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trlProps/ctrlProp1.xml" ContentType="application/vnd.ms-excel.controlproperties+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mc:AlternateContent xmlns:mc="http://schemas.openxmlformats.org/markup-compatibility/2006">
    <mc:Choice Requires="x15">
      <x15ac:absPath xmlns:x15ac="http://schemas.microsoft.com/office/spreadsheetml/2010/11/ac" url="C:\Users\aaa\Documents\Mamta Project Drawdown\AEZ Model\Revisions Sep 2019\"/>
    </mc:Choice>
  </mc:AlternateContent>
  <xr:revisionPtr revIDLastSave="0" documentId="13_ncr:1_{6FD2ED5E-8945-4C1F-B30E-B2067F59A5CB}" xr6:coauthVersionLast="46" xr6:coauthVersionMax="46" xr10:uidLastSave="{00000000-0000-0000-0000-000000000000}"/>
  <bookViews>
    <workbookView xWindow="-96" yWindow="-96" windowWidth="19392" windowHeight="10392" tabRatio="926" xr2:uid="{00000000-000D-0000-FFFF-FFFF00000000}"/>
  </bookViews>
  <sheets>
    <sheet name="Advance Control" sheetId="7" r:id="rId1"/>
    <sheet name="Peatland area by landtype" sheetId="36" state="hidden" r:id="rId2"/>
    <sheet name="Discrete Solution" sheetId="8" r:id="rId3"/>
    <sheet name="Addon-General Solution" sheetId="20" r:id="rId4"/>
    <sheet name="Land Allocation - Max TLA" sheetId="19" r:id="rId5"/>
    <sheet name="WLD - OLD" sheetId="28" state="hidden" r:id="rId6"/>
    <sheet name="Mangrove-Data" sheetId="26" state="hidden" r:id="rId7"/>
    <sheet name="World Land Data" sheetId="32" r:id="rId8"/>
    <sheet name="Forest AEZ Benchmarking" sheetId="29" state="hidden" r:id="rId9"/>
    <sheet name="IP current adoption by climate" sheetId="37" state="hidden" r:id="rId10"/>
    <sheet name="VMA Degraded Area" sheetId="27" state="hidden" r:id="rId11"/>
    <sheet name="Grassland AEZ Benchmarking" sheetId="30" state="hidden" r:id="rId12"/>
    <sheet name="Cropland AEZ Benchmarking" sheetId="31" state="hidden" r:id="rId13"/>
    <sheet name="Benchmark IPCC" sheetId="33" state="hidden" r:id="rId14"/>
    <sheet name="Smallholder VMA" sheetId="39" state="hidden"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6" hidden="1">'Mangrove-Data'!$A$6:$C$34</definedName>
    <definedName name="a" localSheetId="12">'[1]1. MAIN CONTROLS'!#REF!</definedName>
    <definedName name="a" localSheetId="8">'[1]1. MAIN CONTROLS'!#REF!</definedName>
    <definedName name="a" localSheetId="11">'[1]1. MAIN CONTROLS'!#REF!</definedName>
    <definedName name="a" localSheetId="14">'[2]MAIN CONTROLS'!#REF!</definedName>
    <definedName name="a" localSheetId="10">'[2]MAIN CONTROLS'!#REF!</definedName>
    <definedName name="a">'[1]1. MAIN CONTROLS'!#REF!</definedName>
    <definedName name="ab" localSheetId="12">'[3]Land use change'!#REF!</definedName>
    <definedName name="ab" localSheetId="8">'[3]Land use change'!#REF!</definedName>
    <definedName name="ab" localSheetId="11">'[3]Land use change'!#REF!</definedName>
    <definedName name="ab" localSheetId="10">'[3]Land use change'!#REF!</definedName>
    <definedName name="ab">'[3]Land use change'!#REF!</definedName>
    <definedName name="AdoptionExtrapolation" localSheetId="3">'[4]Helper Tables'!#REF!</definedName>
    <definedName name="AdoptionExtrapolation" localSheetId="12">'[4]Helper Tables'!#REF!</definedName>
    <definedName name="AdoptionExtrapolation" localSheetId="8">'[4]Helper Tables'!#REF!</definedName>
    <definedName name="AdoptionExtrapolation" localSheetId="11">'[4]Helper Tables'!#REF!</definedName>
    <definedName name="AdoptionExtrapolation" localSheetId="4">'[4]Helper Tables'!#REF!</definedName>
    <definedName name="AdoptionExtrapolation" localSheetId="6">'[5]Helper Tables'!#REF!</definedName>
    <definedName name="AdoptionExtrapolation" localSheetId="14">'[6]Custom Adoption'!#REF!</definedName>
    <definedName name="AdoptionExtrapolation" localSheetId="10">'[6]Custom Adoption'!#REF!</definedName>
    <definedName name="AdoptionExtrapolation">'[4]Helper Tables'!#REF!</definedName>
    <definedName name="AdoptionFactoring" localSheetId="3">#REF!</definedName>
    <definedName name="AdoptionFactoring" localSheetId="12">#REF!</definedName>
    <definedName name="AdoptionFactoring" localSheetId="8">#REF!</definedName>
    <definedName name="AdoptionFactoring" localSheetId="11">#REF!</definedName>
    <definedName name="AdoptionFactoring" localSheetId="4">#REF!</definedName>
    <definedName name="AdoptionFactoring" localSheetId="6">#REF!</definedName>
    <definedName name="AdoptionFactoring" localSheetId="14">#REF!</definedName>
    <definedName name="AdoptionFactoring" localSheetId="10">#REF!</definedName>
    <definedName name="AdoptionFactoring">#REF!</definedName>
    <definedName name="AdoptionUnitOfMeasure" localSheetId="3">'[4]Main Controls'!#REF!</definedName>
    <definedName name="AdoptionUnitOfMeasure" localSheetId="12">'[4]Main Controls'!#REF!</definedName>
    <definedName name="AdoptionUnitOfMeasure" localSheetId="8">'[4]Main Controls'!#REF!</definedName>
    <definedName name="AdoptionUnitOfMeasure" localSheetId="11">'[4]Main Controls'!#REF!</definedName>
    <definedName name="AdoptionUnitOfMeasure" localSheetId="4">'[4]Main Controls'!#REF!</definedName>
    <definedName name="AdoptionUnitOfMeasure" localSheetId="6">'[5]Main Controls'!#REF!</definedName>
    <definedName name="AdoptionUnitOfMeasure" localSheetId="14">'[4]Main Controls'!#REF!</definedName>
    <definedName name="AdoptionUnitOfMeasure" localSheetId="10">'[4]Main Controls'!#REF!</definedName>
    <definedName name="AdoptionUnitOfMeasure">'[4]Main Controls'!#REF!</definedName>
    <definedName name="agro_inputs" localSheetId="3">#REF!</definedName>
    <definedName name="agro_inputs" localSheetId="12">#REF!</definedName>
    <definedName name="agro_inputs" localSheetId="8">#REF!</definedName>
    <definedName name="agro_inputs" localSheetId="11">#REF!</definedName>
    <definedName name="agro_inputs" localSheetId="4">#REF!</definedName>
    <definedName name="agro_inputs" localSheetId="6">#REF!</definedName>
    <definedName name="agro_inputs" localSheetId="14">#REF!</definedName>
    <definedName name="agro_inputs" localSheetId="10">#REF!</definedName>
    <definedName name="agro_inputs">#REF!</definedName>
    <definedName name="Alpha" localSheetId="14">'[7]C. Adoption Curve'!$B$119</definedName>
    <definedName name="Alpha" localSheetId="10">'[7]C. Adoption Curve'!$B$119</definedName>
    <definedName name="Alpha">'[8]C. Adoption Curve'!$B$119</definedName>
    <definedName name="Alphaaa" localSheetId="3">#REF!</definedName>
    <definedName name="Alphaaa" localSheetId="12">#REF!</definedName>
    <definedName name="Alphaaa" localSheetId="8">#REF!</definedName>
    <definedName name="Alphaaa" localSheetId="11">#REF!</definedName>
    <definedName name="Alphaaa" localSheetId="4">#REF!</definedName>
    <definedName name="Alphaaa" localSheetId="6">#REF!</definedName>
    <definedName name="Alphaaa" localSheetId="14">#REF!</definedName>
    <definedName name="Alphaaa" localSheetId="10">#REF!</definedName>
    <definedName name="Alphaaa">#REF!</definedName>
    <definedName name="b" localSheetId="12">#REF!</definedName>
    <definedName name="b" localSheetId="8">#REF!</definedName>
    <definedName name="b" localSheetId="11">#REF!</definedName>
    <definedName name="b" localSheetId="14">'[7]A. Calculations'!#REF!</definedName>
    <definedName name="b" localSheetId="10">'[7]A. Calculations'!#REF!</definedName>
    <definedName name="b">#REF!</definedName>
    <definedName name="BuiltInLearningRate" localSheetId="6">'[5]First Cost'!$A$19</definedName>
    <definedName name="BuiltInLearningRate" localSheetId="14">'[9]First Cost'!$A$19</definedName>
    <definedName name="BuiltInLearningRate" localSheetId="10">'[10]First Cost'!$A$19</definedName>
    <definedName name="BuiltInLearningRate">'[11]First Cost'!$A$19</definedName>
    <definedName name="CH4CalcsCH4PPB" localSheetId="6">'[5]CH4 Calcs'!$A$49</definedName>
    <definedName name="CH4CalcsCH4PPB" localSheetId="14">'[9]CH4 Calcs'!$A$64</definedName>
    <definedName name="CH4CalcsCH4PPB" localSheetId="10">'[10]CH4 Calcs'!$A$64</definedName>
    <definedName name="CH4CalcsCH4PPB">'[11]CH4 Calcs'!$A$64</definedName>
    <definedName name="CH4CalcsCH4Reduced" localSheetId="6">'[5]CH4 Calcs'!$A$7</definedName>
    <definedName name="CH4CalcsCH4Reduced" localSheetId="14">'[9]CH4 Calcs'!$A$7</definedName>
    <definedName name="CH4CalcsCH4Reduced" localSheetId="10">'[10]CH4 Calcs'!$A$7</definedName>
    <definedName name="CH4CalcsCH4Reduced">'[11]CH4 Calcs'!$A$7</definedName>
    <definedName name="chemicals" localSheetId="3">#REF!</definedName>
    <definedName name="chemicals" localSheetId="12">#REF!</definedName>
    <definedName name="chemicals" localSheetId="8">#REF!</definedName>
    <definedName name="chemicals" localSheetId="11">#REF!</definedName>
    <definedName name="chemicals" localSheetId="4">#REF!</definedName>
    <definedName name="chemicals" localSheetId="6">#REF!</definedName>
    <definedName name="chemicals" localSheetId="14">#REF!</definedName>
    <definedName name="chemicals" localSheetId="10">#REF!</definedName>
    <definedName name="chemicals">#REF!</definedName>
    <definedName name="ChoiceListFeedstocks">[12]Chains!$H$11:$H$12</definedName>
    <definedName name="CHRT_ADPN_data" localSheetId="14">OFFSET('[10]Unit Adoption Calculations'!$AY$136,'[10]Detailed Results'!$E$3-2014,0,'[10]Detailed Results'!$G$3-'[10]Detailed Results'!$E$3+1,1)</definedName>
    <definedName name="CHRT_ADPN_data" localSheetId="10">OFFSET('[10]Unit Adoption Calculations'!$AY$136,'[10]Detailed Results'!$E$3-2014,0,'[10]Detailed Results'!$G$3-'[10]Detailed Results'!$E$3+1,1)</definedName>
    <definedName name="CHRT_ADPN_data">OFFSET('[13]Unit Adoption Calculations'!$AY$136,'[13]Detailed Results'!$E$3-2014,0,'[13]Detailed Results'!$G$3-'[13]Detailed Results'!$E$3+1,1)</definedName>
    <definedName name="CHRT_ADPN_World" localSheetId="14">OFFSET('[10]Unit Adoption Calculations'!$C$135,'[10]Detailed Results'!$E$3-2014,0,'[10]Detailed Results'!$G$3-'[10]Detailed Results'!$E$3+1,1)</definedName>
    <definedName name="CHRT_ADPN_World" localSheetId="10">OFFSET('[10]Unit Adoption Calculations'!$C$135,'[10]Detailed Results'!$E$3-2014,0,'[10]Detailed Results'!$G$3-'[10]Detailed Results'!$E$3+1,1)</definedName>
    <definedName name="CHRT_ADPN_World">OFFSET('[13]Unit Adoption Calculations'!$C$135,'[13]Detailed Results'!$E$3-2014,0,'[13]Detailed Results'!$G$3-'[13]Detailed Results'!$E$3+1,1)</definedName>
    <definedName name="CHRT_ADPNReg_AsJ" localSheetId="14">OFFSET('[10]Unit Adoption Calculations'!$F$135,'[10]Detailed Results'!$E$3-2014,0,'[10]Detailed Results'!$G$3-'[10]Detailed Results'!$E$3+1,1)</definedName>
    <definedName name="CHRT_ADPNReg_AsJ" localSheetId="10">OFFSET('[10]Unit Adoption Calculations'!$F$135,'[10]Detailed Results'!$E$3-2014,0,'[10]Detailed Results'!$G$3-'[10]Detailed Results'!$E$3+1,1)</definedName>
    <definedName name="CHRT_ADPNReg_AsJ">OFFSET('[13]Unit Adoption Calculations'!$F$135,'[13]Detailed Results'!$E$3-2014,0,'[13]Detailed Results'!$G$3-'[13]Detailed Results'!$E$3+1,1)</definedName>
    <definedName name="CHRT_ADPNReg_AsJ_data" localSheetId="14">OFFSET('[10]Unit Adoption Calculations'!$AZ$136,'[10]Detailed Results'!$E$3-2014,2,'[10]Detailed Results'!$G$3-'[10]Detailed Results'!$E$3+1,1)</definedName>
    <definedName name="CHRT_ADPNReg_AsJ_data" localSheetId="10">OFFSET('[10]Unit Adoption Calculations'!$AZ$136,'[10]Detailed Results'!$E$3-2014,2,'[10]Detailed Results'!$G$3-'[10]Detailed Results'!$E$3+1,1)</definedName>
    <definedName name="CHRT_ADPNReg_AsJ_data">OFFSET('[13]Unit Adoption Calculations'!$AZ$136,'[13]Detailed Results'!$E$3-2014,2,'[13]Detailed Results'!$G$3-'[13]Detailed Results'!$E$3+1,1)</definedName>
    <definedName name="CHRT_ADPNReg_EEur" localSheetId="14">OFFSET('[10]Unit Adoption Calculations'!$E$135,'[10]Detailed Results'!$E$3-2014,0,'[10]Detailed Results'!$G$3-'[10]Detailed Results'!$E$3+1,1)</definedName>
    <definedName name="CHRT_ADPNReg_EEur" localSheetId="10">OFFSET('[10]Unit Adoption Calculations'!$E$135,'[10]Detailed Results'!$E$3-2014,0,'[10]Detailed Results'!$G$3-'[10]Detailed Results'!$E$3+1,1)</definedName>
    <definedName name="CHRT_ADPNReg_EEur">OFFSET('[13]Unit Adoption Calculations'!$E$135,'[13]Detailed Results'!$E$3-2014,0,'[13]Detailed Results'!$G$3-'[13]Detailed Results'!$E$3+1,1)</definedName>
    <definedName name="CHRT_ADPNReg_EEur_data" localSheetId="14">OFFSET('[10]Unit Adoption Calculations'!$AZ$136,'[10]Detailed Results'!$E$3-2014,1,'[10]Detailed Results'!$G$3-'[10]Detailed Results'!$E$3+1,1)</definedName>
    <definedName name="CHRT_ADPNReg_EEur_data" localSheetId="10">OFFSET('[10]Unit Adoption Calculations'!$AZ$136,'[10]Detailed Results'!$E$3-2014,1,'[10]Detailed Results'!$G$3-'[10]Detailed Results'!$E$3+1,1)</definedName>
    <definedName name="CHRT_ADPNReg_EEur_data">OFFSET('[13]Unit Adoption Calculations'!$AZ$136,'[13]Detailed Results'!$E$3-2014,1,'[13]Detailed Results'!$G$3-'[13]Detailed Results'!$E$3+1,1)</definedName>
    <definedName name="CHRT_ADPNReg_LAT" localSheetId="14">OFFSET('[10]Unit Adoption Calculations'!$H$135,'[10]Detailed Results'!$E$3-2014,0,'[10]Detailed Results'!$G$3-'[10]Detailed Results'!$E$3+1,1)</definedName>
    <definedName name="CHRT_ADPNReg_LAT" localSheetId="10">OFFSET('[10]Unit Adoption Calculations'!$H$135,'[10]Detailed Results'!$E$3-2014,0,'[10]Detailed Results'!$G$3-'[10]Detailed Results'!$E$3+1,1)</definedName>
    <definedName name="CHRT_ADPNReg_LAT">OFFSET('[13]Unit Adoption Calculations'!$H$135,'[13]Detailed Results'!$E$3-2014,0,'[13]Detailed Results'!$G$3-'[13]Detailed Results'!$E$3+1,1)</definedName>
    <definedName name="CHRT_ADPNReg_LAT_data" localSheetId="14">OFFSET('[10]Unit Adoption Calculations'!$AZ$136,'[10]Detailed Results'!$E$3-2014,4,'[10]Detailed Results'!$G$3-'[10]Detailed Results'!$E$3+1,1)</definedName>
    <definedName name="CHRT_ADPNReg_LAT_data" localSheetId="10">OFFSET('[10]Unit Adoption Calculations'!$AZ$136,'[10]Detailed Results'!$E$3-2014,4,'[10]Detailed Results'!$G$3-'[10]Detailed Results'!$E$3+1,1)</definedName>
    <definedName name="CHRT_ADPNReg_LAT_data">OFFSET('[13]Unit Adoption Calculations'!$AZ$136,'[13]Detailed Results'!$E$3-2014,4,'[13]Detailed Results'!$G$3-'[13]Detailed Results'!$E$3+1,1)</definedName>
    <definedName name="CHRT_ADPNReg_MEA" localSheetId="14">OFFSET('[10]Unit Adoption Calculations'!$G$135,'[10]Detailed Results'!$E$3-2014,0,'[10]Detailed Results'!$G$3-'[10]Detailed Results'!$E$3+1,1)</definedName>
    <definedName name="CHRT_ADPNReg_MEA" localSheetId="10">OFFSET('[10]Unit Adoption Calculations'!$G$135,'[10]Detailed Results'!$E$3-2014,0,'[10]Detailed Results'!$G$3-'[10]Detailed Results'!$E$3+1,1)</definedName>
    <definedName name="CHRT_ADPNReg_MEA">OFFSET('[13]Unit Adoption Calculations'!$G$135,'[13]Detailed Results'!$E$3-2014,0,'[13]Detailed Results'!$G$3-'[13]Detailed Results'!$E$3+1,1)</definedName>
    <definedName name="CHRT_ADPNReg_MEA_data" localSheetId="14">OFFSET('[10]Unit Adoption Calculations'!$AZ$136,'[10]Detailed Results'!$E$3-2014,3,'[10]Detailed Results'!$G$3-'[10]Detailed Results'!$E$3+1,1)</definedName>
    <definedName name="CHRT_ADPNReg_MEA_data" localSheetId="10">OFFSET('[10]Unit Adoption Calculations'!$AZ$136,'[10]Detailed Results'!$E$3-2014,3,'[10]Detailed Results'!$G$3-'[10]Detailed Results'!$E$3+1,1)</definedName>
    <definedName name="CHRT_ADPNReg_MEA_data">OFFSET('[13]Unit Adoption Calculations'!$AZ$136,'[13]Detailed Results'!$E$3-2014,3,'[13]Detailed Results'!$G$3-'[13]Detailed Results'!$E$3+1,1)</definedName>
    <definedName name="CHRT_ADPNReg_OECD90" localSheetId="14">OFFSET('[10]Unit Adoption Calculations'!$D$135,'[10]Detailed Results'!$E$3-2014,0,'[10]Detailed Results'!$G$3-'[10]Detailed Results'!$E$3+1,1)</definedName>
    <definedName name="CHRT_ADPNReg_OECD90" localSheetId="10">OFFSET('[10]Unit Adoption Calculations'!$D$135,'[10]Detailed Results'!$E$3-2014,0,'[10]Detailed Results'!$G$3-'[10]Detailed Results'!$E$3+1,1)</definedName>
    <definedName name="CHRT_ADPNReg_OECD90">OFFSET('[13]Unit Adoption Calculations'!$D$135,'[13]Detailed Results'!$E$3-2014,0,'[13]Detailed Results'!$G$3-'[13]Detailed Results'!$E$3+1,1)</definedName>
    <definedName name="CHRT_ADPNReg_OECD90_data" localSheetId="14">OFFSET('[10]Unit Adoption Calculations'!$AZ$136,'[10]Detailed Results'!$E$3-2014,0,'[10]Detailed Results'!$G$3-'[10]Detailed Results'!$E$3+1,1)</definedName>
    <definedName name="CHRT_ADPNReg_OECD90_data" localSheetId="10">OFFSET('[10]Unit Adoption Calculations'!$AZ$136,'[10]Detailed Results'!$E$3-2014,0,'[10]Detailed Results'!$G$3-'[10]Detailed Results'!$E$3+1,1)</definedName>
    <definedName name="CHRT_ADPNReg_OECD90_data">OFFSET('[13]Unit Adoption Calculations'!$AZ$136,'[13]Detailed Results'!$E$3-2014,0,'[13]Detailed Results'!$G$3-'[13]Detailed Results'!$E$3+1,1)</definedName>
    <definedName name="CHRT_ADYOY_OPT_SOL" localSheetId="14">OFFSET('[10]Unit Adoption Calculations'!$C$135,'[10]Detailed Results'!$E$3-2014,0,'[10]Detailed Results'!$G$3-'[10]Detailed Results'!$E$3+1,1)</definedName>
    <definedName name="CHRT_ADYOY_OPT_SOL" localSheetId="10">OFFSET('[10]Unit Adoption Calculations'!$C$135,'[10]Detailed Results'!$E$3-2014,0,'[10]Detailed Results'!$G$3-'[10]Detailed Results'!$E$3+1,1)</definedName>
    <definedName name="CHRT_ADYOY_OPT_SOL">OFFSET('[13]Unit Adoption Calculations'!$C$135,'[13]Detailed Results'!$E$3-2014,0,'[13]Detailed Results'!$G$3-'[13]Detailed Results'!$E$3+1,1)</definedName>
    <definedName name="CHRT_ADYOY_OPT_TAM" localSheetId="14">OFFSET('[10]Unit Adoption Calculations'!$B$69,'[10]Detailed Results'!$E$3-2014,0,'[10]Detailed Results'!$G$3-'[10]Detailed Results'!$E$3+1,1)</definedName>
    <definedName name="CHRT_ADYOY_OPT_TAM" localSheetId="10">OFFSET('[10]Unit Adoption Calculations'!$B$69,'[10]Detailed Results'!$E$3-2014,0,'[10]Detailed Results'!$G$3-'[10]Detailed Results'!$E$3+1,1)</definedName>
    <definedName name="CHRT_ADYOY_OPT_TAM">OFFSET('[13]Unit Adoption Calculations'!$B$69,'[13]Detailed Results'!$E$3-2014,0,'[13]Detailed Results'!$G$3-'[13]Detailed Results'!$E$3+1,1)</definedName>
    <definedName name="CHRT_ADYOY_OPT_TLA" localSheetId="14">OFFSET('[10]Unit Adoption Calculations'!$B$69,'[10]Detailed Results'!$E$3-2014,0,'[10]Detailed Results'!$G$3-'[10]Detailed Results'!$E$3+1,1)</definedName>
    <definedName name="CHRT_ADYOY_OPT_TLA" localSheetId="10">OFFSET('[10]Unit Adoption Calculations'!$B$69,'[10]Detailed Results'!$E$3-2014,0,'[10]Detailed Results'!$G$3-'[10]Detailed Results'!$E$3+1,1)</definedName>
    <definedName name="CHRT_ADYOY_OPT_TLA">OFFSET('[13]Unit Adoption Calculations'!$B$69,'[13]Detailed Results'!$E$3-2014,0,'[13]Detailed Results'!$G$3-'[13]Detailed Results'!$E$3+1,1)</definedName>
    <definedName name="CHRT_ADYOY_REF_SOL" localSheetId="14">OFFSET('[10]Unit Adoption Calculations'!$C$198,'[10]Detailed Results'!$E$3-2014,0,'[10]Detailed Results'!$G$3-'[10]Detailed Results'!$E$3+1,1)</definedName>
    <definedName name="CHRT_ADYOY_REF_SOL" localSheetId="10">OFFSET('[10]Unit Adoption Calculations'!$C$198,'[10]Detailed Results'!$E$3-2014,0,'[10]Detailed Results'!$G$3-'[10]Detailed Results'!$E$3+1,1)</definedName>
    <definedName name="CHRT_ADYOY_REF_SOL">OFFSET('[13]Unit Adoption Calculations'!$C$198,'[13]Detailed Results'!$E$3-2014,0,'[13]Detailed Results'!$G$3-'[13]Detailed Results'!$E$3+1,1)</definedName>
    <definedName name="CHRT_ADYOY_REF_TAM" localSheetId="14">OFFSET('[10]Unit Adoption Calculations'!$B$17,'[10]Detailed Results'!$E$3-2014,0,'[10]Detailed Results'!$G$3-'[10]Detailed Results'!$E$3+1,1)</definedName>
    <definedName name="CHRT_ADYOY_REF_TAM" localSheetId="10">OFFSET('[10]Unit Adoption Calculations'!$B$17,'[10]Detailed Results'!$E$3-2014,0,'[10]Detailed Results'!$G$3-'[10]Detailed Results'!$E$3+1,1)</definedName>
    <definedName name="CHRT_ADYOY_REF_TAM">OFFSET('[13]Unit Adoption Calculations'!$B$17,'[13]Detailed Results'!$E$3-2014,0,'[13]Detailed Results'!$G$3-'[13]Detailed Results'!$E$3+1,1)</definedName>
    <definedName name="CHRT_ADYOY_REF_TLA" localSheetId="14">OFFSET('[10]Unit Adoption Calculations'!$B$17,'[10]Detailed Results'!$E$3-2014,0,'[10]Detailed Results'!$G$3-'[10]Detailed Results'!$E$3+1,1)</definedName>
    <definedName name="CHRT_ADYOY_REF_TLA" localSheetId="10">OFFSET('[10]Unit Adoption Calculations'!$B$17,'[10]Detailed Results'!$E$3-2014,0,'[10]Detailed Results'!$G$3-'[10]Detailed Results'!$E$3+1,1)</definedName>
    <definedName name="CHRT_ADYOY_REF_TLA">OFFSET('[13]Unit Adoption Calculations'!$B$17,'[13]Detailed Results'!$E$3-2014,0,'[13]Detailed Results'!$G$3-'[13]Detailed Results'!$E$3+1,1)</definedName>
    <definedName name="CHRT_CO2Cumu_Data" localSheetId="14">OFFSET('[10]Detailed Results'!$S$41,'[10]Detailed Results'!$E$3-2014,0,'[10]Detailed Results'!$G$3-'[10]Detailed Results'!$E$3+1,1)</definedName>
    <definedName name="CHRT_CO2Cumu_Data" localSheetId="10">OFFSET('[10]Detailed Results'!$S$41,'[10]Detailed Results'!$E$3-2014,0,'[10]Detailed Results'!$G$3-'[10]Detailed Results'!$E$3+1,1)</definedName>
    <definedName name="CHRT_CO2Cumu_Data">OFFSET('[13]Detailed Results'!$S$41,'[13]Detailed Results'!$E$3-2014,0,'[13]Detailed Results'!$G$3-'[13]Detailed Results'!$E$3+1,1)</definedName>
    <definedName name="CHRT_CO2MMT_data" localSheetId="14">OFFSET('[10]CO2 Calcs'!$B$64,'[10]Detailed Results'!$E$3-2014,0,'[10]Detailed Results'!$G$3-'[10]Detailed Results'!$E$3+1,1)</definedName>
    <definedName name="CHRT_CO2MMT_data" localSheetId="10">OFFSET('[10]CO2 Calcs'!$B$64,'[10]Detailed Results'!$E$3-2014,0,'[10]Detailed Results'!$G$3-'[10]Detailed Results'!$E$3+1,1)</definedName>
    <definedName name="CHRT_CO2MMT_data">OFFSET('[13]CO2 Calcs'!$B$64,'[13]Detailed Results'!$E$3-2014,0,'[13]Detailed Results'!$G$3-'[13]Detailed Results'!$E$3+1,1)</definedName>
    <definedName name="CHRT_CO2MMT_World" localSheetId="14">OFFSET('[10]CO2 Calcs'!$B$64,'[10]Detailed Results'!$E$3-2014,0,'[10]Detailed Results'!$G$3-'[10]Detailed Results'!$E$3+1,1)</definedName>
    <definedName name="CHRT_CO2MMT_World" localSheetId="10">OFFSET('[10]CO2 Calcs'!$B$64,'[10]Detailed Results'!$E$3-2014,0,'[10]Detailed Results'!$G$3-'[10]Detailed Results'!$E$3+1,1)</definedName>
    <definedName name="CHRT_CO2MMT_World">OFFSET('[13]CO2 Calcs'!$B$64,'[13]Detailed Results'!$E$3-2014,0,'[13]Detailed Results'!$G$3-'[13]Detailed Results'!$E$3+1,1)</definedName>
    <definedName name="CHRT_CO2MMTReg_AsJ" localSheetId="14">OFFSET('[10]CO2 Calcs'!$B$64,'[10]Detailed Results'!$E$3-2014,3,'[10]Detailed Results'!$G$3-'[10]Detailed Results'!$E$3+1,1)</definedName>
    <definedName name="CHRT_CO2MMTReg_AsJ" localSheetId="10">OFFSET('[10]CO2 Calcs'!$B$64,'[10]Detailed Results'!$E$3-2014,3,'[10]Detailed Results'!$G$3-'[10]Detailed Results'!$E$3+1,1)</definedName>
    <definedName name="CHRT_CO2MMTReg_AsJ">OFFSET('[13]CO2 Calcs'!$B$64,'[13]Detailed Results'!$E$3-2014,3,'[13]Detailed Results'!$G$3-'[13]Detailed Results'!$E$3+1,1)</definedName>
    <definedName name="CHRT_CO2MMTReg_China" localSheetId="14">OFFSET('[10]CO2 Calcs'!$B$64,'[10]Detailed Results'!$E$3-2014,6,'[10]Detailed Results'!$G$3-'[10]Detailed Results'!$E$3+1,1)</definedName>
    <definedName name="CHRT_CO2MMTReg_China" localSheetId="10">OFFSET('[10]CO2 Calcs'!$B$64,'[10]Detailed Results'!$E$3-2014,6,'[10]Detailed Results'!$G$3-'[10]Detailed Results'!$E$3+1,1)</definedName>
    <definedName name="CHRT_CO2MMTReg_China">OFFSET('[13]CO2 Calcs'!$B$64,'[13]Detailed Results'!$E$3-2014,6,'[13]Detailed Results'!$G$3-'[13]Detailed Results'!$E$3+1,1)</definedName>
    <definedName name="CHRT_CO2MMTReg_EEur" localSheetId="14">OFFSET('[10]CO2 Calcs'!$B$64,'[10]Detailed Results'!$E$3-2014,2,'[10]Detailed Results'!$G$3-'[10]Detailed Results'!$E$3+1,1)</definedName>
    <definedName name="CHRT_CO2MMTReg_EEur" localSheetId="10">OFFSET('[10]CO2 Calcs'!$B$64,'[10]Detailed Results'!$E$3-2014,2,'[10]Detailed Results'!$G$3-'[10]Detailed Results'!$E$3+1,1)</definedName>
    <definedName name="CHRT_CO2MMTReg_EEur">OFFSET('[13]CO2 Calcs'!$B$64,'[13]Detailed Results'!$E$3-2014,2,'[13]Detailed Results'!$G$3-'[13]Detailed Results'!$E$3+1,1)</definedName>
    <definedName name="CHRT_CO2MMTReg_EU" localSheetId="14">OFFSET('[10]CO2 Calcs'!$B$64,'[10]Detailed Results'!$E$3-2014,8,'[10]Detailed Results'!$G$3-'[10]Detailed Results'!$E$3+1,1)</definedName>
    <definedName name="CHRT_CO2MMTReg_EU" localSheetId="10">OFFSET('[10]CO2 Calcs'!$B$64,'[10]Detailed Results'!$E$3-2014,8,'[10]Detailed Results'!$G$3-'[10]Detailed Results'!$E$3+1,1)</definedName>
    <definedName name="CHRT_CO2MMTReg_EU">OFFSET('[13]CO2 Calcs'!$B$64,'[13]Detailed Results'!$E$3-2014,8,'[13]Detailed Results'!$G$3-'[13]Detailed Results'!$E$3+1,1)</definedName>
    <definedName name="CHRT_CO2MMTReg_India" localSheetId="14">OFFSET('[10]CO2 Calcs'!$B$64,'[10]Detailed Results'!$E$3-2014,7,'[10]Detailed Results'!$G$3-'[10]Detailed Results'!$E$3+1,1)</definedName>
    <definedName name="CHRT_CO2MMTReg_India" localSheetId="10">OFFSET('[10]CO2 Calcs'!$B$64,'[10]Detailed Results'!$E$3-2014,7,'[10]Detailed Results'!$G$3-'[10]Detailed Results'!$E$3+1,1)</definedName>
    <definedName name="CHRT_CO2MMTReg_India">OFFSET('[13]CO2 Calcs'!$B$64,'[13]Detailed Results'!$E$3-2014,7,'[13]Detailed Results'!$G$3-'[13]Detailed Results'!$E$3+1,1)</definedName>
    <definedName name="CHRT_CO2MMTReg_LAT" localSheetId="14">OFFSET('[10]CO2 Calcs'!$B$64,'[10]Detailed Results'!$E$3-2014,5,'[10]Detailed Results'!$G$3-'[10]Detailed Results'!$E$3+1,1)</definedName>
    <definedName name="CHRT_CO2MMTReg_LAT" localSheetId="10">OFFSET('[10]CO2 Calcs'!$B$64,'[10]Detailed Results'!$E$3-2014,5,'[10]Detailed Results'!$G$3-'[10]Detailed Results'!$E$3+1,1)</definedName>
    <definedName name="CHRT_CO2MMTReg_LAT">OFFSET('[13]CO2 Calcs'!$B$64,'[13]Detailed Results'!$E$3-2014,5,'[13]Detailed Results'!$G$3-'[13]Detailed Results'!$E$3+1,1)</definedName>
    <definedName name="CHRT_CO2MMTReg_MEA" localSheetId="14">OFFSET('[10]CO2 Calcs'!$B$64,'[10]Detailed Results'!$E$3-2014,4,'[10]Detailed Results'!$G$3-'[10]Detailed Results'!$E$3+1,1)</definedName>
    <definedName name="CHRT_CO2MMTReg_MEA" localSheetId="10">OFFSET('[10]CO2 Calcs'!$B$64,'[10]Detailed Results'!$E$3-2014,4,'[10]Detailed Results'!$G$3-'[10]Detailed Results'!$E$3+1,1)</definedName>
    <definedName name="CHRT_CO2MMTReg_MEA">OFFSET('[13]CO2 Calcs'!$B$64,'[13]Detailed Results'!$E$3-2014,4,'[13]Detailed Results'!$G$3-'[13]Detailed Results'!$E$3+1,1)</definedName>
    <definedName name="CHRT_CO2MMTReg_OECD90" localSheetId="14">OFFSET('[10]CO2 Calcs'!$B$64,'[10]Detailed Results'!$E$3-2014,1,'[10]Detailed Results'!$G$3-'[10]Detailed Results'!$E$3+1,1)</definedName>
    <definedName name="CHRT_CO2MMTReg_OECD90" localSheetId="10">OFFSET('[10]CO2 Calcs'!$B$64,'[10]Detailed Results'!$E$3-2014,1,'[10]Detailed Results'!$G$3-'[10]Detailed Results'!$E$3+1,1)</definedName>
    <definedName name="CHRT_CO2MMTReg_OECD90">OFFSET('[13]CO2 Calcs'!$B$64,'[13]Detailed Results'!$E$3-2014,1,'[13]Detailed Results'!$G$3-'[13]Detailed Results'!$E$3+1,1)</definedName>
    <definedName name="CHRT_CO2MMTReg_USA" localSheetId="14">OFFSET('[10]CO2 Calcs'!$B$64,'[10]Detailed Results'!$E$3-2014,9,'[10]Detailed Results'!$G$3-'[10]Detailed Results'!$E$3+1,1)</definedName>
    <definedName name="CHRT_CO2MMTReg_USA" localSheetId="10">OFFSET('[10]CO2 Calcs'!$B$64,'[10]Detailed Results'!$E$3-2014,9,'[10]Detailed Results'!$G$3-'[10]Detailed Results'!$E$3+1,1)</definedName>
    <definedName name="CHRT_CO2MMTReg_USA">OFFSET('[13]CO2 Calcs'!$B$64,'[13]Detailed Results'!$E$3-2014,9,'[13]Detailed Results'!$G$3-'[13]Detailed Results'!$E$3+1,1)</definedName>
    <definedName name="CHRT_CO2PPM_data" localSheetId="14">OFFSET('[10]CO2 Calcs'!$B$171,'[10]Detailed Results'!$E$3-2014,0,'[10]Detailed Results'!$G$3-'[10]Detailed Results'!$E$3+1,1)</definedName>
    <definedName name="CHRT_CO2PPM_data" localSheetId="10">OFFSET('[10]CO2 Calcs'!$B$171,'[10]Detailed Results'!$E$3-2014,0,'[10]Detailed Results'!$G$3-'[10]Detailed Results'!$E$3+1,1)</definedName>
    <definedName name="CHRT_CO2PPM_data">OFFSET('[13]CO2 Calcs'!$B$171,'[13]Detailed Results'!$E$3-2014,0,'[13]Detailed Results'!$G$3-'[13]Detailed Results'!$E$3+1,1)</definedName>
    <definedName name="CHRT_CO2PPM_World" localSheetId="14">OFFSET('[10]CO2 Calcs'!$B$172,'[10]Detailed Results'!$E$3-2014,0,'[10]Detailed Results'!$G$3-'[10]Detailed Results'!$E$3+1,1)</definedName>
    <definedName name="CHRT_CO2PPM_World" localSheetId="10">OFFSET('[10]CO2 Calcs'!$B$172,'[10]Detailed Results'!$E$3-2014,0,'[10]Detailed Results'!$G$3-'[10]Detailed Results'!$E$3+1,1)</definedName>
    <definedName name="CHRT_CO2PPM_World">OFFSET('[13]CO2 Calcs'!$B$172,'[13]Detailed Results'!$E$3-2014,0,'[13]Detailed Results'!$G$3-'[13]Detailed Results'!$E$3+1,1)</definedName>
    <definedName name="CHRT_CO2SequestCumu" localSheetId="14">OFFSET('[10]Detailed Results'!$Y$41,'[10]Detailed Results'!$E$3-2014,0,'[10]Detailed Results'!$G$3-'[10]Detailed Results'!$E$3+1,1)</definedName>
    <definedName name="CHRT_CO2SequestCumu" localSheetId="10">OFFSET('[10]Detailed Results'!$Y$41,'[10]Detailed Results'!$E$3-2014,0,'[10]Detailed Results'!$G$3-'[10]Detailed Results'!$E$3+1,1)</definedName>
    <definedName name="CHRT_CO2SequestCumu">OFFSET('[13]Detailed Results'!$Y$41,'[13]Detailed Results'!$E$3-2014,0,'[13]Detailed Results'!$G$3-'[13]Detailed Results'!$E$3+1,1)</definedName>
    <definedName name="CHRT_CO2Sequestration" localSheetId="14">OFFSET('[10]CO2 Calcs'!$B$120,'[10]Detailed Results'!$E$3-2014,0,'[10]Detailed Results'!$G$3-'[10]Detailed Results'!$E$3+1,1)</definedName>
    <definedName name="CHRT_CO2Sequestration" localSheetId="10">OFFSET('[10]CO2 Calcs'!$B$120,'[10]Detailed Results'!$E$3-2014,0,'[10]Detailed Results'!$G$3-'[10]Detailed Results'!$E$3+1,1)</definedName>
    <definedName name="CHRT_CO2Sequestration">OFFSET('[13]CO2 Calcs'!$B$120,'[13]Detailed Results'!$E$3-2014,0,'[13]Detailed Results'!$G$3-'[13]Detailed Results'!$E$3+1,1)</definedName>
    <definedName name="CHRT_CO2Sequestration_World" localSheetId="14">OFFSET('[10]CO2 Calcs'!$B$120,'[10]Detailed Results'!$E$3-2014,0,'[10]Detailed Results'!$G$3-'[10]Detailed Results'!$E$3+1,1)</definedName>
    <definedName name="CHRT_CO2Sequestration_World" localSheetId="10">OFFSET('[10]CO2 Calcs'!$B$120,'[10]Detailed Results'!$E$3-2014,0,'[10]Detailed Results'!$G$3-'[10]Detailed Results'!$E$3+1,1)</definedName>
    <definedName name="CHRT_CO2Sequestration_World">OFFSET('[13]CO2 Calcs'!$B$120,'[13]Detailed Results'!$E$3-2014,0,'[13]Detailed Results'!$G$3-'[13]Detailed Results'!$E$3+1,1)</definedName>
    <definedName name="CHRT_LandDegradation" localSheetId="14">OFFSET('[10]Detailed Results'!$AB$39,'[10]Detailed Results'!$E$3-2013,0,'[10]Detailed Results'!$G$3-'[10]Detailed Results'!$E$3+1,1)</definedName>
    <definedName name="CHRT_LandDegradation" localSheetId="10">OFFSET('[10]Detailed Results'!$AB$39,'[10]Detailed Results'!$E$3-2013,0,'[10]Detailed Results'!$G$3-'[10]Detailed Results'!$E$3+1,1)</definedName>
    <definedName name="CHRT_LandDegradation">OFFSET('[13]Detailed Results'!$AB$39,'[13]Detailed Results'!$E$3-2013,0,'[13]Detailed Results'!$G$3-'[13]Detailed Results'!$E$3+1,1)</definedName>
    <definedName name="CHRT_NPM_CONV" localSheetId="14">OFFSET('[10]Operating Cost'!$B$68,'[10]Detailed Results'!$E$3-2014,1,'[10]Detailed Results'!$G$3-'[10]Detailed Results'!$E$3+1,1)</definedName>
    <definedName name="CHRT_NPM_CONV" localSheetId="10">OFFSET('[10]Operating Cost'!$B$68,'[10]Detailed Results'!$E$3-2014,1,'[10]Detailed Results'!$G$3-'[10]Detailed Results'!$E$3+1,1)</definedName>
    <definedName name="CHRT_NPM_CONV">OFFSET('[13]Operating Cost'!$B$68,'[13]Detailed Results'!$E$3-2014,1,'[13]Detailed Results'!$G$3-'[13]Detailed Results'!$E$3+1,1)</definedName>
    <definedName name="CHRT_NPM_SOL" localSheetId="14">OFFSET('[10]Operating Cost'!$B$68,'[10]Detailed Results'!$E$3-2014,0,'[10]Detailed Results'!$G$3-'[10]Detailed Results'!$E$3+1,1)</definedName>
    <definedName name="CHRT_NPM_SOL" localSheetId="10">OFFSET('[10]Operating Cost'!$B$68,'[10]Detailed Results'!$E$3-2014,0,'[10]Detailed Results'!$G$3-'[10]Detailed Results'!$E$3+1,1)</definedName>
    <definedName name="CHRT_NPM_SOL">OFFSET('[13]Operating Cost'!$B$68,'[13]Detailed Results'!$E$3-2014,0,'[13]Detailed Results'!$G$3-'[13]Detailed Results'!$E$3+1,1)</definedName>
    <definedName name="CHRT_ProtectedCarbon" localSheetId="14">OFFSET('[10]Detailed Results'!$AH$39,'[10]Detailed Results'!$E$3-2013,0,'[10]Detailed Results'!$G$3-'[10]Detailed Results'!$E$3+1,1)</definedName>
    <definedName name="CHRT_ProtectedCarbon" localSheetId="10">OFFSET('[10]Detailed Results'!$AH$39,'[10]Detailed Results'!$E$3-2013,0,'[10]Detailed Results'!$G$3-'[10]Detailed Results'!$E$3+1,1)</definedName>
    <definedName name="CHRT_ProtectedCarbon">OFFSET('[13]Detailed Results'!$AH$39,'[13]Detailed Results'!$E$3-2013,0,'[13]Detailed Results'!$G$3-'[13]Detailed Results'!$E$3+1,1)</definedName>
    <definedName name="CHRT_ProtectedCO2" localSheetId="14">OFFSET('[10]Detailed Results'!$AE$39,'[10]Detailed Results'!$E$3-2013,0,'[10]Detailed Results'!$G$3-'[10]Detailed Results'!$E$3+1,1)</definedName>
    <definedName name="CHRT_ProtectedCO2" localSheetId="10">OFFSET('[10]Detailed Results'!$AE$39,'[10]Detailed Results'!$E$3-2013,0,'[10]Detailed Results'!$G$3-'[10]Detailed Results'!$E$3+1,1)</definedName>
    <definedName name="CHRT_ProtectedCO2">OFFSET('[13]Detailed Results'!$AE$39,'[13]Detailed Results'!$E$3-2013,0,'[13]Detailed Results'!$G$3-'[13]Detailed Results'!$E$3+1,1)</definedName>
    <definedName name="CHRT_years" localSheetId="14">OFFSET('[10]Unit Adoption Calculations'!$A$17,'[10]Detailed Results'!$E$3-2014,0,'[10]Detailed Results'!$G$3-'[10]Detailed Results'!$E$3+1,1)</definedName>
    <definedName name="CHRT_years" localSheetId="10">OFFSET('[10]Unit Adoption Calculations'!$A$17,'[10]Detailed Results'!$E$3-2014,0,'[10]Detailed Results'!$G$3-'[10]Detailed Results'!$E$3+1,1)</definedName>
    <definedName name="CHRT_years">OFFSET('[13]Unit Adoption Calculations'!$A$17,'[13]Detailed Results'!$E$3-2014,0,'[13]Detailed Results'!$G$3-'[13]Detailed Results'!$E$3+1,1)</definedName>
    <definedName name="CHRT_Yield" localSheetId="14">OFFSET('[10]Detailed Results'!$V$41,'[10]Detailed Results'!$E$3-2014,0,'[10]Detailed Results'!$G$3-'[10]Detailed Results'!$E$3+1,1)</definedName>
    <definedName name="CHRT_Yield" localSheetId="10">OFFSET('[10]Detailed Results'!$V$41,'[10]Detailed Results'!$E$3-2014,0,'[10]Detailed Results'!$G$3-'[10]Detailed Results'!$E$3+1,1)</definedName>
    <definedName name="CHRT_Yield">OFFSET('[13]Detailed Results'!$V$41,'[13]Detailed Results'!$E$3-2014,0,'[13]Detailed Results'!$G$3-'[13]Detailed Results'!$E$3+1,1)</definedName>
    <definedName name="CO2CalcsCO2eqMMT" localSheetId="6">'[5]CO2 Calcs'!$A$46</definedName>
    <definedName name="CO2CalcsCO2eqMMT" localSheetId="14">'[9]CO2 Calcs'!$A$61</definedName>
    <definedName name="CO2CalcsCO2eqMMT" localSheetId="10">'[10]CO2 Calcs'!$A$61</definedName>
    <definedName name="CO2CalcsCO2eqMMT">'[11]CO2 Calcs'!$A$61</definedName>
    <definedName name="CO2CalcsCO2eqPPM" localSheetId="6">'[5]CO2 Calcs'!$A$162</definedName>
    <definedName name="CO2CalcsCO2eqPPM" localSheetId="14">'[9]CO2 Calcs'!$A$222</definedName>
    <definedName name="CO2CalcsCO2eqPPM" localSheetId="10">'[10]CO2 Calcs'!$A$222</definedName>
    <definedName name="CO2CalcsCO2eqPPM">'[11]CO2 Calcs'!$A$222</definedName>
    <definedName name="CO2CalcsCO2MMT" localSheetId="6">'[5]CO2 Calcs'!$A$7</definedName>
    <definedName name="CO2CalcsCO2MMT" localSheetId="14">'[9]CO2 Calcs'!$A$7</definedName>
    <definedName name="CO2CalcsCO2MMT" localSheetId="10">'[10]CO2 Calcs'!$A$7</definedName>
    <definedName name="CO2CalcsCO2MMT">'[11]CO2 Calcs'!$A$7</definedName>
    <definedName name="CO2CalcsCO2PPM" localSheetId="6">'[5]CO2 Calcs'!$A$124</definedName>
    <definedName name="CO2CalcsCO2PPM" localSheetId="14">'[9]CO2 Calcs'!$A$169</definedName>
    <definedName name="CO2CalcsCO2PPM" localSheetId="10">'[10]CO2 Calcs'!$A$169</definedName>
    <definedName name="CO2CalcsCO2PPM">'[11]CO2 Calcs'!$A$169</definedName>
    <definedName name="COMMONCONVERSIONS" localSheetId="12">#REF!</definedName>
    <definedName name="COMMONCONVERSIONS" localSheetId="8">#REF!</definedName>
    <definedName name="COMMONCONVERSIONS" localSheetId="11">#REF!</definedName>
    <definedName name="COMMONCONVERSIONS" localSheetId="14">#REF!</definedName>
    <definedName name="COMMONCONVERSIONS" localSheetId="10">'VMA Degraded Area'!$Q$1</definedName>
    <definedName name="COMMONCONVERSIONS">#REF!</definedName>
    <definedName name="CurrentAdoptionMix" localSheetId="3">'[4]Main Controls'!#REF!</definedName>
    <definedName name="CurrentAdoptionMix" localSheetId="12">'[4]Main Controls'!#REF!</definedName>
    <definedName name="CurrentAdoptionMix" localSheetId="8">'[4]Main Controls'!#REF!</definedName>
    <definedName name="CurrentAdoptionMix" localSheetId="11">'[4]Main Controls'!#REF!</definedName>
    <definedName name="CurrentAdoptionMix" localSheetId="4">'[4]Main Controls'!#REF!</definedName>
    <definedName name="CurrentAdoptionMix" localSheetId="6">'[5]Main Controls'!#REF!</definedName>
    <definedName name="CurrentAdoptionMix">'[4]Main Controls'!#REF!</definedName>
    <definedName name="CustomAdoptionCustomizedAdoption" localSheetId="6">'[5]Custom Adoption'!$A$223</definedName>
    <definedName name="CustomAdoptionCustomizedAdoption" localSheetId="14">'[9]Custom Adoption'!$A$17</definedName>
    <definedName name="CustomAdoptionCustomizedAdoption" localSheetId="10">'[10]Custom PDS Adoption'!$A$17</definedName>
    <definedName name="CustomAdoptionCustomizedAdoption">'[11]Custom Adoption'!$A$17</definedName>
    <definedName name="CustomOPTTables" localSheetId="14">'[10]Custom PDS Adoption'!$A$77:$B$614</definedName>
    <definedName name="CustomOPTTables" localSheetId="10">'[10]Custom PDS Adoption'!$A$77:$B$614</definedName>
    <definedName name="CustomOPTTables">'[13]Custom PDS Adoption'!$A$77:$B$614</definedName>
    <definedName name="CustomREFTables" localSheetId="14">'[10]Custom REF Adoption'!$A$77:$B$614</definedName>
    <definedName name="CustomREFTables" localSheetId="10">'[10]Custom REF Adoption'!$A$77:$B$614</definedName>
    <definedName name="CustomREFTables">'[13]Custom REF Adoption'!$A$77:$B$614</definedName>
    <definedName name="CustomScenarioTables" localSheetId="14">'[9]Custom Adoption'!$A$77:$B$1000</definedName>
    <definedName name="CustomScenarioTables" localSheetId="10">'[9]Custom Adoption'!$A$77:$B$1000</definedName>
    <definedName name="CustomScenarioTables">'[11]Custom Adoption'!$A$77:$B$1000</definedName>
    <definedName name="CustomTLA" localSheetId="14">'[10]Advanced Controls'!$E$54</definedName>
    <definedName name="CustomTLA" localSheetId="10">'[10]Advanced Controls'!$E$54</definedName>
    <definedName name="CustomTLA">'[13]Advanced Controls'!$E$54</definedName>
    <definedName name="EF_agro_inputs" localSheetId="3">#REF!</definedName>
    <definedName name="EF_agro_inputs" localSheetId="12">#REF!</definedName>
    <definedName name="EF_agro_inputs" localSheetId="8">#REF!</definedName>
    <definedName name="EF_agro_inputs" localSheetId="11">#REF!</definedName>
    <definedName name="EF_agro_inputs" localSheetId="4">#REF!</definedName>
    <definedName name="EF_agro_inputs" localSheetId="6">#REF!</definedName>
    <definedName name="EF_agro_inputs" localSheetId="14">#REF!</definedName>
    <definedName name="EF_agro_inputs" localSheetId="10">#REF!</definedName>
    <definedName name="EF_agro_inputs">#REF!</definedName>
    <definedName name="EF_chemicals_kg" localSheetId="3">#REF!</definedName>
    <definedName name="EF_chemicals_kg" localSheetId="12">#REF!</definedName>
    <definedName name="EF_chemicals_kg" localSheetId="8">#REF!</definedName>
    <definedName name="EF_chemicals_kg" localSheetId="11">#REF!</definedName>
    <definedName name="EF_chemicals_kg" localSheetId="4">#REF!</definedName>
    <definedName name="EF_chemicals_kg" localSheetId="6">#REF!</definedName>
    <definedName name="EF_chemicals_kg" localSheetId="14">#REF!</definedName>
    <definedName name="EF_chemicals_kg" localSheetId="10">#REF!</definedName>
    <definedName name="EF_chemicals_kg">#REF!</definedName>
    <definedName name="EF_chemicals_MJ" localSheetId="3">#REF!</definedName>
    <definedName name="EF_chemicals_MJ" localSheetId="12">#REF!</definedName>
    <definedName name="EF_chemicals_MJ" localSheetId="8">#REF!</definedName>
    <definedName name="EF_chemicals_MJ" localSheetId="11">#REF!</definedName>
    <definedName name="EF_chemicals_MJ" localSheetId="4">#REF!</definedName>
    <definedName name="EF_chemicals_MJ" localSheetId="6">#REF!</definedName>
    <definedName name="EF_chemicals_MJ" localSheetId="14">#REF!</definedName>
    <definedName name="EF_chemicals_MJ" localSheetId="10">#REF!</definedName>
    <definedName name="EF_chemicals_MJ">#REF!</definedName>
    <definedName name="EF_electricity" localSheetId="3">#REF!</definedName>
    <definedName name="EF_electricity" localSheetId="12">#REF!</definedName>
    <definedName name="EF_electricity" localSheetId="8">#REF!</definedName>
    <definedName name="EF_electricity" localSheetId="11">#REF!</definedName>
    <definedName name="EF_electricity" localSheetId="4">#REF!</definedName>
    <definedName name="EF_electricity" localSheetId="6">#REF!</definedName>
    <definedName name="EF_electricity" localSheetId="14">#REF!</definedName>
    <definedName name="EF_electricity" localSheetId="10">#REF!</definedName>
    <definedName name="EF_electricity">#REF!</definedName>
    <definedName name="EF_fuels_MJ" localSheetId="3">#REF!</definedName>
    <definedName name="EF_fuels_MJ" localSheetId="12">#REF!</definedName>
    <definedName name="EF_fuels_MJ" localSheetId="8">#REF!</definedName>
    <definedName name="EF_fuels_MJ" localSheetId="11">#REF!</definedName>
    <definedName name="EF_fuels_MJ" localSheetId="4">#REF!</definedName>
    <definedName name="EF_fuels_MJ" localSheetId="6">#REF!</definedName>
    <definedName name="EF_fuels_MJ" localSheetId="14">#REF!</definedName>
    <definedName name="EF_fuels_MJ" localSheetId="10">#REF!</definedName>
    <definedName name="EF_fuels_MJ">#REF!</definedName>
    <definedName name="eins" localSheetId="3">#REF!</definedName>
    <definedName name="eins" localSheetId="12">#REF!</definedName>
    <definedName name="eins" localSheetId="8">#REF!</definedName>
    <definedName name="eins" localSheetId="11">#REF!</definedName>
    <definedName name="eins" localSheetId="4">#REF!</definedName>
    <definedName name="eins" localSheetId="6">#REF!</definedName>
    <definedName name="eins" localSheetId="14">#REF!</definedName>
    <definedName name="eins" localSheetId="10">#REF!</definedName>
    <definedName name="eins">#REF!</definedName>
    <definedName name="electricity" localSheetId="3">#REF!</definedName>
    <definedName name="electricity" localSheetId="12">#REF!</definedName>
    <definedName name="electricity" localSheetId="8">#REF!</definedName>
    <definedName name="electricity" localSheetId="11">#REF!</definedName>
    <definedName name="electricity" localSheetId="4">#REF!</definedName>
    <definedName name="electricity" localSheetId="6">#REF!</definedName>
    <definedName name="electricity" localSheetId="14">#REF!</definedName>
    <definedName name="electricity" localSheetId="10">#REF!</definedName>
    <definedName name="electricity">#REF!</definedName>
    <definedName name="EmissionsFactorsBAUGridEFCO2" localSheetId="6">'[5]Emissions Factors'!$A$49</definedName>
    <definedName name="EmissionsFactorsBAUGridEFCO2" localSheetId="14">'[9]Emissions Factors'!$A$64</definedName>
    <definedName name="EmissionsFactorsBAUGridEFCO2" localSheetId="10">'[10]Emissions Factors'!$A$64</definedName>
    <definedName name="EmissionsFactorsBAUGridEFCO2">'[11]Emissions Factors'!$A$64</definedName>
    <definedName name="EmissionsFactorsBAUGridEFCO2eq" localSheetId="6">'[5]Emissions Factors'!$A$9</definedName>
    <definedName name="EmissionsFactorsBAUGridEFCO2eq" localSheetId="14">'[9]Emissions Factors'!$A$9</definedName>
    <definedName name="EmissionsFactorsBAUGridEFCO2eq" localSheetId="10">'[10]Emissions Factors'!$A$9</definedName>
    <definedName name="EmissionsFactorsBAUGridEFCO2eq">'[11]Emissions Factors'!$A$9</definedName>
    <definedName name="EmissionsFactorsOPTGridEFCO2" localSheetId="6">'[5]Emissions Factors'!$A$132</definedName>
    <definedName name="EmissionsFactorsOPTGridEFCO2" localSheetId="14">'[9]Emissions Factors'!$A$177</definedName>
    <definedName name="EmissionsFactorsOPTGridEFCO2" localSheetId="10">'[10]Emissions Factors'!$A$177</definedName>
    <definedName name="EmissionsFactorsOPTGridEFCO2">'[11]Emissions Factors'!$A$177</definedName>
    <definedName name="EmissionsFactorsOPTGridEFCO2eq" localSheetId="6">'[5]Emissions Factors'!$A$90</definedName>
    <definedName name="EmissionsFactorsOPTGridEFCO2eq" localSheetId="14">'[9]Emissions Factors'!$A$120</definedName>
    <definedName name="EmissionsFactorsOPTGridEFCO2eq" localSheetId="10">'[10]Emissions Factors'!$A$120</definedName>
    <definedName name="EmissionsFactorsOPTGridEFCO2eq">'[11]Emissions Factors'!$A$120</definedName>
    <definedName name="EnterSolutionName" localSheetId="6">'[5]Main Controls'!$C$56</definedName>
    <definedName name="EnterSolutionName" localSheetId="14">'[9]Main Controls'!$C$56</definedName>
    <definedName name="EnterSolutionName" localSheetId="10">'[10]Advanced Controls'!$C$40</definedName>
    <definedName name="EnterSolutionName">'[11]Main Controls'!$C$56</definedName>
    <definedName name="eselection" localSheetId="3">#REF!</definedName>
    <definedName name="eselection" localSheetId="12">#REF!</definedName>
    <definedName name="eselection" localSheetId="8">#REF!</definedName>
    <definedName name="eselection" localSheetId="11">#REF!</definedName>
    <definedName name="eselection" localSheetId="4">#REF!</definedName>
    <definedName name="eselection" localSheetId="6">#REF!</definedName>
    <definedName name="eselection" localSheetId="14">#REF!</definedName>
    <definedName name="eselection" localSheetId="10">#REF!</definedName>
    <definedName name="eselection">#REF!</definedName>
    <definedName name="EstimateLearningRate" localSheetId="12">#REF!</definedName>
    <definedName name="EstimateLearningRate" localSheetId="8">#REF!</definedName>
    <definedName name="EstimateLearningRate" localSheetId="11">#REF!</definedName>
    <definedName name="EstimateLearningRate" localSheetId="14">#REF!</definedName>
    <definedName name="EstimateLearningRate" localSheetId="10">'VMA Degraded Area'!$A$1343</definedName>
    <definedName name="EstimateLearningRate">#REF!</definedName>
    <definedName name="FE_transport" localSheetId="3">#REF!</definedName>
    <definedName name="FE_transport" localSheetId="12">#REF!</definedName>
    <definedName name="FE_transport" localSheetId="8">#REF!</definedName>
    <definedName name="FE_transport" localSheetId="11">#REF!</definedName>
    <definedName name="FE_transport" localSheetId="4">#REF!</definedName>
    <definedName name="FE_transport" localSheetId="6">#REF!</definedName>
    <definedName name="FE_transport" localSheetId="14">#REF!</definedName>
    <definedName name="FE_transport" localSheetId="10">#REF!</definedName>
    <definedName name="FE_transport">#REF!</definedName>
    <definedName name="FirstCostFactoring" localSheetId="6">'[5]First Cost'!$A$76:$A$76</definedName>
    <definedName name="FirstCostFactoring" localSheetId="14">'[9]First Cost'!$A$91:$A$91</definedName>
    <definedName name="FirstCostFactoring" localSheetId="10">'[10]First Cost'!$A$91:$A$91</definedName>
    <definedName name="FirstCostFactoring">'[11]First Cost'!$A$91:$A$91</definedName>
    <definedName name="FirstCostForecast" localSheetId="6">'[5]First Cost'!$A$8</definedName>
    <definedName name="FirstCostForecast" localSheetId="14">'[9]First Cost'!$A$8</definedName>
    <definedName name="FirstCostForecast" localSheetId="10">'[10]First Cost'!$A$8</definedName>
    <definedName name="FirstCostForecast">'[11]First Cost'!$A$8</definedName>
    <definedName name="FirstCostSolution" localSheetId="14">'[10]Advanced Controls'!$B$92</definedName>
    <definedName name="FirstCostSolution" localSheetId="10">'[10]Advanced Controls'!$B$92</definedName>
    <definedName name="FirstCostSolution">'[13]Advanced Controls'!$B$92</definedName>
    <definedName name="Flächentyp" localSheetId="3">#REF!</definedName>
    <definedName name="Flächentyp" localSheetId="12">#REF!</definedName>
    <definedName name="Flächentyp" localSheetId="8">#REF!</definedName>
    <definedName name="Flächentyp" localSheetId="11">#REF!</definedName>
    <definedName name="Flächentyp" localSheetId="4">#REF!</definedName>
    <definedName name="Flächentyp" localSheetId="6">#REF!</definedName>
    <definedName name="Flächentyp" localSheetId="14">#REF!</definedName>
    <definedName name="Flächentyp" localSheetId="10">#REF!</definedName>
    <definedName name="Flächentyp">#REF!</definedName>
    <definedName name="FuelEmissionsFactor" localSheetId="6">'[5]Main Controls'!$I$128</definedName>
    <definedName name="FuelEmissionsFactor" localSheetId="14">'[9]Main Controls'!$I$128</definedName>
    <definedName name="FuelEmissionsFactor" localSheetId="10">'[10]Advanced Controls'!$I$123</definedName>
    <definedName name="FuelEmissionsFactor">'[11]Main Controls'!$I$128</definedName>
    <definedName name="fuels" localSheetId="3">#REF!</definedName>
    <definedName name="fuels" localSheetId="12">#REF!</definedName>
    <definedName name="fuels" localSheetId="8">#REF!</definedName>
    <definedName name="fuels" localSheetId="11">#REF!</definedName>
    <definedName name="fuels" localSheetId="4">#REF!</definedName>
    <definedName name="fuels" localSheetId="6">#REF!</definedName>
    <definedName name="fuels" localSheetId="14">#REF!</definedName>
    <definedName name="fuels" localSheetId="10">#REF!</definedName>
    <definedName name="fuels">#REF!</definedName>
    <definedName name="fuelselection" localSheetId="3">#REF!</definedName>
    <definedName name="fuelselection" localSheetId="12">#REF!</definedName>
    <definedName name="fuelselection" localSheetId="8">#REF!</definedName>
    <definedName name="fuelselection" localSheetId="11">#REF!</definedName>
    <definedName name="fuelselection" localSheetId="4">#REF!</definedName>
    <definedName name="fuelselection" localSheetId="6">#REF!</definedName>
    <definedName name="fuelselection" localSheetId="14">#REF!</definedName>
    <definedName name="fuelselection" localSheetId="10">#REF!</definedName>
    <definedName name="fuelselection">#REF!</definedName>
    <definedName name="FunctionalUnitOfMeasure" localSheetId="6">'[5]Main Controls'!$C$57</definedName>
    <definedName name="FunctionalUnitOfMeasure" localSheetId="14">'[9]Main Controls'!$C$57</definedName>
    <definedName name="FunctionalUnitOfMeasure" localSheetId="10">'[10]Advanced Controls'!$C$41</definedName>
    <definedName name="FunctionalUnitOfMeasure">'[11]Main Controls'!$C$57</definedName>
    <definedName name="GAEZmoisture" localSheetId="3">#REF!</definedName>
    <definedName name="GAEZmoisture" localSheetId="12">#REF!</definedName>
    <definedName name="GAEZmoisture" localSheetId="8">#REF!</definedName>
    <definedName name="GAEZmoisture" localSheetId="11">#REF!</definedName>
    <definedName name="GAEZmoisture" localSheetId="4">#REF!</definedName>
    <definedName name="GAEZmoisture" localSheetId="6">#REF!</definedName>
    <definedName name="GAEZmoisture" localSheetId="14">#REF!</definedName>
    <definedName name="GAEZmoisture" localSheetId="10">#REF!</definedName>
    <definedName name="GAEZmoisture">#REF!</definedName>
    <definedName name="GAEZslope" localSheetId="3">#REF!</definedName>
    <definedName name="GAEZslope" localSheetId="12">#REF!</definedName>
    <definedName name="GAEZslope" localSheetId="8">#REF!</definedName>
    <definedName name="GAEZslope" localSheetId="11">#REF!</definedName>
    <definedName name="GAEZslope" localSheetId="4">#REF!</definedName>
    <definedName name="GAEZslope" localSheetId="6">#REF!</definedName>
    <definedName name="GAEZslope" localSheetId="14">#REF!</definedName>
    <definedName name="GAEZslope" localSheetId="10">#REF!</definedName>
    <definedName name="GAEZslope">#REF!</definedName>
    <definedName name="GAEZsoil" localSheetId="3">#REF!</definedName>
    <definedName name="GAEZsoil" localSheetId="12">#REF!</definedName>
    <definedName name="GAEZsoil" localSheetId="8">#REF!</definedName>
    <definedName name="GAEZsoil" localSheetId="11">#REF!</definedName>
    <definedName name="GAEZsoil" localSheetId="4">#REF!</definedName>
    <definedName name="GAEZsoil" localSheetId="6">#REF!</definedName>
    <definedName name="GAEZsoil" localSheetId="14">#REF!</definedName>
    <definedName name="GAEZsoil" localSheetId="10">#REF!</definedName>
    <definedName name="GAEZsoil">#REF!</definedName>
    <definedName name="GAEZsum" localSheetId="3">#REF!</definedName>
    <definedName name="GAEZsum" localSheetId="12">#REF!</definedName>
    <definedName name="GAEZsum" localSheetId="8">#REF!</definedName>
    <definedName name="GAEZsum" localSheetId="11">#REF!</definedName>
    <definedName name="GAEZsum" localSheetId="4">#REF!</definedName>
    <definedName name="GAEZsum" localSheetId="6">#REF!</definedName>
    <definedName name="GAEZsum" localSheetId="14">#REF!</definedName>
    <definedName name="GAEZsum" localSheetId="10">#REF!</definedName>
    <definedName name="GAEZsum">#REF!</definedName>
    <definedName name="GAEZthermal" localSheetId="3">#REF!</definedName>
    <definedName name="GAEZthermal" localSheetId="12">#REF!</definedName>
    <definedName name="GAEZthermal" localSheetId="8">#REF!</definedName>
    <definedName name="GAEZthermal" localSheetId="11">#REF!</definedName>
    <definedName name="GAEZthermal" localSheetId="4">#REF!</definedName>
    <definedName name="GAEZthermal" localSheetId="6">#REF!</definedName>
    <definedName name="GAEZthermal" localSheetId="14">#REF!</definedName>
    <definedName name="GAEZthermal" localSheetId="10">#REF!</definedName>
    <definedName name="GAEZthermal">#REF!</definedName>
    <definedName name="GlobArct" localSheetId="6">'[5]AEZ Data'!$B$398</definedName>
    <definedName name="GlobArct" localSheetId="14">'[9]AEZ Data'!$B$780</definedName>
    <definedName name="GlobArct" localSheetId="10">'[10]AEZ Data'!$B$780</definedName>
    <definedName name="GlobArct">'[11]AEZ Data'!$B$780</definedName>
    <definedName name="GlobArid" localSheetId="6">'[5]AEZ Data'!$B$338</definedName>
    <definedName name="GlobArid" localSheetId="14">'[9]AEZ Data'!$B$647</definedName>
    <definedName name="GlobArid" localSheetId="10">'[10]AEZ Data'!$B$647</definedName>
    <definedName name="GlobArid">'[11]AEZ Data'!$B$647</definedName>
    <definedName name="Growth">'[6]Adoption Data'!$DA$2:$DA$4</definedName>
    <definedName name="HelperTablesDefaultBAUInterpolation" localSheetId="6">'[5]Helper Tables'!$A$13</definedName>
    <definedName name="HelperTablesDefaultBAUInterpolation" localSheetId="14">'[9]Helper Tables'!$A$13</definedName>
    <definedName name="HelperTablesDefaultBAUInterpolation" localSheetId="10">'[10]Helper Tables'!$A$13</definedName>
    <definedName name="HelperTablesDefaultBAUInterpolation">'[11]Helper Tables'!$A$13</definedName>
    <definedName name="HelperTablesDefaultOPTInterpolation" localSheetId="6">'[5]Helper Tables'!$A$63</definedName>
    <definedName name="HelperTablesDefaultOPTInterpolation" localSheetId="14">'[9]Helper Tables'!$A$77</definedName>
    <definedName name="HelperTablesDefaultOPTInterpolation" localSheetId="10">'[10]Helper Tables'!$A$77</definedName>
    <definedName name="HelperTablesDefaultOPTInterpolation">'[11]Helper Tables'!$A$77</definedName>
    <definedName name="HelperTablesUsingPolynomials" localSheetId="6">'[5]Helper Tables'!$A$128</definedName>
    <definedName name="HelperTablesUsingPolynomials" localSheetId="14">'[9]Helper Tables'!$A$148</definedName>
    <definedName name="HelperTablesUsingPolynomials" localSheetId="10">'[10]Helper Tables'!$A$148</definedName>
    <definedName name="HelperTablesUsingPolynomials">'[11]Helper Tables'!$A$148</definedName>
    <definedName name="imit_rate" localSheetId="3">#REF!</definedName>
    <definedName name="imit_rate" localSheetId="12">#REF!</definedName>
    <definedName name="imit_rate" localSheetId="8">#REF!</definedName>
    <definedName name="imit_rate" localSheetId="11">#REF!</definedName>
    <definedName name="imit_rate" localSheetId="4">#REF!</definedName>
    <definedName name="imit_rate" localSheetId="6">#REF!</definedName>
    <definedName name="imit_rate" localSheetId="14">#REF!</definedName>
    <definedName name="imit_rate" localSheetId="10">#REF!</definedName>
    <definedName name="imit_rate">#REF!</definedName>
    <definedName name="IndirectCO2" localSheetId="3">'[4]Main Controls'!#REF!</definedName>
    <definedName name="IndirectCO2" localSheetId="12">'[4]Main Controls'!#REF!</definedName>
    <definedName name="IndirectCO2" localSheetId="8">'[4]Main Controls'!#REF!</definedName>
    <definedName name="IndirectCO2" localSheetId="11">'[4]Main Controls'!#REF!</definedName>
    <definedName name="IndirectCO2" localSheetId="4">'[4]Main Controls'!#REF!</definedName>
    <definedName name="IndirectCO2" localSheetId="6">'[5]Main Controls'!#REF!</definedName>
    <definedName name="IndirectCO2" localSheetId="14">'[4]Main Controls'!#REF!</definedName>
    <definedName name="IndirectCO2" localSheetId="10">'[4]Main Controls'!#REF!</definedName>
    <definedName name="IndirectCO2">'[4]Main Controls'!#REF!</definedName>
    <definedName name="infinity" localSheetId="14">'[10]Helper Tables'!$Q$8</definedName>
    <definedName name="infinity" localSheetId="10">'[10]Helper Tables'!$Q$8</definedName>
    <definedName name="infinity">'[13]Helper Tables'!$Q$8</definedName>
    <definedName name="innov_rate" localSheetId="3">#REF!</definedName>
    <definedName name="innov_rate" localSheetId="12">#REF!</definedName>
    <definedName name="innov_rate" localSheetId="8">#REF!</definedName>
    <definedName name="innov_rate" localSheetId="11">#REF!</definedName>
    <definedName name="innov_rate" localSheetId="4">#REF!</definedName>
    <definedName name="innov_rate" localSheetId="6">#REF!</definedName>
    <definedName name="innov_rate" localSheetId="14">#REF!</definedName>
    <definedName name="innov_rate" localSheetId="10">#REF!</definedName>
    <definedName name="innov_rate">#REF!</definedName>
    <definedName name="Klimazone" localSheetId="3">#REF!</definedName>
    <definedName name="Klimazone" localSheetId="12">#REF!</definedName>
    <definedName name="Klimazone" localSheetId="8">#REF!</definedName>
    <definedName name="Klimazone" localSheetId="11">#REF!</definedName>
    <definedName name="Klimazone" localSheetId="4">#REF!</definedName>
    <definedName name="Klimazone" localSheetId="6">#REF!</definedName>
    <definedName name="Klimazone" localSheetId="14">#REF!</definedName>
    <definedName name="Klimazone" localSheetId="10">#REF!</definedName>
    <definedName name="Klimazone">#REF!</definedName>
    <definedName name="Land_Areas" localSheetId="3">#REF!</definedName>
    <definedName name="Land_Areas" localSheetId="12">#REF!</definedName>
    <definedName name="Land_Areas" localSheetId="8">#REF!</definedName>
    <definedName name="Land_Areas" localSheetId="11">#REF!</definedName>
    <definedName name="Land_Areas" localSheetId="4">#REF!</definedName>
    <definedName name="Land_Areas" localSheetId="6">#REF!</definedName>
    <definedName name="Land_Areas" localSheetId="14">#REF!</definedName>
    <definedName name="Land_Areas" localSheetId="10">#REF!</definedName>
    <definedName name="Land_Areas">#REF!</definedName>
    <definedName name="Land_Solutions" localSheetId="3">#REF!</definedName>
    <definedName name="Land_Solutions" localSheetId="12">#REF!</definedName>
    <definedName name="Land_Solutions" localSheetId="8">#REF!</definedName>
    <definedName name="Land_Solutions" localSheetId="11">#REF!</definedName>
    <definedName name="Land_Solutions" localSheetId="4">#REF!</definedName>
    <definedName name="Land_Solutions" localSheetId="6">#REF!</definedName>
    <definedName name="Land_Solutions" localSheetId="14">#REF!</definedName>
    <definedName name="Land_Solutions" localSheetId="10">#REF!</definedName>
    <definedName name="Land_Solutions">#REF!</definedName>
    <definedName name="LearningRateConventional" localSheetId="3">'[4]Main Controls'!#REF!</definedName>
    <definedName name="LearningRateConventional" localSheetId="12">'[4]Main Controls'!#REF!</definedName>
    <definedName name="LearningRateConventional" localSheetId="8">'[4]Main Controls'!#REF!</definedName>
    <definedName name="LearningRateConventional" localSheetId="11">'[4]Main Controls'!#REF!</definedName>
    <definedName name="LearningRateConventional" localSheetId="4">'[4]Main Controls'!#REF!</definedName>
    <definedName name="LearningRateConventional" localSheetId="6">'[5]Main Controls'!#REF!</definedName>
    <definedName name="LearningRateConventional" localSheetId="14">'[4]Main Controls'!#REF!</definedName>
    <definedName name="LearningRateConventional" localSheetId="10">'[4]Main Controls'!#REF!</definedName>
    <definedName name="LearningRateConventional">'[4]Main Controls'!#REF!</definedName>
    <definedName name="LearningRateSolution" localSheetId="3">'[4]Main Controls'!#REF!</definedName>
    <definedName name="LearningRateSolution" localSheetId="12">'[4]Main Controls'!#REF!</definedName>
    <definedName name="LearningRateSolution" localSheetId="8">'[4]Main Controls'!#REF!</definedName>
    <definedName name="LearningRateSolution" localSheetId="11">'[4]Main Controls'!#REF!</definedName>
    <definedName name="LearningRateSolution" localSheetId="4">'[4]Main Controls'!#REF!</definedName>
    <definedName name="LearningRateSolution" localSheetId="6">'[5]Main Controls'!#REF!</definedName>
    <definedName name="LearningRateSolution">'[4]Main Controls'!#REF!</definedName>
    <definedName name="LHV_fuels" localSheetId="3">#REF!</definedName>
    <definedName name="LHV_fuels" localSheetId="12">#REF!</definedName>
    <definedName name="LHV_fuels" localSheetId="8">#REF!</definedName>
    <definedName name="LHV_fuels" localSheetId="11">#REF!</definedName>
    <definedName name="LHV_fuels" localSheetId="4">#REF!</definedName>
    <definedName name="LHV_fuels" localSheetId="6">#REF!</definedName>
    <definedName name="LHV_fuels" localSheetId="14">#REF!</definedName>
    <definedName name="LHV_fuels" localSheetId="10">#REF!</definedName>
    <definedName name="LHV_fuels">#REF!</definedName>
    <definedName name="LHV_solids" localSheetId="3">#REF!</definedName>
    <definedName name="LHV_solids" localSheetId="12">#REF!</definedName>
    <definedName name="LHV_solids" localSheetId="8">#REF!</definedName>
    <definedName name="LHV_solids" localSheetId="11">#REF!</definedName>
    <definedName name="LHV_solids" localSheetId="4">#REF!</definedName>
    <definedName name="LHV_solids" localSheetId="6">#REF!</definedName>
    <definedName name="LHV_solids" localSheetId="14">#REF!</definedName>
    <definedName name="LHV_solids" localSheetId="10">#REF!</definedName>
    <definedName name="LHV_solids">#REF!</definedName>
    <definedName name="LifetimeConventional" localSheetId="3">'[4]Main Controls'!#REF!</definedName>
    <definedName name="LifetimeConventional" localSheetId="12">'[4]Main Controls'!#REF!</definedName>
    <definedName name="LifetimeConventional" localSheetId="8">'[4]Main Controls'!#REF!</definedName>
    <definedName name="LifetimeConventional" localSheetId="11">'[4]Main Controls'!#REF!</definedName>
    <definedName name="LifetimeConventional" localSheetId="4">'[4]Main Controls'!#REF!</definedName>
    <definedName name="LifetimeConventional" localSheetId="6">'[5]Main Controls'!#REF!</definedName>
    <definedName name="LifetimeConventional" localSheetId="14">'[4]Main Controls'!#REF!</definedName>
    <definedName name="LifetimeConventional" localSheetId="10">'[4]Main Controls'!#REF!</definedName>
    <definedName name="LifetimeConventional">'[4]Main Controls'!#REF!</definedName>
    <definedName name="LifetimeCostSavingsFactoring" localSheetId="6">'[5]Net Profit Margin'!$A$224</definedName>
    <definedName name="LifetimeCostSavingsFactoring" localSheetId="14">'[9]Net Profit Margin'!$A$254</definedName>
    <definedName name="LifetimeCostSavingsFactoring" localSheetId="10">'[10]Operating Cost'!$A$254</definedName>
    <definedName name="LifetimeCostSavingsFactoring">'[11]Net Profit Margin'!$A$254</definedName>
    <definedName name="LifetimeCostSavingsForecast" localSheetId="6">'[5]Net Profit Margin'!$A$90</definedName>
    <definedName name="LifetimeCostSavingsForecast" localSheetId="14">'[9]Net Profit Margin'!$A$120</definedName>
    <definedName name="LifetimeCostSavingsForecast" localSheetId="10">'[10]Operating Cost'!$A$120</definedName>
    <definedName name="LifetimeCostSavingsForecast">'[11]Net Profit Margin'!$A$120</definedName>
    <definedName name="LifetimeSolution" localSheetId="6">'[5]Main Controls'!$B$184</definedName>
    <definedName name="LifetimeSolution">'[4]Main Controls'!$B$184</definedName>
    <definedName name="m" localSheetId="12">#REF!</definedName>
    <definedName name="m" localSheetId="8">#REF!</definedName>
    <definedName name="m" localSheetId="11">#REF!</definedName>
    <definedName name="m">#REF!</definedName>
    <definedName name="OperatingCostFactoring" localSheetId="6">'[5]Net Profit Margin'!$A$361:$A$361</definedName>
    <definedName name="OperatingCostFactoring" localSheetId="14">'[9]Net Profit Margin'!$A$525:$A$525</definedName>
    <definedName name="OperatingCostFactoring" localSheetId="10">'[10]Operating Cost'!$A$527:$A$527</definedName>
    <definedName name="OperatingCostFactoring">'[11]Net Profit Margin'!$A$525:$A$525</definedName>
    <definedName name="OperatingCostSavingCalculation" localSheetId="6">'[5]Net Profit Margin'!$A$9</definedName>
    <definedName name="OperatingCostSavingCalculation" localSheetId="14">'[9]Net Profit Margin'!$A$9</definedName>
    <definedName name="OperatingCostSavingCalculation" localSheetId="10">'[10]Operating Cost'!$A$9</definedName>
    <definedName name="OperatingCostSavingCalculation">'[11]Net Profit Margin'!$A$9</definedName>
    <definedName name="Option_A_0_B_1" localSheetId="3">#REF!</definedName>
    <definedName name="Option_A_0_B_1" localSheetId="12">#REF!</definedName>
    <definedName name="Option_A_0_B_1" localSheetId="8">#REF!</definedName>
    <definedName name="Option_A_0_B_1" localSheetId="11">#REF!</definedName>
    <definedName name="Option_A_0_B_1" localSheetId="4">#REF!</definedName>
    <definedName name="Option_A_0_B_1" localSheetId="6">#REF!</definedName>
    <definedName name="Option_A_0_B_1" localSheetId="14">#REF!</definedName>
    <definedName name="Option_A_0_B_1" localSheetId="10">#REF!</definedName>
    <definedName name="Option_A_0_B_1">#REF!</definedName>
    <definedName name="Peak" localSheetId="14">'[7]C. Adoption Curve'!$B$117</definedName>
    <definedName name="Peak" localSheetId="10">'[7]C. Adoption Curve'!$B$117</definedName>
    <definedName name="Peak">'[8]C. Adoption Curve'!$B$117</definedName>
    <definedName name="Peak1" localSheetId="3">#REF!</definedName>
    <definedName name="Peak1" localSheetId="12">#REF!</definedName>
    <definedName name="Peak1" localSheetId="8">#REF!</definedName>
    <definedName name="Peak1" localSheetId="11">#REF!</definedName>
    <definedName name="Peak1" localSheetId="4">#REF!</definedName>
    <definedName name="Peak1" localSheetId="6">#REF!</definedName>
    <definedName name="Peak1" localSheetId="14">#REF!</definedName>
    <definedName name="Peak1" localSheetId="10">#REF!</definedName>
    <definedName name="Peak1">#REF!</definedName>
    <definedName name="sat_limit" localSheetId="3">#REF!</definedName>
    <definedName name="sat_limit" localSheetId="12">#REF!</definedName>
    <definedName name="sat_limit" localSheetId="8">#REF!</definedName>
    <definedName name="sat_limit" localSheetId="11">#REF!</definedName>
    <definedName name="sat_limit" localSheetId="4">#REF!</definedName>
    <definedName name="sat_limit" localSheetId="6">#REF!</definedName>
    <definedName name="sat_limit" localSheetId="14">#REF!</definedName>
    <definedName name="sat_limit" localSheetId="10">#REF!</definedName>
    <definedName name="sat_limit">#REF!</definedName>
    <definedName name="Scenario">'[6]Custom Adoption'!$F$15:$F$16</definedName>
    <definedName name="SequestrationRates" localSheetId="12">#REF!</definedName>
    <definedName name="SequestrationRates" localSheetId="8">#REF!</definedName>
    <definedName name="SequestrationRates" localSheetId="11">#REF!</definedName>
    <definedName name="SequestrationRates" localSheetId="6">'[13]Variable Meta-analysis'!$C$700</definedName>
    <definedName name="SequestrationRates" localSheetId="14">#REF!</definedName>
    <definedName name="SequestrationRates" localSheetId="10">'VMA Degraded Area'!$C$700</definedName>
    <definedName name="SequestrationRates">#REF!</definedName>
    <definedName name="solids" localSheetId="3">#REF!</definedName>
    <definedName name="solids" localSheetId="12">#REF!</definedName>
    <definedName name="solids" localSheetId="8">#REF!</definedName>
    <definedName name="solids" localSheetId="11">#REF!</definedName>
    <definedName name="solids" localSheetId="4">#REF!</definedName>
    <definedName name="solids" localSheetId="6">#REF!</definedName>
    <definedName name="solids" localSheetId="14">#REF!</definedName>
    <definedName name="solids" localSheetId="10">#REF!</definedName>
    <definedName name="solids">#REF!</definedName>
    <definedName name="TAMFactoring" localSheetId="3">'[4]TLA Data'!#REF!</definedName>
    <definedName name="TAMFactoring" localSheetId="12">'[4]TLA Data'!#REF!</definedName>
    <definedName name="TAMFactoring" localSheetId="8">'[4]TLA Data'!#REF!</definedName>
    <definedName name="TAMFactoring" localSheetId="11">'[4]TLA Data'!#REF!</definedName>
    <definedName name="TAMFactoring" localSheetId="4">'[4]TLA Data'!#REF!</definedName>
    <definedName name="TAMFactoring" localSheetId="6">'[5]TLA Data'!#REF!</definedName>
    <definedName name="TAMFactoring" localSheetId="14">'[4]TLA Data'!#REF!</definedName>
    <definedName name="TAMFactoring" localSheetId="10">'[4]TLA Data'!#REF!</definedName>
    <definedName name="TAMFactoring">'[4]TLA Data'!#REF!</definedName>
    <definedName name="TAMInputChina" localSheetId="3">'[4]TLA Data'!#REF!</definedName>
    <definedName name="TAMInputChina" localSheetId="12">'[4]TLA Data'!#REF!</definedName>
    <definedName name="TAMInputChina" localSheetId="8">'[4]TLA Data'!#REF!</definedName>
    <definedName name="TAMInputChina" localSheetId="11">'[4]TLA Data'!#REF!</definedName>
    <definedName name="TAMInputChina" localSheetId="4">'[4]TLA Data'!#REF!</definedName>
    <definedName name="TAMInputChina" localSheetId="6">'[5]TLA Data'!#REF!</definedName>
    <definedName name="TAMInputChina">'[4]TLA Data'!#REF!</definedName>
    <definedName name="TAMInputEU" localSheetId="6">'[14]TLA Data'!$A$520</definedName>
    <definedName name="TAMInputEU" localSheetId="14">'[9]TLA Data'!$A$520</definedName>
    <definedName name="TAMInputEU" localSheetId="10">'[10]TLA Data'!$A$520</definedName>
    <definedName name="TAMInputEU">'[11]TLA Data'!$A$520</definedName>
    <definedName name="TAMInputIndia" localSheetId="6">'[5]TLA Data'!$A$451</definedName>
    <definedName name="TAMInputIndia" localSheetId="14">'[9]TLA Data'!$A$459</definedName>
    <definedName name="TAMInputIndia" localSheetId="10">'[10]TLA Data'!$A$459</definedName>
    <definedName name="TAMInputIndia">'[11]TLA Data'!$A$459</definedName>
    <definedName name="TAMInputMiddleEastAfrica" localSheetId="3">'[4]TLA Data'!#REF!</definedName>
    <definedName name="TAMInputMiddleEastAfrica" localSheetId="12">'[4]TLA Data'!#REF!</definedName>
    <definedName name="TAMInputMiddleEastAfrica" localSheetId="8">'[4]TLA Data'!#REF!</definedName>
    <definedName name="TAMInputMiddleEastAfrica" localSheetId="11">'[4]TLA Data'!#REF!</definedName>
    <definedName name="TAMInputMiddleEastAfrica" localSheetId="4">'[4]TLA Data'!#REF!</definedName>
    <definedName name="TAMInputMiddleEastAfrica" localSheetId="6">'[5]TLA Data'!#REF!</definedName>
    <definedName name="TAMInputMiddleEastAfrica">'[4]TLA Data'!#REF!</definedName>
    <definedName name="TAMInputOECD90" localSheetId="6">'[5]TLA Data'!$A$98</definedName>
    <definedName name="TAMInputOECD90" localSheetId="14">'[9]TLA Data'!$A$100</definedName>
    <definedName name="TAMInputOECD90" localSheetId="10">'[10]TLA Data'!$A$100</definedName>
    <definedName name="TAMInputOECD90">'[11]TLA Data'!$A$100</definedName>
    <definedName name="TAMInputUSA" localSheetId="6">'[14]TLA Data'!$A$581</definedName>
    <definedName name="TAMInputUSA" localSheetId="14">'[9]TLA Data'!$A$581</definedName>
    <definedName name="TAMInputUSA" localSheetId="10">'[10]TLA Data'!$A$581</definedName>
    <definedName name="TAMInputUSA">'[11]TLA Data'!$A$581</definedName>
    <definedName name="TempHumid" localSheetId="6">'[5]AEZ Data'!$B$158</definedName>
    <definedName name="TempHumid" localSheetId="14">'[9]AEZ Data'!$B$248</definedName>
    <definedName name="TempHumid" localSheetId="10">'[10]AEZ Data'!$B$248</definedName>
    <definedName name="TempHumid">'[11]AEZ Data'!$B$248</definedName>
    <definedName name="TempSemi" localSheetId="6">'[5]AEZ Data'!$B$278</definedName>
    <definedName name="TempSemi" localSheetId="14">'[9]AEZ Data'!$B$514</definedName>
    <definedName name="TempSemi" localSheetId="10">'[10]AEZ Data'!$B$514</definedName>
    <definedName name="TempSemi">'[11]AEZ Data'!$B$514</definedName>
    <definedName name="Testliste" localSheetId="3">#REF!</definedName>
    <definedName name="Testliste" localSheetId="12">#REF!</definedName>
    <definedName name="Testliste" localSheetId="8">#REF!</definedName>
    <definedName name="Testliste" localSheetId="11">#REF!</definedName>
    <definedName name="Testliste" localSheetId="4">#REF!</definedName>
    <definedName name="Testliste" localSheetId="6">#REF!</definedName>
    <definedName name="Testliste" localSheetId="14">#REF!</definedName>
    <definedName name="Testliste" localSheetId="10">#REF!</definedName>
    <definedName name="Testliste">#REF!</definedName>
    <definedName name="Tiime2" localSheetId="3">#REF!</definedName>
    <definedName name="Tiime2" localSheetId="12">#REF!</definedName>
    <definedName name="Tiime2" localSheetId="8">#REF!</definedName>
    <definedName name="Tiime2" localSheetId="11">#REF!</definedName>
    <definedName name="Tiime2" localSheetId="4">#REF!</definedName>
    <definedName name="Tiime2" localSheetId="6">#REF!</definedName>
    <definedName name="Tiime2" localSheetId="14">#REF!</definedName>
    <definedName name="Tiime2" localSheetId="10">#REF!</definedName>
    <definedName name="Tiime2">#REF!</definedName>
    <definedName name="Time" localSheetId="14">'[7]C. Adoption Curve'!$A$123:$A$208</definedName>
    <definedName name="Time" localSheetId="10">'[7]C. Adoption Curve'!$A$123:$A$208</definedName>
    <definedName name="Time">'[8]C. Adoption Curve'!$A$123:$A$208</definedName>
    <definedName name="Time0" localSheetId="14">'[7]C. Adoption Curve'!$B$120</definedName>
    <definedName name="Time0" localSheetId="10">'[7]C. Adoption Curve'!$B$120</definedName>
    <definedName name="Time0">'[8]C. Adoption Curve'!$B$120</definedName>
    <definedName name="Time1">NA()</definedName>
    <definedName name="Time2">NA()</definedName>
    <definedName name="Timee" localSheetId="3">#REF!</definedName>
    <definedName name="Timee" localSheetId="12">#REF!</definedName>
    <definedName name="Timee" localSheetId="8">#REF!</definedName>
    <definedName name="Timee" localSheetId="11">#REF!</definedName>
    <definedName name="Timee" localSheetId="4">#REF!</definedName>
    <definedName name="Timee" localSheetId="6">#REF!</definedName>
    <definedName name="Timee" localSheetId="14">#REF!</definedName>
    <definedName name="Timee" localSheetId="10">#REF!</definedName>
    <definedName name="Timee">#REF!</definedName>
    <definedName name="Timme0" localSheetId="3">#REF!</definedName>
    <definedName name="Timme0" localSheetId="12">#REF!</definedName>
    <definedName name="Timme0" localSheetId="8">#REF!</definedName>
    <definedName name="Timme0" localSheetId="11">#REF!</definedName>
    <definedName name="Timme0" localSheetId="4">#REF!</definedName>
    <definedName name="Timme0" localSheetId="6">#REF!</definedName>
    <definedName name="Timme0" localSheetId="14">#REF!</definedName>
    <definedName name="Timme0" localSheetId="10">#REF!</definedName>
    <definedName name="Timme0">#REF!</definedName>
    <definedName name="Timme2" localSheetId="3">#REF!</definedName>
    <definedName name="Timme2" localSheetId="12">#REF!</definedName>
    <definedName name="Timme2" localSheetId="8">#REF!</definedName>
    <definedName name="Timme2" localSheetId="11">#REF!</definedName>
    <definedName name="Timme2" localSheetId="4">#REF!</definedName>
    <definedName name="Timme2" localSheetId="6">#REF!</definedName>
    <definedName name="Timme2" localSheetId="14">#REF!</definedName>
    <definedName name="Timme2" localSheetId="10">#REF!</definedName>
    <definedName name="Timme2">#REF!</definedName>
    <definedName name="TLAArctic" localSheetId="3">'[4]TLA Data'!#REF!</definedName>
    <definedName name="TLAArctic" localSheetId="12">'[4]TLA Data'!#REF!</definedName>
    <definedName name="TLAArctic" localSheetId="8">'[4]TLA Data'!#REF!</definedName>
    <definedName name="TLAArctic" localSheetId="11">'[4]TLA Data'!#REF!</definedName>
    <definedName name="TLAArctic" localSheetId="4">'[4]TLA Data'!#REF!</definedName>
    <definedName name="TLAArctic" localSheetId="6">'[5]TLA Data'!#REF!</definedName>
    <definedName name="TLAArctic" localSheetId="14">'[4]TLA Data'!#REF!</definedName>
    <definedName name="TLAArctic" localSheetId="10">'[4]TLA Data'!#REF!</definedName>
    <definedName name="TLAArctic">'[4]TLA Data'!#REF!</definedName>
    <definedName name="Transport" localSheetId="3">#REF!</definedName>
    <definedName name="Transport" localSheetId="12">#REF!</definedName>
    <definedName name="Transport" localSheetId="8">#REF!</definedName>
    <definedName name="Transport" localSheetId="11">#REF!</definedName>
    <definedName name="Transport" localSheetId="4">#REF!</definedName>
    <definedName name="Transport" localSheetId="6">#REF!</definedName>
    <definedName name="Transport" localSheetId="14">#REF!</definedName>
    <definedName name="Transport" localSheetId="10">#REF!</definedName>
    <definedName name="Transport">#REF!</definedName>
    <definedName name="transportselection" localSheetId="3">#REF!</definedName>
    <definedName name="transportselection" localSheetId="12">#REF!</definedName>
    <definedName name="transportselection" localSheetId="8">#REF!</definedName>
    <definedName name="transportselection" localSheetId="11">#REF!</definedName>
    <definedName name="transportselection" localSheetId="4">#REF!</definedName>
    <definedName name="transportselection" localSheetId="6">#REF!</definedName>
    <definedName name="transportselection" localSheetId="14">#REF!</definedName>
    <definedName name="transportselection" localSheetId="10">#REF!</definedName>
    <definedName name="transportselection">#REF!</definedName>
    <definedName name="Trend">'[6]Adoption Data'!$DB$2:$DB$5</definedName>
    <definedName name="TropHumid" localSheetId="6">'[5]AEZ Data'!$B$98</definedName>
    <definedName name="TropHumid" localSheetId="14">'[9]AEZ Data'!$B$115</definedName>
    <definedName name="TropHumid" localSheetId="10">'[10]AEZ Data'!$B$115</definedName>
    <definedName name="TropHumid">'[11]AEZ Data'!$B$115</definedName>
    <definedName name="TropSemi" localSheetId="6">'[5]AEZ Data'!$B$218</definedName>
    <definedName name="TropSemi" localSheetId="14">'[9]AEZ Data'!$B$381</definedName>
    <definedName name="TropSemi" localSheetId="10">'[10]AEZ Data'!$B$381</definedName>
    <definedName name="TropSemi">'[11]AEZ Data'!$B$381</definedName>
    <definedName name="UnitsAdoptionAnnualFunctionalUnitsAdoptedBAU" localSheetId="6">'[5]Unit Adoption Calculations'!$A$141</definedName>
    <definedName name="UnitsAdoptionAnnualFunctionalUnitsAdoptedBAU" localSheetId="14">'[9]Unit Adoption Calculations'!$A$186</definedName>
    <definedName name="UnitsAdoptionAnnualFunctionalUnitsAdoptedBAU" localSheetId="10">'[10]Unit Adoption Calculations'!$A$186</definedName>
    <definedName name="UnitsAdoptionAnnualFunctionalUnitsAdoptedBAU">'[11]Unit Adoption Calculations'!$A$186</definedName>
    <definedName name="UnitsAdoptionAnnualFunctionalUnitsAdoptedOPT" localSheetId="6">'[5]Unit Adoption Calculations'!$A$94</definedName>
    <definedName name="UnitsAdoptionAnnualFunctionalUnitsAdoptedOPT" localSheetId="14">'[9]Unit Adoption Calculations'!$A$124</definedName>
    <definedName name="UnitsAdoptionAnnualFunctionalUnitsAdoptedOPT" localSheetId="10">'[10]Unit Adoption Calculations'!$A$124</definedName>
    <definedName name="UnitsAdoptionAnnualFunctionalUnitsAdoptedOPT">'[11]Unit Adoption Calculations'!$A$124</definedName>
    <definedName name="UnitsAdoptionBAUGDPperCapitaTAM" localSheetId="6">'[5]Unit Adoption Calculations'!$BM$14</definedName>
    <definedName name="UnitsAdoptionBAUGDPperCapitaTAM" localSheetId="14">'[9]Unit Adoption Calculations'!$BM$14</definedName>
    <definedName name="UnitsAdoptionBAUGDPperCapitaTAM" localSheetId="10">'[10]Unit Adoption Calculations'!$BM$14</definedName>
    <definedName name="UnitsAdoptionBAUGDPperCapitaTAM">'[11]Unit Adoption Calculations'!$BM$14</definedName>
    <definedName name="UnitsAdoptionBAUTAM" localSheetId="6">'[5]Unit Adoption Calculations'!$A$14</definedName>
    <definedName name="UnitsAdoptionBAUTAM" localSheetId="14">'[9]Unit Adoption Calculations'!$A$14</definedName>
    <definedName name="UnitsAdoptionBAUTAM" localSheetId="10">'[10]Unit Adoption Calculations'!$A$14</definedName>
    <definedName name="UnitsAdoptionBAUTAM">'[11]Unit Adoption Calculations'!$A$14</definedName>
    <definedName name="UnitsAdoptionCumulativeOperationalUnitsBAU" localSheetId="6">'[5]Unit Adoption Calculations'!$Q$141</definedName>
    <definedName name="UnitsAdoptionCumulativeOperationalUnitsBAU" localSheetId="14">'[9]Unit Adoption Calculations'!$Q$186</definedName>
    <definedName name="UnitsAdoptionCumulativeOperationalUnitsBAU" localSheetId="10">'[10]Unit Adoption Calculations'!$Q$186</definedName>
    <definedName name="UnitsAdoptionCumulativeOperationalUnitsBAU">'[11]Unit Adoption Calculations'!$Q$186</definedName>
    <definedName name="UnitsAdoptionCumulativeOperationalUnitsOPT" localSheetId="6">'[5]Unit Adoption Calculations'!$Q$94</definedName>
    <definedName name="UnitsAdoptionCumulativeOperationalUnitsOPT" localSheetId="14">'[9]Unit Adoption Calculations'!$Q$124</definedName>
    <definedName name="UnitsAdoptionCumulativeOperationalUnitsOPT" localSheetId="10">'[10]Unit Adoption Calculations'!$Q$124</definedName>
    <definedName name="UnitsAdoptionCumulativeOperationalUnitsOPT">'[11]Unit Adoption Calculations'!$Q$124</definedName>
    <definedName name="UnitsAdoptionDirectEmissionsSaved" localSheetId="6">'[5]Unit Adoption Calculations'!$AT$230</definedName>
    <definedName name="UnitsAdoptionDirectEmissionsSaved" localSheetId="14">'[9]Unit Adoption Calculations'!$AT$305</definedName>
    <definedName name="UnitsAdoptionDirectEmissionsSaved" localSheetId="10">'[10]Unit Adoption Calculations'!$AT$305</definedName>
    <definedName name="UnitsAdoptionDirectEmissionsSaved">'[11]Unit Adoption Calculations'!$AT$305</definedName>
    <definedName name="UnitsAdoptionEnergyUnitsSaved" localSheetId="6">'[5]Unit Adoption Calculations'!$A$230</definedName>
    <definedName name="UnitsAdoptionEnergyUnitsSaved" localSheetId="14">'[9]Unit Adoption Calculations'!$A$305</definedName>
    <definedName name="UnitsAdoptionEnergyUnitsSaved" localSheetId="10">'[10]Unit Adoption Calculations'!$A$305</definedName>
    <definedName name="UnitsAdoptionEnergyUnitsSaved">'[11]Unit Adoption Calculations'!$A$305</definedName>
    <definedName name="UnitsAdoptionFuelUnitsAvoided" localSheetId="6">'[5]Unit Adoption Calculations'!$AD$230</definedName>
    <definedName name="UnitsAdoptionFuelUnitsAvoided" localSheetId="14">'[9]Unit Adoption Calculations'!$AD$305</definedName>
    <definedName name="UnitsAdoptionFuelUnitsAvoided" localSheetId="10">'[10]Unit Adoption Calculations'!$AD$305</definedName>
    <definedName name="UnitsAdoptionFuelUnitsAvoided">'[11]Unit Adoption Calculations'!$AD$305</definedName>
    <definedName name="UnitsAdoptionGDPperCapitaBAU" localSheetId="6">'[5]Unit Adoption Calculations'!$AN$14</definedName>
    <definedName name="UnitsAdoptionGDPperCapitaBAU" localSheetId="14">'[9]Unit Adoption Calculations'!$AN$14</definedName>
    <definedName name="UnitsAdoptionGDPperCapitaBAU" localSheetId="10">'[10]Unit Adoption Calculations'!$AN$14</definedName>
    <definedName name="UnitsAdoptionGDPperCapitaBAU">'[11]Unit Adoption Calculations'!$AN$14</definedName>
    <definedName name="UnitsAdoptionGDPperCapitaOPT" localSheetId="6">'[5]Unit Adoption Calculations'!$AN$51</definedName>
    <definedName name="UnitsAdoptionGDPperCapitaOPT" localSheetId="14">'[9]Unit Adoption Calculations'!$AN$66</definedName>
    <definedName name="UnitsAdoptionGDPperCapitaOPT" localSheetId="10">'[10]Unit Adoption Calculations'!$AN$66</definedName>
    <definedName name="UnitsAdoptionGDPperCapitaOPT">'[11]Unit Adoption Calculations'!$AN$66</definedName>
    <definedName name="UnitsAdoptionGDPScenarioBAU" localSheetId="6">'[5]Unit Adoption Calculations'!$AB$14</definedName>
    <definedName name="UnitsAdoptionGDPScenarioBAU" localSheetId="14">'[9]Unit Adoption Calculations'!$AB$14</definedName>
    <definedName name="UnitsAdoptionGDPScenarioBAU" localSheetId="10">'[10]Unit Adoption Calculations'!$AB$14</definedName>
    <definedName name="UnitsAdoptionGDPScenarioBAU">'[11]Unit Adoption Calculations'!$AB$14</definedName>
    <definedName name="UnitsAdoptionGDPScenarioOPT" localSheetId="6">'[5]Unit Adoption Calculations'!$AB$51</definedName>
    <definedName name="UnitsAdoptionGDPScenarioOPT" localSheetId="14">'[9]Unit Adoption Calculations'!$AB$66</definedName>
    <definedName name="UnitsAdoptionGDPScenarioOPT" localSheetId="10">'[10]Unit Adoption Calculations'!$AB$66</definedName>
    <definedName name="UnitsAdoptionGDPScenarioOPT">'[11]Unit Adoption Calculations'!$AB$66</definedName>
    <definedName name="UnitsAdoptionNetAnnualUnitsAdopted" localSheetId="6">'[5]Unit Adoption Calculations'!$A$189</definedName>
    <definedName name="UnitsAdoptionNetAnnualUnitsAdopted" localSheetId="14">'[9]Unit Adoption Calculations'!$A$249</definedName>
    <definedName name="UnitsAdoptionNetAnnualUnitsAdopted" localSheetId="10">'[10]Unit Adoption Calculations'!$A$249</definedName>
    <definedName name="UnitsAdoptionNetAnnualUnitsAdopted">'[11]Unit Adoption Calculations'!$A$249</definedName>
    <definedName name="UnitsAdoptionNewAdoptionUnitsBAU" localSheetId="6">'[5]Unit Adoption Calculations'!$AG$151</definedName>
    <definedName name="UnitsAdoptionNewAdoptionUnitsBAU" localSheetId="14">'[9]Unit Adoption Calculations'!$AG$196</definedName>
    <definedName name="UnitsAdoptionNewAdoptionUnitsBAU" localSheetId="10">'[10]Unit Adoption Calculations'!$AG$196</definedName>
    <definedName name="UnitsAdoptionNewAdoptionUnitsBAU">'[11]Unit Adoption Calculations'!$AG$196</definedName>
    <definedName name="UnitsAdoptionNewAdoptionUnitsOPT" localSheetId="6">'[5]Unit Adoption Calculations'!$AG$104</definedName>
    <definedName name="UnitsAdoptionNewAdoptionUnitsOPT" localSheetId="14">'[9]Unit Adoption Calculations'!$AG$134</definedName>
    <definedName name="UnitsAdoptionNewAdoptionUnitsOPT" localSheetId="10">'[10]Unit Adoption Calculations'!$AG$134</definedName>
    <definedName name="UnitsAdoptionNewAdoptionUnitsOPT">'[11]Unit Adoption Calculations'!$AG$134</definedName>
    <definedName name="UnitsAdoptionOPTGDPperCapitaTAM" localSheetId="6">'[5]Unit Adoption Calculations'!$BM$51</definedName>
    <definedName name="UnitsAdoptionOPTGDPperCapitaTAM" localSheetId="14">'[9]Unit Adoption Calculations'!$BM$66</definedName>
    <definedName name="UnitsAdoptionOPTGDPperCapitaTAM" localSheetId="10">'[10]Unit Adoption Calculations'!$BM$66</definedName>
    <definedName name="UnitsAdoptionOPTGDPperCapitaTAM">'[11]Unit Adoption Calculations'!$BM$66</definedName>
    <definedName name="UnitsAdoptionOPTTAM" localSheetId="6">'[5]Unit Adoption Calculations'!$A$51</definedName>
    <definedName name="UnitsAdoptionOPTTAM" localSheetId="14">'[9]Unit Adoption Calculations'!$A$66</definedName>
    <definedName name="UnitsAdoptionOPTTAM" localSheetId="10">'[10]Unit Adoption Calculations'!$A$66</definedName>
    <definedName name="UnitsAdoptionOPTTAM">'[11]Unit Adoption Calculations'!$A$66</definedName>
    <definedName name="UnitsAdoptionOutput" localSheetId="6">'[5]Unit Adoption Calculations'!$A$54:$K$85</definedName>
    <definedName name="UnitsAdoptionOutput" localSheetId="14">'[9]Unit Adoption Calculations'!$A$69:$K$105</definedName>
    <definedName name="UnitsAdoptionOutput" localSheetId="10">'[10]Unit Adoption Calculations'!$A$69:$K$105</definedName>
    <definedName name="UnitsAdoptionOutput">'[11]Unit Adoption Calculations'!$A$69:$K$105</definedName>
    <definedName name="UnitsAdoptionPopulationScenarioBAU" localSheetId="6">'[5]Unit Adoption Calculations'!$P$14</definedName>
    <definedName name="UnitsAdoptionPopulationScenarioBAU" localSheetId="14">'[9]Unit Adoption Calculations'!$P$14</definedName>
    <definedName name="UnitsAdoptionPopulationScenarioBAU" localSheetId="10">'[10]Unit Adoption Calculations'!$P$14</definedName>
    <definedName name="UnitsAdoptionPopulationScenarioBAU">'[11]Unit Adoption Calculations'!$P$14</definedName>
    <definedName name="UnitsAdoptionPopulationScenarioOPT" localSheetId="6">'[5]Unit Adoption Calculations'!$P$51</definedName>
    <definedName name="UnitsAdoptionPopulationScenarioOPT" localSheetId="14">'[9]Unit Adoption Calculations'!$P$66</definedName>
    <definedName name="UnitsAdoptionPopulationScenarioOPT" localSheetId="10">'[10]Unit Adoption Calculations'!$P$66</definedName>
    <definedName name="UnitsAdoptionPopulationScenarioOPT">'[11]Unit Adoption Calculations'!$P$66</definedName>
    <definedName name="UnitsAdoptionTotalConventionalFunctionalUnitsBAU" localSheetId="6">'[5]Unit Adoption Calculations'!$Q$189</definedName>
    <definedName name="UnitsAdoptionTotalConventionalFunctionalUnitsBAU" localSheetId="14">'[9]Unit Adoption Calculations'!$Q$249</definedName>
    <definedName name="UnitsAdoptionTotalConventionalFunctionalUnitsBAU" localSheetId="10">'[10]Unit Adoption Calculations'!$Q$249</definedName>
    <definedName name="UnitsAdoptionTotalConventionalFunctionalUnitsBAU">'[11]Unit Adoption Calculations'!$Q$249</definedName>
    <definedName name="UnitsAdoptionTotalNewConventionalUnits" localSheetId="6">'[5]Unit Adoption Calculations'!$AG$189</definedName>
    <definedName name="UnitsAdoptionTotalNewConventionalUnits" localSheetId="14">'[9]Unit Adoption Calculations'!$AG$249</definedName>
    <definedName name="UnitsAdoptionTotalNewConventionalUnits" localSheetId="10">'[10]Unit Adoption Calculations'!$AG$249</definedName>
    <definedName name="UnitsAdoptionTotalNewConventionalUnits">'[11]Unit Adoption Calculations'!$AG$249</definedName>
    <definedName name="UnitsAdoptionTotalUnitsBAU" localSheetId="6">'[5]Unit Adoption Calculations'!$AX$151</definedName>
    <definedName name="UnitsAdoptionTotalUnitsBAU" localSheetId="14">'[9]Unit Adoption Calculations'!$AX$196</definedName>
    <definedName name="UnitsAdoptionTotalUnitsBAU" localSheetId="10">'[10]Unit Adoption Calculations'!$AX$196</definedName>
    <definedName name="UnitsAdoptionTotalUnitsBAU">'[11]Unit Adoption Calculations'!$AX$196</definedName>
    <definedName name="UnitsAdoptionTotalUnitsOPT" localSheetId="6">'[5]Unit Adoption Calculations'!$AX$104</definedName>
    <definedName name="UnitsAdoptionTotalUnitsOPT" localSheetId="14">'[9]Unit Adoption Calculations'!$AX$134</definedName>
    <definedName name="UnitsAdoptionTotalUnitsOPT" localSheetId="10">'[10]Unit Adoption Calculations'!$AX$134</definedName>
    <definedName name="UnitsAdoptionTotalUnitsOPT">'[11]Unit Adoption Calculations'!$AX$134</definedName>
    <definedName name="Value1">NA()</definedName>
    <definedName name="Value10" localSheetId="3">#REF!</definedName>
    <definedName name="Value10" localSheetId="12">#REF!</definedName>
    <definedName name="Value10" localSheetId="8">#REF!</definedName>
    <definedName name="Value10" localSheetId="11">#REF!</definedName>
    <definedName name="Value10" localSheetId="4">#REF!</definedName>
    <definedName name="Value10" localSheetId="6">#REF!</definedName>
    <definedName name="Value10" localSheetId="14">#REF!</definedName>
    <definedName name="Value10" localSheetId="10">#REF!</definedName>
    <definedName name="Value10">#REF!</definedName>
    <definedName name="Value2">NA()</definedName>
    <definedName name="Variable19" localSheetId="12">#REF!</definedName>
    <definedName name="Variable19" localSheetId="8">#REF!</definedName>
    <definedName name="Variable19" localSheetId="11">#REF!</definedName>
    <definedName name="Variable19" localSheetId="6">'[13]Variable Meta-analysis'!$C$769</definedName>
    <definedName name="Variable19" localSheetId="14">#REF!</definedName>
    <definedName name="Variable19" localSheetId="10">'VMA Degraded Area'!$C$769</definedName>
    <definedName name="Variable19">#REF!</definedName>
    <definedName name="Variable20" localSheetId="6">'[5]Variable Meta-analysis'!$C$766</definedName>
    <definedName name="Variable20" localSheetId="14">'[9]Variable Meta-analysis'!$C$879</definedName>
    <definedName name="Variable20" localSheetId="10">'VMA Degraded Area'!$C$734</definedName>
    <definedName name="Variable20">'[11]Variable Meta-analysis'!$C$879</definedName>
    <definedName name="Variable21" localSheetId="6">'[5]Variable Meta-analysis'!$C$801</definedName>
    <definedName name="Variable21" localSheetId="14">'[9]Variable Meta-analysis'!$C$947</definedName>
    <definedName name="Variable21" localSheetId="10">'VMA Degraded Area'!$C$806</definedName>
    <definedName name="Variable21">'[11]Variable Meta-analysis'!$C$947</definedName>
    <definedName name="Variable22" localSheetId="6">'[5]Variable Meta-analysis'!$C$838</definedName>
    <definedName name="Variable22" localSheetId="14">'[9]Variable Meta-analysis'!$C$984</definedName>
    <definedName name="Variable22" localSheetId="10">'VMA Degraded Area'!$C$952</definedName>
    <definedName name="Variable22">'[11]Variable Meta-analysis'!$C$984</definedName>
    <definedName name="Variable23" localSheetId="6">'[5]Variable Meta-analysis'!$C$873</definedName>
    <definedName name="Variable23" localSheetId="14">'[9]Variable Meta-analysis'!$C$1019</definedName>
    <definedName name="Variable23" localSheetId="10">'VMA Degraded Area'!$C$987</definedName>
    <definedName name="Variable23">'[11]Variable Meta-analysis'!$C$1019</definedName>
    <definedName name="Variable24" localSheetId="6">'[5]Variable Meta-analysis'!$C$909</definedName>
    <definedName name="Variable24" localSheetId="14">'[9]Variable Meta-analysis'!$C$1055</definedName>
    <definedName name="Variable24" localSheetId="10">'VMA Degraded Area'!$C$1023</definedName>
    <definedName name="Variable24">'[11]Variable Meta-analysis'!$C$1055</definedName>
    <definedName name="Variable25" localSheetId="6">'[5]Variable Meta-analysis'!$C$944</definedName>
    <definedName name="Variable25" localSheetId="14">'[9]Variable Meta-analysis'!$C$1090</definedName>
    <definedName name="Variable25" localSheetId="10">'VMA Degraded Area'!$C$1058</definedName>
    <definedName name="Variable25">'[11]Variable Meta-analysis'!$C$1090</definedName>
    <definedName name="Variable26" localSheetId="6">'[5]Variable Meta-analysis'!$C$980</definedName>
    <definedName name="Variable26" localSheetId="14">'[9]Variable Meta-analysis'!$C$1126</definedName>
    <definedName name="Variable26" localSheetId="10">'VMA Degraded Area'!$C$1094</definedName>
    <definedName name="Variable26">'[11]Variable Meta-analysis'!$C$1126</definedName>
    <definedName name="Variable27" localSheetId="6">'[5]Variable Meta-analysis'!$C$1016</definedName>
    <definedName name="Variable27" localSheetId="14">'[9]Variable Meta-analysis'!$C$1162</definedName>
    <definedName name="Variable27" localSheetId="10">'VMA Degraded Area'!$C$1130</definedName>
    <definedName name="Variable27">'[11]Variable Meta-analysis'!$C$1162</definedName>
    <definedName name="Variable28" localSheetId="6">'[5]Variable Meta-analysis'!$C$1052</definedName>
    <definedName name="Variable28" localSheetId="14">'[9]Variable Meta-analysis'!$C$1198</definedName>
    <definedName name="Variable28" localSheetId="10">'VMA Degraded Area'!$C$1166</definedName>
    <definedName name="Variable28">'[11]Variable Meta-analysis'!$C$1198</definedName>
    <definedName name="Variable29" localSheetId="6">'[5]Variable Meta-analysis'!$C$1087</definedName>
    <definedName name="Variable29" localSheetId="14">'[9]Variable Meta-analysis'!$C$1233</definedName>
    <definedName name="Variable29" localSheetId="10">'VMA Degraded Area'!$C$1201</definedName>
    <definedName name="Variable29">'[11]Variable Meta-analysis'!$C$1233</definedName>
    <definedName name="Variable30" localSheetId="6">'[5]Variable Meta-analysis'!$C$1122</definedName>
    <definedName name="Variable30" localSheetId="14">'[9]Variable Meta-analysis'!$C$1268</definedName>
    <definedName name="Variable30" localSheetId="10">'VMA Degraded Area'!$C$1236</definedName>
    <definedName name="Variable30">'[11]Variable Meta-analysis'!$C$1268</definedName>
    <definedName name="Variable9" localSheetId="12">#REF!</definedName>
    <definedName name="Variable9" localSheetId="8">#REF!</definedName>
    <definedName name="Variable9" localSheetId="11">#REF!</definedName>
    <definedName name="Variable9" localSheetId="6">'[13]Variable Meta-analysis'!$C$371</definedName>
    <definedName name="Variable9" localSheetId="14">#REF!</definedName>
    <definedName name="Variable9" localSheetId="10">'VMA Degraded Area'!$C$371</definedName>
    <definedName name="Variable9">#REF!</definedName>
    <definedName name="VariableAnnualEnergyConv" localSheetId="12">#REF!</definedName>
    <definedName name="VariableAnnualEnergyConv" localSheetId="8">#REF!</definedName>
    <definedName name="VariableAnnualEnergyConv" localSheetId="11">#REF!</definedName>
    <definedName name="VariableAnnualEnergyConv" localSheetId="6">'[13]Variable Meta-analysis'!$C$301</definedName>
    <definedName name="VariableAnnualEnergyConv" localSheetId="14">#REF!</definedName>
    <definedName name="VariableAnnualEnergyConv" localSheetId="10">'VMA Degraded Area'!$C$301</definedName>
    <definedName name="VariableAnnualEnergyConv">#REF!</definedName>
    <definedName name="VariableAnnualEnergyReduced" localSheetId="12">#REF!</definedName>
    <definedName name="VariableAnnualEnergyReduced" localSheetId="8">#REF!</definedName>
    <definedName name="VariableAnnualEnergyReduced" localSheetId="11">#REF!</definedName>
    <definedName name="VariableAnnualEnergyReduced" localSheetId="6">'[13]Variable Meta-analysis'!$C$335</definedName>
    <definedName name="VariableAnnualEnergyReduced" localSheetId="14">#REF!</definedName>
    <definedName name="VariableAnnualEnergyReduced" localSheetId="10">'VMA Degraded Area'!$C$335</definedName>
    <definedName name="VariableAnnualEnergyReduced">#REF!</definedName>
    <definedName name="VariableCH4Reduced" localSheetId="12">#REF!</definedName>
    <definedName name="VariableCH4Reduced" localSheetId="8">#REF!</definedName>
    <definedName name="VariableCH4Reduced" localSheetId="11">#REF!</definedName>
    <definedName name="VariableCH4Reduced" localSheetId="6">'[13]Variable Meta-analysis'!$C$588</definedName>
    <definedName name="VariableCH4Reduced" localSheetId="14">#REF!</definedName>
    <definedName name="VariableCH4Reduced" localSheetId="10">'VMA Degraded Area'!$C$588</definedName>
    <definedName name="VariableCH4Reduced">#REF!</definedName>
    <definedName name="VariableCO2PerFuel" localSheetId="6">'[5]Variable Meta-analysis'!$C$1122</definedName>
    <definedName name="VariableCO2PerFuel" localSheetId="14">'[9]Variable Meta-analysis'!$C$1268</definedName>
    <definedName name="VariableCO2PerFuel" localSheetId="10">'VMA Degraded Area'!$C$1236</definedName>
    <definedName name="VariableCO2PerFuel">'[11]Variable Meta-analysis'!$C$1268</definedName>
    <definedName name="VariableConventionalAnnualCapacity" localSheetId="12">#REF!</definedName>
    <definedName name="VariableConventionalAnnualCapacity" localSheetId="8">#REF!</definedName>
    <definedName name="VariableConventionalAnnualCapacity" localSheetId="11">#REF!</definedName>
    <definedName name="VariableConventionalAnnualCapacity" localSheetId="14">#REF!</definedName>
    <definedName name="VariableConventionalAnnualCapacity" localSheetId="10">'VMA Degraded Area'!$C$700</definedName>
    <definedName name="VariableConventionalAnnualCapacity">#REF!</definedName>
    <definedName name="VariableConventionalDirectEmissions" localSheetId="12">#REF!</definedName>
    <definedName name="VariableConventionalDirectEmissions" localSheetId="8">#REF!</definedName>
    <definedName name="VariableConventionalDirectEmissions" localSheetId="11">#REF!</definedName>
    <definedName name="VariableConventionalDirectEmissions" localSheetId="6">'[13]Variable Meta-analysis'!$C$473</definedName>
    <definedName name="VariableConventionalDirectEmissions" localSheetId="14">#REF!</definedName>
    <definedName name="VariableConventionalDirectEmissions" localSheetId="10">'VMA Degraded Area'!$C$473</definedName>
    <definedName name="VariableConventionalDirectEmissions">#REF!</definedName>
    <definedName name="VariableConventionalDisposal" localSheetId="12">#REF!</definedName>
    <definedName name="VariableConventionalDisposal" localSheetId="8">#REF!</definedName>
    <definedName name="VariableConventionalDisposal" localSheetId="11">#REF!</definedName>
    <definedName name="VariableConventionalDisposal" localSheetId="6">'[13]Variable Meta-analysis'!$C$225</definedName>
    <definedName name="VariableConventionalDisposal" localSheetId="14">#REF!</definedName>
    <definedName name="VariableConventionalDisposal" localSheetId="10">'VMA Degraded Area'!$C$225</definedName>
    <definedName name="VariableConventionalDisposal">#REF!</definedName>
    <definedName name="VariableConventionalFirstCost" localSheetId="12">#REF!</definedName>
    <definedName name="VariableConventionalFirstCost" localSheetId="8">#REF!</definedName>
    <definedName name="VariableConventionalFirstCost" localSheetId="11">#REF!</definedName>
    <definedName name="VariableConventionalFirstCost" localSheetId="6">'[13]Variable Meta-analysis'!$C$46</definedName>
    <definedName name="VariableConventionalFirstCost" localSheetId="14">#REF!</definedName>
    <definedName name="VariableConventionalFirstCost" localSheetId="10">'VMA Degraded Area'!$C$46</definedName>
    <definedName name="VariableConventionalFirstCost">#REF!</definedName>
    <definedName name="VariableConventionalIndirectCO2" localSheetId="12">#REF!</definedName>
    <definedName name="VariableConventionalIndirectCO2" localSheetId="8">#REF!</definedName>
    <definedName name="VariableConventionalIndirectCO2" localSheetId="11">#REF!</definedName>
    <definedName name="VariableConventionalIndirectCO2" localSheetId="6">'[13]Variable Meta-analysis'!$C$625</definedName>
    <definedName name="VariableConventionalIndirectCO2" localSheetId="14">#REF!</definedName>
    <definedName name="VariableConventionalIndirectCO2" localSheetId="10">'VMA Degraded Area'!$C$625</definedName>
    <definedName name="VariableConventionalIndirectCO2">#REF!</definedName>
    <definedName name="VariableConventionalLifetime" localSheetId="12">#REF!</definedName>
    <definedName name="VariableConventionalLifetime" localSheetId="8">#REF!</definedName>
    <definedName name="VariableConventionalLifetime" localSheetId="11">#REF!</definedName>
    <definedName name="VariableConventionalLifetime" localSheetId="6">'[13]Variable Meta-analysis'!$C$554</definedName>
    <definedName name="VariableConventionalLifetime" localSheetId="14">#REF!</definedName>
    <definedName name="VariableConventionalLifetime" localSheetId="10">'VMA Degraded Area'!$C$554</definedName>
    <definedName name="VariableConventionalLifetime">#REF!</definedName>
    <definedName name="VariableConventionalOperatingCost" localSheetId="12">#REF!</definedName>
    <definedName name="VariableConventionalOperatingCost" localSheetId="8">#REF!</definedName>
    <definedName name="VariableConventionalOperatingCost" localSheetId="11">#REF!</definedName>
    <definedName name="VariableConventionalOperatingCost" localSheetId="6">'[13]Variable Meta-analysis'!$C$153</definedName>
    <definedName name="VariableConventionalOperatingCost" localSheetId="14">#REF!</definedName>
    <definedName name="VariableConventionalOperatingCost" localSheetId="10">'VMA Degraded Area'!$C$153</definedName>
    <definedName name="VariableConventionalOperatingCost">#REF!</definedName>
    <definedName name="VariableFuelConsumed" localSheetId="12">#REF!</definedName>
    <definedName name="VariableFuelConsumed" localSheetId="8">#REF!</definedName>
    <definedName name="VariableFuelConsumed" localSheetId="11">#REF!</definedName>
    <definedName name="VariableFuelConsumed" localSheetId="6">'[13]Variable Meta-analysis'!$C$405</definedName>
    <definedName name="VariableFuelConsumed" localSheetId="14">#REF!</definedName>
    <definedName name="VariableFuelConsumed" localSheetId="10">'VMA Degraded Area'!$C$405</definedName>
    <definedName name="VariableFuelConsumed">#REF!</definedName>
    <definedName name="VariableFuelEfficiencyFactorSolution" localSheetId="12">#REF!</definedName>
    <definedName name="VariableFuelEfficiencyFactorSolution" localSheetId="8">#REF!</definedName>
    <definedName name="VariableFuelEfficiencyFactorSolution" localSheetId="11">#REF!</definedName>
    <definedName name="VariableFuelEfficiencyFactorSolution" localSheetId="6">'[13]Variable Meta-analysis'!$C$439</definedName>
    <definedName name="VariableFuelEfficiencyFactorSolution" localSheetId="14">#REF!</definedName>
    <definedName name="VariableFuelEfficiencyFactorSolution" localSheetId="10">'VMA Degraded Area'!$C$439</definedName>
    <definedName name="VariableFuelEfficiencyFactorSolution">#REF!</definedName>
    <definedName name="VariableSolutionAnnualCapacity" localSheetId="12">#REF!</definedName>
    <definedName name="VariableSolutionAnnualCapacity" localSheetId="8">#REF!</definedName>
    <definedName name="VariableSolutionAnnualCapacity" localSheetId="11">#REF!</definedName>
    <definedName name="VariableSolutionAnnualCapacity" localSheetId="14">#REF!</definedName>
    <definedName name="VariableSolutionAnnualCapacity" localSheetId="10">'VMA Degraded Area'!$C$952</definedName>
    <definedName name="VariableSolutionAnnualCapacity">#REF!</definedName>
    <definedName name="VariableSolutionDirectEmissions" localSheetId="12">#REF!</definedName>
    <definedName name="VariableSolutionDirectEmissions" localSheetId="8">#REF!</definedName>
    <definedName name="VariableSolutionDirectEmissions" localSheetId="11">#REF!</definedName>
    <definedName name="VariableSolutionDirectEmissions" localSheetId="6">'[13]Variable Meta-analysis'!$C$509</definedName>
    <definedName name="VariableSolutionDirectEmissions" localSheetId="14">#REF!</definedName>
    <definedName name="VariableSolutionDirectEmissions" localSheetId="10">'VMA Degraded Area'!$C$509</definedName>
    <definedName name="VariableSolutionDirectEmissions">#REF!</definedName>
    <definedName name="VariableSolutionDisposal" localSheetId="12">#REF!</definedName>
    <definedName name="VariableSolutionDisposal" localSheetId="8">#REF!</definedName>
    <definedName name="VariableSolutionDisposal" localSheetId="11">#REF!</definedName>
    <definedName name="VariableSolutionDisposal" localSheetId="6">'[13]Variable Meta-analysis'!$C$261</definedName>
    <definedName name="VariableSolutionDisposal" localSheetId="14">#REF!</definedName>
    <definedName name="VariableSolutionDisposal" localSheetId="10">'VMA Degraded Area'!$C$261</definedName>
    <definedName name="VariableSolutionDisposal">#REF!</definedName>
    <definedName name="VariableSolutionFirstCost" localSheetId="12">#REF!</definedName>
    <definedName name="VariableSolutionFirstCost" localSheetId="8">#REF!</definedName>
    <definedName name="VariableSolutionFirstCost" localSheetId="11">#REF!</definedName>
    <definedName name="VariableSolutionFirstCost" localSheetId="6">'[13]Variable Meta-analysis'!$C$115</definedName>
    <definedName name="VariableSolutionFirstCost" localSheetId="14">#REF!</definedName>
    <definedName name="VariableSolutionFirstCost" localSheetId="10">'VMA Degraded Area'!$C$115</definedName>
    <definedName name="VariableSolutionFirstCost">#REF!</definedName>
    <definedName name="VariableSolutionFuelEfficiencyFactor" localSheetId="12">#REF!</definedName>
    <definedName name="VariableSolutionFuelEfficiencyFactor" localSheetId="8">#REF!</definedName>
    <definedName name="VariableSolutionFuelEfficiencyFactor" localSheetId="11">#REF!</definedName>
    <definedName name="VariableSolutionFuelEfficiencyFactor" localSheetId="14">#REF!</definedName>
    <definedName name="VariableSolutionFuelEfficiencyFactor" localSheetId="10">'VMA Degraded Area'!$C$439</definedName>
    <definedName name="VariableSolutionFuelEfficiencyFactor">#REF!</definedName>
    <definedName name="VariableSolutionIndirectCO2" localSheetId="12">#REF!</definedName>
    <definedName name="VariableSolutionIndirectCO2" localSheetId="8">#REF!</definedName>
    <definedName name="VariableSolutionIndirectCO2" localSheetId="11">#REF!</definedName>
    <definedName name="VariableSolutionIndirectCO2" localSheetId="6">'[13]Variable Meta-analysis'!$C$661</definedName>
    <definedName name="VariableSolutionIndirectCO2" localSheetId="14">#REF!</definedName>
    <definedName name="VariableSolutionIndirectCO2" localSheetId="10">'VMA Degraded Area'!$C$661</definedName>
    <definedName name="VariableSolutionIndirectCO2">#REF!</definedName>
    <definedName name="VariableSolutionLifetime" localSheetId="6">'[5]Variable Meta-analysis'!$C$766</definedName>
    <definedName name="VariableSolutionLifetime" localSheetId="14">'[9]Variable Meta-analysis'!$C$879</definedName>
    <definedName name="VariableSolutionLifetime" localSheetId="10">'VMA Degraded Area'!$C$734</definedName>
    <definedName name="VariableSolutionLifetime">'[11]Variable Meta-analysis'!$C$879</definedName>
    <definedName name="VariableSolutionOperatingCost" localSheetId="12">#REF!</definedName>
    <definedName name="VariableSolutionOperatingCost" localSheetId="8">#REF!</definedName>
    <definedName name="VariableSolutionOperatingCost" localSheetId="11">#REF!</definedName>
    <definedName name="VariableSolutionOperatingCost" localSheetId="6">'[13]Variable Meta-analysis'!$C$189</definedName>
    <definedName name="VariableSolutionOperatingCost" localSheetId="14">#REF!</definedName>
    <definedName name="VariableSolutionOperatingCost" localSheetId="10">'VMA Degraded Area'!$C$189</definedName>
    <definedName name="VariableSolutionOperatingCost">#REF!</definedName>
    <definedName name="Vlue1" localSheetId="3">#REF!</definedName>
    <definedName name="Vlue1" localSheetId="12">#REF!</definedName>
    <definedName name="Vlue1" localSheetId="8">#REF!</definedName>
    <definedName name="Vlue1" localSheetId="11">#REF!</definedName>
    <definedName name="Vlue1" localSheetId="4">#REF!</definedName>
    <definedName name="Vlue1" localSheetId="6">#REF!</definedName>
    <definedName name="Vlue1" localSheetId="14">#REF!</definedName>
    <definedName name="Vlue1" localSheetId="10">#REF!</definedName>
    <definedName name="Vlue1">#REF!</definedName>
    <definedName name="Vlue2" localSheetId="3">#REF!</definedName>
    <definedName name="Vlue2" localSheetId="12">#REF!</definedName>
    <definedName name="Vlue2" localSheetId="8">#REF!</definedName>
    <definedName name="Vlue2" localSheetId="11">#REF!</definedName>
    <definedName name="Vlue2" localSheetId="4">#REF!</definedName>
    <definedName name="Vlue2" localSheetId="6">#REF!</definedName>
    <definedName name="Vlue2" localSheetId="14">#REF!</definedName>
    <definedName name="Vlue2" localSheetId="10">#REF!</definedName>
    <definedName name="Vlue2">#REF!</definedName>
    <definedName name="YesorNo">'[6]Adoption Data'!$CZ$2:$CZ$3</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4" i="29" l="1"/>
  <c r="D19" i="32"/>
  <c r="D20" i="32" s="1"/>
  <c r="FL265" i="8" l="1"/>
  <c r="FF265" i="8"/>
  <c r="EZ265" i="8"/>
  <c r="ET265" i="8"/>
  <c r="EN265" i="8"/>
  <c r="EH265" i="8"/>
  <c r="EB265" i="8"/>
  <c r="DU265" i="8"/>
  <c r="DO265" i="8"/>
  <c r="DI265" i="8"/>
  <c r="DC265" i="8"/>
  <c r="CW265" i="8"/>
  <c r="CQ265" i="8"/>
  <c r="CK265" i="8"/>
  <c r="CD265" i="8"/>
  <c r="BX265" i="8"/>
  <c r="BR265" i="8"/>
  <c r="BL265" i="8"/>
  <c r="BF265" i="8"/>
  <c r="AZ265" i="8"/>
  <c r="AT265" i="8"/>
  <c r="G33" i="7" l="1"/>
  <c r="G24" i="7"/>
  <c r="E34" i="7"/>
  <c r="B198" i="39" l="1"/>
  <c r="B197" i="39"/>
  <c r="B199" i="39" s="1"/>
  <c r="F144" i="39"/>
  <c r="E143" i="39"/>
  <c r="E142" i="39"/>
  <c r="E141" i="39"/>
  <c r="E140" i="39"/>
  <c r="E139" i="39"/>
  <c r="E138" i="39"/>
  <c r="E137" i="39"/>
  <c r="E136" i="39"/>
  <c r="E135" i="39"/>
  <c r="E134" i="39"/>
  <c r="E133" i="39"/>
  <c r="E132" i="39"/>
  <c r="E131" i="39"/>
  <c r="E130" i="39"/>
  <c r="E129" i="39"/>
  <c r="E128" i="39"/>
  <c r="E127" i="39"/>
  <c r="E126" i="39"/>
  <c r="E125" i="39"/>
  <c r="E124" i="39"/>
  <c r="E123" i="39"/>
  <c r="E122" i="39"/>
  <c r="E121" i="39"/>
  <c r="E120" i="39"/>
  <c r="E119" i="39"/>
  <c r="E118" i="39"/>
  <c r="E117" i="39"/>
  <c r="E116" i="39"/>
  <c r="E115" i="39"/>
  <c r="E114" i="39"/>
  <c r="E113" i="39"/>
  <c r="E112" i="39"/>
  <c r="E111" i="39"/>
  <c r="E110" i="39"/>
  <c r="E109" i="39"/>
  <c r="E108" i="39"/>
  <c r="E107" i="39"/>
  <c r="E106" i="39"/>
  <c r="E105" i="39"/>
  <c r="E104" i="39"/>
  <c r="E103" i="39"/>
  <c r="E102" i="39"/>
  <c r="E101" i="39"/>
  <c r="E100" i="39"/>
  <c r="E99" i="39"/>
  <c r="E98" i="39"/>
  <c r="E97" i="39"/>
  <c r="E96" i="39"/>
  <c r="E95" i="39"/>
  <c r="E94" i="39"/>
  <c r="E93" i="39"/>
  <c r="E92" i="39"/>
  <c r="E91" i="39"/>
  <c r="E90" i="39"/>
  <c r="E144" i="39" s="1"/>
  <c r="E145" i="39" s="1"/>
  <c r="E89" i="39"/>
  <c r="B82" i="39"/>
  <c r="E81" i="39"/>
  <c r="E80" i="39"/>
  <c r="E79" i="39"/>
  <c r="E77" i="39"/>
  <c r="E76" i="39"/>
  <c r="E75" i="39"/>
  <c r="E74" i="39"/>
  <c r="E71" i="39"/>
  <c r="E70" i="39"/>
  <c r="E69" i="39"/>
  <c r="E68" i="39"/>
  <c r="E67" i="39"/>
  <c r="E65" i="39"/>
  <c r="E64" i="39"/>
  <c r="E62" i="39"/>
  <c r="E61" i="39"/>
  <c r="E60" i="39"/>
  <c r="E59" i="39"/>
  <c r="E58" i="39"/>
  <c r="E57" i="39"/>
  <c r="E56" i="39"/>
  <c r="E55" i="39"/>
  <c r="E54" i="39"/>
  <c r="E52" i="39"/>
  <c r="E51" i="39"/>
  <c r="E50" i="39"/>
  <c r="E49" i="39"/>
  <c r="E48" i="39"/>
  <c r="E47" i="39"/>
  <c r="E46" i="39"/>
  <c r="E44" i="39"/>
  <c r="E43" i="39"/>
  <c r="E42" i="39"/>
  <c r="E40" i="39"/>
  <c r="E39" i="39"/>
  <c r="E82" i="39" s="1"/>
  <c r="B84" i="39" s="1"/>
  <c r="A30" i="39"/>
  <c r="V25" i="39"/>
  <c r="U25" i="39"/>
  <c r="T25" i="39"/>
  <c r="S25" i="39"/>
  <c r="B25" i="39"/>
  <c r="V24" i="39"/>
  <c r="U24" i="39"/>
  <c r="S24" i="39"/>
  <c r="T24" i="39" s="1"/>
  <c r="B24" i="39"/>
  <c r="V23" i="39"/>
  <c r="U23" i="39"/>
  <c r="T23" i="39"/>
  <c r="S23" i="39"/>
  <c r="B23" i="39"/>
  <c r="V22" i="39"/>
  <c r="U22" i="39"/>
  <c r="S22" i="39"/>
  <c r="T22" i="39" s="1"/>
  <c r="B22" i="39"/>
  <c r="V21" i="39"/>
  <c r="U21" i="39"/>
  <c r="T21" i="39"/>
  <c r="S21" i="39"/>
  <c r="B21" i="39"/>
  <c r="V20" i="39"/>
  <c r="U20" i="39"/>
  <c r="S20" i="39"/>
  <c r="T20" i="39" s="1"/>
  <c r="B20" i="39"/>
  <c r="V19" i="39"/>
  <c r="U19" i="39"/>
  <c r="T19" i="39"/>
  <c r="S19" i="39"/>
  <c r="B19" i="39"/>
  <c r="V18" i="39"/>
  <c r="U18" i="39"/>
  <c r="S18" i="39"/>
  <c r="T18" i="39" s="1"/>
  <c r="B18" i="39"/>
  <c r="V17" i="39"/>
  <c r="U17" i="39"/>
  <c r="T17" i="39"/>
  <c r="S17" i="39"/>
  <c r="B17" i="39"/>
  <c r="V16" i="39"/>
  <c r="U16" i="39"/>
  <c r="S16" i="39"/>
  <c r="T16" i="39" s="1"/>
  <c r="B16" i="39"/>
  <c r="V15" i="39"/>
  <c r="U15" i="39"/>
  <c r="T15" i="39"/>
  <c r="S15" i="39"/>
  <c r="B15" i="39"/>
  <c r="V14" i="39"/>
  <c r="U14" i="39"/>
  <c r="S14" i="39"/>
  <c r="T14" i="39" s="1"/>
  <c r="B14" i="39"/>
  <c r="V13" i="39"/>
  <c r="U13" i="39"/>
  <c r="T13" i="39"/>
  <c r="S13" i="39"/>
  <c r="B13" i="39"/>
  <c r="V12" i="39"/>
  <c r="U12" i="39"/>
  <c r="S12" i="39"/>
  <c r="T12" i="39" s="1"/>
  <c r="B12" i="39"/>
  <c r="V11" i="39"/>
  <c r="U11" i="39"/>
  <c r="T11" i="39"/>
  <c r="S11" i="39"/>
  <c r="B11" i="39"/>
  <c r="V10" i="39"/>
  <c r="U10" i="39"/>
  <c r="S10" i="39"/>
  <c r="T10" i="39" s="1"/>
  <c r="B10" i="39"/>
  <c r="V9" i="39"/>
  <c r="U9" i="39"/>
  <c r="T9" i="39"/>
  <c r="S9" i="39"/>
  <c r="B9" i="39"/>
  <c r="V8" i="39"/>
  <c r="U8" i="39"/>
  <c r="S8" i="39"/>
  <c r="T8" i="39" s="1"/>
  <c r="B8" i="39"/>
  <c r="V7" i="39"/>
  <c r="U7" i="39"/>
  <c r="T7" i="39"/>
  <c r="S7" i="39"/>
  <c r="B7" i="39"/>
  <c r="V6" i="39"/>
  <c r="U6" i="39"/>
  <c r="U26" i="39" s="1"/>
  <c r="S6" i="39"/>
  <c r="S31" i="39" s="1"/>
  <c r="B6" i="39"/>
  <c r="A2" i="39"/>
  <c r="U30" i="39" l="1"/>
  <c r="U29" i="39" s="1"/>
  <c r="T6" i="39"/>
  <c r="S30" i="39"/>
  <c r="S26" i="39"/>
  <c r="T26" i="39" l="1"/>
  <c r="T30" i="39"/>
  <c r="T29" i="39" s="1"/>
  <c r="T31" i="39"/>
  <c r="U27" i="39"/>
  <c r="S27" i="39"/>
  <c r="S28" i="39"/>
  <c r="S29" i="39"/>
  <c r="U28" i="39"/>
  <c r="T27" i="39" l="1"/>
  <c r="T28" i="39"/>
  <c r="B12" i="32" l="1"/>
  <c r="C17" i="32" l="1"/>
  <c r="B21" i="32"/>
  <c r="L23" i="32" l="1"/>
  <c r="D8" i="36" l="1"/>
  <c r="T12" i="32" l="1"/>
  <c r="S12" i="32"/>
  <c r="D161" i="7" l="1"/>
  <c r="J12" i="32"/>
  <c r="E26" i="32"/>
  <c r="B23" i="32"/>
  <c r="C30" i="32"/>
  <c r="J22" i="32" l="1"/>
  <c r="K19" i="32"/>
  <c r="BK188" i="19"/>
  <c r="BJ188" i="19"/>
  <c r="BI188" i="19"/>
  <c r="BH188" i="19"/>
  <c r="BG188" i="19"/>
  <c r="BE188" i="19"/>
  <c r="BD188" i="19"/>
  <c r="BC188" i="19"/>
  <c r="BB188" i="19"/>
  <c r="BA188" i="19"/>
  <c r="AY188" i="19"/>
  <c r="AX188" i="19"/>
  <c r="AW188" i="19"/>
  <c r="AV188" i="19"/>
  <c r="AU188" i="19"/>
  <c r="BK157" i="19"/>
  <c r="BJ157" i="19"/>
  <c r="BI157" i="19"/>
  <c r="BH157" i="19"/>
  <c r="BG157" i="19"/>
  <c r="BE157" i="19"/>
  <c r="BD157" i="19"/>
  <c r="BC157" i="19"/>
  <c r="BB157" i="19"/>
  <c r="BA157" i="19"/>
  <c r="AY157" i="19"/>
  <c r="AX157" i="19"/>
  <c r="AW157" i="19"/>
  <c r="AV157" i="19"/>
  <c r="AU157" i="19"/>
  <c r="FP265" i="19"/>
  <c r="FN265" i="19"/>
  <c r="FJ265" i="19"/>
  <c r="FH265" i="19"/>
  <c r="FD265" i="19"/>
  <c r="FB265" i="19"/>
  <c r="EX265" i="19"/>
  <c r="EV265" i="19"/>
  <c r="ER265" i="19"/>
  <c r="EP265" i="19"/>
  <c r="EL265" i="19"/>
  <c r="EJ265" i="19"/>
  <c r="EF265" i="19"/>
  <c r="ED265" i="19"/>
  <c r="DY265" i="19"/>
  <c r="DW265" i="19"/>
  <c r="DS265" i="19"/>
  <c r="DQ265" i="19"/>
  <c r="DM265" i="19"/>
  <c r="DK265" i="19"/>
  <c r="DG265" i="19"/>
  <c r="DE265" i="19"/>
  <c r="DA265" i="19"/>
  <c r="CY265" i="19"/>
  <c r="CU265" i="19"/>
  <c r="CS265" i="19"/>
  <c r="CO265" i="19"/>
  <c r="CM265" i="19"/>
  <c r="CH265" i="19"/>
  <c r="CF265" i="19"/>
  <c r="CB265" i="19"/>
  <c r="BZ265" i="19"/>
  <c r="BV265" i="19"/>
  <c r="BT265" i="19"/>
  <c r="BP265" i="19"/>
  <c r="BN265" i="19"/>
  <c r="AM265" i="19"/>
  <c r="AG265" i="19"/>
  <c r="AA265" i="19"/>
  <c r="U265" i="19"/>
  <c r="O265" i="19"/>
  <c r="I265" i="19"/>
  <c r="C265" i="19"/>
  <c r="B265" i="19"/>
  <c r="FP265" i="20"/>
  <c r="FN265" i="20"/>
  <c r="FJ265" i="20"/>
  <c r="FH265" i="20"/>
  <c r="FD265" i="20"/>
  <c r="FB265" i="20"/>
  <c r="EX265" i="20"/>
  <c r="EV265" i="20"/>
  <c r="ER265" i="20"/>
  <c r="EP265" i="20"/>
  <c r="EL265" i="20"/>
  <c r="EJ265" i="20"/>
  <c r="EF265" i="20"/>
  <c r="ED265" i="20"/>
  <c r="DY265" i="20"/>
  <c r="DW265" i="20"/>
  <c r="DS265" i="20"/>
  <c r="DQ265" i="20"/>
  <c r="DM265" i="20"/>
  <c r="DK265" i="20"/>
  <c r="DG265" i="20"/>
  <c r="DE265" i="20"/>
  <c r="DA265" i="20"/>
  <c r="CY265" i="20"/>
  <c r="CU265" i="20"/>
  <c r="CS265" i="20"/>
  <c r="CO265" i="20"/>
  <c r="CM265" i="20"/>
  <c r="CH265" i="20"/>
  <c r="CF265" i="20"/>
  <c r="CB265" i="20"/>
  <c r="BZ265" i="20"/>
  <c r="BV265" i="20"/>
  <c r="BT265" i="20"/>
  <c r="BP265" i="20"/>
  <c r="BN265" i="20"/>
  <c r="BJ265" i="20"/>
  <c r="BH265" i="20"/>
  <c r="BD265" i="20"/>
  <c r="BB265" i="20"/>
  <c r="AX265" i="20"/>
  <c r="AV265" i="20"/>
  <c r="AQ265" i="20"/>
  <c r="AO265" i="20"/>
  <c r="AM265" i="20"/>
  <c r="AK265" i="20"/>
  <c r="AG265" i="20"/>
  <c r="AI265" i="20" s="1"/>
  <c r="AE265" i="20"/>
  <c r="AC265" i="20"/>
  <c r="AA265" i="20"/>
  <c r="Y265" i="20"/>
  <c r="U265" i="20"/>
  <c r="W265" i="20" s="1"/>
  <c r="S265" i="20"/>
  <c r="O265" i="20"/>
  <c r="Q265" i="20" s="1"/>
  <c r="M265" i="20"/>
  <c r="I265" i="20"/>
  <c r="K265" i="20" s="1"/>
  <c r="G265" i="20"/>
  <c r="C265" i="20"/>
  <c r="B265" i="20" s="1"/>
  <c r="FL234" i="19"/>
  <c r="FF234" i="19"/>
  <c r="EZ234" i="19"/>
  <c r="ET234" i="19"/>
  <c r="EN234" i="19"/>
  <c r="EH234" i="19"/>
  <c r="EB234" i="19"/>
  <c r="DU234" i="19"/>
  <c r="DO234" i="19"/>
  <c r="DI234" i="19"/>
  <c r="DC234" i="19"/>
  <c r="CW234" i="19"/>
  <c r="CQ234" i="19"/>
  <c r="CK234" i="19"/>
  <c r="CD234" i="19"/>
  <c r="BX234" i="19"/>
  <c r="BR234" i="19"/>
  <c r="BL234" i="19"/>
  <c r="BF234" i="19"/>
  <c r="AZ234" i="19"/>
  <c r="AT234" i="19"/>
  <c r="AM234" i="19"/>
  <c r="AG234" i="19"/>
  <c r="AA234" i="19"/>
  <c r="U234" i="19"/>
  <c r="O234" i="19"/>
  <c r="I234" i="19"/>
  <c r="C234" i="19"/>
  <c r="FL234" i="20"/>
  <c r="FF234" i="20"/>
  <c r="EZ234" i="20"/>
  <c r="ET234" i="20"/>
  <c r="EN234" i="20"/>
  <c r="EH234" i="20"/>
  <c r="EB234" i="20"/>
  <c r="DU234" i="20"/>
  <c r="DO234" i="20"/>
  <c r="DI234" i="20"/>
  <c r="DC234" i="20"/>
  <c r="CW234" i="20"/>
  <c r="CQ234" i="20"/>
  <c r="CK234" i="20"/>
  <c r="CH234" i="20"/>
  <c r="CF234" i="20"/>
  <c r="CD234" i="20"/>
  <c r="CB234" i="20"/>
  <c r="BX234" i="20"/>
  <c r="BZ234" i="20" s="1"/>
  <c r="BV234" i="20"/>
  <c r="BR234" i="20"/>
  <c r="BT234" i="20" s="1"/>
  <c r="BP234" i="20"/>
  <c r="BL234" i="20"/>
  <c r="BN234" i="20" s="1"/>
  <c r="BJ234" i="20"/>
  <c r="BH234" i="20"/>
  <c r="BF234" i="20"/>
  <c r="BD234" i="20"/>
  <c r="AZ234" i="20"/>
  <c r="BB234" i="20" s="1"/>
  <c r="AX234" i="20"/>
  <c r="AT234" i="20"/>
  <c r="AV234" i="20" s="1"/>
  <c r="AQ234" i="20"/>
  <c r="AM234" i="20"/>
  <c r="AO234" i="20" s="1"/>
  <c r="AK234" i="20"/>
  <c r="AG234" i="20"/>
  <c r="AI234" i="20" s="1"/>
  <c r="AE234" i="20"/>
  <c r="AA234" i="20"/>
  <c r="AC234" i="20" s="1"/>
  <c r="Y234" i="20"/>
  <c r="U234" i="20"/>
  <c r="W234" i="20" s="1"/>
  <c r="S234" i="20"/>
  <c r="O234" i="20"/>
  <c r="Q234" i="20" s="1"/>
  <c r="M234" i="20"/>
  <c r="I234" i="20"/>
  <c r="K234" i="20" s="1"/>
  <c r="G234" i="20"/>
  <c r="C234" i="20"/>
  <c r="FV203" i="19"/>
  <c r="FL203" i="19"/>
  <c r="FF203" i="19"/>
  <c r="EZ203" i="19"/>
  <c r="ET203" i="19"/>
  <c r="EN203" i="19"/>
  <c r="EH203" i="19"/>
  <c r="EB203" i="19"/>
  <c r="DU203" i="19"/>
  <c r="DO203" i="19"/>
  <c r="DI203" i="19"/>
  <c r="DC203" i="19"/>
  <c r="CW203" i="19"/>
  <c r="CQ203" i="19"/>
  <c r="CK203" i="19"/>
  <c r="CD203" i="19"/>
  <c r="BX203" i="19"/>
  <c r="BR203" i="19"/>
  <c r="BL203" i="19"/>
  <c r="BF203" i="19"/>
  <c r="AZ203" i="19"/>
  <c r="AT203" i="19"/>
  <c r="AM203" i="19"/>
  <c r="AG203" i="19"/>
  <c r="AA203" i="19"/>
  <c r="U203" i="19"/>
  <c r="B203" i="19" s="1"/>
  <c r="O203" i="19"/>
  <c r="I203" i="19"/>
  <c r="C203" i="19"/>
  <c r="FV203" i="20"/>
  <c r="FL203" i="20"/>
  <c r="FF203" i="20"/>
  <c r="EZ203" i="20"/>
  <c r="ET203" i="20"/>
  <c r="EN203" i="20"/>
  <c r="EH203" i="20"/>
  <c r="EB203" i="20"/>
  <c r="DU203" i="20"/>
  <c r="DO203" i="20"/>
  <c r="DI203" i="20"/>
  <c r="DC203" i="20"/>
  <c r="CW203" i="20"/>
  <c r="CQ203" i="20"/>
  <c r="CK203" i="20"/>
  <c r="CH203" i="20"/>
  <c r="CF203" i="20"/>
  <c r="CD203" i="20"/>
  <c r="CB203" i="20"/>
  <c r="BX203" i="20"/>
  <c r="BZ203" i="20" s="1"/>
  <c r="BV203" i="20"/>
  <c r="BR203" i="20"/>
  <c r="BT203" i="20" s="1"/>
  <c r="BP203" i="20"/>
  <c r="BL203" i="20"/>
  <c r="BN203" i="20" s="1"/>
  <c r="BJ203" i="20"/>
  <c r="BH203" i="20"/>
  <c r="BF203" i="20"/>
  <c r="BD203" i="20"/>
  <c r="AZ203" i="20"/>
  <c r="BB203" i="20" s="1"/>
  <c r="AX203" i="20"/>
  <c r="AT203" i="20"/>
  <c r="AV203" i="20" s="1"/>
  <c r="AQ203" i="20"/>
  <c r="AM203" i="20"/>
  <c r="AO203" i="20" s="1"/>
  <c r="AK203" i="20"/>
  <c r="AG203" i="20"/>
  <c r="AI203" i="20" s="1"/>
  <c r="AE203" i="20"/>
  <c r="AA203" i="20"/>
  <c r="AC203" i="20" s="1"/>
  <c r="Y203" i="20"/>
  <c r="U203" i="20"/>
  <c r="W203" i="20" s="1"/>
  <c r="S203" i="20"/>
  <c r="O203" i="20"/>
  <c r="Q203" i="20" s="1"/>
  <c r="M203" i="20"/>
  <c r="I203" i="20"/>
  <c r="K203" i="20" s="1"/>
  <c r="G203" i="20"/>
  <c r="C203" i="20"/>
  <c r="FV172" i="19"/>
  <c r="FL172" i="19"/>
  <c r="FF172" i="19"/>
  <c r="EZ172" i="19"/>
  <c r="ET172" i="19"/>
  <c r="EN172" i="19"/>
  <c r="EH172" i="19"/>
  <c r="EB172" i="19"/>
  <c r="DU172" i="19"/>
  <c r="DO172" i="19"/>
  <c r="DI172" i="19"/>
  <c r="DC172" i="19"/>
  <c r="CW172" i="19"/>
  <c r="CQ172" i="19"/>
  <c r="CK172" i="19"/>
  <c r="CD172" i="19"/>
  <c r="BX172" i="19"/>
  <c r="BR172" i="19"/>
  <c r="BL172" i="19"/>
  <c r="BF172" i="19"/>
  <c r="AZ172" i="19"/>
  <c r="AT172" i="19"/>
  <c r="AM172" i="19"/>
  <c r="AG172" i="19"/>
  <c r="AA172" i="19"/>
  <c r="U172" i="19"/>
  <c r="O172" i="19"/>
  <c r="I172" i="19"/>
  <c r="C172" i="19"/>
  <c r="B172" i="19"/>
  <c r="FV172" i="20"/>
  <c r="FL172" i="20"/>
  <c r="FF172" i="20"/>
  <c r="EZ172" i="20"/>
  <c r="ET172" i="20"/>
  <c r="EN172" i="20"/>
  <c r="EH172" i="20"/>
  <c r="EB172" i="20"/>
  <c r="DU172" i="20"/>
  <c r="DO172" i="20"/>
  <c r="DI172" i="20"/>
  <c r="DC172" i="20"/>
  <c r="CW172" i="20"/>
  <c r="CQ172" i="20"/>
  <c r="CK172" i="20"/>
  <c r="CH172" i="20"/>
  <c r="CD172" i="20"/>
  <c r="CF172" i="20" s="1"/>
  <c r="CB172" i="20"/>
  <c r="BX172" i="20"/>
  <c r="BZ172" i="20" s="1"/>
  <c r="BV172" i="20"/>
  <c r="BR172" i="20"/>
  <c r="BT172" i="20" s="1"/>
  <c r="BP172" i="20"/>
  <c r="BL172" i="20"/>
  <c r="BN172" i="20" s="1"/>
  <c r="BJ172" i="20"/>
  <c r="BF172" i="20"/>
  <c r="BH172" i="20" s="1"/>
  <c r="BD172" i="20"/>
  <c r="BB172" i="20"/>
  <c r="AZ172" i="20"/>
  <c r="AX172" i="20"/>
  <c r="AT172" i="20"/>
  <c r="AV172" i="20" s="1"/>
  <c r="AQ172" i="20"/>
  <c r="AM172" i="20"/>
  <c r="AO172" i="20" s="1"/>
  <c r="AK172" i="20"/>
  <c r="AG172" i="20"/>
  <c r="AI172" i="20" s="1"/>
  <c r="AE172" i="20"/>
  <c r="AC172" i="20"/>
  <c r="AA172" i="20"/>
  <c r="Y172" i="20"/>
  <c r="U172" i="20"/>
  <c r="W172" i="20" s="1"/>
  <c r="S172" i="20"/>
  <c r="O172" i="20"/>
  <c r="Q172" i="20" s="1"/>
  <c r="M172" i="20"/>
  <c r="I172" i="20"/>
  <c r="K172" i="20" s="1"/>
  <c r="G172" i="20"/>
  <c r="C172" i="20"/>
  <c r="E172" i="20" s="1"/>
  <c r="FV141" i="19"/>
  <c r="FL141" i="19"/>
  <c r="FF141" i="19"/>
  <c r="EZ141" i="19"/>
  <c r="ET141" i="19"/>
  <c r="EN141" i="19"/>
  <c r="EH141" i="19"/>
  <c r="EB141" i="19"/>
  <c r="DU141" i="19"/>
  <c r="DO141" i="19"/>
  <c r="DI141" i="19"/>
  <c r="DC141" i="19"/>
  <c r="CW141" i="19"/>
  <c r="CQ141" i="19"/>
  <c r="CK141" i="19"/>
  <c r="CD141" i="19"/>
  <c r="BX141" i="19"/>
  <c r="BR141" i="19"/>
  <c r="BL141" i="19"/>
  <c r="BF141" i="19"/>
  <c r="AZ141" i="19"/>
  <c r="AT141" i="19"/>
  <c r="AM141" i="19"/>
  <c r="AG141" i="19"/>
  <c r="AA141" i="19"/>
  <c r="U141" i="19"/>
  <c r="O141" i="19"/>
  <c r="I141" i="19"/>
  <c r="C141" i="19"/>
  <c r="FV141" i="20"/>
  <c r="FL141" i="20"/>
  <c r="FF141" i="20"/>
  <c r="EZ141" i="20"/>
  <c r="ET141" i="20"/>
  <c r="EN141" i="20"/>
  <c r="EH141" i="20"/>
  <c r="EB141" i="20"/>
  <c r="DU141" i="20"/>
  <c r="DO141" i="20"/>
  <c r="DI141" i="20"/>
  <c r="DC141" i="20"/>
  <c r="CW141" i="20"/>
  <c r="CQ141" i="20"/>
  <c r="CK141" i="20"/>
  <c r="CH141" i="20"/>
  <c r="CD141" i="20"/>
  <c r="CF141" i="20" s="1"/>
  <c r="CB141" i="20"/>
  <c r="BX141" i="20"/>
  <c r="BZ141" i="20" s="1"/>
  <c r="BV141" i="20"/>
  <c r="BR141" i="20"/>
  <c r="BT141" i="20" s="1"/>
  <c r="BP141" i="20"/>
  <c r="BN141" i="20"/>
  <c r="BL141" i="20"/>
  <c r="BJ141" i="20"/>
  <c r="BF141" i="20"/>
  <c r="BH141" i="20" s="1"/>
  <c r="BD141" i="20"/>
  <c r="BB141" i="20"/>
  <c r="AZ141" i="20"/>
  <c r="AX141" i="20"/>
  <c r="AT141" i="20"/>
  <c r="AV141" i="20" s="1"/>
  <c r="AQ141" i="20"/>
  <c r="AM141" i="20"/>
  <c r="AO141" i="20" s="1"/>
  <c r="AK141" i="20"/>
  <c r="AG141" i="20"/>
  <c r="AI141" i="20" s="1"/>
  <c r="AE141" i="20"/>
  <c r="AA141" i="20"/>
  <c r="AC141" i="20" s="1"/>
  <c r="Y141" i="20"/>
  <c r="U141" i="20"/>
  <c r="S141" i="20"/>
  <c r="Q141" i="20"/>
  <c r="O141" i="20"/>
  <c r="M141" i="20"/>
  <c r="I141" i="20"/>
  <c r="K141" i="20" s="1"/>
  <c r="G141" i="20"/>
  <c r="E141" i="20"/>
  <c r="C141" i="20"/>
  <c r="FV110" i="19"/>
  <c r="FL110" i="19"/>
  <c r="FF110" i="19"/>
  <c r="EZ110" i="19"/>
  <c r="ET110" i="19"/>
  <c r="EN110" i="19"/>
  <c r="EH110" i="19"/>
  <c r="EB110" i="19"/>
  <c r="DU110" i="19"/>
  <c r="DO110" i="19"/>
  <c r="DI110" i="19"/>
  <c r="DC110" i="19"/>
  <c r="CW110" i="19"/>
  <c r="CQ110" i="19"/>
  <c r="CK110" i="19"/>
  <c r="CD110" i="19"/>
  <c r="BX110" i="19"/>
  <c r="BR110" i="19"/>
  <c r="BL110" i="19"/>
  <c r="BF110" i="19"/>
  <c r="AZ110" i="19"/>
  <c r="AT110" i="19"/>
  <c r="AM110" i="19"/>
  <c r="AG110" i="19"/>
  <c r="AA110" i="19"/>
  <c r="U110" i="19"/>
  <c r="O110" i="19"/>
  <c r="I110" i="19"/>
  <c r="C110" i="19"/>
  <c r="FV110" i="20"/>
  <c r="FL110" i="20"/>
  <c r="FF110" i="20"/>
  <c r="EZ110" i="20"/>
  <c r="ET110" i="20"/>
  <c r="EN110" i="20"/>
  <c r="EH110" i="20"/>
  <c r="EB110" i="20"/>
  <c r="DU110" i="20"/>
  <c r="DO110" i="20"/>
  <c r="DI110" i="20"/>
  <c r="DC110" i="20"/>
  <c r="CW110" i="20"/>
  <c r="CQ110" i="20"/>
  <c r="CK110" i="20"/>
  <c r="CH110" i="20"/>
  <c r="CD110" i="20"/>
  <c r="CF110" i="20" s="1"/>
  <c r="CB110" i="20"/>
  <c r="BX110" i="20"/>
  <c r="BZ110" i="20" s="1"/>
  <c r="BV110" i="20"/>
  <c r="BR110" i="20"/>
  <c r="BT110" i="20" s="1"/>
  <c r="BP110" i="20"/>
  <c r="BL110" i="20"/>
  <c r="BN110" i="20" s="1"/>
  <c r="BJ110" i="20"/>
  <c r="BF110" i="20"/>
  <c r="BH110" i="20" s="1"/>
  <c r="BD110" i="20"/>
  <c r="BB110" i="20"/>
  <c r="AZ110" i="20"/>
  <c r="AX110" i="20"/>
  <c r="AT110" i="20"/>
  <c r="AV110" i="20" s="1"/>
  <c r="AQ110" i="20"/>
  <c r="AO110" i="20"/>
  <c r="AM110" i="20"/>
  <c r="AK110" i="20"/>
  <c r="AG110" i="20"/>
  <c r="AI110" i="20" s="1"/>
  <c r="AE110" i="20"/>
  <c r="AA110" i="20"/>
  <c r="AC110" i="20" s="1"/>
  <c r="Y110" i="20"/>
  <c r="U110" i="20"/>
  <c r="S110" i="20"/>
  <c r="O110" i="20"/>
  <c r="Q110" i="20" s="1"/>
  <c r="M110" i="20"/>
  <c r="I110" i="20"/>
  <c r="K110" i="20" s="1"/>
  <c r="G110" i="20"/>
  <c r="E110" i="20"/>
  <c r="C110" i="20"/>
  <c r="FW79" i="19"/>
  <c r="FV79" i="19"/>
  <c r="FL79" i="19"/>
  <c r="FF79" i="19"/>
  <c r="EZ79" i="19"/>
  <c r="ET79" i="19"/>
  <c r="EN79" i="19"/>
  <c r="EH79" i="19"/>
  <c r="EB79" i="19"/>
  <c r="DU79" i="19"/>
  <c r="DO79" i="19"/>
  <c r="DI79" i="19"/>
  <c r="DC79" i="19"/>
  <c r="CW79" i="19"/>
  <c r="CQ79" i="19"/>
  <c r="CK79" i="19"/>
  <c r="CD79" i="19"/>
  <c r="BX79" i="19"/>
  <c r="BR79" i="19"/>
  <c r="BL79" i="19"/>
  <c r="BF79" i="19"/>
  <c r="AZ79" i="19"/>
  <c r="AT79" i="19"/>
  <c r="AM79" i="19"/>
  <c r="AG79" i="19"/>
  <c r="AA79" i="19"/>
  <c r="U79" i="19"/>
  <c r="O79" i="19"/>
  <c r="I79" i="19"/>
  <c r="C79" i="19"/>
  <c r="FW79" i="20"/>
  <c r="FV79" i="20"/>
  <c r="FL79" i="20"/>
  <c r="FF79" i="20"/>
  <c r="EZ79" i="20"/>
  <c r="ET79" i="20"/>
  <c r="EN79" i="20"/>
  <c r="EH79" i="20"/>
  <c r="EB79" i="20"/>
  <c r="DU79" i="20"/>
  <c r="DO79" i="20"/>
  <c r="DI79" i="20"/>
  <c r="DC79" i="20"/>
  <c r="CW79" i="20"/>
  <c r="CQ79" i="20"/>
  <c r="CK79" i="20"/>
  <c r="CH79" i="20"/>
  <c r="CD79" i="20"/>
  <c r="CF79" i="20" s="1"/>
  <c r="CB79" i="20"/>
  <c r="BX79" i="20"/>
  <c r="BZ79" i="20" s="1"/>
  <c r="BV79" i="20"/>
  <c r="BT79" i="20"/>
  <c r="BR79" i="20"/>
  <c r="BP79" i="20"/>
  <c r="BL79" i="20"/>
  <c r="BN79" i="20" s="1"/>
  <c r="BJ79" i="20"/>
  <c r="BF79" i="20"/>
  <c r="BH79" i="20" s="1"/>
  <c r="BD79" i="20"/>
  <c r="AZ79" i="20"/>
  <c r="BB79" i="20" s="1"/>
  <c r="AX79" i="20"/>
  <c r="AT79" i="20"/>
  <c r="AV79" i="20" s="1"/>
  <c r="AQ79" i="20"/>
  <c r="AM79" i="20"/>
  <c r="AO79" i="20" s="1"/>
  <c r="AK79" i="20"/>
  <c r="AG79" i="20"/>
  <c r="AI79" i="20" s="1"/>
  <c r="AE79" i="20"/>
  <c r="AA79" i="20"/>
  <c r="AC79" i="20" s="1"/>
  <c r="Y79" i="20"/>
  <c r="U79" i="20"/>
  <c r="W79" i="20" s="1"/>
  <c r="S79" i="20"/>
  <c r="O79" i="20"/>
  <c r="Q79" i="20" s="1"/>
  <c r="M79" i="20"/>
  <c r="I79" i="20"/>
  <c r="K79" i="20" s="1"/>
  <c r="G79" i="20"/>
  <c r="C79" i="20"/>
  <c r="E79" i="20" s="1"/>
  <c r="FV48" i="19"/>
  <c r="FL48" i="19"/>
  <c r="FF48" i="19"/>
  <c r="EZ48" i="19"/>
  <c r="ET48" i="19"/>
  <c r="EN48" i="19"/>
  <c r="EH48" i="19"/>
  <c r="EB48" i="19"/>
  <c r="DU48" i="19"/>
  <c r="DO48" i="19"/>
  <c r="DI48" i="19"/>
  <c r="DC48" i="19"/>
  <c r="CW48" i="19"/>
  <c r="CQ48" i="19"/>
  <c r="CK48" i="19"/>
  <c r="CD48" i="19"/>
  <c r="BX48" i="19"/>
  <c r="BR48" i="19"/>
  <c r="BL48" i="19"/>
  <c r="BF48" i="19"/>
  <c r="AZ48" i="19"/>
  <c r="AT48" i="19"/>
  <c r="AM48" i="19"/>
  <c r="AG48" i="19"/>
  <c r="AA48" i="19"/>
  <c r="U48" i="19"/>
  <c r="B48" i="19" s="1"/>
  <c r="O48" i="19"/>
  <c r="I48" i="19"/>
  <c r="C48" i="19"/>
  <c r="FV48" i="20"/>
  <c r="FL48" i="20"/>
  <c r="FF48" i="20"/>
  <c r="EZ48" i="20"/>
  <c r="ET48" i="20"/>
  <c r="EN48" i="20"/>
  <c r="EH48" i="20"/>
  <c r="EB48" i="20"/>
  <c r="DU48" i="20"/>
  <c r="DO48" i="20"/>
  <c r="DI48" i="20"/>
  <c r="DC48" i="20"/>
  <c r="CW48" i="20"/>
  <c r="CQ48" i="20"/>
  <c r="CK48" i="20"/>
  <c r="CH48" i="20"/>
  <c r="CD48" i="20"/>
  <c r="CF48" i="20" s="1"/>
  <c r="CB48" i="20"/>
  <c r="BX48" i="20"/>
  <c r="BZ48" i="20" s="1"/>
  <c r="BV48" i="20"/>
  <c r="BR48" i="20"/>
  <c r="BT48" i="20" s="1"/>
  <c r="BP48" i="20"/>
  <c r="BL48" i="20"/>
  <c r="BN48" i="20" s="1"/>
  <c r="BJ48" i="20"/>
  <c r="BF48" i="20"/>
  <c r="BH48" i="20" s="1"/>
  <c r="BD48" i="20"/>
  <c r="BB48" i="20"/>
  <c r="AZ48" i="20"/>
  <c r="AX48" i="20"/>
  <c r="AT48" i="20"/>
  <c r="AV48" i="20" s="1"/>
  <c r="AQ48" i="20"/>
  <c r="AO48" i="20"/>
  <c r="AM48" i="20"/>
  <c r="AK48" i="20"/>
  <c r="AG48" i="20"/>
  <c r="AI48" i="20" s="1"/>
  <c r="AE48" i="20"/>
  <c r="AA48" i="20"/>
  <c r="AC48" i="20" s="1"/>
  <c r="Y48" i="20"/>
  <c r="U48" i="20"/>
  <c r="S48" i="20"/>
  <c r="O48" i="20"/>
  <c r="Q48" i="20" s="1"/>
  <c r="M48" i="20"/>
  <c r="I48" i="20"/>
  <c r="K48" i="20" s="1"/>
  <c r="G48" i="20"/>
  <c r="E48" i="20"/>
  <c r="C48" i="20"/>
  <c r="B141" i="20" l="1"/>
  <c r="B203" i="20"/>
  <c r="B234" i="20"/>
  <c r="E265" i="20"/>
  <c r="B48" i="20"/>
  <c r="B110" i="20"/>
  <c r="B141" i="19"/>
  <c r="B234" i="19"/>
  <c r="E234" i="20"/>
  <c r="E203" i="20"/>
  <c r="B172" i="20"/>
  <c r="W141" i="20"/>
  <c r="B110" i="19"/>
  <c r="W110" i="20"/>
  <c r="B79" i="19"/>
  <c r="B79" i="20"/>
  <c r="W48" i="20"/>
  <c r="DU234" i="8"/>
  <c r="DO234" i="8"/>
  <c r="DI234" i="8"/>
  <c r="DC234" i="8"/>
  <c r="CW234" i="8"/>
  <c r="CQ234" i="8"/>
  <c r="CK234" i="8"/>
  <c r="FL234" i="8"/>
  <c r="FF234" i="8"/>
  <c r="EZ234" i="8"/>
  <c r="ET234" i="8"/>
  <c r="EN234" i="8"/>
  <c r="EH234" i="8"/>
  <c r="EB234" i="8"/>
  <c r="T13" i="32"/>
  <c r="P12" i="32"/>
  <c r="S13" i="32"/>
  <c r="S14" i="32" s="1"/>
  <c r="R19" i="32" l="1"/>
  <c r="CP276" i="20"/>
  <c r="CP280" i="20"/>
  <c r="CP284" i="20"/>
  <c r="CP288" i="20"/>
  <c r="CP292" i="20"/>
  <c r="CP299" i="20"/>
  <c r="CN275" i="20"/>
  <c r="CN279" i="20"/>
  <c r="CN283" i="20"/>
  <c r="CN287" i="20"/>
  <c r="CN291" i="20"/>
  <c r="CN295" i="20"/>
  <c r="CN299" i="20"/>
  <c r="CM275" i="20"/>
  <c r="CM279" i="20"/>
  <c r="CM283" i="20"/>
  <c r="CM287" i="20"/>
  <c r="CM291" i="20"/>
  <c r="CM295" i="20"/>
  <c r="CM299" i="20"/>
  <c r="CO298" i="20"/>
  <c r="CO274" i="20"/>
  <c r="CO278" i="20"/>
  <c r="CO282" i="20"/>
  <c r="CO286" i="20"/>
  <c r="CO290" i="20"/>
  <c r="CN276" i="20"/>
  <c r="CN292" i="20"/>
  <c r="CM276" i="20"/>
  <c r="CM292" i="20"/>
  <c r="CO275" i="20"/>
  <c r="CO291" i="20"/>
  <c r="CP273" i="20"/>
  <c r="CP277" i="20"/>
  <c r="CP281" i="20"/>
  <c r="CP285" i="20"/>
  <c r="CP289" i="20"/>
  <c r="CP294" i="20"/>
  <c r="CP272" i="20"/>
  <c r="CN284" i="20"/>
  <c r="CN272" i="20"/>
  <c r="CM288" i="20"/>
  <c r="CM272" i="20"/>
  <c r="CO283" i="20"/>
  <c r="CP274" i="20"/>
  <c r="CP278" i="20"/>
  <c r="CP282" i="20"/>
  <c r="CP286" i="20"/>
  <c r="CP290" i="20"/>
  <c r="CP295" i="20"/>
  <c r="CN273" i="20"/>
  <c r="CN277" i="20"/>
  <c r="CN281" i="20"/>
  <c r="CN285" i="20"/>
  <c r="CN289" i="20"/>
  <c r="CN293" i="20"/>
  <c r="CN297" i="20"/>
  <c r="CM273" i="20"/>
  <c r="CM277" i="20"/>
  <c r="CM281" i="20"/>
  <c r="CM285" i="20"/>
  <c r="CM289" i="20"/>
  <c r="CM293" i="20"/>
  <c r="CM297" i="20"/>
  <c r="CO294" i="20"/>
  <c r="CO272" i="20"/>
  <c r="CO276" i="20"/>
  <c r="CO280" i="20"/>
  <c r="CO284" i="20"/>
  <c r="CO288" i="20"/>
  <c r="CO292" i="20"/>
  <c r="CN280" i="20"/>
  <c r="CN296" i="20"/>
  <c r="CM284" i="20"/>
  <c r="CO299" i="20"/>
  <c r="CO287" i="20"/>
  <c r="CP275" i="20"/>
  <c r="CP279" i="20"/>
  <c r="CP283" i="20"/>
  <c r="CP287" i="20"/>
  <c r="CP291" i="20"/>
  <c r="CP298" i="20"/>
  <c r="CN274" i="20"/>
  <c r="CN278" i="20"/>
  <c r="CN282" i="20"/>
  <c r="CN286" i="20"/>
  <c r="CN290" i="20"/>
  <c r="CN294" i="20"/>
  <c r="CN298" i="20"/>
  <c r="CM274" i="20"/>
  <c r="CM278" i="20"/>
  <c r="CM282" i="20"/>
  <c r="CM286" i="20"/>
  <c r="CM290" i="20"/>
  <c r="CM294" i="20"/>
  <c r="CM298" i="20"/>
  <c r="CO295" i="20"/>
  <c r="CO273" i="20"/>
  <c r="CO277" i="20"/>
  <c r="CO281" i="20"/>
  <c r="CO285" i="20"/>
  <c r="CO289" i="20"/>
  <c r="CN288" i="20"/>
  <c r="CM280" i="20"/>
  <c r="CM296" i="20"/>
  <c r="CO279" i="20"/>
  <c r="S15" i="32"/>
  <c r="T14" i="32"/>
  <c r="CD234" i="8"/>
  <c r="BX234" i="8"/>
  <c r="BR234" i="8"/>
  <c r="BL234" i="8"/>
  <c r="BF234" i="8"/>
  <c r="AZ234" i="8"/>
  <c r="AT234" i="8"/>
  <c r="J23" i="32"/>
  <c r="M23" i="32" s="1"/>
  <c r="C96" i="7"/>
  <c r="F96" i="7" s="1"/>
  <c r="L13" i="32"/>
  <c r="N13" i="32" s="1"/>
  <c r="L14" i="32"/>
  <c r="N14" i="32" s="1"/>
  <c r="L12" i="32"/>
  <c r="N12" i="32" s="1"/>
  <c r="L11" i="32"/>
  <c r="N11" i="32" s="1"/>
  <c r="G17" i="32"/>
  <c r="T19" i="32" l="1"/>
  <c r="T20" i="32"/>
  <c r="C94" i="7"/>
  <c r="C95" i="7" s="1"/>
  <c r="BG235" i="8"/>
  <c r="AU235" i="8"/>
  <c r="BA235" i="8"/>
  <c r="AP15" i="7"/>
  <c r="BB235" i="8" l="1"/>
  <c r="BB235" i="19" s="1"/>
  <c r="BB265" i="19" s="1"/>
  <c r="BA235" i="19"/>
  <c r="AV235" i="8"/>
  <c r="AV235" i="19" s="1"/>
  <c r="AV265" i="19" s="1"/>
  <c r="AU235" i="19"/>
  <c r="BH235" i="8"/>
  <c r="BH235" i="19" s="1"/>
  <c r="BH265" i="19" s="1"/>
  <c r="BG235" i="19"/>
  <c r="AF7" i="7"/>
  <c r="D96" i="7" s="1"/>
  <c r="P23" i="32"/>
  <c r="U23" i="32" s="1"/>
  <c r="K21" i="32"/>
  <c r="K18" i="32"/>
  <c r="K20" i="32"/>
  <c r="AS241" i="8"/>
  <c r="M18" i="32" l="1"/>
  <c r="D75" i="7"/>
  <c r="G75" i="7" s="1"/>
  <c r="D81" i="7"/>
  <c r="G81" i="7" s="1"/>
  <c r="G29" i="7"/>
  <c r="AC9" i="7"/>
  <c r="AC7" i="7"/>
  <c r="E24" i="7" s="1"/>
  <c r="H81" i="7" l="1"/>
  <c r="G18" i="32"/>
  <c r="AN9" i="7"/>
  <c r="AP6" i="7" s="1"/>
  <c r="AC15" i="7" s="1"/>
  <c r="E30" i="7" s="1"/>
  <c r="G23" i="32"/>
  <c r="E36" i="7"/>
  <c r="E22" i="7"/>
  <c r="E28" i="7"/>
  <c r="E23" i="7"/>
  <c r="E29" i="7"/>
  <c r="E33" i="7" s="1"/>
  <c r="E27" i="7"/>
  <c r="H29" i="7" l="1"/>
  <c r="AP3" i="7"/>
  <c r="E31" i="7"/>
  <c r="AP4" i="7"/>
  <c r="AP5" i="7"/>
  <c r="AC16" i="7" s="1"/>
  <c r="AY7" i="7"/>
  <c r="AY6" i="7"/>
  <c r="AC14" i="7" l="1"/>
  <c r="E25" i="7" s="1"/>
  <c r="AC17" i="7"/>
  <c r="D50" i="7"/>
  <c r="G50" i="7" s="1"/>
  <c r="D62" i="7"/>
  <c r="G62" i="7" s="1"/>
  <c r="D57" i="7"/>
  <c r="H50" i="7" l="1"/>
  <c r="H62" i="7"/>
  <c r="G4" i="36"/>
  <c r="G5" i="36"/>
  <c r="G6" i="36"/>
  <c r="G3" i="36"/>
  <c r="E32" i="7" l="1"/>
  <c r="D67" i="37" l="1"/>
  <c r="D68" i="37"/>
  <c r="E68" i="37" s="1"/>
  <c r="D66" i="37"/>
  <c r="K39" i="37"/>
  <c r="K6" i="37"/>
  <c r="K7" i="37"/>
  <c r="K8" i="37"/>
  <c r="K9" i="37"/>
  <c r="K10" i="37"/>
  <c r="K11" i="37"/>
  <c r="K12" i="37"/>
  <c r="K13" i="37"/>
  <c r="K14" i="37"/>
  <c r="K15" i="37"/>
  <c r="K16" i="37"/>
  <c r="K17" i="37"/>
  <c r="K18" i="37"/>
  <c r="K19" i="37"/>
  <c r="K20" i="37"/>
  <c r="K21" i="37"/>
  <c r="K22" i="37"/>
  <c r="K23" i="37"/>
  <c r="K24" i="37"/>
  <c r="K25" i="37"/>
  <c r="K26" i="37"/>
  <c r="K27" i="37"/>
  <c r="K28" i="37"/>
  <c r="K29" i="37"/>
  <c r="K30" i="37"/>
  <c r="K31" i="37"/>
  <c r="K32" i="37"/>
  <c r="K33" i="37"/>
  <c r="K34" i="37"/>
  <c r="K35" i="37"/>
  <c r="K36" i="37"/>
  <c r="K37" i="37"/>
  <c r="K38" i="37"/>
  <c r="K40" i="37"/>
  <c r="K41" i="37"/>
  <c r="K42" i="37"/>
  <c r="K43" i="37"/>
  <c r="K44" i="37"/>
  <c r="K45" i="37"/>
  <c r="K46" i="37"/>
  <c r="K47" i="37"/>
  <c r="K48" i="37"/>
  <c r="K49" i="37"/>
  <c r="K50" i="37"/>
  <c r="K51" i="37"/>
  <c r="K52" i="37"/>
  <c r="K53" i="37"/>
  <c r="K54" i="37"/>
  <c r="K55" i="37"/>
  <c r="K56" i="37"/>
  <c r="K57" i="37"/>
  <c r="K58" i="37"/>
  <c r="K59" i="37"/>
  <c r="K60" i="37"/>
  <c r="K61" i="37"/>
  <c r="K62" i="37"/>
  <c r="K5" i="37"/>
  <c r="J4" i="37"/>
  <c r="C63" i="37" l="1"/>
  <c r="D63" i="37"/>
  <c r="E63" i="37"/>
  <c r="F63" i="37"/>
  <c r="G63" i="37"/>
  <c r="H63" i="37"/>
  <c r="I63" i="37"/>
  <c r="B63" i="37"/>
  <c r="AO16" i="32" l="1"/>
  <c r="AC6" i="7"/>
  <c r="AC5" i="7"/>
  <c r="AC4" i="7"/>
  <c r="AC3" i="7"/>
  <c r="Z17" i="7"/>
  <c r="Z15" i="7"/>
  <c r="Z14" i="7"/>
  <c r="Z13" i="7"/>
  <c r="Z6" i="7"/>
  <c r="Z5" i="7"/>
  <c r="U17" i="7"/>
  <c r="U16" i="7"/>
  <c r="U14" i="7"/>
  <c r="U4" i="7"/>
  <c r="D27" i="7" s="1"/>
  <c r="G27" i="7" s="1"/>
  <c r="AO30" i="32"/>
  <c r="AV7" i="32"/>
  <c r="U13" i="7" s="1"/>
  <c r="AV5" i="32"/>
  <c r="U10" i="7" s="1"/>
  <c r="AV3" i="32"/>
  <c r="U3" i="7" s="1"/>
  <c r="E29" i="32"/>
  <c r="E28" i="32"/>
  <c r="C28" i="32" s="1"/>
  <c r="C31" i="32" s="1"/>
  <c r="D124" i="7" l="1"/>
  <c r="D129" i="7" s="1"/>
  <c r="G129" i="7" s="1"/>
  <c r="E85" i="7"/>
  <c r="E89" i="7"/>
  <c r="E93" i="7"/>
  <c r="E91" i="7"/>
  <c r="E87" i="7"/>
  <c r="E88" i="7"/>
  <c r="E79" i="7"/>
  <c r="E84" i="7"/>
  <c r="D90" i="7"/>
  <c r="G90" i="7" s="1"/>
  <c r="D86" i="7"/>
  <c r="G86" i="7" s="1"/>
  <c r="E80" i="7"/>
  <c r="E76" i="7"/>
  <c r="E82" i="7"/>
  <c r="D54" i="7"/>
  <c r="H27" i="7"/>
  <c r="C7" i="36"/>
  <c r="D7" i="36"/>
  <c r="E7" i="36"/>
  <c r="F7" i="36"/>
  <c r="B7" i="36"/>
  <c r="G7" i="36" l="1"/>
  <c r="I3" i="36"/>
  <c r="I6" i="36"/>
  <c r="I4" i="36"/>
  <c r="I5" i="36"/>
  <c r="E94" i="7"/>
  <c r="F94" i="7" s="1"/>
  <c r="BG215" i="8" s="1"/>
  <c r="BG215" i="19" s="1"/>
  <c r="J5" i="36"/>
  <c r="J4" i="36"/>
  <c r="J6" i="36"/>
  <c r="J3" i="36"/>
  <c r="G96" i="7"/>
  <c r="E95" i="7"/>
  <c r="F95" i="7" s="1"/>
  <c r="H90" i="7"/>
  <c r="E92" i="7"/>
  <c r="G4" i="33"/>
  <c r="BA215" i="8" l="1"/>
  <c r="BA215" i="19" s="1"/>
  <c r="AU215" i="8"/>
  <c r="AU215" i="19" s="1"/>
  <c r="H5" i="36"/>
  <c r="H4" i="36"/>
  <c r="H3" i="36"/>
  <c r="H6" i="36"/>
  <c r="AU218" i="8"/>
  <c r="AU218" i="19" s="1"/>
  <c r="BA218" i="8"/>
  <c r="BA218" i="19" s="1"/>
  <c r="BG218" i="8"/>
  <c r="BG218" i="19" s="1"/>
  <c r="H96" i="7"/>
  <c r="I96" i="7" s="1"/>
  <c r="BH215" i="8"/>
  <c r="BH215" i="19" s="1"/>
  <c r="E12" i="32"/>
  <c r="E18" i="32"/>
  <c r="E16" i="32"/>
  <c r="BB215" i="8" l="1"/>
  <c r="BB215" i="19" s="1"/>
  <c r="AV215" i="8"/>
  <c r="AV215" i="19" s="1"/>
  <c r="BB218" i="8"/>
  <c r="BB218" i="19" s="1"/>
  <c r="AV218" i="8"/>
  <c r="AV218" i="19" s="1"/>
  <c r="BI235" i="8"/>
  <c r="AW235" i="8"/>
  <c r="BC235" i="8"/>
  <c r="BH218" i="8"/>
  <c r="BH218" i="19" s="1"/>
  <c r="BH234" i="19" s="1"/>
  <c r="L10" i="30"/>
  <c r="BB234" i="19" l="1"/>
  <c r="AV234" i="19"/>
  <c r="BD235" i="8"/>
  <c r="BC235" i="19"/>
  <c r="AX235" i="8"/>
  <c r="AW235" i="19"/>
  <c r="BJ235" i="8"/>
  <c r="BI235" i="19"/>
  <c r="H12" i="32"/>
  <c r="H13" i="32"/>
  <c r="G15" i="32"/>
  <c r="E13" i="32"/>
  <c r="E14" i="32"/>
  <c r="H15" i="32" l="1"/>
  <c r="AY235" i="8"/>
  <c r="AY235" i="19" s="1"/>
  <c r="AX235" i="19"/>
  <c r="AX265" i="19" s="1"/>
  <c r="BK235" i="8"/>
  <c r="BK235" i="19" s="1"/>
  <c r="BJ235" i="19"/>
  <c r="BJ265" i="19" s="1"/>
  <c r="BE235" i="8"/>
  <c r="BE235" i="19" s="1"/>
  <c r="BD235" i="19"/>
  <c r="BD265" i="19" s="1"/>
  <c r="E15" i="32"/>
  <c r="Z33" i="32"/>
  <c r="Y33" i="32"/>
  <c r="X33" i="32"/>
  <c r="V32" i="32" l="1"/>
  <c r="U32" i="32"/>
  <c r="T32" i="32"/>
  <c r="M15" i="29"/>
  <c r="M16" i="29" s="1"/>
  <c r="N15" i="29"/>
  <c r="N16" i="29" s="1"/>
  <c r="L15" i="29"/>
  <c r="L16" i="29" s="1"/>
  <c r="M12" i="30"/>
  <c r="N11" i="30"/>
  <c r="N12" i="30" s="1"/>
  <c r="O11" i="30"/>
  <c r="O12" i="30" s="1"/>
  <c r="M11" i="30"/>
  <c r="E110" i="7" l="1"/>
  <c r="E109" i="7"/>
  <c r="E132" i="7" l="1"/>
  <c r="E131" i="7"/>
  <c r="E130" i="7"/>
  <c r="D132" i="7"/>
  <c r="G132" i="7" s="1"/>
  <c r="D131" i="7"/>
  <c r="G131" i="7" s="1"/>
  <c r="D130" i="7"/>
  <c r="G130" i="7" s="1"/>
  <c r="H129" i="7"/>
  <c r="H132" i="7" l="1"/>
  <c r="H131" i="7"/>
  <c r="H130" i="7"/>
  <c r="E127" i="7"/>
  <c r="E126" i="7"/>
  <c r="E125" i="7"/>
  <c r="D127" i="7"/>
  <c r="D126" i="7"/>
  <c r="D125" i="7"/>
  <c r="FR30" i="8"/>
  <c r="FV203" i="8"/>
  <c r="FL203" i="8"/>
  <c r="FF203" i="8"/>
  <c r="EZ203" i="8"/>
  <c r="ET203" i="8"/>
  <c r="EN203" i="8"/>
  <c r="EH203" i="8"/>
  <c r="EB203" i="8"/>
  <c r="DU203" i="8"/>
  <c r="DO203" i="8"/>
  <c r="DI203" i="8"/>
  <c r="DC203" i="8"/>
  <c r="CW203" i="8"/>
  <c r="CQ203" i="8"/>
  <c r="CK203" i="8"/>
  <c r="CD203" i="8"/>
  <c r="BX203" i="8"/>
  <c r="BR203" i="8"/>
  <c r="BL203" i="8"/>
  <c r="BF203" i="8"/>
  <c r="AZ203" i="8"/>
  <c r="AT203" i="8"/>
  <c r="FV172" i="8"/>
  <c r="FL172" i="8"/>
  <c r="FF172" i="8"/>
  <c r="EZ172" i="8"/>
  <c r="ET172" i="8"/>
  <c r="EN172" i="8"/>
  <c r="EH172" i="8"/>
  <c r="EB172" i="8"/>
  <c r="DU172" i="8"/>
  <c r="DO172" i="8"/>
  <c r="DI172" i="8"/>
  <c r="DC172" i="8"/>
  <c r="CW172" i="8"/>
  <c r="CQ172" i="8"/>
  <c r="CK172" i="8"/>
  <c r="CD172" i="8"/>
  <c r="BX172" i="8"/>
  <c r="BR172" i="8"/>
  <c r="BL172" i="8"/>
  <c r="BF172" i="8"/>
  <c r="AZ172" i="8"/>
  <c r="AT172" i="8"/>
  <c r="FV141" i="8"/>
  <c r="FL141" i="8"/>
  <c r="FF141" i="8"/>
  <c r="EZ141" i="8"/>
  <c r="ET141" i="8"/>
  <c r="EN141" i="8"/>
  <c r="EH141" i="8"/>
  <c r="EB141" i="8"/>
  <c r="DU141" i="8"/>
  <c r="DO141" i="8"/>
  <c r="DI141" i="8"/>
  <c r="DC141" i="8"/>
  <c r="CW141" i="8"/>
  <c r="CQ141" i="8"/>
  <c r="CK141" i="8"/>
  <c r="CD141" i="8"/>
  <c r="BX141" i="8"/>
  <c r="BR141" i="8"/>
  <c r="BL141" i="8"/>
  <c r="BF141" i="8"/>
  <c r="AZ141" i="8"/>
  <c r="AT141" i="8"/>
  <c r="FV110" i="8"/>
  <c r="FL110" i="8"/>
  <c r="FF110" i="8"/>
  <c r="EZ110" i="8"/>
  <c r="ET110" i="8"/>
  <c r="EN110" i="8"/>
  <c r="EH110" i="8"/>
  <c r="EB110" i="8"/>
  <c r="DU110" i="8"/>
  <c r="DO110" i="8"/>
  <c r="DI110" i="8"/>
  <c r="DC110" i="8"/>
  <c r="CW110" i="8"/>
  <c r="CQ110" i="8"/>
  <c r="CK110" i="8"/>
  <c r="CD110" i="8"/>
  <c r="BX110" i="8"/>
  <c r="BR110" i="8"/>
  <c r="BL110" i="8"/>
  <c r="BF110" i="8"/>
  <c r="AZ110" i="8"/>
  <c r="AT110" i="8"/>
  <c r="FV79" i="8"/>
  <c r="FL79" i="8"/>
  <c r="FF79" i="8"/>
  <c r="EZ79" i="8"/>
  <c r="ET79" i="8"/>
  <c r="EN79" i="8"/>
  <c r="EH79" i="8"/>
  <c r="EB79" i="8"/>
  <c r="DU79" i="8"/>
  <c r="DO79" i="8"/>
  <c r="DI79" i="8"/>
  <c r="DC79" i="8"/>
  <c r="CW79" i="8"/>
  <c r="CQ79" i="8"/>
  <c r="CK79" i="8"/>
  <c r="CD79" i="8"/>
  <c r="BX79" i="8"/>
  <c r="BR79" i="8"/>
  <c r="BL79" i="8"/>
  <c r="BF79" i="8"/>
  <c r="AZ79" i="8"/>
  <c r="AT79" i="8"/>
  <c r="FV48" i="8"/>
  <c r="FL48" i="8"/>
  <c r="FF48" i="8"/>
  <c r="EZ48" i="8"/>
  <c r="ET48" i="8"/>
  <c r="EN48" i="8"/>
  <c r="EH48" i="8"/>
  <c r="EB48" i="8"/>
  <c r="DU48" i="8"/>
  <c r="DO48" i="8"/>
  <c r="DI48" i="8"/>
  <c r="DC48" i="8"/>
  <c r="CW48" i="8"/>
  <c r="CQ48" i="8"/>
  <c r="CK48" i="8"/>
  <c r="C159" i="7" s="1"/>
  <c r="CD48" i="8"/>
  <c r="BX48" i="8"/>
  <c r="BR48" i="8"/>
  <c r="BL48" i="8"/>
  <c r="BF48" i="8"/>
  <c r="AZ48" i="8"/>
  <c r="AT48" i="8"/>
  <c r="AZ142" i="8"/>
  <c r="AZ143" i="8"/>
  <c r="AZ144" i="8"/>
  <c r="AZ145" i="8"/>
  <c r="AZ146" i="8"/>
  <c r="AZ147" i="8"/>
  <c r="AZ148" i="8"/>
  <c r="AZ149" i="8"/>
  <c r="AZ150" i="8"/>
  <c r="AZ151" i="8"/>
  <c r="AZ152" i="8"/>
  <c r="AZ153" i="8"/>
  <c r="AZ154" i="8"/>
  <c r="AZ155" i="8"/>
  <c r="AZ156" i="8"/>
  <c r="AZ157" i="8"/>
  <c r="AZ158" i="8"/>
  <c r="AZ159" i="8"/>
  <c r="AZ160" i="8"/>
  <c r="AZ161" i="8"/>
  <c r="AZ162" i="8"/>
  <c r="AZ163" i="8"/>
  <c r="AZ164" i="8"/>
  <c r="AZ165" i="8"/>
  <c r="AZ166" i="8"/>
  <c r="AZ167" i="8"/>
  <c r="AZ168" i="8"/>
  <c r="AZ169" i="8"/>
  <c r="AZ170" i="8"/>
  <c r="AZ173" i="8"/>
  <c r="AZ174" i="8"/>
  <c r="AZ175" i="8"/>
  <c r="AZ176" i="8"/>
  <c r="AZ177" i="8"/>
  <c r="AZ178" i="8"/>
  <c r="AZ179" i="8"/>
  <c r="AZ180" i="8"/>
  <c r="AZ181" i="8"/>
  <c r="AZ182" i="8"/>
  <c r="AZ183" i="8"/>
  <c r="AZ184" i="8"/>
  <c r="AZ185" i="8"/>
  <c r="AZ186" i="8"/>
  <c r="AZ187" i="8"/>
  <c r="AZ188" i="8"/>
  <c r="AZ189" i="8"/>
  <c r="AZ190" i="8"/>
  <c r="AZ191" i="8"/>
  <c r="AZ192" i="8"/>
  <c r="AZ193" i="8"/>
  <c r="AZ194" i="8"/>
  <c r="AZ195" i="8"/>
  <c r="AZ196" i="8"/>
  <c r="AZ197" i="8"/>
  <c r="AZ198" i="8"/>
  <c r="AZ199" i="8"/>
  <c r="AZ200" i="8"/>
  <c r="AZ201" i="8"/>
  <c r="AZ204" i="8"/>
  <c r="AZ205" i="8"/>
  <c r="AZ206" i="8"/>
  <c r="AZ207" i="8"/>
  <c r="AZ208" i="8"/>
  <c r="AZ209" i="8"/>
  <c r="AZ210" i="8"/>
  <c r="AZ211" i="8"/>
  <c r="AZ212" i="8"/>
  <c r="AZ213" i="8"/>
  <c r="AZ214" i="8"/>
  <c r="AZ215" i="8"/>
  <c r="AZ216" i="8"/>
  <c r="AZ217" i="8"/>
  <c r="AZ218" i="8"/>
  <c r="AZ219" i="8"/>
  <c r="AZ220" i="8"/>
  <c r="AZ221" i="8"/>
  <c r="AZ222" i="8"/>
  <c r="AZ223" i="8"/>
  <c r="AZ224" i="8"/>
  <c r="AZ225" i="8"/>
  <c r="AZ226" i="8"/>
  <c r="AZ227" i="8"/>
  <c r="AZ228" i="8"/>
  <c r="AZ229" i="8"/>
  <c r="AZ230" i="8"/>
  <c r="AZ231" i="8"/>
  <c r="AZ232" i="8"/>
  <c r="AZ235" i="8"/>
  <c r="AZ236" i="8"/>
  <c r="AZ237" i="8"/>
  <c r="AZ238" i="8"/>
  <c r="AZ239" i="8"/>
  <c r="AZ240" i="8"/>
  <c r="AZ241" i="8"/>
  <c r="AZ242" i="8"/>
  <c r="AZ243" i="8"/>
  <c r="AZ244" i="8"/>
  <c r="AZ245" i="8"/>
  <c r="AZ246" i="8"/>
  <c r="AZ247" i="8"/>
  <c r="AZ248" i="8"/>
  <c r="AZ249" i="8"/>
  <c r="AZ250" i="8"/>
  <c r="AZ251" i="8"/>
  <c r="AZ252" i="8"/>
  <c r="AZ253" i="8"/>
  <c r="AZ254" i="8"/>
  <c r="AZ255" i="8"/>
  <c r="AZ256" i="8"/>
  <c r="AZ257" i="8"/>
  <c r="AZ258" i="8"/>
  <c r="AZ259" i="8"/>
  <c r="AZ260" i="8"/>
  <c r="AZ261" i="8"/>
  <c r="AZ262" i="8"/>
  <c r="AZ263" i="8"/>
  <c r="AS93" i="8"/>
  <c r="C90" i="7" l="1"/>
  <c r="C146" i="7"/>
  <c r="C86" i="7"/>
  <c r="C83" i="7"/>
  <c r="F83" i="7" s="1"/>
  <c r="C82" i="7"/>
  <c r="F82" i="7" s="1"/>
  <c r="C81" i="7"/>
  <c r="C84" i="7"/>
  <c r="F84" i="7" s="1"/>
  <c r="C85" i="7"/>
  <c r="F85" i="7" s="1"/>
  <c r="C109" i="7"/>
  <c r="D109" i="7" s="1"/>
  <c r="C92" i="7"/>
  <c r="F92" i="7" s="1"/>
  <c r="C93" i="7"/>
  <c r="F93" i="7" s="1"/>
  <c r="C91" i="7"/>
  <c r="F91" i="7" s="1"/>
  <c r="F90" i="7"/>
  <c r="I90" i="7"/>
  <c r="C129" i="7"/>
  <c r="C123" i="7"/>
  <c r="F123" i="7" s="1"/>
  <c r="C75" i="7"/>
  <c r="AU122" i="8" l="1"/>
  <c r="BA122" i="8"/>
  <c r="BA122" i="19" s="1"/>
  <c r="BG122" i="8"/>
  <c r="BG122" i="19" s="1"/>
  <c r="BG80" i="8"/>
  <c r="BG80" i="19" s="1"/>
  <c r="AU173" i="8"/>
  <c r="AU173" i="19" s="1"/>
  <c r="BA80" i="8"/>
  <c r="BA80" i="19" s="1"/>
  <c r="BA173" i="8"/>
  <c r="BA173" i="19" s="1"/>
  <c r="AU80" i="8"/>
  <c r="AU80" i="19" s="1"/>
  <c r="BG173" i="8"/>
  <c r="BG173" i="19" s="1"/>
  <c r="BG91" i="8"/>
  <c r="BG91" i="19" s="1"/>
  <c r="AU91" i="8"/>
  <c r="AU91" i="19" s="1"/>
  <c r="AU184" i="8"/>
  <c r="AU184" i="19" s="1"/>
  <c r="BG184" i="8"/>
  <c r="BG184" i="19" s="1"/>
  <c r="BA184" i="8"/>
  <c r="BA184" i="19" s="1"/>
  <c r="BA91" i="8"/>
  <c r="BA91" i="19" s="1"/>
  <c r="BA125" i="8"/>
  <c r="BA125" i="19" s="1"/>
  <c r="BG125" i="8"/>
  <c r="BG125" i="19" s="1"/>
  <c r="AU125" i="8"/>
  <c r="BG126" i="8"/>
  <c r="BG126" i="19" s="1"/>
  <c r="BA126" i="8"/>
  <c r="BA126" i="19" s="1"/>
  <c r="AU126" i="8"/>
  <c r="BA187" i="8"/>
  <c r="BA187" i="19" s="1"/>
  <c r="AU94" i="8"/>
  <c r="AU94" i="19" s="1"/>
  <c r="BG94" i="8"/>
  <c r="BG94" i="19" s="1"/>
  <c r="AU187" i="8"/>
  <c r="AU187" i="19" s="1"/>
  <c r="BA94" i="8"/>
  <c r="BA94" i="19" s="1"/>
  <c r="BG187" i="8"/>
  <c r="BG187" i="19" s="1"/>
  <c r="BA124" i="8"/>
  <c r="BA124" i="19" s="1"/>
  <c r="AU124" i="8"/>
  <c r="BG124" i="8"/>
  <c r="BG124" i="19" s="1"/>
  <c r="BI80" i="8"/>
  <c r="BI80" i="19" s="1"/>
  <c r="AW173" i="8"/>
  <c r="AW173" i="19" s="1"/>
  <c r="BC173" i="8"/>
  <c r="BC173" i="19" s="1"/>
  <c r="AW80" i="8"/>
  <c r="AW80" i="19" s="1"/>
  <c r="BC80" i="8"/>
  <c r="BC80" i="19" s="1"/>
  <c r="BI173" i="8"/>
  <c r="BI173" i="19" s="1"/>
  <c r="BA186" i="8"/>
  <c r="BA186" i="19" s="1"/>
  <c r="BG186" i="8"/>
  <c r="BG186" i="19" s="1"/>
  <c r="AU93" i="8"/>
  <c r="AU93" i="19" s="1"/>
  <c r="BG93" i="8"/>
  <c r="BG93" i="19" s="1"/>
  <c r="AU186" i="8"/>
  <c r="AU186" i="19" s="1"/>
  <c r="BA93" i="8"/>
  <c r="BA93" i="19" s="1"/>
  <c r="F81" i="7"/>
  <c r="I81" i="7"/>
  <c r="F109" i="7"/>
  <c r="C78" i="7"/>
  <c r="F78" i="7" s="1"/>
  <c r="BG33" i="8" s="1"/>
  <c r="C127" i="7"/>
  <c r="C125" i="7"/>
  <c r="C126" i="7"/>
  <c r="C124" i="7"/>
  <c r="C128" i="7"/>
  <c r="C108" i="7"/>
  <c r="D108" i="7" s="1"/>
  <c r="C80" i="7"/>
  <c r="C110" i="7"/>
  <c r="F75" i="7"/>
  <c r="BG18" i="8" s="1"/>
  <c r="C79" i="7"/>
  <c r="C77" i="7"/>
  <c r="F77" i="7" s="1"/>
  <c r="C76" i="7"/>
  <c r="F76" i="7" s="1"/>
  <c r="C88" i="7"/>
  <c r="C87" i="7"/>
  <c r="C89" i="7"/>
  <c r="C130" i="7"/>
  <c r="C132" i="7"/>
  <c r="I129" i="7"/>
  <c r="F129" i="7"/>
  <c r="C133" i="7"/>
  <c r="D133" i="7" s="1"/>
  <c r="C131" i="7"/>
  <c r="CT204" i="8" l="1"/>
  <c r="EE204" i="8"/>
  <c r="CZ204" i="8"/>
  <c r="EK204" i="8"/>
  <c r="EQ204" i="8"/>
  <c r="CN204" i="8"/>
  <c r="AW111" i="8"/>
  <c r="BI111" i="8"/>
  <c r="BI111" i="19" s="1"/>
  <c r="BC111" i="8"/>
  <c r="BC111" i="19" s="1"/>
  <c r="BG111" i="8"/>
  <c r="BG111" i="19" s="1"/>
  <c r="AU111" i="8"/>
  <c r="BA111" i="8"/>
  <c r="BA111" i="19" s="1"/>
  <c r="EO204" i="8"/>
  <c r="EO204" i="19" s="1"/>
  <c r="EC204" i="8"/>
  <c r="EC204" i="19" s="1"/>
  <c r="CL204" i="8"/>
  <c r="CL204" i="19" s="1"/>
  <c r="CR204" i="8"/>
  <c r="CR204" i="19" s="1"/>
  <c r="CX204" i="8"/>
  <c r="CX204" i="19" s="1"/>
  <c r="EI204" i="8"/>
  <c r="EI204" i="19" s="1"/>
  <c r="CE220" i="8"/>
  <c r="CE220" i="19" s="1"/>
  <c r="BM220" i="8"/>
  <c r="BM220" i="19" s="1"/>
  <c r="BS220" i="8"/>
  <c r="BS220" i="19" s="1"/>
  <c r="BY220" i="8"/>
  <c r="BY220" i="19" s="1"/>
  <c r="BA33" i="8"/>
  <c r="AU33" i="8"/>
  <c r="F80" i="7"/>
  <c r="AU32" i="8" s="1"/>
  <c r="F79" i="7"/>
  <c r="AU31" i="8" s="1"/>
  <c r="AU18" i="8"/>
  <c r="BA18" i="8"/>
  <c r="BA30" i="8"/>
  <c r="F131" i="7"/>
  <c r="I131" i="7"/>
  <c r="E133" i="7"/>
  <c r="F133" i="7" s="1"/>
  <c r="G133" i="7"/>
  <c r="F130" i="7"/>
  <c r="I130" i="7"/>
  <c r="F132" i="7"/>
  <c r="I132" i="7"/>
  <c r="EO80" i="8"/>
  <c r="CX142" i="8"/>
  <c r="CX142" i="19" s="1"/>
  <c r="CL80" i="8"/>
  <c r="EC80" i="8"/>
  <c r="CL142" i="8"/>
  <c r="CL142" i="19" s="1"/>
  <c r="EI80" i="8"/>
  <c r="CX80" i="8"/>
  <c r="EI49" i="8"/>
  <c r="EI49" i="19" s="1"/>
  <c r="EO173" i="8"/>
  <c r="EO173" i="19" s="1"/>
  <c r="CX173" i="8"/>
  <c r="CX173" i="19" s="1"/>
  <c r="CL49" i="8"/>
  <c r="CL49" i="19" s="1"/>
  <c r="CX49" i="8"/>
  <c r="CX49" i="19" s="1"/>
  <c r="CR49" i="8"/>
  <c r="CR49" i="19" s="1"/>
  <c r="CL173" i="8"/>
  <c r="CL173" i="19" s="1"/>
  <c r="EI173" i="8"/>
  <c r="EI173" i="19" s="1"/>
  <c r="EC142" i="8"/>
  <c r="EC142" i="19" s="1"/>
  <c r="EC49" i="8"/>
  <c r="EC49" i="19" s="1"/>
  <c r="EI142" i="8"/>
  <c r="EI142" i="19" s="1"/>
  <c r="EO49" i="8"/>
  <c r="EO49" i="19" s="1"/>
  <c r="CR142" i="8"/>
  <c r="CR142" i="19" s="1"/>
  <c r="EO142" i="8"/>
  <c r="EO142" i="19" s="1"/>
  <c r="EC173" i="8"/>
  <c r="EC173" i="19" s="1"/>
  <c r="CR173" i="8"/>
  <c r="CR173" i="19" s="1"/>
  <c r="CR80" i="8"/>
  <c r="AU30" i="8"/>
  <c r="BG29" i="8"/>
  <c r="BA29" i="8"/>
  <c r="AU29" i="8"/>
  <c r="EQ49" i="8"/>
  <c r="EQ49" i="19" s="1"/>
  <c r="EE142" i="8"/>
  <c r="EE142" i="19" s="1"/>
  <c r="EK173" i="8"/>
  <c r="EK173" i="19" s="1"/>
  <c r="CZ49" i="8"/>
  <c r="CZ49" i="19" s="1"/>
  <c r="CN49" i="8"/>
  <c r="CN49" i="19" s="1"/>
  <c r="CZ80" i="8"/>
  <c r="CT80" i="8"/>
  <c r="CZ142" i="8"/>
  <c r="CZ142" i="19" s="1"/>
  <c r="EQ142" i="8"/>
  <c r="EQ142" i="19" s="1"/>
  <c r="CN142" i="8"/>
  <c r="CN142" i="19" s="1"/>
  <c r="CN80" i="8"/>
  <c r="CT49" i="8"/>
  <c r="CT49" i="19" s="1"/>
  <c r="CZ173" i="8"/>
  <c r="CZ173" i="19" s="1"/>
  <c r="EQ80" i="8"/>
  <c r="EK80" i="8"/>
  <c r="CT173" i="8"/>
  <c r="CT173" i="19" s="1"/>
  <c r="CT142" i="8"/>
  <c r="CT142" i="19" s="1"/>
  <c r="EK142" i="8"/>
  <c r="EK142" i="19" s="1"/>
  <c r="EQ173" i="8"/>
  <c r="EQ173" i="19" s="1"/>
  <c r="EK49" i="8"/>
  <c r="EK49" i="19" s="1"/>
  <c r="EE49" i="8"/>
  <c r="EE49" i="19" s="1"/>
  <c r="EE80" i="8"/>
  <c r="EE173" i="8"/>
  <c r="EE173" i="19" s="1"/>
  <c r="CN173" i="8"/>
  <c r="CN173" i="19" s="1"/>
  <c r="D52" i="7"/>
  <c r="G52" i="7" s="1"/>
  <c r="G57" i="7" l="1"/>
  <c r="CP80" i="8"/>
  <c r="CP80" i="19" s="1"/>
  <c r="CN80" i="19"/>
  <c r="CV80" i="8"/>
  <c r="CV80" i="19" s="1"/>
  <c r="CT80" i="19"/>
  <c r="CM80" i="8"/>
  <c r="CM80" i="19" s="1"/>
  <c r="CL80" i="19"/>
  <c r="EM204" i="8"/>
  <c r="EM204" i="19" s="1"/>
  <c r="EK204" i="19"/>
  <c r="ES80" i="8"/>
  <c r="ES80" i="19" s="1"/>
  <c r="EQ80" i="19"/>
  <c r="EJ80" i="8"/>
  <c r="EJ80" i="19" s="1"/>
  <c r="EI80" i="19"/>
  <c r="EP80" i="8"/>
  <c r="EP80" i="19" s="1"/>
  <c r="EO80" i="19"/>
  <c r="CP204" i="8"/>
  <c r="CP204" i="19" s="1"/>
  <c r="CN204" i="19"/>
  <c r="EG204" i="8"/>
  <c r="EG204" i="19" s="1"/>
  <c r="EE204" i="19"/>
  <c r="EM80" i="8"/>
  <c r="EM80" i="19" s="1"/>
  <c r="EK80" i="19"/>
  <c r="CY80" i="8"/>
  <c r="CY80" i="19" s="1"/>
  <c r="CX80" i="19"/>
  <c r="EG80" i="8"/>
  <c r="EG80" i="19" s="1"/>
  <c r="EE80" i="19"/>
  <c r="DB80" i="8"/>
  <c r="DB80" i="19" s="1"/>
  <c r="CZ80" i="19"/>
  <c r="DB204" i="8"/>
  <c r="DB204" i="19" s="1"/>
  <c r="CZ204" i="19"/>
  <c r="CS80" i="8"/>
  <c r="CS80" i="19" s="1"/>
  <c r="CR80" i="19"/>
  <c r="ED80" i="8"/>
  <c r="ED80" i="19" s="1"/>
  <c r="EC80" i="19"/>
  <c r="ES204" i="8"/>
  <c r="ES204" i="19" s="1"/>
  <c r="EQ204" i="19"/>
  <c r="CV204" i="8"/>
  <c r="CV204" i="19" s="1"/>
  <c r="CT204" i="19"/>
  <c r="EQ223" i="8"/>
  <c r="EK223" i="8"/>
  <c r="EE223" i="8"/>
  <c r="CN223" i="8"/>
  <c r="CZ223" i="8"/>
  <c r="CT223" i="8"/>
  <c r="CZ224" i="8"/>
  <c r="CT224" i="8"/>
  <c r="CN224" i="8"/>
  <c r="EQ224" i="8"/>
  <c r="EK224" i="8"/>
  <c r="EE224" i="8"/>
  <c r="CM204" i="8"/>
  <c r="CM204" i="19" s="1"/>
  <c r="CO204" i="8"/>
  <c r="CO204" i="19" s="1"/>
  <c r="EO225" i="8"/>
  <c r="EO225" i="19" s="1"/>
  <c r="EI225" i="8"/>
  <c r="EI225" i="19" s="1"/>
  <c r="EC225" i="8"/>
  <c r="EC225" i="19" s="1"/>
  <c r="CL225" i="8"/>
  <c r="CL225" i="19" s="1"/>
  <c r="CR225" i="8"/>
  <c r="CR225" i="19" s="1"/>
  <c r="CX225" i="8"/>
  <c r="CX225" i="19" s="1"/>
  <c r="CR223" i="8"/>
  <c r="CR223" i="19" s="1"/>
  <c r="EO223" i="8"/>
  <c r="EO223" i="19" s="1"/>
  <c r="EI223" i="8"/>
  <c r="EI223" i="19" s="1"/>
  <c r="EC223" i="8"/>
  <c r="EC223" i="19" s="1"/>
  <c r="CX223" i="8"/>
  <c r="CX223" i="19" s="1"/>
  <c r="CL223" i="8"/>
  <c r="CL223" i="19" s="1"/>
  <c r="CL224" i="8"/>
  <c r="CL224" i="19" s="1"/>
  <c r="CX224" i="8"/>
  <c r="CX224" i="19" s="1"/>
  <c r="CR224" i="8"/>
  <c r="CR224" i="19" s="1"/>
  <c r="EO224" i="8"/>
  <c r="EO224" i="19" s="1"/>
  <c r="EI224" i="8"/>
  <c r="EI224" i="19" s="1"/>
  <c r="EC224" i="8"/>
  <c r="EC224" i="19" s="1"/>
  <c r="EJ204" i="8"/>
  <c r="EJ204" i="19" s="1"/>
  <c r="EL204" i="8"/>
  <c r="EL204" i="19" s="1"/>
  <c r="ED204" i="8"/>
  <c r="ED204" i="19" s="1"/>
  <c r="EF204" i="8"/>
  <c r="EF204" i="19" s="1"/>
  <c r="CR227" i="8"/>
  <c r="CR227" i="19" s="1"/>
  <c r="CX227" i="8"/>
  <c r="CX227" i="19" s="1"/>
  <c r="EO227" i="8"/>
  <c r="EO227" i="19" s="1"/>
  <c r="EI227" i="8"/>
  <c r="EI227" i="19" s="1"/>
  <c r="EC227" i="8"/>
  <c r="EC227" i="19" s="1"/>
  <c r="CL227" i="8"/>
  <c r="CL227" i="19" s="1"/>
  <c r="CU204" i="8"/>
  <c r="CU204" i="19" s="1"/>
  <c r="CS204" i="8"/>
  <c r="CS204" i="19" s="1"/>
  <c r="CN225" i="8"/>
  <c r="CT225" i="8"/>
  <c r="EE225" i="8"/>
  <c r="CZ225" i="8"/>
  <c r="EQ225" i="8"/>
  <c r="EK225" i="8"/>
  <c r="DA204" i="8"/>
  <c r="DA204" i="19" s="1"/>
  <c r="CY204" i="8"/>
  <c r="CY204" i="19" s="1"/>
  <c r="EP204" i="8"/>
  <c r="EP204" i="19" s="1"/>
  <c r="ER204" i="8"/>
  <c r="ER204" i="19" s="1"/>
  <c r="BZ220" i="8"/>
  <c r="BZ220" i="19" s="1"/>
  <c r="BN220" i="8"/>
  <c r="BN220" i="19" s="1"/>
  <c r="BT220" i="8"/>
  <c r="BT220" i="19" s="1"/>
  <c r="CF220" i="8"/>
  <c r="CF220" i="19" s="1"/>
  <c r="BG32" i="8"/>
  <c r="BA32" i="8"/>
  <c r="BG31" i="8"/>
  <c r="BA31" i="8"/>
  <c r="BG30" i="8"/>
  <c r="H133" i="7"/>
  <c r="I133" i="7" s="1"/>
  <c r="EO70" i="8"/>
  <c r="EO70" i="19" s="1"/>
  <c r="CL101" i="8"/>
  <c r="CR70" i="8"/>
  <c r="CR70" i="19" s="1"/>
  <c r="EC163" i="8"/>
  <c r="EC163" i="19" s="1"/>
  <c r="CL163" i="8"/>
  <c r="CL163" i="19" s="1"/>
  <c r="EC70" i="8"/>
  <c r="EC70" i="19" s="1"/>
  <c r="CX163" i="8"/>
  <c r="CX163" i="19" s="1"/>
  <c r="CR194" i="8"/>
  <c r="CR194" i="19" s="1"/>
  <c r="EI194" i="8"/>
  <c r="EI194" i="19" s="1"/>
  <c r="CX101" i="8"/>
  <c r="EO163" i="8"/>
  <c r="EO163" i="19" s="1"/>
  <c r="EC194" i="8"/>
  <c r="EC194" i="19" s="1"/>
  <c r="CR163" i="8"/>
  <c r="CR163" i="19" s="1"/>
  <c r="CL194" i="8"/>
  <c r="CL194" i="19" s="1"/>
  <c r="CR101" i="8"/>
  <c r="CX194" i="8"/>
  <c r="CX194" i="19" s="1"/>
  <c r="CL70" i="8"/>
  <c r="CL70" i="19" s="1"/>
  <c r="EO101" i="8"/>
  <c r="EO101" i="19" s="1"/>
  <c r="CX70" i="8"/>
  <c r="CX70" i="19" s="1"/>
  <c r="EC101" i="8"/>
  <c r="EC101" i="19" s="1"/>
  <c r="EI163" i="8"/>
  <c r="EI163" i="19" s="1"/>
  <c r="EI101" i="8"/>
  <c r="EI101" i="19" s="1"/>
  <c r="EI70" i="8"/>
  <c r="EI70" i="19" s="1"/>
  <c r="EO194" i="8"/>
  <c r="EO194" i="19" s="1"/>
  <c r="EI72" i="8"/>
  <c r="EI72" i="19" s="1"/>
  <c r="CL103" i="8"/>
  <c r="EO196" i="8"/>
  <c r="EO196" i="19" s="1"/>
  <c r="EO165" i="8"/>
  <c r="EO165" i="19" s="1"/>
  <c r="CX165" i="8"/>
  <c r="CX165" i="19" s="1"/>
  <c r="EC103" i="8"/>
  <c r="EC103" i="19" s="1"/>
  <c r="CX196" i="8"/>
  <c r="CX196" i="19" s="1"/>
  <c r="CR72" i="8"/>
  <c r="CR72" i="19" s="1"/>
  <c r="EC72" i="8"/>
  <c r="EC72" i="19" s="1"/>
  <c r="CR103" i="8"/>
  <c r="EC165" i="8"/>
  <c r="EC165" i="19" s="1"/>
  <c r="CL72" i="8"/>
  <c r="CL72" i="19" s="1"/>
  <c r="CR196" i="8"/>
  <c r="CR196" i="19" s="1"/>
  <c r="CL196" i="8"/>
  <c r="CL196" i="19" s="1"/>
  <c r="EO72" i="8"/>
  <c r="EO72" i="19" s="1"/>
  <c r="EI196" i="8"/>
  <c r="EI196" i="19" s="1"/>
  <c r="CL165" i="8"/>
  <c r="CL165" i="19" s="1"/>
  <c r="EC196" i="8"/>
  <c r="EC196" i="19" s="1"/>
  <c r="EO103" i="8"/>
  <c r="EO103" i="19" s="1"/>
  <c r="CX72" i="8"/>
  <c r="CX72" i="19" s="1"/>
  <c r="EI103" i="8"/>
  <c r="EI103" i="19" s="1"/>
  <c r="EI165" i="8"/>
  <c r="EI165" i="19" s="1"/>
  <c r="CR165" i="8"/>
  <c r="CR165" i="19" s="1"/>
  <c r="CX103" i="8"/>
  <c r="EE101" i="8"/>
  <c r="EE101" i="19" s="1"/>
  <c r="CZ194" i="8"/>
  <c r="CZ194" i="19" s="1"/>
  <c r="CT101" i="8"/>
  <c r="EK70" i="8"/>
  <c r="EK70" i="19" s="1"/>
  <c r="EK101" i="8"/>
  <c r="EK101" i="19" s="1"/>
  <c r="EE70" i="8"/>
  <c r="EE70" i="19" s="1"/>
  <c r="EE194" i="8"/>
  <c r="EE194" i="19" s="1"/>
  <c r="CZ101" i="8"/>
  <c r="EQ194" i="8"/>
  <c r="EQ194" i="19" s="1"/>
  <c r="EQ101" i="8"/>
  <c r="EQ101" i="19" s="1"/>
  <c r="CZ70" i="8"/>
  <c r="CZ70" i="19" s="1"/>
  <c r="CN70" i="8"/>
  <c r="CN70" i="19" s="1"/>
  <c r="EE163" i="8"/>
  <c r="EE163" i="19" s="1"/>
  <c r="EK163" i="8"/>
  <c r="EK163" i="19" s="1"/>
  <c r="CN194" i="8"/>
  <c r="CN194" i="19" s="1"/>
  <c r="EQ163" i="8"/>
  <c r="EQ163" i="19" s="1"/>
  <c r="CT70" i="8"/>
  <c r="CT70" i="19" s="1"/>
  <c r="CN163" i="8"/>
  <c r="CN163" i="19" s="1"/>
  <c r="EK194" i="8"/>
  <c r="EK194" i="19" s="1"/>
  <c r="CZ163" i="8"/>
  <c r="CZ163" i="19" s="1"/>
  <c r="CT194" i="8"/>
  <c r="CT194" i="19" s="1"/>
  <c r="CT163" i="8"/>
  <c r="CT163" i="19" s="1"/>
  <c r="EQ70" i="8"/>
  <c r="EQ70" i="19" s="1"/>
  <c r="CN101" i="8"/>
  <c r="EE192" i="8"/>
  <c r="EE192" i="19" s="1"/>
  <c r="EK192" i="8"/>
  <c r="EK192" i="19" s="1"/>
  <c r="CZ192" i="8"/>
  <c r="CZ192" i="19" s="1"/>
  <c r="CN68" i="8"/>
  <c r="CN68" i="19" s="1"/>
  <c r="EQ192" i="8"/>
  <c r="EQ192" i="19" s="1"/>
  <c r="CZ161" i="8"/>
  <c r="CZ161" i="19" s="1"/>
  <c r="EE99" i="8"/>
  <c r="EE99" i="19" s="1"/>
  <c r="EK161" i="8"/>
  <c r="EK161" i="19" s="1"/>
  <c r="EE161" i="8"/>
  <c r="EE161" i="19" s="1"/>
  <c r="EE68" i="8"/>
  <c r="EE68" i="19" s="1"/>
  <c r="EK68" i="8"/>
  <c r="EK68" i="19" s="1"/>
  <c r="CT99" i="8"/>
  <c r="CT68" i="8"/>
  <c r="CT68" i="19" s="1"/>
  <c r="CN192" i="8"/>
  <c r="CN192" i="19" s="1"/>
  <c r="CT192" i="8"/>
  <c r="CT192" i="19" s="1"/>
  <c r="CN99" i="8"/>
  <c r="EQ99" i="8"/>
  <c r="EQ99" i="19" s="1"/>
  <c r="CZ99" i="8"/>
  <c r="CZ68" i="8"/>
  <c r="CZ68" i="19" s="1"/>
  <c r="CN161" i="8"/>
  <c r="CN161" i="19" s="1"/>
  <c r="CT161" i="8"/>
  <c r="CT161" i="19" s="1"/>
  <c r="EQ161" i="8"/>
  <c r="EQ161" i="19" s="1"/>
  <c r="EK99" i="8"/>
  <c r="EK99" i="19" s="1"/>
  <c r="EQ68" i="8"/>
  <c r="EQ68" i="19" s="1"/>
  <c r="CZ162" i="8"/>
  <c r="CZ162" i="19" s="1"/>
  <c r="EE193" i="8"/>
  <c r="EE193" i="19" s="1"/>
  <c r="CZ100" i="8"/>
  <c r="CN162" i="8"/>
  <c r="CN162" i="19" s="1"/>
  <c r="EQ100" i="8"/>
  <c r="EQ100" i="19" s="1"/>
  <c r="EK162" i="8"/>
  <c r="EK162" i="19" s="1"/>
  <c r="CN100" i="8"/>
  <c r="CN193" i="8"/>
  <c r="CN193" i="19" s="1"/>
  <c r="CZ193" i="8"/>
  <c r="CZ193" i="19" s="1"/>
  <c r="EK69" i="8"/>
  <c r="EK69" i="19" s="1"/>
  <c r="EK100" i="8"/>
  <c r="EK100" i="19" s="1"/>
  <c r="EQ162" i="8"/>
  <c r="EQ162" i="19" s="1"/>
  <c r="CT69" i="8"/>
  <c r="CT69" i="19" s="1"/>
  <c r="CT100" i="8"/>
  <c r="EQ69" i="8"/>
  <c r="EQ69" i="19" s="1"/>
  <c r="CZ69" i="8"/>
  <c r="CZ69" i="19" s="1"/>
  <c r="EK193" i="8"/>
  <c r="EK193" i="19" s="1"/>
  <c r="EE69" i="8"/>
  <c r="EE69" i="19" s="1"/>
  <c r="CT162" i="8"/>
  <c r="CT162" i="19" s="1"/>
  <c r="CN69" i="8"/>
  <c r="CN69" i="19" s="1"/>
  <c r="EQ193" i="8"/>
  <c r="EQ193" i="19" s="1"/>
  <c r="EE162" i="8"/>
  <c r="EE162" i="19" s="1"/>
  <c r="EE100" i="8"/>
  <c r="EE100" i="19" s="1"/>
  <c r="CT193" i="8"/>
  <c r="CT193" i="19" s="1"/>
  <c r="EI68" i="8"/>
  <c r="EI68" i="19" s="1"/>
  <c r="EC161" i="8"/>
  <c r="EC161" i="19" s="1"/>
  <c r="EO192" i="8"/>
  <c r="EO192" i="19" s="1"/>
  <c r="EC99" i="8"/>
  <c r="EC99" i="19" s="1"/>
  <c r="CX99" i="8"/>
  <c r="CR161" i="8"/>
  <c r="CR161" i="19" s="1"/>
  <c r="CL99" i="8"/>
  <c r="EC68" i="8"/>
  <c r="EC68" i="19" s="1"/>
  <c r="CL192" i="8"/>
  <c r="CL192" i="19" s="1"/>
  <c r="EO68" i="8"/>
  <c r="EO68" i="19" s="1"/>
  <c r="EO99" i="8"/>
  <c r="EO99" i="19" s="1"/>
  <c r="CR99" i="8"/>
  <c r="CX192" i="8"/>
  <c r="CX192" i="19" s="1"/>
  <c r="CR192" i="8"/>
  <c r="CR192" i="19" s="1"/>
  <c r="EO161" i="8"/>
  <c r="EO161" i="19" s="1"/>
  <c r="CR68" i="8"/>
  <c r="CR68" i="19" s="1"/>
  <c r="CL68" i="8"/>
  <c r="CL68" i="19" s="1"/>
  <c r="EC192" i="8"/>
  <c r="EC192" i="19" s="1"/>
  <c r="EI99" i="8"/>
  <c r="EI99" i="19" s="1"/>
  <c r="CL161" i="8"/>
  <c r="CL161" i="19" s="1"/>
  <c r="EI192" i="8"/>
  <c r="EI192" i="19" s="1"/>
  <c r="CX161" i="8"/>
  <c r="CX161" i="19" s="1"/>
  <c r="CX68" i="8"/>
  <c r="CX68" i="19" s="1"/>
  <c r="EI161" i="8"/>
  <c r="EI161" i="19" s="1"/>
  <c r="EC100" i="8"/>
  <c r="EC100" i="19" s="1"/>
  <c r="CX162" i="8"/>
  <c r="CX162" i="19" s="1"/>
  <c r="EO162" i="8"/>
  <c r="EO162" i="19" s="1"/>
  <c r="EO193" i="8"/>
  <c r="EO193" i="19" s="1"/>
  <c r="CR69" i="8"/>
  <c r="CR69" i="19" s="1"/>
  <c r="EO69" i="8"/>
  <c r="EO69" i="19" s="1"/>
  <c r="EI100" i="8"/>
  <c r="EI100" i="19" s="1"/>
  <c r="CR162" i="8"/>
  <c r="CR162" i="19" s="1"/>
  <c r="CR100" i="8"/>
  <c r="EI69" i="8"/>
  <c r="EI69" i="19" s="1"/>
  <c r="CX100" i="8"/>
  <c r="CX193" i="8"/>
  <c r="CX193" i="19" s="1"/>
  <c r="EC162" i="8"/>
  <c r="EC162" i="19" s="1"/>
  <c r="EI193" i="8"/>
  <c r="EI193" i="19" s="1"/>
  <c r="CL162" i="8"/>
  <c r="CL162" i="19" s="1"/>
  <c r="CL69" i="8"/>
  <c r="CL69" i="19" s="1"/>
  <c r="EC69" i="8"/>
  <c r="EC69" i="19" s="1"/>
  <c r="CR193" i="8"/>
  <c r="CR193" i="19" s="1"/>
  <c r="CL100" i="8"/>
  <c r="EO100" i="8"/>
  <c r="EO100" i="19" s="1"/>
  <c r="EC193" i="8"/>
  <c r="EC193" i="19" s="1"/>
  <c r="EI162" i="8"/>
  <c r="EI162" i="19" s="1"/>
  <c r="CL193" i="8"/>
  <c r="CL193" i="19" s="1"/>
  <c r="CX69" i="8"/>
  <c r="CX69" i="19" s="1"/>
  <c r="D53" i="7"/>
  <c r="CP99" i="8" l="1"/>
  <c r="CP99" i="19" s="1"/>
  <c r="CN99" i="19"/>
  <c r="DB101" i="8"/>
  <c r="DB101" i="19" s="1"/>
  <c r="CZ101" i="19"/>
  <c r="DB225" i="8"/>
  <c r="DB225" i="19" s="1"/>
  <c r="CZ225" i="19"/>
  <c r="EG224" i="8"/>
  <c r="EG224" i="19" s="1"/>
  <c r="EE224" i="19"/>
  <c r="CP223" i="8"/>
  <c r="CP223" i="19" s="1"/>
  <c r="CN223" i="19"/>
  <c r="CV101" i="8"/>
  <c r="CV101" i="19" s="1"/>
  <c r="CT101" i="19"/>
  <c r="CS101" i="8"/>
  <c r="CS101" i="19" s="1"/>
  <c r="CR101" i="19"/>
  <c r="EG225" i="8"/>
  <c r="EG225" i="19" s="1"/>
  <c r="EE225" i="19"/>
  <c r="EM224" i="8"/>
  <c r="EM224" i="19" s="1"/>
  <c r="EK224" i="19"/>
  <c r="CV100" i="8"/>
  <c r="CV100" i="19" s="1"/>
  <c r="CT100" i="19"/>
  <c r="DB99" i="8"/>
  <c r="DB99" i="19" s="1"/>
  <c r="CZ99" i="19"/>
  <c r="CS103" i="8"/>
  <c r="CS103" i="19" s="1"/>
  <c r="CR103" i="19"/>
  <c r="CM103" i="8"/>
  <c r="CM103" i="19" s="1"/>
  <c r="CL103" i="19"/>
  <c r="CY101" i="8"/>
  <c r="CY101" i="19" s="1"/>
  <c r="CX101" i="19"/>
  <c r="CM101" i="8"/>
  <c r="CM101" i="19" s="1"/>
  <c r="CL101" i="19"/>
  <c r="EM225" i="8"/>
  <c r="EM225" i="19" s="1"/>
  <c r="EK225" i="19"/>
  <c r="CV225" i="8"/>
  <c r="CV225" i="19" s="1"/>
  <c r="CT225" i="19"/>
  <c r="ES224" i="8"/>
  <c r="ES224" i="19" s="1"/>
  <c r="EQ224" i="19"/>
  <c r="CV223" i="8"/>
  <c r="CV223" i="19" s="1"/>
  <c r="CT223" i="19"/>
  <c r="EM223" i="8"/>
  <c r="EM223" i="19" s="1"/>
  <c r="EK223" i="19"/>
  <c r="CS99" i="8"/>
  <c r="CS99" i="19" s="1"/>
  <c r="CR99" i="19"/>
  <c r="CV99" i="8"/>
  <c r="CV99" i="19" s="1"/>
  <c r="CT99" i="19"/>
  <c r="CP101" i="8"/>
  <c r="CP101" i="19" s="1"/>
  <c r="CN101" i="19"/>
  <c r="CY103" i="8"/>
  <c r="CY103" i="19" s="1"/>
  <c r="CX103" i="19"/>
  <c r="CV224" i="8"/>
  <c r="CV224" i="19" s="1"/>
  <c r="CT224" i="19"/>
  <c r="CM100" i="8"/>
  <c r="CM100" i="19" s="1"/>
  <c r="CL100" i="19"/>
  <c r="CY100" i="8"/>
  <c r="CY100" i="19" s="1"/>
  <c r="CX100" i="19"/>
  <c r="CM99" i="8"/>
  <c r="CM99" i="19" s="1"/>
  <c r="CL99" i="19"/>
  <c r="CP100" i="8"/>
  <c r="CP100" i="19" s="1"/>
  <c r="CN100" i="19"/>
  <c r="DB100" i="8"/>
  <c r="DB100" i="19" s="1"/>
  <c r="CZ100" i="19"/>
  <c r="DB224" i="8"/>
  <c r="DB224" i="19" s="1"/>
  <c r="CZ224" i="19"/>
  <c r="EG223" i="8"/>
  <c r="EG223" i="19" s="1"/>
  <c r="EE223" i="19"/>
  <c r="CS100" i="8"/>
  <c r="CS100" i="19" s="1"/>
  <c r="CR100" i="19"/>
  <c r="CY99" i="8"/>
  <c r="CY99" i="19" s="1"/>
  <c r="CX99" i="19"/>
  <c r="ES225" i="8"/>
  <c r="ES225" i="19" s="1"/>
  <c r="EQ225" i="19"/>
  <c r="CP225" i="8"/>
  <c r="CP225" i="19" s="1"/>
  <c r="CN225" i="19"/>
  <c r="CP224" i="8"/>
  <c r="CP224" i="19" s="1"/>
  <c r="CN224" i="19"/>
  <c r="DB223" i="8"/>
  <c r="DB223" i="19" s="1"/>
  <c r="CZ223" i="19"/>
  <c r="ES223" i="8"/>
  <c r="ES223" i="19" s="1"/>
  <c r="EQ223" i="19"/>
  <c r="EJ227" i="8"/>
  <c r="EJ227" i="19" s="1"/>
  <c r="ED224" i="8"/>
  <c r="ED224" i="19" s="1"/>
  <c r="EF224" i="8"/>
  <c r="EF224" i="19" s="1"/>
  <c r="EF223" i="8"/>
  <c r="EF223" i="19" s="1"/>
  <c r="ED223" i="8"/>
  <c r="ED223" i="19" s="1"/>
  <c r="EP227" i="8"/>
  <c r="EP227" i="19" s="1"/>
  <c r="EJ224" i="8"/>
  <c r="EJ224" i="19" s="1"/>
  <c r="EL224" i="8"/>
  <c r="EL224" i="19" s="1"/>
  <c r="CM224" i="8"/>
  <c r="CM224" i="19" s="1"/>
  <c r="CO224" i="8"/>
  <c r="CO224" i="19" s="1"/>
  <c r="EL223" i="8"/>
  <c r="EL223" i="19" s="1"/>
  <c r="EJ223" i="8"/>
  <c r="EJ223" i="19" s="1"/>
  <c r="CS225" i="8"/>
  <c r="CS225" i="19" s="1"/>
  <c r="CU225" i="8"/>
  <c r="CU225" i="19" s="1"/>
  <c r="EP225" i="8"/>
  <c r="EP225" i="19" s="1"/>
  <c r="ER225" i="8"/>
  <c r="ER225" i="19" s="1"/>
  <c r="CZ196" i="8"/>
  <c r="CZ196" i="19" s="1"/>
  <c r="CZ227" i="8"/>
  <c r="DA227" i="8" s="1"/>
  <c r="DA227" i="19" s="1"/>
  <c r="EQ227" i="8"/>
  <c r="ER227" i="8" s="1"/>
  <c r="ER227" i="19" s="1"/>
  <c r="EK227" i="8"/>
  <c r="EE227" i="8"/>
  <c r="CN227" i="8"/>
  <c r="CT227" i="8"/>
  <c r="CU227" i="8" s="1"/>
  <c r="CU227" i="19" s="1"/>
  <c r="CY224" i="8"/>
  <c r="CY224" i="19" s="1"/>
  <c r="DA224" i="8"/>
  <c r="DA224" i="19" s="1"/>
  <c r="DA225" i="8"/>
  <c r="DA225" i="19" s="1"/>
  <c r="CY225" i="8"/>
  <c r="CY225" i="19" s="1"/>
  <c r="EJ225" i="8"/>
  <c r="EL225" i="8"/>
  <c r="EL225" i="19" s="1"/>
  <c r="CM227" i="8"/>
  <c r="CM227" i="19" s="1"/>
  <c r="CY227" i="8"/>
  <c r="CY227" i="19" s="1"/>
  <c r="EP224" i="8"/>
  <c r="EP224" i="19" s="1"/>
  <c r="ER224" i="8"/>
  <c r="ER224" i="19" s="1"/>
  <c r="CO223" i="8"/>
  <c r="CO223" i="19" s="1"/>
  <c r="CM223" i="8"/>
  <c r="CM223" i="19" s="1"/>
  <c r="ER223" i="8"/>
  <c r="EP223" i="8"/>
  <c r="EP223" i="19" s="1"/>
  <c r="CM225" i="8"/>
  <c r="CM225" i="19" s="1"/>
  <c r="CO225" i="8"/>
  <c r="CO225" i="19" s="1"/>
  <c r="ED227" i="8"/>
  <c r="ED227" i="19" s="1"/>
  <c r="CS227" i="8"/>
  <c r="CS227" i="19" s="1"/>
  <c r="CS224" i="8"/>
  <c r="CS224" i="19" s="1"/>
  <c r="CU224" i="8"/>
  <c r="CU224" i="19" s="1"/>
  <c r="CY223" i="8"/>
  <c r="CY223" i="19" s="1"/>
  <c r="DA223" i="8"/>
  <c r="DA223" i="19" s="1"/>
  <c r="CU223" i="8"/>
  <c r="CU223" i="19" s="1"/>
  <c r="CS223" i="8"/>
  <c r="CS223" i="19" s="1"/>
  <c r="ED225" i="8"/>
  <c r="EF225" i="8"/>
  <c r="EF225" i="19" s="1"/>
  <c r="EE165" i="8"/>
  <c r="EE165" i="19" s="1"/>
  <c r="EK103" i="8"/>
  <c r="EK103" i="19" s="1"/>
  <c r="CT72" i="8"/>
  <c r="CT72" i="19" s="1"/>
  <c r="CZ165" i="8"/>
  <c r="CZ165" i="19" s="1"/>
  <c r="CT103" i="8"/>
  <c r="EQ103" i="8"/>
  <c r="EQ103" i="19" s="1"/>
  <c r="CZ72" i="8"/>
  <c r="CZ72" i="19" s="1"/>
  <c r="CT165" i="8"/>
  <c r="CT165" i="19" s="1"/>
  <c r="EE72" i="8"/>
  <c r="EE72" i="19" s="1"/>
  <c r="CN196" i="8"/>
  <c r="CN196" i="19" s="1"/>
  <c r="EK165" i="8"/>
  <c r="EK165" i="19" s="1"/>
  <c r="EE196" i="8"/>
  <c r="EE196" i="19" s="1"/>
  <c r="CN165" i="8"/>
  <c r="CN165" i="19" s="1"/>
  <c r="EE103" i="8"/>
  <c r="EE103" i="19" s="1"/>
  <c r="CN72" i="8"/>
  <c r="CN72" i="19" s="1"/>
  <c r="EK196" i="8"/>
  <c r="EK196" i="19" s="1"/>
  <c r="EQ165" i="8"/>
  <c r="EQ165" i="19" s="1"/>
  <c r="EQ196" i="8"/>
  <c r="EQ196" i="19" s="1"/>
  <c r="EQ72" i="8"/>
  <c r="EQ72" i="19" s="1"/>
  <c r="CZ103" i="8"/>
  <c r="EK72" i="8"/>
  <c r="EK72" i="19" s="1"/>
  <c r="CN103" i="8"/>
  <c r="CT196" i="8"/>
  <c r="CT196" i="19" s="1"/>
  <c r="H75" i="7"/>
  <c r="I75" i="7" s="1"/>
  <c r="G53" i="7"/>
  <c r="D58" i="7" s="1"/>
  <c r="H57" i="7"/>
  <c r="EP234" i="8" l="1"/>
  <c r="EJ234" i="8"/>
  <c r="EJ225" i="19"/>
  <c r="EM227" i="8"/>
  <c r="EM227" i="19" s="1"/>
  <c r="EK227" i="19"/>
  <c r="CV103" i="8"/>
  <c r="CV103" i="19" s="1"/>
  <c r="CT103" i="19"/>
  <c r="ER233" i="8"/>
  <c r="ER223" i="19"/>
  <c r="CP227" i="8"/>
  <c r="CP227" i="19" s="1"/>
  <c r="CN227" i="19"/>
  <c r="DB227" i="8"/>
  <c r="DB227" i="19" s="1"/>
  <c r="CZ227" i="19"/>
  <c r="DB103" i="8"/>
  <c r="DB103" i="19" s="1"/>
  <c r="CZ103" i="19"/>
  <c r="EG227" i="8"/>
  <c r="EG227" i="19" s="1"/>
  <c r="EE227" i="19"/>
  <c r="ED234" i="8"/>
  <c r="ED225" i="19"/>
  <c r="CP103" i="8"/>
  <c r="CP103" i="19" s="1"/>
  <c r="CN103" i="19"/>
  <c r="CO227" i="8"/>
  <c r="CO227" i="19" s="1"/>
  <c r="CV227" i="8"/>
  <c r="CV227" i="19" s="1"/>
  <c r="CT227" i="19"/>
  <c r="ES227" i="8"/>
  <c r="ES227" i="19" s="1"/>
  <c r="EQ227" i="19"/>
  <c r="EL227" i="8"/>
  <c r="EF227" i="8"/>
  <c r="BI18" i="8"/>
  <c r="BC18" i="8"/>
  <c r="AW18" i="8"/>
  <c r="G58" i="7"/>
  <c r="H58" i="7" s="1"/>
  <c r="EF233" i="8" l="1"/>
  <c r="EF227" i="19"/>
  <c r="EL233" i="8"/>
  <c r="EL227" i="19"/>
  <c r="D31" i="7"/>
  <c r="D22" i="7"/>
  <c r="G22" i="7" s="1"/>
  <c r="G26" i="7"/>
  <c r="C18" i="32" l="1"/>
  <c r="R28" i="32" l="1"/>
  <c r="AM265" i="8"/>
  <c r="AG265" i="8"/>
  <c r="AA265" i="8"/>
  <c r="U265" i="8"/>
  <c r="O265" i="8"/>
  <c r="I265" i="8"/>
  <c r="C265" i="8"/>
  <c r="B265" i="8" s="1"/>
  <c r="AM234" i="8"/>
  <c r="AG234" i="8"/>
  <c r="AA234" i="8"/>
  <c r="U234" i="8"/>
  <c r="C61" i="7" s="1"/>
  <c r="D61" i="7" s="1"/>
  <c r="O234" i="8"/>
  <c r="I234" i="8"/>
  <c r="C234" i="8"/>
  <c r="AM203" i="8"/>
  <c r="AG203" i="8"/>
  <c r="AA203" i="8"/>
  <c r="U203" i="8"/>
  <c r="O203" i="8"/>
  <c r="I203" i="8"/>
  <c r="C203" i="8"/>
  <c r="AM172" i="8"/>
  <c r="AG172" i="8"/>
  <c r="AA172" i="8"/>
  <c r="U172" i="8"/>
  <c r="O172" i="8"/>
  <c r="I172" i="8"/>
  <c r="C172" i="8"/>
  <c r="AM141" i="8"/>
  <c r="AG141" i="8"/>
  <c r="AA141" i="8"/>
  <c r="U141" i="8"/>
  <c r="O141" i="8"/>
  <c r="I141" i="8"/>
  <c r="C141" i="8"/>
  <c r="AM110" i="8"/>
  <c r="AG110" i="8"/>
  <c r="AA110" i="8"/>
  <c r="U110" i="8"/>
  <c r="O110" i="8"/>
  <c r="I110" i="8"/>
  <c r="C110" i="8"/>
  <c r="C79" i="8"/>
  <c r="I79" i="8"/>
  <c r="O79" i="8"/>
  <c r="U79" i="8"/>
  <c r="AA79" i="8"/>
  <c r="AG79" i="8"/>
  <c r="AM79" i="8"/>
  <c r="AM48" i="8"/>
  <c r="AG48" i="8"/>
  <c r="AA48" i="8"/>
  <c r="U48" i="8"/>
  <c r="O48" i="8"/>
  <c r="I48" i="8"/>
  <c r="C48" i="8"/>
  <c r="H26" i="7"/>
  <c r="B234" i="8" l="1"/>
  <c r="C36" i="7"/>
  <c r="F36" i="7" s="1"/>
  <c r="C34" i="7"/>
  <c r="C33" i="7"/>
  <c r="F33" i="7" s="1"/>
  <c r="C32" i="7"/>
  <c r="F32" i="7" s="1"/>
  <c r="J50" i="8" s="1"/>
  <c r="C31" i="7"/>
  <c r="C28" i="7"/>
  <c r="F28" i="7" s="1"/>
  <c r="C29" i="7"/>
  <c r="C30" i="7"/>
  <c r="C27" i="7"/>
  <c r="C35" i="7"/>
  <c r="C22" i="7"/>
  <c r="F22" i="7" s="1"/>
  <c r="C62" i="7"/>
  <c r="I62" i="7" s="1"/>
  <c r="C26" i="7"/>
  <c r="C56" i="7"/>
  <c r="C25" i="7"/>
  <c r="C51" i="7"/>
  <c r="C54" i="7" s="1"/>
  <c r="C24" i="7"/>
  <c r="I24" i="7" s="1"/>
  <c r="C49" i="7"/>
  <c r="D49" i="7" s="1"/>
  <c r="C23" i="7"/>
  <c r="H22" i="7"/>
  <c r="H33" i="7"/>
  <c r="F34" i="7" l="1"/>
  <c r="D56" i="7"/>
  <c r="G56" i="7" s="1"/>
  <c r="H56" i="7" s="1"/>
  <c r="I56" i="7" s="1"/>
  <c r="F30" i="7"/>
  <c r="P83" i="8" s="1"/>
  <c r="I33" i="7"/>
  <c r="L51" i="8" s="1"/>
  <c r="G36" i="7"/>
  <c r="D36" i="7"/>
  <c r="D35" i="7"/>
  <c r="G35" i="7" s="1"/>
  <c r="H35" i="7" s="1"/>
  <c r="I35" i="7" s="1"/>
  <c r="F35" i="7"/>
  <c r="J81" i="8"/>
  <c r="P81" i="8"/>
  <c r="J174" i="8"/>
  <c r="D81" i="8"/>
  <c r="P174" i="8"/>
  <c r="D174" i="8"/>
  <c r="F27" i="7"/>
  <c r="I27" i="7"/>
  <c r="D235" i="8"/>
  <c r="D235" i="19" s="1"/>
  <c r="J235" i="8"/>
  <c r="J235" i="19" s="1"/>
  <c r="P235" i="8"/>
  <c r="P235" i="19" s="1"/>
  <c r="F29" i="7"/>
  <c r="I29" i="7"/>
  <c r="C50" i="7"/>
  <c r="G49" i="7"/>
  <c r="H49" i="7" s="1"/>
  <c r="I49" i="7" s="1"/>
  <c r="F26" i="7"/>
  <c r="D30" i="8" s="1"/>
  <c r="D30" i="19" s="1"/>
  <c r="I26" i="7"/>
  <c r="J144" i="8"/>
  <c r="J113" i="8"/>
  <c r="F56" i="7"/>
  <c r="C57" i="7"/>
  <c r="C58" i="7"/>
  <c r="C60" i="7"/>
  <c r="P113" i="8"/>
  <c r="J51" i="8"/>
  <c r="C55" i="7"/>
  <c r="F51" i="7"/>
  <c r="C52" i="7"/>
  <c r="D51" i="8"/>
  <c r="P51" i="8"/>
  <c r="F49" i="7"/>
  <c r="D113" i="8"/>
  <c r="D144" i="8"/>
  <c r="P144" i="8"/>
  <c r="P112" i="8"/>
  <c r="P143" i="8"/>
  <c r="P50" i="8"/>
  <c r="D143" i="8"/>
  <c r="D112" i="8"/>
  <c r="D50" i="8"/>
  <c r="J112" i="8"/>
  <c r="J143" i="8"/>
  <c r="F31" i="7"/>
  <c r="D18" i="8"/>
  <c r="E18" i="8" s="1"/>
  <c r="J83" i="8" l="1"/>
  <c r="H36" i="7"/>
  <c r="I36" i="7" s="1"/>
  <c r="R235" i="8" s="1"/>
  <c r="G31" i="7"/>
  <c r="H31" i="7" s="1"/>
  <c r="I31" i="7" s="1"/>
  <c r="D176" i="8"/>
  <c r="D83" i="8"/>
  <c r="J176" i="8"/>
  <c r="P176" i="8"/>
  <c r="P82" i="8"/>
  <c r="J82" i="8"/>
  <c r="P175" i="8"/>
  <c r="D82" i="8"/>
  <c r="J175" i="8"/>
  <c r="D175" i="8"/>
  <c r="Q235" i="8"/>
  <c r="Q235" i="19" s="1"/>
  <c r="Q265" i="19" s="1"/>
  <c r="L235" i="8"/>
  <c r="K235" i="8"/>
  <c r="K235" i="19" s="1"/>
  <c r="K265" i="19" s="1"/>
  <c r="L80" i="8"/>
  <c r="L173" i="8"/>
  <c r="F173" i="8"/>
  <c r="R173" i="8"/>
  <c r="F80" i="8"/>
  <c r="R80" i="8"/>
  <c r="J207" i="8"/>
  <c r="J207" i="19" s="1"/>
  <c r="P207" i="8"/>
  <c r="P207" i="19" s="1"/>
  <c r="D207" i="8"/>
  <c r="D207" i="19" s="1"/>
  <c r="F175" i="8"/>
  <c r="L82" i="8"/>
  <c r="L175" i="8"/>
  <c r="R175" i="8"/>
  <c r="F82" i="8"/>
  <c r="R82" i="8"/>
  <c r="T82" i="8" s="1"/>
  <c r="E235" i="8"/>
  <c r="E235" i="19" s="1"/>
  <c r="E265" i="19" s="1"/>
  <c r="J80" i="8"/>
  <c r="K80" i="8" s="1"/>
  <c r="J173" i="8"/>
  <c r="K173" i="8" s="1"/>
  <c r="P173" i="8"/>
  <c r="Q173" i="8" s="1"/>
  <c r="D80" i="8"/>
  <c r="E80" i="8" s="1"/>
  <c r="P80" i="8"/>
  <c r="Q80" i="8" s="1"/>
  <c r="D173" i="8"/>
  <c r="E173" i="8" s="1"/>
  <c r="L207" i="8"/>
  <c r="L207" i="19" s="1"/>
  <c r="R207" i="8"/>
  <c r="R207" i="19" s="1"/>
  <c r="F207" i="8"/>
  <c r="F207" i="19" s="1"/>
  <c r="J30" i="8"/>
  <c r="P30" i="8"/>
  <c r="F50" i="7"/>
  <c r="I50" i="7"/>
  <c r="F62" i="7"/>
  <c r="R113" i="8"/>
  <c r="R51" i="8"/>
  <c r="F113" i="8"/>
  <c r="R144" i="8"/>
  <c r="F144" i="8"/>
  <c r="F51" i="8"/>
  <c r="L113" i="8"/>
  <c r="L144" i="8"/>
  <c r="F57" i="7"/>
  <c r="I57" i="7"/>
  <c r="F52" i="7"/>
  <c r="C53" i="7"/>
  <c r="F53" i="7" s="1"/>
  <c r="V107" i="8"/>
  <c r="V107" i="19" s="1"/>
  <c r="AN200" i="8"/>
  <c r="AN200" i="19" s="1"/>
  <c r="V200" i="8"/>
  <c r="V200" i="19" s="1"/>
  <c r="AH200" i="8"/>
  <c r="AH200" i="19" s="1"/>
  <c r="AH107" i="8"/>
  <c r="AH107" i="19" s="1"/>
  <c r="AB200" i="8"/>
  <c r="AB200" i="19" s="1"/>
  <c r="AN107" i="8"/>
  <c r="AN107" i="19" s="1"/>
  <c r="AB107" i="8"/>
  <c r="AB107" i="19" s="1"/>
  <c r="C59" i="7"/>
  <c r="F58" i="7"/>
  <c r="I58" i="7"/>
  <c r="X107" i="8"/>
  <c r="AP200" i="8"/>
  <c r="AP107" i="8"/>
  <c r="X200" i="8"/>
  <c r="AD107" i="8"/>
  <c r="AD200" i="8"/>
  <c r="AJ107" i="8"/>
  <c r="AJ200" i="8"/>
  <c r="P111" i="8"/>
  <c r="D142" i="8"/>
  <c r="P142" i="8"/>
  <c r="P49" i="8"/>
  <c r="J142" i="8"/>
  <c r="J111" i="8"/>
  <c r="D49" i="8"/>
  <c r="J49" i="8"/>
  <c r="D111" i="8"/>
  <c r="F30" i="8"/>
  <c r="H30" i="8" s="1"/>
  <c r="H30" i="19" s="1"/>
  <c r="L30" i="8"/>
  <c r="N30" i="8" s="1"/>
  <c r="N30" i="19" s="1"/>
  <c r="R30" i="8"/>
  <c r="T30" i="8" s="1"/>
  <c r="T30" i="19" s="1"/>
  <c r="E30" i="8"/>
  <c r="E30" i="19" s="1"/>
  <c r="AQ4" i="32"/>
  <c r="AR4" i="32"/>
  <c r="Q20" i="32"/>
  <c r="AS4" i="32" l="1"/>
  <c r="F235" i="8"/>
  <c r="H235" i="8" s="1"/>
  <c r="H235" i="19" s="1"/>
  <c r="L111" i="8"/>
  <c r="F49" i="8"/>
  <c r="R142" i="8"/>
  <c r="L142" i="8"/>
  <c r="R111" i="8"/>
  <c r="L49" i="8"/>
  <c r="F142" i="8"/>
  <c r="H142" i="8" s="1"/>
  <c r="AF200" i="8"/>
  <c r="AF200" i="19" s="1"/>
  <c r="AD200" i="19"/>
  <c r="AR200" i="8"/>
  <c r="AR200" i="19" s="1"/>
  <c r="AP200" i="19"/>
  <c r="Q30" i="8"/>
  <c r="Q30" i="19" s="1"/>
  <c r="P30" i="19"/>
  <c r="F235" i="19"/>
  <c r="AF107" i="8"/>
  <c r="AF107" i="19" s="1"/>
  <c r="AD107" i="19"/>
  <c r="Z107" i="8"/>
  <c r="Z107" i="19" s="1"/>
  <c r="X107" i="19"/>
  <c r="AL200" i="8"/>
  <c r="AL200" i="19" s="1"/>
  <c r="AJ200" i="19"/>
  <c r="Z200" i="8"/>
  <c r="Z200" i="19" s="1"/>
  <c r="X200" i="19"/>
  <c r="N235" i="8"/>
  <c r="N235" i="19" s="1"/>
  <c r="L235" i="19"/>
  <c r="K30" i="8"/>
  <c r="K30" i="19" s="1"/>
  <c r="J30" i="19"/>
  <c r="T235" i="8"/>
  <c r="T235" i="19" s="1"/>
  <c r="R235" i="19"/>
  <c r="AL107" i="8"/>
  <c r="AL107" i="19" s="1"/>
  <c r="AJ107" i="19"/>
  <c r="AR107" i="8"/>
  <c r="AR107" i="19" s="1"/>
  <c r="AP107" i="19"/>
  <c r="R49" i="8"/>
  <c r="F111" i="8"/>
  <c r="S235" i="8"/>
  <c r="S235" i="19" s="1"/>
  <c r="S265" i="19" s="1"/>
  <c r="S207" i="8"/>
  <c r="Q207" i="8"/>
  <c r="Q207" i="19" s="1"/>
  <c r="Q234" i="19" s="1"/>
  <c r="K207" i="8"/>
  <c r="K207" i="19" s="1"/>
  <c r="K234" i="19" s="1"/>
  <c r="M207" i="8"/>
  <c r="M235" i="8"/>
  <c r="M235" i="19" s="1"/>
  <c r="M265" i="19" s="1"/>
  <c r="E207" i="8"/>
  <c r="E207" i="19" s="1"/>
  <c r="E234" i="19" s="1"/>
  <c r="G207" i="8"/>
  <c r="AP240" i="8"/>
  <c r="AJ240" i="8"/>
  <c r="AD240" i="8"/>
  <c r="X240" i="8"/>
  <c r="AN240" i="8"/>
  <c r="AN240" i="19" s="1"/>
  <c r="AH240" i="8"/>
  <c r="AH240" i="19" s="1"/>
  <c r="V240" i="8"/>
  <c r="V240" i="19" s="1"/>
  <c r="AB240" i="8"/>
  <c r="AB240" i="19" s="1"/>
  <c r="AP116" i="8"/>
  <c r="AD23" i="8"/>
  <c r="AD116" i="8"/>
  <c r="AD116" i="19" s="1"/>
  <c r="AJ116" i="8"/>
  <c r="X116" i="8"/>
  <c r="Z116" i="8" s="1"/>
  <c r="X23" i="8"/>
  <c r="Z23" i="8" s="1"/>
  <c r="AP23" i="8"/>
  <c r="AJ23" i="8"/>
  <c r="AH116" i="8"/>
  <c r="AH116" i="19" s="1"/>
  <c r="AB23" i="8"/>
  <c r="AB23" i="19" s="1"/>
  <c r="AB116" i="8"/>
  <c r="AH23" i="8"/>
  <c r="AH23" i="19" s="1"/>
  <c r="V23" i="8"/>
  <c r="AN23" i="8"/>
  <c r="AN23" i="19" s="1"/>
  <c r="V116" i="8"/>
  <c r="AN116" i="8"/>
  <c r="AN116" i="19" s="1"/>
  <c r="S17" i="32"/>
  <c r="AK200" i="8"/>
  <c r="AK200" i="19" s="1"/>
  <c r="AI200" i="8"/>
  <c r="AI200" i="19" s="1"/>
  <c r="AJ86" i="8"/>
  <c r="AJ86" i="19" s="1"/>
  <c r="AD179" i="8"/>
  <c r="AD179" i="19" s="1"/>
  <c r="AP179" i="8"/>
  <c r="AP179" i="19" s="1"/>
  <c r="X86" i="8"/>
  <c r="AD86" i="8"/>
  <c r="AD86" i="19" s="1"/>
  <c r="AJ179" i="8"/>
  <c r="AJ179" i="19" s="1"/>
  <c r="AP86" i="8"/>
  <c r="AP86" i="19" s="1"/>
  <c r="X179" i="8"/>
  <c r="AQ107" i="8"/>
  <c r="AQ107" i="19" s="1"/>
  <c r="AO107" i="8"/>
  <c r="AO107" i="19" s="1"/>
  <c r="W200" i="8"/>
  <c r="W200" i="19" s="1"/>
  <c r="Y200" i="8"/>
  <c r="Y200" i="19" s="1"/>
  <c r="AE107" i="8"/>
  <c r="AE107" i="19" s="1"/>
  <c r="AC107" i="8"/>
  <c r="AC107" i="19" s="1"/>
  <c r="V86" i="8"/>
  <c r="V86" i="19" s="1"/>
  <c r="AN179" i="8"/>
  <c r="AN179" i="19" s="1"/>
  <c r="AH86" i="8"/>
  <c r="AH86" i="19" s="1"/>
  <c r="AN86" i="8"/>
  <c r="AN86" i="19" s="1"/>
  <c r="V179" i="8"/>
  <c r="AB86" i="8"/>
  <c r="AB86" i="19" s="1"/>
  <c r="AB179" i="8"/>
  <c r="AB179" i="19" s="1"/>
  <c r="AH179" i="8"/>
  <c r="AH179" i="19" s="1"/>
  <c r="AE200" i="8"/>
  <c r="AE200" i="19" s="1"/>
  <c r="AC200" i="8"/>
  <c r="AC200" i="19" s="1"/>
  <c r="AQ200" i="8"/>
  <c r="AQ200" i="19" s="1"/>
  <c r="AO200" i="8"/>
  <c r="AO200" i="19" s="1"/>
  <c r="AJ85" i="8"/>
  <c r="AJ85" i="19" s="1"/>
  <c r="AD85" i="8"/>
  <c r="X178" i="8"/>
  <c r="AD178" i="8"/>
  <c r="AD178" i="19" s="1"/>
  <c r="AP85" i="8"/>
  <c r="AP85" i="19" s="1"/>
  <c r="X85" i="8"/>
  <c r="AP178" i="8"/>
  <c r="AP178" i="19" s="1"/>
  <c r="AJ178" i="8"/>
  <c r="AJ178" i="19" s="1"/>
  <c r="AK107" i="8"/>
  <c r="AK107" i="19" s="1"/>
  <c r="AI107" i="8"/>
  <c r="AI107" i="19" s="1"/>
  <c r="Y107" i="8"/>
  <c r="Y107" i="19" s="1"/>
  <c r="W107" i="8"/>
  <c r="W107" i="19" s="1"/>
  <c r="V85" i="8"/>
  <c r="V85" i="19" s="1"/>
  <c r="AH178" i="8"/>
  <c r="AH178" i="19" s="1"/>
  <c r="AB178" i="8"/>
  <c r="AB178" i="19" s="1"/>
  <c r="AN85" i="8"/>
  <c r="AN85" i="19" s="1"/>
  <c r="AH85" i="8"/>
  <c r="AH85" i="19" s="1"/>
  <c r="AB85" i="8"/>
  <c r="AB85" i="19" s="1"/>
  <c r="V178" i="8"/>
  <c r="AN178" i="8"/>
  <c r="AN178" i="19" s="1"/>
  <c r="S30" i="8"/>
  <c r="S30" i="19" s="1"/>
  <c r="M30" i="8"/>
  <c r="M30" i="19" s="1"/>
  <c r="G30" i="8"/>
  <c r="G30" i="19" s="1"/>
  <c r="K27" i="32"/>
  <c r="AO14" i="32"/>
  <c r="K28" i="32"/>
  <c r="AO21" i="32" s="1"/>
  <c r="K26" i="32"/>
  <c r="Z12" i="7" s="1"/>
  <c r="G235" i="8" l="1"/>
  <c r="G235" i="19" s="1"/>
  <c r="G265" i="19" s="1"/>
  <c r="AO13" i="32"/>
  <c r="N26" i="32"/>
  <c r="K30" i="32"/>
  <c r="AL23" i="8"/>
  <c r="AL23" i="19" s="1"/>
  <c r="AJ23" i="19"/>
  <c r="AL116" i="8"/>
  <c r="AL116" i="19" s="1"/>
  <c r="AJ116" i="19"/>
  <c r="Z240" i="8"/>
  <c r="Z240" i="19" s="1"/>
  <c r="X240" i="19"/>
  <c r="H207" i="8"/>
  <c r="H207" i="19" s="1"/>
  <c r="G207" i="19"/>
  <c r="G234" i="19" s="1"/>
  <c r="N207" i="8"/>
  <c r="N207" i="19" s="1"/>
  <c r="M207" i="19"/>
  <c r="M234" i="19" s="1"/>
  <c r="AF23" i="8"/>
  <c r="AF23" i="19" s="1"/>
  <c r="AD23" i="19"/>
  <c r="AL240" i="8"/>
  <c r="AL240" i="19" s="1"/>
  <c r="AJ240" i="19"/>
  <c r="AR116" i="8"/>
  <c r="AR116" i="19" s="1"/>
  <c r="AP116" i="19"/>
  <c r="AR240" i="8"/>
  <c r="AR240" i="19" s="1"/>
  <c r="AP240" i="19"/>
  <c r="T207" i="8"/>
  <c r="T207" i="19" s="1"/>
  <c r="S207" i="19"/>
  <c r="Z86" i="8"/>
  <c r="Z86" i="19" s="1"/>
  <c r="X86" i="19"/>
  <c r="AC116" i="8"/>
  <c r="AC116" i="19" s="1"/>
  <c r="AB116" i="19"/>
  <c r="AR23" i="8"/>
  <c r="AR23" i="19" s="1"/>
  <c r="AP23" i="19"/>
  <c r="AF240" i="8"/>
  <c r="AF240" i="19" s="1"/>
  <c r="AD240" i="19"/>
  <c r="AS235" i="8"/>
  <c r="J36" i="7" s="1"/>
  <c r="Z85" i="8"/>
  <c r="Z85" i="19" s="1"/>
  <c r="X85" i="19"/>
  <c r="AF85" i="8"/>
  <c r="AF85" i="19" s="1"/>
  <c r="AD85" i="19"/>
  <c r="AC240" i="8"/>
  <c r="AC240" i="19" s="1"/>
  <c r="AC265" i="19" s="1"/>
  <c r="AE240" i="8"/>
  <c r="AE240" i="19" s="1"/>
  <c r="AE265" i="19" s="1"/>
  <c r="Y240" i="8"/>
  <c r="Y240" i="19" s="1"/>
  <c r="Y265" i="19" s="1"/>
  <c r="W240" i="8"/>
  <c r="W240" i="19" s="1"/>
  <c r="W265" i="19" s="1"/>
  <c r="AK240" i="8"/>
  <c r="AK240" i="19" s="1"/>
  <c r="AK265" i="19" s="1"/>
  <c r="AI240" i="8"/>
  <c r="AI240" i="19" s="1"/>
  <c r="AI265" i="19" s="1"/>
  <c r="AO240" i="8"/>
  <c r="AO240" i="19" s="1"/>
  <c r="AO265" i="19" s="1"/>
  <c r="AQ240" i="8"/>
  <c r="AQ240" i="19" s="1"/>
  <c r="AQ265" i="19" s="1"/>
  <c r="AO116" i="8"/>
  <c r="AO116" i="19" s="1"/>
  <c r="AQ116" i="8"/>
  <c r="AQ116" i="19" s="1"/>
  <c r="AI23" i="8"/>
  <c r="AI23" i="19" s="1"/>
  <c r="AK23" i="8"/>
  <c r="AK23" i="19" s="1"/>
  <c r="W116" i="8"/>
  <c r="Y116" i="8"/>
  <c r="AE116" i="8"/>
  <c r="AE116" i="19" s="1"/>
  <c r="AF116" i="8"/>
  <c r="AF116" i="19" s="1"/>
  <c r="AO23" i="8"/>
  <c r="AO23" i="19" s="1"/>
  <c r="AQ23" i="8"/>
  <c r="AQ23" i="19" s="1"/>
  <c r="AE23" i="8"/>
  <c r="AE23" i="19" s="1"/>
  <c r="AC23" i="8"/>
  <c r="AC23" i="19" s="1"/>
  <c r="Y23" i="8"/>
  <c r="W23" i="8"/>
  <c r="AI116" i="8"/>
  <c r="AI116" i="19" s="1"/>
  <c r="AK116" i="8"/>
  <c r="AK116" i="19" s="1"/>
  <c r="AO20" i="32"/>
  <c r="R30" i="32"/>
  <c r="Y86" i="8"/>
  <c r="Y86" i="19" s="1"/>
  <c r="Y85" i="8"/>
  <c r="Y85" i="19" s="1"/>
  <c r="AS240" i="8" l="1"/>
  <c r="J62" i="7" s="1"/>
  <c r="M5" i="30"/>
  <c r="M2" i="30"/>
  <c r="Q12" i="31"/>
  <c r="Q15" i="31" l="1"/>
  <c r="R15" i="31" s="1"/>
  <c r="Q14" i="31"/>
  <c r="R14" i="31" s="1"/>
  <c r="AO17" i="32"/>
  <c r="U12" i="7"/>
  <c r="X2" i="29"/>
  <c r="W2" i="29"/>
  <c r="E23" i="32"/>
  <c r="AO6" i="32"/>
  <c r="Y2" i="29" l="1"/>
  <c r="FR201" i="19"/>
  <c r="FL201" i="19"/>
  <c r="FF201" i="19"/>
  <c r="EZ201" i="19"/>
  <c r="ET201" i="19"/>
  <c r="EN201" i="19"/>
  <c r="EH201" i="19"/>
  <c r="EB201" i="19"/>
  <c r="EA201" i="19"/>
  <c r="DU201" i="19"/>
  <c r="DO201" i="19"/>
  <c r="DI201" i="19"/>
  <c r="DC201" i="19"/>
  <c r="CW201" i="19"/>
  <c r="CQ201" i="19"/>
  <c r="CK201" i="19"/>
  <c r="CJ201" i="19"/>
  <c r="CD201" i="19"/>
  <c r="BX201" i="19"/>
  <c r="BR201" i="19"/>
  <c r="BL201" i="19"/>
  <c r="BF201" i="19"/>
  <c r="AZ201" i="19"/>
  <c r="AT201" i="19"/>
  <c r="AS201" i="19"/>
  <c r="AM201" i="19"/>
  <c r="AG201" i="19"/>
  <c r="AA201" i="19"/>
  <c r="U201" i="19"/>
  <c r="O201" i="19"/>
  <c r="I201" i="19"/>
  <c r="C201" i="19"/>
  <c r="FL200" i="19"/>
  <c r="FF200" i="19"/>
  <c r="EZ200" i="19"/>
  <c r="ET200" i="19"/>
  <c r="EN200" i="19"/>
  <c r="EH200" i="19"/>
  <c r="EB200" i="19"/>
  <c r="DU200" i="19"/>
  <c r="DO200" i="19"/>
  <c r="DI200" i="19"/>
  <c r="DC200" i="19"/>
  <c r="CW200" i="19"/>
  <c r="CQ200" i="19"/>
  <c r="CK200" i="19"/>
  <c r="CJ200" i="19"/>
  <c r="CD200" i="19"/>
  <c r="BX200" i="19"/>
  <c r="BR200" i="19"/>
  <c r="BL200" i="19"/>
  <c r="BF200" i="19"/>
  <c r="AZ200" i="19"/>
  <c r="AT200" i="19"/>
  <c r="AS200" i="19"/>
  <c r="AM200" i="19"/>
  <c r="AG200" i="19"/>
  <c r="AA200" i="19"/>
  <c r="U200" i="19"/>
  <c r="O200" i="19"/>
  <c r="I200" i="19"/>
  <c r="C200" i="19"/>
  <c r="FL199" i="19"/>
  <c r="FF199" i="19"/>
  <c r="EZ199" i="19"/>
  <c r="ET199" i="19"/>
  <c r="EN199" i="19"/>
  <c r="EH199" i="19"/>
  <c r="EB199" i="19"/>
  <c r="DU199" i="19"/>
  <c r="DO199" i="19"/>
  <c r="DI199" i="19"/>
  <c r="DC199" i="19"/>
  <c r="CW199" i="19"/>
  <c r="CQ199" i="19"/>
  <c r="CK199" i="19"/>
  <c r="CJ199" i="19"/>
  <c r="CD199" i="19"/>
  <c r="BX199" i="19"/>
  <c r="BR199" i="19"/>
  <c r="BL199" i="19"/>
  <c r="BF199" i="19"/>
  <c r="AZ199" i="19"/>
  <c r="AT199" i="19"/>
  <c r="AS199" i="19"/>
  <c r="AM199" i="19"/>
  <c r="AG199" i="19"/>
  <c r="AA199" i="19"/>
  <c r="U199" i="19"/>
  <c r="O199" i="19"/>
  <c r="I199" i="19"/>
  <c r="C199" i="19"/>
  <c r="FL198" i="19"/>
  <c r="FF198" i="19"/>
  <c r="EZ198" i="19"/>
  <c r="ET198" i="19"/>
  <c r="EN198" i="19"/>
  <c r="EH198" i="19"/>
  <c r="EB198" i="19"/>
  <c r="DU198" i="19"/>
  <c r="DO198" i="19"/>
  <c r="DI198" i="19"/>
  <c r="DC198" i="19"/>
  <c r="CW198" i="19"/>
  <c r="CQ198" i="19"/>
  <c r="CK198" i="19"/>
  <c r="CJ198" i="19"/>
  <c r="CD198" i="19"/>
  <c r="BX198" i="19"/>
  <c r="BR198" i="19"/>
  <c r="BL198" i="19"/>
  <c r="BF198" i="19"/>
  <c r="AZ198" i="19"/>
  <c r="AT198" i="19"/>
  <c r="AS198" i="19"/>
  <c r="AM198" i="19"/>
  <c r="AG198" i="19"/>
  <c r="AA198" i="19"/>
  <c r="U198" i="19"/>
  <c r="O198" i="19"/>
  <c r="I198" i="19"/>
  <c r="C198" i="19"/>
  <c r="FR197" i="19"/>
  <c r="FL197" i="19"/>
  <c r="FF197" i="19"/>
  <c r="EZ197" i="19"/>
  <c r="ET197" i="19"/>
  <c r="EN197" i="19"/>
  <c r="EH197" i="19"/>
  <c r="EB197" i="19"/>
  <c r="EA197" i="19"/>
  <c r="DU197" i="19"/>
  <c r="DO197" i="19"/>
  <c r="DI197" i="19"/>
  <c r="DC197" i="19"/>
  <c r="CW197" i="19"/>
  <c r="CQ197" i="19"/>
  <c r="CK197" i="19"/>
  <c r="CJ197" i="19"/>
  <c r="CD197" i="19"/>
  <c r="BX197" i="19"/>
  <c r="BR197" i="19"/>
  <c r="BL197" i="19"/>
  <c r="BF197" i="19"/>
  <c r="AZ197" i="19"/>
  <c r="AT197" i="19"/>
  <c r="AS197" i="19"/>
  <c r="AM197" i="19"/>
  <c r="AG197" i="19"/>
  <c r="AA197" i="19"/>
  <c r="U197" i="19"/>
  <c r="O197" i="19"/>
  <c r="I197" i="19"/>
  <c r="C197" i="19"/>
  <c r="FL196" i="19"/>
  <c r="FF196" i="19"/>
  <c r="EZ196" i="19"/>
  <c r="ET196" i="19"/>
  <c r="EN196" i="19"/>
  <c r="EH196" i="19"/>
  <c r="EB196" i="19"/>
  <c r="DU196" i="19"/>
  <c r="DO196" i="19"/>
  <c r="DI196" i="19"/>
  <c r="DC196" i="19"/>
  <c r="CW196" i="19"/>
  <c r="CQ196" i="19"/>
  <c r="CK196" i="19"/>
  <c r="CJ196" i="19"/>
  <c r="CD196" i="19"/>
  <c r="BX196" i="19"/>
  <c r="BR196" i="19"/>
  <c r="BL196" i="19"/>
  <c r="BF196" i="19"/>
  <c r="AZ196" i="19"/>
  <c r="AT196" i="19"/>
  <c r="AS196" i="19"/>
  <c r="AM196" i="19"/>
  <c r="AG196" i="19"/>
  <c r="AA196" i="19"/>
  <c r="U196" i="19"/>
  <c r="O196" i="19"/>
  <c r="I196" i="19"/>
  <c r="C196" i="19"/>
  <c r="FL195" i="19"/>
  <c r="FF195" i="19"/>
  <c r="EZ195" i="19"/>
  <c r="ET195" i="19"/>
  <c r="EN195" i="19"/>
  <c r="EH195" i="19"/>
  <c r="EB195" i="19"/>
  <c r="DU195" i="19"/>
  <c r="DO195" i="19"/>
  <c r="DI195" i="19"/>
  <c r="DC195" i="19"/>
  <c r="CW195" i="19"/>
  <c r="CQ195" i="19"/>
  <c r="CK195" i="19"/>
  <c r="CJ195" i="19"/>
  <c r="CD195" i="19"/>
  <c r="BX195" i="19"/>
  <c r="BR195" i="19"/>
  <c r="BL195" i="19"/>
  <c r="BF195" i="19"/>
  <c r="AZ195" i="19"/>
  <c r="AT195" i="19"/>
  <c r="AS195" i="19"/>
  <c r="AM195" i="19"/>
  <c r="AG195" i="19"/>
  <c r="AA195" i="19"/>
  <c r="U195" i="19"/>
  <c r="O195" i="19"/>
  <c r="I195" i="19"/>
  <c r="C195" i="19"/>
  <c r="FL194" i="19"/>
  <c r="FF194" i="19"/>
  <c r="EZ194" i="19"/>
  <c r="ET194" i="19"/>
  <c r="EN194" i="19"/>
  <c r="EH194" i="19"/>
  <c r="EB194" i="19"/>
  <c r="DU194" i="19"/>
  <c r="DO194" i="19"/>
  <c r="DI194" i="19"/>
  <c r="DC194" i="19"/>
  <c r="CW194" i="19"/>
  <c r="CQ194" i="19"/>
  <c r="CK194" i="19"/>
  <c r="CJ194" i="19"/>
  <c r="CD194" i="19"/>
  <c r="BX194" i="19"/>
  <c r="BR194" i="19"/>
  <c r="BL194" i="19"/>
  <c r="BF194" i="19"/>
  <c r="AZ194" i="19"/>
  <c r="AT194" i="19"/>
  <c r="AS194" i="19"/>
  <c r="AM194" i="19"/>
  <c r="AG194" i="19"/>
  <c r="AA194" i="19"/>
  <c r="U194" i="19"/>
  <c r="O194" i="19"/>
  <c r="I194" i="19"/>
  <c r="C194" i="19"/>
  <c r="FL193" i="19"/>
  <c r="FF193" i="19"/>
  <c r="EZ193" i="19"/>
  <c r="ET193" i="19"/>
  <c r="EN193" i="19"/>
  <c r="EH193" i="19"/>
  <c r="EB193" i="19"/>
  <c r="DU193" i="19"/>
  <c r="DO193" i="19"/>
  <c r="DI193" i="19"/>
  <c r="DC193" i="19"/>
  <c r="CW193" i="19"/>
  <c r="CQ193" i="19"/>
  <c r="CK193" i="19"/>
  <c r="CJ193" i="19"/>
  <c r="CD193" i="19"/>
  <c r="BX193" i="19"/>
  <c r="BR193" i="19"/>
  <c r="BL193" i="19"/>
  <c r="BF193" i="19"/>
  <c r="AZ193" i="19"/>
  <c r="AT193" i="19"/>
  <c r="AS193" i="19"/>
  <c r="AM193" i="19"/>
  <c r="AG193" i="19"/>
  <c r="AA193" i="19"/>
  <c r="U193" i="19"/>
  <c r="O193" i="19"/>
  <c r="I193" i="19"/>
  <c r="C193" i="19"/>
  <c r="FL192" i="19"/>
  <c r="FF192" i="19"/>
  <c r="EZ192" i="19"/>
  <c r="ET192" i="19"/>
  <c r="EN192" i="19"/>
  <c r="EH192" i="19"/>
  <c r="EB192" i="19"/>
  <c r="DU192" i="19"/>
  <c r="DO192" i="19"/>
  <c r="DI192" i="19"/>
  <c r="DC192" i="19"/>
  <c r="CW192" i="19"/>
  <c r="CQ192" i="19"/>
  <c r="CK192" i="19"/>
  <c r="CJ192" i="19"/>
  <c r="CD192" i="19"/>
  <c r="BX192" i="19"/>
  <c r="BR192" i="19"/>
  <c r="BL192" i="19"/>
  <c r="BF192" i="19"/>
  <c r="AZ192" i="19"/>
  <c r="AT192" i="19"/>
  <c r="AS192" i="19"/>
  <c r="AM192" i="19"/>
  <c r="AG192" i="19"/>
  <c r="AA192" i="19"/>
  <c r="U192" i="19"/>
  <c r="O192" i="19"/>
  <c r="I192" i="19"/>
  <c r="C192" i="19"/>
  <c r="FR191" i="19"/>
  <c r="FL191" i="19"/>
  <c r="FF191" i="19"/>
  <c r="EZ191" i="19"/>
  <c r="ET191" i="19"/>
  <c r="EN191" i="19"/>
  <c r="EH191" i="19"/>
  <c r="EB191" i="19"/>
  <c r="EA191" i="19"/>
  <c r="DU191" i="19"/>
  <c r="DO191" i="19"/>
  <c r="DI191" i="19"/>
  <c r="DC191" i="19"/>
  <c r="CW191" i="19"/>
  <c r="CQ191" i="19"/>
  <c r="CK191" i="19"/>
  <c r="CJ191" i="19"/>
  <c r="CD191" i="19"/>
  <c r="BX191" i="19"/>
  <c r="BR191" i="19"/>
  <c r="BL191" i="19"/>
  <c r="BF191" i="19"/>
  <c r="AZ191" i="19"/>
  <c r="AT191" i="19"/>
  <c r="AS191" i="19"/>
  <c r="AM191" i="19"/>
  <c r="AG191" i="19"/>
  <c r="AA191" i="19"/>
  <c r="U191" i="19"/>
  <c r="O191" i="19"/>
  <c r="I191" i="19"/>
  <c r="FR190" i="19"/>
  <c r="FL190" i="19"/>
  <c r="FF190" i="19"/>
  <c r="EZ190" i="19"/>
  <c r="ET190" i="19"/>
  <c r="EN190" i="19"/>
  <c r="EH190" i="19"/>
  <c r="EB190" i="19"/>
  <c r="EA190" i="19"/>
  <c r="DU190" i="19"/>
  <c r="DO190" i="19"/>
  <c r="DI190" i="19"/>
  <c r="DC190" i="19"/>
  <c r="CW190" i="19"/>
  <c r="CQ190" i="19"/>
  <c r="CK190" i="19"/>
  <c r="CD190" i="19"/>
  <c r="BX190" i="19"/>
  <c r="BR190" i="19"/>
  <c r="BL190" i="19"/>
  <c r="BF190" i="19"/>
  <c r="AZ190" i="19"/>
  <c r="AT190" i="19"/>
  <c r="AS190" i="19"/>
  <c r="AM190" i="19"/>
  <c r="AG190" i="19"/>
  <c r="AA190" i="19"/>
  <c r="U190" i="19"/>
  <c r="O190" i="19"/>
  <c r="I190" i="19"/>
  <c r="C190" i="19"/>
  <c r="FR189" i="19"/>
  <c r="FL189" i="19"/>
  <c r="FF189" i="19"/>
  <c r="EZ189" i="19"/>
  <c r="ET189" i="19"/>
  <c r="EN189" i="19"/>
  <c r="EH189" i="19"/>
  <c r="EB189" i="19"/>
  <c r="EA189" i="19"/>
  <c r="DU189" i="19"/>
  <c r="DO189" i="19"/>
  <c r="DI189" i="19"/>
  <c r="DC189" i="19"/>
  <c r="CW189" i="19"/>
  <c r="CQ189" i="19"/>
  <c r="CK189" i="19"/>
  <c r="CD189" i="19"/>
  <c r="BX189" i="19"/>
  <c r="BR189" i="19"/>
  <c r="BL189" i="19"/>
  <c r="BF189" i="19"/>
  <c r="AZ189" i="19"/>
  <c r="AT189" i="19"/>
  <c r="AS189" i="19"/>
  <c r="AM189" i="19"/>
  <c r="AG189" i="19"/>
  <c r="AA189" i="19"/>
  <c r="U189" i="19"/>
  <c r="O189" i="19"/>
  <c r="I189" i="19"/>
  <c r="C189" i="19"/>
  <c r="FL188" i="19"/>
  <c r="FF188" i="19"/>
  <c r="EZ188" i="19"/>
  <c r="ET188" i="19"/>
  <c r="EN188" i="19"/>
  <c r="EH188" i="19"/>
  <c r="EB188" i="19"/>
  <c r="DU188" i="19"/>
  <c r="DO188" i="19"/>
  <c r="DI188" i="19"/>
  <c r="DC188" i="19"/>
  <c r="CW188" i="19"/>
  <c r="CQ188" i="19"/>
  <c r="CK188" i="19"/>
  <c r="CD188" i="19"/>
  <c r="BX188" i="19"/>
  <c r="BR188" i="19"/>
  <c r="BL188" i="19"/>
  <c r="BF188" i="19"/>
  <c r="AZ188" i="19"/>
  <c r="AT188" i="19"/>
  <c r="AS188" i="19"/>
  <c r="AM188" i="19"/>
  <c r="AG188" i="19"/>
  <c r="AA188" i="19"/>
  <c r="U188" i="19"/>
  <c r="O188" i="19"/>
  <c r="I188" i="19"/>
  <c r="C188" i="19"/>
  <c r="FR187" i="19"/>
  <c r="FL187" i="19"/>
  <c r="FF187" i="19"/>
  <c r="EZ187" i="19"/>
  <c r="ET187" i="19"/>
  <c r="EN187" i="19"/>
  <c r="EH187" i="19"/>
  <c r="EB187" i="19"/>
  <c r="EA187" i="19"/>
  <c r="DU187" i="19"/>
  <c r="DO187" i="19"/>
  <c r="DI187" i="19"/>
  <c r="DC187" i="19"/>
  <c r="CW187" i="19"/>
  <c r="CQ187" i="19"/>
  <c r="CK187" i="19"/>
  <c r="CD187" i="19"/>
  <c r="BX187" i="19"/>
  <c r="BR187" i="19"/>
  <c r="BL187" i="19"/>
  <c r="BF187" i="19"/>
  <c r="AZ187" i="19"/>
  <c r="AT187" i="19"/>
  <c r="AS187" i="19"/>
  <c r="AM187" i="19"/>
  <c r="AG187" i="19"/>
  <c r="AA187" i="19"/>
  <c r="U187" i="19"/>
  <c r="O187" i="19"/>
  <c r="I187" i="19"/>
  <c r="C187" i="19"/>
  <c r="FR186" i="19"/>
  <c r="FL186" i="19"/>
  <c r="FF186" i="19"/>
  <c r="EZ186" i="19"/>
  <c r="ET186" i="19"/>
  <c r="EN186" i="19"/>
  <c r="EH186" i="19"/>
  <c r="EB186" i="19"/>
  <c r="EA186" i="19"/>
  <c r="DU186" i="19"/>
  <c r="DO186" i="19"/>
  <c r="DI186" i="19"/>
  <c r="DC186" i="19"/>
  <c r="CW186" i="19"/>
  <c r="CQ186" i="19"/>
  <c r="CK186" i="19"/>
  <c r="CD186" i="19"/>
  <c r="BX186" i="19"/>
  <c r="BR186" i="19"/>
  <c r="BL186" i="19"/>
  <c r="BF186" i="19"/>
  <c r="AZ186" i="19"/>
  <c r="AT186" i="19"/>
  <c r="AS186" i="19"/>
  <c r="AM186" i="19"/>
  <c r="AG186" i="19"/>
  <c r="AA186" i="19"/>
  <c r="U186" i="19"/>
  <c r="O186" i="19"/>
  <c r="I186" i="19"/>
  <c r="C186" i="19"/>
  <c r="FL185" i="19"/>
  <c r="FF185" i="19"/>
  <c r="EZ185" i="19"/>
  <c r="ET185" i="19"/>
  <c r="EN185" i="19"/>
  <c r="EH185" i="19"/>
  <c r="EB185" i="19"/>
  <c r="DU185" i="19"/>
  <c r="DO185" i="19"/>
  <c r="DI185" i="19"/>
  <c r="DC185" i="19"/>
  <c r="CW185" i="19"/>
  <c r="CQ185" i="19"/>
  <c r="CK185" i="19"/>
  <c r="CD185" i="19"/>
  <c r="BX185" i="19"/>
  <c r="BR185" i="19"/>
  <c r="BL185" i="19"/>
  <c r="BF185" i="19"/>
  <c r="AZ185" i="19"/>
  <c r="AT185" i="19"/>
  <c r="AS185" i="19"/>
  <c r="AM185" i="19"/>
  <c r="AG185" i="19"/>
  <c r="AA185" i="19"/>
  <c r="U185" i="19"/>
  <c r="O185" i="19"/>
  <c r="I185" i="19"/>
  <c r="C185" i="19"/>
  <c r="FR184" i="19"/>
  <c r="FL184" i="19"/>
  <c r="FF184" i="19"/>
  <c r="EZ184" i="19"/>
  <c r="ET184" i="19"/>
  <c r="EN184" i="19"/>
  <c r="EH184" i="19"/>
  <c r="EB184" i="19"/>
  <c r="EA184" i="19"/>
  <c r="DU184" i="19"/>
  <c r="DO184" i="19"/>
  <c r="DI184" i="19"/>
  <c r="DC184" i="19"/>
  <c r="CW184" i="19"/>
  <c r="CQ184" i="19"/>
  <c r="CK184" i="19"/>
  <c r="CD184" i="19"/>
  <c r="BX184" i="19"/>
  <c r="BR184" i="19"/>
  <c r="BL184" i="19"/>
  <c r="BF184" i="19"/>
  <c r="AZ184" i="19"/>
  <c r="AT184" i="19"/>
  <c r="AS184" i="19"/>
  <c r="AM184" i="19"/>
  <c r="AG184" i="19"/>
  <c r="AA184" i="19"/>
  <c r="U184" i="19"/>
  <c r="O184" i="19"/>
  <c r="I184" i="19"/>
  <c r="C184" i="19"/>
  <c r="FR183" i="19"/>
  <c r="FL183" i="19"/>
  <c r="FF183" i="19"/>
  <c r="EZ183" i="19"/>
  <c r="ET183" i="19"/>
  <c r="EN183" i="19"/>
  <c r="EH183" i="19"/>
  <c r="EB183" i="19"/>
  <c r="EA183" i="19"/>
  <c r="DU183" i="19"/>
  <c r="DO183" i="19"/>
  <c r="DI183" i="19"/>
  <c r="DC183" i="19"/>
  <c r="CW183" i="19"/>
  <c r="CQ183" i="19"/>
  <c r="CK183" i="19"/>
  <c r="CD183" i="19"/>
  <c r="BX183" i="19"/>
  <c r="BR183" i="19"/>
  <c r="BL183" i="19"/>
  <c r="BF183" i="19"/>
  <c r="AZ183" i="19"/>
  <c r="AT183" i="19"/>
  <c r="AM183" i="19"/>
  <c r="AG183" i="19"/>
  <c r="AA183" i="19"/>
  <c r="U183" i="19"/>
  <c r="O183" i="19"/>
  <c r="I183" i="19"/>
  <c r="C183" i="19"/>
  <c r="FR182" i="19"/>
  <c r="FL182" i="19"/>
  <c r="FF182" i="19"/>
  <c r="EZ182" i="19"/>
  <c r="ET182" i="19"/>
  <c r="EN182" i="19"/>
  <c r="EH182" i="19"/>
  <c r="EB182" i="19"/>
  <c r="EA182" i="19"/>
  <c r="DU182" i="19"/>
  <c r="DO182" i="19"/>
  <c r="DI182" i="19"/>
  <c r="DC182" i="19"/>
  <c r="CW182" i="19"/>
  <c r="CQ182" i="19"/>
  <c r="CK182" i="19"/>
  <c r="CD182" i="19"/>
  <c r="BX182" i="19"/>
  <c r="BR182" i="19"/>
  <c r="BL182" i="19"/>
  <c r="BF182" i="19"/>
  <c r="AZ182" i="19"/>
  <c r="AT182" i="19"/>
  <c r="AM182" i="19"/>
  <c r="AG182" i="19"/>
  <c r="AA182" i="19"/>
  <c r="U182" i="19"/>
  <c r="O182" i="19"/>
  <c r="I182" i="19"/>
  <c r="C182" i="19"/>
  <c r="FR181" i="19"/>
  <c r="FL181" i="19"/>
  <c r="FF181" i="19"/>
  <c r="EZ181" i="19"/>
  <c r="ET181" i="19"/>
  <c r="EN181" i="19"/>
  <c r="EH181" i="19"/>
  <c r="EB181" i="19"/>
  <c r="EA181" i="19"/>
  <c r="DU181" i="19"/>
  <c r="DO181" i="19"/>
  <c r="DI181" i="19"/>
  <c r="DC181" i="19"/>
  <c r="CW181" i="19"/>
  <c r="CQ181" i="19"/>
  <c r="CK181" i="19"/>
  <c r="CJ181" i="19"/>
  <c r="CD181" i="19"/>
  <c r="BX181" i="19"/>
  <c r="BR181" i="19"/>
  <c r="BL181" i="19"/>
  <c r="BF181" i="19"/>
  <c r="AZ181" i="19"/>
  <c r="AT181" i="19"/>
  <c r="AM181" i="19"/>
  <c r="AG181" i="19"/>
  <c r="AA181" i="19"/>
  <c r="U181" i="19"/>
  <c r="O181" i="19"/>
  <c r="I181" i="19"/>
  <c r="C181" i="19"/>
  <c r="FR180" i="19"/>
  <c r="FL180" i="19"/>
  <c r="FF180" i="19"/>
  <c r="EZ180" i="19"/>
  <c r="ET180" i="19"/>
  <c r="EN180" i="19"/>
  <c r="EH180" i="19"/>
  <c r="EB180" i="19"/>
  <c r="EA180" i="19"/>
  <c r="DU180" i="19"/>
  <c r="DO180" i="19"/>
  <c r="DI180" i="19"/>
  <c r="DC180" i="19"/>
  <c r="CW180" i="19"/>
  <c r="CQ180" i="19"/>
  <c r="CK180" i="19"/>
  <c r="CJ180" i="19"/>
  <c r="CD180" i="19"/>
  <c r="BX180" i="19"/>
  <c r="BR180" i="19"/>
  <c r="BL180" i="19"/>
  <c r="BF180" i="19"/>
  <c r="AZ180" i="19"/>
  <c r="AT180" i="19"/>
  <c r="AM180" i="19"/>
  <c r="AG180" i="19"/>
  <c r="AA180" i="19"/>
  <c r="U180" i="19"/>
  <c r="O180" i="19"/>
  <c r="I180" i="19"/>
  <c r="C180" i="19"/>
  <c r="FR179" i="19"/>
  <c r="FL179" i="19"/>
  <c r="FF179" i="19"/>
  <c r="EZ179" i="19"/>
  <c r="ET179" i="19"/>
  <c r="EN179" i="19"/>
  <c r="EH179" i="19"/>
  <c r="EB179" i="19"/>
  <c r="EA179" i="19"/>
  <c r="DU179" i="19"/>
  <c r="DO179" i="19"/>
  <c r="DI179" i="19"/>
  <c r="DC179" i="19"/>
  <c r="CW179" i="19"/>
  <c r="CQ179" i="19"/>
  <c r="CK179" i="19"/>
  <c r="CJ179" i="19"/>
  <c r="CD179" i="19"/>
  <c r="BX179" i="19"/>
  <c r="BR179" i="19"/>
  <c r="BL179" i="19"/>
  <c r="BF179" i="19"/>
  <c r="AZ179" i="19"/>
  <c r="AT179" i="19"/>
  <c r="AM179" i="19"/>
  <c r="AG179" i="19"/>
  <c r="AA179" i="19"/>
  <c r="U179" i="19"/>
  <c r="O179" i="19"/>
  <c r="I179" i="19"/>
  <c r="C179" i="19"/>
  <c r="FR178" i="19"/>
  <c r="FL178" i="19"/>
  <c r="FF178" i="19"/>
  <c r="EZ178" i="19"/>
  <c r="ET178" i="19"/>
  <c r="EN178" i="19"/>
  <c r="EH178" i="19"/>
  <c r="EB178" i="19"/>
  <c r="EA178" i="19"/>
  <c r="DU178" i="19"/>
  <c r="DO178" i="19"/>
  <c r="DI178" i="19"/>
  <c r="DC178" i="19"/>
  <c r="CW178" i="19"/>
  <c r="CQ178" i="19"/>
  <c r="CK178" i="19"/>
  <c r="CJ178" i="19"/>
  <c r="CD178" i="19"/>
  <c r="BX178" i="19"/>
  <c r="BR178" i="19"/>
  <c r="BL178" i="19"/>
  <c r="BF178" i="19"/>
  <c r="AZ178" i="19"/>
  <c r="AT178" i="19"/>
  <c r="AM178" i="19"/>
  <c r="AG178" i="19"/>
  <c r="AA178" i="19"/>
  <c r="U178" i="19"/>
  <c r="O178" i="19"/>
  <c r="I178" i="19"/>
  <c r="C178" i="19"/>
  <c r="FR177" i="19"/>
  <c r="FL177" i="19"/>
  <c r="FF177" i="19"/>
  <c r="EZ177" i="19"/>
  <c r="ET177" i="19"/>
  <c r="EN177" i="19"/>
  <c r="EH177" i="19"/>
  <c r="EB177" i="19"/>
  <c r="EA177" i="19"/>
  <c r="DU177" i="19"/>
  <c r="DO177" i="19"/>
  <c r="DI177" i="19"/>
  <c r="DC177" i="19"/>
  <c r="CW177" i="19"/>
  <c r="CQ177" i="19"/>
  <c r="CK177" i="19"/>
  <c r="CJ177" i="19"/>
  <c r="CD177" i="19"/>
  <c r="BX177" i="19"/>
  <c r="BR177" i="19"/>
  <c r="BL177" i="19"/>
  <c r="BF177" i="19"/>
  <c r="AZ177" i="19"/>
  <c r="AT177" i="19"/>
  <c r="AS177" i="19"/>
  <c r="AM177" i="19"/>
  <c r="AG177" i="19"/>
  <c r="AA177" i="19"/>
  <c r="U177" i="19"/>
  <c r="O177" i="19"/>
  <c r="I177" i="19"/>
  <c r="C177" i="19"/>
  <c r="FR176" i="19"/>
  <c r="FL176" i="19"/>
  <c r="FF176" i="19"/>
  <c r="EZ176" i="19"/>
  <c r="ET176" i="19"/>
  <c r="EN176" i="19"/>
  <c r="EH176" i="19"/>
  <c r="EB176" i="19"/>
  <c r="EA176" i="19"/>
  <c r="DU176" i="19"/>
  <c r="DO176" i="19"/>
  <c r="DI176" i="19"/>
  <c r="DC176" i="19"/>
  <c r="CW176" i="19"/>
  <c r="CQ176" i="19"/>
  <c r="CK176" i="19"/>
  <c r="CJ176" i="19"/>
  <c r="CD176" i="19"/>
  <c r="BX176" i="19"/>
  <c r="BR176" i="19"/>
  <c r="BL176" i="19"/>
  <c r="BF176" i="19"/>
  <c r="AZ176" i="19"/>
  <c r="AT176" i="19"/>
  <c r="AM176" i="19"/>
  <c r="AG176" i="19"/>
  <c r="AA176" i="19"/>
  <c r="U176" i="19"/>
  <c r="O176" i="19"/>
  <c r="I176" i="19"/>
  <c r="C176" i="19"/>
  <c r="FR175" i="19"/>
  <c r="FL175" i="19"/>
  <c r="FF175" i="19"/>
  <c r="EZ175" i="19"/>
  <c r="ET175" i="19"/>
  <c r="EN175" i="19"/>
  <c r="EH175" i="19"/>
  <c r="EB175" i="19"/>
  <c r="EA175" i="19"/>
  <c r="DU175" i="19"/>
  <c r="DO175" i="19"/>
  <c r="DI175" i="19"/>
  <c r="DC175" i="19"/>
  <c r="CW175" i="19"/>
  <c r="CQ175" i="19"/>
  <c r="CK175" i="19"/>
  <c r="CJ175" i="19"/>
  <c r="CD175" i="19"/>
  <c r="BX175" i="19"/>
  <c r="BR175" i="19"/>
  <c r="BL175" i="19"/>
  <c r="BF175" i="19"/>
  <c r="AZ175" i="19"/>
  <c r="AT175" i="19"/>
  <c r="AM175" i="19"/>
  <c r="AG175" i="19"/>
  <c r="AA175" i="19"/>
  <c r="U175" i="19"/>
  <c r="O175" i="19"/>
  <c r="I175" i="19"/>
  <c r="C175" i="19"/>
  <c r="FR174" i="19"/>
  <c r="FL174" i="19"/>
  <c r="FF174" i="19"/>
  <c r="EZ174" i="19"/>
  <c r="ET174" i="19"/>
  <c r="EN174" i="19"/>
  <c r="EH174" i="19"/>
  <c r="EB174" i="19"/>
  <c r="EA174" i="19"/>
  <c r="DU174" i="19"/>
  <c r="DO174" i="19"/>
  <c r="DI174" i="19"/>
  <c r="DC174" i="19"/>
  <c r="CW174" i="19"/>
  <c r="CQ174" i="19"/>
  <c r="CK174" i="19"/>
  <c r="CJ174" i="19"/>
  <c r="CD174" i="19"/>
  <c r="BX174" i="19"/>
  <c r="BR174" i="19"/>
  <c r="BL174" i="19"/>
  <c r="BF174" i="19"/>
  <c r="AZ174" i="19"/>
  <c r="AT174" i="19"/>
  <c r="AM174" i="19"/>
  <c r="AG174" i="19"/>
  <c r="AA174" i="19"/>
  <c r="U174" i="19"/>
  <c r="O174" i="19"/>
  <c r="I174" i="19"/>
  <c r="C174" i="19"/>
  <c r="FL173" i="19"/>
  <c r="FF173" i="19"/>
  <c r="EZ173" i="19"/>
  <c r="ET173" i="19"/>
  <c r="EN173" i="19"/>
  <c r="EH173" i="19"/>
  <c r="EB173" i="19"/>
  <c r="DU173" i="19"/>
  <c r="DO173" i="19"/>
  <c r="DI173" i="19"/>
  <c r="DC173" i="19"/>
  <c r="CW173" i="19"/>
  <c r="CQ173" i="19"/>
  <c r="CK173" i="19"/>
  <c r="CD173" i="19"/>
  <c r="BX173" i="19"/>
  <c r="BR173" i="19"/>
  <c r="BL173" i="19"/>
  <c r="BF173" i="19"/>
  <c r="AZ173" i="19"/>
  <c r="AT173" i="19"/>
  <c r="AM173" i="19"/>
  <c r="AG173" i="19"/>
  <c r="AA173" i="19"/>
  <c r="U173" i="19"/>
  <c r="O173" i="19"/>
  <c r="I173" i="19"/>
  <c r="C173" i="19"/>
  <c r="FR108" i="19"/>
  <c r="FL108" i="19"/>
  <c r="FF108" i="19"/>
  <c r="EZ108" i="19"/>
  <c r="ET108" i="19"/>
  <c r="EN108" i="19"/>
  <c r="EH108" i="19"/>
  <c r="EB108" i="19"/>
  <c r="EA108" i="19"/>
  <c r="DU108" i="19"/>
  <c r="DO108" i="19"/>
  <c r="DI108" i="19"/>
  <c r="DC108" i="19"/>
  <c r="CW108" i="19"/>
  <c r="CQ108" i="19"/>
  <c r="CK108" i="19"/>
  <c r="CJ108" i="19"/>
  <c r="CD108" i="19"/>
  <c r="BX108" i="19"/>
  <c r="BR108" i="19"/>
  <c r="BL108" i="19"/>
  <c r="BF108" i="19"/>
  <c r="AZ108" i="19"/>
  <c r="AT108" i="19"/>
  <c r="AS108" i="19"/>
  <c r="AM108" i="19"/>
  <c r="AG108" i="19"/>
  <c r="AA108" i="19"/>
  <c r="U108" i="19"/>
  <c r="O108" i="19"/>
  <c r="I108" i="19"/>
  <c r="C108" i="19"/>
  <c r="FL107" i="19"/>
  <c r="FF107" i="19"/>
  <c r="EZ107" i="19"/>
  <c r="ET107" i="19"/>
  <c r="EN107" i="19"/>
  <c r="EH107" i="19"/>
  <c r="EB107" i="19"/>
  <c r="DU107" i="19"/>
  <c r="DO107" i="19"/>
  <c r="DI107" i="19"/>
  <c r="DC107" i="19"/>
  <c r="CW107" i="19"/>
  <c r="CQ107" i="19"/>
  <c r="CK107" i="19"/>
  <c r="CJ107" i="19"/>
  <c r="CD107" i="19"/>
  <c r="BX107" i="19"/>
  <c r="BR107" i="19"/>
  <c r="BL107" i="19"/>
  <c r="BF107" i="19"/>
  <c r="AZ107" i="19"/>
  <c r="AT107" i="19"/>
  <c r="AS107" i="19"/>
  <c r="AM107" i="19"/>
  <c r="AG107" i="19"/>
  <c r="AA107" i="19"/>
  <c r="U107" i="19"/>
  <c r="O107" i="19"/>
  <c r="I107" i="19"/>
  <c r="C107" i="19"/>
  <c r="FL106" i="19"/>
  <c r="FF106" i="19"/>
  <c r="EZ106" i="19"/>
  <c r="ET106" i="19"/>
  <c r="EN106" i="19"/>
  <c r="EH106" i="19"/>
  <c r="EB106" i="19"/>
  <c r="DU106" i="19"/>
  <c r="DO106" i="19"/>
  <c r="DI106" i="19"/>
  <c r="DC106" i="19"/>
  <c r="CW106" i="19"/>
  <c r="CQ106" i="19"/>
  <c r="CK106" i="19"/>
  <c r="CJ106" i="19"/>
  <c r="CD106" i="19"/>
  <c r="BX106" i="19"/>
  <c r="BR106" i="19"/>
  <c r="BL106" i="19"/>
  <c r="BF106" i="19"/>
  <c r="AZ106" i="19"/>
  <c r="AT106" i="19"/>
  <c r="AS106" i="19"/>
  <c r="AM106" i="19"/>
  <c r="AG106" i="19"/>
  <c r="AA106" i="19"/>
  <c r="U106" i="19"/>
  <c r="O106" i="19"/>
  <c r="I106" i="19"/>
  <c r="C106" i="19"/>
  <c r="FL105" i="19"/>
  <c r="FF105" i="19"/>
  <c r="EZ105" i="19"/>
  <c r="ET105" i="19"/>
  <c r="EN105" i="19"/>
  <c r="EH105" i="19"/>
  <c r="EB105" i="19"/>
  <c r="DU105" i="19"/>
  <c r="DO105" i="19"/>
  <c r="DI105" i="19"/>
  <c r="DC105" i="19"/>
  <c r="CW105" i="19"/>
  <c r="CQ105" i="19"/>
  <c r="CK105" i="19"/>
  <c r="CJ105" i="19"/>
  <c r="CD105" i="19"/>
  <c r="BX105" i="19"/>
  <c r="BR105" i="19"/>
  <c r="BL105" i="19"/>
  <c r="BF105" i="19"/>
  <c r="AZ105" i="19"/>
  <c r="AT105" i="19"/>
  <c r="AS105" i="19"/>
  <c r="AM105" i="19"/>
  <c r="AG105" i="19"/>
  <c r="AA105" i="19"/>
  <c r="U105" i="19"/>
  <c r="O105" i="19"/>
  <c r="I105" i="19"/>
  <c r="C105" i="19"/>
  <c r="FR104" i="19"/>
  <c r="FL104" i="19"/>
  <c r="FF104" i="19"/>
  <c r="EZ104" i="19"/>
  <c r="ET104" i="19"/>
  <c r="EN104" i="19"/>
  <c r="EH104" i="19"/>
  <c r="EB104" i="19"/>
  <c r="EA104" i="19"/>
  <c r="DU104" i="19"/>
  <c r="DO104" i="19"/>
  <c r="DI104" i="19"/>
  <c r="DC104" i="19"/>
  <c r="CW104" i="19"/>
  <c r="CQ104" i="19"/>
  <c r="CK104" i="19"/>
  <c r="CJ104" i="19"/>
  <c r="CD104" i="19"/>
  <c r="BX104" i="19"/>
  <c r="BR104" i="19"/>
  <c r="BL104" i="19"/>
  <c r="BF104" i="19"/>
  <c r="AZ104" i="19"/>
  <c r="AT104" i="19"/>
  <c r="AS104" i="19"/>
  <c r="AM104" i="19"/>
  <c r="AG104" i="19"/>
  <c r="AA104" i="19"/>
  <c r="U104" i="19"/>
  <c r="O104" i="19"/>
  <c r="I104" i="19"/>
  <c r="C104" i="19"/>
  <c r="FL103" i="19"/>
  <c r="FF103" i="19"/>
  <c r="EZ103" i="19"/>
  <c r="ET103" i="19"/>
  <c r="EN103" i="19"/>
  <c r="EH103" i="19"/>
  <c r="EB103" i="19"/>
  <c r="DU103" i="19"/>
  <c r="DO103" i="19"/>
  <c r="DI103" i="19"/>
  <c r="DC103" i="19"/>
  <c r="CW103" i="19"/>
  <c r="CQ103" i="19"/>
  <c r="CK103" i="19"/>
  <c r="CJ103" i="19"/>
  <c r="CD103" i="19"/>
  <c r="BX103" i="19"/>
  <c r="BR103" i="19"/>
  <c r="BL103" i="19"/>
  <c r="BF103" i="19"/>
  <c r="AZ103" i="19"/>
  <c r="AT103" i="19"/>
  <c r="AS103" i="19"/>
  <c r="AM103" i="19"/>
  <c r="AG103" i="19"/>
  <c r="AA103" i="19"/>
  <c r="U103" i="19"/>
  <c r="O103" i="19"/>
  <c r="I103" i="19"/>
  <c r="C103" i="19"/>
  <c r="FL102" i="19"/>
  <c r="FF102" i="19"/>
  <c r="EZ102" i="19"/>
  <c r="ET102" i="19"/>
  <c r="EN102" i="19"/>
  <c r="EH102" i="19"/>
  <c r="EB102" i="19"/>
  <c r="DU102" i="19"/>
  <c r="DO102" i="19"/>
  <c r="DI102" i="19"/>
  <c r="DC102" i="19"/>
  <c r="CW102" i="19"/>
  <c r="CQ102" i="19"/>
  <c r="CK102" i="19"/>
  <c r="CJ102" i="19"/>
  <c r="CD102" i="19"/>
  <c r="BX102" i="19"/>
  <c r="BR102" i="19"/>
  <c r="BL102" i="19"/>
  <c r="BF102" i="19"/>
  <c r="AZ102" i="19"/>
  <c r="AT102" i="19"/>
  <c r="AS102" i="19"/>
  <c r="AM102" i="19"/>
  <c r="AG102" i="19"/>
  <c r="AA102" i="19"/>
  <c r="U102" i="19"/>
  <c r="O102" i="19"/>
  <c r="I102" i="19"/>
  <c r="C102" i="19"/>
  <c r="FL101" i="19"/>
  <c r="FF101" i="19"/>
  <c r="EZ101" i="19"/>
  <c r="ET101" i="19"/>
  <c r="EN101" i="19"/>
  <c r="EH101" i="19"/>
  <c r="EB101" i="19"/>
  <c r="DU101" i="19"/>
  <c r="DO101" i="19"/>
  <c r="DI101" i="19"/>
  <c r="DC101" i="19"/>
  <c r="CW101" i="19"/>
  <c r="CQ101" i="19"/>
  <c r="CK101" i="19"/>
  <c r="CJ101" i="19"/>
  <c r="CD101" i="19"/>
  <c r="BX101" i="19"/>
  <c r="BR101" i="19"/>
  <c r="BL101" i="19"/>
  <c r="BF101" i="19"/>
  <c r="AZ101" i="19"/>
  <c r="AT101" i="19"/>
  <c r="AS101" i="19"/>
  <c r="AM101" i="19"/>
  <c r="AG101" i="19"/>
  <c r="AA101" i="19"/>
  <c r="U101" i="19"/>
  <c r="O101" i="19"/>
  <c r="I101" i="19"/>
  <c r="C101" i="19"/>
  <c r="FL100" i="19"/>
  <c r="FF100" i="19"/>
  <c r="EZ100" i="19"/>
  <c r="ET100" i="19"/>
  <c r="EN100" i="19"/>
  <c r="EH100" i="19"/>
  <c r="EB100" i="19"/>
  <c r="DU100" i="19"/>
  <c r="DO100" i="19"/>
  <c r="DI100" i="19"/>
  <c r="DC100" i="19"/>
  <c r="CW100" i="19"/>
  <c r="CQ100" i="19"/>
  <c r="CK100" i="19"/>
  <c r="CJ100" i="19"/>
  <c r="CD100" i="19"/>
  <c r="BX100" i="19"/>
  <c r="BR100" i="19"/>
  <c r="BL100" i="19"/>
  <c r="BF100" i="19"/>
  <c r="AZ100" i="19"/>
  <c r="AT100" i="19"/>
  <c r="AS100" i="19"/>
  <c r="AM100" i="19"/>
  <c r="AG100" i="19"/>
  <c r="AA100" i="19"/>
  <c r="U100" i="19"/>
  <c r="O100" i="19"/>
  <c r="I100" i="19"/>
  <c r="C100" i="19"/>
  <c r="FL99" i="19"/>
  <c r="FF99" i="19"/>
  <c r="EZ99" i="19"/>
  <c r="ET99" i="19"/>
  <c r="EN99" i="19"/>
  <c r="EH99" i="19"/>
  <c r="EB99" i="19"/>
  <c r="DU99" i="19"/>
  <c r="DO99" i="19"/>
  <c r="DI99" i="19"/>
  <c r="DC99" i="19"/>
  <c r="CW99" i="19"/>
  <c r="CQ99" i="19"/>
  <c r="CK99" i="19"/>
  <c r="CJ99" i="19"/>
  <c r="CD99" i="19"/>
  <c r="BX99" i="19"/>
  <c r="BR99" i="19"/>
  <c r="BL99" i="19"/>
  <c r="BF99" i="19"/>
  <c r="AZ99" i="19"/>
  <c r="AT99" i="19"/>
  <c r="AS99" i="19"/>
  <c r="AM99" i="19"/>
  <c r="AG99" i="19"/>
  <c r="AA99" i="19"/>
  <c r="U99" i="19"/>
  <c r="O99" i="19"/>
  <c r="I99" i="19"/>
  <c r="C99" i="19"/>
  <c r="FR98" i="19"/>
  <c r="FL98" i="19"/>
  <c r="FF98" i="19"/>
  <c r="EZ98" i="19"/>
  <c r="ET98" i="19"/>
  <c r="EN98" i="19"/>
  <c r="EH98" i="19"/>
  <c r="EB98" i="19"/>
  <c r="EA98" i="19"/>
  <c r="DU98" i="19"/>
  <c r="DO98" i="19"/>
  <c r="DI98" i="19"/>
  <c r="DC98" i="19"/>
  <c r="CW98" i="19"/>
  <c r="CQ98" i="19"/>
  <c r="CK98" i="19"/>
  <c r="CJ98" i="19"/>
  <c r="CD98" i="19"/>
  <c r="BX98" i="19"/>
  <c r="BR98" i="19"/>
  <c r="BL98" i="19"/>
  <c r="BF98" i="19"/>
  <c r="AZ98" i="19"/>
  <c r="AT98" i="19"/>
  <c r="AS98" i="19"/>
  <c r="AM98" i="19"/>
  <c r="AG98" i="19"/>
  <c r="AA98" i="19"/>
  <c r="U98" i="19"/>
  <c r="O98" i="19"/>
  <c r="I98" i="19"/>
  <c r="FR97" i="19"/>
  <c r="FL97" i="19"/>
  <c r="FF97" i="19"/>
  <c r="EZ97" i="19"/>
  <c r="ET97" i="19"/>
  <c r="EN97" i="19"/>
  <c r="EH97" i="19"/>
  <c r="EB97" i="19"/>
  <c r="EA97" i="19"/>
  <c r="DU97" i="19"/>
  <c r="DO97" i="19"/>
  <c r="DI97" i="19"/>
  <c r="DC97" i="19"/>
  <c r="CW97" i="19"/>
  <c r="CQ97" i="19"/>
  <c r="CK97" i="19"/>
  <c r="CD97" i="19"/>
  <c r="BX97" i="19"/>
  <c r="BR97" i="19"/>
  <c r="BL97" i="19"/>
  <c r="BF97" i="19"/>
  <c r="AZ97" i="19"/>
  <c r="AT97" i="19"/>
  <c r="AS97" i="19"/>
  <c r="AM97" i="19"/>
  <c r="AG97" i="19"/>
  <c r="AA97" i="19"/>
  <c r="U97" i="19"/>
  <c r="O97" i="19"/>
  <c r="I97" i="19"/>
  <c r="C97" i="19"/>
  <c r="FR96" i="19"/>
  <c r="FL96" i="19"/>
  <c r="FF96" i="19"/>
  <c r="EZ96" i="19"/>
  <c r="ET96" i="19"/>
  <c r="EN96" i="19"/>
  <c r="EH96" i="19"/>
  <c r="EB96" i="19"/>
  <c r="EA96" i="19"/>
  <c r="DU96" i="19"/>
  <c r="DO96" i="19"/>
  <c r="DI96" i="19"/>
  <c r="DC96" i="19"/>
  <c r="CW96" i="19"/>
  <c r="CQ96" i="19"/>
  <c r="CK96" i="19"/>
  <c r="CD96" i="19"/>
  <c r="BX96" i="19"/>
  <c r="BR96" i="19"/>
  <c r="BL96" i="19"/>
  <c r="BF96" i="19"/>
  <c r="AZ96" i="19"/>
  <c r="AT96" i="19"/>
  <c r="AS96" i="19"/>
  <c r="AM96" i="19"/>
  <c r="AG96" i="19"/>
  <c r="AA96" i="19"/>
  <c r="U96" i="19"/>
  <c r="O96" i="19"/>
  <c r="I96" i="19"/>
  <c r="C96" i="19"/>
  <c r="FL95" i="19"/>
  <c r="FF95" i="19"/>
  <c r="EZ95" i="19"/>
  <c r="ET95" i="19"/>
  <c r="EN95" i="19"/>
  <c r="EH95" i="19"/>
  <c r="EB95" i="19"/>
  <c r="DU95" i="19"/>
  <c r="DO95" i="19"/>
  <c r="DI95" i="19"/>
  <c r="DC95" i="19"/>
  <c r="CW95" i="19"/>
  <c r="CQ95" i="19"/>
  <c r="CK95" i="19"/>
  <c r="CD95" i="19"/>
  <c r="BX95" i="19"/>
  <c r="BR95" i="19"/>
  <c r="BL95" i="19"/>
  <c r="BF95" i="19"/>
  <c r="AZ95" i="19"/>
  <c r="AT95" i="19"/>
  <c r="AS95" i="19"/>
  <c r="AM95" i="19"/>
  <c r="AG95" i="19"/>
  <c r="AA95" i="19"/>
  <c r="U95" i="19"/>
  <c r="O95" i="19"/>
  <c r="I95" i="19"/>
  <c r="C95" i="19"/>
  <c r="FR94" i="19"/>
  <c r="FL94" i="19"/>
  <c r="FF94" i="19"/>
  <c r="EZ94" i="19"/>
  <c r="ET94" i="19"/>
  <c r="EN94" i="19"/>
  <c r="EH94" i="19"/>
  <c r="EB94" i="19"/>
  <c r="EA94" i="19"/>
  <c r="DU94" i="19"/>
  <c r="DO94" i="19"/>
  <c r="DI94" i="19"/>
  <c r="DC94" i="19"/>
  <c r="CW94" i="19"/>
  <c r="CQ94" i="19"/>
  <c r="CK94" i="19"/>
  <c r="CD94" i="19"/>
  <c r="BX94" i="19"/>
  <c r="BR94" i="19"/>
  <c r="BL94" i="19"/>
  <c r="BF94" i="19"/>
  <c r="AZ94" i="19"/>
  <c r="AT94" i="19"/>
  <c r="AS94" i="19"/>
  <c r="AM94" i="19"/>
  <c r="AG94" i="19"/>
  <c r="AA94" i="19"/>
  <c r="U94" i="19"/>
  <c r="O94" i="19"/>
  <c r="I94" i="19"/>
  <c r="C94" i="19"/>
  <c r="FR93" i="19"/>
  <c r="FL93" i="19"/>
  <c r="FF93" i="19"/>
  <c r="EZ93" i="19"/>
  <c r="ET93" i="19"/>
  <c r="EN93" i="19"/>
  <c r="EH93" i="19"/>
  <c r="EB93" i="19"/>
  <c r="EA93" i="19"/>
  <c r="DU93" i="19"/>
  <c r="DO93" i="19"/>
  <c r="DI93" i="19"/>
  <c r="DC93" i="19"/>
  <c r="CW93" i="19"/>
  <c r="CQ93" i="19"/>
  <c r="CK93" i="19"/>
  <c r="CD93" i="19"/>
  <c r="BX93" i="19"/>
  <c r="BR93" i="19"/>
  <c r="BL93" i="19"/>
  <c r="BF93" i="19"/>
  <c r="AZ93" i="19"/>
  <c r="AT93" i="19"/>
  <c r="AS93" i="19"/>
  <c r="AM93" i="19"/>
  <c r="AG93" i="19"/>
  <c r="AA93" i="19"/>
  <c r="U93" i="19"/>
  <c r="O93" i="19"/>
  <c r="I93" i="19"/>
  <c r="C93" i="19"/>
  <c r="FL92" i="19"/>
  <c r="FF92" i="19"/>
  <c r="EZ92" i="19"/>
  <c r="ET92" i="19"/>
  <c r="EN92" i="19"/>
  <c r="EH92" i="19"/>
  <c r="EB92" i="19"/>
  <c r="DU92" i="19"/>
  <c r="DO92" i="19"/>
  <c r="DI92" i="19"/>
  <c r="DC92" i="19"/>
  <c r="CW92" i="19"/>
  <c r="CQ92" i="19"/>
  <c r="CK92" i="19"/>
  <c r="CD92" i="19"/>
  <c r="BX92" i="19"/>
  <c r="BR92" i="19"/>
  <c r="BL92" i="19"/>
  <c r="BF92" i="19"/>
  <c r="AZ92" i="19"/>
  <c r="AT92" i="19"/>
  <c r="AS92" i="19"/>
  <c r="AM92" i="19"/>
  <c r="AG92" i="19"/>
  <c r="AA92" i="19"/>
  <c r="U92" i="19"/>
  <c r="O92" i="19"/>
  <c r="I92" i="19"/>
  <c r="C92" i="19"/>
  <c r="FR91" i="19"/>
  <c r="FL91" i="19"/>
  <c r="FF91" i="19"/>
  <c r="EZ91" i="19"/>
  <c r="ET91" i="19"/>
  <c r="EN91" i="19"/>
  <c r="EH91" i="19"/>
  <c r="EB91" i="19"/>
  <c r="EA91" i="19"/>
  <c r="DU91" i="19"/>
  <c r="DO91" i="19"/>
  <c r="DI91" i="19"/>
  <c r="DC91" i="19"/>
  <c r="CW91" i="19"/>
  <c r="CQ91" i="19"/>
  <c r="CK91" i="19"/>
  <c r="CD91" i="19"/>
  <c r="BX91" i="19"/>
  <c r="BR91" i="19"/>
  <c r="BL91" i="19"/>
  <c r="BF91" i="19"/>
  <c r="AZ91" i="19"/>
  <c r="AT91" i="19"/>
  <c r="AS91" i="19"/>
  <c r="AM91" i="19"/>
  <c r="AG91" i="19"/>
  <c r="AA91" i="19"/>
  <c r="U91" i="19"/>
  <c r="O91" i="19"/>
  <c r="I91" i="19"/>
  <c r="C91" i="19"/>
  <c r="FR90" i="19"/>
  <c r="FL90" i="19"/>
  <c r="FF90" i="19"/>
  <c r="EZ90" i="19"/>
  <c r="ET90" i="19"/>
  <c r="EN90" i="19"/>
  <c r="EH90" i="19"/>
  <c r="EB90" i="19"/>
  <c r="EA90" i="19"/>
  <c r="DU90" i="19"/>
  <c r="DO90" i="19"/>
  <c r="DI90" i="19"/>
  <c r="DC90" i="19"/>
  <c r="CW90" i="19"/>
  <c r="CQ90" i="19"/>
  <c r="CK90" i="19"/>
  <c r="CD90" i="19"/>
  <c r="BX90" i="19"/>
  <c r="BR90" i="19"/>
  <c r="BL90" i="19"/>
  <c r="BF90" i="19"/>
  <c r="AZ90" i="19"/>
  <c r="AT90" i="19"/>
  <c r="AM90" i="19"/>
  <c r="AG90" i="19"/>
  <c r="AA90" i="19"/>
  <c r="U90" i="19"/>
  <c r="O90" i="19"/>
  <c r="I90" i="19"/>
  <c r="C90" i="19"/>
  <c r="FR89" i="19"/>
  <c r="FL89" i="19"/>
  <c r="FF89" i="19"/>
  <c r="EZ89" i="19"/>
  <c r="ET89" i="19"/>
  <c r="EN89" i="19"/>
  <c r="EH89" i="19"/>
  <c r="EB89" i="19"/>
  <c r="EA89" i="19"/>
  <c r="DU89" i="19"/>
  <c r="DO89" i="19"/>
  <c r="DI89" i="19"/>
  <c r="DC89" i="19"/>
  <c r="CW89" i="19"/>
  <c r="CQ89" i="19"/>
  <c r="CK89" i="19"/>
  <c r="CD89" i="19"/>
  <c r="BX89" i="19"/>
  <c r="BR89" i="19"/>
  <c r="BL89" i="19"/>
  <c r="BF89" i="19"/>
  <c r="AZ89" i="19"/>
  <c r="AT89" i="19"/>
  <c r="AM89" i="19"/>
  <c r="AG89" i="19"/>
  <c r="AA89" i="19"/>
  <c r="U89" i="19"/>
  <c r="O89" i="19"/>
  <c r="I89" i="19"/>
  <c r="C89" i="19"/>
  <c r="FR88" i="19"/>
  <c r="FL88" i="19"/>
  <c r="FF88" i="19"/>
  <c r="EZ88" i="19"/>
  <c r="ET88" i="19"/>
  <c r="EN88" i="19"/>
  <c r="EH88" i="19"/>
  <c r="EB88" i="19"/>
  <c r="EA88" i="19"/>
  <c r="DU88" i="19"/>
  <c r="DO88" i="19"/>
  <c r="DI88" i="19"/>
  <c r="DC88" i="19"/>
  <c r="CW88" i="19"/>
  <c r="CQ88" i="19"/>
  <c r="CK88" i="19"/>
  <c r="CJ88" i="19"/>
  <c r="CD88" i="19"/>
  <c r="BX88" i="19"/>
  <c r="BR88" i="19"/>
  <c r="BL88" i="19"/>
  <c r="BF88" i="19"/>
  <c r="AZ88" i="19"/>
  <c r="AT88" i="19"/>
  <c r="AM88" i="19"/>
  <c r="AG88" i="19"/>
  <c r="AA88" i="19"/>
  <c r="U88" i="19"/>
  <c r="O88" i="19"/>
  <c r="I88" i="19"/>
  <c r="C88" i="19"/>
  <c r="FR87" i="19"/>
  <c r="FL87" i="19"/>
  <c r="FF87" i="19"/>
  <c r="EZ87" i="19"/>
  <c r="ET87" i="19"/>
  <c r="EN87" i="19"/>
  <c r="EH87" i="19"/>
  <c r="EB87" i="19"/>
  <c r="EA87" i="19"/>
  <c r="DU87" i="19"/>
  <c r="DO87" i="19"/>
  <c r="DI87" i="19"/>
  <c r="DC87" i="19"/>
  <c r="CW87" i="19"/>
  <c r="CQ87" i="19"/>
  <c r="CK87" i="19"/>
  <c r="CJ87" i="19"/>
  <c r="CD87" i="19"/>
  <c r="BX87" i="19"/>
  <c r="BR87" i="19"/>
  <c r="BL87" i="19"/>
  <c r="BF87" i="19"/>
  <c r="AZ87" i="19"/>
  <c r="AT87" i="19"/>
  <c r="AM87" i="19"/>
  <c r="AG87" i="19"/>
  <c r="AA87" i="19"/>
  <c r="U87" i="19"/>
  <c r="O87" i="19"/>
  <c r="I87" i="19"/>
  <c r="C87" i="19"/>
  <c r="FR86" i="19"/>
  <c r="FL86" i="19"/>
  <c r="FF86" i="19"/>
  <c r="EZ86" i="19"/>
  <c r="ET86" i="19"/>
  <c r="EN86" i="19"/>
  <c r="EH86" i="19"/>
  <c r="EB86" i="19"/>
  <c r="EA86" i="19"/>
  <c r="DU86" i="19"/>
  <c r="DO86" i="19"/>
  <c r="DI86" i="19"/>
  <c r="DC86" i="19"/>
  <c r="CW86" i="19"/>
  <c r="CQ86" i="19"/>
  <c r="CK86" i="19"/>
  <c r="CJ86" i="19"/>
  <c r="CD86" i="19"/>
  <c r="BX86" i="19"/>
  <c r="BR86" i="19"/>
  <c r="BL86" i="19"/>
  <c r="BF86" i="19"/>
  <c r="AZ86" i="19"/>
  <c r="AT86" i="19"/>
  <c r="AM86" i="19"/>
  <c r="AG86" i="19"/>
  <c r="AA86" i="19"/>
  <c r="U86" i="19"/>
  <c r="O86" i="19"/>
  <c r="I86" i="19"/>
  <c r="C86" i="19"/>
  <c r="FR85" i="19"/>
  <c r="FL85" i="19"/>
  <c r="FF85" i="19"/>
  <c r="EZ85" i="19"/>
  <c r="ET85" i="19"/>
  <c r="EN85" i="19"/>
  <c r="EH85" i="19"/>
  <c r="EB85" i="19"/>
  <c r="EA85" i="19"/>
  <c r="DU85" i="19"/>
  <c r="DO85" i="19"/>
  <c r="DI85" i="19"/>
  <c r="DC85" i="19"/>
  <c r="CW85" i="19"/>
  <c r="CQ85" i="19"/>
  <c r="CK85" i="19"/>
  <c r="CJ85" i="19"/>
  <c r="CD85" i="19"/>
  <c r="BX85" i="19"/>
  <c r="BR85" i="19"/>
  <c r="BL85" i="19"/>
  <c r="BF85" i="19"/>
  <c r="AZ85" i="19"/>
  <c r="AT85" i="19"/>
  <c r="AM85" i="19"/>
  <c r="AG85" i="19"/>
  <c r="AA85" i="19"/>
  <c r="U85" i="19"/>
  <c r="O85" i="19"/>
  <c r="I85" i="19"/>
  <c r="C85" i="19"/>
  <c r="FR84" i="19"/>
  <c r="FL84" i="19"/>
  <c r="FF84" i="19"/>
  <c r="EZ84" i="19"/>
  <c r="ET84" i="19"/>
  <c r="EN84" i="19"/>
  <c r="EH84" i="19"/>
  <c r="EB84" i="19"/>
  <c r="EA84" i="19"/>
  <c r="DU84" i="19"/>
  <c r="DO84" i="19"/>
  <c r="DI84" i="19"/>
  <c r="DC84" i="19"/>
  <c r="CW84" i="19"/>
  <c r="CQ84" i="19"/>
  <c r="CK84" i="19"/>
  <c r="CJ84" i="19"/>
  <c r="CD84" i="19"/>
  <c r="BX84" i="19"/>
  <c r="BR84" i="19"/>
  <c r="BL84" i="19"/>
  <c r="BF84" i="19"/>
  <c r="AZ84" i="19"/>
  <c r="AT84" i="19"/>
  <c r="AS84" i="19"/>
  <c r="AM84" i="19"/>
  <c r="AG84" i="19"/>
  <c r="AA84" i="19"/>
  <c r="U84" i="19"/>
  <c r="O84" i="19"/>
  <c r="I84" i="19"/>
  <c r="C84" i="19"/>
  <c r="FR83" i="19"/>
  <c r="FL83" i="19"/>
  <c r="FF83" i="19"/>
  <c r="EZ83" i="19"/>
  <c r="ET83" i="19"/>
  <c r="EN83" i="19"/>
  <c r="EH83" i="19"/>
  <c r="EB83" i="19"/>
  <c r="EA83" i="19"/>
  <c r="DU83" i="19"/>
  <c r="DO83" i="19"/>
  <c r="DI83" i="19"/>
  <c r="DC83" i="19"/>
  <c r="CW83" i="19"/>
  <c r="CQ83" i="19"/>
  <c r="CK83" i="19"/>
  <c r="CJ83" i="19"/>
  <c r="CD83" i="19"/>
  <c r="BX83" i="19"/>
  <c r="BR83" i="19"/>
  <c r="BL83" i="19"/>
  <c r="BF83" i="19"/>
  <c r="AZ83" i="19"/>
  <c r="AT83" i="19"/>
  <c r="AM83" i="19"/>
  <c r="AG83" i="19"/>
  <c r="AA83" i="19"/>
  <c r="U83" i="19"/>
  <c r="O83" i="19"/>
  <c r="I83" i="19"/>
  <c r="C83" i="19"/>
  <c r="FR82" i="19"/>
  <c r="FL82" i="19"/>
  <c r="FF82" i="19"/>
  <c r="EZ82" i="19"/>
  <c r="ET82" i="19"/>
  <c r="EN82" i="19"/>
  <c r="EH82" i="19"/>
  <c r="EB82" i="19"/>
  <c r="EA82" i="19"/>
  <c r="DU82" i="19"/>
  <c r="DO82" i="19"/>
  <c r="DI82" i="19"/>
  <c r="DC82" i="19"/>
  <c r="CW82" i="19"/>
  <c r="CQ82" i="19"/>
  <c r="CK82" i="19"/>
  <c r="CJ82" i="19"/>
  <c r="CD82" i="19"/>
  <c r="BX82" i="19"/>
  <c r="BR82" i="19"/>
  <c r="BL82" i="19"/>
  <c r="BF82" i="19"/>
  <c r="AZ82" i="19"/>
  <c r="AT82" i="19"/>
  <c r="AM82" i="19"/>
  <c r="AG82" i="19"/>
  <c r="AA82" i="19"/>
  <c r="U82" i="19"/>
  <c r="O82" i="19"/>
  <c r="I82" i="19"/>
  <c r="C82" i="19"/>
  <c r="FR81" i="19"/>
  <c r="FL81" i="19"/>
  <c r="FF81" i="19"/>
  <c r="EZ81" i="19"/>
  <c r="ET81" i="19"/>
  <c r="EN81" i="19"/>
  <c r="EH81" i="19"/>
  <c r="EB81" i="19"/>
  <c r="EA81" i="19"/>
  <c r="DU81" i="19"/>
  <c r="DO81" i="19"/>
  <c r="DI81" i="19"/>
  <c r="DC81" i="19"/>
  <c r="CW81" i="19"/>
  <c r="CQ81" i="19"/>
  <c r="CK81" i="19"/>
  <c r="CJ81" i="19"/>
  <c r="CD81" i="19"/>
  <c r="BX81" i="19"/>
  <c r="BR81" i="19"/>
  <c r="BL81" i="19"/>
  <c r="BF81" i="19"/>
  <c r="AZ81" i="19"/>
  <c r="AT81" i="19"/>
  <c r="AM81" i="19"/>
  <c r="AG81" i="19"/>
  <c r="AA81" i="19"/>
  <c r="U81" i="19"/>
  <c r="O81" i="19"/>
  <c r="I81" i="19"/>
  <c r="C81" i="19"/>
  <c r="FL80" i="19"/>
  <c r="FF80" i="19"/>
  <c r="EZ80" i="19"/>
  <c r="ET80" i="19"/>
  <c r="EN80" i="19"/>
  <c r="EH80" i="19"/>
  <c r="EB80" i="19"/>
  <c r="DU80" i="19"/>
  <c r="DO80" i="19"/>
  <c r="DI80" i="19"/>
  <c r="DC80" i="19"/>
  <c r="CW80" i="19"/>
  <c r="CQ80" i="19"/>
  <c r="CK80" i="19"/>
  <c r="CD80" i="19"/>
  <c r="BX80" i="19"/>
  <c r="BR80" i="19"/>
  <c r="BL80" i="19"/>
  <c r="BF80" i="19"/>
  <c r="AZ80" i="19"/>
  <c r="AT80" i="19"/>
  <c r="AM80" i="19"/>
  <c r="AG80" i="19"/>
  <c r="AA80" i="19"/>
  <c r="U80" i="19"/>
  <c r="O80" i="19"/>
  <c r="I80" i="19"/>
  <c r="C80" i="19"/>
  <c r="CH202" i="20"/>
  <c r="CB202" i="20"/>
  <c r="BV202" i="20"/>
  <c r="BP202" i="20"/>
  <c r="BJ202" i="20"/>
  <c r="BD202" i="20"/>
  <c r="AX202" i="20"/>
  <c r="AQ202" i="20"/>
  <c r="AK202" i="20"/>
  <c r="AE202" i="20"/>
  <c r="Y202" i="20"/>
  <c r="S202" i="20"/>
  <c r="M202" i="20"/>
  <c r="G202" i="20"/>
  <c r="FR201" i="20"/>
  <c r="FL201" i="20"/>
  <c r="FF201" i="20"/>
  <c r="EZ201" i="20"/>
  <c r="ET201" i="20"/>
  <c r="EN201" i="20"/>
  <c r="EH201" i="20"/>
  <c r="EB201" i="20"/>
  <c r="EA201" i="20"/>
  <c r="DU201" i="20"/>
  <c r="DO201" i="20"/>
  <c r="DI201" i="20"/>
  <c r="DC201" i="20"/>
  <c r="CW201" i="20"/>
  <c r="CQ201" i="20"/>
  <c r="CK201" i="20"/>
  <c r="CJ201" i="20"/>
  <c r="CD201" i="20"/>
  <c r="BX201" i="20"/>
  <c r="BR201" i="20"/>
  <c r="BL201" i="20"/>
  <c r="BF201" i="20"/>
  <c r="AZ201" i="20"/>
  <c r="AT201" i="20"/>
  <c r="AM201" i="20"/>
  <c r="AG201" i="20"/>
  <c r="AA201" i="20"/>
  <c r="U201" i="20"/>
  <c r="O201" i="20"/>
  <c r="I201" i="20"/>
  <c r="C201" i="20"/>
  <c r="FL200" i="20"/>
  <c r="FF200" i="20"/>
  <c r="EZ200" i="20"/>
  <c r="ET200" i="20"/>
  <c r="EN200" i="20"/>
  <c r="EH200" i="20"/>
  <c r="EB200" i="20"/>
  <c r="DU200" i="20"/>
  <c r="DO200" i="20"/>
  <c r="DI200" i="20"/>
  <c r="DC200" i="20"/>
  <c r="CW200" i="20"/>
  <c r="CQ200" i="20"/>
  <c r="CK200" i="20"/>
  <c r="CJ200" i="20"/>
  <c r="CD200" i="20"/>
  <c r="BX200" i="20"/>
  <c r="BR200" i="20"/>
  <c r="BL200" i="20"/>
  <c r="BF200" i="20"/>
  <c r="AZ200" i="20"/>
  <c r="AT200" i="20"/>
  <c r="AM200" i="20"/>
  <c r="AG200" i="20"/>
  <c r="AA200" i="20"/>
  <c r="U200" i="20"/>
  <c r="O200" i="20"/>
  <c r="I200" i="20"/>
  <c r="C200" i="20"/>
  <c r="FL199" i="20"/>
  <c r="FF199" i="20"/>
  <c r="EZ199" i="20"/>
  <c r="ET199" i="20"/>
  <c r="EN199" i="20"/>
  <c r="EH199" i="20"/>
  <c r="EB199" i="20"/>
  <c r="DU199" i="20"/>
  <c r="DO199" i="20"/>
  <c r="DI199" i="20"/>
  <c r="DC199" i="20"/>
  <c r="CW199" i="20"/>
  <c r="CQ199" i="20"/>
  <c r="CK199" i="20"/>
  <c r="CJ199" i="20"/>
  <c r="CD199" i="20"/>
  <c r="BX199" i="20"/>
  <c r="BR199" i="20"/>
  <c r="BL199" i="20"/>
  <c r="BF199" i="20"/>
  <c r="AZ199" i="20"/>
  <c r="AT199" i="20"/>
  <c r="AM199" i="20"/>
  <c r="AG199" i="20"/>
  <c r="AA199" i="20"/>
  <c r="U199" i="20"/>
  <c r="O199" i="20"/>
  <c r="I199" i="20"/>
  <c r="C199" i="20"/>
  <c r="FL198" i="20"/>
  <c r="FF198" i="20"/>
  <c r="EZ198" i="20"/>
  <c r="ET198" i="20"/>
  <c r="EN198" i="20"/>
  <c r="EH198" i="20"/>
  <c r="EB198" i="20"/>
  <c r="DU198" i="20"/>
  <c r="DO198" i="20"/>
  <c r="DI198" i="20"/>
  <c r="DC198" i="20"/>
  <c r="CW198" i="20"/>
  <c r="CQ198" i="20"/>
  <c r="CK198" i="20"/>
  <c r="CJ198" i="20"/>
  <c r="CD198" i="20"/>
  <c r="BX198" i="20"/>
  <c r="BR198" i="20"/>
  <c r="BL198" i="20"/>
  <c r="BF198" i="20"/>
  <c r="AZ198" i="20"/>
  <c r="AT198" i="20"/>
  <c r="AM198" i="20"/>
  <c r="AG198" i="20"/>
  <c r="AA198" i="20"/>
  <c r="U198" i="20"/>
  <c r="O198" i="20"/>
  <c r="I198" i="20"/>
  <c r="C198" i="20"/>
  <c r="FR197" i="20"/>
  <c r="FL197" i="20"/>
  <c r="FF197" i="20"/>
  <c r="EZ197" i="20"/>
  <c r="ET197" i="20"/>
  <c r="EN197" i="20"/>
  <c r="EH197" i="20"/>
  <c r="EB197" i="20"/>
  <c r="EA197" i="20"/>
  <c r="DU197" i="20"/>
  <c r="DO197" i="20"/>
  <c r="DI197" i="20"/>
  <c r="DC197" i="20"/>
  <c r="CW197" i="20"/>
  <c r="CQ197" i="20"/>
  <c r="CK197" i="20"/>
  <c r="CJ197" i="20"/>
  <c r="CD197" i="20"/>
  <c r="BX197" i="20"/>
  <c r="BR197" i="20"/>
  <c r="BL197" i="20"/>
  <c r="BF197" i="20"/>
  <c r="AZ197" i="20"/>
  <c r="AT197" i="20"/>
  <c r="AM197" i="20"/>
  <c r="AG197" i="20"/>
  <c r="AA197" i="20"/>
  <c r="U197" i="20"/>
  <c r="O197" i="20"/>
  <c r="I197" i="20"/>
  <c r="C197" i="20"/>
  <c r="FR196" i="20"/>
  <c r="FL196" i="20"/>
  <c r="FF196" i="20"/>
  <c r="EZ196" i="20"/>
  <c r="ET196" i="20"/>
  <c r="EN196" i="20"/>
  <c r="EH196" i="20"/>
  <c r="EB196" i="20"/>
  <c r="EA196" i="20"/>
  <c r="DU196" i="20"/>
  <c r="DO196" i="20"/>
  <c r="DI196" i="20"/>
  <c r="DC196" i="20"/>
  <c r="CW196" i="20"/>
  <c r="CQ196" i="20"/>
  <c r="CK196" i="20"/>
  <c r="CJ196" i="20"/>
  <c r="CD196" i="20"/>
  <c r="BX196" i="20"/>
  <c r="BR196" i="20"/>
  <c r="BL196" i="20"/>
  <c r="BF196" i="20"/>
  <c r="AZ196" i="20"/>
  <c r="AT196" i="20"/>
  <c r="AM196" i="20"/>
  <c r="AG196" i="20"/>
  <c r="AA196" i="20"/>
  <c r="U196" i="20"/>
  <c r="O196" i="20"/>
  <c r="I196" i="20"/>
  <c r="C196" i="20"/>
  <c r="FL195" i="20"/>
  <c r="FF195" i="20"/>
  <c r="EZ195" i="20"/>
  <c r="ET195" i="20"/>
  <c r="EN195" i="20"/>
  <c r="EH195" i="20"/>
  <c r="EB195" i="20"/>
  <c r="DU195" i="20"/>
  <c r="DO195" i="20"/>
  <c r="DI195" i="20"/>
  <c r="DC195" i="20"/>
  <c r="CW195" i="20"/>
  <c r="CQ195" i="20"/>
  <c r="CK195" i="20"/>
  <c r="CJ195" i="20"/>
  <c r="CD195" i="20"/>
  <c r="BX195" i="20"/>
  <c r="BR195" i="20"/>
  <c r="BL195" i="20"/>
  <c r="BF195" i="20"/>
  <c r="AZ195" i="20"/>
  <c r="AT195" i="20"/>
  <c r="AM195" i="20"/>
  <c r="AG195" i="20"/>
  <c r="AA195" i="20"/>
  <c r="U195" i="20"/>
  <c r="O195" i="20"/>
  <c r="I195" i="20"/>
  <c r="C195" i="20"/>
  <c r="FR194" i="20"/>
  <c r="FL194" i="20"/>
  <c r="FF194" i="20"/>
  <c r="EZ194" i="20"/>
  <c r="ET194" i="20"/>
  <c r="EN194" i="20"/>
  <c r="EH194" i="20"/>
  <c r="EB194" i="20"/>
  <c r="EA194" i="20"/>
  <c r="DU194" i="20"/>
  <c r="DO194" i="20"/>
  <c r="DI194" i="20"/>
  <c r="DC194" i="20"/>
  <c r="CW194" i="20"/>
  <c r="CQ194" i="20"/>
  <c r="CK194" i="20"/>
  <c r="CJ194" i="20"/>
  <c r="CD194" i="20"/>
  <c r="BX194" i="20"/>
  <c r="BR194" i="20"/>
  <c r="BL194" i="20"/>
  <c r="BF194" i="20"/>
  <c r="AZ194" i="20"/>
  <c r="AT194" i="20"/>
  <c r="AM194" i="20"/>
  <c r="AG194" i="20"/>
  <c r="AA194" i="20"/>
  <c r="U194" i="20"/>
  <c r="O194" i="20"/>
  <c r="I194" i="20"/>
  <c r="C194" i="20"/>
  <c r="FR193" i="20"/>
  <c r="FL193" i="20"/>
  <c r="FF193" i="20"/>
  <c r="EZ193" i="20"/>
  <c r="ET193" i="20"/>
  <c r="EN193" i="20"/>
  <c r="EH193" i="20"/>
  <c r="EB193" i="20"/>
  <c r="EA193" i="20"/>
  <c r="DU193" i="20"/>
  <c r="DO193" i="20"/>
  <c r="DI193" i="20"/>
  <c r="DC193" i="20"/>
  <c r="CW193" i="20"/>
  <c r="CQ193" i="20"/>
  <c r="CK193" i="20"/>
  <c r="CJ193" i="20"/>
  <c r="CD193" i="20"/>
  <c r="BX193" i="20"/>
  <c r="BR193" i="20"/>
  <c r="BL193" i="20"/>
  <c r="BF193" i="20"/>
  <c r="AZ193" i="20"/>
  <c r="AT193" i="20"/>
  <c r="AM193" i="20"/>
  <c r="AG193" i="20"/>
  <c r="AA193" i="20"/>
  <c r="U193" i="20"/>
  <c r="O193" i="20"/>
  <c r="I193" i="20"/>
  <c r="C193" i="20"/>
  <c r="FR192" i="20"/>
  <c r="FL192" i="20"/>
  <c r="FF192" i="20"/>
  <c r="EZ192" i="20"/>
  <c r="ET192" i="20"/>
  <c r="EN192" i="20"/>
  <c r="EH192" i="20"/>
  <c r="EB192" i="20"/>
  <c r="EA192" i="20"/>
  <c r="DU192" i="20"/>
  <c r="DO192" i="20"/>
  <c r="DI192" i="20"/>
  <c r="DC192" i="20"/>
  <c r="CW192" i="20"/>
  <c r="CQ192" i="20"/>
  <c r="CK192" i="20"/>
  <c r="CJ192" i="20"/>
  <c r="CD192" i="20"/>
  <c r="BX192" i="20"/>
  <c r="BR192" i="20"/>
  <c r="BL192" i="20"/>
  <c r="BF192" i="20"/>
  <c r="AZ192" i="20"/>
  <c r="AT192" i="20"/>
  <c r="AM192" i="20"/>
  <c r="AG192" i="20"/>
  <c r="AA192" i="20"/>
  <c r="U192" i="20"/>
  <c r="O192" i="20"/>
  <c r="I192" i="20"/>
  <c r="C192" i="20"/>
  <c r="FL191" i="20"/>
  <c r="FF191" i="20"/>
  <c r="EZ191" i="20"/>
  <c r="ET191" i="20"/>
  <c r="EN191" i="20"/>
  <c r="EH191" i="20"/>
  <c r="EB191" i="20"/>
  <c r="DU191" i="20"/>
  <c r="DO191" i="20"/>
  <c r="DI191" i="20"/>
  <c r="DC191" i="20"/>
  <c r="CW191" i="20"/>
  <c r="CQ191" i="20"/>
  <c r="CK191" i="20"/>
  <c r="CD191" i="20"/>
  <c r="BX191" i="20"/>
  <c r="BR191" i="20"/>
  <c r="BL191" i="20"/>
  <c r="BF191" i="20"/>
  <c r="AZ191" i="20"/>
  <c r="AT191" i="20"/>
  <c r="AM191" i="20"/>
  <c r="AG191" i="20"/>
  <c r="AA191" i="20"/>
  <c r="U191" i="20"/>
  <c r="O191" i="20"/>
  <c r="I191" i="20"/>
  <c r="C191" i="20"/>
  <c r="FR190" i="20"/>
  <c r="FL190" i="20"/>
  <c r="FF190" i="20"/>
  <c r="EZ190" i="20"/>
  <c r="ET190" i="20"/>
  <c r="EN190" i="20"/>
  <c r="EH190" i="20"/>
  <c r="EB190" i="20"/>
  <c r="EA190" i="20"/>
  <c r="DU190" i="20"/>
  <c r="DO190" i="20"/>
  <c r="DI190" i="20"/>
  <c r="DC190" i="20"/>
  <c r="CW190" i="20"/>
  <c r="CQ190" i="20"/>
  <c r="CK190" i="20"/>
  <c r="CJ190" i="20"/>
  <c r="CD190" i="20"/>
  <c r="BX190" i="20"/>
  <c r="BR190" i="20"/>
  <c r="BL190" i="20"/>
  <c r="BF190" i="20"/>
  <c r="AZ190" i="20"/>
  <c r="AT190" i="20"/>
  <c r="AM190" i="20"/>
  <c r="AG190" i="20"/>
  <c r="AA190" i="20"/>
  <c r="U190" i="20"/>
  <c r="O190" i="20"/>
  <c r="I190" i="20"/>
  <c r="C190" i="20"/>
  <c r="FR189" i="20"/>
  <c r="FL189" i="20"/>
  <c r="FF189" i="20"/>
  <c r="EZ189" i="20"/>
  <c r="ET189" i="20"/>
  <c r="EN189" i="20"/>
  <c r="EH189" i="20"/>
  <c r="EB189" i="20"/>
  <c r="EA189" i="20"/>
  <c r="DU189" i="20"/>
  <c r="DO189" i="20"/>
  <c r="DI189" i="20"/>
  <c r="DC189" i="20"/>
  <c r="CW189" i="20"/>
  <c r="CQ189" i="20"/>
  <c r="CK189" i="20"/>
  <c r="CJ189" i="20"/>
  <c r="CD189" i="20"/>
  <c r="BX189" i="20"/>
  <c r="BR189" i="20"/>
  <c r="BL189" i="20"/>
  <c r="BF189" i="20"/>
  <c r="AZ189" i="20"/>
  <c r="AT189" i="20"/>
  <c r="AM189" i="20"/>
  <c r="AG189" i="20"/>
  <c r="AA189" i="20"/>
  <c r="U189" i="20"/>
  <c r="O189" i="20"/>
  <c r="I189" i="20"/>
  <c r="C189" i="20"/>
  <c r="FR188" i="20"/>
  <c r="FL188" i="20"/>
  <c r="FF188" i="20"/>
  <c r="EZ188" i="20"/>
  <c r="ET188" i="20"/>
  <c r="EN188" i="20"/>
  <c r="EH188" i="20"/>
  <c r="EB188" i="20"/>
  <c r="EA188" i="20"/>
  <c r="DU188" i="20"/>
  <c r="DO188" i="20"/>
  <c r="DI188" i="20"/>
  <c r="DC188" i="20"/>
  <c r="CW188" i="20"/>
  <c r="CQ188" i="20"/>
  <c r="CK188" i="20"/>
  <c r="CJ188" i="20"/>
  <c r="CD188" i="20"/>
  <c r="BX188" i="20"/>
  <c r="BR188" i="20"/>
  <c r="BL188" i="20"/>
  <c r="BF188" i="20"/>
  <c r="AZ188" i="20"/>
  <c r="AT188" i="20"/>
  <c r="AM188" i="20"/>
  <c r="AG188" i="20"/>
  <c r="AA188" i="20"/>
  <c r="U188" i="20"/>
  <c r="O188" i="20"/>
  <c r="I188" i="20"/>
  <c r="C188" i="20"/>
  <c r="FR187" i="20"/>
  <c r="FL187" i="20"/>
  <c r="FF187" i="20"/>
  <c r="EZ187" i="20"/>
  <c r="ET187" i="20"/>
  <c r="EN187" i="20"/>
  <c r="EH187" i="20"/>
  <c r="EB187" i="20"/>
  <c r="EA187" i="20"/>
  <c r="DU187" i="20"/>
  <c r="DO187" i="20"/>
  <c r="DI187" i="20"/>
  <c r="DC187" i="20"/>
  <c r="CW187" i="20"/>
  <c r="CQ187" i="20"/>
  <c r="CK187" i="20"/>
  <c r="CJ187" i="20"/>
  <c r="CD187" i="20"/>
  <c r="BX187" i="20"/>
  <c r="BR187" i="20"/>
  <c r="BL187" i="20"/>
  <c r="BF187" i="20"/>
  <c r="AZ187" i="20"/>
  <c r="AT187" i="20"/>
  <c r="AM187" i="20"/>
  <c r="AG187" i="20"/>
  <c r="AA187" i="20"/>
  <c r="U187" i="20"/>
  <c r="O187" i="20"/>
  <c r="I187" i="20"/>
  <c r="C187" i="20"/>
  <c r="FR186" i="20"/>
  <c r="FL186" i="20"/>
  <c r="FF186" i="20"/>
  <c r="EZ186" i="20"/>
  <c r="ET186" i="20"/>
  <c r="EN186" i="20"/>
  <c r="EH186" i="20"/>
  <c r="EB186" i="20"/>
  <c r="EA186" i="20"/>
  <c r="DU186" i="20"/>
  <c r="DO186" i="20"/>
  <c r="DI186" i="20"/>
  <c r="DC186" i="20"/>
  <c r="CW186" i="20"/>
  <c r="CQ186" i="20"/>
  <c r="CK186" i="20"/>
  <c r="CJ186" i="20"/>
  <c r="CD186" i="20"/>
  <c r="BX186" i="20"/>
  <c r="BR186" i="20"/>
  <c r="BL186" i="20"/>
  <c r="BF186" i="20"/>
  <c r="AZ186" i="20"/>
  <c r="AT186" i="20"/>
  <c r="AM186" i="20"/>
  <c r="AG186" i="20"/>
  <c r="AA186" i="20"/>
  <c r="U186" i="20"/>
  <c r="O186" i="20"/>
  <c r="I186" i="20"/>
  <c r="C186" i="20"/>
  <c r="FR185" i="20"/>
  <c r="FL185" i="20"/>
  <c r="FF185" i="20"/>
  <c r="EZ185" i="20"/>
  <c r="ET185" i="20"/>
  <c r="EN185" i="20"/>
  <c r="EH185" i="20"/>
  <c r="EB185" i="20"/>
  <c r="EA185" i="20"/>
  <c r="DU185" i="20"/>
  <c r="DO185" i="20"/>
  <c r="DI185" i="20"/>
  <c r="DC185" i="20"/>
  <c r="CW185" i="20"/>
  <c r="CQ185" i="20"/>
  <c r="CK185" i="20"/>
  <c r="CJ185" i="20"/>
  <c r="CD185" i="20"/>
  <c r="BX185" i="20"/>
  <c r="BR185" i="20"/>
  <c r="BL185" i="20"/>
  <c r="BF185" i="20"/>
  <c r="AZ185" i="20"/>
  <c r="AT185" i="20"/>
  <c r="AS185" i="20"/>
  <c r="AM185" i="20"/>
  <c r="AG185" i="20"/>
  <c r="AA185" i="20"/>
  <c r="U185" i="20"/>
  <c r="O185" i="20"/>
  <c r="I185" i="20"/>
  <c r="C185" i="20"/>
  <c r="FR184" i="20"/>
  <c r="FL184" i="20"/>
  <c r="FF184" i="20"/>
  <c r="EZ184" i="20"/>
  <c r="ET184" i="20"/>
  <c r="EN184" i="20"/>
  <c r="EH184" i="20"/>
  <c r="EB184" i="20"/>
  <c r="EA184" i="20"/>
  <c r="DU184" i="20"/>
  <c r="DO184" i="20"/>
  <c r="DI184" i="20"/>
  <c r="DC184" i="20"/>
  <c r="CW184" i="20"/>
  <c r="CQ184" i="20"/>
  <c r="CK184" i="20"/>
  <c r="CJ184" i="20"/>
  <c r="CD184" i="20"/>
  <c r="BX184" i="20"/>
  <c r="BR184" i="20"/>
  <c r="BL184" i="20"/>
  <c r="BF184" i="20"/>
  <c r="AZ184" i="20"/>
  <c r="AT184" i="20"/>
  <c r="AM184" i="20"/>
  <c r="AG184" i="20"/>
  <c r="AA184" i="20"/>
  <c r="U184" i="20"/>
  <c r="O184" i="20"/>
  <c r="I184" i="20"/>
  <c r="C184" i="20"/>
  <c r="FR183" i="20"/>
  <c r="FL183" i="20"/>
  <c r="FF183" i="20"/>
  <c r="EZ183" i="20"/>
  <c r="ET183" i="20"/>
  <c r="EN183" i="20"/>
  <c r="EH183" i="20"/>
  <c r="EB183" i="20"/>
  <c r="EA183" i="20"/>
  <c r="DU183" i="20"/>
  <c r="DO183" i="20"/>
  <c r="DI183" i="20"/>
  <c r="DC183" i="20"/>
  <c r="CW183" i="20"/>
  <c r="CQ183" i="20"/>
  <c r="CK183" i="20"/>
  <c r="CJ183" i="20"/>
  <c r="CD183" i="20"/>
  <c r="BX183" i="20"/>
  <c r="BR183" i="20"/>
  <c r="BL183" i="20"/>
  <c r="BF183" i="20"/>
  <c r="AZ183" i="20"/>
  <c r="AT183" i="20"/>
  <c r="AS183" i="20"/>
  <c r="AM183" i="20"/>
  <c r="AG183" i="20"/>
  <c r="AA183" i="20"/>
  <c r="U183" i="20"/>
  <c r="O183" i="20"/>
  <c r="I183" i="20"/>
  <c r="C183" i="20"/>
  <c r="FR182" i="20"/>
  <c r="FL182" i="20"/>
  <c r="FF182" i="20"/>
  <c r="EZ182" i="20"/>
  <c r="ET182" i="20"/>
  <c r="EN182" i="20"/>
  <c r="EH182" i="20"/>
  <c r="EB182" i="20"/>
  <c r="EA182" i="20"/>
  <c r="DU182" i="20"/>
  <c r="DO182" i="20"/>
  <c r="DI182" i="20"/>
  <c r="DC182" i="20"/>
  <c r="CW182" i="20"/>
  <c r="CQ182" i="20"/>
  <c r="CK182" i="20"/>
  <c r="CJ182" i="20"/>
  <c r="CD182" i="20"/>
  <c r="BX182" i="20"/>
  <c r="BR182" i="20"/>
  <c r="BL182" i="20"/>
  <c r="BF182" i="20"/>
  <c r="AZ182" i="20"/>
  <c r="AT182" i="20"/>
  <c r="AS182" i="20"/>
  <c r="AM182" i="20"/>
  <c r="AG182" i="20"/>
  <c r="AA182" i="20"/>
  <c r="U182" i="20"/>
  <c r="O182" i="20"/>
  <c r="I182" i="20"/>
  <c r="C182" i="20"/>
  <c r="FR181" i="20"/>
  <c r="FL181" i="20"/>
  <c r="FF181" i="20"/>
  <c r="EZ181" i="20"/>
  <c r="ET181" i="20"/>
  <c r="EN181" i="20"/>
  <c r="EH181" i="20"/>
  <c r="EB181" i="20"/>
  <c r="EA181" i="20"/>
  <c r="DU181" i="20"/>
  <c r="DO181" i="20"/>
  <c r="DI181" i="20"/>
  <c r="DC181" i="20"/>
  <c r="CW181" i="20"/>
  <c r="CQ181" i="20"/>
  <c r="CK181" i="20"/>
  <c r="CJ181" i="20"/>
  <c r="CD181" i="20"/>
  <c r="BX181" i="20"/>
  <c r="BR181" i="20"/>
  <c r="BL181" i="20"/>
  <c r="BF181" i="20"/>
  <c r="AZ181" i="20"/>
  <c r="AT181" i="20"/>
  <c r="AS181" i="20"/>
  <c r="AM181" i="20"/>
  <c r="AG181" i="20"/>
  <c r="AA181" i="20"/>
  <c r="U181" i="20"/>
  <c r="O181" i="20"/>
  <c r="I181" i="20"/>
  <c r="C181" i="20"/>
  <c r="FR180" i="20"/>
  <c r="FL180" i="20"/>
  <c r="FF180" i="20"/>
  <c r="EZ180" i="20"/>
  <c r="ET180" i="20"/>
  <c r="EN180" i="20"/>
  <c r="EH180" i="20"/>
  <c r="EB180" i="20"/>
  <c r="EA180" i="20"/>
  <c r="DU180" i="20"/>
  <c r="DO180" i="20"/>
  <c r="DI180" i="20"/>
  <c r="DC180" i="20"/>
  <c r="CW180" i="20"/>
  <c r="CQ180" i="20"/>
  <c r="CK180" i="20"/>
  <c r="CJ180" i="20"/>
  <c r="CD180" i="20"/>
  <c r="BX180" i="20"/>
  <c r="BR180" i="20"/>
  <c r="BL180" i="20"/>
  <c r="BF180" i="20"/>
  <c r="AZ180" i="20"/>
  <c r="AT180" i="20"/>
  <c r="AS180" i="20"/>
  <c r="AM180" i="20"/>
  <c r="AG180" i="20"/>
  <c r="AA180" i="20"/>
  <c r="U180" i="20"/>
  <c r="O180" i="20"/>
  <c r="I180" i="20"/>
  <c r="C180" i="20"/>
  <c r="FR179" i="20"/>
  <c r="EA179" i="20"/>
  <c r="CD179" i="20"/>
  <c r="BX179" i="20"/>
  <c r="BR179" i="20"/>
  <c r="BL179" i="20"/>
  <c r="BF179" i="20"/>
  <c r="AZ179" i="20"/>
  <c r="AT179" i="20"/>
  <c r="AM179" i="20"/>
  <c r="AG179" i="20"/>
  <c r="AA179" i="20"/>
  <c r="U179" i="20"/>
  <c r="O179" i="20"/>
  <c r="I179" i="20"/>
  <c r="C179" i="20"/>
  <c r="FR178" i="20"/>
  <c r="EA178" i="20"/>
  <c r="CD178" i="20"/>
  <c r="BX178" i="20"/>
  <c r="BR178" i="20"/>
  <c r="BL178" i="20"/>
  <c r="BF178" i="20"/>
  <c r="AZ178" i="20"/>
  <c r="AT178" i="20"/>
  <c r="AM178" i="20"/>
  <c r="AG178" i="20"/>
  <c r="AA178" i="20"/>
  <c r="U178" i="20"/>
  <c r="O178" i="20"/>
  <c r="I178" i="20"/>
  <c r="C178" i="20"/>
  <c r="FR177" i="20"/>
  <c r="FL177" i="20"/>
  <c r="FF177" i="20"/>
  <c r="EZ177" i="20"/>
  <c r="ET177" i="20"/>
  <c r="EN177" i="20"/>
  <c r="EH177" i="20"/>
  <c r="EB177" i="20"/>
  <c r="EA177" i="20"/>
  <c r="DU177" i="20"/>
  <c r="DO177" i="20"/>
  <c r="DI177" i="20"/>
  <c r="DC177" i="20"/>
  <c r="CW177" i="20"/>
  <c r="CQ177" i="20"/>
  <c r="CK177" i="20"/>
  <c r="CD177" i="20"/>
  <c r="BX177" i="20"/>
  <c r="BR177" i="20"/>
  <c r="BL177" i="20"/>
  <c r="BF177" i="20"/>
  <c r="AZ177" i="20"/>
  <c r="AT177" i="20"/>
  <c r="AM177" i="20"/>
  <c r="AG177" i="20"/>
  <c r="AA177" i="20"/>
  <c r="U177" i="20"/>
  <c r="O177" i="20"/>
  <c r="I177" i="20"/>
  <c r="C177" i="20"/>
  <c r="FR176" i="20"/>
  <c r="FL176" i="20"/>
  <c r="FF176" i="20"/>
  <c r="EZ176" i="20"/>
  <c r="ET176" i="20"/>
  <c r="EN176" i="20"/>
  <c r="EH176" i="20"/>
  <c r="EB176" i="20"/>
  <c r="EA176" i="20"/>
  <c r="DU176" i="20"/>
  <c r="DO176" i="20"/>
  <c r="DI176" i="20"/>
  <c r="DC176" i="20"/>
  <c r="CW176" i="20"/>
  <c r="CQ176" i="20"/>
  <c r="CK176" i="20"/>
  <c r="CD176" i="20"/>
  <c r="BX176" i="20"/>
  <c r="BR176" i="20"/>
  <c r="BL176" i="20"/>
  <c r="BF176" i="20"/>
  <c r="AZ176" i="20"/>
  <c r="AT176" i="20"/>
  <c r="AS176" i="20"/>
  <c r="AM176" i="20"/>
  <c r="AG176" i="20"/>
  <c r="AA176" i="20"/>
  <c r="U176" i="20"/>
  <c r="O176" i="20"/>
  <c r="I176" i="20"/>
  <c r="C176" i="20"/>
  <c r="FR175" i="20"/>
  <c r="FL175" i="20"/>
  <c r="FF175" i="20"/>
  <c r="EZ175" i="20"/>
  <c r="ET175" i="20"/>
  <c r="EN175" i="20"/>
  <c r="EH175" i="20"/>
  <c r="EB175" i="20"/>
  <c r="EA175" i="20"/>
  <c r="DU175" i="20"/>
  <c r="DO175" i="20"/>
  <c r="DI175" i="20"/>
  <c r="DC175" i="20"/>
  <c r="CW175" i="20"/>
  <c r="CQ175" i="20"/>
  <c r="CK175" i="20"/>
  <c r="CD175" i="20"/>
  <c r="BX175" i="20"/>
  <c r="BR175" i="20"/>
  <c r="BL175" i="20"/>
  <c r="BF175" i="20"/>
  <c r="AZ175" i="20"/>
  <c r="AT175" i="20"/>
  <c r="AS175" i="20"/>
  <c r="AM175" i="20"/>
  <c r="AG175" i="20"/>
  <c r="AA175" i="20"/>
  <c r="U175" i="20"/>
  <c r="O175" i="20"/>
  <c r="I175" i="20"/>
  <c r="C175" i="20"/>
  <c r="FR174" i="20"/>
  <c r="FL174" i="20"/>
  <c r="FF174" i="20"/>
  <c r="EZ174" i="20"/>
  <c r="ET174" i="20"/>
  <c r="EN174" i="20"/>
  <c r="EH174" i="20"/>
  <c r="EB174" i="20"/>
  <c r="EA174" i="20"/>
  <c r="DU174" i="20"/>
  <c r="DO174" i="20"/>
  <c r="DI174" i="20"/>
  <c r="DC174" i="20"/>
  <c r="CW174" i="20"/>
  <c r="CQ174" i="20"/>
  <c r="CK174" i="20"/>
  <c r="CD174" i="20"/>
  <c r="BX174" i="20"/>
  <c r="BR174" i="20"/>
  <c r="BL174" i="20"/>
  <c r="BF174" i="20"/>
  <c r="AZ174" i="20"/>
  <c r="AT174" i="20"/>
  <c r="AS174" i="20"/>
  <c r="AM174" i="20"/>
  <c r="AG174" i="20"/>
  <c r="AA174" i="20"/>
  <c r="U174" i="20"/>
  <c r="O174" i="20"/>
  <c r="I174" i="20"/>
  <c r="C174" i="20"/>
  <c r="FR173" i="20"/>
  <c r="FL173" i="20"/>
  <c r="FF173" i="20"/>
  <c r="EZ173" i="20"/>
  <c r="ET173" i="20"/>
  <c r="EN173" i="20"/>
  <c r="EH173" i="20"/>
  <c r="EB173" i="20"/>
  <c r="EA173" i="20"/>
  <c r="DU173" i="20"/>
  <c r="DO173" i="20"/>
  <c r="DI173" i="20"/>
  <c r="DC173" i="20"/>
  <c r="CW173" i="20"/>
  <c r="CQ173" i="20"/>
  <c r="CK173" i="20"/>
  <c r="CD173" i="20"/>
  <c r="BX173" i="20"/>
  <c r="BR173" i="20"/>
  <c r="BL173" i="20"/>
  <c r="BF173" i="20"/>
  <c r="AZ173" i="20"/>
  <c r="AT173" i="20"/>
  <c r="AS173" i="20"/>
  <c r="AM173" i="20"/>
  <c r="AG173" i="20"/>
  <c r="AA173" i="20"/>
  <c r="U173" i="20"/>
  <c r="O173" i="20"/>
  <c r="I173" i="20"/>
  <c r="C173" i="20"/>
  <c r="CH109" i="20"/>
  <c r="CB109" i="20"/>
  <c r="BV109" i="20"/>
  <c r="BP109" i="20"/>
  <c r="BJ109" i="20"/>
  <c r="BD109" i="20"/>
  <c r="AX109" i="20"/>
  <c r="AQ109" i="20"/>
  <c r="AK109" i="20"/>
  <c r="AE109" i="20"/>
  <c r="Y109" i="20"/>
  <c r="S109" i="20"/>
  <c r="M109" i="20"/>
  <c r="G109" i="20"/>
  <c r="FR108" i="20"/>
  <c r="FL108" i="20"/>
  <c r="FF108" i="20"/>
  <c r="EZ108" i="20"/>
  <c r="ET108" i="20"/>
  <c r="EN108" i="20"/>
  <c r="EH108" i="20"/>
  <c r="EB108" i="20"/>
  <c r="EA108" i="20"/>
  <c r="DU108" i="20"/>
  <c r="DO108" i="20"/>
  <c r="DI108" i="20"/>
  <c r="DC108" i="20"/>
  <c r="CW108" i="20"/>
  <c r="CQ108" i="20"/>
  <c r="CK108" i="20"/>
  <c r="CJ108" i="20"/>
  <c r="CD108" i="20"/>
  <c r="BX108" i="20"/>
  <c r="BR108" i="20"/>
  <c r="BL108" i="20"/>
  <c r="BF108" i="20"/>
  <c r="AZ108" i="20"/>
  <c r="AT108" i="20"/>
  <c r="AM108" i="20"/>
  <c r="AG108" i="20"/>
  <c r="AA108" i="20"/>
  <c r="U108" i="20"/>
  <c r="O108" i="20"/>
  <c r="I108" i="20"/>
  <c r="C108" i="20"/>
  <c r="FL107" i="20"/>
  <c r="FF107" i="20"/>
  <c r="EZ107" i="20"/>
  <c r="ET107" i="20"/>
  <c r="EN107" i="20"/>
  <c r="EH107" i="20"/>
  <c r="EB107" i="20"/>
  <c r="DU107" i="20"/>
  <c r="DO107" i="20"/>
  <c r="DI107" i="20"/>
  <c r="DC107" i="20"/>
  <c r="CW107" i="20"/>
  <c r="CQ107" i="20"/>
  <c r="CK107" i="20"/>
  <c r="CJ107" i="20"/>
  <c r="CD107" i="20"/>
  <c r="BX107" i="20"/>
  <c r="BR107" i="20"/>
  <c r="BL107" i="20"/>
  <c r="BF107" i="20"/>
  <c r="AZ107" i="20"/>
  <c r="AT107" i="20"/>
  <c r="AM107" i="20"/>
  <c r="AG107" i="20"/>
  <c r="AA107" i="20"/>
  <c r="U107" i="20"/>
  <c r="O107" i="20"/>
  <c r="I107" i="20"/>
  <c r="C107" i="20"/>
  <c r="FL106" i="20"/>
  <c r="FF106" i="20"/>
  <c r="EZ106" i="20"/>
  <c r="ET106" i="20"/>
  <c r="EN106" i="20"/>
  <c r="EH106" i="20"/>
  <c r="EB106" i="20"/>
  <c r="DU106" i="20"/>
  <c r="DO106" i="20"/>
  <c r="DI106" i="20"/>
  <c r="DC106" i="20"/>
  <c r="CW106" i="20"/>
  <c r="CQ106" i="20"/>
  <c r="CK106" i="20"/>
  <c r="CJ106" i="20"/>
  <c r="CD106" i="20"/>
  <c r="BX106" i="20"/>
  <c r="BR106" i="20"/>
  <c r="BL106" i="20"/>
  <c r="BF106" i="20"/>
  <c r="AZ106" i="20"/>
  <c r="AT106" i="20"/>
  <c r="AM106" i="20"/>
  <c r="AG106" i="20"/>
  <c r="AA106" i="20"/>
  <c r="U106" i="20"/>
  <c r="O106" i="20"/>
  <c r="I106" i="20"/>
  <c r="C106" i="20"/>
  <c r="FL105" i="20"/>
  <c r="FF105" i="20"/>
  <c r="EZ105" i="20"/>
  <c r="ET105" i="20"/>
  <c r="EN105" i="20"/>
  <c r="EH105" i="20"/>
  <c r="EB105" i="20"/>
  <c r="DU105" i="20"/>
  <c r="DO105" i="20"/>
  <c r="DI105" i="20"/>
  <c r="DC105" i="20"/>
  <c r="CW105" i="20"/>
  <c r="CQ105" i="20"/>
  <c r="CK105" i="20"/>
  <c r="CJ105" i="20"/>
  <c r="CD105" i="20"/>
  <c r="BX105" i="20"/>
  <c r="BR105" i="20"/>
  <c r="BL105" i="20"/>
  <c r="BF105" i="20"/>
  <c r="AZ105" i="20"/>
  <c r="AT105" i="20"/>
  <c r="AM105" i="20"/>
  <c r="AG105" i="20"/>
  <c r="AA105" i="20"/>
  <c r="U105" i="20"/>
  <c r="O105" i="20"/>
  <c r="I105" i="20"/>
  <c r="C105" i="20"/>
  <c r="FR104" i="20"/>
  <c r="FL104" i="20"/>
  <c r="FF104" i="20"/>
  <c r="EZ104" i="20"/>
  <c r="ET104" i="20"/>
  <c r="EN104" i="20"/>
  <c r="EH104" i="20"/>
  <c r="EB104" i="20"/>
  <c r="EA104" i="20"/>
  <c r="DU104" i="20"/>
  <c r="DO104" i="20"/>
  <c r="DI104" i="20"/>
  <c r="DC104" i="20"/>
  <c r="CW104" i="20"/>
  <c r="CQ104" i="20"/>
  <c r="CK104" i="20"/>
  <c r="CJ104" i="20"/>
  <c r="CD104" i="20"/>
  <c r="BX104" i="20"/>
  <c r="BR104" i="20"/>
  <c r="BL104" i="20"/>
  <c r="BF104" i="20"/>
  <c r="AZ104" i="20"/>
  <c r="AT104" i="20"/>
  <c r="AM104" i="20"/>
  <c r="AG104" i="20"/>
  <c r="AA104" i="20"/>
  <c r="U104" i="20"/>
  <c r="O104" i="20"/>
  <c r="I104" i="20"/>
  <c r="C104" i="20"/>
  <c r="FR103" i="20"/>
  <c r="FL103" i="20"/>
  <c r="FF103" i="20"/>
  <c r="EZ103" i="20"/>
  <c r="ET103" i="20"/>
  <c r="EN103" i="20"/>
  <c r="EH103" i="20"/>
  <c r="EB103" i="20"/>
  <c r="EA103" i="20"/>
  <c r="DU103" i="20"/>
  <c r="DO103" i="20"/>
  <c r="DI103" i="20"/>
  <c r="DC103" i="20"/>
  <c r="CW103" i="20"/>
  <c r="CQ103" i="20"/>
  <c r="CK103" i="20"/>
  <c r="CJ103" i="20"/>
  <c r="CD103" i="20"/>
  <c r="BX103" i="20"/>
  <c r="BR103" i="20"/>
  <c r="BL103" i="20"/>
  <c r="BF103" i="20"/>
  <c r="AZ103" i="20"/>
  <c r="AT103" i="20"/>
  <c r="AM103" i="20"/>
  <c r="AG103" i="20"/>
  <c r="AA103" i="20"/>
  <c r="U103" i="20"/>
  <c r="O103" i="20"/>
  <c r="I103" i="20"/>
  <c r="C103" i="20"/>
  <c r="FL102" i="20"/>
  <c r="FF102" i="20"/>
  <c r="EZ102" i="20"/>
  <c r="ET102" i="20"/>
  <c r="EN102" i="20"/>
  <c r="EH102" i="20"/>
  <c r="EB102" i="20"/>
  <c r="DU102" i="20"/>
  <c r="DO102" i="20"/>
  <c r="DI102" i="20"/>
  <c r="DC102" i="20"/>
  <c r="CW102" i="20"/>
  <c r="CQ102" i="20"/>
  <c r="CK102" i="20"/>
  <c r="CJ102" i="20"/>
  <c r="CD102" i="20"/>
  <c r="BX102" i="20"/>
  <c r="BR102" i="20"/>
  <c r="BL102" i="20"/>
  <c r="BF102" i="20"/>
  <c r="AZ102" i="20"/>
  <c r="AT102" i="20"/>
  <c r="AM102" i="20"/>
  <c r="AG102" i="20"/>
  <c r="AA102" i="20"/>
  <c r="U102" i="20"/>
  <c r="O102" i="20"/>
  <c r="I102" i="20"/>
  <c r="C102" i="20"/>
  <c r="FR101" i="20"/>
  <c r="FL101" i="20"/>
  <c r="FF101" i="20"/>
  <c r="EZ101" i="20"/>
  <c r="ET101" i="20"/>
  <c r="EN101" i="20"/>
  <c r="EH101" i="20"/>
  <c r="EB101" i="20"/>
  <c r="EA101" i="20"/>
  <c r="DU101" i="20"/>
  <c r="DO101" i="20"/>
  <c r="DI101" i="20"/>
  <c r="DC101" i="20"/>
  <c r="CW101" i="20"/>
  <c r="CQ101" i="20"/>
  <c r="CK101" i="20"/>
  <c r="CJ101" i="20"/>
  <c r="CD101" i="20"/>
  <c r="BX101" i="20"/>
  <c r="BR101" i="20"/>
  <c r="BL101" i="20"/>
  <c r="BF101" i="20"/>
  <c r="AZ101" i="20"/>
  <c r="AT101" i="20"/>
  <c r="AM101" i="20"/>
  <c r="AG101" i="20"/>
  <c r="AA101" i="20"/>
  <c r="U101" i="20"/>
  <c r="O101" i="20"/>
  <c r="I101" i="20"/>
  <c r="C101" i="20"/>
  <c r="FR100" i="20"/>
  <c r="FL100" i="20"/>
  <c r="FF100" i="20"/>
  <c r="EZ100" i="20"/>
  <c r="ET100" i="20"/>
  <c r="EN100" i="20"/>
  <c r="EH100" i="20"/>
  <c r="EB100" i="20"/>
  <c r="EA100" i="20"/>
  <c r="DU100" i="20"/>
  <c r="DO100" i="20"/>
  <c r="DI100" i="20"/>
  <c r="DC100" i="20"/>
  <c r="CW100" i="20"/>
  <c r="CQ100" i="20"/>
  <c r="CK100" i="20"/>
  <c r="CJ100" i="20"/>
  <c r="CD100" i="20"/>
  <c r="BX100" i="20"/>
  <c r="BR100" i="20"/>
  <c r="BL100" i="20"/>
  <c r="BF100" i="20"/>
  <c r="AZ100" i="20"/>
  <c r="AT100" i="20"/>
  <c r="AM100" i="20"/>
  <c r="AG100" i="20"/>
  <c r="AA100" i="20"/>
  <c r="U100" i="20"/>
  <c r="O100" i="20"/>
  <c r="I100" i="20"/>
  <c r="C100" i="20"/>
  <c r="FR99" i="20"/>
  <c r="FL99" i="20"/>
  <c r="FF99" i="20"/>
  <c r="EZ99" i="20"/>
  <c r="ET99" i="20"/>
  <c r="EN99" i="20"/>
  <c r="EH99" i="20"/>
  <c r="EB99" i="20"/>
  <c r="EA99" i="20"/>
  <c r="DU99" i="20"/>
  <c r="DO99" i="20"/>
  <c r="DI99" i="20"/>
  <c r="DC99" i="20"/>
  <c r="CW99" i="20"/>
  <c r="CQ99" i="20"/>
  <c r="CK99" i="20"/>
  <c r="CJ99" i="20"/>
  <c r="CD99" i="20"/>
  <c r="BX99" i="20"/>
  <c r="BR99" i="20"/>
  <c r="BL99" i="20"/>
  <c r="BF99" i="20"/>
  <c r="AZ99" i="20"/>
  <c r="AT99" i="20"/>
  <c r="AM99" i="20"/>
  <c r="AG99" i="20"/>
  <c r="AA99" i="20"/>
  <c r="U99" i="20"/>
  <c r="O99" i="20"/>
  <c r="I99" i="20"/>
  <c r="C99" i="20"/>
  <c r="FL98" i="20"/>
  <c r="FF98" i="20"/>
  <c r="EZ98" i="20"/>
  <c r="ET98" i="20"/>
  <c r="EN98" i="20"/>
  <c r="EH98" i="20"/>
  <c r="EB98" i="20"/>
  <c r="DU98" i="20"/>
  <c r="DO98" i="20"/>
  <c r="DI98" i="20"/>
  <c r="DC98" i="20"/>
  <c r="CW98" i="20"/>
  <c r="CQ98" i="20"/>
  <c r="CK98" i="20"/>
  <c r="CD98" i="20"/>
  <c r="BX98" i="20"/>
  <c r="BR98" i="20"/>
  <c r="BL98" i="20"/>
  <c r="BF98" i="20"/>
  <c r="AZ98" i="20"/>
  <c r="AT98" i="20"/>
  <c r="AM98" i="20"/>
  <c r="AG98" i="20"/>
  <c r="AA98" i="20"/>
  <c r="U98" i="20"/>
  <c r="O98" i="20"/>
  <c r="I98" i="20"/>
  <c r="C98" i="20"/>
  <c r="FR97" i="20"/>
  <c r="FL97" i="20"/>
  <c r="FF97" i="20"/>
  <c r="EZ97" i="20"/>
  <c r="ET97" i="20"/>
  <c r="EN97" i="20"/>
  <c r="EH97" i="20"/>
  <c r="EB97" i="20"/>
  <c r="EA97" i="20"/>
  <c r="DU97" i="20"/>
  <c r="DO97" i="20"/>
  <c r="DI97" i="20"/>
  <c r="DC97" i="20"/>
  <c r="CW97" i="20"/>
  <c r="CQ97" i="20"/>
  <c r="CK97" i="20"/>
  <c r="CJ97" i="20"/>
  <c r="CD97" i="20"/>
  <c r="BX97" i="20"/>
  <c r="BR97" i="20"/>
  <c r="BL97" i="20"/>
  <c r="BF97" i="20"/>
  <c r="AZ97" i="20"/>
  <c r="AT97" i="20"/>
  <c r="AM97" i="20"/>
  <c r="AG97" i="20"/>
  <c r="AA97" i="20"/>
  <c r="U97" i="20"/>
  <c r="O97" i="20"/>
  <c r="I97" i="20"/>
  <c r="C97" i="20"/>
  <c r="FR96" i="20"/>
  <c r="FL96" i="20"/>
  <c r="FF96" i="20"/>
  <c r="EZ96" i="20"/>
  <c r="ET96" i="20"/>
  <c r="EN96" i="20"/>
  <c r="EH96" i="20"/>
  <c r="EB96" i="20"/>
  <c r="EA96" i="20"/>
  <c r="DU96" i="20"/>
  <c r="DO96" i="20"/>
  <c r="DI96" i="20"/>
  <c r="DC96" i="20"/>
  <c r="CW96" i="20"/>
  <c r="CQ96" i="20"/>
  <c r="CK96" i="20"/>
  <c r="CJ96" i="20"/>
  <c r="CD96" i="20"/>
  <c r="BX96" i="20"/>
  <c r="BR96" i="20"/>
  <c r="BL96" i="20"/>
  <c r="BF96" i="20"/>
  <c r="AZ96" i="20"/>
  <c r="AT96" i="20"/>
  <c r="AM96" i="20"/>
  <c r="AG96" i="20"/>
  <c r="AA96" i="20"/>
  <c r="U96" i="20"/>
  <c r="O96" i="20"/>
  <c r="I96" i="20"/>
  <c r="C96" i="20"/>
  <c r="FR95" i="20"/>
  <c r="FL95" i="20"/>
  <c r="FF95" i="20"/>
  <c r="EZ95" i="20"/>
  <c r="ET95" i="20"/>
  <c r="EN95" i="20"/>
  <c r="EH95" i="20"/>
  <c r="EB95" i="20"/>
  <c r="EA95" i="20"/>
  <c r="DU95" i="20"/>
  <c r="DO95" i="20"/>
  <c r="DI95" i="20"/>
  <c r="DC95" i="20"/>
  <c r="CW95" i="20"/>
  <c r="CQ95" i="20"/>
  <c r="CK95" i="20"/>
  <c r="CJ95" i="20"/>
  <c r="CD95" i="20"/>
  <c r="BX95" i="20"/>
  <c r="BR95" i="20"/>
  <c r="BL95" i="20"/>
  <c r="BF95" i="20"/>
  <c r="AZ95" i="20"/>
  <c r="AT95" i="20"/>
  <c r="AM95" i="20"/>
  <c r="AG95" i="20"/>
  <c r="AA95" i="20"/>
  <c r="U95" i="20"/>
  <c r="O95" i="20"/>
  <c r="I95" i="20"/>
  <c r="C95" i="20"/>
  <c r="FR94" i="20"/>
  <c r="FL94" i="20"/>
  <c r="FF94" i="20"/>
  <c r="EZ94" i="20"/>
  <c r="ET94" i="20"/>
  <c r="EN94" i="20"/>
  <c r="EH94" i="20"/>
  <c r="EB94" i="20"/>
  <c r="EA94" i="20"/>
  <c r="DU94" i="20"/>
  <c r="DO94" i="20"/>
  <c r="DI94" i="20"/>
  <c r="DC94" i="20"/>
  <c r="CW94" i="20"/>
  <c r="CQ94" i="20"/>
  <c r="CK94" i="20"/>
  <c r="CJ94" i="20"/>
  <c r="CD94" i="20"/>
  <c r="BX94" i="20"/>
  <c r="BR94" i="20"/>
  <c r="BL94" i="20"/>
  <c r="BF94" i="20"/>
  <c r="AZ94" i="20"/>
  <c r="AT94" i="20"/>
  <c r="AM94" i="20"/>
  <c r="AG94" i="20"/>
  <c r="AA94" i="20"/>
  <c r="U94" i="20"/>
  <c r="O94" i="20"/>
  <c r="I94" i="20"/>
  <c r="C94" i="20"/>
  <c r="FR93" i="20"/>
  <c r="FL93" i="20"/>
  <c r="FF93" i="20"/>
  <c r="EZ93" i="20"/>
  <c r="ET93" i="20"/>
  <c r="EN93" i="20"/>
  <c r="EH93" i="20"/>
  <c r="EB93" i="20"/>
  <c r="EA93" i="20"/>
  <c r="DU93" i="20"/>
  <c r="DO93" i="20"/>
  <c r="DI93" i="20"/>
  <c r="DC93" i="20"/>
  <c r="CW93" i="20"/>
  <c r="CQ93" i="20"/>
  <c r="CK93" i="20"/>
  <c r="CJ93" i="20"/>
  <c r="CD93" i="20"/>
  <c r="BX93" i="20"/>
  <c r="BR93" i="20"/>
  <c r="BL93" i="20"/>
  <c r="BF93" i="20"/>
  <c r="AZ93" i="20"/>
  <c r="AT93" i="20"/>
  <c r="AM93" i="20"/>
  <c r="AG93" i="20"/>
  <c r="AA93" i="20"/>
  <c r="U93" i="20"/>
  <c r="O93" i="20"/>
  <c r="I93" i="20"/>
  <c r="C93" i="20"/>
  <c r="FR92" i="20"/>
  <c r="FL92" i="20"/>
  <c r="FF92" i="20"/>
  <c r="EZ92" i="20"/>
  <c r="ET92" i="20"/>
  <c r="EN92" i="20"/>
  <c r="EH92" i="20"/>
  <c r="EB92" i="20"/>
  <c r="EA92" i="20"/>
  <c r="DU92" i="20"/>
  <c r="DO92" i="20"/>
  <c r="DI92" i="20"/>
  <c r="DC92" i="20"/>
  <c r="CW92" i="20"/>
  <c r="CQ92" i="20"/>
  <c r="CK92" i="20"/>
  <c r="CJ92" i="20"/>
  <c r="CD92" i="20"/>
  <c r="BX92" i="20"/>
  <c r="BR92" i="20"/>
  <c r="BL92" i="20"/>
  <c r="BF92" i="20"/>
  <c r="AZ92" i="20"/>
  <c r="AT92" i="20"/>
  <c r="AS92" i="20"/>
  <c r="AM92" i="20"/>
  <c r="AG92" i="20"/>
  <c r="AA92" i="20"/>
  <c r="U92" i="20"/>
  <c r="O92" i="20"/>
  <c r="I92" i="20"/>
  <c r="C92" i="20"/>
  <c r="FR91" i="20"/>
  <c r="FL91" i="20"/>
  <c r="FF91" i="20"/>
  <c r="EZ91" i="20"/>
  <c r="ET91" i="20"/>
  <c r="EN91" i="20"/>
  <c r="EH91" i="20"/>
  <c r="EB91" i="20"/>
  <c r="EA91" i="20"/>
  <c r="DU91" i="20"/>
  <c r="DO91" i="20"/>
  <c r="DI91" i="20"/>
  <c r="DC91" i="20"/>
  <c r="CW91" i="20"/>
  <c r="CQ91" i="20"/>
  <c r="CK91" i="20"/>
  <c r="CJ91" i="20"/>
  <c r="CD91" i="20"/>
  <c r="BX91" i="20"/>
  <c r="BR91" i="20"/>
  <c r="BL91" i="20"/>
  <c r="BF91" i="20"/>
  <c r="AZ91" i="20"/>
  <c r="AT91" i="20"/>
  <c r="AM91" i="20"/>
  <c r="AG91" i="20"/>
  <c r="AA91" i="20"/>
  <c r="U91" i="20"/>
  <c r="O91" i="20"/>
  <c r="I91" i="20"/>
  <c r="C91" i="20"/>
  <c r="FR90" i="20"/>
  <c r="FL90" i="20"/>
  <c r="FF90" i="20"/>
  <c r="EZ90" i="20"/>
  <c r="ET90" i="20"/>
  <c r="EN90" i="20"/>
  <c r="EH90" i="20"/>
  <c r="EB90" i="20"/>
  <c r="EA90" i="20"/>
  <c r="DU90" i="20"/>
  <c r="DO90" i="20"/>
  <c r="DI90" i="20"/>
  <c r="DC90" i="20"/>
  <c r="CW90" i="20"/>
  <c r="CQ90" i="20"/>
  <c r="CK90" i="20"/>
  <c r="CJ90" i="20"/>
  <c r="CD90" i="20"/>
  <c r="BX90" i="20"/>
  <c r="BR90" i="20"/>
  <c r="BL90" i="20"/>
  <c r="BF90" i="20"/>
  <c r="AZ90" i="20"/>
  <c r="AT90" i="20"/>
  <c r="AS90" i="20"/>
  <c r="AM90" i="20"/>
  <c r="AG90" i="20"/>
  <c r="AA90" i="20"/>
  <c r="U90" i="20"/>
  <c r="O90" i="20"/>
  <c r="I90" i="20"/>
  <c r="C90" i="20"/>
  <c r="FR89" i="20"/>
  <c r="FL89" i="20"/>
  <c r="FF89" i="20"/>
  <c r="EZ89" i="20"/>
  <c r="ET89" i="20"/>
  <c r="EN89" i="20"/>
  <c r="EH89" i="20"/>
  <c r="EB89" i="20"/>
  <c r="EA89" i="20"/>
  <c r="DU89" i="20"/>
  <c r="DO89" i="20"/>
  <c r="DI89" i="20"/>
  <c r="DC89" i="20"/>
  <c r="CW89" i="20"/>
  <c r="CQ89" i="20"/>
  <c r="CK89" i="20"/>
  <c r="CJ89" i="20"/>
  <c r="CD89" i="20"/>
  <c r="BX89" i="20"/>
  <c r="BR89" i="20"/>
  <c r="BL89" i="20"/>
  <c r="BF89" i="20"/>
  <c r="AZ89" i="20"/>
  <c r="AT89" i="20"/>
  <c r="AS89" i="20"/>
  <c r="AM89" i="20"/>
  <c r="AG89" i="20"/>
  <c r="AA89" i="20"/>
  <c r="U89" i="20"/>
  <c r="O89" i="20"/>
  <c r="I89" i="20"/>
  <c r="C89" i="20"/>
  <c r="FR88" i="20"/>
  <c r="FL88" i="20"/>
  <c r="FF88" i="20"/>
  <c r="EZ88" i="20"/>
  <c r="ET88" i="20"/>
  <c r="EN88" i="20"/>
  <c r="EH88" i="20"/>
  <c r="EB88" i="20"/>
  <c r="EA88" i="20"/>
  <c r="DU88" i="20"/>
  <c r="DO88" i="20"/>
  <c r="DI88" i="20"/>
  <c r="DC88" i="20"/>
  <c r="CW88" i="20"/>
  <c r="CQ88" i="20"/>
  <c r="CK88" i="20"/>
  <c r="CJ88" i="20"/>
  <c r="CD88" i="20"/>
  <c r="BX88" i="20"/>
  <c r="BR88" i="20"/>
  <c r="BL88" i="20"/>
  <c r="BF88" i="20"/>
  <c r="AZ88" i="20"/>
  <c r="AT88" i="20"/>
  <c r="AS88" i="20"/>
  <c r="AM88" i="20"/>
  <c r="AG88" i="20"/>
  <c r="AA88" i="20"/>
  <c r="U88" i="20"/>
  <c r="O88" i="20"/>
  <c r="I88" i="20"/>
  <c r="C88" i="20"/>
  <c r="FR87" i="20"/>
  <c r="FL87" i="20"/>
  <c r="FF87" i="20"/>
  <c r="EZ87" i="20"/>
  <c r="ET87" i="20"/>
  <c r="EN87" i="20"/>
  <c r="EH87" i="20"/>
  <c r="EB87" i="20"/>
  <c r="EA87" i="20"/>
  <c r="DU87" i="20"/>
  <c r="DO87" i="20"/>
  <c r="DI87" i="20"/>
  <c r="DC87" i="20"/>
  <c r="CW87" i="20"/>
  <c r="CQ87" i="20"/>
  <c r="CK87" i="20"/>
  <c r="CJ87" i="20"/>
  <c r="CD87" i="20"/>
  <c r="BX87" i="20"/>
  <c r="BR87" i="20"/>
  <c r="BL87" i="20"/>
  <c r="BF87" i="20"/>
  <c r="AZ87" i="20"/>
  <c r="AT87" i="20"/>
  <c r="AS87" i="20"/>
  <c r="AM87" i="20"/>
  <c r="AG87" i="20"/>
  <c r="AA87" i="20"/>
  <c r="U87" i="20"/>
  <c r="O87" i="20"/>
  <c r="I87" i="20"/>
  <c r="C87" i="20"/>
  <c r="FR86" i="20"/>
  <c r="EA86" i="20"/>
  <c r="CK86" i="20"/>
  <c r="CD86" i="20"/>
  <c r="BX86" i="20"/>
  <c r="BR86" i="20"/>
  <c r="BL86" i="20"/>
  <c r="BF86" i="20"/>
  <c r="AZ86" i="20"/>
  <c r="AT86" i="20"/>
  <c r="AM86" i="20"/>
  <c r="AG86" i="20"/>
  <c r="AA86" i="20"/>
  <c r="U86" i="20"/>
  <c r="O86" i="20"/>
  <c r="I86" i="20"/>
  <c r="C86" i="20"/>
  <c r="FR85" i="20"/>
  <c r="EA85" i="20"/>
  <c r="CK85" i="20"/>
  <c r="CD85" i="20"/>
  <c r="BX85" i="20"/>
  <c r="BR85" i="20"/>
  <c r="BL85" i="20"/>
  <c r="BF85" i="20"/>
  <c r="AZ85" i="20"/>
  <c r="AT85" i="20"/>
  <c r="AM85" i="20"/>
  <c r="AG85" i="20"/>
  <c r="AA85" i="20"/>
  <c r="U85" i="20"/>
  <c r="O85" i="20"/>
  <c r="I85" i="20"/>
  <c r="C85" i="20"/>
  <c r="FR84" i="20"/>
  <c r="FL84" i="20"/>
  <c r="FF84" i="20"/>
  <c r="EZ84" i="20"/>
  <c r="ET84" i="20"/>
  <c r="EN84" i="20"/>
  <c r="EH84" i="20"/>
  <c r="EB84" i="20"/>
  <c r="EA84" i="20"/>
  <c r="DU84" i="20"/>
  <c r="DO84" i="20"/>
  <c r="DI84" i="20"/>
  <c r="DC84" i="20"/>
  <c r="CW84" i="20"/>
  <c r="CQ84" i="20"/>
  <c r="CK84" i="20"/>
  <c r="CD84" i="20"/>
  <c r="BX84" i="20"/>
  <c r="BR84" i="20"/>
  <c r="BL84" i="20"/>
  <c r="BF84" i="20"/>
  <c r="AZ84" i="20"/>
  <c r="AT84" i="20"/>
  <c r="AM84" i="20"/>
  <c r="AG84" i="20"/>
  <c r="AA84" i="20"/>
  <c r="U84" i="20"/>
  <c r="O84" i="20"/>
  <c r="I84" i="20"/>
  <c r="C84" i="20"/>
  <c r="FR83" i="20"/>
  <c r="FL83" i="20"/>
  <c r="FF83" i="20"/>
  <c r="EZ83" i="20"/>
  <c r="ET83" i="20"/>
  <c r="EN83" i="20"/>
  <c r="EH83" i="20"/>
  <c r="EB83" i="20"/>
  <c r="EA83" i="20"/>
  <c r="DU83" i="20"/>
  <c r="DO83" i="20"/>
  <c r="DI83" i="20"/>
  <c r="DC83" i="20"/>
  <c r="CW83" i="20"/>
  <c r="CQ83" i="20"/>
  <c r="CK83" i="20"/>
  <c r="CD83" i="20"/>
  <c r="BX83" i="20"/>
  <c r="BR83" i="20"/>
  <c r="BL83" i="20"/>
  <c r="BF83" i="20"/>
  <c r="AZ83" i="20"/>
  <c r="AT83" i="20"/>
  <c r="AS83" i="20"/>
  <c r="AM83" i="20"/>
  <c r="AG83" i="20"/>
  <c r="AA83" i="20"/>
  <c r="U83" i="20"/>
  <c r="O83" i="20"/>
  <c r="I83" i="20"/>
  <c r="C83" i="20"/>
  <c r="FR82" i="20"/>
  <c r="FL82" i="20"/>
  <c r="FF82" i="20"/>
  <c r="EZ82" i="20"/>
  <c r="ET82" i="20"/>
  <c r="EN82" i="20"/>
  <c r="EH82" i="20"/>
  <c r="EB82" i="20"/>
  <c r="EA82" i="20"/>
  <c r="DU82" i="20"/>
  <c r="DO82" i="20"/>
  <c r="DI82" i="20"/>
  <c r="DC82" i="20"/>
  <c r="CW82" i="20"/>
  <c r="CQ82" i="20"/>
  <c r="CK82" i="20"/>
  <c r="CD82" i="20"/>
  <c r="BX82" i="20"/>
  <c r="BR82" i="20"/>
  <c r="BL82" i="20"/>
  <c r="BF82" i="20"/>
  <c r="AZ82" i="20"/>
  <c r="AT82" i="20"/>
  <c r="AS82" i="20"/>
  <c r="AM82" i="20"/>
  <c r="AG82" i="20"/>
  <c r="AA82" i="20"/>
  <c r="U82" i="20"/>
  <c r="O82" i="20"/>
  <c r="I82" i="20"/>
  <c r="C82" i="20"/>
  <c r="FR81" i="20"/>
  <c r="FL81" i="20"/>
  <c r="FF81" i="20"/>
  <c r="EZ81" i="20"/>
  <c r="ET81" i="20"/>
  <c r="EN81" i="20"/>
  <c r="EH81" i="20"/>
  <c r="EB81" i="20"/>
  <c r="EA81" i="20"/>
  <c r="DU81" i="20"/>
  <c r="DO81" i="20"/>
  <c r="DI81" i="20"/>
  <c r="DC81" i="20"/>
  <c r="CW81" i="20"/>
  <c r="CQ81" i="20"/>
  <c r="CK81" i="20"/>
  <c r="CD81" i="20"/>
  <c r="BX81" i="20"/>
  <c r="BR81" i="20"/>
  <c r="BL81" i="20"/>
  <c r="BF81" i="20"/>
  <c r="AZ81" i="20"/>
  <c r="AT81" i="20"/>
  <c r="AS81" i="20"/>
  <c r="AM81" i="20"/>
  <c r="AG81" i="20"/>
  <c r="AA81" i="20"/>
  <c r="U81" i="20"/>
  <c r="O81" i="20"/>
  <c r="I81" i="20"/>
  <c r="C81" i="20"/>
  <c r="FR80" i="20"/>
  <c r="FL80" i="20"/>
  <c r="FF80" i="20"/>
  <c r="EZ80" i="20"/>
  <c r="ET80" i="20"/>
  <c r="EN80" i="20"/>
  <c r="EH80" i="20"/>
  <c r="EB80" i="20"/>
  <c r="EA80" i="20"/>
  <c r="DU80" i="20"/>
  <c r="DO80" i="20"/>
  <c r="DI80" i="20"/>
  <c r="DC80" i="20"/>
  <c r="CW80" i="20"/>
  <c r="CQ80" i="20"/>
  <c r="CK80" i="20"/>
  <c r="CD80" i="20"/>
  <c r="BX80" i="20"/>
  <c r="BR80" i="20"/>
  <c r="BL80" i="20"/>
  <c r="BF80" i="20"/>
  <c r="AZ80" i="20"/>
  <c r="AT80" i="20"/>
  <c r="AS80" i="20"/>
  <c r="AM80" i="20"/>
  <c r="AG80" i="20"/>
  <c r="AA80" i="20"/>
  <c r="U80" i="20"/>
  <c r="O80" i="20"/>
  <c r="I80" i="20"/>
  <c r="C80" i="20"/>
  <c r="B203" i="8"/>
  <c r="FR201" i="8"/>
  <c r="FL201" i="8"/>
  <c r="FF201" i="8"/>
  <c r="EZ201" i="8"/>
  <c r="ET201" i="8"/>
  <c r="EN201" i="8"/>
  <c r="EH201" i="8"/>
  <c r="EB201" i="8"/>
  <c r="EA201" i="8"/>
  <c r="DU201" i="8"/>
  <c r="DO201" i="8"/>
  <c r="DI201" i="8"/>
  <c r="DC201" i="8"/>
  <c r="CW201" i="8"/>
  <c r="CQ201" i="8"/>
  <c r="CK201" i="8"/>
  <c r="CJ201" i="8"/>
  <c r="CD201" i="8"/>
  <c r="BX201" i="8"/>
  <c r="BR201" i="8"/>
  <c r="BL201" i="8"/>
  <c r="BF201" i="8"/>
  <c r="AT201" i="8"/>
  <c r="AS201" i="8"/>
  <c r="AM201" i="8"/>
  <c r="AG201" i="8"/>
  <c r="AA201" i="8"/>
  <c r="U201" i="8"/>
  <c r="O201" i="8"/>
  <c r="I201" i="8"/>
  <c r="C201" i="8"/>
  <c r="FR200" i="8"/>
  <c r="FL200" i="8"/>
  <c r="FF200" i="8"/>
  <c r="EZ200" i="8"/>
  <c r="ET200" i="8"/>
  <c r="EN200" i="8"/>
  <c r="EH200" i="8"/>
  <c r="EB200" i="8"/>
  <c r="EA200" i="8"/>
  <c r="DU200" i="8"/>
  <c r="DO200" i="8"/>
  <c r="DI200" i="8"/>
  <c r="DC200" i="8"/>
  <c r="CW200" i="8"/>
  <c r="CQ200" i="8"/>
  <c r="CK200" i="8"/>
  <c r="CJ200" i="8"/>
  <c r="CD200" i="8"/>
  <c r="BX200" i="8"/>
  <c r="BR200" i="8"/>
  <c r="BL200" i="8"/>
  <c r="BF200" i="8"/>
  <c r="AT200" i="8"/>
  <c r="AS200" i="8"/>
  <c r="AM200" i="8"/>
  <c r="AG200" i="8"/>
  <c r="AA200" i="8"/>
  <c r="U200" i="8"/>
  <c r="O200" i="8"/>
  <c r="I200" i="8"/>
  <c r="C200" i="8"/>
  <c r="FR199" i="8"/>
  <c r="FL199" i="8"/>
  <c r="FF199" i="8"/>
  <c r="EZ199" i="8"/>
  <c r="ET199" i="8"/>
  <c r="EN199" i="8"/>
  <c r="EH199" i="8"/>
  <c r="EB199" i="8"/>
  <c r="EA199" i="8"/>
  <c r="DU199" i="8"/>
  <c r="DO199" i="8"/>
  <c r="DI199" i="8"/>
  <c r="DC199" i="8"/>
  <c r="CW199" i="8"/>
  <c r="CQ199" i="8"/>
  <c r="CK199" i="8"/>
  <c r="CJ199" i="8"/>
  <c r="CD199" i="8"/>
  <c r="BX199" i="8"/>
  <c r="BR199" i="8"/>
  <c r="BL199" i="8"/>
  <c r="BF199" i="8"/>
  <c r="AT199" i="8"/>
  <c r="AS199" i="8"/>
  <c r="AM199" i="8"/>
  <c r="AG199" i="8"/>
  <c r="AA199" i="8"/>
  <c r="U199" i="8"/>
  <c r="O199" i="8"/>
  <c r="I199" i="8"/>
  <c r="C199" i="8"/>
  <c r="FR198" i="8"/>
  <c r="FL198" i="8"/>
  <c r="FF198" i="8"/>
  <c r="EZ198" i="8"/>
  <c r="ET198" i="8"/>
  <c r="EN198" i="8"/>
  <c r="EH198" i="8"/>
  <c r="EB198" i="8"/>
  <c r="EA198" i="8"/>
  <c r="DU198" i="8"/>
  <c r="DO198" i="8"/>
  <c r="DI198" i="8"/>
  <c r="DC198" i="8"/>
  <c r="CW198" i="8"/>
  <c r="CQ198" i="8"/>
  <c r="CK198" i="8"/>
  <c r="CJ198" i="8"/>
  <c r="CD198" i="8"/>
  <c r="BX198" i="8"/>
  <c r="BR198" i="8"/>
  <c r="BL198" i="8"/>
  <c r="BF198" i="8"/>
  <c r="AT198" i="8"/>
  <c r="AS198" i="8"/>
  <c r="AM198" i="8"/>
  <c r="AG198" i="8"/>
  <c r="AA198" i="8"/>
  <c r="U198" i="8"/>
  <c r="O198" i="8"/>
  <c r="I198" i="8"/>
  <c r="C198" i="8"/>
  <c r="FR197" i="8"/>
  <c r="FL197" i="8"/>
  <c r="FF197" i="8"/>
  <c r="EZ197" i="8"/>
  <c r="ET197" i="8"/>
  <c r="EN197" i="8"/>
  <c r="EH197" i="8"/>
  <c r="EB197" i="8"/>
  <c r="EA197" i="8"/>
  <c r="DU197" i="8"/>
  <c r="DO197" i="8"/>
  <c r="DI197" i="8"/>
  <c r="DC197" i="8"/>
  <c r="CW197" i="8"/>
  <c r="CQ197" i="8"/>
  <c r="CK197" i="8"/>
  <c r="CJ197" i="8"/>
  <c r="CD197" i="8"/>
  <c r="BX197" i="8"/>
  <c r="BR197" i="8"/>
  <c r="BL197" i="8"/>
  <c r="BF197" i="8"/>
  <c r="AT197" i="8"/>
  <c r="AS197" i="8"/>
  <c r="AM197" i="8"/>
  <c r="AG197" i="8"/>
  <c r="AA197" i="8"/>
  <c r="U197" i="8"/>
  <c r="O197" i="8"/>
  <c r="I197" i="8"/>
  <c r="C197" i="8"/>
  <c r="FL196" i="8"/>
  <c r="FF196" i="8"/>
  <c r="EZ196" i="8"/>
  <c r="ET196" i="8"/>
  <c r="EN196" i="8"/>
  <c r="EH196" i="8"/>
  <c r="EB196" i="8"/>
  <c r="DU196" i="8"/>
  <c r="DO196" i="8"/>
  <c r="DI196" i="8"/>
  <c r="DC196" i="8"/>
  <c r="CW196" i="8"/>
  <c r="CQ196" i="8"/>
  <c r="CK196" i="8"/>
  <c r="CJ196" i="8"/>
  <c r="CD196" i="8"/>
  <c r="BX196" i="8"/>
  <c r="BR196" i="8"/>
  <c r="BL196" i="8"/>
  <c r="BF196" i="8"/>
  <c r="AT196" i="8"/>
  <c r="AS196" i="8"/>
  <c r="AM196" i="8"/>
  <c r="AG196" i="8"/>
  <c r="AA196" i="8"/>
  <c r="U196" i="8"/>
  <c r="O196" i="8"/>
  <c r="I196" i="8"/>
  <c r="C196" i="8"/>
  <c r="FR195" i="8"/>
  <c r="FL195" i="8"/>
  <c r="FF195" i="8"/>
  <c r="EZ195" i="8"/>
  <c r="ET195" i="8"/>
  <c r="EN195" i="8"/>
  <c r="EH195" i="8"/>
  <c r="EB195" i="8"/>
  <c r="EA195" i="8"/>
  <c r="DU195" i="8"/>
  <c r="DO195" i="8"/>
  <c r="DI195" i="8"/>
  <c r="DC195" i="8"/>
  <c r="CW195" i="8"/>
  <c r="CQ195" i="8"/>
  <c r="CK195" i="8"/>
  <c r="CJ195" i="8"/>
  <c r="CD195" i="8"/>
  <c r="BX195" i="8"/>
  <c r="BR195" i="8"/>
  <c r="BL195" i="8"/>
  <c r="BF195" i="8"/>
  <c r="AT195" i="8"/>
  <c r="AS195" i="8"/>
  <c r="AM195" i="8"/>
  <c r="AG195" i="8"/>
  <c r="AA195" i="8"/>
  <c r="U195" i="8"/>
  <c r="O195" i="8"/>
  <c r="I195" i="8"/>
  <c r="C195" i="8"/>
  <c r="FL194" i="8"/>
  <c r="FF194" i="8"/>
  <c r="EZ194" i="8"/>
  <c r="ET194" i="8"/>
  <c r="EN194" i="8"/>
  <c r="EH194" i="8"/>
  <c r="EB194" i="8"/>
  <c r="DU194" i="8"/>
  <c r="DO194" i="8"/>
  <c r="DI194" i="8"/>
  <c r="DC194" i="8"/>
  <c r="CW194" i="8"/>
  <c r="CQ194" i="8"/>
  <c r="CK194" i="8"/>
  <c r="CJ194" i="8"/>
  <c r="CD194" i="8"/>
  <c r="BX194" i="8"/>
  <c r="BR194" i="8"/>
  <c r="BL194" i="8"/>
  <c r="BF194" i="8"/>
  <c r="AT194" i="8"/>
  <c r="AS194" i="8"/>
  <c r="AM194" i="8"/>
  <c r="AG194" i="8"/>
  <c r="AA194" i="8"/>
  <c r="U194" i="8"/>
  <c r="O194" i="8"/>
  <c r="I194" i="8"/>
  <c r="C194" i="8"/>
  <c r="FL193" i="8"/>
  <c r="FF193" i="8"/>
  <c r="EZ193" i="8"/>
  <c r="ET193" i="8"/>
  <c r="EN193" i="8"/>
  <c r="EH193" i="8"/>
  <c r="EB193" i="8"/>
  <c r="DU193" i="8"/>
  <c r="DO193" i="8"/>
  <c r="DI193" i="8"/>
  <c r="DC193" i="8"/>
  <c r="CW193" i="8"/>
  <c r="CQ193" i="8"/>
  <c r="CK193" i="8"/>
  <c r="CJ193" i="8"/>
  <c r="CD193" i="8"/>
  <c r="BX193" i="8"/>
  <c r="BR193" i="8"/>
  <c r="BL193" i="8"/>
  <c r="BF193" i="8"/>
  <c r="AT193" i="8"/>
  <c r="AS193" i="8"/>
  <c r="AM193" i="8"/>
  <c r="AG193" i="8"/>
  <c r="AA193" i="8"/>
  <c r="U193" i="8"/>
  <c r="O193" i="8"/>
  <c r="I193" i="8"/>
  <c r="C193" i="8"/>
  <c r="FL192" i="8"/>
  <c r="FF192" i="8"/>
  <c r="EZ192" i="8"/>
  <c r="ET192" i="8"/>
  <c r="EN192" i="8"/>
  <c r="EH192" i="8"/>
  <c r="EB192" i="8"/>
  <c r="DU192" i="8"/>
  <c r="DO192" i="8"/>
  <c r="DI192" i="8"/>
  <c r="DC192" i="8"/>
  <c r="CW192" i="8"/>
  <c r="CQ192" i="8"/>
  <c r="CK192" i="8"/>
  <c r="CJ192" i="8"/>
  <c r="CD192" i="8"/>
  <c r="BX192" i="8"/>
  <c r="BR192" i="8"/>
  <c r="BL192" i="8"/>
  <c r="BF192" i="8"/>
  <c r="AT192" i="8"/>
  <c r="AS192" i="8"/>
  <c r="AM192" i="8"/>
  <c r="AG192" i="8"/>
  <c r="AA192" i="8"/>
  <c r="U192" i="8"/>
  <c r="O192" i="8"/>
  <c r="I192" i="8"/>
  <c r="C192" i="8"/>
  <c r="FR191" i="8"/>
  <c r="FL191" i="8"/>
  <c r="FF191" i="8"/>
  <c r="EZ191" i="8"/>
  <c r="ET191" i="8"/>
  <c r="EN191" i="8"/>
  <c r="EH191" i="8"/>
  <c r="EB191" i="8"/>
  <c r="EA191" i="8"/>
  <c r="DU191" i="8"/>
  <c r="DO191" i="8"/>
  <c r="DI191" i="8"/>
  <c r="DC191" i="8"/>
  <c r="CW191" i="8"/>
  <c r="CQ191" i="8"/>
  <c r="CK191" i="8"/>
  <c r="CJ191" i="8"/>
  <c r="CD191" i="8"/>
  <c r="BX191" i="8"/>
  <c r="BR191" i="8"/>
  <c r="BL191" i="8"/>
  <c r="BF191" i="8"/>
  <c r="AT191" i="8"/>
  <c r="AS191" i="8"/>
  <c r="AM191" i="8"/>
  <c r="AG191" i="8"/>
  <c r="AA191" i="8"/>
  <c r="U191" i="8"/>
  <c r="O191" i="8"/>
  <c r="I191" i="8"/>
  <c r="C191" i="8"/>
  <c r="FR190" i="8"/>
  <c r="FL190" i="8"/>
  <c r="FF190" i="8"/>
  <c r="EZ190" i="8"/>
  <c r="ET190" i="8"/>
  <c r="EN190" i="8"/>
  <c r="EH190" i="8"/>
  <c r="EB190" i="8"/>
  <c r="EA190" i="8"/>
  <c r="DU190" i="8"/>
  <c r="DO190" i="8"/>
  <c r="DI190" i="8"/>
  <c r="DC190" i="8"/>
  <c r="CW190" i="8"/>
  <c r="CQ190" i="8"/>
  <c r="CK190" i="8"/>
  <c r="CD190" i="8"/>
  <c r="BX190" i="8"/>
  <c r="BR190" i="8"/>
  <c r="BL190" i="8"/>
  <c r="BF190" i="8"/>
  <c r="AT190" i="8"/>
  <c r="AS190" i="8"/>
  <c r="AM190" i="8"/>
  <c r="AG190" i="8"/>
  <c r="AA190" i="8"/>
  <c r="U190" i="8"/>
  <c r="O190" i="8"/>
  <c r="I190" i="8"/>
  <c r="C190" i="8"/>
  <c r="FR189" i="8"/>
  <c r="FL189" i="8"/>
  <c r="FF189" i="8"/>
  <c r="EZ189" i="8"/>
  <c r="ET189" i="8"/>
  <c r="EN189" i="8"/>
  <c r="EH189" i="8"/>
  <c r="EB189" i="8"/>
  <c r="EA189" i="8"/>
  <c r="DU189" i="8"/>
  <c r="DO189" i="8"/>
  <c r="DI189" i="8"/>
  <c r="DC189" i="8"/>
  <c r="CW189" i="8"/>
  <c r="CQ189" i="8"/>
  <c r="CK189" i="8"/>
  <c r="CD189" i="8"/>
  <c r="BX189" i="8"/>
  <c r="BR189" i="8"/>
  <c r="BL189" i="8"/>
  <c r="BF189" i="8"/>
  <c r="AT189" i="8"/>
  <c r="AS189" i="8"/>
  <c r="AM189" i="8"/>
  <c r="AG189" i="8"/>
  <c r="AA189" i="8"/>
  <c r="U189" i="8"/>
  <c r="O189" i="8"/>
  <c r="I189" i="8"/>
  <c r="C189" i="8"/>
  <c r="FL188" i="8"/>
  <c r="FF188" i="8"/>
  <c r="EZ188" i="8"/>
  <c r="ET188" i="8"/>
  <c r="EN188" i="8"/>
  <c r="EH188" i="8"/>
  <c r="EB188" i="8"/>
  <c r="DU188" i="8"/>
  <c r="DO188" i="8"/>
  <c r="DI188" i="8"/>
  <c r="DC188" i="8"/>
  <c r="CW188" i="8"/>
  <c r="CQ188" i="8"/>
  <c r="CK188" i="8"/>
  <c r="CD188" i="8"/>
  <c r="BX188" i="8"/>
  <c r="BR188" i="8"/>
  <c r="BL188" i="8"/>
  <c r="BF188" i="8"/>
  <c r="AT188" i="8"/>
  <c r="AS188" i="8"/>
  <c r="AM188" i="8"/>
  <c r="AG188" i="8"/>
  <c r="AA188" i="8"/>
  <c r="U188" i="8"/>
  <c r="O188" i="8"/>
  <c r="I188" i="8"/>
  <c r="C188" i="8"/>
  <c r="FR187" i="8"/>
  <c r="FL187" i="8"/>
  <c r="FF187" i="8"/>
  <c r="EZ187" i="8"/>
  <c r="ET187" i="8"/>
  <c r="EN187" i="8"/>
  <c r="EH187" i="8"/>
  <c r="EB187" i="8"/>
  <c r="EA187" i="8"/>
  <c r="DU187" i="8"/>
  <c r="DO187" i="8"/>
  <c r="DI187" i="8"/>
  <c r="DC187" i="8"/>
  <c r="CW187" i="8"/>
  <c r="CQ187" i="8"/>
  <c r="CK187" i="8"/>
  <c r="CD187" i="8"/>
  <c r="BX187" i="8"/>
  <c r="BR187" i="8"/>
  <c r="BL187" i="8"/>
  <c r="BF187" i="8"/>
  <c r="AT187" i="8"/>
  <c r="AS187" i="8"/>
  <c r="AM187" i="8"/>
  <c r="AG187" i="8"/>
  <c r="AA187" i="8"/>
  <c r="U187" i="8"/>
  <c r="O187" i="8"/>
  <c r="I187" i="8"/>
  <c r="C187" i="8"/>
  <c r="FR186" i="8"/>
  <c r="FL186" i="8"/>
  <c r="FF186" i="8"/>
  <c r="EZ186" i="8"/>
  <c r="ET186" i="8"/>
  <c r="EN186" i="8"/>
  <c r="EH186" i="8"/>
  <c r="EB186" i="8"/>
  <c r="EA186" i="8"/>
  <c r="DU186" i="8"/>
  <c r="DO186" i="8"/>
  <c r="DI186" i="8"/>
  <c r="DC186" i="8"/>
  <c r="CW186" i="8"/>
  <c r="CQ186" i="8"/>
  <c r="CK186" i="8"/>
  <c r="CD186" i="8"/>
  <c r="BX186" i="8"/>
  <c r="BR186" i="8"/>
  <c r="BL186" i="8"/>
  <c r="BF186" i="8"/>
  <c r="AT186" i="8"/>
  <c r="AS186" i="8"/>
  <c r="AM186" i="8"/>
  <c r="AG186" i="8"/>
  <c r="AA186" i="8"/>
  <c r="U186" i="8"/>
  <c r="O186" i="8"/>
  <c r="I186" i="8"/>
  <c r="C186" i="8"/>
  <c r="FL185" i="8"/>
  <c r="FF185" i="8"/>
  <c r="EZ185" i="8"/>
  <c r="ET185" i="8"/>
  <c r="EN185" i="8"/>
  <c r="EH185" i="8"/>
  <c r="EB185" i="8"/>
  <c r="DU185" i="8"/>
  <c r="DO185" i="8"/>
  <c r="DI185" i="8"/>
  <c r="DC185" i="8"/>
  <c r="CW185" i="8"/>
  <c r="CQ185" i="8"/>
  <c r="CK185" i="8"/>
  <c r="CD185" i="8"/>
  <c r="BX185" i="8"/>
  <c r="BR185" i="8"/>
  <c r="BL185" i="8"/>
  <c r="BF185" i="8"/>
  <c r="AT185" i="8"/>
  <c r="AS185" i="8"/>
  <c r="AM185" i="8"/>
  <c r="AG185" i="8"/>
  <c r="AA185" i="8"/>
  <c r="U185" i="8"/>
  <c r="O185" i="8"/>
  <c r="I185" i="8"/>
  <c r="C185" i="8"/>
  <c r="FR184" i="8"/>
  <c r="FL184" i="8"/>
  <c r="FF184" i="8"/>
  <c r="EZ184" i="8"/>
  <c r="ET184" i="8"/>
  <c r="EN184" i="8"/>
  <c r="EH184" i="8"/>
  <c r="EB184" i="8"/>
  <c r="EA184" i="8"/>
  <c r="DU184" i="8"/>
  <c r="DO184" i="8"/>
  <c r="DI184" i="8"/>
  <c r="DC184" i="8"/>
  <c r="CW184" i="8"/>
  <c r="CQ184" i="8"/>
  <c r="CK184" i="8"/>
  <c r="CD184" i="8"/>
  <c r="BX184" i="8"/>
  <c r="BR184" i="8"/>
  <c r="BL184" i="8"/>
  <c r="BF184" i="8"/>
  <c r="AT184" i="8"/>
  <c r="AS184" i="8"/>
  <c r="AM184" i="8"/>
  <c r="AG184" i="8"/>
  <c r="AA184" i="8"/>
  <c r="U184" i="8"/>
  <c r="O184" i="8"/>
  <c r="I184" i="8"/>
  <c r="C184" i="8"/>
  <c r="FR183" i="8"/>
  <c r="FL183" i="8"/>
  <c r="FF183" i="8"/>
  <c r="EZ183" i="8"/>
  <c r="ET183" i="8"/>
  <c r="EN183" i="8"/>
  <c r="EH183" i="8"/>
  <c r="EB183" i="8"/>
  <c r="EA183" i="8"/>
  <c r="DU183" i="8"/>
  <c r="DO183" i="8"/>
  <c r="DI183" i="8"/>
  <c r="DC183" i="8"/>
  <c r="CW183" i="8"/>
  <c r="CQ183" i="8"/>
  <c r="CK183" i="8"/>
  <c r="CD183" i="8"/>
  <c r="BX183" i="8"/>
  <c r="BR183" i="8"/>
  <c r="BL183" i="8"/>
  <c r="BF183" i="8"/>
  <c r="AT183" i="8"/>
  <c r="AM183" i="8"/>
  <c r="AG183" i="8"/>
  <c r="AA183" i="8"/>
  <c r="U183" i="8"/>
  <c r="O183" i="8"/>
  <c r="I183" i="8"/>
  <c r="C183" i="8"/>
  <c r="FR182" i="8"/>
  <c r="FL182" i="8"/>
  <c r="FF182" i="8"/>
  <c r="EZ182" i="8"/>
  <c r="ET182" i="8"/>
  <c r="EN182" i="8"/>
  <c r="EH182" i="8"/>
  <c r="EB182" i="8"/>
  <c r="EA182" i="8"/>
  <c r="DU182" i="8"/>
  <c r="DO182" i="8"/>
  <c r="DI182" i="8"/>
  <c r="DC182" i="8"/>
  <c r="CW182" i="8"/>
  <c r="CQ182" i="8"/>
  <c r="CK182" i="8"/>
  <c r="CD182" i="8"/>
  <c r="BX182" i="8"/>
  <c r="BR182" i="8"/>
  <c r="BL182" i="8"/>
  <c r="BF182" i="8"/>
  <c r="AT182" i="8"/>
  <c r="AM182" i="8"/>
  <c r="AG182" i="8"/>
  <c r="AA182" i="8"/>
  <c r="U182" i="8"/>
  <c r="O182" i="8"/>
  <c r="I182" i="8"/>
  <c r="C182" i="8"/>
  <c r="FR181" i="8"/>
  <c r="FL181" i="8"/>
  <c r="FF181" i="8"/>
  <c r="EZ181" i="8"/>
  <c r="ET181" i="8"/>
  <c r="EN181" i="8"/>
  <c r="EH181" i="8"/>
  <c r="EB181" i="8"/>
  <c r="EA181" i="8"/>
  <c r="DU181" i="8"/>
  <c r="DO181" i="8"/>
  <c r="DI181" i="8"/>
  <c r="DC181" i="8"/>
  <c r="CW181" i="8"/>
  <c r="CQ181" i="8"/>
  <c r="CK181" i="8"/>
  <c r="CJ181" i="8"/>
  <c r="CD181" i="8"/>
  <c r="BX181" i="8"/>
  <c r="BR181" i="8"/>
  <c r="BL181" i="8"/>
  <c r="BF181" i="8"/>
  <c r="AT181" i="8"/>
  <c r="AM181" i="8"/>
  <c r="AG181" i="8"/>
  <c r="AA181" i="8"/>
  <c r="U181" i="8"/>
  <c r="O181" i="8"/>
  <c r="I181" i="8"/>
  <c r="C181" i="8"/>
  <c r="FR180" i="8"/>
  <c r="FL180" i="8"/>
  <c r="FF180" i="8"/>
  <c r="EZ180" i="8"/>
  <c r="ET180" i="8"/>
  <c r="EN180" i="8"/>
  <c r="EH180" i="8"/>
  <c r="EB180" i="8"/>
  <c r="EA180" i="8"/>
  <c r="DU180" i="8"/>
  <c r="DO180" i="8"/>
  <c r="DI180" i="8"/>
  <c r="DC180" i="8"/>
  <c r="CW180" i="8"/>
  <c r="CQ180" i="8"/>
  <c r="CK180" i="8"/>
  <c r="CJ180" i="8"/>
  <c r="CD180" i="8"/>
  <c r="BX180" i="8"/>
  <c r="BR180" i="8"/>
  <c r="BL180" i="8"/>
  <c r="BF180" i="8"/>
  <c r="AT180" i="8"/>
  <c r="AM180" i="8"/>
  <c r="AG180" i="8"/>
  <c r="AA180" i="8"/>
  <c r="U180" i="8"/>
  <c r="O180" i="8"/>
  <c r="I180" i="8"/>
  <c r="C180" i="8"/>
  <c r="FR179" i="8"/>
  <c r="FL179" i="8"/>
  <c r="FF179" i="8"/>
  <c r="EZ179" i="8"/>
  <c r="ET179" i="8"/>
  <c r="EN179" i="8"/>
  <c r="EH179" i="8"/>
  <c r="EB179" i="8"/>
  <c r="EA179" i="8"/>
  <c r="DU179" i="8"/>
  <c r="DO179" i="8"/>
  <c r="DI179" i="8"/>
  <c r="DC179" i="8"/>
  <c r="CW179" i="8"/>
  <c r="CQ179" i="8"/>
  <c r="CK179" i="8"/>
  <c r="CJ179" i="8"/>
  <c r="CD179" i="8"/>
  <c r="BX179" i="8"/>
  <c r="BR179" i="8"/>
  <c r="BL179" i="8"/>
  <c r="BF179" i="8"/>
  <c r="AT179" i="8"/>
  <c r="AM179" i="8"/>
  <c r="AG179" i="8"/>
  <c r="AA179" i="8"/>
  <c r="U179" i="8"/>
  <c r="O179" i="8"/>
  <c r="I179" i="8"/>
  <c r="C179" i="8"/>
  <c r="FR178" i="8"/>
  <c r="FL178" i="8"/>
  <c r="FF178" i="8"/>
  <c r="EZ178" i="8"/>
  <c r="ET178" i="8"/>
  <c r="EN178" i="8"/>
  <c r="EH178" i="8"/>
  <c r="EB178" i="8"/>
  <c r="EA178" i="8"/>
  <c r="DU178" i="8"/>
  <c r="DO178" i="8"/>
  <c r="DI178" i="8"/>
  <c r="DC178" i="8"/>
  <c r="CW178" i="8"/>
  <c r="CQ178" i="8"/>
  <c r="CK178" i="8"/>
  <c r="CJ178" i="8"/>
  <c r="CD178" i="8"/>
  <c r="BX178" i="8"/>
  <c r="BR178" i="8"/>
  <c r="BL178" i="8"/>
  <c r="BF178" i="8"/>
  <c r="AT178" i="8"/>
  <c r="AM178" i="8"/>
  <c r="AG178" i="8"/>
  <c r="AA178" i="8"/>
  <c r="U178" i="8"/>
  <c r="O178" i="8"/>
  <c r="I178" i="8"/>
  <c r="C178" i="8"/>
  <c r="FR177" i="8"/>
  <c r="FL177" i="8"/>
  <c r="FF177" i="8"/>
  <c r="EZ177" i="8"/>
  <c r="ET177" i="8"/>
  <c r="EN177" i="8"/>
  <c r="EH177" i="8"/>
  <c r="EB177" i="8"/>
  <c r="EA177" i="8"/>
  <c r="DU177" i="8"/>
  <c r="DO177" i="8"/>
  <c r="DI177" i="8"/>
  <c r="DC177" i="8"/>
  <c r="CW177" i="8"/>
  <c r="CQ177" i="8"/>
  <c r="CK177" i="8"/>
  <c r="CJ177" i="8"/>
  <c r="CD177" i="8"/>
  <c r="BX177" i="8"/>
  <c r="BR177" i="8"/>
  <c r="BL177" i="8"/>
  <c r="BF177" i="8"/>
  <c r="AT177" i="8"/>
  <c r="AS177" i="8"/>
  <c r="AM177" i="8"/>
  <c r="AG177" i="8"/>
  <c r="AA177" i="8"/>
  <c r="U177" i="8"/>
  <c r="O177" i="8"/>
  <c r="I177" i="8"/>
  <c r="C177" i="8"/>
  <c r="FR176" i="8"/>
  <c r="FL176" i="8"/>
  <c r="FF176" i="8"/>
  <c r="EZ176" i="8"/>
  <c r="ET176" i="8"/>
  <c r="EN176" i="8"/>
  <c r="EH176" i="8"/>
  <c r="EB176" i="8"/>
  <c r="EA176" i="8"/>
  <c r="DU176" i="8"/>
  <c r="DO176" i="8"/>
  <c r="DI176" i="8"/>
  <c r="DC176" i="8"/>
  <c r="CW176" i="8"/>
  <c r="CQ176" i="8"/>
  <c r="CK176" i="8"/>
  <c r="CJ176" i="8"/>
  <c r="CD176" i="8"/>
  <c r="BX176" i="8"/>
  <c r="BR176" i="8"/>
  <c r="BL176" i="8"/>
  <c r="BF176" i="8"/>
  <c r="AT176" i="8"/>
  <c r="AM176" i="8"/>
  <c r="AG176" i="8"/>
  <c r="AA176" i="8"/>
  <c r="U176" i="8"/>
  <c r="O176" i="8"/>
  <c r="I176" i="8"/>
  <c r="C176" i="8"/>
  <c r="FR175" i="8"/>
  <c r="FL175" i="8"/>
  <c r="FF175" i="8"/>
  <c r="EZ175" i="8"/>
  <c r="ET175" i="8"/>
  <c r="EN175" i="8"/>
  <c r="EH175" i="8"/>
  <c r="EB175" i="8"/>
  <c r="EA175" i="8"/>
  <c r="DU175" i="8"/>
  <c r="DO175" i="8"/>
  <c r="DI175" i="8"/>
  <c r="DC175" i="8"/>
  <c r="CW175" i="8"/>
  <c r="CQ175" i="8"/>
  <c r="CK175" i="8"/>
  <c r="CJ175" i="8"/>
  <c r="CD175" i="8"/>
  <c r="BX175" i="8"/>
  <c r="BR175" i="8"/>
  <c r="BL175" i="8"/>
  <c r="BF175" i="8"/>
  <c r="AT175" i="8"/>
  <c r="AM175" i="8"/>
  <c r="AG175" i="8"/>
  <c r="AA175" i="8"/>
  <c r="U175" i="8"/>
  <c r="O175" i="8"/>
  <c r="I175" i="8"/>
  <c r="C175" i="8"/>
  <c r="FR174" i="8"/>
  <c r="FL174" i="8"/>
  <c r="FF174" i="8"/>
  <c r="EZ174" i="8"/>
  <c r="ET174" i="8"/>
  <c r="EN174" i="8"/>
  <c r="EH174" i="8"/>
  <c r="EB174" i="8"/>
  <c r="EA174" i="8"/>
  <c r="DU174" i="8"/>
  <c r="DO174" i="8"/>
  <c r="DI174" i="8"/>
  <c r="DC174" i="8"/>
  <c r="CW174" i="8"/>
  <c r="CQ174" i="8"/>
  <c r="CK174" i="8"/>
  <c r="CJ174" i="8"/>
  <c r="CD174" i="8"/>
  <c r="BX174" i="8"/>
  <c r="BR174" i="8"/>
  <c r="BL174" i="8"/>
  <c r="BF174" i="8"/>
  <c r="AT174" i="8"/>
  <c r="AM174" i="8"/>
  <c r="AG174" i="8"/>
  <c r="AA174" i="8"/>
  <c r="U174" i="8"/>
  <c r="O174" i="8"/>
  <c r="I174" i="8"/>
  <c r="C174" i="8"/>
  <c r="FL173" i="8"/>
  <c r="FF173" i="8"/>
  <c r="EZ173" i="8"/>
  <c r="ET173" i="8"/>
  <c r="EN173" i="8"/>
  <c r="EH173" i="8"/>
  <c r="EB173" i="8"/>
  <c r="DU173" i="8"/>
  <c r="DO173" i="8"/>
  <c r="DI173" i="8"/>
  <c r="DC173" i="8"/>
  <c r="CW173" i="8"/>
  <c r="CQ173" i="8"/>
  <c r="CK173" i="8"/>
  <c r="CD173" i="8"/>
  <c r="BX173" i="8"/>
  <c r="BR173" i="8"/>
  <c r="BL173" i="8"/>
  <c r="BF173" i="8"/>
  <c r="AT173" i="8"/>
  <c r="AM173" i="8"/>
  <c r="AG173" i="8"/>
  <c r="AA173" i="8"/>
  <c r="U173" i="8"/>
  <c r="O173" i="8"/>
  <c r="I173" i="8"/>
  <c r="C173" i="8"/>
  <c r="B110" i="8"/>
  <c r="FR108" i="8"/>
  <c r="FL108" i="8"/>
  <c r="FF108" i="8"/>
  <c r="EZ108" i="8"/>
  <c r="ET108" i="8"/>
  <c r="EN108" i="8"/>
  <c r="EH108" i="8"/>
  <c r="EB108" i="8"/>
  <c r="EA108" i="8"/>
  <c r="DU108" i="8"/>
  <c r="DO108" i="8"/>
  <c r="DI108" i="8"/>
  <c r="DC108" i="8"/>
  <c r="CW108" i="8"/>
  <c r="CQ108" i="8"/>
  <c r="CK108" i="8"/>
  <c r="CJ108" i="8"/>
  <c r="CD108" i="8"/>
  <c r="BX108" i="8"/>
  <c r="BR108" i="8"/>
  <c r="BL108" i="8"/>
  <c r="BF108" i="8"/>
  <c r="AZ108" i="8"/>
  <c r="AT108" i="8"/>
  <c r="AS108" i="8"/>
  <c r="AM108" i="8"/>
  <c r="AG108" i="8"/>
  <c r="AA108" i="8"/>
  <c r="U108" i="8"/>
  <c r="O108" i="8"/>
  <c r="I108" i="8"/>
  <c r="C108" i="8"/>
  <c r="FR107" i="8"/>
  <c r="FL107" i="8"/>
  <c r="FF107" i="8"/>
  <c r="EZ107" i="8"/>
  <c r="ET107" i="8"/>
  <c r="EN107" i="8"/>
  <c r="EH107" i="8"/>
  <c r="EB107" i="8"/>
  <c r="EA107" i="8"/>
  <c r="DU107" i="8"/>
  <c r="DO107" i="8"/>
  <c r="DI107" i="8"/>
  <c r="DC107" i="8"/>
  <c r="CW107" i="8"/>
  <c r="CQ107" i="8"/>
  <c r="CK107" i="8"/>
  <c r="CJ107" i="8"/>
  <c r="CD107" i="8"/>
  <c r="BX107" i="8"/>
  <c r="BR107" i="8"/>
  <c r="BL107" i="8"/>
  <c r="BF107" i="8"/>
  <c r="AZ107" i="8"/>
  <c r="AT107" i="8"/>
  <c r="AS107" i="8"/>
  <c r="AM107" i="8"/>
  <c r="AG107" i="8"/>
  <c r="AA107" i="8"/>
  <c r="U107" i="8"/>
  <c r="O107" i="8"/>
  <c r="I107" i="8"/>
  <c r="C107" i="8"/>
  <c r="FR106" i="8"/>
  <c r="FL106" i="8"/>
  <c r="FF106" i="8"/>
  <c r="EZ106" i="8"/>
  <c r="ET106" i="8"/>
  <c r="EN106" i="8"/>
  <c r="EH106" i="8"/>
  <c r="EB106" i="8"/>
  <c r="EA106" i="8"/>
  <c r="DU106" i="8"/>
  <c r="DO106" i="8"/>
  <c r="DI106" i="8"/>
  <c r="DC106" i="8"/>
  <c r="CW106" i="8"/>
  <c r="CQ106" i="8"/>
  <c r="CK106" i="8"/>
  <c r="CJ106" i="8"/>
  <c r="CD106" i="8"/>
  <c r="BX106" i="8"/>
  <c r="BR106" i="8"/>
  <c r="BL106" i="8"/>
  <c r="BF106" i="8"/>
  <c r="AZ106" i="8"/>
  <c r="AT106" i="8"/>
  <c r="AS106" i="8"/>
  <c r="AM106" i="8"/>
  <c r="AG106" i="8"/>
  <c r="AA106" i="8"/>
  <c r="U106" i="8"/>
  <c r="O106" i="8"/>
  <c r="I106" i="8"/>
  <c r="C106" i="8"/>
  <c r="FR105" i="8"/>
  <c r="FL105" i="8"/>
  <c r="FF105" i="8"/>
  <c r="EZ105" i="8"/>
  <c r="ET105" i="8"/>
  <c r="EN105" i="8"/>
  <c r="EH105" i="8"/>
  <c r="EB105" i="8"/>
  <c r="EA105" i="8"/>
  <c r="DU105" i="8"/>
  <c r="DO105" i="8"/>
  <c r="DI105" i="8"/>
  <c r="DC105" i="8"/>
  <c r="CW105" i="8"/>
  <c r="CQ105" i="8"/>
  <c r="CK105" i="8"/>
  <c r="CJ105" i="8"/>
  <c r="CD105" i="8"/>
  <c r="BX105" i="8"/>
  <c r="BR105" i="8"/>
  <c r="BL105" i="8"/>
  <c r="BF105" i="8"/>
  <c r="AZ105" i="8"/>
  <c r="AT105" i="8"/>
  <c r="AS105" i="8"/>
  <c r="AM105" i="8"/>
  <c r="AG105" i="8"/>
  <c r="AA105" i="8"/>
  <c r="U105" i="8"/>
  <c r="O105" i="8"/>
  <c r="I105" i="8"/>
  <c r="C105" i="8"/>
  <c r="FR104" i="8"/>
  <c r="FL104" i="8"/>
  <c r="FF104" i="8"/>
  <c r="EZ104" i="8"/>
  <c r="ET104" i="8"/>
  <c r="EN104" i="8"/>
  <c r="EH104" i="8"/>
  <c r="EB104" i="8"/>
  <c r="EA104" i="8"/>
  <c r="DU104" i="8"/>
  <c r="DO104" i="8"/>
  <c r="DI104" i="8"/>
  <c r="DC104" i="8"/>
  <c r="CW104" i="8"/>
  <c r="CQ104" i="8"/>
  <c r="CK104" i="8"/>
  <c r="CJ104" i="8"/>
  <c r="CD104" i="8"/>
  <c r="BX104" i="8"/>
  <c r="BR104" i="8"/>
  <c r="BL104" i="8"/>
  <c r="BF104" i="8"/>
  <c r="AZ104" i="8"/>
  <c r="AT104" i="8"/>
  <c r="AS104" i="8"/>
  <c r="AM104" i="8"/>
  <c r="AG104" i="8"/>
  <c r="AA104" i="8"/>
  <c r="U104" i="8"/>
  <c r="O104" i="8"/>
  <c r="I104" i="8"/>
  <c r="C104" i="8"/>
  <c r="FL103" i="8"/>
  <c r="FF103" i="8"/>
  <c r="EZ103" i="8"/>
  <c r="ET103" i="8"/>
  <c r="EN103" i="8"/>
  <c r="EH103" i="8"/>
  <c r="EB103" i="8"/>
  <c r="DU103" i="8"/>
  <c r="DO103" i="8"/>
  <c r="DI103" i="8"/>
  <c r="DC103" i="8"/>
  <c r="CW103" i="8"/>
  <c r="CQ103" i="8"/>
  <c r="CK103" i="8"/>
  <c r="CJ103" i="8"/>
  <c r="CD103" i="8"/>
  <c r="BX103" i="8"/>
  <c r="BR103" i="8"/>
  <c r="BL103" i="8"/>
  <c r="BF103" i="8"/>
  <c r="AZ103" i="8"/>
  <c r="AT103" i="8"/>
  <c r="AS103" i="8"/>
  <c r="AM103" i="8"/>
  <c r="AG103" i="8"/>
  <c r="AA103" i="8"/>
  <c r="U103" i="8"/>
  <c r="O103" i="8"/>
  <c r="I103" i="8"/>
  <c r="C103" i="8"/>
  <c r="FR102" i="8"/>
  <c r="FL102" i="8"/>
  <c r="FF102" i="8"/>
  <c r="EZ102" i="8"/>
  <c r="ET102" i="8"/>
  <c r="EN102" i="8"/>
  <c r="EH102" i="8"/>
  <c r="EB102" i="8"/>
  <c r="EA102" i="8"/>
  <c r="DU102" i="8"/>
  <c r="DO102" i="8"/>
  <c r="DI102" i="8"/>
  <c r="DC102" i="8"/>
  <c r="CW102" i="8"/>
  <c r="CQ102" i="8"/>
  <c r="CK102" i="8"/>
  <c r="CJ102" i="8"/>
  <c r="CD102" i="8"/>
  <c r="BX102" i="8"/>
  <c r="BR102" i="8"/>
  <c r="BL102" i="8"/>
  <c r="BF102" i="8"/>
  <c r="AZ102" i="8"/>
  <c r="AT102" i="8"/>
  <c r="AS102" i="8"/>
  <c r="AM102" i="8"/>
  <c r="AG102" i="8"/>
  <c r="AA102" i="8"/>
  <c r="U102" i="8"/>
  <c r="O102" i="8"/>
  <c r="I102" i="8"/>
  <c r="C102" i="8"/>
  <c r="FL101" i="8"/>
  <c r="FF101" i="8"/>
  <c r="EZ101" i="8"/>
  <c r="ET101" i="8"/>
  <c r="EN101" i="8"/>
  <c r="EH101" i="8"/>
  <c r="EB101" i="8"/>
  <c r="DU101" i="8"/>
  <c r="DO101" i="8"/>
  <c r="DI101" i="8"/>
  <c r="DC101" i="8"/>
  <c r="CW101" i="8"/>
  <c r="CQ101" i="8"/>
  <c r="CK101" i="8"/>
  <c r="CJ101" i="8"/>
  <c r="CD101" i="8"/>
  <c r="BX101" i="8"/>
  <c r="BR101" i="8"/>
  <c r="BL101" i="8"/>
  <c r="BF101" i="8"/>
  <c r="AZ101" i="8"/>
  <c r="AT101" i="8"/>
  <c r="AS101" i="8"/>
  <c r="AM101" i="8"/>
  <c r="AG101" i="8"/>
  <c r="AA101" i="8"/>
  <c r="U101" i="8"/>
  <c r="O101" i="8"/>
  <c r="I101" i="8"/>
  <c r="C101" i="8"/>
  <c r="FL100" i="8"/>
  <c r="FF100" i="8"/>
  <c r="EZ100" i="8"/>
  <c r="ET100" i="8"/>
  <c r="EN100" i="8"/>
  <c r="EH100" i="8"/>
  <c r="EB100" i="8"/>
  <c r="DU100" i="8"/>
  <c r="DO100" i="8"/>
  <c r="DI100" i="8"/>
  <c r="DC100" i="8"/>
  <c r="CW100" i="8"/>
  <c r="CQ100" i="8"/>
  <c r="CK100" i="8"/>
  <c r="CJ100" i="8"/>
  <c r="CD100" i="8"/>
  <c r="BX100" i="8"/>
  <c r="BR100" i="8"/>
  <c r="BL100" i="8"/>
  <c r="BF100" i="8"/>
  <c r="AZ100" i="8"/>
  <c r="AT100" i="8"/>
  <c r="AS100" i="8"/>
  <c r="AM100" i="8"/>
  <c r="AG100" i="8"/>
  <c r="AA100" i="8"/>
  <c r="U100" i="8"/>
  <c r="O100" i="8"/>
  <c r="I100" i="8"/>
  <c r="C100" i="8"/>
  <c r="FL99" i="8"/>
  <c r="FF99" i="8"/>
  <c r="EZ99" i="8"/>
  <c r="ET99" i="8"/>
  <c r="EN99" i="8"/>
  <c r="EH99" i="8"/>
  <c r="EB99" i="8"/>
  <c r="DU99" i="8"/>
  <c r="DO99" i="8"/>
  <c r="DI99" i="8"/>
  <c r="DC99" i="8"/>
  <c r="CW99" i="8"/>
  <c r="CQ99" i="8"/>
  <c r="CK99" i="8"/>
  <c r="CJ99" i="8"/>
  <c r="CD99" i="8"/>
  <c r="BX99" i="8"/>
  <c r="BR99" i="8"/>
  <c r="BL99" i="8"/>
  <c r="BF99" i="8"/>
  <c r="AZ99" i="8"/>
  <c r="AT99" i="8"/>
  <c r="AS99" i="8"/>
  <c r="AM99" i="8"/>
  <c r="AG99" i="8"/>
  <c r="AA99" i="8"/>
  <c r="U99" i="8"/>
  <c r="O99" i="8"/>
  <c r="I99" i="8"/>
  <c r="C99" i="8"/>
  <c r="FR98" i="8"/>
  <c r="FL98" i="8"/>
  <c r="FF98" i="8"/>
  <c r="EZ98" i="8"/>
  <c r="ET98" i="8"/>
  <c r="EN98" i="8"/>
  <c r="EH98" i="8"/>
  <c r="EB98" i="8"/>
  <c r="EA98" i="8"/>
  <c r="DU98" i="8"/>
  <c r="DO98" i="8"/>
  <c r="DI98" i="8"/>
  <c r="DC98" i="8"/>
  <c r="CW98" i="8"/>
  <c r="CQ98" i="8"/>
  <c r="CK98" i="8"/>
  <c r="CJ98" i="8"/>
  <c r="CD98" i="8"/>
  <c r="BX98" i="8"/>
  <c r="BR98" i="8"/>
  <c r="BL98" i="8"/>
  <c r="BF98" i="8"/>
  <c r="AZ98" i="8"/>
  <c r="AT98" i="8"/>
  <c r="AS98" i="8"/>
  <c r="AM98" i="8"/>
  <c r="AG98" i="8"/>
  <c r="AA98" i="8"/>
  <c r="U98" i="8"/>
  <c r="O98" i="8"/>
  <c r="I98" i="8"/>
  <c r="C98" i="8"/>
  <c r="FR97" i="8"/>
  <c r="FL97" i="8"/>
  <c r="FF97" i="8"/>
  <c r="EZ97" i="8"/>
  <c r="ET97" i="8"/>
  <c r="EN97" i="8"/>
  <c r="EH97" i="8"/>
  <c r="EB97" i="8"/>
  <c r="EA97" i="8"/>
  <c r="DU97" i="8"/>
  <c r="DO97" i="8"/>
  <c r="DI97" i="8"/>
  <c r="DC97" i="8"/>
  <c r="CW97" i="8"/>
  <c r="CQ97" i="8"/>
  <c r="CK97" i="8"/>
  <c r="CD97" i="8"/>
  <c r="BX97" i="8"/>
  <c r="BR97" i="8"/>
  <c r="BL97" i="8"/>
  <c r="BF97" i="8"/>
  <c r="AZ97" i="8"/>
  <c r="AT97" i="8"/>
  <c r="AS97" i="8"/>
  <c r="AM97" i="8"/>
  <c r="AG97" i="8"/>
  <c r="AA97" i="8"/>
  <c r="U97" i="8"/>
  <c r="O97" i="8"/>
  <c r="I97" i="8"/>
  <c r="C97" i="8"/>
  <c r="FR96" i="8"/>
  <c r="FL96" i="8"/>
  <c r="FF96" i="8"/>
  <c r="EZ96" i="8"/>
  <c r="ET96" i="8"/>
  <c r="EN96" i="8"/>
  <c r="EH96" i="8"/>
  <c r="EB96" i="8"/>
  <c r="EA96" i="8"/>
  <c r="DU96" i="8"/>
  <c r="DO96" i="8"/>
  <c r="DI96" i="8"/>
  <c r="DC96" i="8"/>
  <c r="CW96" i="8"/>
  <c r="CQ96" i="8"/>
  <c r="CK96" i="8"/>
  <c r="CD96" i="8"/>
  <c r="BX96" i="8"/>
  <c r="BR96" i="8"/>
  <c r="BL96" i="8"/>
  <c r="BF96" i="8"/>
  <c r="AZ96" i="8"/>
  <c r="AT96" i="8"/>
  <c r="AS96" i="8"/>
  <c r="AM96" i="8"/>
  <c r="AG96" i="8"/>
  <c r="AA96" i="8"/>
  <c r="U96" i="8"/>
  <c r="O96" i="8"/>
  <c r="I96" i="8"/>
  <c r="C96" i="8"/>
  <c r="FL95" i="8"/>
  <c r="FF95" i="8"/>
  <c r="EZ95" i="8"/>
  <c r="ET95" i="8"/>
  <c r="EN95" i="8"/>
  <c r="EH95" i="8"/>
  <c r="EB95" i="8"/>
  <c r="DU95" i="8"/>
  <c r="DO95" i="8"/>
  <c r="DI95" i="8"/>
  <c r="DC95" i="8"/>
  <c r="CW95" i="8"/>
  <c r="CQ95" i="8"/>
  <c r="CK95" i="8"/>
  <c r="CD95" i="8"/>
  <c r="BX95" i="8"/>
  <c r="BR95" i="8"/>
  <c r="BL95" i="8"/>
  <c r="BF95" i="8"/>
  <c r="AZ95" i="8"/>
  <c r="AT95" i="8"/>
  <c r="AS95" i="8"/>
  <c r="AM95" i="8"/>
  <c r="AG95" i="8"/>
  <c r="AA95" i="8"/>
  <c r="U95" i="8"/>
  <c r="O95" i="8"/>
  <c r="I95" i="8"/>
  <c r="C95" i="8"/>
  <c r="FR94" i="8"/>
  <c r="FL94" i="8"/>
  <c r="FF94" i="8"/>
  <c r="EZ94" i="8"/>
  <c r="ET94" i="8"/>
  <c r="EN94" i="8"/>
  <c r="EH94" i="8"/>
  <c r="EB94" i="8"/>
  <c r="EA94" i="8"/>
  <c r="DU94" i="8"/>
  <c r="DO94" i="8"/>
  <c r="DI94" i="8"/>
  <c r="DC94" i="8"/>
  <c r="CW94" i="8"/>
  <c r="CQ94" i="8"/>
  <c r="CK94" i="8"/>
  <c r="CD94" i="8"/>
  <c r="BX94" i="8"/>
  <c r="BR94" i="8"/>
  <c r="BL94" i="8"/>
  <c r="BF94" i="8"/>
  <c r="AZ94" i="8"/>
  <c r="AT94" i="8"/>
  <c r="AS94" i="8"/>
  <c r="AM94" i="8"/>
  <c r="AG94" i="8"/>
  <c r="AA94" i="8"/>
  <c r="U94" i="8"/>
  <c r="O94" i="8"/>
  <c r="I94" i="8"/>
  <c r="C94" i="8"/>
  <c r="FR93" i="8"/>
  <c r="FL93" i="8"/>
  <c r="FF93" i="8"/>
  <c r="EZ93" i="8"/>
  <c r="ET93" i="8"/>
  <c r="EN93" i="8"/>
  <c r="EH93" i="8"/>
  <c r="EB93" i="8"/>
  <c r="EA93" i="8"/>
  <c r="DU93" i="8"/>
  <c r="DO93" i="8"/>
  <c r="DI93" i="8"/>
  <c r="DC93" i="8"/>
  <c r="CW93" i="8"/>
  <c r="CQ93" i="8"/>
  <c r="CK93" i="8"/>
  <c r="CD93" i="8"/>
  <c r="BX93" i="8"/>
  <c r="BR93" i="8"/>
  <c r="BL93" i="8"/>
  <c r="BF93" i="8"/>
  <c r="AZ93" i="8"/>
  <c r="AT93" i="8"/>
  <c r="AM93" i="8"/>
  <c r="AG93" i="8"/>
  <c r="AA93" i="8"/>
  <c r="U93" i="8"/>
  <c r="O93" i="8"/>
  <c r="I93" i="8"/>
  <c r="C93" i="8"/>
  <c r="FL92" i="8"/>
  <c r="FF92" i="8"/>
  <c r="EZ92" i="8"/>
  <c r="ET92" i="8"/>
  <c r="EN92" i="8"/>
  <c r="EH92" i="8"/>
  <c r="EB92" i="8"/>
  <c r="DU92" i="8"/>
  <c r="DO92" i="8"/>
  <c r="DI92" i="8"/>
  <c r="DC92" i="8"/>
  <c r="CW92" i="8"/>
  <c r="CQ92" i="8"/>
  <c r="CK92" i="8"/>
  <c r="CD92" i="8"/>
  <c r="BX92" i="8"/>
  <c r="BR92" i="8"/>
  <c r="BL92" i="8"/>
  <c r="BF92" i="8"/>
  <c r="AZ92" i="8"/>
  <c r="AT92" i="8"/>
  <c r="AS92" i="8"/>
  <c r="AM92" i="8"/>
  <c r="AG92" i="8"/>
  <c r="AA92" i="8"/>
  <c r="U92" i="8"/>
  <c r="O92" i="8"/>
  <c r="I92" i="8"/>
  <c r="C92" i="8"/>
  <c r="FR91" i="8"/>
  <c r="FL91" i="8"/>
  <c r="FF91" i="8"/>
  <c r="EZ91" i="8"/>
  <c r="ET91" i="8"/>
  <c r="EN91" i="8"/>
  <c r="EH91" i="8"/>
  <c r="EB91" i="8"/>
  <c r="EA91" i="8"/>
  <c r="DU91" i="8"/>
  <c r="DO91" i="8"/>
  <c r="DI91" i="8"/>
  <c r="DC91" i="8"/>
  <c r="CW91" i="8"/>
  <c r="CQ91" i="8"/>
  <c r="CK91" i="8"/>
  <c r="CD91" i="8"/>
  <c r="BX91" i="8"/>
  <c r="BR91" i="8"/>
  <c r="BL91" i="8"/>
  <c r="BF91" i="8"/>
  <c r="AZ91" i="8"/>
  <c r="AT91" i="8"/>
  <c r="AS91" i="8"/>
  <c r="AM91" i="8"/>
  <c r="AG91" i="8"/>
  <c r="AA91" i="8"/>
  <c r="U91" i="8"/>
  <c r="O91" i="8"/>
  <c r="I91" i="8"/>
  <c r="C91" i="8"/>
  <c r="FR90" i="8"/>
  <c r="FL90" i="8"/>
  <c r="FF90" i="8"/>
  <c r="EZ90" i="8"/>
  <c r="ET90" i="8"/>
  <c r="EN90" i="8"/>
  <c r="EH90" i="8"/>
  <c r="EB90" i="8"/>
  <c r="EA90" i="8"/>
  <c r="DU90" i="8"/>
  <c r="DO90" i="8"/>
  <c r="DI90" i="8"/>
  <c r="DC90" i="8"/>
  <c r="CW90" i="8"/>
  <c r="CQ90" i="8"/>
  <c r="CK90" i="8"/>
  <c r="CD90" i="8"/>
  <c r="BX90" i="8"/>
  <c r="BR90" i="8"/>
  <c r="BL90" i="8"/>
  <c r="BF90" i="8"/>
  <c r="AZ90" i="8"/>
  <c r="AT90" i="8"/>
  <c r="AM90" i="8"/>
  <c r="AG90" i="8"/>
  <c r="AA90" i="8"/>
  <c r="U90" i="8"/>
  <c r="O90" i="8"/>
  <c r="I90" i="8"/>
  <c r="C90" i="8"/>
  <c r="FR89" i="8"/>
  <c r="FL89" i="8"/>
  <c r="FF89" i="8"/>
  <c r="EZ89" i="8"/>
  <c r="ET89" i="8"/>
  <c r="EN89" i="8"/>
  <c r="EH89" i="8"/>
  <c r="EB89" i="8"/>
  <c r="EA89" i="8"/>
  <c r="DU89" i="8"/>
  <c r="DO89" i="8"/>
  <c r="DI89" i="8"/>
  <c r="DC89" i="8"/>
  <c r="CW89" i="8"/>
  <c r="CQ89" i="8"/>
  <c r="CK89" i="8"/>
  <c r="CD89" i="8"/>
  <c r="BX89" i="8"/>
  <c r="BR89" i="8"/>
  <c r="BL89" i="8"/>
  <c r="BF89" i="8"/>
  <c r="AZ89" i="8"/>
  <c r="AT89" i="8"/>
  <c r="AM89" i="8"/>
  <c r="AG89" i="8"/>
  <c r="AA89" i="8"/>
  <c r="U89" i="8"/>
  <c r="O89" i="8"/>
  <c r="I89" i="8"/>
  <c r="C89" i="8"/>
  <c r="FR88" i="8"/>
  <c r="FL88" i="8"/>
  <c r="FF88" i="8"/>
  <c r="EZ88" i="8"/>
  <c r="ET88" i="8"/>
  <c r="EN88" i="8"/>
  <c r="EH88" i="8"/>
  <c r="EB88" i="8"/>
  <c r="EA88" i="8"/>
  <c r="DU88" i="8"/>
  <c r="DO88" i="8"/>
  <c r="DI88" i="8"/>
  <c r="DC88" i="8"/>
  <c r="CW88" i="8"/>
  <c r="CQ88" i="8"/>
  <c r="CK88" i="8"/>
  <c r="CJ88" i="8"/>
  <c r="CD88" i="8"/>
  <c r="BX88" i="8"/>
  <c r="BR88" i="8"/>
  <c r="BL88" i="8"/>
  <c r="BF88" i="8"/>
  <c r="AZ88" i="8"/>
  <c r="AT88" i="8"/>
  <c r="AM88" i="8"/>
  <c r="AG88" i="8"/>
  <c r="AA88" i="8"/>
  <c r="U88" i="8"/>
  <c r="O88" i="8"/>
  <c r="I88" i="8"/>
  <c r="C88" i="8"/>
  <c r="FR87" i="8"/>
  <c r="FL87" i="8"/>
  <c r="FF87" i="8"/>
  <c r="EZ87" i="8"/>
  <c r="ET87" i="8"/>
  <c r="EN87" i="8"/>
  <c r="EH87" i="8"/>
  <c r="EB87" i="8"/>
  <c r="EA87" i="8"/>
  <c r="DU87" i="8"/>
  <c r="DO87" i="8"/>
  <c r="DI87" i="8"/>
  <c r="DC87" i="8"/>
  <c r="CW87" i="8"/>
  <c r="CQ87" i="8"/>
  <c r="CK87" i="8"/>
  <c r="CJ87" i="8"/>
  <c r="CD87" i="8"/>
  <c r="BX87" i="8"/>
  <c r="BR87" i="8"/>
  <c r="BL87" i="8"/>
  <c r="BF87" i="8"/>
  <c r="AZ87" i="8"/>
  <c r="AT87" i="8"/>
  <c r="AM87" i="8"/>
  <c r="AG87" i="8"/>
  <c r="AA87" i="8"/>
  <c r="U87" i="8"/>
  <c r="O87" i="8"/>
  <c r="I87" i="8"/>
  <c r="C87" i="8"/>
  <c r="FR86" i="8"/>
  <c r="FL86" i="8"/>
  <c r="FF86" i="8"/>
  <c r="EZ86" i="8"/>
  <c r="ET86" i="8"/>
  <c r="EN86" i="8"/>
  <c r="EH86" i="8"/>
  <c r="EB86" i="8"/>
  <c r="EA86" i="8"/>
  <c r="DU86" i="8"/>
  <c r="DO86" i="8"/>
  <c r="DI86" i="8"/>
  <c r="DC86" i="8"/>
  <c r="CW86" i="8"/>
  <c r="CQ86" i="8"/>
  <c r="CK86" i="8"/>
  <c r="CJ86" i="8"/>
  <c r="CD86" i="8"/>
  <c r="BX86" i="8"/>
  <c r="BR86" i="8"/>
  <c r="BL86" i="8"/>
  <c r="BF86" i="8"/>
  <c r="AZ86" i="8"/>
  <c r="AT86" i="8"/>
  <c r="AM86" i="8"/>
  <c r="AG86" i="8"/>
  <c r="AA86" i="8"/>
  <c r="U86" i="8"/>
  <c r="O86" i="8"/>
  <c r="I86" i="8"/>
  <c r="C86" i="8"/>
  <c r="FR85" i="8"/>
  <c r="FL85" i="8"/>
  <c r="FF85" i="8"/>
  <c r="EZ85" i="8"/>
  <c r="ET85" i="8"/>
  <c r="EN85" i="8"/>
  <c r="EH85" i="8"/>
  <c r="EB85" i="8"/>
  <c r="EA85" i="8"/>
  <c r="DU85" i="8"/>
  <c r="DO85" i="8"/>
  <c r="DI85" i="8"/>
  <c r="DC85" i="8"/>
  <c r="CW85" i="8"/>
  <c r="CQ85" i="8"/>
  <c r="CK85" i="8"/>
  <c r="CJ85" i="8"/>
  <c r="CD85" i="8"/>
  <c r="BX85" i="8"/>
  <c r="BR85" i="8"/>
  <c r="BL85" i="8"/>
  <c r="BF85" i="8"/>
  <c r="AZ85" i="8"/>
  <c r="AT85" i="8"/>
  <c r="AM85" i="8"/>
  <c r="AG85" i="8"/>
  <c r="AA85" i="8"/>
  <c r="U85" i="8"/>
  <c r="O85" i="8"/>
  <c r="I85" i="8"/>
  <c r="C85" i="8"/>
  <c r="FR84" i="8"/>
  <c r="FL84" i="8"/>
  <c r="FF84" i="8"/>
  <c r="EZ84" i="8"/>
  <c r="ET84" i="8"/>
  <c r="EN84" i="8"/>
  <c r="EH84" i="8"/>
  <c r="EB84" i="8"/>
  <c r="EA84" i="8"/>
  <c r="DU84" i="8"/>
  <c r="DO84" i="8"/>
  <c r="DI84" i="8"/>
  <c r="DC84" i="8"/>
  <c r="CW84" i="8"/>
  <c r="CQ84" i="8"/>
  <c r="CK84" i="8"/>
  <c r="CJ84" i="8"/>
  <c r="CD84" i="8"/>
  <c r="BX84" i="8"/>
  <c r="BR84" i="8"/>
  <c r="BL84" i="8"/>
  <c r="BF84" i="8"/>
  <c r="AZ84" i="8"/>
  <c r="AT84" i="8"/>
  <c r="AS84" i="8"/>
  <c r="AM84" i="8"/>
  <c r="AG84" i="8"/>
  <c r="AA84" i="8"/>
  <c r="U84" i="8"/>
  <c r="O84" i="8"/>
  <c r="I84" i="8"/>
  <c r="C84" i="8"/>
  <c r="FR83" i="8"/>
  <c r="FL83" i="8"/>
  <c r="FF83" i="8"/>
  <c r="EZ83" i="8"/>
  <c r="ET83" i="8"/>
  <c r="EN83" i="8"/>
  <c r="EH83" i="8"/>
  <c r="EB83" i="8"/>
  <c r="EA83" i="8"/>
  <c r="DU83" i="8"/>
  <c r="DO83" i="8"/>
  <c r="DI83" i="8"/>
  <c r="DC83" i="8"/>
  <c r="CW83" i="8"/>
  <c r="CQ83" i="8"/>
  <c r="CK83" i="8"/>
  <c r="CJ83" i="8"/>
  <c r="CD83" i="8"/>
  <c r="BX83" i="8"/>
  <c r="BR83" i="8"/>
  <c r="BL83" i="8"/>
  <c r="BF83" i="8"/>
  <c r="AZ83" i="8"/>
  <c r="AT83" i="8"/>
  <c r="AM83" i="8"/>
  <c r="AG83" i="8"/>
  <c r="AA83" i="8"/>
  <c r="U83" i="8"/>
  <c r="O83" i="8"/>
  <c r="I83" i="8"/>
  <c r="C83" i="8"/>
  <c r="FR82" i="8"/>
  <c r="FL82" i="8"/>
  <c r="FF82" i="8"/>
  <c r="EZ82" i="8"/>
  <c r="ET82" i="8"/>
  <c r="EN82" i="8"/>
  <c r="EH82" i="8"/>
  <c r="EB82" i="8"/>
  <c r="EA82" i="8"/>
  <c r="DU82" i="8"/>
  <c r="DO82" i="8"/>
  <c r="DI82" i="8"/>
  <c r="DC82" i="8"/>
  <c r="CW82" i="8"/>
  <c r="CQ82" i="8"/>
  <c r="CK82" i="8"/>
  <c r="CJ82" i="8"/>
  <c r="CD82" i="8"/>
  <c r="BX82" i="8"/>
  <c r="BR82" i="8"/>
  <c r="BL82" i="8"/>
  <c r="BF82" i="8"/>
  <c r="AZ82" i="8"/>
  <c r="AT82" i="8"/>
  <c r="AM82" i="8"/>
  <c r="AG82" i="8"/>
  <c r="AA82" i="8"/>
  <c r="U82" i="8"/>
  <c r="O82" i="8"/>
  <c r="I82" i="8"/>
  <c r="C82" i="8"/>
  <c r="FR81" i="8"/>
  <c r="FL81" i="8"/>
  <c r="FF81" i="8"/>
  <c r="EZ81" i="8"/>
  <c r="ET81" i="8"/>
  <c r="EN81" i="8"/>
  <c r="EH81" i="8"/>
  <c r="EB81" i="8"/>
  <c r="EA81" i="8"/>
  <c r="DU81" i="8"/>
  <c r="DO81" i="8"/>
  <c r="DI81" i="8"/>
  <c r="DC81" i="8"/>
  <c r="CW81" i="8"/>
  <c r="CQ81" i="8"/>
  <c r="CK81" i="8"/>
  <c r="CJ81" i="8"/>
  <c r="CD81" i="8"/>
  <c r="BX81" i="8"/>
  <c r="BR81" i="8"/>
  <c r="BL81" i="8"/>
  <c r="BF81" i="8"/>
  <c r="AZ81" i="8"/>
  <c r="AT81" i="8"/>
  <c r="AM81" i="8"/>
  <c r="AG81" i="8"/>
  <c r="AA81" i="8"/>
  <c r="U81" i="8"/>
  <c r="O81" i="8"/>
  <c r="I81" i="8"/>
  <c r="C81" i="8"/>
  <c r="FL80" i="8"/>
  <c r="FF80" i="8"/>
  <c r="EZ80" i="8"/>
  <c r="ET80" i="8"/>
  <c r="EN80" i="8"/>
  <c r="EH80" i="8"/>
  <c r="EB80" i="8"/>
  <c r="DU80" i="8"/>
  <c r="DO80" i="8"/>
  <c r="DI80" i="8"/>
  <c r="DC80" i="8"/>
  <c r="CW80" i="8"/>
  <c r="CQ80" i="8"/>
  <c r="CK80" i="8"/>
  <c r="CD80" i="8"/>
  <c r="BX80" i="8"/>
  <c r="BR80" i="8"/>
  <c r="BL80" i="8"/>
  <c r="BF80" i="8"/>
  <c r="AZ80" i="8"/>
  <c r="AT80" i="8"/>
  <c r="AM80" i="8"/>
  <c r="AG80" i="8"/>
  <c r="AA80" i="8"/>
  <c r="U80" i="8"/>
  <c r="O80" i="8"/>
  <c r="I80" i="8"/>
  <c r="E80" i="19"/>
  <c r="C80" i="8"/>
  <c r="B79" i="8"/>
  <c r="G11" i="33"/>
  <c r="R6" i="31"/>
  <c r="R5" i="31"/>
  <c r="R4" i="31"/>
  <c r="R2" i="31"/>
  <c r="J56" i="7" l="1"/>
  <c r="K56" i="7" s="1"/>
  <c r="D80" i="19"/>
  <c r="Q80" i="19"/>
  <c r="J173" i="19"/>
  <c r="J80" i="19"/>
  <c r="E173" i="19"/>
  <c r="D173" i="19"/>
  <c r="Q173" i="19"/>
  <c r="P173" i="19"/>
  <c r="P80" i="19"/>
  <c r="M3" i="30"/>
  <c r="M4" i="30"/>
  <c r="AO7" i="32"/>
  <c r="P24" i="32"/>
  <c r="S24" i="32" s="1"/>
  <c r="Z11" i="7"/>
  <c r="Z10" i="7"/>
  <c r="D77" i="7" s="1"/>
  <c r="E17" i="32"/>
  <c r="W6" i="29"/>
  <c r="S6" i="31"/>
  <c r="T6" i="31" s="1"/>
  <c r="S5" i="31"/>
  <c r="T5" i="31" s="1"/>
  <c r="S4" i="31"/>
  <c r="T4" i="31"/>
  <c r="S2" i="31"/>
  <c r="T2" i="31" s="1"/>
  <c r="N6" i="30"/>
  <c r="L6" i="30"/>
  <c r="P5" i="29"/>
  <c r="Q5" i="29"/>
  <c r="R5" i="29"/>
  <c r="S5" i="29"/>
  <c r="T5" i="29"/>
  <c r="P6" i="29"/>
  <c r="Q6" i="29"/>
  <c r="R6" i="29"/>
  <c r="S6" i="29"/>
  <c r="T6" i="29"/>
  <c r="P7" i="29"/>
  <c r="Q7" i="29"/>
  <c r="R7" i="29"/>
  <c r="S7" i="29"/>
  <c r="T7" i="29"/>
  <c r="T4" i="29"/>
  <c r="Q4" i="29"/>
  <c r="R4" i="29"/>
  <c r="S4" i="29"/>
  <c r="P4" i="29"/>
  <c r="L8" i="29"/>
  <c r="L10" i="29" s="1"/>
  <c r="Q8" i="29"/>
  <c r="M8" i="29"/>
  <c r="R8" i="29"/>
  <c r="R10" i="29" s="1"/>
  <c r="N8" i="29"/>
  <c r="S8" i="29"/>
  <c r="S10" i="29" s="1"/>
  <c r="O8" i="29"/>
  <c r="O10" i="29" s="1"/>
  <c r="K8" i="29"/>
  <c r="P8" i="29"/>
  <c r="P10" i="29" s="1"/>
  <c r="L9" i="29"/>
  <c r="Q9" i="29"/>
  <c r="M9" i="29"/>
  <c r="R9" i="29"/>
  <c r="N9" i="29"/>
  <c r="S9" i="29"/>
  <c r="O9" i="29"/>
  <c r="T9" i="29"/>
  <c r="X3" i="29" s="1"/>
  <c r="X4" i="29" s="1"/>
  <c r="K9" i="29"/>
  <c r="P9" i="29" s="1"/>
  <c r="Q10" i="29"/>
  <c r="M10" i="29"/>
  <c r="K10" i="29"/>
  <c r="N10" i="29"/>
  <c r="F160" i="7"/>
  <c r="F124" i="7"/>
  <c r="EI111" i="8" s="1"/>
  <c r="EI111" i="19" s="1"/>
  <c r="G108" i="7"/>
  <c r="H108" i="7" s="1"/>
  <c r="I108" i="7" s="1"/>
  <c r="D110" i="7"/>
  <c r="G110" i="7" s="1"/>
  <c r="H110" i="7" s="1"/>
  <c r="I110" i="7" s="1"/>
  <c r="F87" i="7"/>
  <c r="F88" i="7"/>
  <c r="F89" i="7"/>
  <c r="BG63" i="8" s="1"/>
  <c r="BG63" i="19" s="1"/>
  <c r="F86" i="7"/>
  <c r="F23" i="7"/>
  <c r="D19" i="8" s="1"/>
  <c r="D19" i="19" s="1"/>
  <c r="F24" i="7"/>
  <c r="D20" i="8" s="1"/>
  <c r="BG30" i="19"/>
  <c r="V23" i="19"/>
  <c r="AN54" i="8"/>
  <c r="AN54" i="19" s="1"/>
  <c r="V54" i="8"/>
  <c r="W54" i="8" s="1"/>
  <c r="AB118" i="8"/>
  <c r="AB118" i="19" s="1"/>
  <c r="AB147" i="8"/>
  <c r="AU31" i="19"/>
  <c r="AB54" i="8"/>
  <c r="AB54" i="19" s="1"/>
  <c r="V147" i="8"/>
  <c r="V147" i="19" s="1"/>
  <c r="BA30" i="19"/>
  <c r="EC111" i="8"/>
  <c r="EC111" i="19" s="1"/>
  <c r="AH54" i="8"/>
  <c r="AH54" i="19" s="1"/>
  <c r="AH147" i="8"/>
  <c r="AH147" i="19" s="1"/>
  <c r="AN147" i="8"/>
  <c r="AN147" i="19" s="1"/>
  <c r="AN118" i="8"/>
  <c r="AN118" i="19" s="1"/>
  <c r="AH25" i="8"/>
  <c r="AH25" i="19" s="1"/>
  <c r="AB25" i="8"/>
  <c r="V25" i="8"/>
  <c r="V25" i="19" s="1"/>
  <c r="W116" i="19"/>
  <c r="FR50" i="19"/>
  <c r="FR51" i="19"/>
  <c r="FR52" i="19"/>
  <c r="FR53" i="19"/>
  <c r="FR54" i="19"/>
  <c r="FR55" i="19"/>
  <c r="FR56" i="19"/>
  <c r="FR57" i="19"/>
  <c r="FR58" i="19"/>
  <c r="FR59" i="19"/>
  <c r="FR60" i="19"/>
  <c r="FR62" i="19"/>
  <c r="FR63" i="19"/>
  <c r="FR65" i="19"/>
  <c r="FR66" i="19"/>
  <c r="FR67" i="19"/>
  <c r="FR73" i="19"/>
  <c r="FR77" i="19"/>
  <c r="FR19" i="19"/>
  <c r="FR20" i="19"/>
  <c r="FR21" i="19"/>
  <c r="FR22" i="19"/>
  <c r="FR23" i="19"/>
  <c r="FR24" i="19"/>
  <c r="FR25" i="19"/>
  <c r="FR26" i="19"/>
  <c r="FR27" i="19"/>
  <c r="FR28" i="19"/>
  <c r="FR29" i="19"/>
  <c r="FR31" i="19"/>
  <c r="FR32" i="19"/>
  <c r="FR34" i="19"/>
  <c r="FR35" i="19"/>
  <c r="FR36" i="19"/>
  <c r="FR42" i="19"/>
  <c r="FR46" i="19"/>
  <c r="C253" i="20"/>
  <c r="I253" i="20"/>
  <c r="O253" i="20"/>
  <c r="U253" i="20"/>
  <c r="AA253" i="20"/>
  <c r="AG253" i="20"/>
  <c r="AM253" i="20"/>
  <c r="AT253" i="20"/>
  <c r="AZ253" i="20"/>
  <c r="BF253" i="20"/>
  <c r="BL253" i="20"/>
  <c r="BR253" i="20"/>
  <c r="BX253" i="20"/>
  <c r="CD253" i="20"/>
  <c r="CK253" i="20"/>
  <c r="CQ253" i="20"/>
  <c r="CW253" i="20"/>
  <c r="DC253" i="20"/>
  <c r="DI253" i="20"/>
  <c r="DO253" i="20"/>
  <c r="DU253" i="20"/>
  <c r="EB253" i="20"/>
  <c r="EH253" i="20"/>
  <c r="EN253" i="20"/>
  <c r="ET253" i="20"/>
  <c r="EZ253" i="20"/>
  <c r="FF253" i="20"/>
  <c r="FL253" i="20"/>
  <c r="C222" i="20"/>
  <c r="I222" i="20"/>
  <c r="O222" i="20"/>
  <c r="U222" i="20"/>
  <c r="AA222" i="20"/>
  <c r="AG222" i="20"/>
  <c r="AM222" i="20"/>
  <c r="AT222" i="20"/>
  <c r="AZ222" i="20"/>
  <c r="BF222" i="20"/>
  <c r="BL222" i="20"/>
  <c r="BR222" i="20"/>
  <c r="BX222" i="20"/>
  <c r="CD222" i="20"/>
  <c r="CK222" i="20"/>
  <c r="CQ222" i="20"/>
  <c r="CW222" i="20"/>
  <c r="DC222" i="20"/>
  <c r="DI222" i="20"/>
  <c r="DO222" i="20"/>
  <c r="DU222" i="20"/>
  <c r="EB222" i="20"/>
  <c r="EH222" i="20"/>
  <c r="EN222" i="20"/>
  <c r="ET222" i="20"/>
  <c r="EZ222" i="20"/>
  <c r="FF222" i="20"/>
  <c r="FL222" i="20"/>
  <c r="C160" i="20"/>
  <c r="I160" i="20"/>
  <c r="O160" i="20"/>
  <c r="U160" i="20"/>
  <c r="AA160" i="20"/>
  <c r="AG160" i="20"/>
  <c r="AM160" i="20"/>
  <c r="AT160" i="20"/>
  <c r="AZ160" i="20"/>
  <c r="BF160" i="20"/>
  <c r="BL160" i="20"/>
  <c r="BR160" i="20"/>
  <c r="BX160" i="20"/>
  <c r="CD160" i="20"/>
  <c r="CK160" i="20"/>
  <c r="CQ160" i="20"/>
  <c r="CW160" i="20"/>
  <c r="DC160" i="20"/>
  <c r="DI160" i="20"/>
  <c r="DO160" i="20"/>
  <c r="DU160" i="20"/>
  <c r="EB160" i="20"/>
  <c r="EH160" i="20"/>
  <c r="EN160" i="20"/>
  <c r="ET160" i="20"/>
  <c r="EZ160" i="20"/>
  <c r="FF160" i="20"/>
  <c r="FL160" i="20"/>
  <c r="CK112" i="20"/>
  <c r="CK113" i="20"/>
  <c r="CK114" i="20"/>
  <c r="CK115" i="20"/>
  <c r="CK116" i="20"/>
  <c r="CK117" i="20"/>
  <c r="CK118" i="20"/>
  <c r="CK119" i="20"/>
  <c r="CK120" i="20"/>
  <c r="CK121" i="20"/>
  <c r="CK122" i="20"/>
  <c r="CK123" i="20"/>
  <c r="CK124" i="20"/>
  <c r="CK125" i="20"/>
  <c r="CK126" i="20"/>
  <c r="CK127" i="20"/>
  <c r="CK128" i="20"/>
  <c r="CK130" i="20"/>
  <c r="CK129" i="20"/>
  <c r="CK131" i="20"/>
  <c r="CK132" i="20"/>
  <c r="CK133" i="20"/>
  <c r="CK134" i="20"/>
  <c r="CK135" i="20"/>
  <c r="CK136" i="20"/>
  <c r="CK137" i="20"/>
  <c r="CK138" i="20"/>
  <c r="CK139" i="20"/>
  <c r="C129" i="20"/>
  <c r="I129" i="20"/>
  <c r="O129" i="20"/>
  <c r="U129" i="20"/>
  <c r="AA129" i="20"/>
  <c r="AG129" i="20"/>
  <c r="AM129" i="20"/>
  <c r="AT129" i="20"/>
  <c r="AZ129" i="20"/>
  <c r="BF129" i="20"/>
  <c r="BL129" i="20"/>
  <c r="BR129" i="20"/>
  <c r="BX129" i="20"/>
  <c r="CD129" i="20"/>
  <c r="CQ129" i="20"/>
  <c r="CW129" i="20"/>
  <c r="DC129" i="20"/>
  <c r="DI129" i="20"/>
  <c r="DO129" i="20"/>
  <c r="DU129" i="20"/>
  <c r="EB129" i="20"/>
  <c r="EH129" i="20"/>
  <c r="EN129" i="20"/>
  <c r="ET129" i="20"/>
  <c r="EZ129" i="20"/>
  <c r="FF129" i="20"/>
  <c r="FL129" i="20"/>
  <c r="C67" i="20"/>
  <c r="I67" i="20"/>
  <c r="O67" i="20"/>
  <c r="U67" i="20"/>
  <c r="AA67" i="20"/>
  <c r="AG67" i="20"/>
  <c r="AM67" i="20"/>
  <c r="AT67" i="20"/>
  <c r="AZ67" i="20"/>
  <c r="BF67" i="20"/>
  <c r="BL67" i="20"/>
  <c r="BR67" i="20"/>
  <c r="BX67" i="20"/>
  <c r="CD67" i="20"/>
  <c r="CK67" i="20"/>
  <c r="CQ67" i="20"/>
  <c r="CW67" i="20"/>
  <c r="DC67" i="20"/>
  <c r="DI67" i="20"/>
  <c r="DO67" i="20"/>
  <c r="DU67" i="20"/>
  <c r="EB67" i="20"/>
  <c r="EH67" i="20"/>
  <c r="EN67" i="20"/>
  <c r="ET67" i="20"/>
  <c r="EZ67" i="20"/>
  <c r="FF67" i="20"/>
  <c r="FL67" i="20"/>
  <c r="CK50" i="20"/>
  <c r="CK51" i="20"/>
  <c r="CK52" i="20"/>
  <c r="CK53" i="20"/>
  <c r="CK54" i="20"/>
  <c r="CK55" i="20"/>
  <c r="CK56" i="20"/>
  <c r="CK57" i="20"/>
  <c r="CK58" i="20"/>
  <c r="CK59" i="20"/>
  <c r="CK60" i="20"/>
  <c r="CK61" i="20"/>
  <c r="CK62" i="20"/>
  <c r="CK63" i="20"/>
  <c r="CK64" i="20"/>
  <c r="CK65" i="20"/>
  <c r="CK66" i="20"/>
  <c r="CK68" i="20"/>
  <c r="CK69" i="20"/>
  <c r="CK70" i="20"/>
  <c r="CK71" i="20"/>
  <c r="CK72" i="20"/>
  <c r="CK73" i="20"/>
  <c r="CK74" i="20"/>
  <c r="CK75" i="20"/>
  <c r="CK76" i="20"/>
  <c r="CK77" i="20"/>
  <c r="C36" i="20"/>
  <c r="I36" i="20"/>
  <c r="O36" i="20"/>
  <c r="U36" i="20"/>
  <c r="AA36" i="20"/>
  <c r="AG36" i="20"/>
  <c r="AM36" i="20"/>
  <c r="AT36" i="20"/>
  <c r="AZ36" i="20"/>
  <c r="BF36" i="20"/>
  <c r="BL36" i="20"/>
  <c r="BR36" i="20"/>
  <c r="BX36" i="20"/>
  <c r="CD36" i="20"/>
  <c r="CK36" i="20"/>
  <c r="CQ36" i="20"/>
  <c r="CW36" i="20"/>
  <c r="DC36" i="20"/>
  <c r="DI36" i="20"/>
  <c r="DO36" i="20"/>
  <c r="DU36" i="20"/>
  <c r="EB36" i="20"/>
  <c r="EH36" i="20"/>
  <c r="EN36" i="20"/>
  <c r="ET36" i="20"/>
  <c r="EZ36" i="20"/>
  <c r="FF36" i="20"/>
  <c r="FL36" i="20"/>
  <c r="CK19" i="20"/>
  <c r="CK20" i="20"/>
  <c r="CK21" i="20"/>
  <c r="CK22" i="20"/>
  <c r="CK23" i="20"/>
  <c r="CK24" i="20"/>
  <c r="CK25" i="20"/>
  <c r="CK26" i="20"/>
  <c r="CK27" i="20"/>
  <c r="CK28" i="20"/>
  <c r="CK29" i="20"/>
  <c r="CK30" i="20"/>
  <c r="CK31" i="20"/>
  <c r="CK32" i="20"/>
  <c r="CK33" i="20"/>
  <c r="CK34" i="20"/>
  <c r="CK35" i="20"/>
  <c r="CK37" i="20"/>
  <c r="CK38" i="20"/>
  <c r="CK39" i="20"/>
  <c r="CK40" i="20"/>
  <c r="CK41" i="20"/>
  <c r="CK42" i="20"/>
  <c r="CK43" i="20"/>
  <c r="CK44" i="20"/>
  <c r="CK45" i="20"/>
  <c r="CK46" i="20"/>
  <c r="CK18" i="20"/>
  <c r="FP264" i="20"/>
  <c r="FJ264" i="20"/>
  <c r="FD264" i="20"/>
  <c r="EX264" i="20"/>
  <c r="ER264" i="20"/>
  <c r="EL264" i="20"/>
  <c r="EF264" i="20"/>
  <c r="DY264" i="20"/>
  <c r="DS264" i="20"/>
  <c r="DM264" i="20"/>
  <c r="DG264" i="20"/>
  <c r="DA264" i="20"/>
  <c r="CU264" i="20"/>
  <c r="CO264" i="20"/>
  <c r="EA236" i="20"/>
  <c r="EA237" i="20"/>
  <c r="EA238" i="20"/>
  <c r="EA239" i="20"/>
  <c r="EA240" i="20"/>
  <c r="EA241" i="20"/>
  <c r="EA242" i="20"/>
  <c r="EA243" i="20"/>
  <c r="EA244" i="20"/>
  <c r="EA245" i="20"/>
  <c r="EA246" i="20"/>
  <c r="EA247" i="20"/>
  <c r="EA248" i="20"/>
  <c r="EA249" i="20"/>
  <c r="EA250" i="20"/>
  <c r="EA251" i="20"/>
  <c r="EA252" i="20"/>
  <c r="EA254" i="20"/>
  <c r="EA255" i="20"/>
  <c r="EA256" i="20"/>
  <c r="EA257" i="20"/>
  <c r="EA258" i="20"/>
  <c r="EA259" i="20"/>
  <c r="EA260" i="20"/>
  <c r="EA261" i="20"/>
  <c r="EA262" i="20"/>
  <c r="EA204" i="20"/>
  <c r="EA205" i="20"/>
  <c r="EA206" i="20"/>
  <c r="EA207" i="20"/>
  <c r="EA208" i="20"/>
  <c r="EA209" i="20"/>
  <c r="EA210" i="20"/>
  <c r="EA211" i="20"/>
  <c r="EA212" i="20"/>
  <c r="EA213" i="20"/>
  <c r="EA214" i="20"/>
  <c r="EA215" i="20"/>
  <c r="EA216" i="20"/>
  <c r="EA217" i="20"/>
  <c r="EA218" i="20"/>
  <c r="EA219" i="20"/>
  <c r="EA220" i="20"/>
  <c r="EA221" i="20"/>
  <c r="EA223" i="20"/>
  <c r="EA224" i="20"/>
  <c r="EA225" i="20"/>
  <c r="EA227" i="20"/>
  <c r="EA228" i="20"/>
  <c r="EA231" i="20"/>
  <c r="EA142" i="20"/>
  <c r="EA143" i="20"/>
  <c r="EA144" i="20"/>
  <c r="EA145" i="20"/>
  <c r="EA146" i="20"/>
  <c r="EA147" i="20"/>
  <c r="EA148" i="20"/>
  <c r="EA149" i="20"/>
  <c r="EA150" i="20"/>
  <c r="EA151" i="20"/>
  <c r="EA152" i="20"/>
  <c r="EA153" i="20"/>
  <c r="EA154" i="20"/>
  <c r="EA155" i="20"/>
  <c r="EA156" i="20"/>
  <c r="EA157" i="20"/>
  <c r="EA158" i="20"/>
  <c r="EA159" i="20"/>
  <c r="EA161" i="20"/>
  <c r="EA162" i="20"/>
  <c r="EA163" i="20"/>
  <c r="EA165" i="20"/>
  <c r="EA166" i="20"/>
  <c r="EA111" i="20"/>
  <c r="EA112" i="20"/>
  <c r="EA113" i="20"/>
  <c r="EA114" i="20"/>
  <c r="EA115" i="20"/>
  <c r="EA116" i="20"/>
  <c r="EA117" i="20"/>
  <c r="EA118" i="20"/>
  <c r="EA119" i="20"/>
  <c r="EA120" i="20"/>
  <c r="EA121" i="20"/>
  <c r="EA122" i="20"/>
  <c r="EA123" i="20"/>
  <c r="EA124" i="20"/>
  <c r="EA125" i="20"/>
  <c r="EA126" i="20"/>
  <c r="EA127" i="20"/>
  <c r="EA128" i="20"/>
  <c r="EA130" i="20"/>
  <c r="EA131" i="20"/>
  <c r="EA132" i="20"/>
  <c r="EA134" i="20"/>
  <c r="EA135" i="20"/>
  <c r="EA49" i="20"/>
  <c r="EA50" i="20"/>
  <c r="EA51" i="20"/>
  <c r="EA52" i="20"/>
  <c r="EA53" i="20"/>
  <c r="EA54" i="20"/>
  <c r="EA55" i="20"/>
  <c r="EA56" i="20"/>
  <c r="EA57" i="20"/>
  <c r="EA58" i="20"/>
  <c r="EA59" i="20"/>
  <c r="EA60" i="20"/>
  <c r="EA61" i="20"/>
  <c r="EA62" i="20"/>
  <c r="EA63" i="20"/>
  <c r="EA64" i="20"/>
  <c r="EA65" i="20"/>
  <c r="EA66" i="20"/>
  <c r="EA68" i="20"/>
  <c r="EA69" i="20"/>
  <c r="EA70" i="20"/>
  <c r="EA72" i="20"/>
  <c r="EA73" i="20"/>
  <c r="EA18" i="20"/>
  <c r="EA19" i="20"/>
  <c r="EA20" i="20"/>
  <c r="EA21" i="20"/>
  <c r="EA22" i="20"/>
  <c r="EA23" i="20"/>
  <c r="EA24" i="20"/>
  <c r="EA25" i="20"/>
  <c r="EA26" i="20"/>
  <c r="EA27" i="20"/>
  <c r="EA28" i="20"/>
  <c r="EA29" i="20"/>
  <c r="EA30" i="20"/>
  <c r="EA31" i="20"/>
  <c r="EA32" i="20"/>
  <c r="EA33" i="20"/>
  <c r="EA34" i="20"/>
  <c r="EA35" i="20"/>
  <c r="EA37" i="20"/>
  <c r="EA38" i="20"/>
  <c r="EA39" i="20"/>
  <c r="EA41" i="20"/>
  <c r="EA42" i="20"/>
  <c r="FR18" i="20"/>
  <c r="FR19" i="20"/>
  <c r="FR20" i="20"/>
  <c r="FR21" i="20"/>
  <c r="FR22" i="20"/>
  <c r="FR23" i="20"/>
  <c r="FR24" i="20"/>
  <c r="FR25" i="20"/>
  <c r="FR26" i="20"/>
  <c r="FR27" i="20"/>
  <c r="FR28" i="20"/>
  <c r="FR29" i="20"/>
  <c r="FR30" i="20"/>
  <c r="FR31" i="20"/>
  <c r="FR32" i="20"/>
  <c r="FR33" i="20"/>
  <c r="FR34" i="20"/>
  <c r="FR35" i="20"/>
  <c r="FR37" i="20"/>
  <c r="FR38" i="20"/>
  <c r="FR39" i="20"/>
  <c r="FR41" i="20"/>
  <c r="FR42" i="20"/>
  <c r="FR49" i="20"/>
  <c r="FR50" i="20"/>
  <c r="FR51" i="20"/>
  <c r="FR52" i="20"/>
  <c r="FR53" i="20"/>
  <c r="FR54" i="20"/>
  <c r="FR55" i="20"/>
  <c r="FR56" i="20"/>
  <c r="FR57" i="20"/>
  <c r="FR58" i="20"/>
  <c r="FR59" i="20"/>
  <c r="FR60" i="20"/>
  <c r="FR61" i="20"/>
  <c r="FR62" i="20"/>
  <c r="FR63" i="20"/>
  <c r="FR64" i="20"/>
  <c r="FR65" i="20"/>
  <c r="FR66" i="20"/>
  <c r="FR68" i="20"/>
  <c r="FR69" i="20"/>
  <c r="FR70" i="20"/>
  <c r="FR72" i="20"/>
  <c r="FR73" i="20"/>
  <c r="FR111" i="20"/>
  <c r="FR112" i="20"/>
  <c r="FR113" i="20"/>
  <c r="FR114" i="20"/>
  <c r="FR115" i="20"/>
  <c r="FR116" i="20"/>
  <c r="FR117" i="20"/>
  <c r="FR118" i="20"/>
  <c r="FR119" i="20"/>
  <c r="FR120" i="20"/>
  <c r="FR121" i="20"/>
  <c r="FR122" i="20"/>
  <c r="FR123" i="20"/>
  <c r="FR124" i="20"/>
  <c r="FR125" i="20"/>
  <c r="FR126" i="20"/>
  <c r="FR127" i="20"/>
  <c r="FR128" i="20"/>
  <c r="FR130" i="20"/>
  <c r="FR131" i="20"/>
  <c r="FR132" i="20"/>
  <c r="FR134" i="20"/>
  <c r="FR135" i="20"/>
  <c r="FR235" i="20"/>
  <c r="FR236" i="20"/>
  <c r="FR237" i="20"/>
  <c r="FR238" i="20"/>
  <c r="FR239" i="20"/>
  <c r="FR240" i="20"/>
  <c r="FR241" i="20"/>
  <c r="FR242" i="20"/>
  <c r="FR243" i="20"/>
  <c r="FR244" i="20"/>
  <c r="FR245" i="20"/>
  <c r="FR246" i="20"/>
  <c r="FR247" i="20"/>
  <c r="FR248" i="20"/>
  <c r="FR249" i="20"/>
  <c r="FR250" i="20"/>
  <c r="FR251" i="20"/>
  <c r="FR252" i="20"/>
  <c r="FR254" i="20"/>
  <c r="FR255" i="20"/>
  <c r="FR256" i="20"/>
  <c r="FR257" i="20"/>
  <c r="FR258" i="20"/>
  <c r="FR259" i="20"/>
  <c r="FR260" i="20"/>
  <c r="FR261" i="20"/>
  <c r="FR262" i="20"/>
  <c r="FR204" i="20"/>
  <c r="FR205" i="20"/>
  <c r="FR206" i="20"/>
  <c r="FR207" i="20"/>
  <c r="FR208" i="20"/>
  <c r="FR209" i="20"/>
  <c r="FR210" i="20"/>
  <c r="FR211" i="20"/>
  <c r="FR212" i="20"/>
  <c r="FR213" i="20"/>
  <c r="FR214" i="20"/>
  <c r="FR215" i="20"/>
  <c r="FR216" i="20"/>
  <c r="FR217" i="20"/>
  <c r="FR218" i="20"/>
  <c r="FR219" i="20"/>
  <c r="FR220" i="20"/>
  <c r="FR221" i="20"/>
  <c r="FR223" i="20"/>
  <c r="FR224" i="20"/>
  <c r="FR225" i="20"/>
  <c r="FR227" i="20"/>
  <c r="FR228" i="20"/>
  <c r="FR142" i="20"/>
  <c r="FR143" i="20"/>
  <c r="FR144" i="20"/>
  <c r="FR145" i="20"/>
  <c r="FR146" i="20"/>
  <c r="FR147" i="20"/>
  <c r="FR148" i="20"/>
  <c r="FR149" i="20"/>
  <c r="FR150" i="20"/>
  <c r="FR151" i="20"/>
  <c r="FR152" i="20"/>
  <c r="FR153" i="20"/>
  <c r="FR154" i="20"/>
  <c r="FR155" i="20"/>
  <c r="FR156" i="20"/>
  <c r="FR157" i="20"/>
  <c r="FR158" i="20"/>
  <c r="FR159" i="20"/>
  <c r="FR161" i="20"/>
  <c r="FR162" i="20"/>
  <c r="FR163" i="20"/>
  <c r="FR165" i="20"/>
  <c r="FR166" i="20"/>
  <c r="F159" i="7"/>
  <c r="FR235" i="19"/>
  <c r="FR236" i="19"/>
  <c r="FR237" i="19"/>
  <c r="FR238" i="19"/>
  <c r="FR239" i="19"/>
  <c r="FR240" i="19"/>
  <c r="FR241" i="19"/>
  <c r="FR242" i="19"/>
  <c r="FR243" i="19"/>
  <c r="FR244" i="19"/>
  <c r="FR245" i="19"/>
  <c r="FR246" i="19"/>
  <c r="FR247" i="19"/>
  <c r="FR248" i="19"/>
  <c r="FR249" i="19"/>
  <c r="FR250" i="19"/>
  <c r="FR251" i="19"/>
  <c r="FR252" i="19"/>
  <c r="FR253" i="19"/>
  <c r="FR254" i="19"/>
  <c r="FR255" i="19"/>
  <c r="FR256" i="19"/>
  <c r="FR257" i="19"/>
  <c r="FR258" i="19"/>
  <c r="FR259" i="19"/>
  <c r="FR260" i="19"/>
  <c r="FR261" i="19"/>
  <c r="FR262" i="19"/>
  <c r="FR204" i="19"/>
  <c r="FR205" i="19"/>
  <c r="FR206" i="19"/>
  <c r="FR207" i="19"/>
  <c r="FR208" i="19"/>
  <c r="FR209" i="19"/>
  <c r="FR210" i="19"/>
  <c r="FR211" i="19"/>
  <c r="FR212" i="19"/>
  <c r="FR213" i="19"/>
  <c r="FR214" i="19"/>
  <c r="FR215" i="19"/>
  <c r="FR216" i="19"/>
  <c r="FR217" i="19"/>
  <c r="FR218" i="19"/>
  <c r="FR219" i="19"/>
  <c r="FR220" i="19"/>
  <c r="FR221" i="19"/>
  <c r="FR222" i="19"/>
  <c r="FR223" i="19"/>
  <c r="FR224" i="19"/>
  <c r="FR225" i="19"/>
  <c r="FR228" i="19"/>
  <c r="FR231" i="19"/>
  <c r="FR143" i="19"/>
  <c r="FR144" i="19"/>
  <c r="FR145" i="19"/>
  <c r="FR146" i="19"/>
  <c r="FR147" i="19"/>
  <c r="FR148" i="19"/>
  <c r="FR149" i="19"/>
  <c r="FR150" i="19"/>
  <c r="FR151" i="19"/>
  <c r="FR152" i="19"/>
  <c r="FR153" i="19"/>
  <c r="FR155" i="19"/>
  <c r="FR156" i="19"/>
  <c r="FR158" i="19"/>
  <c r="FR159" i="19"/>
  <c r="FR160" i="19"/>
  <c r="FR166" i="19"/>
  <c r="FR112" i="19"/>
  <c r="FR113" i="19"/>
  <c r="FR114" i="19"/>
  <c r="FR115" i="19"/>
  <c r="FR116" i="19"/>
  <c r="FR117" i="19"/>
  <c r="FR118" i="19"/>
  <c r="FR119" i="19"/>
  <c r="FR120" i="19"/>
  <c r="FR121" i="19"/>
  <c r="FR122" i="19"/>
  <c r="FR124" i="19"/>
  <c r="FR125" i="19"/>
  <c r="FR127" i="19"/>
  <c r="FR128" i="19"/>
  <c r="FR129" i="19"/>
  <c r="FR135" i="19"/>
  <c r="EA19" i="19"/>
  <c r="EA20" i="19"/>
  <c r="EA21" i="19"/>
  <c r="EA22" i="19"/>
  <c r="EA23" i="19"/>
  <c r="EA24" i="19"/>
  <c r="EA25" i="19"/>
  <c r="EA26" i="19"/>
  <c r="EA27" i="19"/>
  <c r="EA28" i="19"/>
  <c r="EA29" i="19"/>
  <c r="EA31" i="19"/>
  <c r="EA32" i="19"/>
  <c r="EA34" i="19"/>
  <c r="EA35" i="19"/>
  <c r="EA36" i="19"/>
  <c r="EA42" i="19"/>
  <c r="EA50" i="19"/>
  <c r="EA51" i="19"/>
  <c r="EA52" i="19"/>
  <c r="EA53" i="19"/>
  <c r="EA54" i="19"/>
  <c r="EA55" i="19"/>
  <c r="EA56" i="19"/>
  <c r="EA57" i="19"/>
  <c r="EA58" i="19"/>
  <c r="EA59" i="19"/>
  <c r="EA60" i="19"/>
  <c r="EA62" i="19"/>
  <c r="EA63" i="19"/>
  <c r="EA65" i="19"/>
  <c r="EA66" i="19"/>
  <c r="EA67" i="19"/>
  <c r="EA73" i="19"/>
  <c r="EA112" i="19"/>
  <c r="EA113" i="19"/>
  <c r="EA114" i="19"/>
  <c r="EA115" i="19"/>
  <c r="EA116" i="19"/>
  <c r="EA117" i="19"/>
  <c r="EA118" i="19"/>
  <c r="EA119" i="19"/>
  <c r="EA120" i="19"/>
  <c r="EA121" i="19"/>
  <c r="EA122" i="19"/>
  <c r="EA124" i="19"/>
  <c r="EA125" i="19"/>
  <c r="EA127" i="19"/>
  <c r="EA128" i="19"/>
  <c r="EA129" i="19"/>
  <c r="EA135" i="19"/>
  <c r="EA143" i="19"/>
  <c r="EA144" i="19"/>
  <c r="EA145" i="19"/>
  <c r="EA146" i="19"/>
  <c r="EA147" i="19"/>
  <c r="EA148" i="19"/>
  <c r="EA149" i="19"/>
  <c r="EA150" i="19"/>
  <c r="EA151" i="19"/>
  <c r="EA152" i="19"/>
  <c r="EA153" i="19"/>
  <c r="EA155" i="19"/>
  <c r="EA156" i="19"/>
  <c r="EA158" i="19"/>
  <c r="EA159" i="19"/>
  <c r="EA160" i="19"/>
  <c r="EA166" i="19"/>
  <c r="EA204" i="19"/>
  <c r="EA205" i="19"/>
  <c r="EA206" i="19"/>
  <c r="EA207" i="19"/>
  <c r="EA208" i="19"/>
  <c r="EA209" i="19"/>
  <c r="EA210" i="19"/>
  <c r="EA211" i="19"/>
  <c r="EA212" i="19"/>
  <c r="EA213" i="19"/>
  <c r="EA214" i="19"/>
  <c r="EA215" i="19"/>
  <c r="EA216" i="19"/>
  <c r="EA217" i="19"/>
  <c r="EA218" i="19"/>
  <c r="EA219" i="19"/>
  <c r="EA220" i="19"/>
  <c r="EA221" i="19"/>
  <c r="EA222" i="19"/>
  <c r="EA223" i="19"/>
  <c r="EA224" i="19"/>
  <c r="EA225" i="19"/>
  <c r="EA228" i="19"/>
  <c r="EA231" i="19"/>
  <c r="EA235" i="19"/>
  <c r="EA236" i="19"/>
  <c r="EA237" i="19"/>
  <c r="EA238" i="19"/>
  <c r="EA239" i="19"/>
  <c r="EA240" i="19"/>
  <c r="EA241" i="19"/>
  <c r="EA242" i="19"/>
  <c r="EA243" i="19"/>
  <c r="EA244" i="19"/>
  <c r="EA245" i="19"/>
  <c r="EA246" i="19"/>
  <c r="EA247" i="19"/>
  <c r="EA248" i="19"/>
  <c r="EA249" i="19"/>
  <c r="EA250" i="19"/>
  <c r="EA251" i="19"/>
  <c r="EA252" i="19"/>
  <c r="EA253" i="19"/>
  <c r="EA254" i="19"/>
  <c r="EA255" i="19"/>
  <c r="EA256" i="19"/>
  <c r="EA257" i="19"/>
  <c r="EA258" i="19"/>
  <c r="EA259" i="19"/>
  <c r="EA260" i="19"/>
  <c r="EA261" i="19"/>
  <c r="EA262" i="19"/>
  <c r="CJ235" i="19"/>
  <c r="CJ236" i="19"/>
  <c r="CJ237" i="19"/>
  <c r="CJ238" i="19"/>
  <c r="CJ239" i="19"/>
  <c r="CJ240" i="19"/>
  <c r="CJ241" i="19"/>
  <c r="CJ242" i="19"/>
  <c r="CJ243" i="19"/>
  <c r="CJ244" i="19"/>
  <c r="CJ245" i="19"/>
  <c r="CJ246" i="19"/>
  <c r="CJ247" i="19"/>
  <c r="CJ248" i="19"/>
  <c r="CJ249" i="19"/>
  <c r="CJ250" i="19"/>
  <c r="CJ251" i="19"/>
  <c r="CJ252" i="19"/>
  <c r="CJ253" i="19"/>
  <c r="CJ254" i="19"/>
  <c r="CJ255" i="19"/>
  <c r="CJ256" i="19"/>
  <c r="CJ257" i="19"/>
  <c r="CJ258" i="19"/>
  <c r="CJ259" i="19"/>
  <c r="CJ260" i="19"/>
  <c r="CJ261" i="19"/>
  <c r="CJ262" i="19"/>
  <c r="CJ204" i="19"/>
  <c r="CJ205" i="19"/>
  <c r="CJ206" i="19"/>
  <c r="CJ207" i="19"/>
  <c r="CJ208" i="19"/>
  <c r="CJ209" i="19"/>
  <c r="CJ210" i="19"/>
  <c r="CJ211" i="19"/>
  <c r="CJ212" i="19"/>
  <c r="CJ214" i="19"/>
  <c r="CJ216" i="19"/>
  <c r="CJ217" i="19"/>
  <c r="CJ219" i="19"/>
  <c r="CJ222" i="19"/>
  <c r="CJ223" i="19"/>
  <c r="CJ224" i="19"/>
  <c r="CJ225" i="19"/>
  <c r="CJ226" i="19"/>
  <c r="CJ227" i="19"/>
  <c r="CJ228" i="19"/>
  <c r="CJ229" i="19"/>
  <c r="CJ230" i="19"/>
  <c r="CJ231" i="19"/>
  <c r="CJ143" i="19"/>
  <c r="CJ144" i="19"/>
  <c r="CJ145" i="19"/>
  <c r="CJ146" i="19"/>
  <c r="CJ147" i="19"/>
  <c r="CJ148" i="19"/>
  <c r="CJ149" i="19"/>
  <c r="CJ150" i="19"/>
  <c r="CJ160" i="19"/>
  <c r="CJ161" i="19"/>
  <c r="CJ162" i="19"/>
  <c r="CJ163" i="19"/>
  <c r="CJ164" i="19"/>
  <c r="CJ165" i="19"/>
  <c r="CJ166" i="19"/>
  <c r="CJ167" i="19"/>
  <c r="CJ168" i="19"/>
  <c r="CJ169" i="19"/>
  <c r="CJ112" i="19"/>
  <c r="CJ113" i="19"/>
  <c r="CJ114" i="19"/>
  <c r="CJ115" i="19"/>
  <c r="CJ116" i="19"/>
  <c r="CJ117" i="19"/>
  <c r="CJ118" i="19"/>
  <c r="CJ119" i="19"/>
  <c r="CJ129" i="19"/>
  <c r="CJ130" i="19"/>
  <c r="CJ131" i="19"/>
  <c r="CJ132" i="19"/>
  <c r="CJ133" i="19"/>
  <c r="CJ134" i="19"/>
  <c r="CJ135" i="19"/>
  <c r="CJ136" i="19"/>
  <c r="CJ137" i="19"/>
  <c r="CJ138" i="19"/>
  <c r="CJ50" i="19"/>
  <c r="CJ51" i="19"/>
  <c r="CJ52" i="19"/>
  <c r="CJ53" i="19"/>
  <c r="CJ54" i="19"/>
  <c r="CJ55" i="19"/>
  <c r="CJ56" i="19"/>
  <c r="CJ57" i="19"/>
  <c r="CJ67" i="19"/>
  <c r="CJ68" i="19"/>
  <c r="CJ69" i="19"/>
  <c r="CJ70" i="19"/>
  <c r="CJ71" i="19"/>
  <c r="CJ72" i="19"/>
  <c r="CJ73" i="19"/>
  <c r="CJ74" i="19"/>
  <c r="CJ75" i="19"/>
  <c r="CJ76" i="19"/>
  <c r="CJ19" i="19"/>
  <c r="CJ20" i="19"/>
  <c r="CJ21" i="19"/>
  <c r="CJ22" i="19"/>
  <c r="CJ23" i="19"/>
  <c r="CJ24" i="19"/>
  <c r="CJ25" i="19"/>
  <c r="CJ26" i="19"/>
  <c r="CJ36" i="19"/>
  <c r="CJ37" i="19"/>
  <c r="CJ38" i="19"/>
  <c r="CJ39" i="19"/>
  <c r="CJ40" i="19"/>
  <c r="CJ41" i="19"/>
  <c r="CJ42" i="19"/>
  <c r="CJ43" i="19"/>
  <c r="CJ44" i="19"/>
  <c r="CJ45" i="19"/>
  <c r="AS22" i="19"/>
  <c r="AS29" i="19"/>
  <c r="AS30" i="19"/>
  <c r="AS31" i="19"/>
  <c r="AS32" i="19"/>
  <c r="AS33" i="19"/>
  <c r="AS34" i="19"/>
  <c r="AS35" i="19"/>
  <c r="AS36" i="19"/>
  <c r="AS37" i="19"/>
  <c r="AS38" i="19"/>
  <c r="AS39" i="19"/>
  <c r="AS40" i="19"/>
  <c r="AS41" i="19"/>
  <c r="AS42" i="19"/>
  <c r="AS43" i="19"/>
  <c r="AS44" i="19"/>
  <c r="AS45" i="19"/>
  <c r="AS46" i="19"/>
  <c r="AS53" i="19"/>
  <c r="AS60" i="19"/>
  <c r="AS61" i="19"/>
  <c r="AS62" i="19"/>
  <c r="AS63" i="19"/>
  <c r="AS64" i="19"/>
  <c r="AS65" i="19"/>
  <c r="AS66" i="19"/>
  <c r="AS67" i="19"/>
  <c r="AS68" i="19"/>
  <c r="AS69" i="19"/>
  <c r="AS70" i="19"/>
  <c r="AS71" i="19"/>
  <c r="AS72" i="19"/>
  <c r="AS73" i="19"/>
  <c r="AS74" i="19"/>
  <c r="AS75" i="19"/>
  <c r="AS76" i="19"/>
  <c r="AS77" i="19"/>
  <c r="AS115" i="19"/>
  <c r="AS122" i="19"/>
  <c r="AS123" i="19"/>
  <c r="AS124" i="19"/>
  <c r="AS125" i="19"/>
  <c r="AS126" i="19"/>
  <c r="AS127" i="19"/>
  <c r="AS128" i="19"/>
  <c r="AS129" i="19"/>
  <c r="AS130" i="19"/>
  <c r="AS131" i="19"/>
  <c r="AS132" i="19"/>
  <c r="AS133" i="19"/>
  <c r="AS134" i="19"/>
  <c r="AS135" i="19"/>
  <c r="AS136" i="19"/>
  <c r="AS137" i="19"/>
  <c r="AS138" i="19"/>
  <c r="AS139" i="19"/>
  <c r="AS146" i="19"/>
  <c r="AS153" i="19"/>
  <c r="AS154" i="19"/>
  <c r="AS155" i="19"/>
  <c r="AS156" i="19"/>
  <c r="AS157" i="19"/>
  <c r="AS158" i="19"/>
  <c r="AS159" i="19"/>
  <c r="AS160" i="19"/>
  <c r="AS161" i="19"/>
  <c r="AS162" i="19"/>
  <c r="AS163" i="19"/>
  <c r="AS164" i="19"/>
  <c r="AS165" i="19"/>
  <c r="AS166" i="19"/>
  <c r="AS167" i="19"/>
  <c r="AS168" i="19"/>
  <c r="AS169" i="19"/>
  <c r="AS170" i="19"/>
  <c r="AS205" i="19"/>
  <c r="AS208" i="19"/>
  <c r="AS215" i="19"/>
  <c r="AS216" i="19"/>
  <c r="AS217" i="19"/>
  <c r="AS218" i="19"/>
  <c r="AS219" i="19"/>
  <c r="AS220" i="19"/>
  <c r="AS221" i="19"/>
  <c r="AS222" i="19"/>
  <c r="AS223" i="19"/>
  <c r="AS224" i="19"/>
  <c r="AS225" i="19"/>
  <c r="AS226" i="19"/>
  <c r="AS227" i="19"/>
  <c r="AS228" i="19"/>
  <c r="AS229" i="19"/>
  <c r="AS230" i="19"/>
  <c r="AS231" i="19"/>
  <c r="AS232" i="19"/>
  <c r="AS236" i="19"/>
  <c r="AS237" i="19"/>
  <c r="AS239" i="19"/>
  <c r="AS240" i="19"/>
  <c r="AS241" i="19"/>
  <c r="AS242" i="19"/>
  <c r="AS243" i="19"/>
  <c r="AS244" i="19"/>
  <c r="AS245" i="19"/>
  <c r="AS246" i="19"/>
  <c r="AS247" i="19"/>
  <c r="AS248" i="19"/>
  <c r="AS249" i="19"/>
  <c r="AS250" i="19"/>
  <c r="AS251" i="19"/>
  <c r="AS252" i="19"/>
  <c r="AS253" i="19"/>
  <c r="AS254" i="19"/>
  <c r="AS255" i="19"/>
  <c r="AS256" i="19"/>
  <c r="AS257" i="19"/>
  <c r="AS258" i="19"/>
  <c r="AS259" i="19"/>
  <c r="AS260" i="19"/>
  <c r="AS261" i="19"/>
  <c r="AS262" i="19"/>
  <c r="AS263" i="19"/>
  <c r="FP264" i="19"/>
  <c r="FJ264" i="19"/>
  <c r="FD264" i="19"/>
  <c r="EX264" i="19"/>
  <c r="ER264" i="19"/>
  <c r="EL264" i="19"/>
  <c r="EF264" i="19"/>
  <c r="DY264" i="19"/>
  <c r="DS264" i="19"/>
  <c r="DM264" i="19"/>
  <c r="DG264" i="19"/>
  <c r="DA264" i="19"/>
  <c r="CU264" i="19"/>
  <c r="CO264" i="19"/>
  <c r="CH264" i="19"/>
  <c r="CB264" i="19"/>
  <c r="BV264" i="19"/>
  <c r="BP264" i="19"/>
  <c r="BJ264" i="19"/>
  <c r="BD264" i="19"/>
  <c r="AX264" i="19"/>
  <c r="FP265" i="8"/>
  <c r="FN265" i="8"/>
  <c r="FJ265" i="8"/>
  <c r="FH265" i="8"/>
  <c r="FD265" i="8"/>
  <c r="FB265" i="8"/>
  <c r="EX265" i="8"/>
  <c r="EV265" i="8"/>
  <c r="ER265" i="8"/>
  <c r="EP265" i="8"/>
  <c r="EL265" i="8"/>
  <c r="EJ265" i="8"/>
  <c r="EF265" i="8"/>
  <c r="ED265" i="8"/>
  <c r="ER234" i="8"/>
  <c r="EL234" i="8"/>
  <c r="EF234" i="8"/>
  <c r="DW265" i="8"/>
  <c r="DQ265" i="8"/>
  <c r="DK265" i="8"/>
  <c r="DE265" i="8"/>
  <c r="CY265" i="8"/>
  <c r="CY234" i="8"/>
  <c r="CS234" i="8"/>
  <c r="CS265" i="8"/>
  <c r="CM265" i="8"/>
  <c r="CM234" i="8"/>
  <c r="DA234" i="8"/>
  <c r="DA233" i="8"/>
  <c r="CU234" i="8"/>
  <c r="CU233" i="8"/>
  <c r="CO234" i="8"/>
  <c r="CO233" i="8"/>
  <c r="EA204" i="8"/>
  <c r="EA205" i="8"/>
  <c r="EA206" i="8"/>
  <c r="EA207" i="8"/>
  <c r="EA208" i="8"/>
  <c r="EA209" i="8"/>
  <c r="EA210" i="8"/>
  <c r="EA211" i="8"/>
  <c r="EA212" i="8"/>
  <c r="EA213" i="8"/>
  <c r="EA214" i="8"/>
  <c r="EA215" i="8"/>
  <c r="EA216" i="8"/>
  <c r="EA217" i="8"/>
  <c r="EA218" i="8"/>
  <c r="EA219" i="8"/>
  <c r="EA220" i="8"/>
  <c r="EA221" i="8"/>
  <c r="EA222" i="8"/>
  <c r="EA223" i="8"/>
  <c r="EA224" i="8"/>
  <c r="EA225" i="8"/>
  <c r="EA226" i="8"/>
  <c r="EA228" i="8"/>
  <c r="EA229" i="8"/>
  <c r="EA230" i="8"/>
  <c r="EA231" i="8"/>
  <c r="EA235" i="8"/>
  <c r="EA236" i="8"/>
  <c r="EA237" i="8"/>
  <c r="EA238" i="8"/>
  <c r="EA239" i="8"/>
  <c r="EA240" i="8"/>
  <c r="EA241" i="8"/>
  <c r="EA242" i="8"/>
  <c r="EA243" i="8"/>
  <c r="EA244" i="8"/>
  <c r="EA245" i="8"/>
  <c r="EA246" i="8"/>
  <c r="EA247" i="8"/>
  <c r="EA248" i="8"/>
  <c r="EA249" i="8"/>
  <c r="EA250" i="8"/>
  <c r="EA251" i="8"/>
  <c r="EA252" i="8"/>
  <c r="EA253" i="8"/>
  <c r="EA254" i="8"/>
  <c r="EA255" i="8"/>
  <c r="EA256" i="8"/>
  <c r="EA257" i="8"/>
  <c r="EA258" i="8"/>
  <c r="EA259" i="8"/>
  <c r="EA260" i="8"/>
  <c r="EA261" i="8"/>
  <c r="EA262" i="8"/>
  <c r="EA19" i="8"/>
  <c r="EA20" i="8"/>
  <c r="EA21" i="8"/>
  <c r="EA22" i="8"/>
  <c r="EA23" i="8"/>
  <c r="EA24" i="8"/>
  <c r="EA25" i="8"/>
  <c r="EA26" i="8"/>
  <c r="EA27" i="8"/>
  <c r="EA28" i="8"/>
  <c r="EA29" i="8"/>
  <c r="EA31" i="8"/>
  <c r="EA32" i="8"/>
  <c r="EA34" i="8"/>
  <c r="EA35" i="8"/>
  <c r="EA36" i="8"/>
  <c r="EA40" i="8"/>
  <c r="EA42" i="8"/>
  <c r="EA43" i="8"/>
  <c r="EA44" i="8"/>
  <c r="EA45" i="8"/>
  <c r="EA50" i="8"/>
  <c r="EA51" i="8"/>
  <c r="EA52" i="8"/>
  <c r="EA53" i="8"/>
  <c r="EA54" i="8"/>
  <c r="EA55" i="8"/>
  <c r="EA56" i="8"/>
  <c r="EA57" i="8"/>
  <c r="EA58" i="8"/>
  <c r="EA59" i="8"/>
  <c r="EA60" i="8"/>
  <c r="EA71" i="8"/>
  <c r="EA73" i="8"/>
  <c r="EA74" i="8"/>
  <c r="EA75" i="8"/>
  <c r="EA76" i="8"/>
  <c r="EA112" i="8"/>
  <c r="EA113" i="8"/>
  <c r="EA114" i="8"/>
  <c r="EA115" i="8"/>
  <c r="EA116" i="8"/>
  <c r="EA117" i="8"/>
  <c r="EA118" i="8"/>
  <c r="EA119" i="8"/>
  <c r="EA120" i="8"/>
  <c r="EA121" i="8"/>
  <c r="EA122" i="8"/>
  <c r="EA124" i="8"/>
  <c r="EA125" i="8"/>
  <c r="EA127" i="8"/>
  <c r="EA128" i="8"/>
  <c r="EA129" i="8"/>
  <c r="EA133" i="8"/>
  <c r="EA135" i="8"/>
  <c r="EA136" i="8"/>
  <c r="EA137" i="8"/>
  <c r="EA138" i="8"/>
  <c r="EA143" i="8"/>
  <c r="EA144" i="8"/>
  <c r="EA145" i="8"/>
  <c r="EA146" i="8"/>
  <c r="EA147" i="8"/>
  <c r="EA148" i="8"/>
  <c r="EA149" i="8"/>
  <c r="EA150" i="8"/>
  <c r="EA151" i="8"/>
  <c r="EA152" i="8"/>
  <c r="EA153" i="8"/>
  <c r="EA155" i="8"/>
  <c r="EA156" i="8"/>
  <c r="EA158" i="8"/>
  <c r="EA159" i="8"/>
  <c r="EA160" i="8"/>
  <c r="EA164" i="8"/>
  <c r="EA166" i="8"/>
  <c r="EA167" i="8"/>
  <c r="EA168" i="8"/>
  <c r="EA169" i="8"/>
  <c r="EA66" i="8"/>
  <c r="EA62" i="8"/>
  <c r="EA67" i="8"/>
  <c r="EA65" i="8"/>
  <c r="EA63" i="8"/>
  <c r="CF265" i="8"/>
  <c r="BZ265" i="8"/>
  <c r="BT265" i="8"/>
  <c r="BN265" i="8"/>
  <c r="BH265" i="8"/>
  <c r="BB265" i="8"/>
  <c r="AV265" i="8"/>
  <c r="BH234" i="8"/>
  <c r="BB234" i="8"/>
  <c r="AV234" i="8"/>
  <c r="BP265" i="8"/>
  <c r="BP264" i="8"/>
  <c r="BJ265" i="8"/>
  <c r="BJ264" i="8"/>
  <c r="BD265" i="8"/>
  <c r="BD264" i="8"/>
  <c r="AX265" i="8"/>
  <c r="AX264" i="8"/>
  <c r="BV265" i="8"/>
  <c r="BV264" i="8"/>
  <c r="CB265" i="8"/>
  <c r="CB264" i="8"/>
  <c r="CH265" i="8"/>
  <c r="CH264" i="8"/>
  <c r="CJ235" i="8"/>
  <c r="J96" i="7" s="1"/>
  <c r="K96" i="7" s="1"/>
  <c r="CJ236" i="8"/>
  <c r="CJ237" i="8"/>
  <c r="CJ238" i="8"/>
  <c r="CJ239" i="8"/>
  <c r="CJ240" i="8"/>
  <c r="CJ241" i="8"/>
  <c r="CJ242" i="8"/>
  <c r="CJ243" i="8"/>
  <c r="CJ244" i="8"/>
  <c r="CJ245" i="8"/>
  <c r="CJ246" i="8"/>
  <c r="CJ247" i="8"/>
  <c r="CJ248" i="8"/>
  <c r="CJ249" i="8"/>
  <c r="CJ250" i="8"/>
  <c r="CJ251" i="8"/>
  <c r="CJ252" i="8"/>
  <c r="CJ253" i="8"/>
  <c r="CJ254" i="8"/>
  <c r="CJ255" i="8"/>
  <c r="CJ256" i="8"/>
  <c r="CJ257" i="8"/>
  <c r="CJ258" i="8"/>
  <c r="CJ259" i="8"/>
  <c r="CJ260" i="8"/>
  <c r="CJ261" i="8"/>
  <c r="CJ262" i="8"/>
  <c r="CJ204" i="8"/>
  <c r="CJ205" i="8"/>
  <c r="CJ206" i="8"/>
  <c r="CJ207" i="8"/>
  <c r="CJ208" i="8"/>
  <c r="CJ209" i="8"/>
  <c r="CJ210" i="8"/>
  <c r="CJ211" i="8"/>
  <c r="CJ212" i="8"/>
  <c r="CJ214" i="8"/>
  <c r="CJ216" i="8"/>
  <c r="CJ217" i="8"/>
  <c r="CJ219" i="8"/>
  <c r="CJ222" i="8"/>
  <c r="CJ223" i="8"/>
  <c r="CJ224" i="8"/>
  <c r="CJ225" i="8"/>
  <c r="CJ226" i="8"/>
  <c r="CJ227" i="8"/>
  <c r="CJ228" i="8"/>
  <c r="CJ229" i="8"/>
  <c r="CJ230" i="8"/>
  <c r="CJ231" i="8"/>
  <c r="CJ143" i="8"/>
  <c r="CJ144" i="8"/>
  <c r="CJ145" i="8"/>
  <c r="CJ146" i="8"/>
  <c r="CJ147" i="8"/>
  <c r="CJ148" i="8"/>
  <c r="CJ149" i="8"/>
  <c r="CJ150" i="8"/>
  <c r="CJ160" i="8"/>
  <c r="CJ161" i="8"/>
  <c r="CJ162" i="8"/>
  <c r="CJ163" i="8"/>
  <c r="CJ164" i="8"/>
  <c r="CJ165" i="8"/>
  <c r="CJ166" i="8"/>
  <c r="CJ167" i="8"/>
  <c r="CJ168" i="8"/>
  <c r="CJ169" i="8"/>
  <c r="CJ112" i="8"/>
  <c r="CJ113" i="8"/>
  <c r="CJ114" i="8"/>
  <c r="CJ115" i="8"/>
  <c r="CJ116" i="8"/>
  <c r="CJ117" i="8"/>
  <c r="CJ118" i="8"/>
  <c r="CJ119" i="8"/>
  <c r="CJ129" i="8"/>
  <c r="CJ130" i="8"/>
  <c r="CJ131" i="8"/>
  <c r="CJ132" i="8"/>
  <c r="CJ133" i="8"/>
  <c r="CJ134" i="8"/>
  <c r="CJ135" i="8"/>
  <c r="CJ136" i="8"/>
  <c r="CJ137" i="8"/>
  <c r="CJ138" i="8"/>
  <c r="CJ50" i="8"/>
  <c r="CJ51" i="8"/>
  <c r="CJ52" i="8"/>
  <c r="CJ53" i="8"/>
  <c r="CJ54" i="8"/>
  <c r="CJ55" i="8"/>
  <c r="CJ56" i="8"/>
  <c r="CJ57" i="8"/>
  <c r="CJ67" i="8"/>
  <c r="CJ68" i="8"/>
  <c r="CJ69" i="8"/>
  <c r="CJ70" i="8"/>
  <c r="CJ71" i="8"/>
  <c r="CJ72" i="8"/>
  <c r="CJ73" i="8"/>
  <c r="CJ74" i="8"/>
  <c r="CJ75" i="8"/>
  <c r="CJ76" i="8"/>
  <c r="CJ19" i="8"/>
  <c r="CJ20" i="8"/>
  <c r="CJ21" i="8"/>
  <c r="CJ22" i="8"/>
  <c r="CJ23" i="8"/>
  <c r="CJ24" i="8"/>
  <c r="CJ25" i="8"/>
  <c r="CJ26" i="8"/>
  <c r="CJ36" i="8"/>
  <c r="CJ37" i="8"/>
  <c r="CJ38" i="8"/>
  <c r="CJ39" i="8"/>
  <c r="CJ40" i="8"/>
  <c r="CJ41" i="8"/>
  <c r="CJ42" i="8"/>
  <c r="CJ43" i="8"/>
  <c r="CJ44" i="8"/>
  <c r="CJ45" i="8"/>
  <c r="G109" i="7"/>
  <c r="H109" i="7" s="1"/>
  <c r="I109" i="7" s="1"/>
  <c r="FL46" i="8"/>
  <c r="FL45" i="8"/>
  <c r="FL44" i="8"/>
  <c r="FL43" i="8"/>
  <c r="FL42" i="8"/>
  <c r="FL41" i="8"/>
  <c r="FL40" i="8"/>
  <c r="FL39" i="8"/>
  <c r="FL38" i="8"/>
  <c r="FL37" i="8"/>
  <c r="FL36" i="8"/>
  <c r="FL35" i="8"/>
  <c r="FL34" i="8"/>
  <c r="FL33" i="8"/>
  <c r="FL32" i="8"/>
  <c r="FL31" i="8"/>
  <c r="FL30" i="8"/>
  <c r="FL29" i="8"/>
  <c r="FL28" i="8"/>
  <c r="FL27" i="8"/>
  <c r="FL26" i="8"/>
  <c r="FL25" i="8"/>
  <c r="FL24" i="8"/>
  <c r="FL23" i="8"/>
  <c r="FL22" i="8"/>
  <c r="FL21" i="8"/>
  <c r="FL20" i="8"/>
  <c r="FL19" i="8"/>
  <c r="FL18" i="8"/>
  <c r="FL139" i="8"/>
  <c r="FL138" i="8"/>
  <c r="FL137" i="8"/>
  <c r="FL136" i="8"/>
  <c r="FL135" i="8"/>
  <c r="FL134" i="8"/>
  <c r="FL133" i="8"/>
  <c r="FL132" i="8"/>
  <c r="FL131" i="8"/>
  <c r="FL130" i="8"/>
  <c r="FL129" i="8"/>
  <c r="FL128" i="8"/>
  <c r="FL127" i="8"/>
  <c r="FL126" i="8"/>
  <c r="FL125" i="8"/>
  <c r="FL124" i="8"/>
  <c r="FL123" i="8"/>
  <c r="FL122" i="8"/>
  <c r="FL121" i="8"/>
  <c r="FL120" i="8"/>
  <c r="FL119" i="8"/>
  <c r="FL118" i="8"/>
  <c r="FL117" i="8"/>
  <c r="FL116" i="8"/>
  <c r="FL115" i="8"/>
  <c r="FL114" i="8"/>
  <c r="FL113" i="8"/>
  <c r="FL112" i="8"/>
  <c r="FL111" i="8"/>
  <c r="FL77" i="8"/>
  <c r="FL76" i="8"/>
  <c r="FL75" i="8"/>
  <c r="FL74" i="8"/>
  <c r="FL73" i="8"/>
  <c r="FL72" i="8"/>
  <c r="FL71" i="8"/>
  <c r="FL70" i="8"/>
  <c r="FL69" i="8"/>
  <c r="FL68" i="8"/>
  <c r="FL67" i="8"/>
  <c r="FL66" i="8"/>
  <c r="FL65" i="8"/>
  <c r="FL64" i="8"/>
  <c r="FL63" i="8"/>
  <c r="FL62" i="8"/>
  <c r="FL61" i="8"/>
  <c r="FL60" i="8"/>
  <c r="FL59" i="8"/>
  <c r="FL58" i="8"/>
  <c r="FL57" i="8"/>
  <c r="FL56" i="8"/>
  <c r="FL55" i="8"/>
  <c r="FL54" i="8"/>
  <c r="FL53" i="8"/>
  <c r="FL52" i="8"/>
  <c r="FL51" i="8"/>
  <c r="FL50" i="8"/>
  <c r="FL49" i="8"/>
  <c r="FL170" i="8"/>
  <c r="FL169" i="8"/>
  <c r="FL168" i="8"/>
  <c r="FL167" i="8"/>
  <c r="FL166" i="8"/>
  <c r="FL165" i="8"/>
  <c r="FL164" i="8"/>
  <c r="FL163" i="8"/>
  <c r="FL162" i="8"/>
  <c r="FL161" i="8"/>
  <c r="FL160" i="8"/>
  <c r="FL159" i="8"/>
  <c r="FL158" i="8"/>
  <c r="FL157" i="8"/>
  <c r="FL156" i="8"/>
  <c r="FL155" i="8"/>
  <c r="FL154" i="8"/>
  <c r="FL153" i="8"/>
  <c r="FL152" i="8"/>
  <c r="FL151" i="8"/>
  <c r="FL150" i="8"/>
  <c r="FL149" i="8"/>
  <c r="FL148" i="8"/>
  <c r="FL147" i="8"/>
  <c r="FL146" i="8"/>
  <c r="FL145" i="8"/>
  <c r="FL144" i="8"/>
  <c r="FL143" i="8"/>
  <c r="FL142" i="8"/>
  <c r="FL232" i="8"/>
  <c r="FL231" i="8"/>
  <c r="FL230" i="8"/>
  <c r="FL229" i="8"/>
  <c r="FL228" i="8"/>
  <c r="FL227" i="8"/>
  <c r="FL226" i="8"/>
  <c r="FL225" i="8"/>
  <c r="FL224" i="8"/>
  <c r="FL223" i="8"/>
  <c r="FL222" i="8"/>
  <c r="FL221" i="8"/>
  <c r="FL220" i="8"/>
  <c r="FL219" i="8"/>
  <c r="FL218" i="8"/>
  <c r="FL217" i="8"/>
  <c r="FL216" i="8"/>
  <c r="FL215" i="8"/>
  <c r="FL214" i="8"/>
  <c r="FL213" i="8"/>
  <c r="FL212" i="8"/>
  <c r="FL211" i="8"/>
  <c r="FL210" i="8"/>
  <c r="FL209" i="8"/>
  <c r="FL208" i="8"/>
  <c r="FL207" i="8"/>
  <c r="FL206" i="8"/>
  <c r="FL205" i="8"/>
  <c r="FL204" i="8"/>
  <c r="FL263" i="8"/>
  <c r="FL262" i="8"/>
  <c r="FL261" i="8"/>
  <c r="FL260" i="8"/>
  <c r="FL259" i="8"/>
  <c r="FL258" i="8"/>
  <c r="FL257" i="8"/>
  <c r="FL256" i="8"/>
  <c r="FL255" i="8"/>
  <c r="FL254" i="8"/>
  <c r="FL253" i="8"/>
  <c r="FL252" i="8"/>
  <c r="FL251" i="8"/>
  <c r="FL250" i="8"/>
  <c r="FL249" i="8"/>
  <c r="FL248" i="8"/>
  <c r="FL247" i="8"/>
  <c r="FL246" i="8"/>
  <c r="FL245" i="8"/>
  <c r="FL244" i="8"/>
  <c r="FL243" i="8"/>
  <c r="FL242" i="8"/>
  <c r="FL241" i="8"/>
  <c r="FL240" i="8"/>
  <c r="FL239" i="8"/>
  <c r="FL238" i="8"/>
  <c r="FL237" i="8"/>
  <c r="FL236" i="8"/>
  <c r="FL235" i="8"/>
  <c r="FF263" i="8"/>
  <c r="FF262" i="8"/>
  <c r="FF261" i="8"/>
  <c r="FF260" i="8"/>
  <c r="FF259" i="8"/>
  <c r="FF258" i="8"/>
  <c r="FF257" i="8"/>
  <c r="FF256" i="8"/>
  <c r="FF255" i="8"/>
  <c r="FF254" i="8"/>
  <c r="FF253" i="8"/>
  <c r="FF252" i="8"/>
  <c r="FF251" i="8"/>
  <c r="FF250" i="8"/>
  <c r="FF249" i="8"/>
  <c r="FF248" i="8"/>
  <c r="FF247" i="8"/>
  <c r="FF246" i="8"/>
  <c r="FF245" i="8"/>
  <c r="FF244" i="8"/>
  <c r="FF243" i="8"/>
  <c r="FF242" i="8"/>
  <c r="FF241" i="8"/>
  <c r="FF240" i="8"/>
  <c r="FF239" i="8"/>
  <c r="FF238" i="8"/>
  <c r="FF237" i="8"/>
  <c r="FF236" i="8"/>
  <c r="FF235" i="8"/>
  <c r="FF232" i="8"/>
  <c r="FF231" i="8"/>
  <c r="FF230" i="8"/>
  <c r="FF229" i="8"/>
  <c r="FF228" i="8"/>
  <c r="FF227" i="8"/>
  <c r="FF226" i="8"/>
  <c r="FF225" i="8"/>
  <c r="FF224" i="8"/>
  <c r="FF223" i="8"/>
  <c r="FF222" i="8"/>
  <c r="FF221" i="8"/>
  <c r="FF220" i="8"/>
  <c r="FF219" i="8"/>
  <c r="FF218" i="8"/>
  <c r="FF217" i="8"/>
  <c r="FF216" i="8"/>
  <c r="FF215" i="8"/>
  <c r="FF214" i="8"/>
  <c r="FF213" i="8"/>
  <c r="FF212" i="8"/>
  <c r="FF211" i="8"/>
  <c r="FF210" i="8"/>
  <c r="FF209" i="8"/>
  <c r="FF208" i="8"/>
  <c r="FF207" i="8"/>
  <c r="FF206" i="8"/>
  <c r="FF205" i="8"/>
  <c r="FF204" i="8"/>
  <c r="EZ263" i="8"/>
  <c r="EZ262" i="8"/>
  <c r="EZ261" i="8"/>
  <c r="EZ260" i="8"/>
  <c r="EZ259" i="8"/>
  <c r="EZ258" i="8"/>
  <c r="EZ257" i="8"/>
  <c r="EZ256" i="8"/>
  <c r="EZ255" i="8"/>
  <c r="EZ254" i="8"/>
  <c r="EZ253" i="8"/>
  <c r="EZ252" i="8"/>
  <c r="EZ251" i="8"/>
  <c r="EZ250" i="8"/>
  <c r="EZ249" i="8"/>
  <c r="EZ248" i="8"/>
  <c r="EZ247" i="8"/>
  <c r="EZ246" i="8"/>
  <c r="EZ245" i="8"/>
  <c r="EZ244" i="8"/>
  <c r="EZ243" i="8"/>
  <c r="EZ242" i="8"/>
  <c r="EZ241" i="8"/>
  <c r="EZ240" i="8"/>
  <c r="EZ239" i="8"/>
  <c r="EZ238" i="8"/>
  <c r="EZ237" i="8"/>
  <c r="EZ236" i="8"/>
  <c r="EZ235" i="8"/>
  <c r="EZ232" i="8"/>
  <c r="EZ231" i="8"/>
  <c r="EZ230" i="8"/>
  <c r="EZ229" i="8"/>
  <c r="EZ228" i="8"/>
  <c r="EZ227" i="8"/>
  <c r="EZ226" i="8"/>
  <c r="EZ225" i="8"/>
  <c r="EZ224" i="8"/>
  <c r="EZ223" i="8"/>
  <c r="EZ222" i="8"/>
  <c r="EZ221" i="8"/>
  <c r="EZ220" i="8"/>
  <c r="EZ219" i="8"/>
  <c r="EZ218" i="8"/>
  <c r="EZ217" i="8"/>
  <c r="EZ216" i="8"/>
  <c r="EZ215" i="8"/>
  <c r="EZ214" i="8"/>
  <c r="EZ213" i="8"/>
  <c r="EZ212" i="8"/>
  <c r="EZ211" i="8"/>
  <c r="EZ210" i="8"/>
  <c r="EZ209" i="8"/>
  <c r="EZ208" i="8"/>
  <c r="EZ207" i="8"/>
  <c r="EZ206" i="8"/>
  <c r="EZ205" i="8"/>
  <c r="EZ204" i="8"/>
  <c r="ET263" i="8"/>
  <c r="ET262" i="8"/>
  <c r="ET261" i="8"/>
  <c r="ET260" i="8"/>
  <c r="ET259" i="8"/>
  <c r="ET258" i="8"/>
  <c r="ET257" i="8"/>
  <c r="ET256" i="8"/>
  <c r="ET255" i="8"/>
  <c r="ET254" i="8"/>
  <c r="ET253" i="8"/>
  <c r="ET252" i="8"/>
  <c r="ET251" i="8"/>
  <c r="ET250" i="8"/>
  <c r="ET249" i="8"/>
  <c r="ET248" i="8"/>
  <c r="ET247" i="8"/>
  <c r="ET246" i="8"/>
  <c r="ET245" i="8"/>
  <c r="ET244" i="8"/>
  <c r="ET243" i="8"/>
  <c r="ET242" i="8"/>
  <c r="ET241" i="8"/>
  <c r="ET240" i="8"/>
  <c r="ET239" i="8"/>
  <c r="ET238" i="8"/>
  <c r="ET237" i="8"/>
  <c r="ET236" i="8"/>
  <c r="ET235" i="8"/>
  <c r="ET232" i="8"/>
  <c r="ET231" i="8"/>
  <c r="ET230" i="8"/>
  <c r="ET229" i="8"/>
  <c r="ET228" i="8"/>
  <c r="ET227" i="8"/>
  <c r="ET226" i="8"/>
  <c r="ET225" i="8"/>
  <c r="ET224" i="8"/>
  <c r="ET223" i="8"/>
  <c r="ET222" i="8"/>
  <c r="ET221" i="8"/>
  <c r="ET220" i="8"/>
  <c r="ET219" i="8"/>
  <c r="ET218" i="8"/>
  <c r="ET217" i="8"/>
  <c r="ET216" i="8"/>
  <c r="ET215" i="8"/>
  <c r="ET214" i="8"/>
  <c r="ET213" i="8"/>
  <c r="ET212" i="8"/>
  <c r="ET211" i="8"/>
  <c r="ET210" i="8"/>
  <c r="ET209" i="8"/>
  <c r="ET208" i="8"/>
  <c r="ET207" i="8"/>
  <c r="ET206" i="8"/>
  <c r="ET205" i="8"/>
  <c r="ET204" i="8"/>
  <c r="EN263" i="8"/>
  <c r="EN262" i="8"/>
  <c r="EN261" i="8"/>
  <c r="EN260" i="8"/>
  <c r="EN259" i="8"/>
  <c r="EN258" i="8"/>
  <c r="EN257" i="8"/>
  <c r="EN256" i="8"/>
  <c r="EN255" i="8"/>
  <c r="EN254" i="8"/>
  <c r="EN253" i="8"/>
  <c r="EN252" i="8"/>
  <c r="EN251" i="8"/>
  <c r="EN250" i="8"/>
  <c r="EN249" i="8"/>
  <c r="EN248" i="8"/>
  <c r="EN247" i="8"/>
  <c r="EN246" i="8"/>
  <c r="EN245" i="8"/>
  <c r="EN244" i="8"/>
  <c r="EN243" i="8"/>
  <c r="EN242" i="8"/>
  <c r="EN241" i="8"/>
  <c r="EN240" i="8"/>
  <c r="EN239" i="8"/>
  <c r="EN238" i="8"/>
  <c r="EN237" i="8"/>
  <c r="EN236" i="8"/>
  <c r="EN235" i="8"/>
  <c r="EN232" i="8"/>
  <c r="EN231" i="8"/>
  <c r="EN230" i="8"/>
  <c r="EN229" i="8"/>
  <c r="EN228" i="8"/>
  <c r="EN227" i="8"/>
  <c r="EN226" i="8"/>
  <c r="EN225" i="8"/>
  <c r="EN224" i="8"/>
  <c r="EN223" i="8"/>
  <c r="EN222" i="8"/>
  <c r="EN221" i="8"/>
  <c r="EN220" i="8"/>
  <c r="EN219" i="8"/>
  <c r="EN218" i="8"/>
  <c r="EN217" i="8"/>
  <c r="EN216" i="8"/>
  <c r="EN215" i="8"/>
  <c r="EN214" i="8"/>
  <c r="EN213" i="8"/>
  <c r="EN212" i="8"/>
  <c r="EN211" i="8"/>
  <c r="EN210" i="8"/>
  <c r="EN209" i="8"/>
  <c r="EN208" i="8"/>
  <c r="EN207" i="8"/>
  <c r="EN206" i="8"/>
  <c r="EN205" i="8"/>
  <c r="EN204" i="8"/>
  <c r="EH263" i="8"/>
  <c r="EH262" i="8"/>
  <c r="EH261" i="8"/>
  <c r="EH260" i="8"/>
  <c r="EH259" i="8"/>
  <c r="EH258" i="8"/>
  <c r="EH257" i="8"/>
  <c r="EH256" i="8"/>
  <c r="EH255" i="8"/>
  <c r="EH254" i="8"/>
  <c r="EH253" i="8"/>
  <c r="EH252" i="8"/>
  <c r="EH251" i="8"/>
  <c r="EH250" i="8"/>
  <c r="EH249" i="8"/>
  <c r="EH248" i="8"/>
  <c r="EH247" i="8"/>
  <c r="EH246" i="8"/>
  <c r="EH245" i="8"/>
  <c r="EH244" i="8"/>
  <c r="EH243" i="8"/>
  <c r="EH242" i="8"/>
  <c r="EH241" i="8"/>
  <c r="EH240" i="8"/>
  <c r="EH239" i="8"/>
  <c r="EH238" i="8"/>
  <c r="EH237" i="8"/>
  <c r="EH236" i="8"/>
  <c r="EH235" i="8"/>
  <c r="EH232" i="8"/>
  <c r="EH231" i="8"/>
  <c r="EH230" i="8"/>
  <c r="EH229" i="8"/>
  <c r="EH228" i="8"/>
  <c r="EH227" i="8"/>
  <c r="EH226" i="8"/>
  <c r="EH225" i="8"/>
  <c r="EH224" i="8"/>
  <c r="EH223" i="8"/>
  <c r="EH222" i="8"/>
  <c r="EH221" i="8"/>
  <c r="EH220" i="8"/>
  <c r="EH219" i="8"/>
  <c r="EH218" i="8"/>
  <c r="EH217" i="8"/>
  <c r="EH216" i="8"/>
  <c r="EH215" i="8"/>
  <c r="EH214" i="8"/>
  <c r="EH213" i="8"/>
  <c r="EH212" i="8"/>
  <c r="EH211" i="8"/>
  <c r="EH210" i="8"/>
  <c r="EH209" i="8"/>
  <c r="EH208" i="8"/>
  <c r="EH207" i="8"/>
  <c r="EH206" i="8"/>
  <c r="EH205" i="8"/>
  <c r="EH204" i="8"/>
  <c r="EB263" i="8"/>
  <c r="EB262" i="8"/>
  <c r="EB261" i="8"/>
  <c r="EB260" i="8"/>
  <c r="EB259" i="8"/>
  <c r="EB258" i="8"/>
  <c r="EB257" i="8"/>
  <c r="EB256" i="8"/>
  <c r="EB255" i="8"/>
  <c r="EB254" i="8"/>
  <c r="EB253" i="8"/>
  <c r="EB252" i="8"/>
  <c r="EB251" i="8"/>
  <c r="EB250" i="8"/>
  <c r="EB249" i="8"/>
  <c r="EB248" i="8"/>
  <c r="EB247" i="8"/>
  <c r="EB246" i="8"/>
  <c r="EB245" i="8"/>
  <c r="EB244" i="8"/>
  <c r="EB243" i="8"/>
  <c r="EB242" i="8"/>
  <c r="EB241" i="8"/>
  <c r="EB240" i="8"/>
  <c r="EB239" i="8"/>
  <c r="EB238" i="8"/>
  <c r="EB237" i="8"/>
  <c r="EB236" i="8"/>
  <c r="EB235" i="8"/>
  <c r="EB232" i="8"/>
  <c r="EB231" i="8"/>
  <c r="EB230" i="8"/>
  <c r="EB229" i="8"/>
  <c r="EB228" i="8"/>
  <c r="EB227" i="8"/>
  <c r="EB226" i="8"/>
  <c r="EB225" i="8"/>
  <c r="EB224" i="8"/>
  <c r="EB223" i="8"/>
  <c r="EB222" i="8"/>
  <c r="EB221" i="8"/>
  <c r="EB220" i="8"/>
  <c r="EB219" i="8"/>
  <c r="EB218" i="8"/>
  <c r="EB217" i="8"/>
  <c r="EB216" i="8"/>
  <c r="EB215" i="8"/>
  <c r="EB214" i="8"/>
  <c r="EB213" i="8"/>
  <c r="EB212" i="8"/>
  <c r="EB211" i="8"/>
  <c r="EB210" i="8"/>
  <c r="EB209" i="8"/>
  <c r="EB208" i="8"/>
  <c r="EB207" i="8"/>
  <c r="EB206" i="8"/>
  <c r="EB205" i="8"/>
  <c r="EB204" i="8"/>
  <c r="FF170" i="8"/>
  <c r="FF169" i="8"/>
  <c r="FF168" i="8"/>
  <c r="FF167" i="8"/>
  <c r="FF166" i="8"/>
  <c r="FF165" i="8"/>
  <c r="FF164" i="8"/>
  <c r="FF163" i="8"/>
  <c r="FF162" i="8"/>
  <c r="FF161" i="8"/>
  <c r="FF160" i="8"/>
  <c r="FF159" i="8"/>
  <c r="FF158" i="8"/>
  <c r="FF157" i="8"/>
  <c r="FF156" i="8"/>
  <c r="FF155" i="8"/>
  <c r="FF154" i="8"/>
  <c r="FF153" i="8"/>
  <c r="FF152" i="8"/>
  <c r="FF151" i="8"/>
  <c r="FF150" i="8"/>
  <c r="FF149" i="8"/>
  <c r="FF148" i="8"/>
  <c r="FF147" i="8"/>
  <c r="FF146" i="8"/>
  <c r="FF145" i="8"/>
  <c r="FF144" i="8"/>
  <c r="FF143" i="8"/>
  <c r="FF142" i="8"/>
  <c r="FF139" i="8"/>
  <c r="FF138" i="8"/>
  <c r="FF137" i="8"/>
  <c r="FF136" i="8"/>
  <c r="FF135" i="8"/>
  <c r="FF134" i="8"/>
  <c r="FF133" i="8"/>
  <c r="FF132" i="8"/>
  <c r="FF131" i="8"/>
  <c r="FF130" i="8"/>
  <c r="FF129" i="8"/>
  <c r="FF128" i="8"/>
  <c r="FF127" i="8"/>
  <c r="FF126" i="8"/>
  <c r="FF125" i="8"/>
  <c r="FF124" i="8"/>
  <c r="FF123" i="8"/>
  <c r="FF122" i="8"/>
  <c r="FF121" i="8"/>
  <c r="FF120" i="8"/>
  <c r="FF119" i="8"/>
  <c r="FF118" i="8"/>
  <c r="FF117" i="8"/>
  <c r="FF116" i="8"/>
  <c r="FF115" i="8"/>
  <c r="FF114" i="8"/>
  <c r="FF113" i="8"/>
  <c r="FF112" i="8"/>
  <c r="FF111" i="8"/>
  <c r="EZ170" i="8"/>
  <c r="EZ169" i="8"/>
  <c r="EZ168" i="8"/>
  <c r="EZ167" i="8"/>
  <c r="EZ166" i="8"/>
  <c r="EZ165" i="8"/>
  <c r="EZ164" i="8"/>
  <c r="EZ163" i="8"/>
  <c r="EZ162" i="8"/>
  <c r="EZ161" i="8"/>
  <c r="EZ160" i="8"/>
  <c r="EZ159" i="8"/>
  <c r="EZ158" i="8"/>
  <c r="EZ157" i="8"/>
  <c r="EZ156" i="8"/>
  <c r="EZ155" i="8"/>
  <c r="EZ154" i="8"/>
  <c r="EZ153" i="8"/>
  <c r="EZ152" i="8"/>
  <c r="EZ151" i="8"/>
  <c r="EZ150" i="8"/>
  <c r="EZ149" i="8"/>
  <c r="EZ148" i="8"/>
  <c r="EZ147" i="8"/>
  <c r="EZ146" i="8"/>
  <c r="EZ145" i="8"/>
  <c r="EZ144" i="8"/>
  <c r="EZ143" i="8"/>
  <c r="EZ142" i="8"/>
  <c r="EZ139" i="8"/>
  <c r="EZ138" i="8"/>
  <c r="EZ137" i="8"/>
  <c r="EZ136" i="8"/>
  <c r="EZ135" i="8"/>
  <c r="EZ134" i="8"/>
  <c r="EZ133" i="8"/>
  <c r="EZ132" i="8"/>
  <c r="EZ131" i="8"/>
  <c r="EZ130" i="8"/>
  <c r="EZ129" i="8"/>
  <c r="EZ128" i="8"/>
  <c r="EZ127" i="8"/>
  <c r="EZ126" i="8"/>
  <c r="EZ125" i="8"/>
  <c r="EZ124" i="8"/>
  <c r="EZ123" i="8"/>
  <c r="EZ122" i="8"/>
  <c r="EZ121" i="8"/>
  <c r="EZ120" i="8"/>
  <c r="EZ119" i="8"/>
  <c r="EZ118" i="8"/>
  <c r="EZ117" i="8"/>
  <c r="EZ116" i="8"/>
  <c r="EZ115" i="8"/>
  <c r="EZ114" i="8"/>
  <c r="EZ113" i="8"/>
  <c r="EZ112" i="8"/>
  <c r="EZ111" i="8"/>
  <c r="ET170" i="8"/>
  <c r="ET169" i="8"/>
  <c r="ET168" i="8"/>
  <c r="ET167" i="8"/>
  <c r="ET166" i="8"/>
  <c r="ET165" i="8"/>
  <c r="ET164" i="8"/>
  <c r="ET163" i="8"/>
  <c r="ET162" i="8"/>
  <c r="ET161" i="8"/>
  <c r="ET160" i="8"/>
  <c r="ET159" i="8"/>
  <c r="ET158" i="8"/>
  <c r="ET157" i="8"/>
  <c r="ET156" i="8"/>
  <c r="ET155" i="8"/>
  <c r="ET154" i="8"/>
  <c r="ET153" i="8"/>
  <c r="ET152" i="8"/>
  <c r="ET151" i="8"/>
  <c r="ET150" i="8"/>
  <c r="ET149" i="8"/>
  <c r="ET148" i="8"/>
  <c r="ET147" i="8"/>
  <c r="ET146" i="8"/>
  <c r="ET145" i="8"/>
  <c r="ET144" i="8"/>
  <c r="ET143" i="8"/>
  <c r="ET142" i="8"/>
  <c r="ET139" i="8"/>
  <c r="ET138" i="8"/>
  <c r="ET137" i="8"/>
  <c r="ET136" i="8"/>
  <c r="ET135" i="8"/>
  <c r="ET134" i="8"/>
  <c r="ET133" i="8"/>
  <c r="ET132" i="8"/>
  <c r="ET131" i="8"/>
  <c r="ET130" i="8"/>
  <c r="ET129" i="8"/>
  <c r="ET128" i="8"/>
  <c r="ET127" i="8"/>
  <c r="ET126" i="8"/>
  <c r="ET125" i="8"/>
  <c r="ET124" i="8"/>
  <c r="ET123" i="8"/>
  <c r="ET122" i="8"/>
  <c r="ET121" i="8"/>
  <c r="ET120" i="8"/>
  <c r="ET119" i="8"/>
  <c r="ET118" i="8"/>
  <c r="ET117" i="8"/>
  <c r="ET116" i="8"/>
  <c r="ET115" i="8"/>
  <c r="ET114" i="8"/>
  <c r="ET113" i="8"/>
  <c r="ET112" i="8"/>
  <c r="ET111" i="8"/>
  <c r="EN170" i="8"/>
  <c r="EN169" i="8"/>
  <c r="EN168" i="8"/>
  <c r="EN167" i="8"/>
  <c r="EN166" i="8"/>
  <c r="EN165" i="8"/>
  <c r="EN164" i="8"/>
  <c r="EN163" i="8"/>
  <c r="EN162" i="8"/>
  <c r="EN161" i="8"/>
  <c r="EN160" i="8"/>
  <c r="EN159" i="8"/>
  <c r="EN158" i="8"/>
  <c r="EN157" i="8"/>
  <c r="EN156" i="8"/>
  <c r="EN155" i="8"/>
  <c r="EN154" i="8"/>
  <c r="EN153" i="8"/>
  <c r="EN152" i="8"/>
  <c r="EN151" i="8"/>
  <c r="EN150" i="8"/>
  <c r="EN149" i="8"/>
  <c r="EN148" i="8"/>
  <c r="EN147" i="8"/>
  <c r="EN146" i="8"/>
  <c r="EN145" i="8"/>
  <c r="EN144" i="8"/>
  <c r="EN143" i="8"/>
  <c r="EN142" i="8"/>
  <c r="EN139" i="8"/>
  <c r="EN138" i="8"/>
  <c r="EN137" i="8"/>
  <c r="EN136" i="8"/>
  <c r="EN135" i="8"/>
  <c r="EN134" i="8"/>
  <c r="EN133" i="8"/>
  <c r="EN132" i="8"/>
  <c r="EN131" i="8"/>
  <c r="EN130" i="8"/>
  <c r="EN129" i="8"/>
  <c r="EN128" i="8"/>
  <c r="EN127" i="8"/>
  <c r="EN126" i="8"/>
  <c r="EN125" i="8"/>
  <c r="EN124" i="8"/>
  <c r="EN123" i="8"/>
  <c r="EN122" i="8"/>
  <c r="EN121" i="8"/>
  <c r="EN120" i="8"/>
  <c r="EN119" i="8"/>
  <c r="EN118" i="8"/>
  <c r="EN117" i="8"/>
  <c r="EN116" i="8"/>
  <c r="EN115" i="8"/>
  <c r="EN114" i="8"/>
  <c r="EN113" i="8"/>
  <c r="EN112" i="8"/>
  <c r="EN111" i="8"/>
  <c r="EH139" i="8"/>
  <c r="EH138" i="8"/>
  <c r="EH137" i="8"/>
  <c r="EH136" i="8"/>
  <c r="EH135" i="8"/>
  <c r="EH134" i="8"/>
  <c r="EH133" i="8"/>
  <c r="EH132" i="8"/>
  <c r="EH131" i="8"/>
  <c r="EH130" i="8"/>
  <c r="EH129" i="8"/>
  <c r="EH128" i="8"/>
  <c r="EH127" i="8"/>
  <c r="EH126" i="8"/>
  <c r="EH125" i="8"/>
  <c r="EH124" i="8"/>
  <c r="EH123" i="8"/>
  <c r="EH122" i="8"/>
  <c r="EH121" i="8"/>
  <c r="EH120" i="8"/>
  <c r="EH119" i="8"/>
  <c r="EH118" i="8"/>
  <c r="EH117" i="8"/>
  <c r="EH116" i="8"/>
  <c r="EH115" i="8"/>
  <c r="EH114" i="8"/>
  <c r="EH113" i="8"/>
  <c r="EH112" i="8"/>
  <c r="EH111" i="8"/>
  <c r="EH170" i="8"/>
  <c r="EH169" i="8"/>
  <c r="EH168" i="8"/>
  <c r="EH167" i="8"/>
  <c r="EH166" i="8"/>
  <c r="EH165" i="8"/>
  <c r="EH164" i="8"/>
  <c r="EH163" i="8"/>
  <c r="EH162" i="8"/>
  <c r="EH161" i="8"/>
  <c r="EH160" i="8"/>
  <c r="EH159" i="8"/>
  <c r="EH158" i="8"/>
  <c r="EH157" i="8"/>
  <c r="EH156" i="8"/>
  <c r="EH155" i="8"/>
  <c r="EH154" i="8"/>
  <c r="EH153" i="8"/>
  <c r="EH152" i="8"/>
  <c r="EH151" i="8"/>
  <c r="EH150" i="8"/>
  <c r="EH149" i="8"/>
  <c r="EH148" i="8"/>
  <c r="EH147" i="8"/>
  <c r="EH146" i="8"/>
  <c r="EH145" i="8"/>
  <c r="EH144" i="8"/>
  <c r="EH143" i="8"/>
  <c r="EH142" i="8"/>
  <c r="EB170" i="8"/>
  <c r="EB169" i="8"/>
  <c r="EB168" i="8"/>
  <c r="EB167" i="8"/>
  <c r="EB166" i="8"/>
  <c r="EB165" i="8"/>
  <c r="EB164" i="8"/>
  <c r="EB163" i="8"/>
  <c r="EB162" i="8"/>
  <c r="EB161" i="8"/>
  <c r="EB160" i="8"/>
  <c r="EB159" i="8"/>
  <c r="EB158" i="8"/>
  <c r="EB157" i="8"/>
  <c r="EB156" i="8"/>
  <c r="EB155" i="8"/>
  <c r="EB154" i="8"/>
  <c r="EB153" i="8"/>
  <c r="EB152" i="8"/>
  <c r="EB151" i="8"/>
  <c r="EB150" i="8"/>
  <c r="EB149" i="8"/>
  <c r="EB148" i="8"/>
  <c r="EB147" i="8"/>
  <c r="EB146" i="8"/>
  <c r="EB145" i="8"/>
  <c r="EB144" i="8"/>
  <c r="EB143" i="8"/>
  <c r="EB142" i="8"/>
  <c r="EB139" i="8"/>
  <c r="EB138" i="8"/>
  <c r="EB137" i="8"/>
  <c r="EB136" i="8"/>
  <c r="EB135" i="8"/>
  <c r="EB134" i="8"/>
  <c r="EB133" i="8"/>
  <c r="EB132" i="8"/>
  <c r="EB131" i="8"/>
  <c r="EB130" i="8"/>
  <c r="EB129" i="8"/>
  <c r="EB128" i="8"/>
  <c r="EB127" i="8"/>
  <c r="EB126" i="8"/>
  <c r="EB125" i="8"/>
  <c r="EB124" i="8"/>
  <c r="EB123" i="8"/>
  <c r="EB122" i="8"/>
  <c r="EB121" i="8"/>
  <c r="EB120" i="8"/>
  <c r="EB119" i="8"/>
  <c r="EB118" i="8"/>
  <c r="EB117" i="8"/>
  <c r="EB116" i="8"/>
  <c r="EB115" i="8"/>
  <c r="EB114" i="8"/>
  <c r="EB113" i="8"/>
  <c r="EB112" i="8"/>
  <c r="EB111" i="8"/>
  <c r="FF77" i="8"/>
  <c r="FF76" i="8"/>
  <c r="FF75" i="8"/>
  <c r="FF74" i="8"/>
  <c r="FF73" i="8"/>
  <c r="FF72" i="8"/>
  <c r="FF71" i="8"/>
  <c r="FF70" i="8"/>
  <c r="FF69" i="8"/>
  <c r="FF68" i="8"/>
  <c r="FF67" i="8"/>
  <c r="FF66" i="8"/>
  <c r="FF65" i="8"/>
  <c r="FF64" i="8"/>
  <c r="FF63" i="8"/>
  <c r="FF62" i="8"/>
  <c r="FF61" i="8"/>
  <c r="FF60" i="8"/>
  <c r="FF59" i="8"/>
  <c r="FF58" i="8"/>
  <c r="FF57" i="8"/>
  <c r="FF56" i="8"/>
  <c r="FF55" i="8"/>
  <c r="FF54" i="8"/>
  <c r="FF53" i="8"/>
  <c r="FF52" i="8"/>
  <c r="FF51" i="8"/>
  <c r="FF50" i="8"/>
  <c r="FF49" i="8"/>
  <c r="FF46" i="8"/>
  <c r="FF45" i="8"/>
  <c r="FF44" i="8"/>
  <c r="FF43" i="8"/>
  <c r="FF42" i="8"/>
  <c r="FF41" i="8"/>
  <c r="FF40" i="8"/>
  <c r="FF39" i="8"/>
  <c r="FF38" i="8"/>
  <c r="FF37" i="8"/>
  <c r="FF36" i="8"/>
  <c r="FF35" i="8"/>
  <c r="FF34" i="8"/>
  <c r="FF33" i="8"/>
  <c r="FF32" i="8"/>
  <c r="FF31" i="8"/>
  <c r="FF30" i="8"/>
  <c r="FF29" i="8"/>
  <c r="FF28" i="8"/>
  <c r="FF27" i="8"/>
  <c r="FF26" i="8"/>
  <c r="FF25" i="8"/>
  <c r="FF24" i="8"/>
  <c r="FF23" i="8"/>
  <c r="FF22" i="8"/>
  <c r="FF21" i="8"/>
  <c r="FF20" i="8"/>
  <c r="FF19" i="8"/>
  <c r="FF18" i="8"/>
  <c r="EZ77" i="8"/>
  <c r="EZ76" i="8"/>
  <c r="EZ75" i="8"/>
  <c r="EZ74" i="8"/>
  <c r="EZ73" i="8"/>
  <c r="EZ72" i="8"/>
  <c r="EZ71" i="8"/>
  <c r="EZ70" i="8"/>
  <c r="EZ69" i="8"/>
  <c r="EZ68" i="8"/>
  <c r="EZ67" i="8"/>
  <c r="EZ66" i="8"/>
  <c r="EZ65" i="8"/>
  <c r="EZ64" i="8"/>
  <c r="EZ63" i="8"/>
  <c r="EZ62" i="8"/>
  <c r="EZ61" i="8"/>
  <c r="EZ60" i="8"/>
  <c r="EZ59" i="8"/>
  <c r="EZ58" i="8"/>
  <c r="EZ57" i="8"/>
  <c r="EZ56" i="8"/>
  <c r="EZ55" i="8"/>
  <c r="EZ54" i="8"/>
  <c r="EZ53" i="8"/>
  <c r="EZ52" i="8"/>
  <c r="EZ51" i="8"/>
  <c r="EZ50" i="8"/>
  <c r="EZ49" i="8"/>
  <c r="EZ46" i="8"/>
  <c r="EZ45" i="8"/>
  <c r="EZ44" i="8"/>
  <c r="EZ43" i="8"/>
  <c r="EZ42" i="8"/>
  <c r="EZ41" i="8"/>
  <c r="EZ40" i="8"/>
  <c r="EZ39" i="8"/>
  <c r="EZ38" i="8"/>
  <c r="EZ37" i="8"/>
  <c r="EZ36" i="8"/>
  <c r="EZ35" i="8"/>
  <c r="EZ34" i="8"/>
  <c r="EZ33" i="8"/>
  <c r="EZ32" i="8"/>
  <c r="EZ31" i="8"/>
  <c r="EZ30" i="8"/>
  <c r="EZ29" i="8"/>
  <c r="EZ28" i="8"/>
  <c r="EZ27" i="8"/>
  <c r="EZ26" i="8"/>
  <c r="EZ25" i="8"/>
  <c r="EZ24" i="8"/>
  <c r="EZ23" i="8"/>
  <c r="EZ22" i="8"/>
  <c r="EZ21" i="8"/>
  <c r="EZ20" i="8"/>
  <c r="EZ19" i="8"/>
  <c r="EZ18" i="8"/>
  <c r="ET77" i="8"/>
  <c r="ET76" i="8"/>
  <c r="ET75" i="8"/>
  <c r="ET74" i="8"/>
  <c r="ET73" i="8"/>
  <c r="ET72" i="8"/>
  <c r="ET71" i="8"/>
  <c r="ET70" i="8"/>
  <c r="ET69" i="8"/>
  <c r="ET68" i="8"/>
  <c r="ET67" i="8"/>
  <c r="ET66" i="8"/>
  <c r="ET65" i="8"/>
  <c r="ET64" i="8"/>
  <c r="ET63" i="8"/>
  <c r="ET62" i="8"/>
  <c r="ET61" i="8"/>
  <c r="ET60" i="8"/>
  <c r="ET59" i="8"/>
  <c r="ET58" i="8"/>
  <c r="ET57" i="8"/>
  <c r="ET56" i="8"/>
  <c r="ET55" i="8"/>
  <c r="ET54" i="8"/>
  <c r="ET53" i="8"/>
  <c r="ET52" i="8"/>
  <c r="ET51" i="8"/>
  <c r="ET50" i="8"/>
  <c r="ET49" i="8"/>
  <c r="ET46" i="8"/>
  <c r="ET45" i="8"/>
  <c r="ET44" i="8"/>
  <c r="ET43" i="8"/>
  <c r="ET42" i="8"/>
  <c r="ET41" i="8"/>
  <c r="ET40" i="8"/>
  <c r="ET39" i="8"/>
  <c r="ET38" i="8"/>
  <c r="ET37" i="8"/>
  <c r="ET36" i="8"/>
  <c r="ET35" i="8"/>
  <c r="ET34" i="8"/>
  <c r="ET33" i="8"/>
  <c r="ET32" i="8"/>
  <c r="ET31" i="8"/>
  <c r="ET30" i="8"/>
  <c r="ET29" i="8"/>
  <c r="ET28" i="8"/>
  <c r="ET27" i="8"/>
  <c r="ET26" i="8"/>
  <c r="ET25" i="8"/>
  <c r="ET24" i="8"/>
  <c r="ET23" i="8"/>
  <c r="ET22" i="8"/>
  <c r="ET21" i="8"/>
  <c r="ET20" i="8"/>
  <c r="ET19" i="8"/>
  <c r="ET18" i="8"/>
  <c r="EN77" i="8"/>
  <c r="EN76" i="8"/>
  <c r="EN75" i="8"/>
  <c r="EN74" i="8"/>
  <c r="EN73" i="8"/>
  <c r="EN72" i="8"/>
  <c r="EN71" i="8"/>
  <c r="EN70" i="8"/>
  <c r="EN69" i="8"/>
  <c r="EN68" i="8"/>
  <c r="EN67" i="8"/>
  <c r="EN66" i="8"/>
  <c r="EN65" i="8"/>
  <c r="EN64" i="8"/>
  <c r="EN63" i="8"/>
  <c r="EN62" i="8"/>
  <c r="EN61" i="8"/>
  <c r="EN60" i="8"/>
  <c r="EN59" i="8"/>
  <c r="EN58" i="8"/>
  <c r="EN57" i="8"/>
  <c r="EN56" i="8"/>
  <c r="EN55" i="8"/>
  <c r="EN54" i="8"/>
  <c r="EN53" i="8"/>
  <c r="EN52" i="8"/>
  <c r="EN51" i="8"/>
  <c r="EN50" i="8"/>
  <c r="EN49" i="8"/>
  <c r="EN46" i="8"/>
  <c r="EN45" i="8"/>
  <c r="EN44" i="8"/>
  <c r="EN43" i="8"/>
  <c r="EN42" i="8"/>
  <c r="EN41" i="8"/>
  <c r="EN40" i="8"/>
  <c r="EN39" i="8"/>
  <c r="EN38" i="8"/>
  <c r="EN37" i="8"/>
  <c r="EN36" i="8"/>
  <c r="EN35" i="8"/>
  <c r="EN34" i="8"/>
  <c r="EN33" i="8"/>
  <c r="EN32" i="8"/>
  <c r="EN31" i="8"/>
  <c r="EN30" i="8"/>
  <c r="EN29" i="8"/>
  <c r="EN28" i="8"/>
  <c r="EN27" i="8"/>
  <c r="EN26" i="8"/>
  <c r="EN25" i="8"/>
  <c r="EN24" i="8"/>
  <c r="EN23" i="8"/>
  <c r="EN22" i="8"/>
  <c r="EN21" i="8"/>
  <c r="EN20" i="8"/>
  <c r="EN19" i="8"/>
  <c r="EN18" i="8"/>
  <c r="EH77" i="8"/>
  <c r="EH76" i="8"/>
  <c r="EH75" i="8"/>
  <c r="EH74" i="8"/>
  <c r="EH73" i="8"/>
  <c r="EH72" i="8"/>
  <c r="EH71" i="8"/>
  <c r="EH70" i="8"/>
  <c r="EH69" i="8"/>
  <c r="EH68" i="8"/>
  <c r="EH67" i="8"/>
  <c r="EH66" i="8"/>
  <c r="EH65" i="8"/>
  <c r="EH64" i="8"/>
  <c r="EH63" i="8"/>
  <c r="EH62" i="8"/>
  <c r="EH61" i="8"/>
  <c r="EH60" i="8"/>
  <c r="EH59" i="8"/>
  <c r="EH58" i="8"/>
  <c r="EH57" i="8"/>
  <c r="EH56" i="8"/>
  <c r="EH55" i="8"/>
  <c r="EH54" i="8"/>
  <c r="EH53" i="8"/>
  <c r="EH52" i="8"/>
  <c r="EH51" i="8"/>
  <c r="EH50" i="8"/>
  <c r="EH49" i="8"/>
  <c r="EH46" i="8"/>
  <c r="EH45" i="8"/>
  <c r="EH44" i="8"/>
  <c r="EH43" i="8"/>
  <c r="EH42" i="8"/>
  <c r="EH41" i="8"/>
  <c r="EH40" i="8"/>
  <c r="EH39" i="8"/>
  <c r="EH38" i="8"/>
  <c r="EH37" i="8"/>
  <c r="EH36" i="8"/>
  <c r="EH35" i="8"/>
  <c r="EH34" i="8"/>
  <c r="EH33" i="8"/>
  <c r="EH32" i="8"/>
  <c r="EH31" i="8"/>
  <c r="EH30" i="8"/>
  <c r="EH29" i="8"/>
  <c r="EH28" i="8"/>
  <c r="EH27" i="8"/>
  <c r="EH26" i="8"/>
  <c r="EH25" i="8"/>
  <c r="EH24" i="8"/>
  <c r="EH23" i="8"/>
  <c r="EH22" i="8"/>
  <c r="EH21" i="8"/>
  <c r="EH20" i="8"/>
  <c r="EH19" i="8"/>
  <c r="EH18" i="8"/>
  <c r="EB77" i="8"/>
  <c r="EB76" i="8"/>
  <c r="EB75" i="8"/>
  <c r="EB74" i="8"/>
  <c r="EB73" i="8"/>
  <c r="EB72" i="8"/>
  <c r="EB71" i="8"/>
  <c r="EB70" i="8"/>
  <c r="EB69" i="8"/>
  <c r="EB68" i="8"/>
  <c r="EB67" i="8"/>
  <c r="EB66" i="8"/>
  <c r="EB65" i="8"/>
  <c r="EB64" i="8"/>
  <c r="EB63" i="8"/>
  <c r="EB62" i="8"/>
  <c r="EB61" i="8"/>
  <c r="EB60" i="8"/>
  <c r="EB59" i="8"/>
  <c r="EB58" i="8"/>
  <c r="EB57" i="8"/>
  <c r="EB56" i="8"/>
  <c r="EB55" i="8"/>
  <c r="EB54" i="8"/>
  <c r="EB53" i="8"/>
  <c r="EB52" i="8"/>
  <c r="EB51" i="8"/>
  <c r="EB50" i="8"/>
  <c r="EB49" i="8"/>
  <c r="EB46" i="8"/>
  <c r="EB45" i="8"/>
  <c r="EB44" i="8"/>
  <c r="EB43" i="8"/>
  <c r="EB42" i="8"/>
  <c r="EB41" i="8"/>
  <c r="EB40" i="8"/>
  <c r="EB39" i="8"/>
  <c r="EB38" i="8"/>
  <c r="EB37" i="8"/>
  <c r="EB36" i="8"/>
  <c r="EB35" i="8"/>
  <c r="EB34" i="8"/>
  <c r="EB33" i="8"/>
  <c r="EB32" i="8"/>
  <c r="EB31" i="8"/>
  <c r="EB30" i="8"/>
  <c r="EB29" i="8"/>
  <c r="EB28" i="8"/>
  <c r="EB27" i="8"/>
  <c r="EB26" i="8"/>
  <c r="EB25" i="8"/>
  <c r="EB24" i="8"/>
  <c r="EB23" i="8"/>
  <c r="EB22" i="8"/>
  <c r="EB21" i="8"/>
  <c r="EB20" i="8"/>
  <c r="EB19" i="8"/>
  <c r="EB18" i="8"/>
  <c r="DU77" i="8"/>
  <c r="DU76" i="8"/>
  <c r="DU75" i="8"/>
  <c r="DU74" i="8"/>
  <c r="DU73" i="8"/>
  <c r="DU72" i="8"/>
  <c r="DU71" i="8"/>
  <c r="DU70" i="8"/>
  <c r="DU69" i="8"/>
  <c r="DU68" i="8"/>
  <c r="DU67" i="8"/>
  <c r="DU66" i="8"/>
  <c r="DU65" i="8"/>
  <c r="DU64" i="8"/>
  <c r="DU63" i="8"/>
  <c r="DU62" i="8"/>
  <c r="DU61" i="8"/>
  <c r="DU60" i="8"/>
  <c r="DU59" i="8"/>
  <c r="DU58" i="8"/>
  <c r="DU57" i="8"/>
  <c r="DU56" i="8"/>
  <c r="DU55" i="8"/>
  <c r="DU54" i="8"/>
  <c r="DU53" i="8"/>
  <c r="DU52" i="8"/>
  <c r="DU51" i="8"/>
  <c r="DU50" i="8"/>
  <c r="DU49" i="8"/>
  <c r="DU46" i="8"/>
  <c r="DU45" i="8"/>
  <c r="DU44" i="8"/>
  <c r="DU43" i="8"/>
  <c r="DU42" i="8"/>
  <c r="DU41" i="8"/>
  <c r="DU40" i="8"/>
  <c r="DU39" i="8"/>
  <c r="DU38" i="8"/>
  <c r="DU37" i="8"/>
  <c r="DU36" i="8"/>
  <c r="DU35" i="8"/>
  <c r="DU34" i="8"/>
  <c r="DU33" i="8"/>
  <c r="DU32" i="8"/>
  <c r="DU31" i="8"/>
  <c r="DU30" i="8"/>
  <c r="DU29" i="8"/>
  <c r="DU28" i="8"/>
  <c r="DU27" i="8"/>
  <c r="DU26" i="8"/>
  <c r="DU25" i="8"/>
  <c r="DU24" i="8"/>
  <c r="DU23" i="8"/>
  <c r="DU22" i="8"/>
  <c r="DU21" i="8"/>
  <c r="DU20" i="8"/>
  <c r="DU19" i="8"/>
  <c r="DU18" i="8"/>
  <c r="DO77" i="8"/>
  <c r="DO76" i="8"/>
  <c r="DO75" i="8"/>
  <c r="DO74" i="8"/>
  <c r="DO73" i="8"/>
  <c r="DO72" i="8"/>
  <c r="DO71" i="8"/>
  <c r="DO70" i="8"/>
  <c r="DO69" i="8"/>
  <c r="DO68" i="8"/>
  <c r="DO67" i="8"/>
  <c r="DO66" i="8"/>
  <c r="DO65" i="8"/>
  <c r="DO64" i="8"/>
  <c r="DO63" i="8"/>
  <c r="DO62" i="8"/>
  <c r="DO61" i="8"/>
  <c r="DO60" i="8"/>
  <c r="DO59" i="8"/>
  <c r="DO58" i="8"/>
  <c r="DO57" i="8"/>
  <c r="DO56" i="8"/>
  <c r="DO55" i="8"/>
  <c r="DO54" i="8"/>
  <c r="DO53" i="8"/>
  <c r="DO52" i="8"/>
  <c r="DO51" i="8"/>
  <c r="DO50" i="8"/>
  <c r="DO49" i="8"/>
  <c r="DO46" i="8"/>
  <c r="DO45" i="8"/>
  <c r="DO44" i="8"/>
  <c r="DO43" i="8"/>
  <c r="DO42" i="8"/>
  <c r="DO41" i="8"/>
  <c r="DO40" i="8"/>
  <c r="DO39" i="8"/>
  <c r="DO38" i="8"/>
  <c r="DO37" i="8"/>
  <c r="DO36" i="8"/>
  <c r="DO35" i="8"/>
  <c r="DO34" i="8"/>
  <c r="DO33" i="8"/>
  <c r="DO32" i="8"/>
  <c r="DO31" i="8"/>
  <c r="DO30" i="8"/>
  <c r="DO29" i="8"/>
  <c r="DO28" i="8"/>
  <c r="DO27" i="8"/>
  <c r="DO26" i="8"/>
  <c r="DO25" i="8"/>
  <c r="DO24" i="8"/>
  <c r="DO23" i="8"/>
  <c r="DO22" i="8"/>
  <c r="DO21" i="8"/>
  <c r="DO20" i="8"/>
  <c r="DO19" i="8"/>
  <c r="DO18" i="8"/>
  <c r="DI77" i="8"/>
  <c r="DI76" i="8"/>
  <c r="DI75" i="8"/>
  <c r="DI74" i="8"/>
  <c r="DI73" i="8"/>
  <c r="DI72" i="8"/>
  <c r="DI71" i="8"/>
  <c r="DI70" i="8"/>
  <c r="DI69" i="8"/>
  <c r="DI68" i="8"/>
  <c r="DI67" i="8"/>
  <c r="DI66" i="8"/>
  <c r="DI65" i="8"/>
  <c r="DI64" i="8"/>
  <c r="DI63" i="8"/>
  <c r="DI62" i="8"/>
  <c r="DI61" i="8"/>
  <c r="DI60" i="8"/>
  <c r="DI59" i="8"/>
  <c r="DI58" i="8"/>
  <c r="DI57" i="8"/>
  <c r="DI56" i="8"/>
  <c r="DI55" i="8"/>
  <c r="DI54" i="8"/>
  <c r="DI53" i="8"/>
  <c r="DI52" i="8"/>
  <c r="DI51" i="8"/>
  <c r="DI50" i="8"/>
  <c r="DI49" i="8"/>
  <c r="DI46" i="8"/>
  <c r="DI45" i="8"/>
  <c r="DI44" i="8"/>
  <c r="DI43" i="8"/>
  <c r="DI42" i="8"/>
  <c r="DI41" i="8"/>
  <c r="DI40" i="8"/>
  <c r="DI39" i="8"/>
  <c r="DI38" i="8"/>
  <c r="DI37" i="8"/>
  <c r="DI36" i="8"/>
  <c r="DI35" i="8"/>
  <c r="DI34" i="8"/>
  <c r="DI33" i="8"/>
  <c r="DI32" i="8"/>
  <c r="DI31" i="8"/>
  <c r="DI30" i="8"/>
  <c r="DI29" i="8"/>
  <c r="DI28" i="8"/>
  <c r="DI27" i="8"/>
  <c r="DI26" i="8"/>
  <c r="DI25" i="8"/>
  <c r="DI24" i="8"/>
  <c r="DI23" i="8"/>
  <c r="DI22" i="8"/>
  <c r="DI21" i="8"/>
  <c r="DI20" i="8"/>
  <c r="DI19" i="8"/>
  <c r="DI18" i="8"/>
  <c r="DC46" i="8"/>
  <c r="DC45" i="8"/>
  <c r="DC44" i="8"/>
  <c r="DC43" i="8"/>
  <c r="DC42" i="8"/>
  <c r="DC41" i="8"/>
  <c r="DC40" i="8"/>
  <c r="DC39" i="8"/>
  <c r="DC38" i="8"/>
  <c r="DC37" i="8"/>
  <c r="DC36" i="8"/>
  <c r="DC35" i="8"/>
  <c r="DC34" i="8"/>
  <c r="DC33" i="8"/>
  <c r="DC32" i="8"/>
  <c r="DC31" i="8"/>
  <c r="DC30" i="8"/>
  <c r="DC29" i="8"/>
  <c r="DC28" i="8"/>
  <c r="DC27" i="8"/>
  <c r="DC26" i="8"/>
  <c r="DC25" i="8"/>
  <c r="DC24" i="8"/>
  <c r="DC23" i="8"/>
  <c r="DC22" i="8"/>
  <c r="DC21" i="8"/>
  <c r="DC20" i="8"/>
  <c r="DC19" i="8"/>
  <c r="DC18" i="8"/>
  <c r="DC77" i="8"/>
  <c r="DC76" i="8"/>
  <c r="DC75" i="8"/>
  <c r="DC74" i="8"/>
  <c r="DC73" i="8"/>
  <c r="DC72" i="8"/>
  <c r="DC71" i="8"/>
  <c r="DC70" i="8"/>
  <c r="DC69" i="8"/>
  <c r="DC68" i="8"/>
  <c r="DC67" i="8"/>
  <c r="DC66" i="8"/>
  <c r="DC65" i="8"/>
  <c r="DC64" i="8"/>
  <c r="DC63" i="8"/>
  <c r="DC62" i="8"/>
  <c r="DC61" i="8"/>
  <c r="DC60" i="8"/>
  <c r="DC59" i="8"/>
  <c r="DC58" i="8"/>
  <c r="DC57" i="8"/>
  <c r="DC56" i="8"/>
  <c r="DC55" i="8"/>
  <c r="DC54" i="8"/>
  <c r="DC53" i="8"/>
  <c r="DC52" i="8"/>
  <c r="DC51" i="8"/>
  <c r="DC50" i="8"/>
  <c r="DC49" i="8"/>
  <c r="CW77" i="8"/>
  <c r="CW76" i="8"/>
  <c r="CW75" i="8"/>
  <c r="CW74" i="8"/>
  <c r="CW73" i="8"/>
  <c r="CW72" i="8"/>
  <c r="CW71" i="8"/>
  <c r="CW70" i="8"/>
  <c r="CW69" i="8"/>
  <c r="CW68" i="8"/>
  <c r="CW67" i="8"/>
  <c r="CW66" i="8"/>
  <c r="CW65" i="8"/>
  <c r="CW64" i="8"/>
  <c r="CW63" i="8"/>
  <c r="CW62" i="8"/>
  <c r="CW61" i="8"/>
  <c r="CW60" i="8"/>
  <c r="CW59" i="8"/>
  <c r="CW58" i="8"/>
  <c r="CW57" i="8"/>
  <c r="CW56" i="8"/>
  <c r="CW55" i="8"/>
  <c r="CW54" i="8"/>
  <c r="CW53" i="8"/>
  <c r="CW52" i="8"/>
  <c r="CW51" i="8"/>
  <c r="CW50" i="8"/>
  <c r="CW49" i="8"/>
  <c r="CW46" i="8"/>
  <c r="CW45" i="8"/>
  <c r="CW44" i="8"/>
  <c r="CW43" i="8"/>
  <c r="CW42" i="8"/>
  <c r="CW41" i="8"/>
  <c r="CW40" i="8"/>
  <c r="CW39" i="8"/>
  <c r="CW38" i="8"/>
  <c r="CW37" i="8"/>
  <c r="CW36" i="8"/>
  <c r="CW35" i="8"/>
  <c r="CW34" i="8"/>
  <c r="CW33" i="8"/>
  <c r="CW32" i="8"/>
  <c r="CW31" i="8"/>
  <c r="CW30" i="8"/>
  <c r="CW29" i="8"/>
  <c r="CW28" i="8"/>
  <c r="CW27" i="8"/>
  <c r="CW26" i="8"/>
  <c r="CW25" i="8"/>
  <c r="CW24" i="8"/>
  <c r="CW23" i="8"/>
  <c r="CW22" i="8"/>
  <c r="CW21" i="8"/>
  <c r="CW20" i="8"/>
  <c r="CW19" i="8"/>
  <c r="CW18" i="8"/>
  <c r="DU170" i="8"/>
  <c r="DU169" i="8"/>
  <c r="DU168" i="8"/>
  <c r="DU167" i="8"/>
  <c r="DU166" i="8"/>
  <c r="DU165" i="8"/>
  <c r="DU164" i="8"/>
  <c r="DU163" i="8"/>
  <c r="DU162" i="8"/>
  <c r="DU161" i="8"/>
  <c r="DU160" i="8"/>
  <c r="DU159" i="8"/>
  <c r="DU158" i="8"/>
  <c r="DU157" i="8"/>
  <c r="DU156" i="8"/>
  <c r="DU155" i="8"/>
  <c r="DU154" i="8"/>
  <c r="DU153" i="8"/>
  <c r="DU152" i="8"/>
  <c r="DU151" i="8"/>
  <c r="DU150" i="8"/>
  <c r="DU149" i="8"/>
  <c r="DU148" i="8"/>
  <c r="DU147" i="8"/>
  <c r="DU146" i="8"/>
  <c r="DU145" i="8"/>
  <c r="DU144" i="8"/>
  <c r="DU143" i="8"/>
  <c r="DU142" i="8"/>
  <c r="DU139" i="8"/>
  <c r="DU138" i="8"/>
  <c r="DU137" i="8"/>
  <c r="DU136" i="8"/>
  <c r="DU135" i="8"/>
  <c r="DU134" i="8"/>
  <c r="DU133" i="8"/>
  <c r="DU132" i="8"/>
  <c r="DU131" i="8"/>
  <c r="DU130" i="8"/>
  <c r="DU129" i="8"/>
  <c r="DU128" i="8"/>
  <c r="DU127" i="8"/>
  <c r="DU126" i="8"/>
  <c r="DU125" i="8"/>
  <c r="DU124" i="8"/>
  <c r="DU123" i="8"/>
  <c r="DU122" i="8"/>
  <c r="DU121" i="8"/>
  <c r="DU120" i="8"/>
  <c r="DU119" i="8"/>
  <c r="DU118" i="8"/>
  <c r="DU117" i="8"/>
  <c r="DU116" i="8"/>
  <c r="DU115" i="8"/>
  <c r="DU114" i="8"/>
  <c r="DU113" i="8"/>
  <c r="DU112" i="8"/>
  <c r="DU111" i="8"/>
  <c r="DO139" i="8"/>
  <c r="DO138" i="8"/>
  <c r="DO137" i="8"/>
  <c r="DO136" i="8"/>
  <c r="DO135" i="8"/>
  <c r="DO134" i="8"/>
  <c r="DO133" i="8"/>
  <c r="DO132" i="8"/>
  <c r="DO131" i="8"/>
  <c r="DO130" i="8"/>
  <c r="DO129" i="8"/>
  <c r="DO128" i="8"/>
  <c r="DO127" i="8"/>
  <c r="DO126" i="8"/>
  <c r="DO125" i="8"/>
  <c r="DO124" i="8"/>
  <c r="DO123" i="8"/>
  <c r="DO122" i="8"/>
  <c r="DO121" i="8"/>
  <c r="DO120" i="8"/>
  <c r="DO119" i="8"/>
  <c r="DO118" i="8"/>
  <c r="DO117" i="8"/>
  <c r="DO116" i="8"/>
  <c r="DO115" i="8"/>
  <c r="DO114" i="8"/>
  <c r="DO113" i="8"/>
  <c r="DO112" i="8"/>
  <c r="DO111" i="8"/>
  <c r="DO170" i="8"/>
  <c r="DO169" i="8"/>
  <c r="DO168" i="8"/>
  <c r="DO167" i="8"/>
  <c r="DO166" i="8"/>
  <c r="DO165" i="8"/>
  <c r="DO164" i="8"/>
  <c r="DO163" i="8"/>
  <c r="DO162" i="8"/>
  <c r="DO161" i="8"/>
  <c r="DO160" i="8"/>
  <c r="DO159" i="8"/>
  <c r="DO158" i="8"/>
  <c r="DO157" i="8"/>
  <c r="DO156" i="8"/>
  <c r="DO155" i="8"/>
  <c r="DO154" i="8"/>
  <c r="DO153" i="8"/>
  <c r="DO152" i="8"/>
  <c r="DO151" i="8"/>
  <c r="DO150" i="8"/>
  <c r="DO149" i="8"/>
  <c r="DO148" i="8"/>
  <c r="DO147" i="8"/>
  <c r="DO146" i="8"/>
  <c r="DO145" i="8"/>
  <c r="DO144" i="8"/>
  <c r="DO143" i="8"/>
  <c r="DO142" i="8"/>
  <c r="DI170" i="8"/>
  <c r="DI169" i="8"/>
  <c r="DI168" i="8"/>
  <c r="DI167" i="8"/>
  <c r="DI166" i="8"/>
  <c r="DI165" i="8"/>
  <c r="DI164" i="8"/>
  <c r="DI163" i="8"/>
  <c r="DI162" i="8"/>
  <c r="DI161" i="8"/>
  <c r="DI160" i="8"/>
  <c r="DI159" i="8"/>
  <c r="DI158" i="8"/>
  <c r="DI157" i="8"/>
  <c r="DI156" i="8"/>
  <c r="DI155" i="8"/>
  <c r="DI154" i="8"/>
  <c r="DI153" i="8"/>
  <c r="DI152" i="8"/>
  <c r="DI151" i="8"/>
  <c r="DI150" i="8"/>
  <c r="DI149" i="8"/>
  <c r="DI148" i="8"/>
  <c r="DI147" i="8"/>
  <c r="DI146" i="8"/>
  <c r="DI145" i="8"/>
  <c r="DI144" i="8"/>
  <c r="DI143" i="8"/>
  <c r="DI142" i="8"/>
  <c r="DI139" i="8"/>
  <c r="DI138" i="8"/>
  <c r="DI137" i="8"/>
  <c r="DI136" i="8"/>
  <c r="DI135" i="8"/>
  <c r="DI134" i="8"/>
  <c r="DI133" i="8"/>
  <c r="DI132" i="8"/>
  <c r="DI131" i="8"/>
  <c r="DI130" i="8"/>
  <c r="DI129" i="8"/>
  <c r="DI128" i="8"/>
  <c r="DI127" i="8"/>
  <c r="DI126" i="8"/>
  <c r="DI125" i="8"/>
  <c r="DI124" i="8"/>
  <c r="DI123" i="8"/>
  <c r="DI122" i="8"/>
  <c r="DI121" i="8"/>
  <c r="DI120" i="8"/>
  <c r="DI119" i="8"/>
  <c r="DI118" i="8"/>
  <c r="DI117" i="8"/>
  <c r="DI116" i="8"/>
  <c r="DI115" i="8"/>
  <c r="DI114" i="8"/>
  <c r="DI113" i="8"/>
  <c r="DI112" i="8"/>
  <c r="DI111" i="8"/>
  <c r="DC139" i="8"/>
  <c r="DC138" i="8"/>
  <c r="DC137" i="8"/>
  <c r="DC136" i="8"/>
  <c r="DC135" i="8"/>
  <c r="DC134" i="8"/>
  <c r="DC133" i="8"/>
  <c r="DC132" i="8"/>
  <c r="DC131" i="8"/>
  <c r="DC130" i="8"/>
  <c r="DC129" i="8"/>
  <c r="DC128" i="8"/>
  <c r="DC127" i="8"/>
  <c r="DC126" i="8"/>
  <c r="DC125" i="8"/>
  <c r="DC124" i="8"/>
  <c r="DC123" i="8"/>
  <c r="DC122" i="8"/>
  <c r="DC121" i="8"/>
  <c r="DC120" i="8"/>
  <c r="DC119" i="8"/>
  <c r="DC118" i="8"/>
  <c r="DC117" i="8"/>
  <c r="DC116" i="8"/>
  <c r="DC115" i="8"/>
  <c r="DC114" i="8"/>
  <c r="DC113" i="8"/>
  <c r="DC112" i="8"/>
  <c r="DC111" i="8"/>
  <c r="DC170" i="8"/>
  <c r="DC169" i="8"/>
  <c r="DC168" i="8"/>
  <c r="DC167" i="8"/>
  <c r="DC166" i="8"/>
  <c r="DC165" i="8"/>
  <c r="DC164" i="8"/>
  <c r="DC163" i="8"/>
  <c r="DC162" i="8"/>
  <c r="DC161" i="8"/>
  <c r="DC160" i="8"/>
  <c r="DC159" i="8"/>
  <c r="DC158" i="8"/>
  <c r="DC157" i="8"/>
  <c r="DC156" i="8"/>
  <c r="DC155" i="8"/>
  <c r="DC154" i="8"/>
  <c r="DC153" i="8"/>
  <c r="DC152" i="8"/>
  <c r="DC151" i="8"/>
  <c r="DC150" i="8"/>
  <c r="DC149" i="8"/>
  <c r="DC148" i="8"/>
  <c r="DC147" i="8"/>
  <c r="DC146" i="8"/>
  <c r="DC145" i="8"/>
  <c r="DC144" i="8"/>
  <c r="DC143" i="8"/>
  <c r="DC142" i="8"/>
  <c r="CW170" i="8"/>
  <c r="CW169" i="8"/>
  <c r="CW168" i="8"/>
  <c r="CW167" i="8"/>
  <c r="CW166" i="8"/>
  <c r="CW165" i="8"/>
  <c r="CW164" i="8"/>
  <c r="CW163" i="8"/>
  <c r="CW162" i="8"/>
  <c r="CW161" i="8"/>
  <c r="CW160" i="8"/>
  <c r="CW159" i="8"/>
  <c r="CW158" i="8"/>
  <c r="CW157" i="8"/>
  <c r="CW156" i="8"/>
  <c r="CW155" i="8"/>
  <c r="CW154" i="8"/>
  <c r="CW153" i="8"/>
  <c r="CW152" i="8"/>
  <c r="CW151" i="8"/>
  <c r="CW150" i="8"/>
  <c r="CW149" i="8"/>
  <c r="CW148" i="8"/>
  <c r="CW147" i="8"/>
  <c r="CW146" i="8"/>
  <c r="CW145" i="8"/>
  <c r="CW144" i="8"/>
  <c r="CW143" i="8"/>
  <c r="CW142" i="8"/>
  <c r="CW139" i="8"/>
  <c r="CW138" i="8"/>
  <c r="CW137" i="8"/>
  <c r="CW136" i="8"/>
  <c r="CW135" i="8"/>
  <c r="CW134" i="8"/>
  <c r="CW133" i="8"/>
  <c r="CW132" i="8"/>
  <c r="CW131" i="8"/>
  <c r="CW130" i="8"/>
  <c r="CW129" i="8"/>
  <c r="CW128" i="8"/>
  <c r="CW127" i="8"/>
  <c r="CW126" i="8"/>
  <c r="CW125" i="8"/>
  <c r="CW124" i="8"/>
  <c r="CW123" i="8"/>
  <c r="CW122" i="8"/>
  <c r="CW121" i="8"/>
  <c r="CW120" i="8"/>
  <c r="CW119" i="8"/>
  <c r="CW118" i="8"/>
  <c r="CW117" i="8"/>
  <c r="CW116" i="8"/>
  <c r="CW115" i="8"/>
  <c r="CW114" i="8"/>
  <c r="CW113" i="8"/>
  <c r="CW112" i="8"/>
  <c r="CW111" i="8"/>
  <c r="DO263" i="8"/>
  <c r="DO262" i="8"/>
  <c r="DO261" i="8"/>
  <c r="DO260" i="8"/>
  <c r="DO259" i="8"/>
  <c r="DO258" i="8"/>
  <c r="DO257" i="8"/>
  <c r="DO256" i="8"/>
  <c r="DO255" i="8"/>
  <c r="DO254" i="8"/>
  <c r="DO253" i="8"/>
  <c r="DO252" i="8"/>
  <c r="DO251" i="8"/>
  <c r="DO250" i="8"/>
  <c r="DO249" i="8"/>
  <c r="DO248" i="8"/>
  <c r="DO247" i="8"/>
  <c r="DO246" i="8"/>
  <c r="DO245" i="8"/>
  <c r="DO244" i="8"/>
  <c r="DO243" i="8"/>
  <c r="DO242" i="8"/>
  <c r="DO241" i="8"/>
  <c r="DO240" i="8"/>
  <c r="DO239" i="8"/>
  <c r="DO238" i="8"/>
  <c r="DO237" i="8"/>
  <c r="DO236" i="8"/>
  <c r="DO235" i="8"/>
  <c r="DO232" i="8"/>
  <c r="DO231" i="8"/>
  <c r="DO230" i="8"/>
  <c r="DO229" i="8"/>
  <c r="DO228" i="8"/>
  <c r="DO227" i="8"/>
  <c r="DO226" i="8"/>
  <c r="DO225" i="8"/>
  <c r="DO224" i="8"/>
  <c r="DO223" i="8"/>
  <c r="DO222" i="8"/>
  <c r="DO221" i="8"/>
  <c r="DO220" i="8"/>
  <c r="DO219" i="8"/>
  <c r="DO218" i="8"/>
  <c r="DO217" i="8"/>
  <c r="DO216" i="8"/>
  <c r="DO215" i="8"/>
  <c r="DO214" i="8"/>
  <c r="DO213" i="8"/>
  <c r="DO212" i="8"/>
  <c r="DO211" i="8"/>
  <c r="DO210" i="8"/>
  <c r="DO209" i="8"/>
  <c r="DO208" i="8"/>
  <c r="DO207" i="8"/>
  <c r="DO206" i="8"/>
  <c r="DO205" i="8"/>
  <c r="DO204" i="8"/>
  <c r="DI263" i="8"/>
  <c r="DI262" i="8"/>
  <c r="DI261" i="8"/>
  <c r="DI260" i="8"/>
  <c r="DI259" i="8"/>
  <c r="DI258" i="8"/>
  <c r="DI257" i="8"/>
  <c r="DI256" i="8"/>
  <c r="DI255" i="8"/>
  <c r="DI254" i="8"/>
  <c r="DI253" i="8"/>
  <c r="DI252" i="8"/>
  <c r="DI251" i="8"/>
  <c r="DI250" i="8"/>
  <c r="DI249" i="8"/>
  <c r="DI248" i="8"/>
  <c r="DI247" i="8"/>
  <c r="DI246" i="8"/>
  <c r="DI245" i="8"/>
  <c r="DI244" i="8"/>
  <c r="DI243" i="8"/>
  <c r="DI242" i="8"/>
  <c r="DI241" i="8"/>
  <c r="DI240" i="8"/>
  <c r="DI239" i="8"/>
  <c r="DI238" i="8"/>
  <c r="DI237" i="8"/>
  <c r="DI236" i="8"/>
  <c r="DI235" i="8"/>
  <c r="DI232" i="8"/>
  <c r="DI231" i="8"/>
  <c r="DI230" i="8"/>
  <c r="DI229" i="8"/>
  <c r="DI228" i="8"/>
  <c r="DI227" i="8"/>
  <c r="DI226" i="8"/>
  <c r="DI225" i="8"/>
  <c r="DI224" i="8"/>
  <c r="DI223" i="8"/>
  <c r="DI222" i="8"/>
  <c r="DI221" i="8"/>
  <c r="DI220" i="8"/>
  <c r="DI219" i="8"/>
  <c r="DI218" i="8"/>
  <c r="DI217" i="8"/>
  <c r="DI216" i="8"/>
  <c r="DI215" i="8"/>
  <c r="DI214" i="8"/>
  <c r="DI213" i="8"/>
  <c r="DI212" i="8"/>
  <c r="DI211" i="8"/>
  <c r="DI210" i="8"/>
  <c r="DI209" i="8"/>
  <c r="DI208" i="8"/>
  <c r="DI207" i="8"/>
  <c r="DI206" i="8"/>
  <c r="DI205" i="8"/>
  <c r="DI204" i="8"/>
  <c r="DC263" i="8"/>
  <c r="DC262" i="8"/>
  <c r="DC261" i="8"/>
  <c r="DC260" i="8"/>
  <c r="DC259" i="8"/>
  <c r="DC258" i="8"/>
  <c r="DC257" i="8"/>
  <c r="DC256" i="8"/>
  <c r="DC255" i="8"/>
  <c r="DC254" i="8"/>
  <c r="DC253" i="8"/>
  <c r="DC252" i="8"/>
  <c r="DC251" i="8"/>
  <c r="DC250" i="8"/>
  <c r="DC249" i="8"/>
  <c r="DC248" i="8"/>
  <c r="DC247" i="8"/>
  <c r="DC246" i="8"/>
  <c r="DC245" i="8"/>
  <c r="DC244" i="8"/>
  <c r="DC243" i="8"/>
  <c r="DC242" i="8"/>
  <c r="DC241" i="8"/>
  <c r="DC240" i="8"/>
  <c r="DC239" i="8"/>
  <c r="DC238" i="8"/>
  <c r="DC237" i="8"/>
  <c r="DC236" i="8"/>
  <c r="DC235" i="8"/>
  <c r="DC232" i="8"/>
  <c r="DC231" i="8"/>
  <c r="DC230" i="8"/>
  <c r="DC229" i="8"/>
  <c r="DC228" i="8"/>
  <c r="DC227" i="8"/>
  <c r="DC226" i="8"/>
  <c r="DC225" i="8"/>
  <c r="DC224" i="8"/>
  <c r="DC223" i="8"/>
  <c r="DC222" i="8"/>
  <c r="DC221" i="8"/>
  <c r="DC220" i="8"/>
  <c r="DC219" i="8"/>
  <c r="DC218" i="8"/>
  <c r="DC217" i="8"/>
  <c r="DC216" i="8"/>
  <c r="DC215" i="8"/>
  <c r="DC214" i="8"/>
  <c r="DC213" i="8"/>
  <c r="DC212" i="8"/>
  <c r="DC211" i="8"/>
  <c r="DC210" i="8"/>
  <c r="DC209" i="8"/>
  <c r="DC208" i="8"/>
  <c r="DC207" i="8"/>
  <c r="DC206" i="8"/>
  <c r="DC205" i="8"/>
  <c r="DC204" i="8"/>
  <c r="CW263" i="8"/>
  <c r="CW262" i="8"/>
  <c r="CW261" i="8"/>
  <c r="CW260" i="8"/>
  <c r="CW259" i="8"/>
  <c r="CW258" i="8"/>
  <c r="CW257" i="8"/>
  <c r="CW256" i="8"/>
  <c r="CW255" i="8"/>
  <c r="CW254" i="8"/>
  <c r="CW253" i="8"/>
  <c r="CW252" i="8"/>
  <c r="CW251" i="8"/>
  <c r="CW250" i="8"/>
  <c r="CW249" i="8"/>
  <c r="CW248" i="8"/>
  <c r="CW247" i="8"/>
  <c r="CW246" i="8"/>
  <c r="CW245" i="8"/>
  <c r="CW244" i="8"/>
  <c r="CW243" i="8"/>
  <c r="CW242" i="8"/>
  <c r="CW241" i="8"/>
  <c r="CW240" i="8"/>
  <c r="CW239" i="8"/>
  <c r="CW238" i="8"/>
  <c r="CW237" i="8"/>
  <c r="CW236" i="8"/>
  <c r="CW235" i="8"/>
  <c r="CW232" i="8"/>
  <c r="CW231" i="8"/>
  <c r="CW230" i="8"/>
  <c r="CW229" i="8"/>
  <c r="CW228" i="8"/>
  <c r="CW227" i="8"/>
  <c r="CW226" i="8"/>
  <c r="CW225" i="8"/>
  <c r="CW224" i="8"/>
  <c r="CW223" i="8"/>
  <c r="CW222" i="8"/>
  <c r="CW221" i="8"/>
  <c r="CW220" i="8"/>
  <c r="CW219" i="8"/>
  <c r="CW218" i="8"/>
  <c r="CW217" i="8"/>
  <c r="CW216" i="8"/>
  <c r="CW215" i="8"/>
  <c r="CW214" i="8"/>
  <c r="CW213" i="8"/>
  <c r="CW212" i="8"/>
  <c r="CW211" i="8"/>
  <c r="CW210" i="8"/>
  <c r="CW209" i="8"/>
  <c r="CW208" i="8"/>
  <c r="CW207" i="8"/>
  <c r="CW206" i="8"/>
  <c r="CW205" i="8"/>
  <c r="CW204" i="8"/>
  <c r="CQ263" i="8"/>
  <c r="CQ262" i="8"/>
  <c r="CQ261" i="8"/>
  <c r="CQ260" i="8"/>
  <c r="CQ259" i="8"/>
  <c r="CQ258" i="8"/>
  <c r="CQ257" i="8"/>
  <c r="CQ256" i="8"/>
  <c r="CQ255" i="8"/>
  <c r="CQ254" i="8"/>
  <c r="CQ253" i="8"/>
  <c r="CQ252" i="8"/>
  <c r="CQ251" i="8"/>
  <c r="CQ250" i="8"/>
  <c r="CQ249" i="8"/>
  <c r="CQ248" i="8"/>
  <c r="CQ247" i="8"/>
  <c r="CQ246" i="8"/>
  <c r="CQ245" i="8"/>
  <c r="CQ244" i="8"/>
  <c r="CQ243" i="8"/>
  <c r="CQ242" i="8"/>
  <c r="CQ241" i="8"/>
  <c r="CQ240" i="8"/>
  <c r="CQ239" i="8"/>
  <c r="CQ238" i="8"/>
  <c r="CQ237" i="8"/>
  <c r="CQ236" i="8"/>
  <c r="CQ235" i="8"/>
  <c r="CQ232" i="8"/>
  <c r="CQ231" i="8"/>
  <c r="CQ230" i="8"/>
  <c r="CQ229" i="8"/>
  <c r="CQ228" i="8"/>
  <c r="CQ227" i="8"/>
  <c r="CQ226" i="8"/>
  <c r="CQ225" i="8"/>
  <c r="CQ224" i="8"/>
  <c r="CQ223" i="8"/>
  <c r="CQ222" i="8"/>
  <c r="CQ221" i="8"/>
  <c r="CQ220" i="8"/>
  <c r="CQ219" i="8"/>
  <c r="CQ218" i="8"/>
  <c r="CQ217" i="8"/>
  <c r="CQ216" i="8"/>
  <c r="CQ215" i="8"/>
  <c r="CQ214" i="8"/>
  <c r="CQ213" i="8"/>
  <c r="CQ212" i="8"/>
  <c r="CQ211" i="8"/>
  <c r="CQ210" i="8"/>
  <c r="CQ209" i="8"/>
  <c r="CQ208" i="8"/>
  <c r="CQ207" i="8"/>
  <c r="CQ206" i="8"/>
  <c r="CQ205" i="8"/>
  <c r="CQ204" i="8"/>
  <c r="CK263" i="8"/>
  <c r="CK262" i="8"/>
  <c r="CK261" i="8"/>
  <c r="CK260" i="8"/>
  <c r="CK259" i="8"/>
  <c r="CK258" i="8"/>
  <c r="CK257" i="8"/>
  <c r="CK256" i="8"/>
  <c r="CK255" i="8"/>
  <c r="CK254" i="8"/>
  <c r="CK253" i="8"/>
  <c r="CK252" i="8"/>
  <c r="CK251" i="8"/>
  <c r="CK250" i="8"/>
  <c r="CK249" i="8"/>
  <c r="CK248" i="8"/>
  <c r="CK247" i="8"/>
  <c r="CK246" i="8"/>
  <c r="CK245" i="8"/>
  <c r="CK244" i="8"/>
  <c r="CK243" i="8"/>
  <c r="CK242" i="8"/>
  <c r="CK241" i="8"/>
  <c r="CK240" i="8"/>
  <c r="CK239" i="8"/>
  <c r="CK238" i="8"/>
  <c r="CK237" i="8"/>
  <c r="CK236" i="8"/>
  <c r="CK235" i="8"/>
  <c r="CK232" i="8"/>
  <c r="CK231" i="8"/>
  <c r="CK230" i="8"/>
  <c r="CK229" i="8"/>
  <c r="CK228" i="8"/>
  <c r="CK227" i="8"/>
  <c r="CK226" i="8"/>
  <c r="CK225" i="8"/>
  <c r="CK224" i="8"/>
  <c r="CK223" i="8"/>
  <c r="CK222" i="8"/>
  <c r="CK221" i="8"/>
  <c r="CK220" i="8"/>
  <c r="CK219" i="8"/>
  <c r="CK218" i="8"/>
  <c r="CK217" i="8"/>
  <c r="CK216" i="8"/>
  <c r="CK215" i="8"/>
  <c r="CK214" i="8"/>
  <c r="CK213" i="8"/>
  <c r="CK212" i="8"/>
  <c r="CK211" i="8"/>
  <c r="CK210" i="8"/>
  <c r="CK209" i="8"/>
  <c r="CK208" i="8"/>
  <c r="CK207" i="8"/>
  <c r="CK206" i="8"/>
  <c r="CK205" i="8"/>
  <c r="CK204" i="8"/>
  <c r="CD232" i="8"/>
  <c r="CD231" i="8"/>
  <c r="CD230" i="8"/>
  <c r="CD229" i="8"/>
  <c r="CD228" i="8"/>
  <c r="CD227" i="8"/>
  <c r="CD226" i="8"/>
  <c r="CD225" i="8"/>
  <c r="CD224" i="8"/>
  <c r="CD223" i="8"/>
  <c r="CD222" i="8"/>
  <c r="CD221" i="8"/>
  <c r="CD220" i="8"/>
  <c r="CD219" i="8"/>
  <c r="CD218" i="8"/>
  <c r="CD217" i="8"/>
  <c r="CD216" i="8"/>
  <c r="CD215" i="8"/>
  <c r="CD214" i="8"/>
  <c r="CD213" i="8"/>
  <c r="CD212" i="8"/>
  <c r="CD211" i="8"/>
  <c r="CD210" i="8"/>
  <c r="CD209" i="8"/>
  <c r="CD208" i="8"/>
  <c r="CD207" i="8"/>
  <c r="CD206" i="8"/>
  <c r="CD205" i="8"/>
  <c r="CD204" i="8"/>
  <c r="CD263" i="8"/>
  <c r="CD262" i="8"/>
  <c r="CD261" i="8"/>
  <c r="CD260" i="8"/>
  <c r="CD259" i="8"/>
  <c r="CD258" i="8"/>
  <c r="CD257" i="8"/>
  <c r="CD256" i="8"/>
  <c r="CD255" i="8"/>
  <c r="CD254" i="8"/>
  <c r="CD253" i="8"/>
  <c r="CD252" i="8"/>
  <c r="CD251" i="8"/>
  <c r="CD250" i="8"/>
  <c r="CD249" i="8"/>
  <c r="CD248" i="8"/>
  <c r="CD247" i="8"/>
  <c r="CD246" i="8"/>
  <c r="CD245" i="8"/>
  <c r="CD244" i="8"/>
  <c r="CD243" i="8"/>
  <c r="CD242" i="8"/>
  <c r="CD241" i="8"/>
  <c r="CD240" i="8"/>
  <c r="CD239" i="8"/>
  <c r="CD238" i="8"/>
  <c r="CD237" i="8"/>
  <c r="CD236" i="8"/>
  <c r="CD235" i="8"/>
  <c r="BX263" i="8"/>
  <c r="BX262" i="8"/>
  <c r="BX261" i="8"/>
  <c r="BX260" i="8"/>
  <c r="BX259" i="8"/>
  <c r="BX258" i="8"/>
  <c r="BX257" i="8"/>
  <c r="BX256" i="8"/>
  <c r="BX255" i="8"/>
  <c r="BX254" i="8"/>
  <c r="BX253" i="8"/>
  <c r="BX252" i="8"/>
  <c r="BX251" i="8"/>
  <c r="BX250" i="8"/>
  <c r="BX249" i="8"/>
  <c r="BX248" i="8"/>
  <c r="BX247" i="8"/>
  <c r="BX246" i="8"/>
  <c r="BX245" i="8"/>
  <c r="BX244" i="8"/>
  <c r="BX243" i="8"/>
  <c r="BX242" i="8"/>
  <c r="BX241" i="8"/>
  <c r="BX240" i="8"/>
  <c r="BX239" i="8"/>
  <c r="BX238" i="8"/>
  <c r="BX237" i="8"/>
  <c r="BX236" i="8"/>
  <c r="BX235" i="8"/>
  <c r="BX232" i="8"/>
  <c r="BX231" i="8"/>
  <c r="BX230" i="8"/>
  <c r="BX229" i="8"/>
  <c r="BX228" i="8"/>
  <c r="BX227" i="8"/>
  <c r="BX226" i="8"/>
  <c r="BX225" i="8"/>
  <c r="BX224" i="8"/>
  <c r="BX223" i="8"/>
  <c r="BX222" i="8"/>
  <c r="BX221" i="8"/>
  <c r="BX220" i="8"/>
  <c r="BX219" i="8"/>
  <c r="BX218" i="8"/>
  <c r="BX217" i="8"/>
  <c r="BX216" i="8"/>
  <c r="BX215" i="8"/>
  <c r="BX214" i="8"/>
  <c r="BX213" i="8"/>
  <c r="BX212" i="8"/>
  <c r="BX211" i="8"/>
  <c r="BX210" i="8"/>
  <c r="BX209" i="8"/>
  <c r="BX208" i="8"/>
  <c r="BX207" i="8"/>
  <c r="BX206" i="8"/>
  <c r="BX205" i="8"/>
  <c r="BX204" i="8"/>
  <c r="BR263" i="8"/>
  <c r="BR262" i="8"/>
  <c r="BR261" i="8"/>
  <c r="BR260" i="8"/>
  <c r="BR259" i="8"/>
  <c r="BR258" i="8"/>
  <c r="BR257" i="8"/>
  <c r="BR256" i="8"/>
  <c r="BR255" i="8"/>
  <c r="BR254" i="8"/>
  <c r="BR253" i="8"/>
  <c r="BR252" i="8"/>
  <c r="BR251" i="8"/>
  <c r="BR250" i="8"/>
  <c r="BR249" i="8"/>
  <c r="BR248" i="8"/>
  <c r="BR247" i="8"/>
  <c r="BR246" i="8"/>
  <c r="BR245" i="8"/>
  <c r="BR244" i="8"/>
  <c r="BR243" i="8"/>
  <c r="BR242" i="8"/>
  <c r="BR241" i="8"/>
  <c r="BR240" i="8"/>
  <c r="BR239" i="8"/>
  <c r="BR238" i="8"/>
  <c r="BR237" i="8"/>
  <c r="BR236" i="8"/>
  <c r="BR235" i="8"/>
  <c r="BR232" i="8"/>
  <c r="BR231" i="8"/>
  <c r="BR230" i="8"/>
  <c r="BR229" i="8"/>
  <c r="BR228" i="8"/>
  <c r="BR227" i="8"/>
  <c r="BR226" i="8"/>
  <c r="BR225" i="8"/>
  <c r="BR224" i="8"/>
  <c r="BR223" i="8"/>
  <c r="BR222" i="8"/>
  <c r="BR221" i="8"/>
  <c r="BR220" i="8"/>
  <c r="BR219" i="8"/>
  <c r="BR218" i="8"/>
  <c r="BR217" i="8"/>
  <c r="BR216" i="8"/>
  <c r="BR215" i="8"/>
  <c r="BR214" i="8"/>
  <c r="BR213" i="8"/>
  <c r="BR212" i="8"/>
  <c r="BR211" i="8"/>
  <c r="BR210" i="8"/>
  <c r="BR209" i="8"/>
  <c r="BR208" i="8"/>
  <c r="BR207" i="8"/>
  <c r="BR206" i="8"/>
  <c r="BR205" i="8"/>
  <c r="BR204" i="8"/>
  <c r="BL263" i="8"/>
  <c r="BL262" i="8"/>
  <c r="BL261" i="8"/>
  <c r="BL260" i="8"/>
  <c r="BL259" i="8"/>
  <c r="BL258" i="8"/>
  <c r="BL257" i="8"/>
  <c r="BL256" i="8"/>
  <c r="BL255" i="8"/>
  <c r="BL254" i="8"/>
  <c r="BL253" i="8"/>
  <c r="BL252" i="8"/>
  <c r="BL251" i="8"/>
  <c r="BL250" i="8"/>
  <c r="BL249" i="8"/>
  <c r="BL248" i="8"/>
  <c r="BL247" i="8"/>
  <c r="BL246" i="8"/>
  <c r="BL245" i="8"/>
  <c r="BL244" i="8"/>
  <c r="BL243" i="8"/>
  <c r="BL242" i="8"/>
  <c r="BL241" i="8"/>
  <c r="BL240" i="8"/>
  <c r="BL239" i="8"/>
  <c r="BL238" i="8"/>
  <c r="BL237" i="8"/>
  <c r="BL236" i="8"/>
  <c r="BL235" i="8"/>
  <c r="BL232" i="8"/>
  <c r="BL231" i="8"/>
  <c r="BL230" i="8"/>
  <c r="BL229" i="8"/>
  <c r="BL228" i="8"/>
  <c r="BL227" i="8"/>
  <c r="BL226" i="8"/>
  <c r="BL225" i="8"/>
  <c r="BL224" i="8"/>
  <c r="BL223" i="8"/>
  <c r="BL222" i="8"/>
  <c r="BL221" i="8"/>
  <c r="BL220" i="8"/>
  <c r="BL219" i="8"/>
  <c r="BL218" i="8"/>
  <c r="BL217" i="8"/>
  <c r="BL216" i="8"/>
  <c r="BL215" i="8"/>
  <c r="BL214" i="8"/>
  <c r="BL213" i="8"/>
  <c r="BL212" i="8"/>
  <c r="BL211" i="8"/>
  <c r="BL210" i="8"/>
  <c r="BL209" i="8"/>
  <c r="BL208" i="8"/>
  <c r="BL207" i="8"/>
  <c r="BL206" i="8"/>
  <c r="BL205" i="8"/>
  <c r="BL204" i="8"/>
  <c r="BF263" i="8"/>
  <c r="BF262" i="8"/>
  <c r="BF261" i="8"/>
  <c r="BF260" i="8"/>
  <c r="BF259" i="8"/>
  <c r="BF258" i="8"/>
  <c r="BF257" i="8"/>
  <c r="BF256" i="8"/>
  <c r="BF255" i="8"/>
  <c r="BF254" i="8"/>
  <c r="BF253" i="8"/>
  <c r="BF252" i="8"/>
  <c r="BF251" i="8"/>
  <c r="BF250" i="8"/>
  <c r="BF249" i="8"/>
  <c r="BF248" i="8"/>
  <c r="BF247" i="8"/>
  <c r="BF246" i="8"/>
  <c r="BF245" i="8"/>
  <c r="BF244" i="8"/>
  <c r="BF243" i="8"/>
  <c r="BF242" i="8"/>
  <c r="BF241" i="8"/>
  <c r="BF240" i="8"/>
  <c r="BF239" i="8"/>
  <c r="BF238" i="8"/>
  <c r="BF237" i="8"/>
  <c r="BF236" i="8"/>
  <c r="BF235" i="8"/>
  <c r="BF232" i="8"/>
  <c r="BF231" i="8"/>
  <c r="BF230" i="8"/>
  <c r="BF229" i="8"/>
  <c r="BF228" i="8"/>
  <c r="BF227" i="8"/>
  <c r="BF226" i="8"/>
  <c r="BF225" i="8"/>
  <c r="BF224" i="8"/>
  <c r="BF223" i="8"/>
  <c r="BF222" i="8"/>
  <c r="BF221" i="8"/>
  <c r="BF220" i="8"/>
  <c r="BF219" i="8"/>
  <c r="BF218" i="8"/>
  <c r="BF217" i="8"/>
  <c r="BF216" i="8"/>
  <c r="BF215" i="8"/>
  <c r="BF214" i="8"/>
  <c r="BF213" i="8"/>
  <c r="BF212" i="8"/>
  <c r="BF211" i="8"/>
  <c r="BF210" i="8"/>
  <c r="BF209" i="8"/>
  <c r="BF208" i="8"/>
  <c r="BF207" i="8"/>
  <c r="BF206" i="8"/>
  <c r="BF205" i="8"/>
  <c r="BF204" i="8"/>
  <c r="BL170" i="8"/>
  <c r="BL169" i="8"/>
  <c r="BL168" i="8"/>
  <c r="BL167" i="8"/>
  <c r="BL166" i="8"/>
  <c r="BL165" i="8"/>
  <c r="BL164" i="8"/>
  <c r="BL163" i="8"/>
  <c r="BL162" i="8"/>
  <c r="BL161" i="8"/>
  <c r="BL160" i="8"/>
  <c r="BL159" i="8"/>
  <c r="BL158" i="8"/>
  <c r="BL157" i="8"/>
  <c r="BL156" i="8"/>
  <c r="BL155" i="8"/>
  <c r="BL154" i="8"/>
  <c r="BL153" i="8"/>
  <c r="BL152" i="8"/>
  <c r="BL151" i="8"/>
  <c r="BL150" i="8"/>
  <c r="BL149" i="8"/>
  <c r="BL148" i="8"/>
  <c r="BL147" i="8"/>
  <c r="BL146" i="8"/>
  <c r="BL145" i="8"/>
  <c r="BL144" i="8"/>
  <c r="BL143" i="8"/>
  <c r="BL142" i="8"/>
  <c r="BL139" i="8"/>
  <c r="BL138" i="8"/>
  <c r="BL137" i="8"/>
  <c r="BL136" i="8"/>
  <c r="BL135" i="8"/>
  <c r="BL134" i="8"/>
  <c r="BL133" i="8"/>
  <c r="BL132" i="8"/>
  <c r="BL131" i="8"/>
  <c r="BL130" i="8"/>
  <c r="BL129" i="8"/>
  <c r="BL128" i="8"/>
  <c r="BL127" i="8"/>
  <c r="BL126" i="8"/>
  <c r="BL125" i="8"/>
  <c r="BL124" i="8"/>
  <c r="BL123" i="8"/>
  <c r="BL122" i="8"/>
  <c r="BL121" i="8"/>
  <c r="BL120" i="8"/>
  <c r="BL119" i="8"/>
  <c r="BL118" i="8"/>
  <c r="BL117" i="8"/>
  <c r="BL116" i="8"/>
  <c r="BL115" i="8"/>
  <c r="BL114" i="8"/>
  <c r="BL113" i="8"/>
  <c r="BL112" i="8"/>
  <c r="BL111" i="8"/>
  <c r="BF170" i="8"/>
  <c r="BF169" i="8"/>
  <c r="BF168" i="8"/>
  <c r="BF167" i="8"/>
  <c r="BF166" i="8"/>
  <c r="BF165" i="8"/>
  <c r="BF164" i="8"/>
  <c r="BF163" i="8"/>
  <c r="BF162" i="8"/>
  <c r="BF161" i="8"/>
  <c r="BF160" i="8"/>
  <c r="BF159" i="8"/>
  <c r="BF158" i="8"/>
  <c r="BF157" i="8"/>
  <c r="BF156" i="8"/>
  <c r="BF155" i="8"/>
  <c r="BF154" i="8"/>
  <c r="BF153" i="8"/>
  <c r="BF152" i="8"/>
  <c r="BF151" i="8"/>
  <c r="BF150" i="8"/>
  <c r="BF149" i="8"/>
  <c r="BF148" i="8"/>
  <c r="BF147" i="8"/>
  <c r="BF146" i="8"/>
  <c r="BF145" i="8"/>
  <c r="BF144" i="8"/>
  <c r="BF143" i="8"/>
  <c r="BF142" i="8"/>
  <c r="BF139" i="8"/>
  <c r="BF138" i="8"/>
  <c r="BF137" i="8"/>
  <c r="BF136" i="8"/>
  <c r="BF135" i="8"/>
  <c r="BF134" i="8"/>
  <c r="BF133" i="8"/>
  <c r="BF132" i="8"/>
  <c r="BF131" i="8"/>
  <c r="BF130" i="8"/>
  <c r="BF129" i="8"/>
  <c r="BF128" i="8"/>
  <c r="BF127" i="8"/>
  <c r="BF126" i="8"/>
  <c r="BF125" i="8"/>
  <c r="BF124" i="8"/>
  <c r="BF123" i="8"/>
  <c r="BF122" i="8"/>
  <c r="BF121" i="8"/>
  <c r="BF120" i="8"/>
  <c r="BF119" i="8"/>
  <c r="BF118" i="8"/>
  <c r="BF117" i="8"/>
  <c r="BF116" i="8"/>
  <c r="BF115" i="8"/>
  <c r="BF114" i="8"/>
  <c r="BF113" i="8"/>
  <c r="BF112" i="8"/>
  <c r="BF111" i="8"/>
  <c r="AZ139" i="8"/>
  <c r="AZ138" i="8"/>
  <c r="AZ137" i="8"/>
  <c r="AZ136" i="8"/>
  <c r="AZ135" i="8"/>
  <c r="AZ134" i="8"/>
  <c r="AZ133" i="8"/>
  <c r="AZ132" i="8"/>
  <c r="AZ131" i="8"/>
  <c r="AZ130" i="8"/>
  <c r="AZ129" i="8"/>
  <c r="AZ128" i="8"/>
  <c r="AZ127" i="8"/>
  <c r="AZ126" i="8"/>
  <c r="AZ125" i="8"/>
  <c r="AZ124" i="8"/>
  <c r="AZ123" i="8"/>
  <c r="AZ122" i="8"/>
  <c r="AZ121" i="8"/>
  <c r="AZ120" i="8"/>
  <c r="AZ119" i="8"/>
  <c r="AZ118" i="8"/>
  <c r="AZ117" i="8"/>
  <c r="AZ116" i="8"/>
  <c r="AZ115" i="8"/>
  <c r="AZ114" i="8"/>
  <c r="AZ113" i="8"/>
  <c r="AZ112" i="8"/>
  <c r="AZ111" i="8"/>
  <c r="BR170" i="8"/>
  <c r="BR169" i="8"/>
  <c r="BR168" i="8"/>
  <c r="BR167" i="8"/>
  <c r="BR166" i="8"/>
  <c r="BR165" i="8"/>
  <c r="BR164" i="8"/>
  <c r="BR163" i="8"/>
  <c r="BR162" i="8"/>
  <c r="BR161" i="8"/>
  <c r="BR160" i="8"/>
  <c r="BR159" i="8"/>
  <c r="BR158" i="8"/>
  <c r="BR157" i="8"/>
  <c r="BR156" i="8"/>
  <c r="BR155" i="8"/>
  <c r="BR154" i="8"/>
  <c r="BR153" i="8"/>
  <c r="BR152" i="8"/>
  <c r="BR151" i="8"/>
  <c r="BR150" i="8"/>
  <c r="BR149" i="8"/>
  <c r="BR148" i="8"/>
  <c r="BR147" i="8"/>
  <c r="BR146" i="8"/>
  <c r="BR145" i="8"/>
  <c r="BR144" i="8"/>
  <c r="BR143" i="8"/>
  <c r="BR142" i="8"/>
  <c r="BR139" i="8"/>
  <c r="BR138" i="8"/>
  <c r="BR137" i="8"/>
  <c r="BR136" i="8"/>
  <c r="BR135" i="8"/>
  <c r="BR134" i="8"/>
  <c r="BR133" i="8"/>
  <c r="BR132" i="8"/>
  <c r="BR131" i="8"/>
  <c r="BR130" i="8"/>
  <c r="BR129" i="8"/>
  <c r="BR128" i="8"/>
  <c r="BR127" i="8"/>
  <c r="BR126" i="8"/>
  <c r="BR125" i="8"/>
  <c r="BR124" i="8"/>
  <c r="BR123" i="8"/>
  <c r="BR122" i="8"/>
  <c r="BR121" i="8"/>
  <c r="BR120" i="8"/>
  <c r="BR119" i="8"/>
  <c r="BR118" i="8"/>
  <c r="BR117" i="8"/>
  <c r="BR116" i="8"/>
  <c r="BR115" i="8"/>
  <c r="BR114" i="8"/>
  <c r="BR113" i="8"/>
  <c r="BR112" i="8"/>
  <c r="BR111" i="8"/>
  <c r="BX139" i="8"/>
  <c r="BX138" i="8"/>
  <c r="BX137" i="8"/>
  <c r="BX136" i="8"/>
  <c r="BX135" i="8"/>
  <c r="BX134" i="8"/>
  <c r="BX133" i="8"/>
  <c r="BX132" i="8"/>
  <c r="BX131" i="8"/>
  <c r="BX130" i="8"/>
  <c r="BX129" i="8"/>
  <c r="BX128" i="8"/>
  <c r="BX127" i="8"/>
  <c r="BX126" i="8"/>
  <c r="BX125" i="8"/>
  <c r="BX124" i="8"/>
  <c r="BX123" i="8"/>
  <c r="BX122" i="8"/>
  <c r="BX121" i="8"/>
  <c r="BX120" i="8"/>
  <c r="BX119" i="8"/>
  <c r="BX118" i="8"/>
  <c r="BX117" i="8"/>
  <c r="BX116" i="8"/>
  <c r="BX115" i="8"/>
  <c r="BX114" i="8"/>
  <c r="BX113" i="8"/>
  <c r="BX112" i="8"/>
  <c r="BX111" i="8"/>
  <c r="BX170" i="8"/>
  <c r="BX169" i="8"/>
  <c r="BX168" i="8"/>
  <c r="BX167" i="8"/>
  <c r="BX166" i="8"/>
  <c r="BX165" i="8"/>
  <c r="BX164" i="8"/>
  <c r="BX163" i="8"/>
  <c r="BX162" i="8"/>
  <c r="BX161" i="8"/>
  <c r="BX160" i="8"/>
  <c r="BX159" i="8"/>
  <c r="BX158" i="8"/>
  <c r="BX157" i="8"/>
  <c r="BX156" i="8"/>
  <c r="BX155" i="8"/>
  <c r="BX154" i="8"/>
  <c r="BX153" i="8"/>
  <c r="BX152" i="8"/>
  <c r="BX151" i="8"/>
  <c r="BX150" i="8"/>
  <c r="BX149" i="8"/>
  <c r="BX148" i="8"/>
  <c r="BX147" i="8"/>
  <c r="BX146" i="8"/>
  <c r="BX145" i="8"/>
  <c r="BX144" i="8"/>
  <c r="BX143" i="8"/>
  <c r="BX142" i="8"/>
  <c r="CD170" i="8"/>
  <c r="CD169" i="8"/>
  <c r="CD168" i="8"/>
  <c r="CD167" i="8"/>
  <c r="CD166" i="8"/>
  <c r="CD165" i="8"/>
  <c r="CD164" i="8"/>
  <c r="CD163" i="8"/>
  <c r="CD162" i="8"/>
  <c r="CD161" i="8"/>
  <c r="CD160" i="8"/>
  <c r="CD159" i="8"/>
  <c r="CD158" i="8"/>
  <c r="CD157" i="8"/>
  <c r="CD156" i="8"/>
  <c r="CD155" i="8"/>
  <c r="CD154" i="8"/>
  <c r="CD153" i="8"/>
  <c r="CD152" i="8"/>
  <c r="CD151" i="8"/>
  <c r="CD150" i="8"/>
  <c r="CD149" i="8"/>
  <c r="CD148" i="8"/>
  <c r="CD147" i="8"/>
  <c r="CD146" i="8"/>
  <c r="CD145" i="8"/>
  <c r="CD144" i="8"/>
  <c r="CD143" i="8"/>
  <c r="CD142" i="8"/>
  <c r="CD139" i="8"/>
  <c r="CD138" i="8"/>
  <c r="CD137" i="8"/>
  <c r="CD136" i="8"/>
  <c r="CD135" i="8"/>
  <c r="CD134" i="8"/>
  <c r="CD133" i="8"/>
  <c r="CD132" i="8"/>
  <c r="CD131" i="8"/>
  <c r="CD130" i="8"/>
  <c r="CD129" i="8"/>
  <c r="CD128" i="8"/>
  <c r="CD127" i="8"/>
  <c r="CD126" i="8"/>
  <c r="CD125" i="8"/>
  <c r="CD124" i="8"/>
  <c r="CD123" i="8"/>
  <c r="CD122" i="8"/>
  <c r="CD121" i="8"/>
  <c r="CD120" i="8"/>
  <c r="CD119" i="8"/>
  <c r="CD118" i="8"/>
  <c r="CD117" i="8"/>
  <c r="CD116" i="8"/>
  <c r="CD115" i="8"/>
  <c r="CD114" i="8"/>
  <c r="CD113" i="8"/>
  <c r="CD112" i="8"/>
  <c r="CD111" i="8"/>
  <c r="CQ170" i="8"/>
  <c r="CQ169" i="8"/>
  <c r="CQ168" i="8"/>
  <c r="CQ167" i="8"/>
  <c r="CQ166" i="8"/>
  <c r="CQ165" i="8"/>
  <c r="CQ164" i="8"/>
  <c r="CQ163" i="8"/>
  <c r="CQ162" i="8"/>
  <c r="CQ161" i="8"/>
  <c r="CQ160" i="8"/>
  <c r="CQ159" i="8"/>
  <c r="CQ158" i="8"/>
  <c r="CQ157" i="8"/>
  <c r="CQ156" i="8"/>
  <c r="CQ155" i="8"/>
  <c r="CQ154" i="8"/>
  <c r="CQ153" i="8"/>
  <c r="CQ152" i="8"/>
  <c r="CQ151" i="8"/>
  <c r="CQ150" i="8"/>
  <c r="CQ149" i="8"/>
  <c r="CQ148" i="8"/>
  <c r="CQ147" i="8"/>
  <c r="CQ146" i="8"/>
  <c r="CQ145" i="8"/>
  <c r="CQ144" i="8"/>
  <c r="CQ143" i="8"/>
  <c r="CQ142" i="8"/>
  <c r="CK170" i="8"/>
  <c r="CK169" i="8"/>
  <c r="CK168" i="8"/>
  <c r="CK167" i="8"/>
  <c r="CK166" i="8"/>
  <c r="CK165" i="8"/>
  <c r="CK164" i="8"/>
  <c r="CK163" i="8"/>
  <c r="CK162" i="8"/>
  <c r="CK161" i="8"/>
  <c r="CK160" i="8"/>
  <c r="CK159" i="8"/>
  <c r="CK158" i="8"/>
  <c r="CK157" i="8"/>
  <c r="CK156" i="8"/>
  <c r="CK155" i="8"/>
  <c r="CK154" i="8"/>
  <c r="CK153" i="8"/>
  <c r="CK152" i="8"/>
  <c r="CK151" i="8"/>
  <c r="CK150" i="8"/>
  <c r="CK149" i="8"/>
  <c r="CK148" i="8"/>
  <c r="CK147" i="8"/>
  <c r="CK146" i="8"/>
  <c r="CK145" i="8"/>
  <c r="CK144" i="8"/>
  <c r="CK143" i="8"/>
  <c r="CK142" i="8"/>
  <c r="CK139" i="8"/>
  <c r="CK138" i="8"/>
  <c r="CK137" i="8"/>
  <c r="CK136" i="8"/>
  <c r="CK135" i="8"/>
  <c r="CK134" i="8"/>
  <c r="CK133" i="8"/>
  <c r="CK132" i="8"/>
  <c r="CK131" i="8"/>
  <c r="CK130" i="8"/>
  <c r="CK129" i="8"/>
  <c r="CK128" i="8"/>
  <c r="CK127" i="8"/>
  <c r="CK126" i="8"/>
  <c r="CK125" i="8"/>
  <c r="CK124" i="8"/>
  <c r="CK123" i="8"/>
  <c r="CK122" i="8"/>
  <c r="CK121" i="8"/>
  <c r="CK120" i="8"/>
  <c r="CK119" i="8"/>
  <c r="CK118" i="8"/>
  <c r="CK117" i="8"/>
  <c r="CK116" i="8"/>
  <c r="CK115" i="8"/>
  <c r="CK114" i="8"/>
  <c r="CK113" i="8"/>
  <c r="CK112" i="8"/>
  <c r="CK111" i="8"/>
  <c r="CQ139" i="8"/>
  <c r="CQ138" i="8"/>
  <c r="CQ137" i="8"/>
  <c r="CQ136" i="8"/>
  <c r="CQ135" i="8"/>
  <c r="CQ134" i="8"/>
  <c r="CQ133" i="8"/>
  <c r="CQ132" i="8"/>
  <c r="CQ131" i="8"/>
  <c r="CQ130" i="8"/>
  <c r="CQ129" i="8"/>
  <c r="CQ128" i="8"/>
  <c r="CQ127" i="8"/>
  <c r="CQ126" i="8"/>
  <c r="CQ125" i="8"/>
  <c r="CQ124" i="8"/>
  <c r="CQ123" i="8"/>
  <c r="CQ122" i="8"/>
  <c r="CQ121" i="8"/>
  <c r="CQ120" i="8"/>
  <c r="CQ119" i="8"/>
  <c r="CQ118" i="8"/>
  <c r="CQ117" i="8"/>
  <c r="CQ116" i="8"/>
  <c r="CQ115" i="8"/>
  <c r="CQ114" i="8"/>
  <c r="CQ113" i="8"/>
  <c r="CQ112" i="8"/>
  <c r="CQ111" i="8"/>
  <c r="CQ77" i="8"/>
  <c r="CQ76" i="8"/>
  <c r="CQ75" i="8"/>
  <c r="CQ74" i="8"/>
  <c r="CQ73" i="8"/>
  <c r="CQ72" i="8"/>
  <c r="CQ71" i="8"/>
  <c r="CQ70" i="8"/>
  <c r="CQ69" i="8"/>
  <c r="CQ68" i="8"/>
  <c r="CQ67" i="8"/>
  <c r="CQ66" i="8"/>
  <c r="CQ65" i="8"/>
  <c r="CQ64" i="8"/>
  <c r="CQ63" i="8"/>
  <c r="CQ62" i="8"/>
  <c r="CQ61" i="8"/>
  <c r="CQ60" i="8"/>
  <c r="CQ59" i="8"/>
  <c r="CQ58" i="8"/>
  <c r="CQ57" i="8"/>
  <c r="CQ56" i="8"/>
  <c r="CQ55" i="8"/>
  <c r="CQ54" i="8"/>
  <c r="CQ53" i="8"/>
  <c r="CQ52" i="8"/>
  <c r="CQ51" i="8"/>
  <c r="CQ50" i="8"/>
  <c r="CQ49" i="8"/>
  <c r="CQ46" i="8"/>
  <c r="CQ45" i="8"/>
  <c r="CQ44" i="8"/>
  <c r="CQ43" i="8"/>
  <c r="CQ42" i="8"/>
  <c r="CQ41" i="8"/>
  <c r="CQ40" i="8"/>
  <c r="CQ39" i="8"/>
  <c r="CQ38" i="8"/>
  <c r="CQ37" i="8"/>
  <c r="CQ36" i="8"/>
  <c r="CQ35" i="8"/>
  <c r="CQ34" i="8"/>
  <c r="CQ33" i="8"/>
  <c r="CQ32" i="8"/>
  <c r="CQ31" i="8"/>
  <c r="CQ30" i="8"/>
  <c r="CQ29" i="8"/>
  <c r="CQ28" i="8"/>
  <c r="CQ27" i="8"/>
  <c r="CQ26" i="8"/>
  <c r="CQ25" i="8"/>
  <c r="CQ24" i="8"/>
  <c r="CQ23" i="8"/>
  <c r="CQ22" i="8"/>
  <c r="CQ21" i="8"/>
  <c r="CQ20" i="8"/>
  <c r="CQ19" i="8"/>
  <c r="CQ18" i="8"/>
  <c r="CK77" i="8"/>
  <c r="CK76" i="8"/>
  <c r="CK75" i="8"/>
  <c r="CK74" i="8"/>
  <c r="CK73" i="8"/>
  <c r="CK72" i="8"/>
  <c r="CK71" i="8"/>
  <c r="CK70" i="8"/>
  <c r="CK69" i="8"/>
  <c r="CK68" i="8"/>
  <c r="CK67" i="8"/>
  <c r="CK66" i="8"/>
  <c r="CK65" i="8"/>
  <c r="CK64" i="8"/>
  <c r="CK63" i="8"/>
  <c r="CK62" i="8"/>
  <c r="CK61" i="8"/>
  <c r="CK60" i="8"/>
  <c r="CK59" i="8"/>
  <c r="CK58" i="8"/>
  <c r="CK57" i="8"/>
  <c r="CK56" i="8"/>
  <c r="CK55" i="8"/>
  <c r="CK54" i="8"/>
  <c r="CK53" i="8"/>
  <c r="CK52" i="8"/>
  <c r="CK51" i="8"/>
  <c r="CK50" i="8"/>
  <c r="CK49" i="8"/>
  <c r="CK46" i="8"/>
  <c r="CK45" i="8"/>
  <c r="CK44" i="8"/>
  <c r="CK43" i="8"/>
  <c r="CK42" i="8"/>
  <c r="CK41" i="8"/>
  <c r="CK40" i="8"/>
  <c r="CK39" i="8"/>
  <c r="CK38" i="8"/>
  <c r="CK37" i="8"/>
  <c r="CK36" i="8"/>
  <c r="CK35" i="8"/>
  <c r="CK34" i="8"/>
  <c r="CK33" i="8"/>
  <c r="CK32" i="8"/>
  <c r="CK31" i="8"/>
  <c r="CK30" i="8"/>
  <c r="CK29" i="8"/>
  <c r="CK28" i="8"/>
  <c r="CK27" i="8"/>
  <c r="CK26" i="8"/>
  <c r="CK25" i="8"/>
  <c r="CK24" i="8"/>
  <c r="CK23" i="8"/>
  <c r="CK22" i="8"/>
  <c r="CK21" i="8"/>
  <c r="CK20" i="8"/>
  <c r="CK19" i="8"/>
  <c r="CK18" i="8"/>
  <c r="BX77" i="8"/>
  <c r="BX76" i="8"/>
  <c r="BX75" i="8"/>
  <c r="BX74" i="8"/>
  <c r="BX73" i="8"/>
  <c r="BX72" i="8"/>
  <c r="BX71" i="8"/>
  <c r="BX70" i="8"/>
  <c r="BX69" i="8"/>
  <c r="BX68" i="8"/>
  <c r="BX67" i="8"/>
  <c r="BX66" i="8"/>
  <c r="BX65" i="8"/>
  <c r="BX64" i="8"/>
  <c r="BX63" i="8"/>
  <c r="BX62" i="8"/>
  <c r="BX61" i="8"/>
  <c r="BX60" i="8"/>
  <c r="BX59" i="8"/>
  <c r="BX58" i="8"/>
  <c r="BX57" i="8"/>
  <c r="BX56" i="8"/>
  <c r="BX55" i="8"/>
  <c r="BX54" i="8"/>
  <c r="BX53" i="8"/>
  <c r="BX52" i="8"/>
  <c r="BX51" i="8"/>
  <c r="BX50" i="8"/>
  <c r="BX49" i="8"/>
  <c r="CD77" i="8"/>
  <c r="CD76" i="8"/>
  <c r="CD75" i="8"/>
  <c r="CD74" i="8"/>
  <c r="CD73" i="8"/>
  <c r="CD72" i="8"/>
  <c r="CD71" i="8"/>
  <c r="CD70" i="8"/>
  <c r="CD69" i="8"/>
  <c r="CD68" i="8"/>
  <c r="CD67" i="8"/>
  <c r="CD66" i="8"/>
  <c r="CD65" i="8"/>
  <c r="CD64" i="8"/>
  <c r="CD63" i="8"/>
  <c r="CD62" i="8"/>
  <c r="CD61" i="8"/>
  <c r="CD60" i="8"/>
  <c r="CD59" i="8"/>
  <c r="CD58" i="8"/>
  <c r="CD57" i="8"/>
  <c r="CD56" i="8"/>
  <c r="CD55" i="8"/>
  <c r="CD54" i="8"/>
  <c r="CD53" i="8"/>
  <c r="CD52" i="8"/>
  <c r="CD51" i="8"/>
  <c r="CD50" i="8"/>
  <c r="CD49" i="8"/>
  <c r="CD46" i="8"/>
  <c r="CD45" i="8"/>
  <c r="CD44" i="8"/>
  <c r="CD43" i="8"/>
  <c r="CD42" i="8"/>
  <c r="CD41" i="8"/>
  <c r="CD40" i="8"/>
  <c r="CD39" i="8"/>
  <c r="CD38" i="8"/>
  <c r="CD37" i="8"/>
  <c r="CD36" i="8"/>
  <c r="CD35" i="8"/>
  <c r="CD34" i="8"/>
  <c r="CD33" i="8"/>
  <c r="CD32" i="8"/>
  <c r="CD31" i="8"/>
  <c r="CD30" i="8"/>
  <c r="CD29" i="8"/>
  <c r="CD28" i="8"/>
  <c r="CD27" i="8"/>
  <c r="CD26" i="8"/>
  <c r="CD25" i="8"/>
  <c r="CD24" i="8"/>
  <c r="CD23" i="8"/>
  <c r="CD22" i="8"/>
  <c r="CD21" i="8"/>
  <c r="CD20" i="8"/>
  <c r="CD19" i="8"/>
  <c r="CD18" i="8"/>
  <c r="BX46" i="8"/>
  <c r="BX45" i="8"/>
  <c r="BX44" i="8"/>
  <c r="BX43" i="8"/>
  <c r="BX42" i="8"/>
  <c r="BX41" i="8"/>
  <c r="BX40" i="8"/>
  <c r="BX39" i="8"/>
  <c r="BX38" i="8"/>
  <c r="BX37" i="8"/>
  <c r="BX36" i="8"/>
  <c r="BX35" i="8"/>
  <c r="BX34" i="8"/>
  <c r="BX33" i="8"/>
  <c r="BX32" i="8"/>
  <c r="BX31" i="8"/>
  <c r="BX30" i="8"/>
  <c r="BX29" i="8"/>
  <c r="BX28" i="8"/>
  <c r="BX27" i="8"/>
  <c r="BX26" i="8"/>
  <c r="BX25" i="8"/>
  <c r="BX24" i="8"/>
  <c r="BX23" i="8"/>
  <c r="BX22" i="8"/>
  <c r="BX21" i="8"/>
  <c r="BX20" i="8"/>
  <c r="BX19" i="8"/>
  <c r="BX18" i="8"/>
  <c r="BR77" i="8"/>
  <c r="BR76" i="8"/>
  <c r="BR75" i="8"/>
  <c r="BR74" i="8"/>
  <c r="BR73" i="8"/>
  <c r="BR72" i="8"/>
  <c r="BR71" i="8"/>
  <c r="BR70" i="8"/>
  <c r="BR69" i="8"/>
  <c r="BR68" i="8"/>
  <c r="BR67" i="8"/>
  <c r="BR66" i="8"/>
  <c r="BR65" i="8"/>
  <c r="BR64" i="8"/>
  <c r="BR63" i="8"/>
  <c r="BR62" i="8"/>
  <c r="BR61" i="8"/>
  <c r="BR60" i="8"/>
  <c r="BR59" i="8"/>
  <c r="BR58" i="8"/>
  <c r="BR57" i="8"/>
  <c r="BR56" i="8"/>
  <c r="BR55" i="8"/>
  <c r="BR54" i="8"/>
  <c r="BR53" i="8"/>
  <c r="BR52" i="8"/>
  <c r="BR51" i="8"/>
  <c r="BR50" i="8"/>
  <c r="BR49" i="8"/>
  <c r="BR46" i="8"/>
  <c r="BR45" i="8"/>
  <c r="BR44" i="8"/>
  <c r="BR43" i="8"/>
  <c r="BR42" i="8"/>
  <c r="BR41" i="8"/>
  <c r="BR40" i="8"/>
  <c r="BR39" i="8"/>
  <c r="BR38" i="8"/>
  <c r="BR37" i="8"/>
  <c r="BR36" i="8"/>
  <c r="BR35" i="8"/>
  <c r="BR34" i="8"/>
  <c r="BR33" i="8"/>
  <c r="BR32" i="8"/>
  <c r="BR31" i="8"/>
  <c r="BR30" i="8"/>
  <c r="BR29" i="8"/>
  <c r="BR28" i="8"/>
  <c r="BR27" i="8"/>
  <c r="BR26" i="8"/>
  <c r="BR25" i="8"/>
  <c r="BR24" i="8"/>
  <c r="BR23" i="8"/>
  <c r="BR22" i="8"/>
  <c r="BR21" i="8"/>
  <c r="BR20" i="8"/>
  <c r="BR19" i="8"/>
  <c r="BR18" i="8"/>
  <c r="BL77" i="8"/>
  <c r="BL76" i="8"/>
  <c r="BL75" i="8"/>
  <c r="BL74" i="8"/>
  <c r="BL73" i="8"/>
  <c r="BL72" i="8"/>
  <c r="BL71" i="8"/>
  <c r="BL70" i="8"/>
  <c r="BL69" i="8"/>
  <c r="BL68" i="8"/>
  <c r="BL67" i="8"/>
  <c r="BL66" i="8"/>
  <c r="BL65" i="8"/>
  <c r="BL64" i="8"/>
  <c r="BL63" i="8"/>
  <c r="BL62" i="8"/>
  <c r="BL61" i="8"/>
  <c r="BL60" i="8"/>
  <c r="BL59" i="8"/>
  <c r="BL58" i="8"/>
  <c r="BL57" i="8"/>
  <c r="BL56" i="8"/>
  <c r="BL55" i="8"/>
  <c r="BL54" i="8"/>
  <c r="BL53" i="8"/>
  <c r="BL52" i="8"/>
  <c r="BL51" i="8"/>
  <c r="BL50" i="8"/>
  <c r="BL49" i="8"/>
  <c r="BL46" i="8"/>
  <c r="BL45" i="8"/>
  <c r="BL44" i="8"/>
  <c r="BL43" i="8"/>
  <c r="BL42" i="8"/>
  <c r="BL41" i="8"/>
  <c r="BL40" i="8"/>
  <c r="BL39" i="8"/>
  <c r="BL38" i="8"/>
  <c r="BL37" i="8"/>
  <c r="BL36" i="8"/>
  <c r="BL35" i="8"/>
  <c r="BL34" i="8"/>
  <c r="BL33" i="8"/>
  <c r="BL32" i="8"/>
  <c r="BL31" i="8"/>
  <c r="BL30" i="8"/>
  <c r="BL29" i="8"/>
  <c r="BL28" i="8"/>
  <c r="BL27" i="8"/>
  <c r="BL26" i="8"/>
  <c r="BL25" i="8"/>
  <c r="BL24" i="8"/>
  <c r="BL23" i="8"/>
  <c r="BL22" i="8"/>
  <c r="BL21" i="8"/>
  <c r="BL20" i="8"/>
  <c r="BL19" i="8"/>
  <c r="BL18" i="8"/>
  <c r="BF77" i="8"/>
  <c r="BF76" i="8"/>
  <c r="BF75" i="8"/>
  <c r="BF74" i="8"/>
  <c r="BF73" i="8"/>
  <c r="BF72" i="8"/>
  <c r="BF71" i="8"/>
  <c r="BF70" i="8"/>
  <c r="BF69" i="8"/>
  <c r="BF68" i="8"/>
  <c r="BF67" i="8"/>
  <c r="BF66" i="8"/>
  <c r="BF65" i="8"/>
  <c r="BF64" i="8"/>
  <c r="BF63" i="8"/>
  <c r="BF62" i="8"/>
  <c r="BF61" i="8"/>
  <c r="BF60" i="8"/>
  <c r="BF59" i="8"/>
  <c r="BF58" i="8"/>
  <c r="BF57" i="8"/>
  <c r="BF56" i="8"/>
  <c r="BF55" i="8"/>
  <c r="BF54" i="8"/>
  <c r="BF53" i="8"/>
  <c r="BF52" i="8"/>
  <c r="BF51" i="8"/>
  <c r="BF50" i="8"/>
  <c r="BF49" i="8"/>
  <c r="BF46" i="8"/>
  <c r="BF45" i="8"/>
  <c r="BF44" i="8"/>
  <c r="BF43" i="8"/>
  <c r="BF42" i="8"/>
  <c r="BF41" i="8"/>
  <c r="BF40" i="8"/>
  <c r="BF39" i="8"/>
  <c r="BF38" i="8"/>
  <c r="BF37" i="8"/>
  <c r="BF36" i="8"/>
  <c r="BF35" i="8"/>
  <c r="BF34" i="8"/>
  <c r="BF33" i="8"/>
  <c r="BF32" i="8"/>
  <c r="BF31" i="8"/>
  <c r="BF30" i="8"/>
  <c r="BF29" i="8"/>
  <c r="BF28" i="8"/>
  <c r="BF27" i="8"/>
  <c r="BF26" i="8"/>
  <c r="BF25" i="8"/>
  <c r="BF24" i="8"/>
  <c r="BF23" i="8"/>
  <c r="BF22" i="8"/>
  <c r="BF21" i="8"/>
  <c r="BF20" i="8"/>
  <c r="BF19" i="8"/>
  <c r="BF18" i="8"/>
  <c r="AZ77" i="8"/>
  <c r="AZ76" i="8"/>
  <c r="AZ75" i="8"/>
  <c r="AZ74" i="8"/>
  <c r="AZ73" i="8"/>
  <c r="AZ72" i="8"/>
  <c r="AZ71" i="8"/>
  <c r="AZ70" i="8"/>
  <c r="AZ69" i="8"/>
  <c r="AZ68" i="8"/>
  <c r="AZ67" i="8"/>
  <c r="AZ66" i="8"/>
  <c r="AZ65" i="8"/>
  <c r="AZ64" i="8"/>
  <c r="AZ63" i="8"/>
  <c r="AZ62" i="8"/>
  <c r="AZ61" i="8"/>
  <c r="AZ60" i="8"/>
  <c r="AZ59" i="8"/>
  <c r="AZ58" i="8"/>
  <c r="AZ57" i="8"/>
  <c r="AZ56" i="8"/>
  <c r="AZ55" i="8"/>
  <c r="AZ54" i="8"/>
  <c r="AZ53" i="8"/>
  <c r="AZ52" i="8"/>
  <c r="AZ51" i="8"/>
  <c r="AZ50" i="8"/>
  <c r="AZ49" i="8"/>
  <c r="AZ46" i="8"/>
  <c r="AZ45" i="8"/>
  <c r="AZ44" i="8"/>
  <c r="AZ43" i="8"/>
  <c r="AZ42" i="8"/>
  <c r="AZ41" i="8"/>
  <c r="AZ40" i="8"/>
  <c r="AZ39" i="8"/>
  <c r="AZ38" i="8"/>
  <c r="AZ37" i="8"/>
  <c r="AZ36" i="8"/>
  <c r="AZ35" i="8"/>
  <c r="AZ34" i="8"/>
  <c r="AZ33" i="8"/>
  <c r="AZ32" i="8"/>
  <c r="AZ31" i="8"/>
  <c r="AZ30" i="8"/>
  <c r="AZ29" i="8"/>
  <c r="AZ28" i="8"/>
  <c r="AZ27" i="8"/>
  <c r="AZ26" i="8"/>
  <c r="AZ25" i="8"/>
  <c r="AZ24" i="8"/>
  <c r="AZ23" i="8"/>
  <c r="AZ22" i="8"/>
  <c r="AZ21" i="8"/>
  <c r="AZ20" i="8"/>
  <c r="AZ19" i="8"/>
  <c r="AZ18" i="8"/>
  <c r="AT77" i="8"/>
  <c r="AT76" i="8"/>
  <c r="AT75" i="8"/>
  <c r="AT74" i="8"/>
  <c r="AT73" i="8"/>
  <c r="AT72" i="8"/>
  <c r="AT71" i="8"/>
  <c r="AT70" i="8"/>
  <c r="AT69" i="8"/>
  <c r="AT68" i="8"/>
  <c r="AT67" i="8"/>
  <c r="AT66" i="8"/>
  <c r="AT65" i="8"/>
  <c r="AT64" i="8"/>
  <c r="AT63" i="8"/>
  <c r="AT62" i="8"/>
  <c r="AT61" i="8"/>
  <c r="AT60" i="8"/>
  <c r="AT59" i="8"/>
  <c r="AT58" i="8"/>
  <c r="AT57" i="8"/>
  <c r="AT56" i="8"/>
  <c r="AT55" i="8"/>
  <c r="AT54" i="8"/>
  <c r="AT53" i="8"/>
  <c r="AT52" i="8"/>
  <c r="AT51" i="8"/>
  <c r="AT50" i="8"/>
  <c r="AT49" i="8"/>
  <c r="AT46" i="8"/>
  <c r="AT45" i="8"/>
  <c r="AT44" i="8"/>
  <c r="AT43" i="8"/>
  <c r="AT42" i="8"/>
  <c r="AT41" i="8"/>
  <c r="AT40" i="8"/>
  <c r="AT39" i="8"/>
  <c r="AT38" i="8"/>
  <c r="AT37" i="8"/>
  <c r="AT36" i="8"/>
  <c r="AT35" i="8"/>
  <c r="AT34" i="8"/>
  <c r="AT33" i="8"/>
  <c r="AT32" i="8"/>
  <c r="AT31" i="8"/>
  <c r="AT30" i="8"/>
  <c r="AT29" i="8"/>
  <c r="AT28" i="8"/>
  <c r="AT27" i="8"/>
  <c r="AT26" i="8"/>
  <c r="AT25" i="8"/>
  <c r="AT24" i="8"/>
  <c r="AT23" i="8"/>
  <c r="AT22" i="8"/>
  <c r="AT21" i="8"/>
  <c r="AT20" i="8"/>
  <c r="AT19" i="8"/>
  <c r="AT18" i="8"/>
  <c r="AM77" i="8"/>
  <c r="AM76" i="8"/>
  <c r="AM75" i="8"/>
  <c r="AM74" i="8"/>
  <c r="AM73" i="8"/>
  <c r="AM72" i="8"/>
  <c r="AM71" i="8"/>
  <c r="AM70" i="8"/>
  <c r="AM69" i="8"/>
  <c r="AM68" i="8"/>
  <c r="AM67" i="8"/>
  <c r="AM66" i="8"/>
  <c r="AM65" i="8"/>
  <c r="AM64" i="8"/>
  <c r="AM63" i="8"/>
  <c r="AM62" i="8"/>
  <c r="AM61" i="8"/>
  <c r="AM60" i="8"/>
  <c r="AM59" i="8"/>
  <c r="AM58" i="8"/>
  <c r="AM57" i="8"/>
  <c r="AM56" i="8"/>
  <c r="AM55" i="8"/>
  <c r="AM54" i="8"/>
  <c r="AM53" i="8"/>
  <c r="AM52" i="8"/>
  <c r="AM51" i="8"/>
  <c r="AM50" i="8"/>
  <c r="AM49" i="8"/>
  <c r="AM46" i="8"/>
  <c r="AM45" i="8"/>
  <c r="AM44" i="8"/>
  <c r="AM43" i="8"/>
  <c r="AM42" i="8"/>
  <c r="AM41" i="8"/>
  <c r="AM40" i="8"/>
  <c r="AM39" i="8"/>
  <c r="AM38" i="8"/>
  <c r="AM37" i="8"/>
  <c r="AM36" i="8"/>
  <c r="AM35" i="8"/>
  <c r="AM34" i="8"/>
  <c r="AM33" i="8"/>
  <c r="AM32" i="8"/>
  <c r="AM31" i="8"/>
  <c r="AM30" i="8"/>
  <c r="AM29" i="8"/>
  <c r="AM28" i="8"/>
  <c r="AM27" i="8"/>
  <c r="AM26" i="8"/>
  <c r="AM25" i="8"/>
  <c r="AM24" i="8"/>
  <c r="AM23" i="8"/>
  <c r="AM22" i="8"/>
  <c r="AM21" i="8"/>
  <c r="AM20" i="8"/>
  <c r="AM19" i="8"/>
  <c r="AM18" i="8"/>
  <c r="AG77" i="8"/>
  <c r="AG76" i="8"/>
  <c r="AG75" i="8"/>
  <c r="AG74" i="8"/>
  <c r="AG73" i="8"/>
  <c r="AG72" i="8"/>
  <c r="AG71" i="8"/>
  <c r="AG70" i="8"/>
  <c r="AG69" i="8"/>
  <c r="AG68" i="8"/>
  <c r="AG67" i="8"/>
  <c r="AG66" i="8"/>
  <c r="AG65" i="8"/>
  <c r="AG64" i="8"/>
  <c r="AG63" i="8"/>
  <c r="AG62" i="8"/>
  <c r="AG61" i="8"/>
  <c r="AG60" i="8"/>
  <c r="AG59" i="8"/>
  <c r="AG58" i="8"/>
  <c r="AG57" i="8"/>
  <c r="AG56" i="8"/>
  <c r="AG55" i="8"/>
  <c r="AG54" i="8"/>
  <c r="AG53" i="8"/>
  <c r="AG52" i="8"/>
  <c r="AG51" i="8"/>
  <c r="AG50" i="8"/>
  <c r="AG49" i="8"/>
  <c r="AG46" i="8"/>
  <c r="AG45" i="8"/>
  <c r="AG44" i="8"/>
  <c r="AG43" i="8"/>
  <c r="AG42" i="8"/>
  <c r="AG41" i="8"/>
  <c r="AG40" i="8"/>
  <c r="AG39" i="8"/>
  <c r="AG38" i="8"/>
  <c r="AG37" i="8"/>
  <c r="AG36" i="8"/>
  <c r="AG35" i="8"/>
  <c r="AG34" i="8"/>
  <c r="AG33" i="8"/>
  <c r="AG32" i="8"/>
  <c r="AG31" i="8"/>
  <c r="AG30" i="8"/>
  <c r="AG29" i="8"/>
  <c r="AG28" i="8"/>
  <c r="AG27" i="8"/>
  <c r="AG26" i="8"/>
  <c r="AG25" i="8"/>
  <c r="AG24" i="8"/>
  <c r="AG23" i="8"/>
  <c r="AG22" i="8"/>
  <c r="AG21" i="8"/>
  <c r="AG20" i="8"/>
  <c r="AG19" i="8"/>
  <c r="AG18" i="8"/>
  <c r="AA77" i="8"/>
  <c r="AA76" i="8"/>
  <c r="AA75" i="8"/>
  <c r="AA74" i="8"/>
  <c r="AA73" i="8"/>
  <c r="AA72" i="8"/>
  <c r="AA71" i="8"/>
  <c r="AA70" i="8"/>
  <c r="AA69" i="8"/>
  <c r="AA68" i="8"/>
  <c r="AA67" i="8"/>
  <c r="AA66" i="8"/>
  <c r="AA65" i="8"/>
  <c r="AA64" i="8"/>
  <c r="AA63" i="8"/>
  <c r="AA62" i="8"/>
  <c r="AA61" i="8"/>
  <c r="AA60" i="8"/>
  <c r="AA59" i="8"/>
  <c r="AA58" i="8"/>
  <c r="AA57" i="8"/>
  <c r="AA56" i="8"/>
  <c r="AA55" i="8"/>
  <c r="AA54" i="8"/>
  <c r="AA53" i="8"/>
  <c r="AA52" i="8"/>
  <c r="AA51" i="8"/>
  <c r="AA50" i="8"/>
  <c r="AA49" i="8"/>
  <c r="AA46" i="8"/>
  <c r="AA45" i="8"/>
  <c r="AA44" i="8"/>
  <c r="AA43" i="8"/>
  <c r="AA42" i="8"/>
  <c r="AA41" i="8"/>
  <c r="AA40" i="8"/>
  <c r="AA39" i="8"/>
  <c r="AA38" i="8"/>
  <c r="AA37" i="8"/>
  <c r="AA36" i="8"/>
  <c r="AA35" i="8"/>
  <c r="AA34" i="8"/>
  <c r="AA33" i="8"/>
  <c r="AA32" i="8"/>
  <c r="AA31" i="8"/>
  <c r="AA30" i="8"/>
  <c r="AA29" i="8"/>
  <c r="AA28" i="8"/>
  <c r="AA27" i="8"/>
  <c r="AA26" i="8"/>
  <c r="AA25" i="8"/>
  <c r="AA24" i="8"/>
  <c r="AA23" i="8"/>
  <c r="AA22" i="8"/>
  <c r="AA21" i="8"/>
  <c r="AA20" i="8"/>
  <c r="AA19" i="8"/>
  <c r="AA18" i="8"/>
  <c r="AT170" i="8"/>
  <c r="AT169" i="8"/>
  <c r="AT168" i="8"/>
  <c r="AT167" i="8"/>
  <c r="AT166" i="8"/>
  <c r="AT165" i="8"/>
  <c r="AT164" i="8"/>
  <c r="AT163" i="8"/>
  <c r="AT162" i="8"/>
  <c r="AT161" i="8"/>
  <c r="AT160" i="8"/>
  <c r="AT159" i="8"/>
  <c r="AT158" i="8"/>
  <c r="AT157" i="8"/>
  <c r="AT156" i="8"/>
  <c r="AT155" i="8"/>
  <c r="AT154" i="8"/>
  <c r="AT153" i="8"/>
  <c r="AT152" i="8"/>
  <c r="AT151" i="8"/>
  <c r="AT150" i="8"/>
  <c r="AT149" i="8"/>
  <c r="AT148" i="8"/>
  <c r="AT147" i="8"/>
  <c r="AT146" i="8"/>
  <c r="AT145" i="8"/>
  <c r="AT144" i="8"/>
  <c r="AT143" i="8"/>
  <c r="AT142" i="8"/>
  <c r="AT139" i="8"/>
  <c r="AT138" i="8"/>
  <c r="AT137" i="8"/>
  <c r="AT136" i="8"/>
  <c r="AT135" i="8"/>
  <c r="AT134" i="8"/>
  <c r="AT133" i="8"/>
  <c r="AT132" i="8"/>
  <c r="AT131" i="8"/>
  <c r="AT130" i="8"/>
  <c r="AT129" i="8"/>
  <c r="AT128" i="8"/>
  <c r="AT127" i="8"/>
  <c r="AT126" i="8"/>
  <c r="AT125" i="8"/>
  <c r="AT124" i="8"/>
  <c r="AT123" i="8"/>
  <c r="AT122" i="8"/>
  <c r="AT121" i="8"/>
  <c r="AT120" i="8"/>
  <c r="AT119" i="8"/>
  <c r="AT118" i="8"/>
  <c r="AT117" i="8"/>
  <c r="AT116" i="8"/>
  <c r="AT115" i="8"/>
  <c r="AT114" i="8"/>
  <c r="AT113" i="8"/>
  <c r="AT112" i="8"/>
  <c r="AT111" i="8"/>
  <c r="AM170" i="8"/>
  <c r="AM169" i="8"/>
  <c r="AM168" i="8"/>
  <c r="AM167" i="8"/>
  <c r="AM166" i="8"/>
  <c r="AM165" i="8"/>
  <c r="AM164" i="8"/>
  <c r="AM163" i="8"/>
  <c r="AM162" i="8"/>
  <c r="AM161" i="8"/>
  <c r="AM160" i="8"/>
  <c r="AM159" i="8"/>
  <c r="AM158" i="8"/>
  <c r="AM157" i="8"/>
  <c r="AM156" i="8"/>
  <c r="AM155" i="8"/>
  <c r="AM154" i="8"/>
  <c r="AM153" i="8"/>
  <c r="AM152" i="8"/>
  <c r="AM151" i="8"/>
  <c r="AM150" i="8"/>
  <c r="AM149" i="8"/>
  <c r="AM148" i="8"/>
  <c r="AM147" i="8"/>
  <c r="AM146" i="8"/>
  <c r="AM145" i="8"/>
  <c r="AM144" i="8"/>
  <c r="AM143" i="8"/>
  <c r="AM142" i="8"/>
  <c r="AM139" i="8"/>
  <c r="AM138" i="8"/>
  <c r="AM137" i="8"/>
  <c r="AM136" i="8"/>
  <c r="AM135" i="8"/>
  <c r="AM134" i="8"/>
  <c r="AM133" i="8"/>
  <c r="AM132" i="8"/>
  <c r="AM131" i="8"/>
  <c r="AM130" i="8"/>
  <c r="AM129" i="8"/>
  <c r="AM128" i="8"/>
  <c r="AM127" i="8"/>
  <c r="AM126" i="8"/>
  <c r="AM125" i="8"/>
  <c r="AM124" i="8"/>
  <c r="AM123" i="8"/>
  <c r="AM122" i="8"/>
  <c r="AM121" i="8"/>
  <c r="AM120" i="8"/>
  <c r="AM119" i="8"/>
  <c r="AM118" i="8"/>
  <c r="AM117" i="8"/>
  <c r="AM116" i="8"/>
  <c r="AM115" i="8"/>
  <c r="AM114" i="8"/>
  <c r="AM113" i="8"/>
  <c r="AM112" i="8"/>
  <c r="AM111" i="8"/>
  <c r="AG170" i="8"/>
  <c r="AG169" i="8"/>
  <c r="AG168" i="8"/>
  <c r="AG167" i="8"/>
  <c r="AG166" i="8"/>
  <c r="AG165" i="8"/>
  <c r="AG164" i="8"/>
  <c r="AG163" i="8"/>
  <c r="AG162" i="8"/>
  <c r="AG161" i="8"/>
  <c r="AG160" i="8"/>
  <c r="AG159" i="8"/>
  <c r="AG158" i="8"/>
  <c r="AG157" i="8"/>
  <c r="AG156" i="8"/>
  <c r="AG155" i="8"/>
  <c r="AG154" i="8"/>
  <c r="AG153" i="8"/>
  <c r="AG152" i="8"/>
  <c r="AG151" i="8"/>
  <c r="AG150" i="8"/>
  <c r="AG149" i="8"/>
  <c r="AG148" i="8"/>
  <c r="AG147" i="8"/>
  <c r="AG146" i="8"/>
  <c r="AG145" i="8"/>
  <c r="AG144" i="8"/>
  <c r="AG143" i="8"/>
  <c r="AG142" i="8"/>
  <c r="AG139" i="8"/>
  <c r="AG138" i="8"/>
  <c r="AG137" i="8"/>
  <c r="AG136" i="8"/>
  <c r="AG135" i="8"/>
  <c r="AG134" i="8"/>
  <c r="AG133" i="8"/>
  <c r="AG132" i="8"/>
  <c r="AG131" i="8"/>
  <c r="AG130" i="8"/>
  <c r="AG129" i="8"/>
  <c r="AG128" i="8"/>
  <c r="AG127" i="8"/>
  <c r="AG126" i="8"/>
  <c r="AG125" i="8"/>
  <c r="AG124" i="8"/>
  <c r="AG123" i="8"/>
  <c r="AG122" i="8"/>
  <c r="AG121" i="8"/>
  <c r="AG120" i="8"/>
  <c r="AG119" i="8"/>
  <c r="AG118" i="8"/>
  <c r="AG117" i="8"/>
  <c r="AG116" i="8"/>
  <c r="AG115" i="8"/>
  <c r="AG114" i="8"/>
  <c r="AG113" i="8"/>
  <c r="AG112" i="8"/>
  <c r="AG111" i="8"/>
  <c r="AA170" i="8"/>
  <c r="AA169" i="8"/>
  <c r="AA168" i="8"/>
  <c r="AA167" i="8"/>
  <c r="AA166" i="8"/>
  <c r="AA165" i="8"/>
  <c r="AA164" i="8"/>
  <c r="AA163" i="8"/>
  <c r="AA162" i="8"/>
  <c r="AA161" i="8"/>
  <c r="AA160" i="8"/>
  <c r="AA159" i="8"/>
  <c r="AA158" i="8"/>
  <c r="AA157" i="8"/>
  <c r="AA156" i="8"/>
  <c r="AA155" i="8"/>
  <c r="AA154" i="8"/>
  <c r="AA153" i="8"/>
  <c r="AA152" i="8"/>
  <c r="AA151" i="8"/>
  <c r="AA150" i="8"/>
  <c r="AA149" i="8"/>
  <c r="AA148" i="8"/>
  <c r="AA147" i="8"/>
  <c r="AA146" i="8"/>
  <c r="AA145" i="8"/>
  <c r="AA144" i="8"/>
  <c r="AA143" i="8"/>
  <c r="AA142" i="8"/>
  <c r="AA139" i="8"/>
  <c r="AA138" i="8"/>
  <c r="AA137" i="8"/>
  <c r="AA136" i="8"/>
  <c r="AA135" i="8"/>
  <c r="AA134" i="8"/>
  <c r="AA133" i="8"/>
  <c r="AA132" i="8"/>
  <c r="AA131" i="8"/>
  <c r="AA130" i="8"/>
  <c r="AA129" i="8"/>
  <c r="AA128" i="8"/>
  <c r="AA127" i="8"/>
  <c r="AA126" i="8"/>
  <c r="AA125" i="8"/>
  <c r="AA124" i="8"/>
  <c r="AA123" i="8"/>
  <c r="AA122" i="8"/>
  <c r="AA121" i="8"/>
  <c r="AA120" i="8"/>
  <c r="AA119" i="8"/>
  <c r="AA118" i="8"/>
  <c r="AA117" i="8"/>
  <c r="AA116" i="8"/>
  <c r="AA115" i="8"/>
  <c r="AA114" i="8"/>
  <c r="AA113" i="8"/>
  <c r="AA112" i="8"/>
  <c r="AA111" i="8"/>
  <c r="AT263" i="8"/>
  <c r="AT262" i="8"/>
  <c r="AT261" i="8"/>
  <c r="AT260" i="8"/>
  <c r="AT259" i="8"/>
  <c r="AT258" i="8"/>
  <c r="AT257" i="8"/>
  <c r="AT256" i="8"/>
  <c r="AT255" i="8"/>
  <c r="AT254" i="8"/>
  <c r="AT253" i="8"/>
  <c r="AT252" i="8"/>
  <c r="AT251" i="8"/>
  <c r="AT250" i="8"/>
  <c r="AT249" i="8"/>
  <c r="AT248" i="8"/>
  <c r="AT247" i="8"/>
  <c r="AT246" i="8"/>
  <c r="AT245" i="8"/>
  <c r="AT244" i="8"/>
  <c r="AT243" i="8"/>
  <c r="AT242" i="8"/>
  <c r="AT241" i="8"/>
  <c r="AT240" i="8"/>
  <c r="AT239" i="8"/>
  <c r="AT238" i="8"/>
  <c r="AT237" i="8"/>
  <c r="AT236" i="8"/>
  <c r="AT235" i="8"/>
  <c r="AM263" i="8"/>
  <c r="AM262" i="8"/>
  <c r="AM261" i="8"/>
  <c r="AM260" i="8"/>
  <c r="AM259" i="8"/>
  <c r="AM258" i="8"/>
  <c r="AM257" i="8"/>
  <c r="AM256" i="8"/>
  <c r="AM255" i="8"/>
  <c r="AM254" i="8"/>
  <c r="AM253" i="8"/>
  <c r="AM252" i="8"/>
  <c r="AM251" i="8"/>
  <c r="AM250" i="8"/>
  <c r="AM249" i="8"/>
  <c r="AM248" i="8"/>
  <c r="AM247" i="8"/>
  <c r="AM246" i="8"/>
  <c r="AM245" i="8"/>
  <c r="AM244" i="8"/>
  <c r="AM243" i="8"/>
  <c r="AM242" i="8"/>
  <c r="AM241" i="8"/>
  <c r="AM240" i="8"/>
  <c r="AM239" i="8"/>
  <c r="AM238" i="8"/>
  <c r="AM237" i="8"/>
  <c r="AM236" i="8"/>
  <c r="AM235" i="8"/>
  <c r="AG263" i="8"/>
  <c r="AG262" i="8"/>
  <c r="AG261" i="8"/>
  <c r="AG260" i="8"/>
  <c r="AG259" i="8"/>
  <c r="AG258" i="8"/>
  <c r="AG257" i="8"/>
  <c r="AG256" i="8"/>
  <c r="AG255" i="8"/>
  <c r="AG254" i="8"/>
  <c r="AG253" i="8"/>
  <c r="AG252" i="8"/>
  <c r="AG251" i="8"/>
  <c r="AG250" i="8"/>
  <c r="AG249" i="8"/>
  <c r="AG248" i="8"/>
  <c r="AG247" i="8"/>
  <c r="AG246" i="8"/>
  <c r="AG245" i="8"/>
  <c r="AG244" i="8"/>
  <c r="AG243" i="8"/>
  <c r="AG242" i="8"/>
  <c r="AG241" i="8"/>
  <c r="AG240" i="8"/>
  <c r="AG239" i="8"/>
  <c r="AG238" i="8"/>
  <c r="AG237" i="8"/>
  <c r="AG236" i="8"/>
  <c r="AG235" i="8"/>
  <c r="AT232" i="8"/>
  <c r="AT231" i="8"/>
  <c r="AT230" i="8"/>
  <c r="AT229" i="8"/>
  <c r="AT228" i="8"/>
  <c r="AT227" i="8"/>
  <c r="AT226" i="8"/>
  <c r="AT225" i="8"/>
  <c r="AT224" i="8"/>
  <c r="AT223" i="8"/>
  <c r="AT222" i="8"/>
  <c r="AT221" i="8"/>
  <c r="AT220" i="8"/>
  <c r="AT219" i="8"/>
  <c r="AT218" i="8"/>
  <c r="AT217" i="8"/>
  <c r="AT216" i="8"/>
  <c r="AT215" i="8"/>
  <c r="AT214" i="8"/>
  <c r="AT213" i="8"/>
  <c r="AT212" i="8"/>
  <c r="AT211" i="8"/>
  <c r="AT210" i="8"/>
  <c r="AT209" i="8"/>
  <c r="AT208" i="8"/>
  <c r="AT207" i="8"/>
  <c r="AT206" i="8"/>
  <c r="AT205" i="8"/>
  <c r="AT204" i="8"/>
  <c r="AM232" i="8"/>
  <c r="AM231" i="8"/>
  <c r="AM230" i="8"/>
  <c r="AM229" i="8"/>
  <c r="AM228" i="8"/>
  <c r="AM227" i="8"/>
  <c r="AM226" i="8"/>
  <c r="AM225" i="8"/>
  <c r="AM224" i="8"/>
  <c r="AM223" i="8"/>
  <c r="AM222" i="8"/>
  <c r="AM221" i="8"/>
  <c r="AM220" i="8"/>
  <c r="AM219" i="8"/>
  <c r="AM218" i="8"/>
  <c r="AM217" i="8"/>
  <c r="AM216" i="8"/>
  <c r="AM215" i="8"/>
  <c r="AM214" i="8"/>
  <c r="AM213" i="8"/>
  <c r="AM212" i="8"/>
  <c r="AM211" i="8"/>
  <c r="AM210" i="8"/>
  <c r="AM209" i="8"/>
  <c r="AM208" i="8"/>
  <c r="AM207" i="8"/>
  <c r="AM206" i="8"/>
  <c r="AM205" i="8"/>
  <c r="AM204" i="8"/>
  <c r="AG232" i="8"/>
  <c r="AG231" i="8"/>
  <c r="AG230" i="8"/>
  <c r="AG229" i="8"/>
  <c r="AG228" i="8"/>
  <c r="AG227" i="8"/>
  <c r="AG226" i="8"/>
  <c r="AG225" i="8"/>
  <c r="AG224" i="8"/>
  <c r="AG223" i="8"/>
  <c r="AG222" i="8"/>
  <c r="AG221" i="8"/>
  <c r="AG220" i="8"/>
  <c r="AG219" i="8"/>
  <c r="AG218" i="8"/>
  <c r="AG217" i="8"/>
  <c r="AG216" i="8"/>
  <c r="AG215" i="8"/>
  <c r="AG214" i="8"/>
  <c r="AG213" i="8"/>
  <c r="AG212" i="8"/>
  <c r="AG211" i="8"/>
  <c r="AG210" i="8"/>
  <c r="AG209" i="8"/>
  <c r="AG208" i="8"/>
  <c r="AG207" i="8"/>
  <c r="AG206" i="8"/>
  <c r="AG205" i="8"/>
  <c r="AG204" i="8"/>
  <c r="AA263" i="8"/>
  <c r="AA262" i="8"/>
  <c r="AA261" i="8"/>
  <c r="AA260" i="8"/>
  <c r="AA259" i="8"/>
  <c r="AA258" i="8"/>
  <c r="AA257" i="8"/>
  <c r="AA256" i="8"/>
  <c r="AA255" i="8"/>
  <c r="AA254" i="8"/>
  <c r="AA253" i="8"/>
  <c r="AA252" i="8"/>
  <c r="AA251" i="8"/>
  <c r="AA250" i="8"/>
  <c r="AA249" i="8"/>
  <c r="AA248" i="8"/>
  <c r="AA247" i="8"/>
  <c r="AA246" i="8"/>
  <c r="AA245" i="8"/>
  <c r="AA244" i="8"/>
  <c r="AA243" i="8"/>
  <c r="AA242" i="8"/>
  <c r="AA241" i="8"/>
  <c r="AA240" i="8"/>
  <c r="AA239" i="8"/>
  <c r="AA238" i="8"/>
  <c r="AA237" i="8"/>
  <c r="AA236" i="8"/>
  <c r="AA235" i="8"/>
  <c r="AA232" i="8"/>
  <c r="AA231" i="8"/>
  <c r="AA230" i="8"/>
  <c r="AA229" i="8"/>
  <c r="AA228" i="8"/>
  <c r="AA227" i="8"/>
  <c r="AA226" i="8"/>
  <c r="AA225" i="8"/>
  <c r="AA224" i="8"/>
  <c r="AA223" i="8"/>
  <c r="AA222" i="8"/>
  <c r="AA221" i="8"/>
  <c r="AA220" i="8"/>
  <c r="AA219" i="8"/>
  <c r="AA218" i="8"/>
  <c r="AA217" i="8"/>
  <c r="AA216" i="8"/>
  <c r="AA215" i="8"/>
  <c r="AA214" i="8"/>
  <c r="AA213" i="8"/>
  <c r="AA212" i="8"/>
  <c r="AA211" i="8"/>
  <c r="AA210" i="8"/>
  <c r="AA209" i="8"/>
  <c r="AA208" i="8"/>
  <c r="AA207" i="8"/>
  <c r="AA206" i="8"/>
  <c r="AA205" i="8"/>
  <c r="AA204" i="8"/>
  <c r="U263" i="8"/>
  <c r="U262" i="8"/>
  <c r="U261" i="8"/>
  <c r="U260" i="8"/>
  <c r="U259" i="8"/>
  <c r="U258" i="8"/>
  <c r="U257" i="8"/>
  <c r="U256" i="8"/>
  <c r="U255" i="8"/>
  <c r="U254" i="8"/>
  <c r="U253" i="8"/>
  <c r="U252" i="8"/>
  <c r="U251" i="8"/>
  <c r="U250" i="8"/>
  <c r="U249" i="8"/>
  <c r="U248" i="8"/>
  <c r="U247" i="8"/>
  <c r="U246" i="8"/>
  <c r="U245" i="8"/>
  <c r="U244" i="8"/>
  <c r="U243" i="8"/>
  <c r="U242" i="8"/>
  <c r="U241" i="8"/>
  <c r="U240" i="8"/>
  <c r="U239" i="8"/>
  <c r="U238" i="8"/>
  <c r="U237" i="8"/>
  <c r="U236" i="8"/>
  <c r="U235" i="8"/>
  <c r="U232" i="8"/>
  <c r="U231" i="8"/>
  <c r="U230" i="8"/>
  <c r="U229" i="8"/>
  <c r="U228" i="8"/>
  <c r="U227" i="8"/>
  <c r="U226" i="8"/>
  <c r="U225" i="8"/>
  <c r="U224" i="8"/>
  <c r="U223" i="8"/>
  <c r="U222" i="8"/>
  <c r="U221" i="8"/>
  <c r="U220" i="8"/>
  <c r="U219" i="8"/>
  <c r="U218" i="8"/>
  <c r="U217" i="8"/>
  <c r="U216" i="8"/>
  <c r="U215" i="8"/>
  <c r="U214" i="8"/>
  <c r="U213" i="8"/>
  <c r="U212" i="8"/>
  <c r="U211" i="8"/>
  <c r="U210" i="8"/>
  <c r="U209" i="8"/>
  <c r="U208" i="8"/>
  <c r="U207" i="8"/>
  <c r="U206" i="8"/>
  <c r="U205" i="8"/>
  <c r="U204" i="8"/>
  <c r="O263" i="8"/>
  <c r="O262" i="8"/>
  <c r="O261" i="8"/>
  <c r="O260" i="8"/>
  <c r="O259" i="8"/>
  <c r="O258" i="8"/>
  <c r="O257" i="8"/>
  <c r="O256" i="8"/>
  <c r="O255" i="8"/>
  <c r="O254" i="8"/>
  <c r="O253" i="8"/>
  <c r="O252" i="8"/>
  <c r="O251" i="8"/>
  <c r="O250" i="8"/>
  <c r="O249" i="8"/>
  <c r="O248" i="8"/>
  <c r="O247" i="8"/>
  <c r="O246" i="8"/>
  <c r="O245" i="8"/>
  <c r="O244" i="8"/>
  <c r="O243" i="8"/>
  <c r="O242" i="8"/>
  <c r="O241" i="8"/>
  <c r="O240" i="8"/>
  <c r="O239" i="8"/>
  <c r="O238" i="8"/>
  <c r="O237" i="8"/>
  <c r="O236" i="8"/>
  <c r="O235" i="8"/>
  <c r="O232" i="8"/>
  <c r="O231" i="8"/>
  <c r="O230" i="8"/>
  <c r="O229" i="8"/>
  <c r="O228" i="8"/>
  <c r="O227" i="8"/>
  <c r="O226" i="8"/>
  <c r="O225" i="8"/>
  <c r="O224" i="8"/>
  <c r="O223" i="8"/>
  <c r="O222" i="8"/>
  <c r="O221" i="8"/>
  <c r="O220" i="8"/>
  <c r="O219" i="8"/>
  <c r="O218" i="8"/>
  <c r="O217" i="8"/>
  <c r="O216" i="8"/>
  <c r="O215" i="8"/>
  <c r="O214" i="8"/>
  <c r="O213" i="8"/>
  <c r="O212" i="8"/>
  <c r="O211" i="8"/>
  <c r="O210" i="8"/>
  <c r="O209" i="8"/>
  <c r="O208" i="8"/>
  <c r="O207" i="8"/>
  <c r="O206" i="8"/>
  <c r="O205" i="8"/>
  <c r="O204" i="8"/>
  <c r="I263" i="8"/>
  <c r="I262" i="8"/>
  <c r="I261" i="8"/>
  <c r="I260" i="8"/>
  <c r="I259" i="8"/>
  <c r="I258" i="8"/>
  <c r="I257" i="8"/>
  <c r="I256" i="8"/>
  <c r="I255" i="8"/>
  <c r="I254" i="8"/>
  <c r="I253" i="8"/>
  <c r="I252" i="8"/>
  <c r="I251" i="8"/>
  <c r="I250" i="8"/>
  <c r="I249" i="8"/>
  <c r="I248" i="8"/>
  <c r="I247" i="8"/>
  <c r="I246" i="8"/>
  <c r="I245" i="8"/>
  <c r="I244" i="8"/>
  <c r="I243" i="8"/>
  <c r="I242" i="8"/>
  <c r="I241" i="8"/>
  <c r="I240" i="8"/>
  <c r="I239" i="8"/>
  <c r="I238" i="8"/>
  <c r="I237" i="8"/>
  <c r="I236" i="8"/>
  <c r="I235" i="8"/>
  <c r="I232" i="8"/>
  <c r="I231" i="8"/>
  <c r="I230" i="8"/>
  <c r="I229" i="8"/>
  <c r="I228" i="8"/>
  <c r="I227" i="8"/>
  <c r="I226" i="8"/>
  <c r="I225" i="8"/>
  <c r="I224" i="8"/>
  <c r="I223" i="8"/>
  <c r="I222" i="8"/>
  <c r="I221" i="8"/>
  <c r="I220" i="8"/>
  <c r="I219" i="8"/>
  <c r="I218" i="8"/>
  <c r="I217" i="8"/>
  <c r="I216" i="8"/>
  <c r="I215" i="8"/>
  <c r="I214" i="8"/>
  <c r="I213" i="8"/>
  <c r="I212" i="8"/>
  <c r="I211" i="8"/>
  <c r="I210" i="8"/>
  <c r="I209" i="8"/>
  <c r="I208" i="8"/>
  <c r="I207" i="8"/>
  <c r="I206" i="8"/>
  <c r="I205" i="8"/>
  <c r="I204" i="8"/>
  <c r="C263" i="8"/>
  <c r="C262" i="8"/>
  <c r="C261" i="8"/>
  <c r="C260" i="8"/>
  <c r="C259" i="8"/>
  <c r="C258" i="8"/>
  <c r="C257" i="8"/>
  <c r="C256" i="8"/>
  <c r="C255" i="8"/>
  <c r="C254" i="8"/>
  <c r="C253" i="8"/>
  <c r="C252" i="8"/>
  <c r="C251" i="8"/>
  <c r="C250" i="8"/>
  <c r="C249" i="8"/>
  <c r="C248" i="8"/>
  <c r="C247" i="8"/>
  <c r="C246" i="8"/>
  <c r="C245" i="8"/>
  <c r="C244" i="8"/>
  <c r="C243" i="8"/>
  <c r="C242" i="8"/>
  <c r="C241" i="8"/>
  <c r="C240" i="8"/>
  <c r="C239" i="8"/>
  <c r="C238" i="8"/>
  <c r="C237" i="8"/>
  <c r="C236" i="8"/>
  <c r="C235" i="8"/>
  <c r="C232" i="8"/>
  <c r="C231" i="8"/>
  <c r="C230" i="8"/>
  <c r="C229" i="8"/>
  <c r="C228" i="8"/>
  <c r="C227" i="8"/>
  <c r="C226" i="8"/>
  <c r="C225" i="8"/>
  <c r="C224" i="8"/>
  <c r="C223" i="8"/>
  <c r="C222" i="8"/>
  <c r="C221" i="8"/>
  <c r="C220" i="8"/>
  <c r="C219" i="8"/>
  <c r="C218" i="8"/>
  <c r="C217" i="8"/>
  <c r="C216" i="8"/>
  <c r="C215" i="8"/>
  <c r="C214" i="8"/>
  <c r="C213" i="8"/>
  <c r="C212" i="8"/>
  <c r="C211" i="8"/>
  <c r="C210" i="8"/>
  <c r="C209" i="8"/>
  <c r="C208" i="8"/>
  <c r="C207" i="8"/>
  <c r="C206" i="8"/>
  <c r="C205" i="8"/>
  <c r="C204" i="8"/>
  <c r="U170" i="8"/>
  <c r="U169" i="8"/>
  <c r="U168" i="8"/>
  <c r="U167" i="8"/>
  <c r="U166" i="8"/>
  <c r="U165" i="8"/>
  <c r="U164" i="8"/>
  <c r="U163" i="8"/>
  <c r="U162" i="8"/>
  <c r="U161" i="8"/>
  <c r="U160" i="8"/>
  <c r="U159" i="8"/>
  <c r="U158" i="8"/>
  <c r="U157" i="8"/>
  <c r="U156" i="8"/>
  <c r="U155" i="8"/>
  <c r="U154" i="8"/>
  <c r="U153" i="8"/>
  <c r="U152" i="8"/>
  <c r="U151" i="8"/>
  <c r="U150" i="8"/>
  <c r="U149" i="8"/>
  <c r="U148" i="8"/>
  <c r="U147" i="8"/>
  <c r="U146" i="8"/>
  <c r="U145" i="8"/>
  <c r="U144" i="8"/>
  <c r="U143" i="8"/>
  <c r="U142" i="8"/>
  <c r="O170" i="8"/>
  <c r="O169" i="8"/>
  <c r="O168" i="8"/>
  <c r="O167" i="8"/>
  <c r="O166" i="8"/>
  <c r="O165" i="8"/>
  <c r="O164" i="8"/>
  <c r="O163" i="8"/>
  <c r="O162" i="8"/>
  <c r="O161" i="8"/>
  <c r="O160" i="8"/>
  <c r="O159" i="8"/>
  <c r="O158" i="8"/>
  <c r="O157" i="8"/>
  <c r="O156" i="8"/>
  <c r="O155" i="8"/>
  <c r="O154" i="8"/>
  <c r="O153" i="8"/>
  <c r="O152" i="8"/>
  <c r="O151" i="8"/>
  <c r="O150" i="8"/>
  <c r="O149" i="8"/>
  <c r="O148" i="8"/>
  <c r="O147" i="8"/>
  <c r="O146" i="8"/>
  <c r="O145" i="8"/>
  <c r="O144" i="8"/>
  <c r="O143" i="8"/>
  <c r="O142" i="8"/>
  <c r="I170" i="8"/>
  <c r="I169" i="8"/>
  <c r="I168" i="8"/>
  <c r="I167" i="8"/>
  <c r="I166" i="8"/>
  <c r="I165" i="8"/>
  <c r="I164" i="8"/>
  <c r="I163" i="8"/>
  <c r="I162" i="8"/>
  <c r="I161" i="8"/>
  <c r="I160" i="8"/>
  <c r="I159" i="8"/>
  <c r="I158" i="8"/>
  <c r="I157" i="8"/>
  <c r="I156" i="8"/>
  <c r="I155" i="8"/>
  <c r="I154" i="8"/>
  <c r="I153" i="8"/>
  <c r="I152" i="8"/>
  <c r="I151" i="8"/>
  <c r="I150" i="8"/>
  <c r="I149" i="8"/>
  <c r="I148" i="8"/>
  <c r="I147" i="8"/>
  <c r="I146" i="8"/>
  <c r="I145" i="8"/>
  <c r="I144" i="8"/>
  <c r="I143" i="8"/>
  <c r="I142" i="8"/>
  <c r="C170" i="8"/>
  <c r="C169" i="8"/>
  <c r="C168" i="8"/>
  <c r="C167" i="8"/>
  <c r="C166" i="8"/>
  <c r="C165" i="8"/>
  <c r="C164" i="8"/>
  <c r="C163" i="8"/>
  <c r="C162" i="8"/>
  <c r="C161" i="8"/>
  <c r="C160" i="8"/>
  <c r="C159" i="8"/>
  <c r="C158" i="8"/>
  <c r="C157" i="8"/>
  <c r="C156" i="8"/>
  <c r="C155" i="8"/>
  <c r="C154" i="8"/>
  <c r="C153" i="8"/>
  <c r="C152" i="8"/>
  <c r="C151" i="8"/>
  <c r="C150" i="8"/>
  <c r="C149" i="8"/>
  <c r="C148" i="8"/>
  <c r="C147" i="8"/>
  <c r="C146" i="8"/>
  <c r="C145" i="8"/>
  <c r="C144" i="8"/>
  <c r="C143" i="8"/>
  <c r="C142" i="8"/>
  <c r="U139" i="8"/>
  <c r="U138" i="8"/>
  <c r="U137" i="8"/>
  <c r="U136" i="8"/>
  <c r="U135" i="8"/>
  <c r="U134" i="8"/>
  <c r="U133" i="8"/>
  <c r="U132" i="8"/>
  <c r="U131" i="8"/>
  <c r="U130" i="8"/>
  <c r="U129" i="8"/>
  <c r="U128" i="8"/>
  <c r="U127" i="8"/>
  <c r="U126" i="8"/>
  <c r="U125" i="8"/>
  <c r="U124" i="8"/>
  <c r="U123" i="8"/>
  <c r="U122" i="8"/>
  <c r="U121" i="8"/>
  <c r="U120" i="8"/>
  <c r="U119" i="8"/>
  <c r="U118" i="8"/>
  <c r="U117" i="8"/>
  <c r="U116" i="8"/>
  <c r="U115" i="8"/>
  <c r="U114" i="8"/>
  <c r="U113" i="8"/>
  <c r="U112" i="8"/>
  <c r="U111" i="8"/>
  <c r="O139" i="8"/>
  <c r="O138" i="8"/>
  <c r="O137" i="8"/>
  <c r="O136" i="8"/>
  <c r="O135" i="8"/>
  <c r="O134" i="8"/>
  <c r="O133" i="8"/>
  <c r="O132" i="8"/>
  <c r="O131" i="8"/>
  <c r="O130" i="8"/>
  <c r="O129" i="8"/>
  <c r="O128" i="8"/>
  <c r="O127" i="8"/>
  <c r="O126" i="8"/>
  <c r="O125" i="8"/>
  <c r="O124" i="8"/>
  <c r="O123" i="8"/>
  <c r="O122" i="8"/>
  <c r="O121" i="8"/>
  <c r="O120" i="8"/>
  <c r="O119" i="8"/>
  <c r="O118" i="8"/>
  <c r="O117" i="8"/>
  <c r="O116" i="8"/>
  <c r="O115" i="8"/>
  <c r="O114" i="8"/>
  <c r="O113" i="8"/>
  <c r="O112" i="8"/>
  <c r="O111" i="8"/>
  <c r="I139" i="8"/>
  <c r="I138" i="8"/>
  <c r="I137" i="8"/>
  <c r="I136" i="8"/>
  <c r="I135" i="8"/>
  <c r="I134" i="8"/>
  <c r="I133" i="8"/>
  <c r="I132" i="8"/>
  <c r="I131" i="8"/>
  <c r="I130" i="8"/>
  <c r="I129" i="8"/>
  <c r="I128" i="8"/>
  <c r="I127" i="8"/>
  <c r="I126" i="8"/>
  <c r="I125" i="8"/>
  <c r="I124" i="8"/>
  <c r="I123" i="8"/>
  <c r="I122" i="8"/>
  <c r="I121" i="8"/>
  <c r="I120" i="8"/>
  <c r="I119" i="8"/>
  <c r="I118" i="8"/>
  <c r="I117" i="8"/>
  <c r="I116" i="8"/>
  <c r="I115" i="8"/>
  <c r="I114" i="8"/>
  <c r="I113" i="8"/>
  <c r="I112" i="8"/>
  <c r="I111" i="8"/>
  <c r="C139" i="8"/>
  <c r="C138" i="8"/>
  <c r="C137" i="8"/>
  <c r="C136" i="8"/>
  <c r="C135" i="8"/>
  <c r="C134" i="8"/>
  <c r="C133" i="8"/>
  <c r="C132" i="8"/>
  <c r="C131" i="8"/>
  <c r="C130" i="8"/>
  <c r="C129" i="8"/>
  <c r="C128" i="8"/>
  <c r="C127" i="8"/>
  <c r="C126" i="8"/>
  <c r="C125" i="8"/>
  <c r="C124" i="8"/>
  <c r="C123" i="8"/>
  <c r="C122" i="8"/>
  <c r="C121" i="8"/>
  <c r="C120" i="8"/>
  <c r="C119" i="8"/>
  <c r="C118" i="8"/>
  <c r="C117" i="8"/>
  <c r="C116" i="8"/>
  <c r="C115" i="8"/>
  <c r="C114" i="8"/>
  <c r="C113" i="8"/>
  <c r="C112" i="8"/>
  <c r="C111" i="8"/>
  <c r="U77" i="8"/>
  <c r="U76" i="8"/>
  <c r="U75" i="8"/>
  <c r="U74" i="8"/>
  <c r="U73" i="8"/>
  <c r="U72" i="8"/>
  <c r="U71" i="8"/>
  <c r="U70" i="8"/>
  <c r="U69" i="8"/>
  <c r="U68" i="8"/>
  <c r="U67" i="8"/>
  <c r="U66" i="8"/>
  <c r="U65" i="8"/>
  <c r="U64" i="8"/>
  <c r="U63" i="8"/>
  <c r="U62" i="8"/>
  <c r="U61" i="8"/>
  <c r="U60" i="8"/>
  <c r="U59" i="8"/>
  <c r="U58" i="8"/>
  <c r="U57" i="8"/>
  <c r="U56" i="8"/>
  <c r="U55" i="8"/>
  <c r="U54" i="8"/>
  <c r="U53" i="8"/>
  <c r="U52" i="8"/>
  <c r="U51" i="8"/>
  <c r="U50" i="8"/>
  <c r="U49" i="8"/>
  <c r="O77" i="8"/>
  <c r="O76" i="8"/>
  <c r="O75" i="8"/>
  <c r="O74" i="8"/>
  <c r="O73" i="8"/>
  <c r="O72" i="8"/>
  <c r="O71" i="8"/>
  <c r="O70" i="8"/>
  <c r="O69" i="8"/>
  <c r="O68" i="8"/>
  <c r="O67" i="8"/>
  <c r="O66" i="8"/>
  <c r="O65" i="8"/>
  <c r="O64" i="8"/>
  <c r="O63" i="8"/>
  <c r="O62" i="8"/>
  <c r="O61" i="8"/>
  <c r="O60" i="8"/>
  <c r="O59" i="8"/>
  <c r="O58" i="8"/>
  <c r="O57" i="8"/>
  <c r="O56" i="8"/>
  <c r="O55" i="8"/>
  <c r="O54" i="8"/>
  <c r="O53" i="8"/>
  <c r="O52" i="8"/>
  <c r="O51" i="8"/>
  <c r="O50" i="8"/>
  <c r="O49" i="8"/>
  <c r="I77" i="8"/>
  <c r="I76" i="8"/>
  <c r="I75" i="8"/>
  <c r="I74" i="8"/>
  <c r="I73" i="8"/>
  <c r="I72" i="8"/>
  <c r="I71" i="8"/>
  <c r="I70" i="8"/>
  <c r="I69" i="8"/>
  <c r="I68" i="8"/>
  <c r="I67" i="8"/>
  <c r="I66" i="8"/>
  <c r="I65" i="8"/>
  <c r="I64" i="8"/>
  <c r="I63" i="8"/>
  <c r="I62" i="8"/>
  <c r="I61" i="8"/>
  <c r="I60" i="8"/>
  <c r="I59" i="8"/>
  <c r="I58" i="8"/>
  <c r="I57" i="8"/>
  <c r="I56" i="8"/>
  <c r="I55" i="8"/>
  <c r="I54" i="8"/>
  <c r="I53" i="8"/>
  <c r="I52" i="8"/>
  <c r="I51" i="8"/>
  <c r="I50" i="8"/>
  <c r="I49" i="8"/>
  <c r="C77" i="8"/>
  <c r="C76" i="8"/>
  <c r="C75" i="8"/>
  <c r="C74" i="8"/>
  <c r="C73" i="8"/>
  <c r="C72" i="8"/>
  <c r="C71" i="8"/>
  <c r="C70" i="8"/>
  <c r="C69" i="8"/>
  <c r="C68" i="8"/>
  <c r="C67" i="8"/>
  <c r="C66" i="8"/>
  <c r="C65" i="8"/>
  <c r="C64" i="8"/>
  <c r="C63" i="8"/>
  <c r="C62" i="8"/>
  <c r="C61" i="8"/>
  <c r="C60" i="8"/>
  <c r="C59" i="8"/>
  <c r="C58" i="8"/>
  <c r="C57" i="8"/>
  <c r="C56" i="8"/>
  <c r="C55" i="8"/>
  <c r="C54" i="8"/>
  <c r="C53" i="8"/>
  <c r="C52" i="8"/>
  <c r="C51" i="8"/>
  <c r="C50" i="8"/>
  <c r="C49" i="8"/>
  <c r="U46" i="8"/>
  <c r="U45" i="8"/>
  <c r="U44" i="8"/>
  <c r="U43" i="8"/>
  <c r="U42" i="8"/>
  <c r="U41" i="8"/>
  <c r="U40" i="8"/>
  <c r="U39" i="8"/>
  <c r="U38" i="8"/>
  <c r="U37" i="8"/>
  <c r="U36" i="8"/>
  <c r="U35" i="8"/>
  <c r="U34" i="8"/>
  <c r="U33" i="8"/>
  <c r="U32" i="8"/>
  <c r="U31" i="8"/>
  <c r="U30" i="8"/>
  <c r="U29" i="8"/>
  <c r="U28" i="8"/>
  <c r="U27" i="8"/>
  <c r="U26" i="8"/>
  <c r="U25" i="8"/>
  <c r="U24" i="8"/>
  <c r="U23" i="8"/>
  <c r="U22" i="8"/>
  <c r="U21" i="8"/>
  <c r="U20" i="8"/>
  <c r="U19" i="8"/>
  <c r="U18" i="8"/>
  <c r="O46" i="8"/>
  <c r="O45" i="8"/>
  <c r="O44" i="8"/>
  <c r="O43" i="8"/>
  <c r="O42" i="8"/>
  <c r="O41" i="8"/>
  <c r="O40" i="8"/>
  <c r="O39" i="8"/>
  <c r="O38" i="8"/>
  <c r="O37" i="8"/>
  <c r="O36" i="8"/>
  <c r="O35" i="8"/>
  <c r="O34" i="8"/>
  <c r="O33" i="8"/>
  <c r="O32" i="8"/>
  <c r="O31" i="8"/>
  <c r="O30" i="8"/>
  <c r="O29" i="8"/>
  <c r="O28" i="8"/>
  <c r="O27" i="8"/>
  <c r="O26" i="8"/>
  <c r="O25" i="8"/>
  <c r="O24" i="8"/>
  <c r="O23" i="8"/>
  <c r="O22" i="8"/>
  <c r="O21" i="8"/>
  <c r="O20" i="8"/>
  <c r="O19" i="8"/>
  <c r="O18"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K265" i="8"/>
  <c r="Q265" i="8"/>
  <c r="W265" i="8"/>
  <c r="AC265" i="8"/>
  <c r="AI265" i="8"/>
  <c r="AO265" i="8"/>
  <c r="FR235" i="8"/>
  <c r="FR236" i="8"/>
  <c r="FR237" i="8"/>
  <c r="FR238" i="8"/>
  <c r="FR239" i="8"/>
  <c r="FR240" i="8"/>
  <c r="FR241" i="8"/>
  <c r="FR242" i="8"/>
  <c r="FR243" i="8"/>
  <c r="FR244" i="8"/>
  <c r="FR245" i="8"/>
  <c r="FR246" i="8"/>
  <c r="FR247" i="8"/>
  <c r="FR248" i="8"/>
  <c r="FR249" i="8"/>
  <c r="FR250" i="8"/>
  <c r="FR251" i="8"/>
  <c r="FR252" i="8"/>
  <c r="FR253" i="8"/>
  <c r="FR254" i="8"/>
  <c r="FR255" i="8"/>
  <c r="FR256" i="8"/>
  <c r="FR257" i="8"/>
  <c r="FR258" i="8"/>
  <c r="FR259" i="8"/>
  <c r="FR260" i="8"/>
  <c r="FR261" i="8"/>
  <c r="FR262" i="8"/>
  <c r="FR204" i="8"/>
  <c r="FR205" i="8"/>
  <c r="FR206" i="8"/>
  <c r="FR207" i="8"/>
  <c r="FR208" i="8"/>
  <c r="FR209" i="8"/>
  <c r="FR210" i="8"/>
  <c r="FR211" i="8"/>
  <c r="FR212" i="8"/>
  <c r="FR213" i="8"/>
  <c r="FR214" i="8"/>
  <c r="FR215" i="8"/>
  <c r="FR216" i="8"/>
  <c r="FR217" i="8"/>
  <c r="FR218" i="8"/>
  <c r="FR219" i="8"/>
  <c r="FR220" i="8"/>
  <c r="FR221" i="8"/>
  <c r="FR222" i="8"/>
  <c r="FR223" i="8"/>
  <c r="FR224" i="8"/>
  <c r="FR225" i="8"/>
  <c r="FR226" i="8"/>
  <c r="FR228" i="8"/>
  <c r="FR229" i="8"/>
  <c r="FR230" i="8"/>
  <c r="FR231" i="8"/>
  <c r="FR143" i="8"/>
  <c r="FR144" i="8"/>
  <c r="FR145" i="8"/>
  <c r="FR146" i="8"/>
  <c r="FR147" i="8"/>
  <c r="FR148" i="8"/>
  <c r="FR149" i="8"/>
  <c r="FR150" i="8"/>
  <c r="FR151" i="8"/>
  <c r="FR152" i="8"/>
  <c r="FR153" i="8"/>
  <c r="FR155" i="8"/>
  <c r="FR156" i="8"/>
  <c r="FR158" i="8"/>
  <c r="FR159" i="8"/>
  <c r="FR160" i="8"/>
  <c r="FR164" i="8"/>
  <c r="FR166" i="8"/>
  <c r="FR167" i="8"/>
  <c r="FR168" i="8"/>
  <c r="FR169" i="8"/>
  <c r="FR112" i="8"/>
  <c r="FR113" i="8"/>
  <c r="FR114" i="8"/>
  <c r="FR115" i="8"/>
  <c r="FR116" i="8"/>
  <c r="FR117" i="8"/>
  <c r="FR118" i="8"/>
  <c r="FR119" i="8"/>
  <c r="FR120" i="8"/>
  <c r="FR121" i="8"/>
  <c r="FR122" i="8"/>
  <c r="FR124" i="8"/>
  <c r="FR125" i="8"/>
  <c r="FR127" i="8"/>
  <c r="FR128" i="8"/>
  <c r="FR129" i="8"/>
  <c r="FR133" i="8"/>
  <c r="FR135" i="8"/>
  <c r="FR136" i="8"/>
  <c r="FR137" i="8"/>
  <c r="FR138" i="8"/>
  <c r="FR50" i="8"/>
  <c r="FR51" i="8"/>
  <c r="FR52" i="8"/>
  <c r="FR53" i="8"/>
  <c r="FR54" i="8"/>
  <c r="FR55" i="8"/>
  <c r="FR56" i="8"/>
  <c r="FR57" i="8"/>
  <c r="FR58" i="8"/>
  <c r="FR59" i="8"/>
  <c r="FR60" i="8"/>
  <c r="FR62" i="8"/>
  <c r="FR63" i="8"/>
  <c r="FR65" i="8"/>
  <c r="FR66" i="8"/>
  <c r="FR67" i="8"/>
  <c r="FR71" i="8"/>
  <c r="FR73" i="8"/>
  <c r="FR74" i="8"/>
  <c r="FR75" i="8"/>
  <c r="FR76" i="8"/>
  <c r="FR19" i="8"/>
  <c r="FR20" i="8"/>
  <c r="FR21" i="8"/>
  <c r="FR22" i="8"/>
  <c r="FR23" i="8"/>
  <c r="FR24" i="8"/>
  <c r="FR25" i="8"/>
  <c r="FR26" i="8"/>
  <c r="FR27" i="8"/>
  <c r="FR28" i="8"/>
  <c r="FR29" i="8"/>
  <c r="FR31" i="8"/>
  <c r="FR32" i="8"/>
  <c r="FR34" i="8"/>
  <c r="FR35" i="8"/>
  <c r="FR36" i="8"/>
  <c r="FR40" i="8"/>
  <c r="FR42" i="8"/>
  <c r="FR43" i="8"/>
  <c r="FR44" i="8"/>
  <c r="FR45" i="8"/>
  <c r="AS22" i="8"/>
  <c r="AS236" i="8"/>
  <c r="AS237" i="8"/>
  <c r="AS239" i="8"/>
  <c r="AS242" i="8"/>
  <c r="AS243" i="8"/>
  <c r="AS244" i="8"/>
  <c r="AS245" i="8"/>
  <c r="AS246" i="8"/>
  <c r="AS247" i="8"/>
  <c r="AS248" i="8"/>
  <c r="AS249" i="8"/>
  <c r="AS250" i="8"/>
  <c r="AS251" i="8"/>
  <c r="AS252" i="8"/>
  <c r="AS253" i="8"/>
  <c r="AS254" i="8"/>
  <c r="AS255" i="8"/>
  <c r="AS256" i="8"/>
  <c r="AS257" i="8"/>
  <c r="AS258" i="8"/>
  <c r="AS259" i="8"/>
  <c r="AS260" i="8"/>
  <c r="AS261" i="8"/>
  <c r="AS262" i="8"/>
  <c r="AS263" i="8"/>
  <c r="AS205" i="8"/>
  <c r="AS208" i="8"/>
  <c r="AS215" i="8"/>
  <c r="AS216" i="8"/>
  <c r="AS217" i="8"/>
  <c r="AS218" i="8"/>
  <c r="AS219" i="8"/>
  <c r="AS220" i="8"/>
  <c r="AS221" i="8"/>
  <c r="AS222" i="8"/>
  <c r="AS223" i="8"/>
  <c r="AS224" i="8"/>
  <c r="AS225" i="8"/>
  <c r="AS226" i="8"/>
  <c r="AS227" i="8"/>
  <c r="AS228" i="8"/>
  <c r="AS229" i="8"/>
  <c r="AS230" i="8"/>
  <c r="AS231" i="8"/>
  <c r="AS232" i="8"/>
  <c r="AS146" i="8"/>
  <c r="AS153" i="8"/>
  <c r="AS154" i="8"/>
  <c r="AS155" i="8"/>
  <c r="AS156" i="8"/>
  <c r="AS157" i="8"/>
  <c r="AS158" i="8"/>
  <c r="AS159" i="8"/>
  <c r="AS160" i="8"/>
  <c r="AS161" i="8"/>
  <c r="AS162" i="8"/>
  <c r="AS163" i="8"/>
  <c r="AS164" i="8"/>
  <c r="AS165" i="8"/>
  <c r="AS166" i="8"/>
  <c r="AS167" i="8"/>
  <c r="AS168" i="8"/>
  <c r="AS169" i="8"/>
  <c r="AS170" i="8"/>
  <c r="AS115" i="8"/>
  <c r="AS122" i="8"/>
  <c r="AS123" i="8"/>
  <c r="AS124" i="8"/>
  <c r="AS125" i="8"/>
  <c r="AS126" i="8"/>
  <c r="AS127" i="8"/>
  <c r="AS128" i="8"/>
  <c r="AS129" i="8"/>
  <c r="AS130" i="8"/>
  <c r="AS131" i="8"/>
  <c r="AS132" i="8"/>
  <c r="AS133" i="8"/>
  <c r="AS134" i="8"/>
  <c r="AS135" i="8"/>
  <c r="AS136" i="8"/>
  <c r="AS137" i="8"/>
  <c r="AS138" i="8"/>
  <c r="AS139" i="8"/>
  <c r="AS53" i="8"/>
  <c r="AS60" i="8"/>
  <c r="AS61" i="8"/>
  <c r="AS62" i="8"/>
  <c r="AS63" i="8"/>
  <c r="AS64" i="8"/>
  <c r="AS65" i="8"/>
  <c r="AS66" i="8"/>
  <c r="AS67" i="8"/>
  <c r="AS68" i="8"/>
  <c r="AS69" i="8"/>
  <c r="AS70" i="8"/>
  <c r="AS71" i="8"/>
  <c r="AS72" i="8"/>
  <c r="AS73" i="8"/>
  <c r="AS74" i="8"/>
  <c r="AS75" i="8"/>
  <c r="AS76" i="8"/>
  <c r="AS77" i="8"/>
  <c r="AS29" i="8"/>
  <c r="AS30" i="8"/>
  <c r="AS31" i="8"/>
  <c r="AS32" i="8"/>
  <c r="AS33" i="8"/>
  <c r="AS34" i="8"/>
  <c r="AS35" i="8"/>
  <c r="AS36" i="8"/>
  <c r="AS37" i="8"/>
  <c r="AS38" i="8"/>
  <c r="AS39" i="8"/>
  <c r="AS40" i="8"/>
  <c r="AS41" i="8"/>
  <c r="AS42" i="8"/>
  <c r="AS43" i="8"/>
  <c r="AS44" i="8"/>
  <c r="AS45" i="8"/>
  <c r="AS46" i="8"/>
  <c r="DI139" i="19"/>
  <c r="DI138" i="19"/>
  <c r="DI137" i="19"/>
  <c r="DI136" i="19"/>
  <c r="DI135" i="19"/>
  <c r="DI134" i="19"/>
  <c r="DI133" i="19"/>
  <c r="DI132" i="19"/>
  <c r="DI131" i="19"/>
  <c r="DI130" i="19"/>
  <c r="DI129" i="19"/>
  <c r="DI128" i="19"/>
  <c r="DI127" i="19"/>
  <c r="DI126" i="19"/>
  <c r="DI125" i="19"/>
  <c r="DI124" i="19"/>
  <c r="DI123" i="19"/>
  <c r="DI122" i="19"/>
  <c r="DI121" i="19"/>
  <c r="DI120" i="19"/>
  <c r="DI119" i="19"/>
  <c r="DI118" i="19"/>
  <c r="DI117" i="19"/>
  <c r="DI116" i="19"/>
  <c r="DI115" i="19"/>
  <c r="DI114" i="19"/>
  <c r="DI113" i="19"/>
  <c r="DI112" i="19"/>
  <c r="DI111" i="19"/>
  <c r="DO139" i="19"/>
  <c r="DO138" i="19"/>
  <c r="DO137" i="19"/>
  <c r="DO136" i="19"/>
  <c r="DO135" i="19"/>
  <c r="DO134" i="19"/>
  <c r="DO133" i="19"/>
  <c r="DO132" i="19"/>
  <c r="DO131" i="19"/>
  <c r="DO130" i="19"/>
  <c r="DO129" i="19"/>
  <c r="DO128" i="19"/>
  <c r="DO127" i="19"/>
  <c r="DO126" i="19"/>
  <c r="DO125" i="19"/>
  <c r="DO124" i="19"/>
  <c r="DO123" i="19"/>
  <c r="DO122" i="19"/>
  <c r="DO121" i="19"/>
  <c r="DO120" i="19"/>
  <c r="DO119" i="19"/>
  <c r="DO118" i="19"/>
  <c r="DO117" i="19"/>
  <c r="DO116" i="19"/>
  <c r="DO115" i="19"/>
  <c r="DO114" i="19"/>
  <c r="DO113" i="19"/>
  <c r="DO112" i="19"/>
  <c r="DO111" i="19"/>
  <c r="DU139" i="19"/>
  <c r="DU138" i="19"/>
  <c r="DU137" i="19"/>
  <c r="DU136" i="19"/>
  <c r="DU135" i="19"/>
  <c r="DU134" i="19"/>
  <c r="DU133" i="19"/>
  <c r="DU132" i="19"/>
  <c r="DU131" i="19"/>
  <c r="DU130" i="19"/>
  <c r="DU129" i="19"/>
  <c r="DU128" i="19"/>
  <c r="DU127" i="19"/>
  <c r="DU126" i="19"/>
  <c r="DU125" i="19"/>
  <c r="DU124" i="19"/>
  <c r="DU123" i="19"/>
  <c r="DU122" i="19"/>
  <c r="DU121" i="19"/>
  <c r="DU120" i="19"/>
  <c r="DU119" i="19"/>
  <c r="DU118" i="19"/>
  <c r="DU117" i="19"/>
  <c r="DU116" i="19"/>
  <c r="DU115" i="19"/>
  <c r="DU114" i="19"/>
  <c r="DU113" i="19"/>
  <c r="DU112" i="19"/>
  <c r="DU111" i="19"/>
  <c r="EB139" i="19"/>
  <c r="EB138" i="19"/>
  <c r="EB137" i="19"/>
  <c r="EB136" i="19"/>
  <c r="EB135" i="19"/>
  <c r="EB134" i="19"/>
  <c r="EB133" i="19"/>
  <c r="EB132" i="19"/>
  <c r="EB131" i="19"/>
  <c r="EB130" i="19"/>
  <c r="EB129" i="19"/>
  <c r="EB128" i="19"/>
  <c r="EB127" i="19"/>
  <c r="EB126" i="19"/>
  <c r="EB125" i="19"/>
  <c r="EB124" i="19"/>
  <c r="EB123" i="19"/>
  <c r="EB122" i="19"/>
  <c r="EB121" i="19"/>
  <c r="EB120" i="19"/>
  <c r="EB119" i="19"/>
  <c r="EB118" i="19"/>
  <c r="EB117" i="19"/>
  <c r="EB116" i="19"/>
  <c r="EB115" i="19"/>
  <c r="EB114" i="19"/>
  <c r="EB113" i="19"/>
  <c r="EB112" i="19"/>
  <c r="EB111" i="19"/>
  <c r="EH139" i="19"/>
  <c r="EH138" i="19"/>
  <c r="EH137" i="19"/>
  <c r="EH136" i="19"/>
  <c r="EH135" i="19"/>
  <c r="EH134" i="19"/>
  <c r="EH133" i="19"/>
  <c r="EH132" i="19"/>
  <c r="EH131" i="19"/>
  <c r="EH130" i="19"/>
  <c r="EH129" i="19"/>
  <c r="EH128" i="19"/>
  <c r="EH127" i="19"/>
  <c r="EH126" i="19"/>
  <c r="EH125" i="19"/>
  <c r="EH124" i="19"/>
  <c r="EH123" i="19"/>
  <c r="EH122" i="19"/>
  <c r="EH121" i="19"/>
  <c r="EH120" i="19"/>
  <c r="EH119" i="19"/>
  <c r="EH118" i="19"/>
  <c r="EH117" i="19"/>
  <c r="EH116" i="19"/>
  <c r="EH115" i="19"/>
  <c r="EH114" i="19"/>
  <c r="EH113" i="19"/>
  <c r="EH112" i="19"/>
  <c r="EH111" i="19"/>
  <c r="EN139" i="19"/>
  <c r="EN138" i="19"/>
  <c r="EN137" i="19"/>
  <c r="EN136" i="19"/>
  <c r="EN135" i="19"/>
  <c r="EN134" i="19"/>
  <c r="EN133" i="19"/>
  <c r="EN132" i="19"/>
  <c r="EN131" i="19"/>
  <c r="EN130" i="19"/>
  <c r="EN129" i="19"/>
  <c r="EN128" i="19"/>
  <c r="EN127" i="19"/>
  <c r="EN126" i="19"/>
  <c r="EN125" i="19"/>
  <c r="EN124" i="19"/>
  <c r="EN123" i="19"/>
  <c r="EN122" i="19"/>
  <c r="EN121" i="19"/>
  <c r="EN120" i="19"/>
  <c r="EN119" i="19"/>
  <c r="EN118" i="19"/>
  <c r="EN117" i="19"/>
  <c r="EN116" i="19"/>
  <c r="EN115" i="19"/>
  <c r="EN114" i="19"/>
  <c r="EN113" i="19"/>
  <c r="EN112" i="19"/>
  <c r="EN111" i="19"/>
  <c r="ET139" i="19"/>
  <c r="ET138" i="19"/>
  <c r="ET137" i="19"/>
  <c r="ET136" i="19"/>
  <c r="ET135" i="19"/>
  <c r="ET134" i="19"/>
  <c r="ET133" i="19"/>
  <c r="ET132" i="19"/>
  <c r="ET131" i="19"/>
  <c r="ET130" i="19"/>
  <c r="ET129" i="19"/>
  <c r="ET128" i="19"/>
  <c r="ET127" i="19"/>
  <c r="ET126" i="19"/>
  <c r="ET125" i="19"/>
  <c r="ET124" i="19"/>
  <c r="ET123" i="19"/>
  <c r="ET122" i="19"/>
  <c r="ET121" i="19"/>
  <c r="ET120" i="19"/>
  <c r="ET119" i="19"/>
  <c r="ET118" i="19"/>
  <c r="ET117" i="19"/>
  <c r="ET116" i="19"/>
  <c r="ET115" i="19"/>
  <c r="ET114" i="19"/>
  <c r="ET113" i="19"/>
  <c r="ET112" i="19"/>
  <c r="ET111" i="19"/>
  <c r="EZ139" i="19"/>
  <c r="EZ138" i="19"/>
  <c r="EZ137" i="19"/>
  <c r="EZ136" i="19"/>
  <c r="EZ135" i="19"/>
  <c r="EZ134" i="19"/>
  <c r="EZ133" i="19"/>
  <c r="EZ132" i="19"/>
  <c r="EZ131" i="19"/>
  <c r="EZ130" i="19"/>
  <c r="EZ129" i="19"/>
  <c r="EZ128" i="19"/>
  <c r="EZ127" i="19"/>
  <c r="EZ126" i="19"/>
  <c r="EZ125" i="19"/>
  <c r="EZ124" i="19"/>
  <c r="EZ123" i="19"/>
  <c r="EZ122" i="19"/>
  <c r="EZ121" i="19"/>
  <c r="EZ120" i="19"/>
  <c r="EZ119" i="19"/>
  <c r="EZ118" i="19"/>
  <c r="EZ117" i="19"/>
  <c r="EZ116" i="19"/>
  <c r="EZ115" i="19"/>
  <c r="EZ114" i="19"/>
  <c r="EZ113" i="19"/>
  <c r="EZ112" i="19"/>
  <c r="EZ111" i="19"/>
  <c r="FF139" i="19"/>
  <c r="FF138" i="19"/>
  <c r="FF137" i="19"/>
  <c r="FF136" i="19"/>
  <c r="FF135" i="19"/>
  <c r="FF134" i="19"/>
  <c r="FF133" i="19"/>
  <c r="FF132" i="19"/>
  <c r="FF131" i="19"/>
  <c r="FF130" i="19"/>
  <c r="FF129" i="19"/>
  <c r="FF128" i="19"/>
  <c r="FF127" i="19"/>
  <c r="FF126" i="19"/>
  <c r="FF125" i="19"/>
  <c r="FF124" i="19"/>
  <c r="FF123" i="19"/>
  <c r="FF122" i="19"/>
  <c r="FF121" i="19"/>
  <c r="FF120" i="19"/>
  <c r="FF119" i="19"/>
  <c r="FF118" i="19"/>
  <c r="FF117" i="19"/>
  <c r="FF116" i="19"/>
  <c r="FF115" i="19"/>
  <c r="FF114" i="19"/>
  <c r="FF113" i="19"/>
  <c r="FF112" i="19"/>
  <c r="FF111" i="19"/>
  <c r="FL139" i="19"/>
  <c r="FL138" i="19"/>
  <c r="FL137" i="19"/>
  <c r="FL136" i="19"/>
  <c r="FL135" i="19"/>
  <c r="FL134" i="19"/>
  <c r="FL133" i="19"/>
  <c r="FL132" i="19"/>
  <c r="FL131" i="19"/>
  <c r="FL130" i="19"/>
  <c r="FL129" i="19"/>
  <c r="FL128" i="19"/>
  <c r="FL127" i="19"/>
  <c r="FL126" i="19"/>
  <c r="FL125" i="19"/>
  <c r="FL124" i="19"/>
  <c r="FL123" i="19"/>
  <c r="FL122" i="19"/>
  <c r="FL121" i="19"/>
  <c r="FL120" i="19"/>
  <c r="FL119" i="19"/>
  <c r="FL118" i="19"/>
  <c r="FL117" i="19"/>
  <c r="FL116" i="19"/>
  <c r="FL115" i="19"/>
  <c r="FL114" i="19"/>
  <c r="FL113" i="19"/>
  <c r="FL112" i="19"/>
  <c r="FL111" i="19"/>
  <c r="FL263" i="19"/>
  <c r="FL262" i="19"/>
  <c r="FL261" i="19"/>
  <c r="FL260" i="19"/>
  <c r="FL259" i="19"/>
  <c r="FL258" i="19"/>
  <c r="FL257" i="19"/>
  <c r="FL256" i="19"/>
  <c r="FL255" i="19"/>
  <c r="FL254" i="19"/>
  <c r="FL253" i="19"/>
  <c r="FL252" i="19"/>
  <c r="FL251" i="19"/>
  <c r="FL250" i="19"/>
  <c r="FL249" i="19"/>
  <c r="FL248" i="19"/>
  <c r="FL247" i="19"/>
  <c r="FL246" i="19"/>
  <c r="FL245" i="19"/>
  <c r="FL244" i="19"/>
  <c r="FL243" i="19"/>
  <c r="FL242" i="19"/>
  <c r="FL241" i="19"/>
  <c r="FL240" i="19"/>
  <c r="FL239" i="19"/>
  <c r="FL238" i="19"/>
  <c r="FL237" i="19"/>
  <c r="FL236" i="19"/>
  <c r="FL235" i="19"/>
  <c r="FL232" i="19"/>
  <c r="FL231" i="19"/>
  <c r="FL230" i="19"/>
  <c r="FL229" i="19"/>
  <c r="FL228" i="19"/>
  <c r="FL227" i="19"/>
  <c r="FL226" i="19"/>
  <c r="FL225" i="19"/>
  <c r="FL224" i="19"/>
  <c r="FL223" i="19"/>
  <c r="FL222" i="19"/>
  <c r="FL221" i="19"/>
  <c r="FL220" i="19"/>
  <c r="FL219" i="19"/>
  <c r="FL218" i="19"/>
  <c r="FL217" i="19"/>
  <c r="FL216" i="19"/>
  <c r="FL215" i="19"/>
  <c r="FL214" i="19"/>
  <c r="FL213" i="19"/>
  <c r="FL212" i="19"/>
  <c r="FL211" i="19"/>
  <c r="FL210" i="19"/>
  <c r="FL209" i="19"/>
  <c r="FL208" i="19"/>
  <c r="FL207" i="19"/>
  <c r="FL206" i="19"/>
  <c r="FL205" i="19"/>
  <c r="FL204" i="19"/>
  <c r="FF263" i="19"/>
  <c r="FF262" i="19"/>
  <c r="FF261" i="19"/>
  <c r="FF260" i="19"/>
  <c r="FF259" i="19"/>
  <c r="FF258" i="19"/>
  <c r="FF257" i="19"/>
  <c r="FF256" i="19"/>
  <c r="FF255" i="19"/>
  <c r="FF254" i="19"/>
  <c r="FF253" i="19"/>
  <c r="FF252" i="19"/>
  <c r="FF251" i="19"/>
  <c r="FF250" i="19"/>
  <c r="FF249" i="19"/>
  <c r="FF248" i="19"/>
  <c r="FF247" i="19"/>
  <c r="FF246" i="19"/>
  <c r="FF245" i="19"/>
  <c r="FF244" i="19"/>
  <c r="FF243" i="19"/>
  <c r="FF242" i="19"/>
  <c r="FF241" i="19"/>
  <c r="FF240" i="19"/>
  <c r="FF239" i="19"/>
  <c r="FF238" i="19"/>
  <c r="FF237" i="19"/>
  <c r="FF236" i="19"/>
  <c r="FF235" i="19"/>
  <c r="FF232" i="19"/>
  <c r="FF231" i="19"/>
  <c r="FF230" i="19"/>
  <c r="FF229" i="19"/>
  <c r="FF228" i="19"/>
  <c r="FF227" i="19"/>
  <c r="FF226" i="19"/>
  <c r="FF225" i="19"/>
  <c r="FF224" i="19"/>
  <c r="FF223" i="19"/>
  <c r="FF222" i="19"/>
  <c r="FF221" i="19"/>
  <c r="FF220" i="19"/>
  <c r="FF219" i="19"/>
  <c r="FF218" i="19"/>
  <c r="FF217" i="19"/>
  <c r="FF216" i="19"/>
  <c r="FF215" i="19"/>
  <c r="FF214" i="19"/>
  <c r="FF213" i="19"/>
  <c r="FF212" i="19"/>
  <c r="FF211" i="19"/>
  <c r="FF210" i="19"/>
  <c r="FF209" i="19"/>
  <c r="FF208" i="19"/>
  <c r="FF207" i="19"/>
  <c r="FF206" i="19"/>
  <c r="FF205" i="19"/>
  <c r="FF204" i="19"/>
  <c r="EZ263" i="19"/>
  <c r="EZ262" i="19"/>
  <c r="EZ261" i="19"/>
  <c r="EZ260" i="19"/>
  <c r="EZ259" i="19"/>
  <c r="EZ258" i="19"/>
  <c r="EZ257" i="19"/>
  <c r="EZ256" i="19"/>
  <c r="EZ255" i="19"/>
  <c r="EZ254" i="19"/>
  <c r="EZ253" i="19"/>
  <c r="EZ252" i="19"/>
  <c r="EZ251" i="19"/>
  <c r="EZ250" i="19"/>
  <c r="EZ249" i="19"/>
  <c r="EZ248" i="19"/>
  <c r="EZ247" i="19"/>
  <c r="EZ246" i="19"/>
  <c r="EZ245" i="19"/>
  <c r="EZ244" i="19"/>
  <c r="EZ243" i="19"/>
  <c r="EZ242" i="19"/>
  <c r="EZ241" i="19"/>
  <c r="EZ240" i="19"/>
  <c r="EZ239" i="19"/>
  <c r="EZ238" i="19"/>
  <c r="EZ237" i="19"/>
  <c r="EZ236" i="19"/>
  <c r="EZ235" i="19"/>
  <c r="EZ232" i="19"/>
  <c r="EZ231" i="19"/>
  <c r="EZ230" i="19"/>
  <c r="EZ229" i="19"/>
  <c r="EZ228" i="19"/>
  <c r="EZ227" i="19"/>
  <c r="EZ226" i="19"/>
  <c r="EZ225" i="19"/>
  <c r="EZ224" i="19"/>
  <c r="EZ223" i="19"/>
  <c r="EZ222" i="19"/>
  <c r="EZ221" i="19"/>
  <c r="EZ220" i="19"/>
  <c r="EZ219" i="19"/>
  <c r="EZ218" i="19"/>
  <c r="EZ217" i="19"/>
  <c r="EZ216" i="19"/>
  <c r="EZ215" i="19"/>
  <c r="EZ214" i="19"/>
  <c r="EZ213" i="19"/>
  <c r="EZ212" i="19"/>
  <c r="EZ211" i="19"/>
  <c r="EZ210" i="19"/>
  <c r="EZ209" i="19"/>
  <c r="EZ208" i="19"/>
  <c r="EZ207" i="19"/>
  <c r="EZ206" i="19"/>
  <c r="EZ205" i="19"/>
  <c r="EZ204" i="19"/>
  <c r="ET263" i="19"/>
  <c r="ET262" i="19"/>
  <c r="ET261" i="19"/>
  <c r="ET260" i="19"/>
  <c r="ET259" i="19"/>
  <c r="ET258" i="19"/>
  <c r="ET257" i="19"/>
  <c r="ET256" i="19"/>
  <c r="ET255" i="19"/>
  <c r="ET254" i="19"/>
  <c r="ET253" i="19"/>
  <c r="ET252" i="19"/>
  <c r="ET251" i="19"/>
  <c r="ET250" i="19"/>
  <c r="ET249" i="19"/>
  <c r="ET248" i="19"/>
  <c r="ET247" i="19"/>
  <c r="ET246" i="19"/>
  <c r="ET245" i="19"/>
  <c r="ET244" i="19"/>
  <c r="ET243" i="19"/>
  <c r="ET242" i="19"/>
  <c r="ET241" i="19"/>
  <c r="ET240" i="19"/>
  <c r="ET239" i="19"/>
  <c r="ET238" i="19"/>
  <c r="ET237" i="19"/>
  <c r="ET236" i="19"/>
  <c r="ET235" i="19"/>
  <c r="ET232" i="19"/>
  <c r="ET231" i="19"/>
  <c r="ET230" i="19"/>
  <c r="ET229" i="19"/>
  <c r="ET228" i="19"/>
  <c r="ET227" i="19"/>
  <c r="ET226" i="19"/>
  <c r="ET225" i="19"/>
  <c r="ET224" i="19"/>
  <c r="ET223" i="19"/>
  <c r="ET222" i="19"/>
  <c r="ET221" i="19"/>
  <c r="ET220" i="19"/>
  <c r="ET219" i="19"/>
  <c r="ET218" i="19"/>
  <c r="ET217" i="19"/>
  <c r="ET216" i="19"/>
  <c r="ET215" i="19"/>
  <c r="ET214" i="19"/>
  <c r="ET213" i="19"/>
  <c r="ET212" i="19"/>
  <c r="ET211" i="19"/>
  <c r="ET210" i="19"/>
  <c r="ET209" i="19"/>
  <c r="ET208" i="19"/>
  <c r="ET207" i="19"/>
  <c r="ET206" i="19"/>
  <c r="ET205" i="19"/>
  <c r="ET204" i="19"/>
  <c r="EN263" i="19"/>
  <c r="EN262" i="19"/>
  <c r="EN261" i="19"/>
  <c r="EN260" i="19"/>
  <c r="EN259" i="19"/>
  <c r="EN258" i="19"/>
  <c r="EN257" i="19"/>
  <c r="EN256" i="19"/>
  <c r="EN255" i="19"/>
  <c r="EN254" i="19"/>
  <c r="EN253" i="19"/>
  <c r="EN252" i="19"/>
  <c r="EN251" i="19"/>
  <c r="EN250" i="19"/>
  <c r="EN249" i="19"/>
  <c r="EN248" i="19"/>
  <c r="EN247" i="19"/>
  <c r="EN246" i="19"/>
  <c r="EN245" i="19"/>
  <c r="EN244" i="19"/>
  <c r="EN243" i="19"/>
  <c r="EN242" i="19"/>
  <c r="EN241" i="19"/>
  <c r="EN240" i="19"/>
  <c r="EN239" i="19"/>
  <c r="EN238" i="19"/>
  <c r="EN237" i="19"/>
  <c r="EN236" i="19"/>
  <c r="EN235" i="19"/>
  <c r="EN232" i="19"/>
  <c r="EN231" i="19"/>
  <c r="EN230" i="19"/>
  <c r="EN229" i="19"/>
  <c r="EN228" i="19"/>
  <c r="EN227" i="19"/>
  <c r="EN226" i="19"/>
  <c r="EN225" i="19"/>
  <c r="EN224" i="19"/>
  <c r="EN223" i="19"/>
  <c r="EN222" i="19"/>
  <c r="EN221" i="19"/>
  <c r="EN220" i="19"/>
  <c r="EN219" i="19"/>
  <c r="EN218" i="19"/>
  <c r="EN217" i="19"/>
  <c r="EN216" i="19"/>
  <c r="EN215" i="19"/>
  <c r="EN214" i="19"/>
  <c r="EN213" i="19"/>
  <c r="EN212" i="19"/>
  <c r="EN211" i="19"/>
  <c r="EN210" i="19"/>
  <c r="EN209" i="19"/>
  <c r="EN208" i="19"/>
  <c r="EN207" i="19"/>
  <c r="EN206" i="19"/>
  <c r="EN205" i="19"/>
  <c r="EN204" i="19"/>
  <c r="EH263" i="19"/>
  <c r="EH262" i="19"/>
  <c r="EH261" i="19"/>
  <c r="EH260" i="19"/>
  <c r="EH259" i="19"/>
  <c r="EH258" i="19"/>
  <c r="EH257" i="19"/>
  <c r="EH256" i="19"/>
  <c r="EH255" i="19"/>
  <c r="EH254" i="19"/>
  <c r="EH253" i="19"/>
  <c r="EH252" i="19"/>
  <c r="EH251" i="19"/>
  <c r="EH250" i="19"/>
  <c r="EH249" i="19"/>
  <c r="EH248" i="19"/>
  <c r="EH247" i="19"/>
  <c r="EH246" i="19"/>
  <c r="EH245" i="19"/>
  <c r="EH244" i="19"/>
  <c r="EH243" i="19"/>
  <c r="EH242" i="19"/>
  <c r="EH241" i="19"/>
  <c r="EH240" i="19"/>
  <c r="EH239" i="19"/>
  <c r="EH238" i="19"/>
  <c r="EH237" i="19"/>
  <c r="EH236" i="19"/>
  <c r="EH235" i="19"/>
  <c r="EH232" i="19"/>
  <c r="EH231" i="19"/>
  <c r="EH230" i="19"/>
  <c r="EH229" i="19"/>
  <c r="EH228" i="19"/>
  <c r="EH227" i="19"/>
  <c r="EH226" i="19"/>
  <c r="EH225" i="19"/>
  <c r="EH224" i="19"/>
  <c r="EH223" i="19"/>
  <c r="EH222" i="19"/>
  <c r="EH221" i="19"/>
  <c r="EH220" i="19"/>
  <c r="EH219" i="19"/>
  <c r="EH218" i="19"/>
  <c r="EH217" i="19"/>
  <c r="EH216" i="19"/>
  <c r="EH215" i="19"/>
  <c r="EH214" i="19"/>
  <c r="EH213" i="19"/>
  <c r="EH212" i="19"/>
  <c r="EH211" i="19"/>
  <c r="EH210" i="19"/>
  <c r="EH209" i="19"/>
  <c r="EH208" i="19"/>
  <c r="EH207" i="19"/>
  <c r="EH206" i="19"/>
  <c r="EH205" i="19"/>
  <c r="EH204" i="19"/>
  <c r="EB263" i="19"/>
  <c r="EB262" i="19"/>
  <c r="EB261" i="19"/>
  <c r="EB260" i="19"/>
  <c r="EB259" i="19"/>
  <c r="EB258" i="19"/>
  <c r="EB257" i="19"/>
  <c r="EB256" i="19"/>
  <c r="EB255" i="19"/>
  <c r="EB254" i="19"/>
  <c r="EB253" i="19"/>
  <c r="EB252" i="19"/>
  <c r="EB251" i="19"/>
  <c r="EB250" i="19"/>
  <c r="EB249" i="19"/>
  <c r="EB248" i="19"/>
  <c r="EB247" i="19"/>
  <c r="EB246" i="19"/>
  <c r="EB245" i="19"/>
  <c r="EB244" i="19"/>
  <c r="EB243" i="19"/>
  <c r="EB242" i="19"/>
  <c r="EB241" i="19"/>
  <c r="EB240" i="19"/>
  <c r="EB239" i="19"/>
  <c r="EB238" i="19"/>
  <c r="EB237" i="19"/>
  <c r="EB236" i="19"/>
  <c r="EB235" i="19"/>
  <c r="EB232" i="19"/>
  <c r="EB231" i="19"/>
  <c r="EB230" i="19"/>
  <c r="EB229" i="19"/>
  <c r="EB228" i="19"/>
  <c r="EB227" i="19"/>
  <c r="EB226" i="19"/>
  <c r="EB225" i="19"/>
  <c r="EB224" i="19"/>
  <c r="EB223" i="19"/>
  <c r="EB222" i="19"/>
  <c r="EB221" i="19"/>
  <c r="EB220" i="19"/>
  <c r="EB219" i="19"/>
  <c r="EB218" i="19"/>
  <c r="EB217" i="19"/>
  <c r="EB216" i="19"/>
  <c r="EB215" i="19"/>
  <c r="EB214" i="19"/>
  <c r="EB213" i="19"/>
  <c r="EB212" i="19"/>
  <c r="EB211" i="19"/>
  <c r="EB210" i="19"/>
  <c r="EB209" i="19"/>
  <c r="EB208" i="19"/>
  <c r="EB207" i="19"/>
  <c r="EB206" i="19"/>
  <c r="EB205" i="19"/>
  <c r="EB204" i="19"/>
  <c r="DU263" i="19"/>
  <c r="DU262" i="19"/>
  <c r="DU261" i="19"/>
  <c r="DU260" i="19"/>
  <c r="DU259" i="19"/>
  <c r="DU258" i="19"/>
  <c r="DU257" i="19"/>
  <c r="DU256" i="19"/>
  <c r="DU255" i="19"/>
  <c r="DU254" i="19"/>
  <c r="DU253" i="19"/>
  <c r="DU252" i="19"/>
  <c r="DU251" i="19"/>
  <c r="DU250" i="19"/>
  <c r="DU249" i="19"/>
  <c r="DU248" i="19"/>
  <c r="DU247" i="19"/>
  <c r="DU246" i="19"/>
  <c r="DU245" i="19"/>
  <c r="DU244" i="19"/>
  <c r="DU243" i="19"/>
  <c r="DU242" i="19"/>
  <c r="DU241" i="19"/>
  <c r="DU240" i="19"/>
  <c r="DU239" i="19"/>
  <c r="DU238" i="19"/>
  <c r="DU237" i="19"/>
  <c r="DU236" i="19"/>
  <c r="DU235" i="19"/>
  <c r="DU232" i="19"/>
  <c r="DU231" i="19"/>
  <c r="DU230" i="19"/>
  <c r="DU229" i="19"/>
  <c r="DU228" i="19"/>
  <c r="DU227" i="19"/>
  <c r="DU226" i="19"/>
  <c r="DU225" i="19"/>
  <c r="DU224" i="19"/>
  <c r="DU223" i="19"/>
  <c r="DU222" i="19"/>
  <c r="DU221" i="19"/>
  <c r="DU220" i="19"/>
  <c r="DU219" i="19"/>
  <c r="DU218" i="19"/>
  <c r="DU217" i="19"/>
  <c r="DU216" i="19"/>
  <c r="DU215" i="19"/>
  <c r="DU214" i="19"/>
  <c r="DU213" i="19"/>
  <c r="DU212" i="19"/>
  <c r="DU211" i="19"/>
  <c r="DU210" i="19"/>
  <c r="DU209" i="19"/>
  <c r="DU208" i="19"/>
  <c r="DU207" i="19"/>
  <c r="DU206" i="19"/>
  <c r="DU205" i="19"/>
  <c r="DU204" i="19"/>
  <c r="DO263" i="19"/>
  <c r="DO262" i="19"/>
  <c r="DO261" i="19"/>
  <c r="DO260" i="19"/>
  <c r="DO259" i="19"/>
  <c r="DO258" i="19"/>
  <c r="DO257" i="19"/>
  <c r="DO256" i="19"/>
  <c r="DO255" i="19"/>
  <c r="DO254" i="19"/>
  <c r="DO253" i="19"/>
  <c r="DO252" i="19"/>
  <c r="DO251" i="19"/>
  <c r="DO250" i="19"/>
  <c r="DO249" i="19"/>
  <c r="DO248" i="19"/>
  <c r="DO247" i="19"/>
  <c r="DO246" i="19"/>
  <c r="DO245" i="19"/>
  <c r="DO244" i="19"/>
  <c r="DO243" i="19"/>
  <c r="DO242" i="19"/>
  <c r="DO241" i="19"/>
  <c r="DO240" i="19"/>
  <c r="DO239" i="19"/>
  <c r="DO238" i="19"/>
  <c r="DO237" i="19"/>
  <c r="DO236" i="19"/>
  <c r="DO235" i="19"/>
  <c r="DO232" i="19"/>
  <c r="DO231" i="19"/>
  <c r="DO230" i="19"/>
  <c r="DO229" i="19"/>
  <c r="DO228" i="19"/>
  <c r="DO227" i="19"/>
  <c r="DO226" i="19"/>
  <c r="DO225" i="19"/>
  <c r="DO224" i="19"/>
  <c r="DO223" i="19"/>
  <c r="DO222" i="19"/>
  <c r="DO221" i="19"/>
  <c r="DO220" i="19"/>
  <c r="DO219" i="19"/>
  <c r="DO218" i="19"/>
  <c r="DO217" i="19"/>
  <c r="DO216" i="19"/>
  <c r="DO215" i="19"/>
  <c r="DO214" i="19"/>
  <c r="DO213" i="19"/>
  <c r="DO212" i="19"/>
  <c r="DO211" i="19"/>
  <c r="DO210" i="19"/>
  <c r="DO209" i="19"/>
  <c r="DO208" i="19"/>
  <c r="DO207" i="19"/>
  <c r="DO206" i="19"/>
  <c r="DO205" i="19"/>
  <c r="DO204" i="19"/>
  <c r="DI263" i="19"/>
  <c r="DI262" i="19"/>
  <c r="DI261" i="19"/>
  <c r="DI260" i="19"/>
  <c r="DI259" i="19"/>
  <c r="DI258" i="19"/>
  <c r="DI257" i="19"/>
  <c r="DI256" i="19"/>
  <c r="DI255" i="19"/>
  <c r="DI254" i="19"/>
  <c r="DI253" i="19"/>
  <c r="DI252" i="19"/>
  <c r="DI251" i="19"/>
  <c r="DI250" i="19"/>
  <c r="DI249" i="19"/>
  <c r="DI248" i="19"/>
  <c r="DI247" i="19"/>
  <c r="DI246" i="19"/>
  <c r="DI245" i="19"/>
  <c r="DI244" i="19"/>
  <c r="DI243" i="19"/>
  <c r="DI242" i="19"/>
  <c r="DI241" i="19"/>
  <c r="DI240" i="19"/>
  <c r="DI239" i="19"/>
  <c r="DI238" i="19"/>
  <c r="DI237" i="19"/>
  <c r="DI236" i="19"/>
  <c r="DI235" i="19"/>
  <c r="DI232" i="19"/>
  <c r="DI231" i="19"/>
  <c r="DI230" i="19"/>
  <c r="DI229" i="19"/>
  <c r="DI228" i="19"/>
  <c r="DI227" i="19"/>
  <c r="DI226" i="19"/>
  <c r="DI225" i="19"/>
  <c r="DI224" i="19"/>
  <c r="DI223" i="19"/>
  <c r="DI222" i="19"/>
  <c r="DI221" i="19"/>
  <c r="DI220" i="19"/>
  <c r="DI219" i="19"/>
  <c r="DI218" i="19"/>
  <c r="DI217" i="19"/>
  <c r="DI216" i="19"/>
  <c r="DI215" i="19"/>
  <c r="DI214" i="19"/>
  <c r="DI213" i="19"/>
  <c r="DI212" i="19"/>
  <c r="DI211" i="19"/>
  <c r="DI210" i="19"/>
  <c r="DI209" i="19"/>
  <c r="DI208" i="19"/>
  <c r="DI207" i="19"/>
  <c r="DI206" i="19"/>
  <c r="DI205" i="19"/>
  <c r="DI204" i="19"/>
  <c r="DC263" i="19"/>
  <c r="DC262" i="19"/>
  <c r="DC261" i="19"/>
  <c r="DC260" i="19"/>
  <c r="DC259" i="19"/>
  <c r="DC258" i="19"/>
  <c r="DC257" i="19"/>
  <c r="DC256" i="19"/>
  <c r="DC255" i="19"/>
  <c r="DC254" i="19"/>
  <c r="DC253" i="19"/>
  <c r="DC252" i="19"/>
  <c r="DC251" i="19"/>
  <c r="DC250" i="19"/>
  <c r="DC249" i="19"/>
  <c r="DC248" i="19"/>
  <c r="DC247" i="19"/>
  <c r="DC246" i="19"/>
  <c r="DC245" i="19"/>
  <c r="DC244" i="19"/>
  <c r="DC243" i="19"/>
  <c r="DC242" i="19"/>
  <c r="DC241" i="19"/>
  <c r="DC240" i="19"/>
  <c r="DC239" i="19"/>
  <c r="DC238" i="19"/>
  <c r="DC237" i="19"/>
  <c r="DC236" i="19"/>
  <c r="DC235" i="19"/>
  <c r="DC232" i="19"/>
  <c r="DC231" i="19"/>
  <c r="DC230" i="19"/>
  <c r="DC229" i="19"/>
  <c r="DC228" i="19"/>
  <c r="DC227" i="19"/>
  <c r="DC226" i="19"/>
  <c r="DC225" i="19"/>
  <c r="DC224" i="19"/>
  <c r="DC223" i="19"/>
  <c r="DC222" i="19"/>
  <c r="DC221" i="19"/>
  <c r="DC220" i="19"/>
  <c r="DC219" i="19"/>
  <c r="DC218" i="19"/>
  <c r="DC217" i="19"/>
  <c r="DC216" i="19"/>
  <c r="DC215" i="19"/>
  <c r="DC214" i="19"/>
  <c r="DC213" i="19"/>
  <c r="DC212" i="19"/>
  <c r="DC211" i="19"/>
  <c r="DC210" i="19"/>
  <c r="DC209" i="19"/>
  <c r="DC208" i="19"/>
  <c r="DC207" i="19"/>
  <c r="DC206" i="19"/>
  <c r="DC205" i="19"/>
  <c r="DC204" i="19"/>
  <c r="CW263" i="19"/>
  <c r="CW262" i="19"/>
  <c r="CW261" i="19"/>
  <c r="CW260" i="19"/>
  <c r="CW259" i="19"/>
  <c r="CW258" i="19"/>
  <c r="CW257" i="19"/>
  <c r="CW256" i="19"/>
  <c r="CW255" i="19"/>
  <c r="CW254" i="19"/>
  <c r="CW253" i="19"/>
  <c r="CW252" i="19"/>
  <c r="CW251" i="19"/>
  <c r="CW250" i="19"/>
  <c r="CW249" i="19"/>
  <c r="CW248" i="19"/>
  <c r="CW247" i="19"/>
  <c r="CW246" i="19"/>
  <c r="CW245" i="19"/>
  <c r="CW244" i="19"/>
  <c r="CW243" i="19"/>
  <c r="CW242" i="19"/>
  <c r="CW241" i="19"/>
  <c r="CW240" i="19"/>
  <c r="CW239" i="19"/>
  <c r="CW238" i="19"/>
  <c r="CW237" i="19"/>
  <c r="CW236" i="19"/>
  <c r="CW235" i="19"/>
  <c r="CW232" i="19"/>
  <c r="CW231" i="19"/>
  <c r="CW230" i="19"/>
  <c r="CW229" i="19"/>
  <c r="CW228" i="19"/>
  <c r="CW227" i="19"/>
  <c r="CW226" i="19"/>
  <c r="CW225" i="19"/>
  <c r="CW224" i="19"/>
  <c r="CW223" i="19"/>
  <c r="CW222" i="19"/>
  <c r="CW221" i="19"/>
  <c r="CW220" i="19"/>
  <c r="CW219" i="19"/>
  <c r="CW218" i="19"/>
  <c r="CW217" i="19"/>
  <c r="CW216" i="19"/>
  <c r="CW215" i="19"/>
  <c r="CW214" i="19"/>
  <c r="CW213" i="19"/>
  <c r="CW212" i="19"/>
  <c r="CW211" i="19"/>
  <c r="CW210" i="19"/>
  <c r="CW209" i="19"/>
  <c r="CW208" i="19"/>
  <c r="CW207" i="19"/>
  <c r="CW206" i="19"/>
  <c r="CW205" i="19"/>
  <c r="CW204" i="19"/>
  <c r="CQ263" i="19"/>
  <c r="CQ262" i="19"/>
  <c r="CQ261" i="19"/>
  <c r="CQ260" i="19"/>
  <c r="CQ259" i="19"/>
  <c r="CQ258" i="19"/>
  <c r="CQ257" i="19"/>
  <c r="CQ256" i="19"/>
  <c r="CQ255" i="19"/>
  <c r="CQ254" i="19"/>
  <c r="CQ253" i="19"/>
  <c r="CQ252" i="19"/>
  <c r="CQ251" i="19"/>
  <c r="CQ250" i="19"/>
  <c r="CQ249" i="19"/>
  <c r="CQ248" i="19"/>
  <c r="CQ247" i="19"/>
  <c r="CQ246" i="19"/>
  <c r="CQ245" i="19"/>
  <c r="CQ244" i="19"/>
  <c r="CQ243" i="19"/>
  <c r="CQ242" i="19"/>
  <c r="CQ241" i="19"/>
  <c r="CQ240" i="19"/>
  <c r="CQ239" i="19"/>
  <c r="CQ238" i="19"/>
  <c r="CQ237" i="19"/>
  <c r="CQ236" i="19"/>
  <c r="CQ235" i="19"/>
  <c r="CQ232" i="19"/>
  <c r="CQ231" i="19"/>
  <c r="CQ230" i="19"/>
  <c r="CQ229" i="19"/>
  <c r="CQ228" i="19"/>
  <c r="CQ227" i="19"/>
  <c r="CQ226" i="19"/>
  <c r="CQ225" i="19"/>
  <c r="CQ224" i="19"/>
  <c r="CQ223" i="19"/>
  <c r="CQ222" i="19"/>
  <c r="CQ221" i="19"/>
  <c r="CQ220" i="19"/>
  <c r="CQ219" i="19"/>
  <c r="CQ218" i="19"/>
  <c r="CQ217" i="19"/>
  <c r="CQ216" i="19"/>
  <c r="CQ215" i="19"/>
  <c r="CQ214" i="19"/>
  <c r="CQ213" i="19"/>
  <c r="CQ212" i="19"/>
  <c r="CQ211" i="19"/>
  <c r="CQ210" i="19"/>
  <c r="CQ209" i="19"/>
  <c r="CQ208" i="19"/>
  <c r="CQ207" i="19"/>
  <c r="CQ206" i="19"/>
  <c r="CQ205" i="19"/>
  <c r="CQ204" i="19"/>
  <c r="CK263" i="19"/>
  <c r="CK262" i="19"/>
  <c r="CK261" i="19"/>
  <c r="CK260" i="19"/>
  <c r="CK259" i="19"/>
  <c r="CK258" i="19"/>
  <c r="CK257" i="19"/>
  <c r="CK256" i="19"/>
  <c r="CK255" i="19"/>
  <c r="CK254" i="19"/>
  <c r="CK253" i="19"/>
  <c r="CK252" i="19"/>
  <c r="CK251" i="19"/>
  <c r="CK250" i="19"/>
  <c r="CK249" i="19"/>
  <c r="CK248" i="19"/>
  <c r="CK247" i="19"/>
  <c r="CK246" i="19"/>
  <c r="CK245" i="19"/>
  <c r="CK244" i="19"/>
  <c r="CK243" i="19"/>
  <c r="CK242" i="19"/>
  <c r="CK241" i="19"/>
  <c r="CK240" i="19"/>
  <c r="CK239" i="19"/>
  <c r="CK238" i="19"/>
  <c r="CK237" i="19"/>
  <c r="CK236" i="19"/>
  <c r="CK235" i="19"/>
  <c r="CK232" i="19"/>
  <c r="CK231" i="19"/>
  <c r="CK230" i="19"/>
  <c r="CK229" i="19"/>
  <c r="CK228" i="19"/>
  <c r="CK227" i="19"/>
  <c r="CK226" i="19"/>
  <c r="CK225" i="19"/>
  <c r="CK224" i="19"/>
  <c r="CK223" i="19"/>
  <c r="CK222" i="19"/>
  <c r="CK221" i="19"/>
  <c r="CK220" i="19"/>
  <c r="CK219" i="19"/>
  <c r="CK218" i="19"/>
  <c r="CK217" i="19"/>
  <c r="CK216" i="19"/>
  <c r="CK215" i="19"/>
  <c r="CK214" i="19"/>
  <c r="CK213" i="19"/>
  <c r="CK212" i="19"/>
  <c r="CK211" i="19"/>
  <c r="CK210" i="19"/>
  <c r="CK209" i="19"/>
  <c r="CK208" i="19"/>
  <c r="CK207" i="19"/>
  <c r="CK206" i="19"/>
  <c r="CK205" i="19"/>
  <c r="CK204" i="19"/>
  <c r="CD263" i="19"/>
  <c r="CD262" i="19"/>
  <c r="CD261" i="19"/>
  <c r="CD260" i="19"/>
  <c r="CD259" i="19"/>
  <c r="CD258" i="19"/>
  <c r="CD257" i="19"/>
  <c r="CD256" i="19"/>
  <c r="CD255" i="19"/>
  <c r="CD254" i="19"/>
  <c r="CD253" i="19"/>
  <c r="CD252" i="19"/>
  <c r="CD251" i="19"/>
  <c r="CD250" i="19"/>
  <c r="CD249" i="19"/>
  <c r="CD248" i="19"/>
  <c r="CD247" i="19"/>
  <c r="CD246" i="19"/>
  <c r="CD245" i="19"/>
  <c r="CD244" i="19"/>
  <c r="CD243" i="19"/>
  <c r="CD242" i="19"/>
  <c r="CD241" i="19"/>
  <c r="CD240" i="19"/>
  <c r="CD239" i="19"/>
  <c r="CD238" i="19"/>
  <c r="CD237" i="19"/>
  <c r="CD236" i="19"/>
  <c r="CD235" i="19"/>
  <c r="CD232" i="19"/>
  <c r="CD231" i="19"/>
  <c r="CD230" i="19"/>
  <c r="CD229" i="19"/>
  <c r="CD228" i="19"/>
  <c r="CD227" i="19"/>
  <c r="CD226" i="19"/>
  <c r="CD225" i="19"/>
  <c r="CD224" i="19"/>
  <c r="CD223" i="19"/>
  <c r="CD222" i="19"/>
  <c r="CD221" i="19"/>
  <c r="CD220" i="19"/>
  <c r="CD219" i="19"/>
  <c r="CD218" i="19"/>
  <c r="CD217" i="19"/>
  <c r="CD216" i="19"/>
  <c r="CD215" i="19"/>
  <c r="CD214" i="19"/>
  <c r="CD213" i="19"/>
  <c r="CD212" i="19"/>
  <c r="CD211" i="19"/>
  <c r="CD210" i="19"/>
  <c r="CD209" i="19"/>
  <c r="CD208" i="19"/>
  <c r="CD207" i="19"/>
  <c r="CD206" i="19"/>
  <c r="CD205" i="19"/>
  <c r="CD204" i="19"/>
  <c r="BX263" i="19"/>
  <c r="BX262" i="19"/>
  <c r="BX261" i="19"/>
  <c r="BX260" i="19"/>
  <c r="BX259" i="19"/>
  <c r="BX258" i="19"/>
  <c r="BX257" i="19"/>
  <c r="BX256" i="19"/>
  <c r="BX255" i="19"/>
  <c r="BX254" i="19"/>
  <c r="BX253" i="19"/>
  <c r="BX252" i="19"/>
  <c r="BX251" i="19"/>
  <c r="BX250" i="19"/>
  <c r="BX249" i="19"/>
  <c r="BX248" i="19"/>
  <c r="BX247" i="19"/>
  <c r="BX246" i="19"/>
  <c r="BX245" i="19"/>
  <c r="BX244" i="19"/>
  <c r="BX243" i="19"/>
  <c r="BX242" i="19"/>
  <c r="BX241" i="19"/>
  <c r="BX240" i="19"/>
  <c r="BX239" i="19"/>
  <c r="BX238" i="19"/>
  <c r="BX237" i="19"/>
  <c r="BX236" i="19"/>
  <c r="BX235" i="19"/>
  <c r="BX232" i="19"/>
  <c r="BX231" i="19"/>
  <c r="BX230" i="19"/>
  <c r="BX229" i="19"/>
  <c r="BX228" i="19"/>
  <c r="BX227" i="19"/>
  <c r="BX226" i="19"/>
  <c r="BX225" i="19"/>
  <c r="BX224" i="19"/>
  <c r="BX223" i="19"/>
  <c r="BX222" i="19"/>
  <c r="BX221" i="19"/>
  <c r="BX220" i="19"/>
  <c r="BX219" i="19"/>
  <c r="BX218" i="19"/>
  <c r="BX217" i="19"/>
  <c r="BX216" i="19"/>
  <c r="BX215" i="19"/>
  <c r="BX214" i="19"/>
  <c r="BX213" i="19"/>
  <c r="BX212" i="19"/>
  <c r="BX211" i="19"/>
  <c r="BX210" i="19"/>
  <c r="BX209" i="19"/>
  <c r="BX208" i="19"/>
  <c r="BX207" i="19"/>
  <c r="BX206" i="19"/>
  <c r="BX205" i="19"/>
  <c r="BX204" i="19"/>
  <c r="BR263" i="19"/>
  <c r="BR262" i="19"/>
  <c r="BR261" i="19"/>
  <c r="BR260" i="19"/>
  <c r="BR259" i="19"/>
  <c r="BR258" i="19"/>
  <c r="BR257" i="19"/>
  <c r="BR256" i="19"/>
  <c r="BR255" i="19"/>
  <c r="BR254" i="19"/>
  <c r="BR253" i="19"/>
  <c r="BR252" i="19"/>
  <c r="BR251" i="19"/>
  <c r="BR250" i="19"/>
  <c r="BR249" i="19"/>
  <c r="BR248" i="19"/>
  <c r="BR247" i="19"/>
  <c r="BR246" i="19"/>
  <c r="BR245" i="19"/>
  <c r="BR244" i="19"/>
  <c r="BR243" i="19"/>
  <c r="BR242" i="19"/>
  <c r="BR241" i="19"/>
  <c r="BR240" i="19"/>
  <c r="BR239" i="19"/>
  <c r="BR238" i="19"/>
  <c r="BR237" i="19"/>
  <c r="BR236" i="19"/>
  <c r="BR235" i="19"/>
  <c r="BR232" i="19"/>
  <c r="BR231" i="19"/>
  <c r="BR230" i="19"/>
  <c r="BR229" i="19"/>
  <c r="BR228" i="19"/>
  <c r="BR227" i="19"/>
  <c r="BR226" i="19"/>
  <c r="BR225" i="19"/>
  <c r="BR224" i="19"/>
  <c r="BR223" i="19"/>
  <c r="BR222" i="19"/>
  <c r="BR221" i="19"/>
  <c r="BR220" i="19"/>
  <c r="BR219" i="19"/>
  <c r="BR218" i="19"/>
  <c r="BR217" i="19"/>
  <c r="BR216" i="19"/>
  <c r="BR215" i="19"/>
  <c r="BR214" i="19"/>
  <c r="BR213" i="19"/>
  <c r="BR212" i="19"/>
  <c r="BR211" i="19"/>
  <c r="BR210" i="19"/>
  <c r="BR209" i="19"/>
  <c r="BR208" i="19"/>
  <c r="BR207" i="19"/>
  <c r="BR206" i="19"/>
  <c r="BR205" i="19"/>
  <c r="BR204" i="19"/>
  <c r="BL263" i="19"/>
  <c r="BL262" i="19"/>
  <c r="BL261" i="19"/>
  <c r="BL260" i="19"/>
  <c r="BL259" i="19"/>
  <c r="BL258" i="19"/>
  <c r="BL257" i="19"/>
  <c r="BL256" i="19"/>
  <c r="BL255" i="19"/>
  <c r="BL254" i="19"/>
  <c r="BL253" i="19"/>
  <c r="BL252" i="19"/>
  <c r="BL251" i="19"/>
  <c r="BL250" i="19"/>
  <c r="BL249" i="19"/>
  <c r="BL248" i="19"/>
  <c r="BL247" i="19"/>
  <c r="BL246" i="19"/>
  <c r="BL245" i="19"/>
  <c r="BL244" i="19"/>
  <c r="BL243" i="19"/>
  <c r="BL242" i="19"/>
  <c r="BL241" i="19"/>
  <c r="BL240" i="19"/>
  <c r="BL239" i="19"/>
  <c r="BL238" i="19"/>
  <c r="BL237" i="19"/>
  <c r="BL236" i="19"/>
  <c r="BL235" i="19"/>
  <c r="BL232" i="19"/>
  <c r="BL231" i="19"/>
  <c r="BL230" i="19"/>
  <c r="BL229" i="19"/>
  <c r="BL228" i="19"/>
  <c r="BL227" i="19"/>
  <c r="BL226" i="19"/>
  <c r="BL225" i="19"/>
  <c r="BL224" i="19"/>
  <c r="BL223" i="19"/>
  <c r="BL222" i="19"/>
  <c r="BL221" i="19"/>
  <c r="BL220" i="19"/>
  <c r="BL219" i="19"/>
  <c r="BL218" i="19"/>
  <c r="BL217" i="19"/>
  <c r="BL216" i="19"/>
  <c r="BL215" i="19"/>
  <c r="BL214" i="19"/>
  <c r="BL213" i="19"/>
  <c r="BL212" i="19"/>
  <c r="BL211" i="19"/>
  <c r="BL210" i="19"/>
  <c r="BL209" i="19"/>
  <c r="BL208" i="19"/>
  <c r="BL207" i="19"/>
  <c r="BL206" i="19"/>
  <c r="BL205" i="19"/>
  <c r="BL204" i="19"/>
  <c r="BF263" i="19"/>
  <c r="BF262" i="19"/>
  <c r="BF261" i="19"/>
  <c r="BF260" i="19"/>
  <c r="BF259" i="19"/>
  <c r="BF258" i="19"/>
  <c r="BF257" i="19"/>
  <c r="BF256" i="19"/>
  <c r="BF255" i="19"/>
  <c r="BF254" i="19"/>
  <c r="BF253" i="19"/>
  <c r="BF252" i="19"/>
  <c r="BF251" i="19"/>
  <c r="BF250" i="19"/>
  <c r="BF249" i="19"/>
  <c r="BF248" i="19"/>
  <c r="BF247" i="19"/>
  <c r="BF246" i="19"/>
  <c r="BF245" i="19"/>
  <c r="BF244" i="19"/>
  <c r="BF243" i="19"/>
  <c r="BF242" i="19"/>
  <c r="BF241" i="19"/>
  <c r="BF240" i="19"/>
  <c r="BF239" i="19"/>
  <c r="BF238" i="19"/>
  <c r="BF237" i="19"/>
  <c r="BF236" i="19"/>
  <c r="BF235" i="19"/>
  <c r="BF232" i="19"/>
  <c r="BF231" i="19"/>
  <c r="BF230" i="19"/>
  <c r="BF229" i="19"/>
  <c r="BF228" i="19"/>
  <c r="BF227" i="19"/>
  <c r="BF226" i="19"/>
  <c r="BF225" i="19"/>
  <c r="BF224" i="19"/>
  <c r="BF223" i="19"/>
  <c r="BF222" i="19"/>
  <c r="BF221" i="19"/>
  <c r="BF220" i="19"/>
  <c r="BF219" i="19"/>
  <c r="BF218" i="19"/>
  <c r="BF217" i="19"/>
  <c r="BF216" i="19"/>
  <c r="BF215" i="19"/>
  <c r="BF214" i="19"/>
  <c r="BF213" i="19"/>
  <c r="BF212" i="19"/>
  <c r="BF211" i="19"/>
  <c r="BF210" i="19"/>
  <c r="BF209" i="19"/>
  <c r="BF208" i="19"/>
  <c r="BF207" i="19"/>
  <c r="BF206" i="19"/>
  <c r="BF205" i="19"/>
  <c r="BF204" i="19"/>
  <c r="AZ263" i="19"/>
  <c r="AZ262" i="19"/>
  <c r="AZ261" i="19"/>
  <c r="AZ260" i="19"/>
  <c r="AZ259" i="19"/>
  <c r="AZ258" i="19"/>
  <c r="AZ257" i="19"/>
  <c r="AZ256" i="19"/>
  <c r="AZ255" i="19"/>
  <c r="AZ254" i="19"/>
  <c r="AZ253" i="19"/>
  <c r="AZ252" i="19"/>
  <c r="AZ251" i="19"/>
  <c r="AZ250" i="19"/>
  <c r="AZ249" i="19"/>
  <c r="AZ248" i="19"/>
  <c r="AZ247" i="19"/>
  <c r="AZ246" i="19"/>
  <c r="AZ245" i="19"/>
  <c r="AZ244" i="19"/>
  <c r="AZ243" i="19"/>
  <c r="AZ242" i="19"/>
  <c r="AZ241" i="19"/>
  <c r="AZ240" i="19"/>
  <c r="AZ239" i="19"/>
  <c r="AZ238" i="19"/>
  <c r="AZ237" i="19"/>
  <c r="AZ236" i="19"/>
  <c r="AZ235" i="19"/>
  <c r="AZ232" i="19"/>
  <c r="AZ231" i="19"/>
  <c r="AZ230" i="19"/>
  <c r="AZ229" i="19"/>
  <c r="AZ228" i="19"/>
  <c r="AZ227" i="19"/>
  <c r="AZ226" i="19"/>
  <c r="AZ225" i="19"/>
  <c r="AZ224" i="19"/>
  <c r="AZ223" i="19"/>
  <c r="AZ222" i="19"/>
  <c r="AZ221" i="19"/>
  <c r="AZ220" i="19"/>
  <c r="AZ219" i="19"/>
  <c r="AZ218" i="19"/>
  <c r="AZ217" i="19"/>
  <c r="AZ216" i="19"/>
  <c r="AZ215" i="19"/>
  <c r="AZ214" i="19"/>
  <c r="AZ213" i="19"/>
  <c r="AZ212" i="19"/>
  <c r="AZ211" i="19"/>
  <c r="AZ210" i="19"/>
  <c r="AZ209" i="19"/>
  <c r="AZ208" i="19"/>
  <c r="AZ207" i="19"/>
  <c r="AZ206" i="19"/>
  <c r="AZ205" i="19"/>
  <c r="AZ204" i="19"/>
  <c r="AT263" i="19"/>
  <c r="AT262" i="19"/>
  <c r="AT261" i="19"/>
  <c r="AT260" i="19"/>
  <c r="AT259" i="19"/>
  <c r="AT258" i="19"/>
  <c r="AT257" i="19"/>
  <c r="AT256" i="19"/>
  <c r="AT255" i="19"/>
  <c r="AT254" i="19"/>
  <c r="AT253" i="19"/>
  <c r="AT252" i="19"/>
  <c r="AT251" i="19"/>
  <c r="AT250" i="19"/>
  <c r="AT249" i="19"/>
  <c r="AT248" i="19"/>
  <c r="AT247" i="19"/>
  <c r="AT246" i="19"/>
  <c r="AT245" i="19"/>
  <c r="AT244" i="19"/>
  <c r="AT243" i="19"/>
  <c r="AT242" i="19"/>
  <c r="AT241" i="19"/>
  <c r="AT240" i="19"/>
  <c r="AT239" i="19"/>
  <c r="AT238" i="19"/>
  <c r="AT237" i="19"/>
  <c r="AT236" i="19"/>
  <c r="AT235" i="19"/>
  <c r="AT232" i="19"/>
  <c r="AT231" i="19"/>
  <c r="AT230" i="19"/>
  <c r="AT229" i="19"/>
  <c r="AT228" i="19"/>
  <c r="AT227" i="19"/>
  <c r="AT226" i="19"/>
  <c r="AT225" i="19"/>
  <c r="AT224" i="19"/>
  <c r="AT223" i="19"/>
  <c r="AT222" i="19"/>
  <c r="AT221" i="19"/>
  <c r="AT220" i="19"/>
  <c r="AT219" i="19"/>
  <c r="AT218" i="19"/>
  <c r="AT217" i="19"/>
  <c r="AT216" i="19"/>
  <c r="AT215" i="19"/>
  <c r="AT214" i="19"/>
  <c r="AT213" i="19"/>
  <c r="AT212" i="19"/>
  <c r="AT211" i="19"/>
  <c r="AT210" i="19"/>
  <c r="AT209" i="19"/>
  <c r="AT208" i="19"/>
  <c r="AT207" i="19"/>
  <c r="AT206" i="19"/>
  <c r="AT205" i="19"/>
  <c r="AT204" i="19"/>
  <c r="AM263" i="19"/>
  <c r="AM262" i="19"/>
  <c r="AM261" i="19"/>
  <c r="AM260" i="19"/>
  <c r="AM259" i="19"/>
  <c r="AM258" i="19"/>
  <c r="AM257" i="19"/>
  <c r="AM256" i="19"/>
  <c r="AM255" i="19"/>
  <c r="AM254" i="19"/>
  <c r="AM253" i="19"/>
  <c r="AM252" i="19"/>
  <c r="AM251" i="19"/>
  <c r="AM250" i="19"/>
  <c r="AM249" i="19"/>
  <c r="AM248" i="19"/>
  <c r="AM247" i="19"/>
  <c r="AM246" i="19"/>
  <c r="AM245" i="19"/>
  <c r="AM244" i="19"/>
  <c r="AM243" i="19"/>
  <c r="AM242" i="19"/>
  <c r="AM241" i="19"/>
  <c r="AM240" i="19"/>
  <c r="AM239" i="19"/>
  <c r="AM238" i="19"/>
  <c r="AM237" i="19"/>
  <c r="AM236" i="19"/>
  <c r="AM235" i="19"/>
  <c r="AM232" i="19"/>
  <c r="AM231" i="19"/>
  <c r="AM230" i="19"/>
  <c r="AM229" i="19"/>
  <c r="AM228" i="19"/>
  <c r="AM227" i="19"/>
  <c r="AM226" i="19"/>
  <c r="AM225" i="19"/>
  <c r="AM224" i="19"/>
  <c r="AM223" i="19"/>
  <c r="AM222" i="19"/>
  <c r="AM221" i="19"/>
  <c r="AM220" i="19"/>
  <c r="AM219" i="19"/>
  <c r="AM218" i="19"/>
  <c r="AM217" i="19"/>
  <c r="AM216" i="19"/>
  <c r="AM215" i="19"/>
  <c r="AM214" i="19"/>
  <c r="AM213" i="19"/>
  <c r="AM212" i="19"/>
  <c r="AM211" i="19"/>
  <c r="AM210" i="19"/>
  <c r="AM209" i="19"/>
  <c r="AM208" i="19"/>
  <c r="AM207" i="19"/>
  <c r="AM206" i="19"/>
  <c r="AM205" i="19"/>
  <c r="AM204" i="19"/>
  <c r="AG263" i="19"/>
  <c r="AG262" i="19"/>
  <c r="AG261" i="19"/>
  <c r="AG260" i="19"/>
  <c r="AG259" i="19"/>
  <c r="AG258" i="19"/>
  <c r="AG257" i="19"/>
  <c r="AG256" i="19"/>
  <c r="AG255" i="19"/>
  <c r="AG254" i="19"/>
  <c r="AG253" i="19"/>
  <c r="AG252" i="19"/>
  <c r="AG251" i="19"/>
  <c r="AG250" i="19"/>
  <c r="AG249" i="19"/>
  <c r="AG248" i="19"/>
  <c r="AG247" i="19"/>
  <c r="AG246" i="19"/>
  <c r="AG245" i="19"/>
  <c r="AG244" i="19"/>
  <c r="AG243" i="19"/>
  <c r="AG242" i="19"/>
  <c r="AG241" i="19"/>
  <c r="AG240" i="19"/>
  <c r="AG239" i="19"/>
  <c r="AG238" i="19"/>
  <c r="AG237" i="19"/>
  <c r="AG236" i="19"/>
  <c r="AG235" i="19"/>
  <c r="AG232" i="19"/>
  <c r="AG231" i="19"/>
  <c r="AG230" i="19"/>
  <c r="AG229" i="19"/>
  <c r="AG228" i="19"/>
  <c r="AG227" i="19"/>
  <c r="AG226" i="19"/>
  <c r="AG225" i="19"/>
  <c r="AG224" i="19"/>
  <c r="AG223" i="19"/>
  <c r="AG222" i="19"/>
  <c r="AG221" i="19"/>
  <c r="AG220" i="19"/>
  <c r="AG219" i="19"/>
  <c r="AG218" i="19"/>
  <c r="AG217" i="19"/>
  <c r="AG216" i="19"/>
  <c r="AG215" i="19"/>
  <c r="AG214" i="19"/>
  <c r="AG213" i="19"/>
  <c r="AG212" i="19"/>
  <c r="AG211" i="19"/>
  <c r="AG210" i="19"/>
  <c r="AG209" i="19"/>
  <c r="AG208" i="19"/>
  <c r="AG207" i="19"/>
  <c r="AG206" i="19"/>
  <c r="AG205" i="19"/>
  <c r="AG204" i="19"/>
  <c r="AA263" i="19"/>
  <c r="AA262" i="19"/>
  <c r="AA261" i="19"/>
  <c r="AA260" i="19"/>
  <c r="AA259" i="19"/>
  <c r="AA258" i="19"/>
  <c r="AA257" i="19"/>
  <c r="AA256" i="19"/>
  <c r="AA255" i="19"/>
  <c r="AA254" i="19"/>
  <c r="AA253" i="19"/>
  <c r="AA252" i="19"/>
  <c r="AA251" i="19"/>
  <c r="AA250" i="19"/>
  <c r="AA249" i="19"/>
  <c r="AA248" i="19"/>
  <c r="AA247" i="19"/>
  <c r="AA246" i="19"/>
  <c r="AA245" i="19"/>
  <c r="AA244" i="19"/>
  <c r="AA243" i="19"/>
  <c r="AA242" i="19"/>
  <c r="AA241" i="19"/>
  <c r="AA240" i="19"/>
  <c r="AA239" i="19"/>
  <c r="AA238" i="19"/>
  <c r="AA237" i="19"/>
  <c r="AA236" i="19"/>
  <c r="AA235" i="19"/>
  <c r="AA232" i="19"/>
  <c r="AA231" i="19"/>
  <c r="AA230" i="19"/>
  <c r="AA229" i="19"/>
  <c r="AA228" i="19"/>
  <c r="AA227" i="19"/>
  <c r="AA226" i="19"/>
  <c r="AA225" i="19"/>
  <c r="AA224" i="19"/>
  <c r="AA223" i="19"/>
  <c r="AA222" i="19"/>
  <c r="AA221" i="19"/>
  <c r="AA220" i="19"/>
  <c r="AA219" i="19"/>
  <c r="AA218" i="19"/>
  <c r="AA217" i="19"/>
  <c r="AA216" i="19"/>
  <c r="AA215" i="19"/>
  <c r="AA214" i="19"/>
  <c r="AA213" i="19"/>
  <c r="AA212" i="19"/>
  <c r="AA211" i="19"/>
  <c r="AA210" i="19"/>
  <c r="AA209" i="19"/>
  <c r="AA208" i="19"/>
  <c r="AA207" i="19"/>
  <c r="AA206" i="19"/>
  <c r="AA205" i="19"/>
  <c r="AA204" i="19"/>
  <c r="U263" i="19"/>
  <c r="U262" i="19"/>
  <c r="U261" i="19"/>
  <c r="U260" i="19"/>
  <c r="U259" i="19"/>
  <c r="U258" i="19"/>
  <c r="U257" i="19"/>
  <c r="U256" i="19"/>
  <c r="U255" i="19"/>
  <c r="U254" i="19"/>
  <c r="U253" i="19"/>
  <c r="U252" i="19"/>
  <c r="U251" i="19"/>
  <c r="U250" i="19"/>
  <c r="U249" i="19"/>
  <c r="U248" i="19"/>
  <c r="U247" i="19"/>
  <c r="U246" i="19"/>
  <c r="U245" i="19"/>
  <c r="U244" i="19"/>
  <c r="U243" i="19"/>
  <c r="U242" i="19"/>
  <c r="U241" i="19"/>
  <c r="U240" i="19"/>
  <c r="U239" i="19"/>
  <c r="U238" i="19"/>
  <c r="U237" i="19"/>
  <c r="U236" i="19"/>
  <c r="U235" i="19"/>
  <c r="U232" i="19"/>
  <c r="U231" i="19"/>
  <c r="U230" i="19"/>
  <c r="U229" i="19"/>
  <c r="U228" i="19"/>
  <c r="U227" i="19"/>
  <c r="U226" i="19"/>
  <c r="U225" i="19"/>
  <c r="U224" i="19"/>
  <c r="U223" i="19"/>
  <c r="U222" i="19"/>
  <c r="U221" i="19"/>
  <c r="U220" i="19"/>
  <c r="U219" i="19"/>
  <c r="U218" i="19"/>
  <c r="U217" i="19"/>
  <c r="U216" i="19"/>
  <c r="U215" i="19"/>
  <c r="U214" i="19"/>
  <c r="U213" i="19"/>
  <c r="U212" i="19"/>
  <c r="U211" i="19"/>
  <c r="U210" i="19"/>
  <c r="U209" i="19"/>
  <c r="U208" i="19"/>
  <c r="U207" i="19"/>
  <c r="U206" i="19"/>
  <c r="U205" i="19"/>
  <c r="U204" i="19"/>
  <c r="O263" i="19"/>
  <c r="O262" i="19"/>
  <c r="O261" i="19"/>
  <c r="O260" i="19"/>
  <c r="O259" i="19"/>
  <c r="O258" i="19"/>
  <c r="O257" i="19"/>
  <c r="O256" i="19"/>
  <c r="O255" i="19"/>
  <c r="O254" i="19"/>
  <c r="O253" i="19"/>
  <c r="O252" i="19"/>
  <c r="O251" i="19"/>
  <c r="O250" i="19"/>
  <c r="O249" i="19"/>
  <c r="O248" i="19"/>
  <c r="O247" i="19"/>
  <c r="O246" i="19"/>
  <c r="O245" i="19"/>
  <c r="O244" i="19"/>
  <c r="O243" i="19"/>
  <c r="O242" i="19"/>
  <c r="O241" i="19"/>
  <c r="O240" i="19"/>
  <c r="O239" i="19"/>
  <c r="O238" i="19"/>
  <c r="O237" i="19"/>
  <c r="O236" i="19"/>
  <c r="O235" i="19"/>
  <c r="O232" i="19"/>
  <c r="O231" i="19"/>
  <c r="O230" i="19"/>
  <c r="O229" i="19"/>
  <c r="O228" i="19"/>
  <c r="O227" i="19"/>
  <c r="O226" i="19"/>
  <c r="O225" i="19"/>
  <c r="O224" i="19"/>
  <c r="O223" i="19"/>
  <c r="O222" i="19"/>
  <c r="O221" i="19"/>
  <c r="O220" i="19"/>
  <c r="O219" i="19"/>
  <c r="O218" i="19"/>
  <c r="O217" i="19"/>
  <c r="O216" i="19"/>
  <c r="O215" i="19"/>
  <c r="O214" i="19"/>
  <c r="O213" i="19"/>
  <c r="O212" i="19"/>
  <c r="O211" i="19"/>
  <c r="O210" i="19"/>
  <c r="O209" i="19"/>
  <c r="O208" i="19"/>
  <c r="O207" i="19"/>
  <c r="O206" i="19"/>
  <c r="O205" i="19"/>
  <c r="O204" i="19"/>
  <c r="I263" i="19"/>
  <c r="I262" i="19"/>
  <c r="I261" i="19"/>
  <c r="I260" i="19"/>
  <c r="I259" i="19"/>
  <c r="I258" i="19"/>
  <c r="I257" i="19"/>
  <c r="I256" i="19"/>
  <c r="I255" i="19"/>
  <c r="I254" i="19"/>
  <c r="I253" i="19"/>
  <c r="I252" i="19"/>
  <c r="I251" i="19"/>
  <c r="I250" i="19"/>
  <c r="I249" i="19"/>
  <c r="I248" i="19"/>
  <c r="I247" i="19"/>
  <c r="I246" i="19"/>
  <c r="I245" i="19"/>
  <c r="I244" i="19"/>
  <c r="I243" i="19"/>
  <c r="I242" i="19"/>
  <c r="I241" i="19"/>
  <c r="I240" i="19"/>
  <c r="I239" i="19"/>
  <c r="I238" i="19"/>
  <c r="I237" i="19"/>
  <c r="I236" i="19"/>
  <c r="I235" i="19"/>
  <c r="I232" i="19"/>
  <c r="I231" i="19"/>
  <c r="I230" i="19"/>
  <c r="I229" i="19"/>
  <c r="I228" i="19"/>
  <c r="I227" i="19"/>
  <c r="I226" i="19"/>
  <c r="I225" i="19"/>
  <c r="I224" i="19"/>
  <c r="I223" i="19"/>
  <c r="I222" i="19"/>
  <c r="I221" i="19"/>
  <c r="I220" i="19"/>
  <c r="I219" i="19"/>
  <c r="I218" i="19"/>
  <c r="I217" i="19"/>
  <c r="I216" i="19"/>
  <c r="I215" i="19"/>
  <c r="I214" i="19"/>
  <c r="I213" i="19"/>
  <c r="I212" i="19"/>
  <c r="I211" i="19"/>
  <c r="I210" i="19"/>
  <c r="I209" i="19"/>
  <c r="I208" i="19"/>
  <c r="I207" i="19"/>
  <c r="I206" i="19"/>
  <c r="I205" i="19"/>
  <c r="I204" i="19"/>
  <c r="I77" i="19"/>
  <c r="I76" i="19"/>
  <c r="I75" i="19"/>
  <c r="I74" i="19"/>
  <c r="I73" i="19"/>
  <c r="I72" i="19"/>
  <c r="I71" i="19"/>
  <c r="I70" i="19"/>
  <c r="I69" i="19"/>
  <c r="I68" i="19"/>
  <c r="I67" i="19"/>
  <c r="I66" i="19"/>
  <c r="I65" i="19"/>
  <c r="I64" i="19"/>
  <c r="I63" i="19"/>
  <c r="I62" i="19"/>
  <c r="I61" i="19"/>
  <c r="I60" i="19"/>
  <c r="I59" i="19"/>
  <c r="I58" i="19"/>
  <c r="I57" i="19"/>
  <c r="I56" i="19"/>
  <c r="I55" i="19"/>
  <c r="I54" i="19"/>
  <c r="I53" i="19"/>
  <c r="I52" i="19"/>
  <c r="I51" i="19"/>
  <c r="I50" i="19"/>
  <c r="I49" i="19"/>
  <c r="I139" i="19"/>
  <c r="I138" i="19"/>
  <c r="I137" i="19"/>
  <c r="I136" i="19"/>
  <c r="I135" i="19"/>
  <c r="I134" i="19"/>
  <c r="I133" i="19"/>
  <c r="I132" i="19"/>
  <c r="I131" i="19"/>
  <c r="I130" i="19"/>
  <c r="I129" i="19"/>
  <c r="I128" i="19"/>
  <c r="I127" i="19"/>
  <c r="I126" i="19"/>
  <c r="I125" i="19"/>
  <c r="I124" i="19"/>
  <c r="I123" i="19"/>
  <c r="I122" i="19"/>
  <c r="I121" i="19"/>
  <c r="I120" i="19"/>
  <c r="I119" i="19"/>
  <c r="I118" i="19"/>
  <c r="I117" i="19"/>
  <c r="I116" i="19"/>
  <c r="I115" i="19"/>
  <c r="I114" i="19"/>
  <c r="I113" i="19"/>
  <c r="I112" i="19"/>
  <c r="I111" i="19"/>
  <c r="I170" i="19"/>
  <c r="I169" i="19"/>
  <c r="I168" i="19"/>
  <c r="I167" i="19"/>
  <c r="I166" i="19"/>
  <c r="I165" i="19"/>
  <c r="I164" i="19"/>
  <c r="I163" i="19"/>
  <c r="I162" i="19"/>
  <c r="I161" i="19"/>
  <c r="I160" i="19"/>
  <c r="I159" i="19"/>
  <c r="I158" i="19"/>
  <c r="I157" i="19"/>
  <c r="I156" i="19"/>
  <c r="I155" i="19"/>
  <c r="I154" i="19"/>
  <c r="I153" i="19"/>
  <c r="I152" i="19"/>
  <c r="I151" i="19"/>
  <c r="I150" i="19"/>
  <c r="I149" i="19"/>
  <c r="I148" i="19"/>
  <c r="I147" i="19"/>
  <c r="I146" i="19"/>
  <c r="I145" i="19"/>
  <c r="I144" i="19"/>
  <c r="I143" i="19"/>
  <c r="I142" i="19"/>
  <c r="O170" i="19"/>
  <c r="O169" i="19"/>
  <c r="O168" i="19"/>
  <c r="O167" i="19"/>
  <c r="O166" i="19"/>
  <c r="O165" i="19"/>
  <c r="O164" i="19"/>
  <c r="O163" i="19"/>
  <c r="O162" i="19"/>
  <c r="O161" i="19"/>
  <c r="O160" i="19"/>
  <c r="O159" i="19"/>
  <c r="O158" i="19"/>
  <c r="O157" i="19"/>
  <c r="O156" i="19"/>
  <c r="O155" i="19"/>
  <c r="O154" i="19"/>
  <c r="O153" i="19"/>
  <c r="O152" i="19"/>
  <c r="O151" i="19"/>
  <c r="O150" i="19"/>
  <c r="O149" i="19"/>
  <c r="O148" i="19"/>
  <c r="O147" i="19"/>
  <c r="O146" i="19"/>
  <c r="O145" i="19"/>
  <c r="O144" i="19"/>
  <c r="O143" i="19"/>
  <c r="O142" i="19"/>
  <c r="O139" i="19"/>
  <c r="O138" i="19"/>
  <c r="O137" i="19"/>
  <c r="O136" i="19"/>
  <c r="O135" i="19"/>
  <c r="O134" i="19"/>
  <c r="O133" i="19"/>
  <c r="O132" i="19"/>
  <c r="O131" i="19"/>
  <c r="O130" i="19"/>
  <c r="O129" i="19"/>
  <c r="O128" i="19"/>
  <c r="O127" i="19"/>
  <c r="O126" i="19"/>
  <c r="O125" i="19"/>
  <c r="O124" i="19"/>
  <c r="O123" i="19"/>
  <c r="O122" i="19"/>
  <c r="O121" i="19"/>
  <c r="O120" i="19"/>
  <c r="O119" i="19"/>
  <c r="O118" i="19"/>
  <c r="O117" i="19"/>
  <c r="O116" i="19"/>
  <c r="O115" i="19"/>
  <c r="O114" i="19"/>
  <c r="O113" i="19"/>
  <c r="O112" i="19"/>
  <c r="O111" i="19"/>
  <c r="O77" i="19"/>
  <c r="O76" i="19"/>
  <c r="O75" i="19"/>
  <c r="O74" i="19"/>
  <c r="O73" i="19"/>
  <c r="O72" i="19"/>
  <c r="O71" i="19"/>
  <c r="O70" i="19"/>
  <c r="O69" i="19"/>
  <c r="O68" i="19"/>
  <c r="O67" i="19"/>
  <c r="O66" i="19"/>
  <c r="O65" i="19"/>
  <c r="O64" i="19"/>
  <c r="O63" i="19"/>
  <c r="O62" i="19"/>
  <c r="O61" i="19"/>
  <c r="O60" i="19"/>
  <c r="O59" i="19"/>
  <c r="O58" i="19"/>
  <c r="O57" i="19"/>
  <c r="O56" i="19"/>
  <c r="O55" i="19"/>
  <c r="O54" i="19"/>
  <c r="O53" i="19"/>
  <c r="O52" i="19"/>
  <c r="O51" i="19"/>
  <c r="O50" i="19"/>
  <c r="O49" i="19"/>
  <c r="U77" i="19"/>
  <c r="U76" i="19"/>
  <c r="U75" i="19"/>
  <c r="U74" i="19"/>
  <c r="U73" i="19"/>
  <c r="U72" i="19"/>
  <c r="U71" i="19"/>
  <c r="U70" i="19"/>
  <c r="U69" i="19"/>
  <c r="U68" i="19"/>
  <c r="U67" i="19"/>
  <c r="U66" i="19"/>
  <c r="U65" i="19"/>
  <c r="U64" i="19"/>
  <c r="U63" i="19"/>
  <c r="U62" i="19"/>
  <c r="U61" i="19"/>
  <c r="U60" i="19"/>
  <c r="U59" i="19"/>
  <c r="U58" i="19"/>
  <c r="U57" i="19"/>
  <c r="U56" i="19"/>
  <c r="U55" i="19"/>
  <c r="U54" i="19"/>
  <c r="U53" i="19"/>
  <c r="U52" i="19"/>
  <c r="U51" i="19"/>
  <c r="U50" i="19"/>
  <c r="U49" i="19"/>
  <c r="U170" i="19"/>
  <c r="U169" i="19"/>
  <c r="U168" i="19"/>
  <c r="U167" i="19"/>
  <c r="U166" i="19"/>
  <c r="U165" i="19"/>
  <c r="U164" i="19"/>
  <c r="U163" i="19"/>
  <c r="U162" i="19"/>
  <c r="U161" i="19"/>
  <c r="U160" i="19"/>
  <c r="U159" i="19"/>
  <c r="U158" i="19"/>
  <c r="U157" i="19"/>
  <c r="U156" i="19"/>
  <c r="U155" i="19"/>
  <c r="U154" i="19"/>
  <c r="U153" i="19"/>
  <c r="U152" i="19"/>
  <c r="U151" i="19"/>
  <c r="U150" i="19"/>
  <c r="U149" i="19"/>
  <c r="U148" i="19"/>
  <c r="U147" i="19"/>
  <c r="U146" i="19"/>
  <c r="U145" i="19"/>
  <c r="U144" i="19"/>
  <c r="U143" i="19"/>
  <c r="U142" i="19"/>
  <c r="U139" i="19"/>
  <c r="U138" i="19"/>
  <c r="U137" i="19"/>
  <c r="U136" i="19"/>
  <c r="U135" i="19"/>
  <c r="U134" i="19"/>
  <c r="U133" i="19"/>
  <c r="U132" i="19"/>
  <c r="U131" i="19"/>
  <c r="U130" i="19"/>
  <c r="U129" i="19"/>
  <c r="U128" i="19"/>
  <c r="U127" i="19"/>
  <c r="U126" i="19"/>
  <c r="U125" i="19"/>
  <c r="U124" i="19"/>
  <c r="U123" i="19"/>
  <c r="U122" i="19"/>
  <c r="U121" i="19"/>
  <c r="U120" i="19"/>
  <c r="U119" i="19"/>
  <c r="U118" i="19"/>
  <c r="U117" i="19"/>
  <c r="U116" i="19"/>
  <c r="U115" i="19"/>
  <c r="U114" i="19"/>
  <c r="U113" i="19"/>
  <c r="U112" i="19"/>
  <c r="U111" i="19"/>
  <c r="AG139" i="19"/>
  <c r="AG138" i="19"/>
  <c r="AG137" i="19"/>
  <c r="AG136" i="19"/>
  <c r="AG135" i="19"/>
  <c r="AG134" i="19"/>
  <c r="AG133" i="19"/>
  <c r="AG132" i="19"/>
  <c r="AG131" i="19"/>
  <c r="AG130" i="19"/>
  <c r="AG129" i="19"/>
  <c r="AG128" i="19"/>
  <c r="AG127" i="19"/>
  <c r="AG126" i="19"/>
  <c r="AG125" i="19"/>
  <c r="AG124" i="19"/>
  <c r="AG123" i="19"/>
  <c r="AG122" i="19"/>
  <c r="AG121" i="19"/>
  <c r="AG120" i="19"/>
  <c r="AG119" i="19"/>
  <c r="AG118" i="19"/>
  <c r="AG117" i="19"/>
  <c r="AG116" i="19"/>
  <c r="AG115" i="19"/>
  <c r="AG114" i="19"/>
  <c r="AG113" i="19"/>
  <c r="AG112" i="19"/>
  <c r="AG111" i="19"/>
  <c r="AG170" i="19"/>
  <c r="AG169" i="19"/>
  <c r="AG168" i="19"/>
  <c r="AG167" i="19"/>
  <c r="AG166" i="19"/>
  <c r="AG165" i="19"/>
  <c r="AG164" i="19"/>
  <c r="AG163" i="19"/>
  <c r="AG162" i="19"/>
  <c r="AG161" i="19"/>
  <c r="AG160" i="19"/>
  <c r="AG159" i="19"/>
  <c r="AG158" i="19"/>
  <c r="AG157" i="19"/>
  <c r="AG156" i="19"/>
  <c r="AG155" i="19"/>
  <c r="AG154" i="19"/>
  <c r="AG153" i="19"/>
  <c r="AG152" i="19"/>
  <c r="AG151" i="19"/>
  <c r="AG150" i="19"/>
  <c r="AG149" i="19"/>
  <c r="AG148" i="19"/>
  <c r="AG147" i="19"/>
  <c r="AG146" i="19"/>
  <c r="AG145" i="19"/>
  <c r="AG144" i="19"/>
  <c r="AG143" i="19"/>
  <c r="AG142" i="19"/>
  <c r="AA170" i="19"/>
  <c r="AA169" i="19"/>
  <c r="AA168" i="19"/>
  <c r="AA167" i="19"/>
  <c r="AA166" i="19"/>
  <c r="AA165" i="19"/>
  <c r="AA164" i="19"/>
  <c r="AA163" i="19"/>
  <c r="AA162" i="19"/>
  <c r="AA161" i="19"/>
  <c r="AA160" i="19"/>
  <c r="AA159" i="19"/>
  <c r="AA158" i="19"/>
  <c r="AA157" i="19"/>
  <c r="AA156" i="19"/>
  <c r="AA155" i="19"/>
  <c r="AA154" i="19"/>
  <c r="AA153" i="19"/>
  <c r="AA152" i="19"/>
  <c r="AA151" i="19"/>
  <c r="AA150" i="19"/>
  <c r="AA149" i="19"/>
  <c r="AA148" i="19"/>
  <c r="AA147" i="19"/>
  <c r="AA146" i="19"/>
  <c r="AA145" i="19"/>
  <c r="AA144" i="19"/>
  <c r="AA143" i="19"/>
  <c r="AA142" i="19"/>
  <c r="AA139" i="19"/>
  <c r="AA138" i="19"/>
  <c r="AA137" i="19"/>
  <c r="AA136" i="19"/>
  <c r="AA135" i="19"/>
  <c r="AA134" i="19"/>
  <c r="AA133" i="19"/>
  <c r="AA132" i="19"/>
  <c r="AA131" i="19"/>
  <c r="AA130" i="19"/>
  <c r="AA129" i="19"/>
  <c r="AA128" i="19"/>
  <c r="AA127" i="19"/>
  <c r="AA126" i="19"/>
  <c r="AA125" i="19"/>
  <c r="AA124" i="19"/>
  <c r="AA123" i="19"/>
  <c r="AA122" i="19"/>
  <c r="AA121" i="19"/>
  <c r="AA120" i="19"/>
  <c r="AA119" i="19"/>
  <c r="AA118" i="19"/>
  <c r="AA117" i="19"/>
  <c r="AA116" i="19"/>
  <c r="AA115" i="19"/>
  <c r="AA114" i="19"/>
  <c r="AA113" i="19"/>
  <c r="AA112" i="19"/>
  <c r="AA111" i="19"/>
  <c r="AA77" i="19"/>
  <c r="AA76" i="19"/>
  <c r="AA75" i="19"/>
  <c r="AA74" i="19"/>
  <c r="AA73" i="19"/>
  <c r="AA72" i="19"/>
  <c r="AA71" i="19"/>
  <c r="AA70" i="19"/>
  <c r="AA69" i="19"/>
  <c r="AA68" i="19"/>
  <c r="AA67" i="19"/>
  <c r="AA66" i="19"/>
  <c r="AA65" i="19"/>
  <c r="AA64" i="19"/>
  <c r="AA63" i="19"/>
  <c r="AA62" i="19"/>
  <c r="AA61" i="19"/>
  <c r="AA60" i="19"/>
  <c r="AA59" i="19"/>
  <c r="AA58" i="19"/>
  <c r="AA57" i="19"/>
  <c r="AA56" i="19"/>
  <c r="AA55" i="19"/>
  <c r="AA54" i="19"/>
  <c r="AA53" i="19"/>
  <c r="AA52" i="19"/>
  <c r="AA51" i="19"/>
  <c r="AA50" i="19"/>
  <c r="AA49" i="19"/>
  <c r="AG77" i="19"/>
  <c r="AG76" i="19"/>
  <c r="AG75" i="19"/>
  <c r="AG74" i="19"/>
  <c r="AG73" i="19"/>
  <c r="AG72" i="19"/>
  <c r="AG71" i="19"/>
  <c r="AG70" i="19"/>
  <c r="AG69" i="19"/>
  <c r="AG68" i="19"/>
  <c r="AG67" i="19"/>
  <c r="AG66" i="19"/>
  <c r="AG65" i="19"/>
  <c r="AG64" i="19"/>
  <c r="AG63" i="19"/>
  <c r="AG62" i="19"/>
  <c r="AG61" i="19"/>
  <c r="AG60" i="19"/>
  <c r="AG59" i="19"/>
  <c r="AG58" i="19"/>
  <c r="AG57" i="19"/>
  <c r="AG56" i="19"/>
  <c r="AG55" i="19"/>
  <c r="AG54" i="19"/>
  <c r="AG53" i="19"/>
  <c r="AG52" i="19"/>
  <c r="AG51" i="19"/>
  <c r="AG50" i="19"/>
  <c r="AG49" i="19"/>
  <c r="AM77" i="19"/>
  <c r="AM76" i="19"/>
  <c r="AM75" i="19"/>
  <c r="AM74" i="19"/>
  <c r="AM73" i="19"/>
  <c r="AM72" i="19"/>
  <c r="AM71" i="19"/>
  <c r="AM70" i="19"/>
  <c r="AM69" i="19"/>
  <c r="AM68" i="19"/>
  <c r="AM67" i="19"/>
  <c r="AM66" i="19"/>
  <c r="AM65" i="19"/>
  <c r="AM64" i="19"/>
  <c r="AM63" i="19"/>
  <c r="AM62" i="19"/>
  <c r="AM61" i="19"/>
  <c r="AM60" i="19"/>
  <c r="AM59" i="19"/>
  <c r="AM58" i="19"/>
  <c r="AM57" i="19"/>
  <c r="AM56" i="19"/>
  <c r="AM55" i="19"/>
  <c r="AM54" i="19"/>
  <c r="AM53" i="19"/>
  <c r="AM52" i="19"/>
  <c r="AM51" i="19"/>
  <c r="AM50" i="19"/>
  <c r="AM49" i="19"/>
  <c r="AM139" i="19"/>
  <c r="AM138" i="19"/>
  <c r="AM137" i="19"/>
  <c r="AM136" i="19"/>
  <c r="AM135" i="19"/>
  <c r="AM134" i="19"/>
  <c r="AM133" i="19"/>
  <c r="AM132" i="19"/>
  <c r="AM131" i="19"/>
  <c r="AM130" i="19"/>
  <c r="AM129" i="19"/>
  <c r="AM128" i="19"/>
  <c r="AM127" i="19"/>
  <c r="AM126" i="19"/>
  <c r="AM125" i="19"/>
  <c r="AM124" i="19"/>
  <c r="AM123" i="19"/>
  <c r="AM122" i="19"/>
  <c r="AM121" i="19"/>
  <c r="AM120" i="19"/>
  <c r="AM119" i="19"/>
  <c r="AM118" i="19"/>
  <c r="AM117" i="19"/>
  <c r="AM116" i="19"/>
  <c r="AM115" i="19"/>
  <c r="AM114" i="19"/>
  <c r="AM113" i="19"/>
  <c r="AM112" i="19"/>
  <c r="AM111" i="19"/>
  <c r="AM170" i="19"/>
  <c r="AM169" i="19"/>
  <c r="AM168" i="19"/>
  <c r="AM167" i="19"/>
  <c r="AM166" i="19"/>
  <c r="AM165" i="19"/>
  <c r="AM164" i="19"/>
  <c r="AM163" i="19"/>
  <c r="AM162" i="19"/>
  <c r="AM161" i="19"/>
  <c r="AM160" i="19"/>
  <c r="AM159" i="19"/>
  <c r="AM158" i="19"/>
  <c r="AM157" i="19"/>
  <c r="AM156" i="19"/>
  <c r="AM155" i="19"/>
  <c r="AM154" i="19"/>
  <c r="AM153" i="19"/>
  <c r="AM152" i="19"/>
  <c r="AM151" i="19"/>
  <c r="AM150" i="19"/>
  <c r="AM149" i="19"/>
  <c r="AM148" i="19"/>
  <c r="AM147" i="19"/>
  <c r="AM146" i="19"/>
  <c r="AM145" i="19"/>
  <c r="AM144" i="19"/>
  <c r="AM143" i="19"/>
  <c r="AM142" i="19"/>
  <c r="AT170" i="19"/>
  <c r="AT169" i="19"/>
  <c r="AT168" i="19"/>
  <c r="AT167" i="19"/>
  <c r="AT166" i="19"/>
  <c r="AT165" i="19"/>
  <c r="AT164" i="19"/>
  <c r="AT163" i="19"/>
  <c r="AT162" i="19"/>
  <c r="AT161" i="19"/>
  <c r="AT160" i="19"/>
  <c r="AT159" i="19"/>
  <c r="AT158" i="19"/>
  <c r="AT157" i="19"/>
  <c r="AT156" i="19"/>
  <c r="AT155" i="19"/>
  <c r="AT154" i="19"/>
  <c r="AT153" i="19"/>
  <c r="AT152" i="19"/>
  <c r="AT151" i="19"/>
  <c r="AT150" i="19"/>
  <c r="AT149" i="19"/>
  <c r="AT148" i="19"/>
  <c r="AT147" i="19"/>
  <c r="AT146" i="19"/>
  <c r="AT145" i="19"/>
  <c r="AT144" i="19"/>
  <c r="AT143" i="19"/>
  <c r="AT142" i="19"/>
  <c r="AT139" i="19"/>
  <c r="AT138" i="19"/>
  <c r="AT137" i="19"/>
  <c r="AT136" i="19"/>
  <c r="AT135" i="19"/>
  <c r="AT134" i="19"/>
  <c r="AT133" i="19"/>
  <c r="AT132" i="19"/>
  <c r="AT131" i="19"/>
  <c r="AT130" i="19"/>
  <c r="AT129" i="19"/>
  <c r="AT128" i="19"/>
  <c r="AT127" i="19"/>
  <c r="AT126" i="19"/>
  <c r="AT125" i="19"/>
  <c r="AT124" i="19"/>
  <c r="AT123" i="19"/>
  <c r="AT122" i="19"/>
  <c r="AT121" i="19"/>
  <c r="AT120" i="19"/>
  <c r="AT119" i="19"/>
  <c r="AT118" i="19"/>
  <c r="AT117" i="19"/>
  <c r="AT116" i="19"/>
  <c r="AT115" i="19"/>
  <c r="AT114" i="19"/>
  <c r="AT113" i="19"/>
  <c r="AT112" i="19"/>
  <c r="AT111" i="19"/>
  <c r="AT77" i="19"/>
  <c r="AT76" i="19"/>
  <c r="AT75" i="19"/>
  <c r="AT74" i="19"/>
  <c r="AT73" i="19"/>
  <c r="AT72" i="19"/>
  <c r="AT71" i="19"/>
  <c r="AT70" i="19"/>
  <c r="AT69" i="19"/>
  <c r="AT68" i="19"/>
  <c r="AT67" i="19"/>
  <c r="AT66" i="19"/>
  <c r="AT65" i="19"/>
  <c r="AT64" i="19"/>
  <c r="AT63" i="19"/>
  <c r="AT62" i="19"/>
  <c r="AT61" i="19"/>
  <c r="AT60" i="19"/>
  <c r="AT59" i="19"/>
  <c r="AT58" i="19"/>
  <c r="AT57" i="19"/>
  <c r="AT56" i="19"/>
  <c r="AT55" i="19"/>
  <c r="AT54" i="19"/>
  <c r="AT53" i="19"/>
  <c r="AT52" i="19"/>
  <c r="AT51" i="19"/>
  <c r="AT50" i="19"/>
  <c r="AT49" i="19"/>
  <c r="AZ77" i="19"/>
  <c r="AZ76" i="19"/>
  <c r="AZ75" i="19"/>
  <c r="AZ74" i="19"/>
  <c r="AZ73" i="19"/>
  <c r="AZ72" i="19"/>
  <c r="AZ71" i="19"/>
  <c r="AZ70" i="19"/>
  <c r="AZ69" i="19"/>
  <c r="AZ68" i="19"/>
  <c r="AZ67" i="19"/>
  <c r="AZ66" i="19"/>
  <c r="AZ65" i="19"/>
  <c r="AZ64" i="19"/>
  <c r="AZ63" i="19"/>
  <c r="AZ62" i="19"/>
  <c r="AZ61" i="19"/>
  <c r="AZ60" i="19"/>
  <c r="AZ59" i="19"/>
  <c r="AZ58" i="19"/>
  <c r="AZ57" i="19"/>
  <c r="AZ56" i="19"/>
  <c r="AZ55" i="19"/>
  <c r="AZ54" i="19"/>
  <c r="AZ53" i="19"/>
  <c r="AZ52" i="19"/>
  <c r="AZ51" i="19"/>
  <c r="AZ50" i="19"/>
  <c r="AZ49" i="19"/>
  <c r="AZ139" i="19"/>
  <c r="AZ138" i="19"/>
  <c r="AZ137" i="19"/>
  <c r="AZ136" i="19"/>
  <c r="AZ135" i="19"/>
  <c r="AZ134" i="19"/>
  <c r="AZ133" i="19"/>
  <c r="AZ132" i="19"/>
  <c r="AZ131" i="19"/>
  <c r="AZ130" i="19"/>
  <c r="AZ129" i="19"/>
  <c r="AZ128" i="19"/>
  <c r="AZ127" i="19"/>
  <c r="AZ126" i="19"/>
  <c r="AZ125" i="19"/>
  <c r="AZ124" i="19"/>
  <c r="AZ123" i="19"/>
  <c r="AZ122" i="19"/>
  <c r="AZ121" i="19"/>
  <c r="AZ120" i="19"/>
  <c r="AZ119" i="19"/>
  <c r="AZ118" i="19"/>
  <c r="AZ117" i="19"/>
  <c r="AZ116" i="19"/>
  <c r="AZ115" i="19"/>
  <c r="AZ114" i="19"/>
  <c r="AZ113" i="19"/>
  <c r="AZ112" i="19"/>
  <c r="AZ111" i="19"/>
  <c r="AZ170" i="19"/>
  <c r="AZ169" i="19"/>
  <c r="AZ168" i="19"/>
  <c r="AZ167" i="19"/>
  <c r="AZ166" i="19"/>
  <c r="AZ165" i="19"/>
  <c r="AZ164" i="19"/>
  <c r="AZ163" i="19"/>
  <c r="AZ162" i="19"/>
  <c r="AZ161" i="19"/>
  <c r="AZ160" i="19"/>
  <c r="AZ159" i="19"/>
  <c r="AZ158" i="19"/>
  <c r="AZ157" i="19"/>
  <c r="AZ156" i="19"/>
  <c r="AZ155" i="19"/>
  <c r="AZ154" i="19"/>
  <c r="AZ153" i="19"/>
  <c r="AZ152" i="19"/>
  <c r="AZ151" i="19"/>
  <c r="AZ150" i="19"/>
  <c r="AZ149" i="19"/>
  <c r="AZ148" i="19"/>
  <c r="AZ147" i="19"/>
  <c r="AZ146" i="19"/>
  <c r="AZ145" i="19"/>
  <c r="AZ144" i="19"/>
  <c r="AZ143" i="19"/>
  <c r="AZ142" i="19"/>
  <c r="BF170" i="19"/>
  <c r="BF169" i="19"/>
  <c r="BF168" i="19"/>
  <c r="BF167" i="19"/>
  <c r="BF166" i="19"/>
  <c r="BF165" i="19"/>
  <c r="BF164" i="19"/>
  <c r="BF163" i="19"/>
  <c r="BF162" i="19"/>
  <c r="BF161" i="19"/>
  <c r="BF160" i="19"/>
  <c r="BF159" i="19"/>
  <c r="BF158" i="19"/>
  <c r="BF157" i="19"/>
  <c r="BF156" i="19"/>
  <c r="BF155" i="19"/>
  <c r="BF154" i="19"/>
  <c r="BF153" i="19"/>
  <c r="BF152" i="19"/>
  <c r="BF151" i="19"/>
  <c r="BF150" i="19"/>
  <c r="BF149" i="19"/>
  <c r="BF148" i="19"/>
  <c r="BF147" i="19"/>
  <c r="BF146" i="19"/>
  <c r="BF145" i="19"/>
  <c r="BF144" i="19"/>
  <c r="BF143" i="19"/>
  <c r="BF142" i="19"/>
  <c r="BF139" i="19"/>
  <c r="BF138" i="19"/>
  <c r="BF137" i="19"/>
  <c r="BF136" i="19"/>
  <c r="BF135" i="19"/>
  <c r="BF134" i="19"/>
  <c r="BF133" i="19"/>
  <c r="BF132" i="19"/>
  <c r="BF131" i="19"/>
  <c r="BF130" i="19"/>
  <c r="BF129" i="19"/>
  <c r="BF128" i="19"/>
  <c r="BF127" i="19"/>
  <c r="BF126" i="19"/>
  <c r="BF125" i="19"/>
  <c r="BF124" i="19"/>
  <c r="BF123" i="19"/>
  <c r="BF122" i="19"/>
  <c r="BF121" i="19"/>
  <c r="BF120" i="19"/>
  <c r="BF119" i="19"/>
  <c r="BF118" i="19"/>
  <c r="BF117" i="19"/>
  <c r="BF116" i="19"/>
  <c r="BF115" i="19"/>
  <c r="BF114" i="19"/>
  <c r="BF113" i="19"/>
  <c r="BF112" i="19"/>
  <c r="BF111" i="19"/>
  <c r="BF77" i="19"/>
  <c r="BF76" i="19"/>
  <c r="BF75" i="19"/>
  <c r="BF74" i="19"/>
  <c r="BF73" i="19"/>
  <c r="BF72" i="19"/>
  <c r="BF71" i="19"/>
  <c r="BF70" i="19"/>
  <c r="BF69" i="19"/>
  <c r="BF68" i="19"/>
  <c r="BF67" i="19"/>
  <c r="BF66" i="19"/>
  <c r="BF65" i="19"/>
  <c r="BF64" i="19"/>
  <c r="BF63" i="19"/>
  <c r="BF62" i="19"/>
  <c r="BF61" i="19"/>
  <c r="BF60" i="19"/>
  <c r="BF59" i="19"/>
  <c r="BF58" i="19"/>
  <c r="BF57" i="19"/>
  <c r="BF56" i="19"/>
  <c r="BF55" i="19"/>
  <c r="BF54" i="19"/>
  <c r="BF53" i="19"/>
  <c r="BF52" i="19"/>
  <c r="BF51" i="19"/>
  <c r="BF50" i="19"/>
  <c r="BF49" i="19"/>
  <c r="BL77" i="19"/>
  <c r="BL76" i="19"/>
  <c r="BL75" i="19"/>
  <c r="BL74" i="19"/>
  <c r="BL73" i="19"/>
  <c r="BL72" i="19"/>
  <c r="BL71" i="19"/>
  <c r="BL70" i="19"/>
  <c r="BL69" i="19"/>
  <c r="BL68" i="19"/>
  <c r="BL67" i="19"/>
  <c r="BL66" i="19"/>
  <c r="BL65" i="19"/>
  <c r="BL64" i="19"/>
  <c r="BL63" i="19"/>
  <c r="BL62" i="19"/>
  <c r="BL61" i="19"/>
  <c r="BL60" i="19"/>
  <c r="BL59" i="19"/>
  <c r="BL58" i="19"/>
  <c r="BL57" i="19"/>
  <c r="BL56" i="19"/>
  <c r="BL55" i="19"/>
  <c r="BL54" i="19"/>
  <c r="BL53" i="19"/>
  <c r="BL52" i="19"/>
  <c r="BL51" i="19"/>
  <c r="BL50" i="19"/>
  <c r="BL49" i="19"/>
  <c r="BL139" i="19"/>
  <c r="BL138" i="19"/>
  <c r="BL137" i="19"/>
  <c r="BL136" i="19"/>
  <c r="BL135" i="19"/>
  <c r="BL134" i="19"/>
  <c r="BL133" i="19"/>
  <c r="BL132" i="19"/>
  <c r="BL131" i="19"/>
  <c r="BL130" i="19"/>
  <c r="BL129" i="19"/>
  <c r="BL128" i="19"/>
  <c r="BL127" i="19"/>
  <c r="BL126" i="19"/>
  <c r="BL125" i="19"/>
  <c r="BL124" i="19"/>
  <c r="BL123" i="19"/>
  <c r="BL122" i="19"/>
  <c r="BL121" i="19"/>
  <c r="BL120" i="19"/>
  <c r="BL119" i="19"/>
  <c r="BL118" i="19"/>
  <c r="BL117" i="19"/>
  <c r="BL116" i="19"/>
  <c r="BL115" i="19"/>
  <c r="BL114" i="19"/>
  <c r="BL113" i="19"/>
  <c r="BL112" i="19"/>
  <c r="BL111" i="19"/>
  <c r="BL170" i="19"/>
  <c r="BL169" i="19"/>
  <c r="BL168" i="19"/>
  <c r="BL167" i="19"/>
  <c r="BL166" i="19"/>
  <c r="BL165" i="19"/>
  <c r="BL164" i="19"/>
  <c r="BL163" i="19"/>
  <c r="BL162" i="19"/>
  <c r="BL161" i="19"/>
  <c r="BL160" i="19"/>
  <c r="BL159" i="19"/>
  <c r="BL158" i="19"/>
  <c r="BL157" i="19"/>
  <c r="BL156" i="19"/>
  <c r="BL155" i="19"/>
  <c r="BL154" i="19"/>
  <c r="BL153" i="19"/>
  <c r="BL152" i="19"/>
  <c r="BL151" i="19"/>
  <c r="BL150" i="19"/>
  <c r="BL149" i="19"/>
  <c r="BL148" i="19"/>
  <c r="BL147" i="19"/>
  <c r="BL146" i="19"/>
  <c r="BL145" i="19"/>
  <c r="BL144" i="19"/>
  <c r="BL143" i="19"/>
  <c r="BL142" i="19"/>
  <c r="BR170" i="19"/>
  <c r="BR169" i="19"/>
  <c r="BR168" i="19"/>
  <c r="BR167" i="19"/>
  <c r="BR166" i="19"/>
  <c r="BR165" i="19"/>
  <c r="BR164" i="19"/>
  <c r="BR163" i="19"/>
  <c r="BR162" i="19"/>
  <c r="BR161" i="19"/>
  <c r="BR160" i="19"/>
  <c r="BR159" i="19"/>
  <c r="BR158" i="19"/>
  <c r="BR157" i="19"/>
  <c r="BR156" i="19"/>
  <c r="BR155" i="19"/>
  <c r="BR154" i="19"/>
  <c r="BR153" i="19"/>
  <c r="BR152" i="19"/>
  <c r="BR151" i="19"/>
  <c r="BR150" i="19"/>
  <c r="BR149" i="19"/>
  <c r="BR148" i="19"/>
  <c r="BR147" i="19"/>
  <c r="BR146" i="19"/>
  <c r="BR145" i="19"/>
  <c r="BR144" i="19"/>
  <c r="BR143" i="19"/>
  <c r="BR142" i="19"/>
  <c r="BR139" i="19"/>
  <c r="BR138" i="19"/>
  <c r="BR137" i="19"/>
  <c r="BR136" i="19"/>
  <c r="BR135" i="19"/>
  <c r="BR134" i="19"/>
  <c r="BR133" i="19"/>
  <c r="BR132" i="19"/>
  <c r="BR131" i="19"/>
  <c r="BR130" i="19"/>
  <c r="BR129" i="19"/>
  <c r="BR128" i="19"/>
  <c r="BR127" i="19"/>
  <c r="BR126" i="19"/>
  <c r="BR125" i="19"/>
  <c r="BR124" i="19"/>
  <c r="BR123" i="19"/>
  <c r="BR122" i="19"/>
  <c r="BR121" i="19"/>
  <c r="BR120" i="19"/>
  <c r="BR119" i="19"/>
  <c r="BR118" i="19"/>
  <c r="BR117" i="19"/>
  <c r="BR116" i="19"/>
  <c r="BR115" i="19"/>
  <c r="BR114" i="19"/>
  <c r="BR113" i="19"/>
  <c r="BR112" i="19"/>
  <c r="BR111" i="19"/>
  <c r="BR77" i="19"/>
  <c r="BR76" i="19"/>
  <c r="BR75" i="19"/>
  <c r="BR74" i="19"/>
  <c r="BR73" i="19"/>
  <c r="BR72" i="19"/>
  <c r="BR71" i="19"/>
  <c r="BR70" i="19"/>
  <c r="BR69" i="19"/>
  <c r="BR68" i="19"/>
  <c r="BR67" i="19"/>
  <c r="BR66" i="19"/>
  <c r="BR65" i="19"/>
  <c r="BR64" i="19"/>
  <c r="BR63" i="19"/>
  <c r="BR62" i="19"/>
  <c r="BR61" i="19"/>
  <c r="BR60" i="19"/>
  <c r="BR59" i="19"/>
  <c r="BR58" i="19"/>
  <c r="BR57" i="19"/>
  <c r="BR56" i="19"/>
  <c r="BR55" i="19"/>
  <c r="BR54" i="19"/>
  <c r="BR53" i="19"/>
  <c r="BR52" i="19"/>
  <c r="BR51" i="19"/>
  <c r="BR50" i="19"/>
  <c r="BR49" i="19"/>
  <c r="BX77" i="19"/>
  <c r="BX76" i="19"/>
  <c r="BX75" i="19"/>
  <c r="BX74" i="19"/>
  <c r="BX73" i="19"/>
  <c r="BX72" i="19"/>
  <c r="BX71" i="19"/>
  <c r="BX70" i="19"/>
  <c r="BX69" i="19"/>
  <c r="BX68" i="19"/>
  <c r="BX67" i="19"/>
  <c r="BX66" i="19"/>
  <c r="BX65" i="19"/>
  <c r="BX64" i="19"/>
  <c r="BX63" i="19"/>
  <c r="BX62" i="19"/>
  <c r="BX61" i="19"/>
  <c r="BX60" i="19"/>
  <c r="BX59" i="19"/>
  <c r="BX58" i="19"/>
  <c r="BX57" i="19"/>
  <c r="BX56" i="19"/>
  <c r="BX55" i="19"/>
  <c r="BX54" i="19"/>
  <c r="BX53" i="19"/>
  <c r="BX52" i="19"/>
  <c r="BX51" i="19"/>
  <c r="BX50" i="19"/>
  <c r="BX49" i="19"/>
  <c r="BX139" i="19"/>
  <c r="BX138" i="19"/>
  <c r="BX137" i="19"/>
  <c r="BX136" i="19"/>
  <c r="BX135" i="19"/>
  <c r="BX134" i="19"/>
  <c r="BX133" i="19"/>
  <c r="BX132" i="19"/>
  <c r="BX131" i="19"/>
  <c r="BX130" i="19"/>
  <c r="BX129" i="19"/>
  <c r="BX128" i="19"/>
  <c r="BX127" i="19"/>
  <c r="BX126" i="19"/>
  <c r="BX125" i="19"/>
  <c r="BX124" i="19"/>
  <c r="BX123" i="19"/>
  <c r="BX122" i="19"/>
  <c r="BX121" i="19"/>
  <c r="BX120" i="19"/>
  <c r="BX119" i="19"/>
  <c r="BX118" i="19"/>
  <c r="BX117" i="19"/>
  <c r="BX116" i="19"/>
  <c r="BX115" i="19"/>
  <c r="BX114" i="19"/>
  <c r="BX113" i="19"/>
  <c r="BX112" i="19"/>
  <c r="BX111" i="19"/>
  <c r="BX170" i="19"/>
  <c r="BX169" i="19"/>
  <c r="BX168" i="19"/>
  <c r="BX167" i="19"/>
  <c r="BX166" i="19"/>
  <c r="BX165" i="19"/>
  <c r="BX164" i="19"/>
  <c r="BX163" i="19"/>
  <c r="BX162" i="19"/>
  <c r="BX161" i="19"/>
  <c r="BX160" i="19"/>
  <c r="BX159" i="19"/>
  <c r="BX158" i="19"/>
  <c r="BX157" i="19"/>
  <c r="BX156" i="19"/>
  <c r="BX155" i="19"/>
  <c r="BX154" i="19"/>
  <c r="BX153" i="19"/>
  <c r="BX152" i="19"/>
  <c r="BX151" i="19"/>
  <c r="BX150" i="19"/>
  <c r="BX149" i="19"/>
  <c r="BX148" i="19"/>
  <c r="BX147" i="19"/>
  <c r="BX146" i="19"/>
  <c r="BX145" i="19"/>
  <c r="BX144" i="19"/>
  <c r="BX143" i="19"/>
  <c r="BX142" i="19"/>
  <c r="CD170" i="19"/>
  <c r="CD169" i="19"/>
  <c r="CD168" i="19"/>
  <c r="CD167" i="19"/>
  <c r="CD166" i="19"/>
  <c r="CD165" i="19"/>
  <c r="CD164" i="19"/>
  <c r="CD163" i="19"/>
  <c r="CD162" i="19"/>
  <c r="CD161" i="19"/>
  <c r="CD160" i="19"/>
  <c r="CD159" i="19"/>
  <c r="CD158" i="19"/>
  <c r="CD157" i="19"/>
  <c r="CD156" i="19"/>
  <c r="CD155" i="19"/>
  <c r="CD154" i="19"/>
  <c r="CD153" i="19"/>
  <c r="CD152" i="19"/>
  <c r="CD151" i="19"/>
  <c r="CD150" i="19"/>
  <c r="CD149" i="19"/>
  <c r="CD148" i="19"/>
  <c r="CD147" i="19"/>
  <c r="CD146" i="19"/>
  <c r="CD145" i="19"/>
  <c r="CD144" i="19"/>
  <c r="CD143" i="19"/>
  <c r="CD142" i="19"/>
  <c r="CD139" i="19"/>
  <c r="CD138" i="19"/>
  <c r="CD137" i="19"/>
  <c r="CD136" i="19"/>
  <c r="CD135" i="19"/>
  <c r="CD134" i="19"/>
  <c r="CD133" i="19"/>
  <c r="CD132" i="19"/>
  <c r="CD131" i="19"/>
  <c r="CD130" i="19"/>
  <c r="CD129" i="19"/>
  <c r="CD128" i="19"/>
  <c r="CD127" i="19"/>
  <c r="CD126" i="19"/>
  <c r="CD125" i="19"/>
  <c r="CD124" i="19"/>
  <c r="CD123" i="19"/>
  <c r="CD122" i="19"/>
  <c r="CD121" i="19"/>
  <c r="CD120" i="19"/>
  <c r="CD119" i="19"/>
  <c r="CD118" i="19"/>
  <c r="CD117" i="19"/>
  <c r="CD116" i="19"/>
  <c r="CD115" i="19"/>
  <c r="CD114" i="19"/>
  <c r="CD113" i="19"/>
  <c r="CD112" i="19"/>
  <c r="CD111" i="19"/>
  <c r="CD77" i="19"/>
  <c r="CD76" i="19"/>
  <c r="CD75" i="19"/>
  <c r="CD74" i="19"/>
  <c r="CD73" i="19"/>
  <c r="CD72" i="19"/>
  <c r="CD71" i="19"/>
  <c r="CD70" i="19"/>
  <c r="CD69" i="19"/>
  <c r="CD68" i="19"/>
  <c r="CD67" i="19"/>
  <c r="CD66" i="19"/>
  <c r="CD65" i="19"/>
  <c r="CD64" i="19"/>
  <c r="CD63" i="19"/>
  <c r="CD62" i="19"/>
  <c r="CD61" i="19"/>
  <c r="CD60" i="19"/>
  <c r="CD59" i="19"/>
  <c r="CD58" i="19"/>
  <c r="CD57" i="19"/>
  <c r="CD56" i="19"/>
  <c r="CD55" i="19"/>
  <c r="CD54" i="19"/>
  <c r="CD53" i="19"/>
  <c r="CD52" i="19"/>
  <c r="CD51" i="19"/>
  <c r="CD50" i="19"/>
  <c r="CD49" i="19"/>
  <c r="CK170" i="19"/>
  <c r="CK169" i="19"/>
  <c r="CK168" i="19"/>
  <c r="CK167" i="19"/>
  <c r="CK166" i="19"/>
  <c r="CK165" i="19"/>
  <c r="CK164" i="19"/>
  <c r="CK163" i="19"/>
  <c r="CK162" i="19"/>
  <c r="CK161" i="19"/>
  <c r="CK160" i="19"/>
  <c r="CK159" i="19"/>
  <c r="CK158" i="19"/>
  <c r="CK157" i="19"/>
  <c r="CK156" i="19"/>
  <c r="CK155" i="19"/>
  <c r="CK154" i="19"/>
  <c r="CK153" i="19"/>
  <c r="CK152" i="19"/>
  <c r="CK151" i="19"/>
  <c r="CK150" i="19"/>
  <c r="CK149" i="19"/>
  <c r="CK148" i="19"/>
  <c r="CK147" i="19"/>
  <c r="CK146" i="19"/>
  <c r="CK145" i="19"/>
  <c r="CK144" i="19"/>
  <c r="CK143" i="19"/>
  <c r="CK142" i="19"/>
  <c r="CK139" i="19"/>
  <c r="CK138" i="19"/>
  <c r="CK137" i="19"/>
  <c r="CK136" i="19"/>
  <c r="CK135" i="19"/>
  <c r="CK134" i="19"/>
  <c r="CK133" i="19"/>
  <c r="CK132" i="19"/>
  <c r="CK131" i="19"/>
  <c r="CK130" i="19"/>
  <c r="CK129" i="19"/>
  <c r="CK128" i="19"/>
  <c r="CK127" i="19"/>
  <c r="CK126" i="19"/>
  <c r="CK125" i="19"/>
  <c r="CK124" i="19"/>
  <c r="CK123" i="19"/>
  <c r="CK122" i="19"/>
  <c r="CK121" i="19"/>
  <c r="CK120" i="19"/>
  <c r="CK119" i="19"/>
  <c r="CK118" i="19"/>
  <c r="CK117" i="19"/>
  <c r="CK116" i="19"/>
  <c r="CK115" i="19"/>
  <c r="CK114" i="19"/>
  <c r="CK113" i="19"/>
  <c r="CK112" i="19"/>
  <c r="CK111" i="19"/>
  <c r="CK77" i="19"/>
  <c r="CK76" i="19"/>
  <c r="CK75" i="19"/>
  <c r="CK74" i="19"/>
  <c r="CK73" i="19"/>
  <c r="CK72" i="19"/>
  <c r="CK71" i="19"/>
  <c r="CK70" i="19"/>
  <c r="CK69" i="19"/>
  <c r="CK68" i="19"/>
  <c r="CK67" i="19"/>
  <c r="CK66" i="19"/>
  <c r="CK65" i="19"/>
  <c r="CK64" i="19"/>
  <c r="CK63" i="19"/>
  <c r="CK62" i="19"/>
  <c r="CK61" i="19"/>
  <c r="CK60" i="19"/>
  <c r="CK59" i="19"/>
  <c r="CK58" i="19"/>
  <c r="CK57" i="19"/>
  <c r="CK56" i="19"/>
  <c r="CK55" i="19"/>
  <c r="CK54" i="19"/>
  <c r="CK53" i="19"/>
  <c r="CK52" i="19"/>
  <c r="CK51" i="19"/>
  <c r="CK50" i="19"/>
  <c r="CK49" i="19"/>
  <c r="CQ77" i="19"/>
  <c r="CQ76" i="19"/>
  <c r="CQ75" i="19"/>
  <c r="CQ74" i="19"/>
  <c r="CQ73" i="19"/>
  <c r="CQ72" i="19"/>
  <c r="CQ71" i="19"/>
  <c r="CQ70" i="19"/>
  <c r="CQ69" i="19"/>
  <c r="CQ68" i="19"/>
  <c r="CQ67" i="19"/>
  <c r="CQ66" i="19"/>
  <c r="CQ65" i="19"/>
  <c r="CQ64" i="19"/>
  <c r="CQ63" i="19"/>
  <c r="CQ62" i="19"/>
  <c r="CQ61" i="19"/>
  <c r="CQ60" i="19"/>
  <c r="CQ59" i="19"/>
  <c r="CQ58" i="19"/>
  <c r="CQ57" i="19"/>
  <c r="CQ56" i="19"/>
  <c r="CQ55" i="19"/>
  <c r="CQ54" i="19"/>
  <c r="CQ53" i="19"/>
  <c r="CQ52" i="19"/>
  <c r="CQ51" i="19"/>
  <c r="CQ50" i="19"/>
  <c r="CQ49" i="19"/>
  <c r="CQ139" i="19"/>
  <c r="CQ138" i="19"/>
  <c r="CQ137" i="19"/>
  <c r="CQ136" i="19"/>
  <c r="CQ135" i="19"/>
  <c r="CQ134" i="19"/>
  <c r="CQ133" i="19"/>
  <c r="CQ132" i="19"/>
  <c r="CQ131" i="19"/>
  <c r="CQ130" i="19"/>
  <c r="CQ129" i="19"/>
  <c r="CQ128" i="19"/>
  <c r="CQ127" i="19"/>
  <c r="CQ126" i="19"/>
  <c r="CQ125" i="19"/>
  <c r="CQ124" i="19"/>
  <c r="CQ123" i="19"/>
  <c r="CQ122" i="19"/>
  <c r="CQ121" i="19"/>
  <c r="CQ120" i="19"/>
  <c r="CQ119" i="19"/>
  <c r="CQ118" i="19"/>
  <c r="CQ117" i="19"/>
  <c r="CQ116" i="19"/>
  <c r="CQ115" i="19"/>
  <c r="CQ114" i="19"/>
  <c r="CQ113" i="19"/>
  <c r="CQ112" i="19"/>
  <c r="CQ111" i="19"/>
  <c r="CQ170" i="19"/>
  <c r="CQ169" i="19"/>
  <c r="CQ168" i="19"/>
  <c r="CQ167" i="19"/>
  <c r="CQ166" i="19"/>
  <c r="CQ165" i="19"/>
  <c r="CQ164" i="19"/>
  <c r="CQ163" i="19"/>
  <c r="CQ162" i="19"/>
  <c r="CQ161" i="19"/>
  <c r="CQ160" i="19"/>
  <c r="CQ159" i="19"/>
  <c r="CQ158" i="19"/>
  <c r="CQ157" i="19"/>
  <c r="CQ156" i="19"/>
  <c r="CQ155" i="19"/>
  <c r="CQ154" i="19"/>
  <c r="CQ153" i="19"/>
  <c r="CQ152" i="19"/>
  <c r="CQ151" i="19"/>
  <c r="CQ150" i="19"/>
  <c r="CQ149" i="19"/>
  <c r="CQ148" i="19"/>
  <c r="CQ147" i="19"/>
  <c r="CQ146" i="19"/>
  <c r="CQ145" i="19"/>
  <c r="CQ144" i="19"/>
  <c r="CQ143" i="19"/>
  <c r="CQ142" i="19"/>
  <c r="CW170" i="19"/>
  <c r="CW169" i="19"/>
  <c r="CW168" i="19"/>
  <c r="CW167" i="19"/>
  <c r="CW166" i="19"/>
  <c r="CW165" i="19"/>
  <c r="CW164" i="19"/>
  <c r="CW163" i="19"/>
  <c r="CW162" i="19"/>
  <c r="CW161" i="19"/>
  <c r="CW160" i="19"/>
  <c r="CW159" i="19"/>
  <c r="CW158" i="19"/>
  <c r="CW157" i="19"/>
  <c r="CW156" i="19"/>
  <c r="CW155" i="19"/>
  <c r="CW154" i="19"/>
  <c r="CW153" i="19"/>
  <c r="CW152" i="19"/>
  <c r="CW151" i="19"/>
  <c r="CW150" i="19"/>
  <c r="CW149" i="19"/>
  <c r="CW148" i="19"/>
  <c r="CW147" i="19"/>
  <c r="CW146" i="19"/>
  <c r="CW145" i="19"/>
  <c r="CW144" i="19"/>
  <c r="CW143" i="19"/>
  <c r="CW142" i="19"/>
  <c r="CW139" i="19"/>
  <c r="CW138" i="19"/>
  <c r="CW137" i="19"/>
  <c r="CW136" i="19"/>
  <c r="CW135" i="19"/>
  <c r="CW134" i="19"/>
  <c r="CW133" i="19"/>
  <c r="CW132" i="19"/>
  <c r="CW131" i="19"/>
  <c r="CW130" i="19"/>
  <c r="CW129" i="19"/>
  <c r="CW128" i="19"/>
  <c r="CW127" i="19"/>
  <c r="CW126" i="19"/>
  <c r="CW125" i="19"/>
  <c r="CW124" i="19"/>
  <c r="CW123" i="19"/>
  <c r="CW122" i="19"/>
  <c r="CW121" i="19"/>
  <c r="CW120" i="19"/>
  <c r="CW119" i="19"/>
  <c r="CW118" i="19"/>
  <c r="CW117" i="19"/>
  <c r="CW116" i="19"/>
  <c r="CW115" i="19"/>
  <c r="CW114" i="19"/>
  <c r="CW113" i="19"/>
  <c r="CW112" i="19"/>
  <c r="CW111" i="19"/>
  <c r="CW77" i="19"/>
  <c r="CW76" i="19"/>
  <c r="CW75" i="19"/>
  <c r="CW74" i="19"/>
  <c r="CW73" i="19"/>
  <c r="CW72" i="19"/>
  <c r="CW71" i="19"/>
  <c r="CW70" i="19"/>
  <c r="CW69" i="19"/>
  <c r="CW68" i="19"/>
  <c r="CW67" i="19"/>
  <c r="CW66" i="19"/>
  <c r="CW65" i="19"/>
  <c r="CW64" i="19"/>
  <c r="CW63" i="19"/>
  <c r="CW62" i="19"/>
  <c r="CW61" i="19"/>
  <c r="CW60" i="19"/>
  <c r="CW59" i="19"/>
  <c r="CW58" i="19"/>
  <c r="CW57" i="19"/>
  <c r="CW56" i="19"/>
  <c r="CW55" i="19"/>
  <c r="CW54" i="19"/>
  <c r="CW53" i="19"/>
  <c r="CW52" i="19"/>
  <c r="CW51" i="19"/>
  <c r="CW50" i="19"/>
  <c r="CW49" i="19"/>
  <c r="FL170" i="19"/>
  <c r="FL169" i="19"/>
  <c r="FL168" i="19"/>
  <c r="FL167" i="19"/>
  <c r="FL166" i="19"/>
  <c r="FL165" i="19"/>
  <c r="FL164" i="19"/>
  <c r="FL163" i="19"/>
  <c r="FL162" i="19"/>
  <c r="FL161" i="19"/>
  <c r="FL160" i="19"/>
  <c r="FL159" i="19"/>
  <c r="FL158" i="19"/>
  <c r="FL157" i="19"/>
  <c r="FL156" i="19"/>
  <c r="FL155" i="19"/>
  <c r="FL154" i="19"/>
  <c r="FL153" i="19"/>
  <c r="FL152" i="19"/>
  <c r="FL151" i="19"/>
  <c r="FL150" i="19"/>
  <c r="FL149" i="19"/>
  <c r="FL148" i="19"/>
  <c r="FL147" i="19"/>
  <c r="FL146" i="19"/>
  <c r="FL145" i="19"/>
  <c r="FL144" i="19"/>
  <c r="FL143" i="19"/>
  <c r="FL142" i="19"/>
  <c r="FF170" i="19"/>
  <c r="FF169" i="19"/>
  <c r="FF168" i="19"/>
  <c r="FF167" i="19"/>
  <c r="FF166" i="19"/>
  <c r="FF165" i="19"/>
  <c r="FF164" i="19"/>
  <c r="FF163" i="19"/>
  <c r="FF162" i="19"/>
  <c r="FF161" i="19"/>
  <c r="FF160" i="19"/>
  <c r="FF159" i="19"/>
  <c r="FF158" i="19"/>
  <c r="FF157" i="19"/>
  <c r="FF156" i="19"/>
  <c r="FF155" i="19"/>
  <c r="FF154" i="19"/>
  <c r="FF153" i="19"/>
  <c r="FF152" i="19"/>
  <c r="FF151" i="19"/>
  <c r="FF150" i="19"/>
  <c r="FF149" i="19"/>
  <c r="FF148" i="19"/>
  <c r="FF147" i="19"/>
  <c r="FF146" i="19"/>
  <c r="FF145" i="19"/>
  <c r="FF144" i="19"/>
  <c r="FF143" i="19"/>
  <c r="FF142" i="19"/>
  <c r="EZ170" i="19"/>
  <c r="EZ169" i="19"/>
  <c r="EZ168" i="19"/>
  <c r="EZ167" i="19"/>
  <c r="EZ166" i="19"/>
  <c r="EZ165" i="19"/>
  <c r="EZ164" i="19"/>
  <c r="EZ163" i="19"/>
  <c r="EZ162" i="19"/>
  <c r="EZ161" i="19"/>
  <c r="EZ160" i="19"/>
  <c r="EZ159" i="19"/>
  <c r="EZ158" i="19"/>
  <c r="EZ157" i="19"/>
  <c r="EZ156" i="19"/>
  <c r="EZ155" i="19"/>
  <c r="EZ154" i="19"/>
  <c r="EZ153" i="19"/>
  <c r="EZ152" i="19"/>
  <c r="EZ151" i="19"/>
  <c r="EZ150" i="19"/>
  <c r="EZ149" i="19"/>
  <c r="EZ148" i="19"/>
  <c r="EZ147" i="19"/>
  <c r="EZ146" i="19"/>
  <c r="EZ145" i="19"/>
  <c r="EZ144" i="19"/>
  <c r="EZ143" i="19"/>
  <c r="EZ142" i="19"/>
  <c r="ET170" i="19"/>
  <c r="ET169" i="19"/>
  <c r="ET168" i="19"/>
  <c r="ET167" i="19"/>
  <c r="ET166" i="19"/>
  <c r="ET165" i="19"/>
  <c r="ET164" i="19"/>
  <c r="ET163" i="19"/>
  <c r="ET162" i="19"/>
  <c r="ET161" i="19"/>
  <c r="ET160" i="19"/>
  <c r="ET159" i="19"/>
  <c r="ET158" i="19"/>
  <c r="ET157" i="19"/>
  <c r="ET156" i="19"/>
  <c r="ET155" i="19"/>
  <c r="ET154" i="19"/>
  <c r="ET153" i="19"/>
  <c r="ET152" i="19"/>
  <c r="ET151" i="19"/>
  <c r="ET150" i="19"/>
  <c r="ET149" i="19"/>
  <c r="ET148" i="19"/>
  <c r="ET147" i="19"/>
  <c r="ET146" i="19"/>
  <c r="ET145" i="19"/>
  <c r="ET144" i="19"/>
  <c r="ET143" i="19"/>
  <c r="ET142" i="19"/>
  <c r="EN170" i="19"/>
  <c r="EN169" i="19"/>
  <c r="EN168" i="19"/>
  <c r="EN167" i="19"/>
  <c r="EN166" i="19"/>
  <c r="EN165" i="19"/>
  <c r="EN164" i="19"/>
  <c r="EN163" i="19"/>
  <c r="EN162" i="19"/>
  <c r="EN161" i="19"/>
  <c r="EN160" i="19"/>
  <c r="EN159" i="19"/>
  <c r="EN158" i="19"/>
  <c r="EN157" i="19"/>
  <c r="EN156" i="19"/>
  <c r="EN155" i="19"/>
  <c r="EN154" i="19"/>
  <c r="EN153" i="19"/>
  <c r="EN152" i="19"/>
  <c r="EN151" i="19"/>
  <c r="EN150" i="19"/>
  <c r="EN149" i="19"/>
  <c r="EN148" i="19"/>
  <c r="EN147" i="19"/>
  <c r="EN146" i="19"/>
  <c r="EN145" i="19"/>
  <c r="EN144" i="19"/>
  <c r="EN143" i="19"/>
  <c r="EN142" i="19"/>
  <c r="EH170" i="19"/>
  <c r="EH169" i="19"/>
  <c r="EH168" i="19"/>
  <c r="EH167" i="19"/>
  <c r="EH166" i="19"/>
  <c r="EH165" i="19"/>
  <c r="EH164" i="19"/>
  <c r="EH163" i="19"/>
  <c r="EH162" i="19"/>
  <c r="EH161" i="19"/>
  <c r="EH160" i="19"/>
  <c r="EH159" i="19"/>
  <c r="EH158" i="19"/>
  <c r="EH157" i="19"/>
  <c r="EH156" i="19"/>
  <c r="EH155" i="19"/>
  <c r="EH154" i="19"/>
  <c r="EH153" i="19"/>
  <c r="EH152" i="19"/>
  <c r="EH151" i="19"/>
  <c r="EH150" i="19"/>
  <c r="EH149" i="19"/>
  <c r="EH148" i="19"/>
  <c r="EH147" i="19"/>
  <c r="EH146" i="19"/>
  <c r="EH145" i="19"/>
  <c r="EH144" i="19"/>
  <c r="EH143" i="19"/>
  <c r="EH142" i="19"/>
  <c r="EB170" i="19"/>
  <c r="EB169" i="19"/>
  <c r="EB168" i="19"/>
  <c r="EB167" i="19"/>
  <c r="EB166" i="19"/>
  <c r="EB165" i="19"/>
  <c r="EB164" i="19"/>
  <c r="EB163" i="19"/>
  <c r="EB162" i="19"/>
  <c r="EB161" i="19"/>
  <c r="EB160" i="19"/>
  <c r="EB159" i="19"/>
  <c r="EB158" i="19"/>
  <c r="EB157" i="19"/>
  <c r="EB156" i="19"/>
  <c r="EB155" i="19"/>
  <c r="EB154" i="19"/>
  <c r="EB153" i="19"/>
  <c r="EB152" i="19"/>
  <c r="EB151" i="19"/>
  <c r="EB150" i="19"/>
  <c r="EB149" i="19"/>
  <c r="EB148" i="19"/>
  <c r="EB147" i="19"/>
  <c r="EB146" i="19"/>
  <c r="EB145" i="19"/>
  <c r="EB144" i="19"/>
  <c r="EB143" i="19"/>
  <c r="EB142" i="19"/>
  <c r="DU170" i="19"/>
  <c r="DU169" i="19"/>
  <c r="DU168" i="19"/>
  <c r="DU167" i="19"/>
  <c r="DU166" i="19"/>
  <c r="DU165" i="19"/>
  <c r="DU164" i="19"/>
  <c r="DU163" i="19"/>
  <c r="DU162" i="19"/>
  <c r="DU161" i="19"/>
  <c r="DU160" i="19"/>
  <c r="DU159" i="19"/>
  <c r="DU158" i="19"/>
  <c r="DU157" i="19"/>
  <c r="DU156" i="19"/>
  <c r="DU155" i="19"/>
  <c r="DU154" i="19"/>
  <c r="DU153" i="19"/>
  <c r="DU152" i="19"/>
  <c r="DU151" i="19"/>
  <c r="DU150" i="19"/>
  <c r="DU149" i="19"/>
  <c r="DU148" i="19"/>
  <c r="DU147" i="19"/>
  <c r="DU146" i="19"/>
  <c r="DU145" i="19"/>
  <c r="DU144" i="19"/>
  <c r="DU143" i="19"/>
  <c r="DU142" i="19"/>
  <c r="DO170" i="19"/>
  <c r="DO169" i="19"/>
  <c r="DO168" i="19"/>
  <c r="DO167" i="19"/>
  <c r="DO166" i="19"/>
  <c r="DO165" i="19"/>
  <c r="DO164" i="19"/>
  <c r="DO163" i="19"/>
  <c r="DO162" i="19"/>
  <c r="DO161" i="19"/>
  <c r="DO160" i="19"/>
  <c r="DO159" i="19"/>
  <c r="DO158" i="19"/>
  <c r="DO157" i="19"/>
  <c r="DO156" i="19"/>
  <c r="DO155" i="19"/>
  <c r="DO154" i="19"/>
  <c r="DO153" i="19"/>
  <c r="DO152" i="19"/>
  <c r="DO151" i="19"/>
  <c r="DO150" i="19"/>
  <c r="DO149" i="19"/>
  <c r="DO148" i="19"/>
  <c r="DO147" i="19"/>
  <c r="DO146" i="19"/>
  <c r="DO145" i="19"/>
  <c r="DO144" i="19"/>
  <c r="DO143" i="19"/>
  <c r="DO142" i="19"/>
  <c r="DI170" i="19"/>
  <c r="DI169" i="19"/>
  <c r="DI168" i="19"/>
  <c r="DI167" i="19"/>
  <c r="DI166" i="19"/>
  <c r="DI165" i="19"/>
  <c r="DI164" i="19"/>
  <c r="DI163" i="19"/>
  <c r="DI162" i="19"/>
  <c r="DI161" i="19"/>
  <c r="DI160" i="19"/>
  <c r="DI159" i="19"/>
  <c r="DI158" i="19"/>
  <c r="DI157" i="19"/>
  <c r="DI156" i="19"/>
  <c r="DI155" i="19"/>
  <c r="DI154" i="19"/>
  <c r="DI153" i="19"/>
  <c r="DI152" i="19"/>
  <c r="DI151" i="19"/>
  <c r="DI150" i="19"/>
  <c r="DI149" i="19"/>
  <c r="DI148" i="19"/>
  <c r="DI147" i="19"/>
  <c r="DI146" i="19"/>
  <c r="DI145" i="19"/>
  <c r="DI144" i="19"/>
  <c r="DI143" i="19"/>
  <c r="DI142" i="19"/>
  <c r="DC170" i="19"/>
  <c r="DC169" i="19"/>
  <c r="DC168" i="19"/>
  <c r="DC167" i="19"/>
  <c r="DC166" i="19"/>
  <c r="DC165" i="19"/>
  <c r="DC164" i="19"/>
  <c r="DC163" i="19"/>
  <c r="DC162" i="19"/>
  <c r="DC161" i="19"/>
  <c r="DC160" i="19"/>
  <c r="DC159" i="19"/>
  <c r="DC158" i="19"/>
  <c r="DC157" i="19"/>
  <c r="DC156" i="19"/>
  <c r="DC155" i="19"/>
  <c r="DC154" i="19"/>
  <c r="DC153" i="19"/>
  <c r="DC152" i="19"/>
  <c r="DC151" i="19"/>
  <c r="DC150" i="19"/>
  <c r="DC149" i="19"/>
  <c r="DC148" i="19"/>
  <c r="DC147" i="19"/>
  <c r="DC146" i="19"/>
  <c r="DC145" i="19"/>
  <c r="DC144" i="19"/>
  <c r="DC143" i="19"/>
  <c r="DC142" i="19"/>
  <c r="DC139" i="19"/>
  <c r="DC138" i="19"/>
  <c r="DC137" i="19"/>
  <c r="DC136" i="19"/>
  <c r="DC135" i="19"/>
  <c r="DC134" i="19"/>
  <c r="DC133" i="19"/>
  <c r="DC132" i="19"/>
  <c r="DC131" i="19"/>
  <c r="DC130" i="19"/>
  <c r="DC129" i="19"/>
  <c r="DC128" i="19"/>
  <c r="DC127" i="19"/>
  <c r="DC126" i="19"/>
  <c r="DC125" i="19"/>
  <c r="DC124" i="19"/>
  <c r="DC123" i="19"/>
  <c r="DC122" i="19"/>
  <c r="DC121" i="19"/>
  <c r="DC120" i="19"/>
  <c r="DC119" i="19"/>
  <c r="DC118" i="19"/>
  <c r="DC117" i="19"/>
  <c r="DC116" i="19"/>
  <c r="DC115" i="19"/>
  <c r="DC114" i="19"/>
  <c r="DC113" i="19"/>
  <c r="DC112" i="19"/>
  <c r="DC111" i="19"/>
  <c r="DC77" i="19"/>
  <c r="DC76" i="19"/>
  <c r="DC75" i="19"/>
  <c r="DC74" i="19"/>
  <c r="DC73" i="19"/>
  <c r="DC72" i="19"/>
  <c r="DC71" i="19"/>
  <c r="DC70" i="19"/>
  <c r="DC69" i="19"/>
  <c r="DC68" i="19"/>
  <c r="DC67" i="19"/>
  <c r="DC66" i="19"/>
  <c r="DC65" i="19"/>
  <c r="DC64" i="19"/>
  <c r="DC63" i="19"/>
  <c r="DC62" i="19"/>
  <c r="DC61" i="19"/>
  <c r="DC60" i="19"/>
  <c r="DC59" i="19"/>
  <c r="DC58" i="19"/>
  <c r="DC57" i="19"/>
  <c r="DC56" i="19"/>
  <c r="DC55" i="19"/>
  <c r="DC54" i="19"/>
  <c r="DC53" i="19"/>
  <c r="DC52" i="19"/>
  <c r="DC51" i="19"/>
  <c r="DC50" i="19"/>
  <c r="DC49" i="19"/>
  <c r="DI77" i="19"/>
  <c r="DI76" i="19"/>
  <c r="DI75" i="19"/>
  <c r="DI74" i="19"/>
  <c r="DI73" i="19"/>
  <c r="DI72" i="19"/>
  <c r="DI71" i="19"/>
  <c r="DI70" i="19"/>
  <c r="DI69" i="19"/>
  <c r="DI68" i="19"/>
  <c r="DI67" i="19"/>
  <c r="DI66" i="19"/>
  <c r="DI65" i="19"/>
  <c r="DI64" i="19"/>
  <c r="DI63" i="19"/>
  <c r="DI62" i="19"/>
  <c r="DI61" i="19"/>
  <c r="DI60" i="19"/>
  <c r="DI59" i="19"/>
  <c r="DI58" i="19"/>
  <c r="DI57" i="19"/>
  <c r="DI56" i="19"/>
  <c r="DI55" i="19"/>
  <c r="DI54" i="19"/>
  <c r="DI53" i="19"/>
  <c r="DI52" i="19"/>
  <c r="DI51" i="19"/>
  <c r="DI50" i="19"/>
  <c r="DI49" i="19"/>
  <c r="DO77" i="19"/>
  <c r="DO76" i="19"/>
  <c r="DO75" i="19"/>
  <c r="DO74" i="19"/>
  <c r="DO73" i="19"/>
  <c r="DO72" i="19"/>
  <c r="DO71" i="19"/>
  <c r="DO70" i="19"/>
  <c r="DO69" i="19"/>
  <c r="DO68" i="19"/>
  <c r="DO67" i="19"/>
  <c r="DO66" i="19"/>
  <c r="DO65" i="19"/>
  <c r="DO64" i="19"/>
  <c r="DO63" i="19"/>
  <c r="DO62" i="19"/>
  <c r="DO61" i="19"/>
  <c r="DO60" i="19"/>
  <c r="DO59" i="19"/>
  <c r="DO58" i="19"/>
  <c r="DO57" i="19"/>
  <c r="DO56" i="19"/>
  <c r="DO55" i="19"/>
  <c r="DO54" i="19"/>
  <c r="DO53" i="19"/>
  <c r="DO52" i="19"/>
  <c r="DO51" i="19"/>
  <c r="DO50" i="19"/>
  <c r="DO49" i="19"/>
  <c r="DU77" i="19"/>
  <c r="DU76" i="19"/>
  <c r="DU75" i="19"/>
  <c r="DU74" i="19"/>
  <c r="DU73" i="19"/>
  <c r="DU72" i="19"/>
  <c r="DU71" i="19"/>
  <c r="DU70" i="19"/>
  <c r="DU69" i="19"/>
  <c r="DU68" i="19"/>
  <c r="DU67" i="19"/>
  <c r="DU66" i="19"/>
  <c r="DU65" i="19"/>
  <c r="DU64" i="19"/>
  <c r="DU63" i="19"/>
  <c r="DU62" i="19"/>
  <c r="DU61" i="19"/>
  <c r="DU60" i="19"/>
  <c r="DU59" i="19"/>
  <c r="DU58" i="19"/>
  <c r="DU57" i="19"/>
  <c r="DU56" i="19"/>
  <c r="DU55" i="19"/>
  <c r="DU54" i="19"/>
  <c r="DU53" i="19"/>
  <c r="DU52" i="19"/>
  <c r="DU51" i="19"/>
  <c r="DU50" i="19"/>
  <c r="DU49" i="19"/>
  <c r="EB77" i="19"/>
  <c r="EB76" i="19"/>
  <c r="EB75" i="19"/>
  <c r="EB74" i="19"/>
  <c r="EB73" i="19"/>
  <c r="EB72" i="19"/>
  <c r="EB71" i="19"/>
  <c r="EB70" i="19"/>
  <c r="EB69" i="19"/>
  <c r="EB68" i="19"/>
  <c r="EB67" i="19"/>
  <c r="EB66" i="19"/>
  <c r="EB65" i="19"/>
  <c r="EB64" i="19"/>
  <c r="EB63" i="19"/>
  <c r="EB62" i="19"/>
  <c r="EB61" i="19"/>
  <c r="EB60" i="19"/>
  <c r="EB59" i="19"/>
  <c r="EB58" i="19"/>
  <c r="EB57" i="19"/>
  <c r="EB56" i="19"/>
  <c r="EB55" i="19"/>
  <c r="EB54" i="19"/>
  <c r="EB53" i="19"/>
  <c r="EB52" i="19"/>
  <c r="EB51" i="19"/>
  <c r="EB50" i="19"/>
  <c r="EB49" i="19"/>
  <c r="EH77" i="19"/>
  <c r="EH76" i="19"/>
  <c r="EH75" i="19"/>
  <c r="EH74" i="19"/>
  <c r="EH73" i="19"/>
  <c r="EH72" i="19"/>
  <c r="EH71" i="19"/>
  <c r="EH70" i="19"/>
  <c r="EH69" i="19"/>
  <c r="EH68" i="19"/>
  <c r="EH67" i="19"/>
  <c r="EH66" i="19"/>
  <c r="EH65" i="19"/>
  <c r="EH64" i="19"/>
  <c r="EH63" i="19"/>
  <c r="EH62" i="19"/>
  <c r="EH61" i="19"/>
  <c r="EH60" i="19"/>
  <c r="EH59" i="19"/>
  <c r="EH58" i="19"/>
  <c r="EH57" i="19"/>
  <c r="EH56" i="19"/>
  <c r="EH55" i="19"/>
  <c r="EH54" i="19"/>
  <c r="EH53" i="19"/>
  <c r="EH52" i="19"/>
  <c r="EH51" i="19"/>
  <c r="EH50" i="19"/>
  <c r="EH49" i="19"/>
  <c r="EN77" i="19"/>
  <c r="EN76" i="19"/>
  <c r="EN75" i="19"/>
  <c r="EN74" i="19"/>
  <c r="EN73" i="19"/>
  <c r="EN72" i="19"/>
  <c r="EN71" i="19"/>
  <c r="EN70" i="19"/>
  <c r="EN69" i="19"/>
  <c r="EN68" i="19"/>
  <c r="EN67" i="19"/>
  <c r="EN66" i="19"/>
  <c r="EN65" i="19"/>
  <c r="EN64" i="19"/>
  <c r="EN63" i="19"/>
  <c r="EN62" i="19"/>
  <c r="EN61" i="19"/>
  <c r="EN60" i="19"/>
  <c r="EN59" i="19"/>
  <c r="EN58" i="19"/>
  <c r="EN57" i="19"/>
  <c r="EN56" i="19"/>
  <c r="EN55" i="19"/>
  <c r="EN54" i="19"/>
  <c r="EN53" i="19"/>
  <c r="EN52" i="19"/>
  <c r="EN51" i="19"/>
  <c r="EN50" i="19"/>
  <c r="EN49" i="19"/>
  <c r="ET77" i="19"/>
  <c r="ET76" i="19"/>
  <c r="ET75" i="19"/>
  <c r="ET74" i="19"/>
  <c r="ET73" i="19"/>
  <c r="ET72" i="19"/>
  <c r="ET71" i="19"/>
  <c r="ET70" i="19"/>
  <c r="ET69" i="19"/>
  <c r="ET68" i="19"/>
  <c r="ET67" i="19"/>
  <c r="ET66" i="19"/>
  <c r="ET65" i="19"/>
  <c r="ET64" i="19"/>
  <c r="ET63" i="19"/>
  <c r="ET62" i="19"/>
  <c r="ET61" i="19"/>
  <c r="ET60" i="19"/>
  <c r="ET59" i="19"/>
  <c r="ET58" i="19"/>
  <c r="ET57" i="19"/>
  <c r="ET56" i="19"/>
  <c r="ET55" i="19"/>
  <c r="ET54" i="19"/>
  <c r="ET53" i="19"/>
  <c r="ET52" i="19"/>
  <c r="ET51" i="19"/>
  <c r="ET50" i="19"/>
  <c r="ET49" i="19"/>
  <c r="EZ77" i="19"/>
  <c r="EZ76" i="19"/>
  <c r="EZ75" i="19"/>
  <c r="EZ74" i="19"/>
  <c r="EZ73" i="19"/>
  <c r="EZ72" i="19"/>
  <c r="EZ71" i="19"/>
  <c r="EZ70" i="19"/>
  <c r="EZ69" i="19"/>
  <c r="EZ68" i="19"/>
  <c r="EZ67" i="19"/>
  <c r="EZ66" i="19"/>
  <c r="EZ65" i="19"/>
  <c r="EZ64" i="19"/>
  <c r="EZ63" i="19"/>
  <c r="EZ62" i="19"/>
  <c r="EZ61" i="19"/>
  <c r="EZ60" i="19"/>
  <c r="EZ59" i="19"/>
  <c r="EZ58" i="19"/>
  <c r="EZ57" i="19"/>
  <c r="EZ56" i="19"/>
  <c r="EZ55" i="19"/>
  <c r="EZ54" i="19"/>
  <c r="EZ53" i="19"/>
  <c r="EZ52" i="19"/>
  <c r="EZ51" i="19"/>
  <c r="EZ50" i="19"/>
  <c r="EZ49" i="19"/>
  <c r="FF77" i="19"/>
  <c r="FF76" i="19"/>
  <c r="FF75" i="19"/>
  <c r="FF74" i="19"/>
  <c r="FF73" i="19"/>
  <c r="FF72" i="19"/>
  <c r="FF71" i="19"/>
  <c r="FF70" i="19"/>
  <c r="FF69" i="19"/>
  <c r="FF68" i="19"/>
  <c r="FF67" i="19"/>
  <c r="FF66" i="19"/>
  <c r="FF65" i="19"/>
  <c r="FF64" i="19"/>
  <c r="FF63" i="19"/>
  <c r="FF62" i="19"/>
  <c r="FF61" i="19"/>
  <c r="FF60" i="19"/>
  <c r="FF59" i="19"/>
  <c r="FF58" i="19"/>
  <c r="FF57" i="19"/>
  <c r="FF56" i="19"/>
  <c r="FF55" i="19"/>
  <c r="FF54" i="19"/>
  <c r="FF53" i="19"/>
  <c r="FF52" i="19"/>
  <c r="FF51" i="19"/>
  <c r="FF50" i="19"/>
  <c r="FF49" i="19"/>
  <c r="FL77" i="19"/>
  <c r="FL76" i="19"/>
  <c r="FL75" i="19"/>
  <c r="FL74" i="19"/>
  <c r="FL73" i="19"/>
  <c r="FL72" i="19"/>
  <c r="FL71" i="19"/>
  <c r="FL70" i="19"/>
  <c r="FL69" i="19"/>
  <c r="FL68" i="19"/>
  <c r="FL67" i="19"/>
  <c r="FL66" i="19"/>
  <c r="FL65" i="19"/>
  <c r="FL64" i="19"/>
  <c r="FL63" i="19"/>
  <c r="FL62" i="19"/>
  <c r="FL61" i="19"/>
  <c r="FL60" i="19"/>
  <c r="FL59" i="19"/>
  <c r="FL58" i="19"/>
  <c r="FL57" i="19"/>
  <c r="FL56" i="19"/>
  <c r="FL55" i="19"/>
  <c r="FL54" i="19"/>
  <c r="FL53" i="19"/>
  <c r="FL52" i="19"/>
  <c r="FL51" i="19"/>
  <c r="FL50" i="19"/>
  <c r="FL49" i="19"/>
  <c r="FL46" i="19"/>
  <c r="FL45" i="19"/>
  <c r="FL44" i="19"/>
  <c r="FL43" i="19"/>
  <c r="FL42" i="19"/>
  <c r="FL41" i="19"/>
  <c r="FL40" i="19"/>
  <c r="FL39" i="19"/>
  <c r="FL38" i="19"/>
  <c r="FL37" i="19"/>
  <c r="FL36" i="19"/>
  <c r="FL35" i="19"/>
  <c r="FL34" i="19"/>
  <c r="FL33" i="19"/>
  <c r="FL32" i="19"/>
  <c r="FL31" i="19"/>
  <c r="FL30" i="19"/>
  <c r="FL29" i="19"/>
  <c r="FL28" i="19"/>
  <c r="FL27" i="19"/>
  <c r="FL26" i="19"/>
  <c r="FL25" i="19"/>
  <c r="FL24" i="19"/>
  <c r="FL23" i="19"/>
  <c r="FL22" i="19"/>
  <c r="FL21" i="19"/>
  <c r="FL20" i="19"/>
  <c r="FL19" i="19"/>
  <c r="FL18" i="19"/>
  <c r="FF46" i="19"/>
  <c r="FF45" i="19"/>
  <c r="FF44" i="19"/>
  <c r="FF43" i="19"/>
  <c r="FF42" i="19"/>
  <c r="FF41" i="19"/>
  <c r="FF40" i="19"/>
  <c r="FF39" i="19"/>
  <c r="FF38" i="19"/>
  <c r="FF37" i="19"/>
  <c r="FF36" i="19"/>
  <c r="FF35" i="19"/>
  <c r="FF34" i="19"/>
  <c r="FF33" i="19"/>
  <c r="FF32" i="19"/>
  <c r="FF31" i="19"/>
  <c r="FF30" i="19"/>
  <c r="FF29" i="19"/>
  <c r="FF28" i="19"/>
  <c r="FF27" i="19"/>
  <c r="FF26" i="19"/>
  <c r="FF25" i="19"/>
  <c r="FF24" i="19"/>
  <c r="FF23" i="19"/>
  <c r="FF22" i="19"/>
  <c r="FF21" i="19"/>
  <c r="FF20" i="19"/>
  <c r="FF19" i="19"/>
  <c r="FF18" i="19"/>
  <c r="EZ46" i="19"/>
  <c r="EZ45" i="19"/>
  <c r="EZ44" i="19"/>
  <c r="EZ43" i="19"/>
  <c r="EZ42" i="19"/>
  <c r="EZ41" i="19"/>
  <c r="EZ40" i="19"/>
  <c r="EZ39" i="19"/>
  <c r="EZ38" i="19"/>
  <c r="EZ37" i="19"/>
  <c r="EZ36" i="19"/>
  <c r="EZ35" i="19"/>
  <c r="EZ34" i="19"/>
  <c r="EZ33" i="19"/>
  <c r="EZ32" i="19"/>
  <c r="EZ31" i="19"/>
  <c r="EZ30" i="19"/>
  <c r="EZ29" i="19"/>
  <c r="EZ28" i="19"/>
  <c r="EZ27" i="19"/>
  <c r="EZ26" i="19"/>
  <c r="EZ25" i="19"/>
  <c r="EZ24" i="19"/>
  <c r="EZ23" i="19"/>
  <c r="EZ22" i="19"/>
  <c r="EZ21" i="19"/>
  <c r="EZ20" i="19"/>
  <c r="EZ19" i="19"/>
  <c r="EZ18" i="19"/>
  <c r="ET46" i="19"/>
  <c r="ET45" i="19"/>
  <c r="ET44" i="19"/>
  <c r="ET43" i="19"/>
  <c r="ET42" i="19"/>
  <c r="ET41" i="19"/>
  <c r="ET40" i="19"/>
  <c r="ET39" i="19"/>
  <c r="ET38" i="19"/>
  <c r="ET37" i="19"/>
  <c r="ET36" i="19"/>
  <c r="ET35" i="19"/>
  <c r="ET34" i="19"/>
  <c r="ET33" i="19"/>
  <c r="ET32" i="19"/>
  <c r="ET31" i="19"/>
  <c r="ET30" i="19"/>
  <c r="ET29" i="19"/>
  <c r="ET28" i="19"/>
  <c r="ET27" i="19"/>
  <c r="ET26" i="19"/>
  <c r="ET25" i="19"/>
  <c r="ET24" i="19"/>
  <c r="ET23" i="19"/>
  <c r="ET22" i="19"/>
  <c r="ET21" i="19"/>
  <c r="ET20" i="19"/>
  <c r="ET19" i="19"/>
  <c r="ET18" i="19"/>
  <c r="EN46" i="19"/>
  <c r="EN45" i="19"/>
  <c r="EN44" i="19"/>
  <c r="EN43" i="19"/>
  <c r="EN42" i="19"/>
  <c r="EN41" i="19"/>
  <c r="EN40" i="19"/>
  <c r="EN39" i="19"/>
  <c r="EN38" i="19"/>
  <c r="EN37" i="19"/>
  <c r="EN36" i="19"/>
  <c r="EN35" i="19"/>
  <c r="EN34" i="19"/>
  <c r="EN33" i="19"/>
  <c r="EN32" i="19"/>
  <c r="EN31" i="19"/>
  <c r="EN30" i="19"/>
  <c r="EN29" i="19"/>
  <c r="EN28" i="19"/>
  <c r="EN27" i="19"/>
  <c r="EN26" i="19"/>
  <c r="EN25" i="19"/>
  <c r="EN24" i="19"/>
  <c r="EN23" i="19"/>
  <c r="EN22" i="19"/>
  <c r="EN21" i="19"/>
  <c r="EN20" i="19"/>
  <c r="EN19" i="19"/>
  <c r="EN18" i="19"/>
  <c r="EH46" i="19"/>
  <c r="EH45" i="19"/>
  <c r="EH44" i="19"/>
  <c r="EH43" i="19"/>
  <c r="EH42" i="19"/>
  <c r="EH41" i="19"/>
  <c r="EH40" i="19"/>
  <c r="EH39" i="19"/>
  <c r="EH38" i="19"/>
  <c r="EH37" i="19"/>
  <c r="EH36" i="19"/>
  <c r="EH35" i="19"/>
  <c r="EH34" i="19"/>
  <c r="EH33" i="19"/>
  <c r="EH32" i="19"/>
  <c r="EH31" i="19"/>
  <c r="EH30" i="19"/>
  <c r="EH29" i="19"/>
  <c r="EH28" i="19"/>
  <c r="EH27" i="19"/>
  <c r="EH26" i="19"/>
  <c r="EH25" i="19"/>
  <c r="EH24" i="19"/>
  <c r="EH23" i="19"/>
  <c r="EH22" i="19"/>
  <c r="EH21" i="19"/>
  <c r="EH20" i="19"/>
  <c r="EH19" i="19"/>
  <c r="EH18" i="19"/>
  <c r="EB46" i="19"/>
  <c r="EB45" i="19"/>
  <c r="EB44" i="19"/>
  <c r="EB43" i="19"/>
  <c r="EB42" i="19"/>
  <c r="EB41" i="19"/>
  <c r="EB40" i="19"/>
  <c r="EB39" i="19"/>
  <c r="EB38" i="19"/>
  <c r="EB37" i="19"/>
  <c r="EB36" i="19"/>
  <c r="EB35" i="19"/>
  <c r="EB34" i="19"/>
  <c r="EB33" i="19"/>
  <c r="EB32" i="19"/>
  <c r="EB31" i="19"/>
  <c r="EB30" i="19"/>
  <c r="EB29" i="19"/>
  <c r="EB28" i="19"/>
  <c r="EB27" i="19"/>
  <c r="EB26" i="19"/>
  <c r="EB25" i="19"/>
  <c r="EB24" i="19"/>
  <c r="EB23" i="19"/>
  <c r="EB22" i="19"/>
  <c r="EB21" i="19"/>
  <c r="EB20" i="19"/>
  <c r="EB19" i="19"/>
  <c r="EB18" i="19"/>
  <c r="DU46" i="19"/>
  <c r="DU45" i="19"/>
  <c r="DU44" i="19"/>
  <c r="DU43" i="19"/>
  <c r="DU42" i="19"/>
  <c r="DU41" i="19"/>
  <c r="DU40" i="19"/>
  <c r="DU39" i="19"/>
  <c r="DU38" i="19"/>
  <c r="DU37" i="19"/>
  <c r="DU36" i="19"/>
  <c r="DU35" i="19"/>
  <c r="DU34" i="19"/>
  <c r="DU33" i="19"/>
  <c r="DU32" i="19"/>
  <c r="DU31" i="19"/>
  <c r="DU30" i="19"/>
  <c r="DU29" i="19"/>
  <c r="DU28" i="19"/>
  <c r="DU27" i="19"/>
  <c r="DU26" i="19"/>
  <c r="DU25" i="19"/>
  <c r="DU24" i="19"/>
  <c r="DU23" i="19"/>
  <c r="DU22" i="19"/>
  <c r="DU21" i="19"/>
  <c r="DU20" i="19"/>
  <c r="DU19" i="19"/>
  <c r="DU18" i="19"/>
  <c r="DO46" i="19"/>
  <c r="DO45" i="19"/>
  <c r="DO44" i="19"/>
  <c r="DO43" i="19"/>
  <c r="DO42" i="19"/>
  <c r="DO41" i="19"/>
  <c r="DO40" i="19"/>
  <c r="DO39" i="19"/>
  <c r="DO38" i="19"/>
  <c r="DO37" i="19"/>
  <c r="DO36" i="19"/>
  <c r="DO35" i="19"/>
  <c r="DO34" i="19"/>
  <c r="DO33" i="19"/>
  <c r="DO32" i="19"/>
  <c r="DO31" i="19"/>
  <c r="DO30" i="19"/>
  <c r="DO29" i="19"/>
  <c r="DO28" i="19"/>
  <c r="DO27" i="19"/>
  <c r="DO26" i="19"/>
  <c r="DO25" i="19"/>
  <c r="DO24" i="19"/>
  <c r="DO23" i="19"/>
  <c r="DO22" i="19"/>
  <c r="DO21" i="19"/>
  <c r="DO20" i="19"/>
  <c r="DO19" i="19"/>
  <c r="DO18" i="19"/>
  <c r="DI46" i="19"/>
  <c r="DI45" i="19"/>
  <c r="DI44" i="19"/>
  <c r="DI43" i="19"/>
  <c r="DI42" i="19"/>
  <c r="DI41" i="19"/>
  <c r="DI40" i="19"/>
  <c r="DI39" i="19"/>
  <c r="DI38" i="19"/>
  <c r="DI37" i="19"/>
  <c r="DI36" i="19"/>
  <c r="DI35" i="19"/>
  <c r="DI34" i="19"/>
  <c r="DI33" i="19"/>
  <c r="DI32" i="19"/>
  <c r="DI31" i="19"/>
  <c r="DI30" i="19"/>
  <c r="DI29" i="19"/>
  <c r="DI28" i="19"/>
  <c r="DI27" i="19"/>
  <c r="DI26" i="19"/>
  <c r="DI25" i="19"/>
  <c r="DI24" i="19"/>
  <c r="DI23" i="19"/>
  <c r="DI22" i="19"/>
  <c r="DI21" i="19"/>
  <c r="DI20" i="19"/>
  <c r="DI19" i="19"/>
  <c r="DI18" i="19"/>
  <c r="DC46" i="19"/>
  <c r="DC45" i="19"/>
  <c r="DC44" i="19"/>
  <c r="DC43" i="19"/>
  <c r="DC42" i="19"/>
  <c r="DC41" i="19"/>
  <c r="DC40" i="19"/>
  <c r="DC39" i="19"/>
  <c r="DC38" i="19"/>
  <c r="DC37" i="19"/>
  <c r="DC36" i="19"/>
  <c r="DC35" i="19"/>
  <c r="DC34" i="19"/>
  <c r="DC33" i="19"/>
  <c r="DC32" i="19"/>
  <c r="DC31" i="19"/>
  <c r="DC30" i="19"/>
  <c r="DC29" i="19"/>
  <c r="DC28" i="19"/>
  <c r="DC27" i="19"/>
  <c r="DC26" i="19"/>
  <c r="DC25" i="19"/>
  <c r="DC24" i="19"/>
  <c r="DC23" i="19"/>
  <c r="DC22" i="19"/>
  <c r="DC21" i="19"/>
  <c r="DC20" i="19"/>
  <c r="DC19" i="19"/>
  <c r="DC18" i="19"/>
  <c r="CW46" i="19"/>
  <c r="CW45" i="19"/>
  <c r="CW44" i="19"/>
  <c r="CW43" i="19"/>
  <c r="CW42" i="19"/>
  <c r="CW41" i="19"/>
  <c r="CW40" i="19"/>
  <c r="CW39" i="19"/>
  <c r="CW38" i="19"/>
  <c r="CW37" i="19"/>
  <c r="CW36" i="19"/>
  <c r="CW35" i="19"/>
  <c r="CW34" i="19"/>
  <c r="CW33" i="19"/>
  <c r="CW32" i="19"/>
  <c r="CW31" i="19"/>
  <c r="CW30" i="19"/>
  <c r="CW29" i="19"/>
  <c r="CW28" i="19"/>
  <c r="CW27" i="19"/>
  <c r="CW26" i="19"/>
  <c r="CW25" i="19"/>
  <c r="CW24" i="19"/>
  <c r="CW23" i="19"/>
  <c r="CW22" i="19"/>
  <c r="CW21" i="19"/>
  <c r="CW20" i="19"/>
  <c r="CW19" i="19"/>
  <c r="CW18" i="19"/>
  <c r="CQ46" i="19"/>
  <c r="CQ45" i="19"/>
  <c r="CQ44" i="19"/>
  <c r="CQ43" i="19"/>
  <c r="CQ42" i="19"/>
  <c r="CQ41" i="19"/>
  <c r="CQ40" i="19"/>
  <c r="CQ39" i="19"/>
  <c r="CQ38" i="19"/>
  <c r="CQ37" i="19"/>
  <c r="CQ36" i="19"/>
  <c r="CQ35" i="19"/>
  <c r="CQ34" i="19"/>
  <c r="CQ33" i="19"/>
  <c r="CQ32" i="19"/>
  <c r="CQ31" i="19"/>
  <c r="CQ30" i="19"/>
  <c r="CQ29" i="19"/>
  <c r="CQ28" i="19"/>
  <c r="CQ27" i="19"/>
  <c r="CQ26" i="19"/>
  <c r="CQ25" i="19"/>
  <c r="CQ24" i="19"/>
  <c r="CQ23" i="19"/>
  <c r="CQ22" i="19"/>
  <c r="CQ21" i="19"/>
  <c r="CQ20" i="19"/>
  <c r="CQ19" i="19"/>
  <c r="CQ18" i="19"/>
  <c r="CK46" i="19"/>
  <c r="CK45" i="19"/>
  <c r="CK44" i="19"/>
  <c r="CK43" i="19"/>
  <c r="CK42" i="19"/>
  <c r="CK41" i="19"/>
  <c r="CK40" i="19"/>
  <c r="CK39" i="19"/>
  <c r="CK38" i="19"/>
  <c r="CK37" i="19"/>
  <c r="CK36" i="19"/>
  <c r="CK35" i="19"/>
  <c r="CK34" i="19"/>
  <c r="CK33" i="19"/>
  <c r="CK32" i="19"/>
  <c r="CK31" i="19"/>
  <c r="CK30" i="19"/>
  <c r="CK29" i="19"/>
  <c r="CK28" i="19"/>
  <c r="CK27" i="19"/>
  <c r="CK26" i="19"/>
  <c r="CK25" i="19"/>
  <c r="CK24" i="19"/>
  <c r="CK23" i="19"/>
  <c r="CK22" i="19"/>
  <c r="CK21" i="19"/>
  <c r="CK20" i="19"/>
  <c r="CK19" i="19"/>
  <c r="CK18" i="19"/>
  <c r="CD46" i="19"/>
  <c r="CD45" i="19"/>
  <c r="CD44" i="19"/>
  <c r="CD43" i="19"/>
  <c r="CD42" i="19"/>
  <c r="CD41" i="19"/>
  <c r="CD40" i="19"/>
  <c r="CD39" i="19"/>
  <c r="CD38" i="19"/>
  <c r="CD37" i="19"/>
  <c r="CD36" i="19"/>
  <c r="CD35" i="19"/>
  <c r="CD34" i="19"/>
  <c r="CD33" i="19"/>
  <c r="CD32" i="19"/>
  <c r="CD31" i="19"/>
  <c r="CD30" i="19"/>
  <c r="CD29" i="19"/>
  <c r="CD28" i="19"/>
  <c r="CD27" i="19"/>
  <c r="CD26" i="19"/>
  <c r="CD25" i="19"/>
  <c r="CD24" i="19"/>
  <c r="CD23" i="19"/>
  <c r="CD22" i="19"/>
  <c r="CD21" i="19"/>
  <c r="CD20" i="19"/>
  <c r="CD19" i="19"/>
  <c r="CD18" i="19"/>
  <c r="BX46" i="19"/>
  <c r="BX45" i="19"/>
  <c r="BX44" i="19"/>
  <c r="BX43" i="19"/>
  <c r="BX42" i="19"/>
  <c r="BX41" i="19"/>
  <c r="BX40" i="19"/>
  <c r="BX39" i="19"/>
  <c r="BX38" i="19"/>
  <c r="BX37" i="19"/>
  <c r="BX36" i="19"/>
  <c r="BX35" i="19"/>
  <c r="BX34" i="19"/>
  <c r="BX33" i="19"/>
  <c r="BX32" i="19"/>
  <c r="BX31" i="19"/>
  <c r="BX30" i="19"/>
  <c r="BX29" i="19"/>
  <c r="BX28" i="19"/>
  <c r="BX27" i="19"/>
  <c r="BX26" i="19"/>
  <c r="BX25" i="19"/>
  <c r="BX24" i="19"/>
  <c r="BX23" i="19"/>
  <c r="BX22" i="19"/>
  <c r="BX21" i="19"/>
  <c r="BX20" i="19"/>
  <c r="BX19" i="19"/>
  <c r="BX18" i="19"/>
  <c r="BR46" i="19"/>
  <c r="BR45" i="19"/>
  <c r="BR44" i="19"/>
  <c r="BR43" i="19"/>
  <c r="BR42" i="19"/>
  <c r="BR41" i="19"/>
  <c r="BR40" i="19"/>
  <c r="BR39" i="19"/>
  <c r="BR38" i="19"/>
  <c r="BR37" i="19"/>
  <c r="BR36" i="19"/>
  <c r="BR35" i="19"/>
  <c r="BR34" i="19"/>
  <c r="BR33" i="19"/>
  <c r="BR32" i="19"/>
  <c r="BR31" i="19"/>
  <c r="BR30" i="19"/>
  <c r="BR29" i="19"/>
  <c r="BR28" i="19"/>
  <c r="BR27" i="19"/>
  <c r="BR26" i="19"/>
  <c r="BR25" i="19"/>
  <c r="BR24" i="19"/>
  <c r="BR23" i="19"/>
  <c r="BR22" i="19"/>
  <c r="BR21" i="19"/>
  <c r="BR20" i="19"/>
  <c r="BR19" i="19"/>
  <c r="BR18" i="19"/>
  <c r="BL46" i="19"/>
  <c r="BL45" i="19"/>
  <c r="BL44" i="19"/>
  <c r="BL43" i="19"/>
  <c r="BL42" i="19"/>
  <c r="BL41" i="19"/>
  <c r="BL40" i="19"/>
  <c r="BL39" i="19"/>
  <c r="BL38" i="19"/>
  <c r="BL37" i="19"/>
  <c r="BL36" i="19"/>
  <c r="BL35" i="19"/>
  <c r="BL34" i="19"/>
  <c r="BL33" i="19"/>
  <c r="BL32" i="19"/>
  <c r="BL31" i="19"/>
  <c r="BL30" i="19"/>
  <c r="BL29" i="19"/>
  <c r="BL28" i="19"/>
  <c r="BL27" i="19"/>
  <c r="BL26" i="19"/>
  <c r="BL25" i="19"/>
  <c r="BL24" i="19"/>
  <c r="BL23" i="19"/>
  <c r="BL22" i="19"/>
  <c r="BL21" i="19"/>
  <c r="BL20" i="19"/>
  <c r="BL19" i="19"/>
  <c r="BL18" i="19"/>
  <c r="BF46" i="19"/>
  <c r="BF45" i="19"/>
  <c r="BF44" i="19"/>
  <c r="BF43" i="19"/>
  <c r="BF42" i="19"/>
  <c r="BF41" i="19"/>
  <c r="BF40" i="19"/>
  <c r="BF39" i="19"/>
  <c r="BF38" i="19"/>
  <c r="BF37" i="19"/>
  <c r="BF36" i="19"/>
  <c r="BF35" i="19"/>
  <c r="BF34" i="19"/>
  <c r="BF33" i="19"/>
  <c r="BF32" i="19"/>
  <c r="BF31" i="19"/>
  <c r="BF30" i="19"/>
  <c r="BF29" i="19"/>
  <c r="BF28" i="19"/>
  <c r="BF27" i="19"/>
  <c r="BF26" i="19"/>
  <c r="BF25" i="19"/>
  <c r="BF24" i="19"/>
  <c r="BF23" i="19"/>
  <c r="BF22" i="19"/>
  <c r="BF21" i="19"/>
  <c r="BF20" i="19"/>
  <c r="BF19" i="19"/>
  <c r="BF18" i="19"/>
  <c r="AZ46" i="19"/>
  <c r="AZ45" i="19"/>
  <c r="AZ44" i="19"/>
  <c r="AZ43" i="19"/>
  <c r="AZ42" i="19"/>
  <c r="AZ41" i="19"/>
  <c r="AZ40" i="19"/>
  <c r="AZ39" i="19"/>
  <c r="AZ38" i="19"/>
  <c r="AZ37" i="19"/>
  <c r="AZ36" i="19"/>
  <c r="AZ35" i="19"/>
  <c r="AZ34" i="19"/>
  <c r="AZ33" i="19"/>
  <c r="AZ32" i="19"/>
  <c r="AZ31" i="19"/>
  <c r="AZ30" i="19"/>
  <c r="AZ29" i="19"/>
  <c r="AZ28" i="19"/>
  <c r="AZ27" i="19"/>
  <c r="AZ26" i="19"/>
  <c r="AZ25" i="19"/>
  <c r="AZ24" i="19"/>
  <c r="AZ23" i="19"/>
  <c r="AZ22" i="19"/>
  <c r="AZ21" i="19"/>
  <c r="AZ20" i="19"/>
  <c r="AZ19" i="19"/>
  <c r="AZ18" i="19"/>
  <c r="AT46" i="19"/>
  <c r="AT45" i="19"/>
  <c r="AT44" i="19"/>
  <c r="AT43" i="19"/>
  <c r="AT42" i="19"/>
  <c r="AT41" i="19"/>
  <c r="AT40" i="19"/>
  <c r="AT39" i="19"/>
  <c r="AT38" i="19"/>
  <c r="AT37" i="19"/>
  <c r="AT36" i="19"/>
  <c r="AT35" i="19"/>
  <c r="AT34" i="19"/>
  <c r="AT33" i="19"/>
  <c r="AT32" i="19"/>
  <c r="AT31" i="19"/>
  <c r="AT30" i="19"/>
  <c r="AT29" i="19"/>
  <c r="AT28" i="19"/>
  <c r="AT27" i="19"/>
  <c r="AT26" i="19"/>
  <c r="AT25" i="19"/>
  <c r="AT24" i="19"/>
  <c r="AT23" i="19"/>
  <c r="AT22" i="19"/>
  <c r="AT21" i="19"/>
  <c r="AT20" i="19"/>
  <c r="AT19" i="19"/>
  <c r="AT18" i="19"/>
  <c r="AM46" i="19"/>
  <c r="AM45" i="19"/>
  <c r="AM44" i="19"/>
  <c r="AM43" i="19"/>
  <c r="AM42" i="19"/>
  <c r="AM41" i="19"/>
  <c r="AM40" i="19"/>
  <c r="AM39" i="19"/>
  <c r="AM38" i="19"/>
  <c r="AM37" i="19"/>
  <c r="AM36" i="19"/>
  <c r="AM35" i="19"/>
  <c r="AM34" i="19"/>
  <c r="AM33" i="19"/>
  <c r="AM32" i="19"/>
  <c r="AM31" i="19"/>
  <c r="AM30" i="19"/>
  <c r="AM29" i="19"/>
  <c r="AM28" i="19"/>
  <c r="AM27" i="19"/>
  <c r="AM26" i="19"/>
  <c r="AM25" i="19"/>
  <c r="AM24" i="19"/>
  <c r="AM23" i="19"/>
  <c r="AM22" i="19"/>
  <c r="AM21" i="19"/>
  <c r="AM20" i="19"/>
  <c r="AM19" i="19"/>
  <c r="AM18" i="19"/>
  <c r="AG46" i="19"/>
  <c r="AG45" i="19"/>
  <c r="AG44" i="19"/>
  <c r="AG43" i="19"/>
  <c r="AG42" i="19"/>
  <c r="AG41" i="19"/>
  <c r="AG40" i="19"/>
  <c r="AG39" i="19"/>
  <c r="AG38" i="19"/>
  <c r="AG37" i="19"/>
  <c r="AG36" i="19"/>
  <c r="AG35" i="19"/>
  <c r="AG34" i="19"/>
  <c r="AG33" i="19"/>
  <c r="AG32" i="19"/>
  <c r="AG31" i="19"/>
  <c r="AG30" i="19"/>
  <c r="AG29" i="19"/>
  <c r="AG28" i="19"/>
  <c r="AG27" i="19"/>
  <c r="AG26" i="19"/>
  <c r="AG25" i="19"/>
  <c r="AG24" i="19"/>
  <c r="AG23" i="19"/>
  <c r="AG22" i="19"/>
  <c r="AG21" i="19"/>
  <c r="AG20" i="19"/>
  <c r="AG19" i="19"/>
  <c r="AG18" i="19"/>
  <c r="AA46" i="19"/>
  <c r="AA45" i="19"/>
  <c r="AA44" i="19"/>
  <c r="AA43" i="19"/>
  <c r="AA42" i="19"/>
  <c r="AA41" i="19"/>
  <c r="AA40" i="19"/>
  <c r="AA39" i="19"/>
  <c r="AA38" i="19"/>
  <c r="AA37" i="19"/>
  <c r="AA36" i="19"/>
  <c r="AA35" i="19"/>
  <c r="AA34" i="19"/>
  <c r="AA33" i="19"/>
  <c r="AA32" i="19"/>
  <c r="AA31" i="19"/>
  <c r="AA30" i="19"/>
  <c r="AA29" i="19"/>
  <c r="AA28" i="19"/>
  <c r="AA27" i="19"/>
  <c r="AA26" i="19"/>
  <c r="AA25" i="19"/>
  <c r="AA24" i="19"/>
  <c r="AA23" i="19"/>
  <c r="AA22" i="19"/>
  <c r="AA21" i="19"/>
  <c r="AA20" i="19"/>
  <c r="AA19" i="19"/>
  <c r="AA18" i="19"/>
  <c r="U46" i="19"/>
  <c r="U45" i="19"/>
  <c r="U44" i="19"/>
  <c r="U43" i="19"/>
  <c r="U42" i="19"/>
  <c r="U41" i="19"/>
  <c r="U40" i="19"/>
  <c r="U39" i="19"/>
  <c r="U38" i="19"/>
  <c r="U37" i="19"/>
  <c r="U36" i="19"/>
  <c r="U35" i="19"/>
  <c r="U34" i="19"/>
  <c r="U33" i="19"/>
  <c r="U32" i="19"/>
  <c r="U31" i="19"/>
  <c r="U30" i="19"/>
  <c r="U29" i="19"/>
  <c r="U28" i="19"/>
  <c r="U27" i="19"/>
  <c r="U26" i="19"/>
  <c r="U25" i="19"/>
  <c r="U24" i="19"/>
  <c r="U23" i="19"/>
  <c r="U22" i="19"/>
  <c r="U21" i="19"/>
  <c r="U20" i="19"/>
  <c r="U19" i="19"/>
  <c r="U18" i="19"/>
  <c r="O46" i="19"/>
  <c r="O45" i="19"/>
  <c r="O44" i="19"/>
  <c r="O43" i="19"/>
  <c r="O42" i="19"/>
  <c r="O41" i="19"/>
  <c r="O40" i="19"/>
  <c r="O39" i="19"/>
  <c r="O38" i="19"/>
  <c r="O37" i="19"/>
  <c r="O36" i="19"/>
  <c r="O35" i="19"/>
  <c r="O34" i="19"/>
  <c r="O33" i="19"/>
  <c r="O32" i="19"/>
  <c r="O31" i="19"/>
  <c r="O30" i="19"/>
  <c r="O29" i="19"/>
  <c r="O28" i="19"/>
  <c r="O27" i="19"/>
  <c r="O26" i="19"/>
  <c r="O25" i="19"/>
  <c r="O24" i="19"/>
  <c r="O23" i="19"/>
  <c r="O22" i="19"/>
  <c r="O21" i="19"/>
  <c r="O20" i="19"/>
  <c r="O19" i="19"/>
  <c r="O18"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C253" i="19"/>
  <c r="C241" i="19"/>
  <c r="C240" i="19"/>
  <c r="C239" i="19"/>
  <c r="C210" i="19"/>
  <c r="C209" i="19"/>
  <c r="C208" i="19"/>
  <c r="C148" i="19"/>
  <c r="C147" i="19"/>
  <c r="C146" i="19"/>
  <c r="C117" i="19"/>
  <c r="C116" i="19"/>
  <c r="C115" i="19"/>
  <c r="C55" i="19"/>
  <c r="C54" i="19"/>
  <c r="C53" i="19"/>
  <c r="C22" i="19"/>
  <c r="C23" i="19"/>
  <c r="C24" i="19"/>
  <c r="C25" i="19"/>
  <c r="C26" i="19"/>
  <c r="CD241" i="20"/>
  <c r="BX241" i="20"/>
  <c r="BR241" i="20"/>
  <c r="BL241" i="20"/>
  <c r="BF241" i="20"/>
  <c r="AZ241" i="20"/>
  <c r="AT241" i="20"/>
  <c r="AM241" i="20"/>
  <c r="AG241" i="20"/>
  <c r="AA241" i="20"/>
  <c r="U241" i="20"/>
  <c r="O241" i="20"/>
  <c r="I241" i="20"/>
  <c r="C241" i="20"/>
  <c r="CD240" i="20"/>
  <c r="BX240" i="20"/>
  <c r="BR240" i="20"/>
  <c r="BL240" i="20"/>
  <c r="BF240" i="20"/>
  <c r="AZ240" i="20"/>
  <c r="AT240" i="20"/>
  <c r="AM240" i="20"/>
  <c r="AG240" i="20"/>
  <c r="AA240" i="20"/>
  <c r="U240" i="20"/>
  <c r="O240" i="20"/>
  <c r="I240" i="20"/>
  <c r="C240" i="20"/>
  <c r="FL239" i="20"/>
  <c r="FF239" i="20"/>
  <c r="EZ239" i="20"/>
  <c r="ET239" i="20"/>
  <c r="EN239" i="20"/>
  <c r="EH239" i="20"/>
  <c r="EB239" i="20"/>
  <c r="DU239" i="20"/>
  <c r="DO239" i="20"/>
  <c r="DI239" i="20"/>
  <c r="DC239" i="20"/>
  <c r="CW239" i="20"/>
  <c r="CQ239" i="20"/>
  <c r="CK239" i="20"/>
  <c r="CD239" i="20"/>
  <c r="BX239" i="20"/>
  <c r="BR239" i="20"/>
  <c r="BL239" i="20"/>
  <c r="BF239" i="20"/>
  <c r="AZ239" i="20"/>
  <c r="AT239" i="20"/>
  <c r="AM239" i="20"/>
  <c r="AG239" i="20"/>
  <c r="AA239" i="20"/>
  <c r="U239" i="20"/>
  <c r="O239" i="20"/>
  <c r="I239" i="20"/>
  <c r="C239" i="20"/>
  <c r="CD210" i="20"/>
  <c r="BX210" i="20"/>
  <c r="BR210" i="20"/>
  <c r="BL210" i="20"/>
  <c r="BF210" i="20"/>
  <c r="AZ210" i="20"/>
  <c r="AT210" i="20"/>
  <c r="AM210" i="20"/>
  <c r="AG210" i="20"/>
  <c r="AA210" i="20"/>
  <c r="U210" i="20"/>
  <c r="O210" i="20"/>
  <c r="I210" i="20"/>
  <c r="C210" i="20"/>
  <c r="CD209" i="20"/>
  <c r="BX209" i="20"/>
  <c r="BR209" i="20"/>
  <c r="BL209" i="20"/>
  <c r="BF209" i="20"/>
  <c r="AZ209" i="20"/>
  <c r="AT209" i="20"/>
  <c r="AM209" i="20"/>
  <c r="AG209" i="20"/>
  <c r="AA209" i="20"/>
  <c r="U209" i="20"/>
  <c r="O209" i="20"/>
  <c r="I209" i="20"/>
  <c r="C209" i="20"/>
  <c r="FL208" i="20"/>
  <c r="FF208" i="20"/>
  <c r="EZ208" i="20"/>
  <c r="ET208" i="20"/>
  <c r="EN208" i="20"/>
  <c r="EH208" i="20"/>
  <c r="EB208" i="20"/>
  <c r="DU208" i="20"/>
  <c r="DO208" i="20"/>
  <c r="DI208" i="20"/>
  <c r="DC208" i="20"/>
  <c r="CW208" i="20"/>
  <c r="CQ208" i="20"/>
  <c r="CK208" i="20"/>
  <c r="CD208" i="20"/>
  <c r="BX208" i="20"/>
  <c r="BR208" i="20"/>
  <c r="BL208" i="20"/>
  <c r="BF208" i="20"/>
  <c r="AZ208" i="20"/>
  <c r="AT208" i="20"/>
  <c r="AM208" i="20"/>
  <c r="AG208" i="20"/>
  <c r="AA208" i="20"/>
  <c r="U208" i="20"/>
  <c r="O208" i="20"/>
  <c r="I208" i="20"/>
  <c r="C208" i="20"/>
  <c r="CD148" i="20"/>
  <c r="BX148" i="20"/>
  <c r="BR148" i="20"/>
  <c r="BL148" i="20"/>
  <c r="BF148" i="20"/>
  <c r="AZ148" i="20"/>
  <c r="AT148" i="20"/>
  <c r="AM148" i="20"/>
  <c r="AG148" i="20"/>
  <c r="AA148" i="20"/>
  <c r="U148" i="20"/>
  <c r="O148" i="20"/>
  <c r="I148" i="20"/>
  <c r="C148" i="20"/>
  <c r="CD147" i="20"/>
  <c r="BX147" i="20"/>
  <c r="BR147" i="20"/>
  <c r="BL147" i="20"/>
  <c r="BF147" i="20"/>
  <c r="AZ147" i="20"/>
  <c r="AT147" i="20"/>
  <c r="AM147" i="20"/>
  <c r="AG147" i="20"/>
  <c r="AA147" i="20"/>
  <c r="U147" i="20"/>
  <c r="O147" i="20"/>
  <c r="I147" i="20"/>
  <c r="C147" i="20"/>
  <c r="FL146" i="20"/>
  <c r="FF146" i="20"/>
  <c r="EZ146" i="20"/>
  <c r="ET146" i="20"/>
  <c r="EN146" i="20"/>
  <c r="EH146" i="20"/>
  <c r="EB146" i="20"/>
  <c r="DU146" i="20"/>
  <c r="DO146" i="20"/>
  <c r="DI146" i="20"/>
  <c r="DC146" i="20"/>
  <c r="CW146" i="20"/>
  <c r="CQ146" i="20"/>
  <c r="CK146" i="20"/>
  <c r="CD146" i="20"/>
  <c r="BX146" i="20"/>
  <c r="BR146" i="20"/>
  <c r="BL146" i="20"/>
  <c r="BF146" i="20"/>
  <c r="AZ146" i="20"/>
  <c r="AT146" i="20"/>
  <c r="AM146" i="20"/>
  <c r="AG146" i="20"/>
  <c r="AA146" i="20"/>
  <c r="U146" i="20"/>
  <c r="O146" i="20"/>
  <c r="I146" i="20"/>
  <c r="C146" i="20"/>
  <c r="CD117" i="20"/>
  <c r="BX117" i="20"/>
  <c r="BR117" i="20"/>
  <c r="BL117" i="20"/>
  <c r="BF117" i="20"/>
  <c r="AZ117" i="20"/>
  <c r="AT117" i="20"/>
  <c r="AM117" i="20"/>
  <c r="AG117" i="20"/>
  <c r="AA117" i="20"/>
  <c r="U117" i="20"/>
  <c r="O117" i="20"/>
  <c r="I117" i="20"/>
  <c r="C117" i="20"/>
  <c r="CD116" i="20"/>
  <c r="BX116" i="20"/>
  <c r="BR116" i="20"/>
  <c r="BL116" i="20"/>
  <c r="BF116" i="20"/>
  <c r="AZ116" i="20"/>
  <c r="AT116" i="20"/>
  <c r="AM116" i="20"/>
  <c r="AG116" i="20"/>
  <c r="AA116" i="20"/>
  <c r="U116" i="20"/>
  <c r="O116" i="20"/>
  <c r="I116" i="20"/>
  <c r="C116" i="20"/>
  <c r="FL115" i="20"/>
  <c r="FF115" i="20"/>
  <c r="EZ115" i="20"/>
  <c r="ET115" i="20"/>
  <c r="EN115" i="20"/>
  <c r="EH115" i="20"/>
  <c r="EB115" i="20"/>
  <c r="DU115" i="20"/>
  <c r="DO115" i="20"/>
  <c r="DI115" i="20"/>
  <c r="DC115" i="20"/>
  <c r="CW115" i="20"/>
  <c r="CQ115" i="20"/>
  <c r="CD115" i="20"/>
  <c r="BX115" i="20"/>
  <c r="BR115" i="20"/>
  <c r="BL115" i="20"/>
  <c r="BF115" i="20"/>
  <c r="AZ115" i="20"/>
  <c r="AT115" i="20"/>
  <c r="AM115" i="20"/>
  <c r="AG115" i="20"/>
  <c r="AA115" i="20"/>
  <c r="U115" i="20"/>
  <c r="O115" i="20"/>
  <c r="I115" i="20"/>
  <c r="C115" i="20"/>
  <c r="CD55" i="20"/>
  <c r="BX55" i="20"/>
  <c r="BR55" i="20"/>
  <c r="BL55" i="20"/>
  <c r="BF55" i="20"/>
  <c r="AZ55" i="20"/>
  <c r="AT55" i="20"/>
  <c r="AM55" i="20"/>
  <c r="AG55" i="20"/>
  <c r="AA55" i="20"/>
  <c r="U55" i="20"/>
  <c r="O55" i="20"/>
  <c r="I55" i="20"/>
  <c r="C55" i="20"/>
  <c r="CD54" i="20"/>
  <c r="BX54" i="20"/>
  <c r="BR54" i="20"/>
  <c r="BL54" i="20"/>
  <c r="BF54" i="20"/>
  <c r="AZ54" i="20"/>
  <c r="AT54" i="20"/>
  <c r="AM54" i="20"/>
  <c r="AG54" i="20"/>
  <c r="AA54" i="20"/>
  <c r="U54" i="20"/>
  <c r="O54" i="20"/>
  <c r="I54" i="20"/>
  <c r="C54" i="20"/>
  <c r="FL53" i="20"/>
  <c r="FF53" i="20"/>
  <c r="EZ53" i="20"/>
  <c r="ET53" i="20"/>
  <c r="EN53" i="20"/>
  <c r="EH53" i="20"/>
  <c r="EB53" i="20"/>
  <c r="DU53" i="20"/>
  <c r="DO53" i="20"/>
  <c r="DI53" i="20"/>
  <c r="DC53" i="20"/>
  <c r="CW53" i="20"/>
  <c r="CQ53" i="20"/>
  <c r="CD53" i="20"/>
  <c r="BX53" i="20"/>
  <c r="BR53" i="20"/>
  <c r="BL53" i="20"/>
  <c r="BF53" i="20"/>
  <c r="AZ53" i="20"/>
  <c r="AT53" i="20"/>
  <c r="AM53" i="20"/>
  <c r="AG53" i="20"/>
  <c r="AA53" i="20"/>
  <c r="U53" i="20"/>
  <c r="O53" i="20"/>
  <c r="I53" i="20"/>
  <c r="C53" i="20"/>
  <c r="CD24" i="20"/>
  <c r="BX24" i="20"/>
  <c r="BR24" i="20"/>
  <c r="BL24" i="20"/>
  <c r="BF24" i="20"/>
  <c r="AZ24" i="20"/>
  <c r="AT24" i="20"/>
  <c r="AM24" i="20"/>
  <c r="AG24" i="20"/>
  <c r="AA24" i="20"/>
  <c r="U24" i="20"/>
  <c r="O24" i="20"/>
  <c r="I24" i="20"/>
  <c r="C24" i="20"/>
  <c r="CD23" i="20"/>
  <c r="BX23" i="20"/>
  <c r="BR23" i="20"/>
  <c r="BL23" i="20"/>
  <c r="BF23" i="20"/>
  <c r="AZ23" i="20"/>
  <c r="AT23" i="20"/>
  <c r="AM23" i="20"/>
  <c r="AG23" i="20"/>
  <c r="AA23" i="20"/>
  <c r="U23" i="20"/>
  <c r="O23" i="20"/>
  <c r="I23" i="20"/>
  <c r="C23" i="20"/>
  <c r="FL22" i="20"/>
  <c r="FF22" i="20"/>
  <c r="EZ22" i="20"/>
  <c r="ET22" i="20"/>
  <c r="EN22" i="20"/>
  <c r="EH22" i="20"/>
  <c r="EB22" i="20"/>
  <c r="DU22" i="20"/>
  <c r="DO22" i="20"/>
  <c r="DI22" i="20"/>
  <c r="DC22" i="20"/>
  <c r="CW22" i="20"/>
  <c r="CQ22" i="20"/>
  <c r="CD22" i="20"/>
  <c r="BX22" i="20"/>
  <c r="BR22" i="20"/>
  <c r="BL22" i="20"/>
  <c r="BF22" i="20"/>
  <c r="AZ22" i="20"/>
  <c r="AT22" i="20"/>
  <c r="AM22" i="20"/>
  <c r="AG22" i="20"/>
  <c r="AA22" i="20"/>
  <c r="U22" i="20"/>
  <c r="O22" i="20"/>
  <c r="I22" i="20"/>
  <c r="C22" i="20"/>
  <c r="DU239" i="8"/>
  <c r="DU208" i="8"/>
  <c r="DU211" i="8"/>
  <c r="DU212" i="8"/>
  <c r="DU213" i="8"/>
  <c r="D160" i="7"/>
  <c r="G160" i="7" s="1"/>
  <c r="H160" i="7" s="1"/>
  <c r="I160" i="7" s="1"/>
  <c r="G126" i="7"/>
  <c r="H126" i="7" s="1"/>
  <c r="I126" i="7" s="1"/>
  <c r="C1391" i="27"/>
  <c r="C1387" i="27"/>
  <c r="F1372" i="27"/>
  <c r="F1363" i="27"/>
  <c r="H1358" i="27"/>
  <c r="E1358" i="27"/>
  <c r="H1357" i="27"/>
  <c r="E1357" i="27"/>
  <c r="H1356" i="27"/>
  <c r="E1356" i="27"/>
  <c r="H1355" i="27"/>
  <c r="E1355" i="27"/>
  <c r="H1354" i="27"/>
  <c r="E1354" i="27"/>
  <c r="H1353" i="27"/>
  <c r="E1353" i="27"/>
  <c r="H1352" i="27"/>
  <c r="E1352" i="27"/>
  <c r="H1351" i="27"/>
  <c r="D1347" i="27"/>
  <c r="E1351" i="27"/>
  <c r="BT1329" i="27"/>
  <c r="BS1329" i="27"/>
  <c r="BQ1329" i="27"/>
  <c r="BP1329" i="27"/>
  <c r="BN1329" i="27"/>
  <c r="BM1329" i="27"/>
  <c r="BK1329" i="27"/>
  <c r="BJ1329" i="27"/>
  <c r="V1329" i="27"/>
  <c r="U1329" i="27"/>
  <c r="S1329" i="27"/>
  <c r="T1329" i="27" s="1"/>
  <c r="B1329" i="27"/>
  <c r="BT1328" i="27"/>
  <c r="BS1328" i="27"/>
  <c r="BQ1328" i="27"/>
  <c r="BP1328" i="27"/>
  <c r="BN1328" i="27"/>
  <c r="BM1328" i="27"/>
  <c r="BK1328" i="27"/>
  <c r="BJ1328" i="27"/>
  <c r="V1328" i="27"/>
  <c r="U1328" i="27"/>
  <c r="S1328" i="27"/>
  <c r="T1328" i="27" s="1"/>
  <c r="B1328" i="27"/>
  <c r="BT1327" i="27"/>
  <c r="BS1327" i="27"/>
  <c r="BQ1327" i="27"/>
  <c r="BP1327" i="27"/>
  <c r="BN1327" i="27"/>
  <c r="BM1327" i="27"/>
  <c r="BK1327" i="27"/>
  <c r="BJ1327" i="27"/>
  <c r="V1327" i="27"/>
  <c r="U1327" i="27"/>
  <c r="T1327" i="27"/>
  <c r="S1327" i="27"/>
  <c r="B1327" i="27"/>
  <c r="BT1326" i="27"/>
  <c r="BS1326" i="27"/>
  <c r="BQ1326" i="27"/>
  <c r="BP1326" i="27"/>
  <c r="BN1326" i="27"/>
  <c r="BM1326" i="27"/>
  <c r="BK1326" i="27"/>
  <c r="BJ1326" i="27"/>
  <c r="V1326" i="27"/>
  <c r="U1326" i="27"/>
  <c r="S1326" i="27"/>
  <c r="T1326" i="27"/>
  <c r="B1326" i="27"/>
  <c r="BT1325" i="27"/>
  <c r="BS1325" i="27"/>
  <c r="BQ1325" i="27"/>
  <c r="BP1325" i="27"/>
  <c r="BN1325" i="27"/>
  <c r="BM1325" i="27"/>
  <c r="BK1325" i="27"/>
  <c r="BJ1325" i="27"/>
  <c r="V1325" i="27"/>
  <c r="U1325" i="27"/>
  <c r="T1325" i="27"/>
  <c r="S1325" i="27"/>
  <c r="B1325" i="27"/>
  <c r="BT1324" i="27"/>
  <c r="BS1324" i="27"/>
  <c r="BQ1324" i="27"/>
  <c r="BP1324" i="27"/>
  <c r="BN1324" i="27"/>
  <c r="BM1324" i="27"/>
  <c r="BK1324" i="27"/>
  <c r="BJ1324" i="27"/>
  <c r="V1324" i="27"/>
  <c r="U1324" i="27"/>
  <c r="S1324" i="27"/>
  <c r="T1324" i="27" s="1"/>
  <c r="B1324" i="27"/>
  <c r="BT1323" i="27"/>
  <c r="BS1323" i="27"/>
  <c r="BQ1323" i="27"/>
  <c r="BP1323" i="27"/>
  <c r="BN1323" i="27"/>
  <c r="BM1323" i="27"/>
  <c r="BK1323" i="27"/>
  <c r="BJ1323" i="27"/>
  <c r="V1323" i="27"/>
  <c r="U1323" i="27"/>
  <c r="S1323" i="27"/>
  <c r="T1323" i="27" s="1"/>
  <c r="B1323" i="27"/>
  <c r="BT1322" i="27"/>
  <c r="BS1322" i="27"/>
  <c r="BQ1322" i="27"/>
  <c r="BP1322" i="27"/>
  <c r="BN1322" i="27"/>
  <c r="BM1322" i="27"/>
  <c r="BK1322" i="27"/>
  <c r="BJ1322" i="27"/>
  <c r="V1322" i="27"/>
  <c r="U1322" i="27"/>
  <c r="S1322" i="27"/>
  <c r="T1322" i="27" s="1"/>
  <c r="B1322" i="27"/>
  <c r="BT1321" i="27"/>
  <c r="BS1321" i="27"/>
  <c r="BQ1321" i="27"/>
  <c r="BP1321" i="27"/>
  <c r="BN1321" i="27"/>
  <c r="BM1321" i="27"/>
  <c r="BK1321" i="27"/>
  <c r="BJ1321" i="27"/>
  <c r="V1321" i="27"/>
  <c r="U1321" i="27"/>
  <c r="T1321" i="27"/>
  <c r="S1321" i="27"/>
  <c r="B1321" i="27"/>
  <c r="BT1320" i="27"/>
  <c r="BS1320" i="27"/>
  <c r="BQ1320" i="27"/>
  <c r="BP1320" i="27"/>
  <c r="BN1320" i="27"/>
  <c r="BM1320" i="27"/>
  <c r="BK1320" i="27"/>
  <c r="BJ1320" i="27"/>
  <c r="V1320" i="27"/>
  <c r="U1320" i="27"/>
  <c r="S1320" i="27"/>
  <c r="T1320" i="27" s="1"/>
  <c r="B1320" i="27"/>
  <c r="BT1319" i="27"/>
  <c r="BS1319" i="27"/>
  <c r="BQ1319" i="27"/>
  <c r="BP1319" i="27"/>
  <c r="BN1319" i="27"/>
  <c r="BM1319" i="27"/>
  <c r="BK1319" i="27"/>
  <c r="BJ1319" i="27"/>
  <c r="V1319" i="27"/>
  <c r="U1319" i="27"/>
  <c r="S1319" i="27"/>
  <c r="T1319" i="27" s="1"/>
  <c r="B1319" i="27"/>
  <c r="BT1318" i="27"/>
  <c r="BS1318" i="27"/>
  <c r="BQ1318" i="27"/>
  <c r="BP1318" i="27"/>
  <c r="BN1318" i="27"/>
  <c r="BM1318" i="27"/>
  <c r="BK1318" i="27"/>
  <c r="BJ1318" i="27"/>
  <c r="V1318" i="27"/>
  <c r="U1318" i="27"/>
  <c r="S1318" i="27"/>
  <c r="T1318" i="27" s="1"/>
  <c r="B1318" i="27"/>
  <c r="BT1317" i="27"/>
  <c r="BS1317" i="27"/>
  <c r="BQ1317" i="27"/>
  <c r="BP1317" i="27"/>
  <c r="BN1317" i="27"/>
  <c r="BM1317" i="27"/>
  <c r="BK1317" i="27"/>
  <c r="BJ1317" i="27"/>
  <c r="V1317" i="27"/>
  <c r="U1317" i="27"/>
  <c r="S1317" i="27"/>
  <c r="T1317" i="27"/>
  <c r="B1317" i="27"/>
  <c r="BT1316" i="27"/>
  <c r="BS1316" i="27"/>
  <c r="BQ1316" i="27"/>
  <c r="BP1316" i="27"/>
  <c r="BN1316" i="27"/>
  <c r="BM1316" i="27"/>
  <c r="BK1316" i="27"/>
  <c r="BJ1316" i="27"/>
  <c r="V1316" i="27"/>
  <c r="U1316" i="27"/>
  <c r="S1316" i="27"/>
  <c r="T1316" i="27" s="1"/>
  <c r="B1316" i="27"/>
  <c r="BT1315" i="27"/>
  <c r="BS1315" i="27"/>
  <c r="BQ1315" i="27"/>
  <c r="BP1315" i="27"/>
  <c r="BN1315" i="27"/>
  <c r="BM1315" i="27"/>
  <c r="BK1315" i="27"/>
  <c r="BJ1315" i="27"/>
  <c r="V1315" i="27"/>
  <c r="U1315" i="27"/>
  <c r="S1315" i="27"/>
  <c r="T1315" i="27" s="1"/>
  <c r="B1315" i="27"/>
  <c r="BT1314" i="27"/>
  <c r="BS1314" i="27"/>
  <c r="BQ1314" i="27"/>
  <c r="BP1314" i="27"/>
  <c r="BN1314" i="27"/>
  <c r="BM1314" i="27"/>
  <c r="BK1314" i="27"/>
  <c r="BJ1314" i="27"/>
  <c r="V1314" i="27"/>
  <c r="U1314" i="27"/>
  <c r="S1314" i="27"/>
  <c r="T1314" i="27"/>
  <c r="B1314" i="27"/>
  <c r="BT1313" i="27"/>
  <c r="BS1313" i="27"/>
  <c r="BQ1313" i="27"/>
  <c r="BP1313" i="27"/>
  <c r="BN1313" i="27"/>
  <c r="BM1313" i="27"/>
  <c r="BK1313" i="27"/>
  <c r="BJ1313" i="27"/>
  <c r="V1313" i="27"/>
  <c r="U1313" i="27"/>
  <c r="S1313" i="27"/>
  <c r="T1313" i="27" s="1"/>
  <c r="B1313" i="27"/>
  <c r="BT1312" i="27"/>
  <c r="BS1312" i="27"/>
  <c r="BQ1312" i="27"/>
  <c r="BP1312" i="27"/>
  <c r="BN1312" i="27"/>
  <c r="BM1312" i="27"/>
  <c r="BK1312" i="27"/>
  <c r="BJ1312" i="27"/>
  <c r="V1312" i="27"/>
  <c r="U1312" i="27"/>
  <c r="T1312" i="27"/>
  <c r="S1312" i="27"/>
  <c r="B1312" i="27"/>
  <c r="BT1311" i="27"/>
  <c r="BS1311" i="27"/>
  <c r="BQ1311" i="27"/>
  <c r="BP1311" i="27"/>
  <c r="BN1311" i="27"/>
  <c r="BM1311" i="27"/>
  <c r="BK1311" i="27"/>
  <c r="BJ1311" i="27"/>
  <c r="V1311" i="27"/>
  <c r="U1311" i="27"/>
  <c r="S1311" i="27"/>
  <c r="T1311" i="27" s="1"/>
  <c r="B1311" i="27"/>
  <c r="BT1310" i="27"/>
  <c r="BS1310" i="27"/>
  <c r="BQ1310" i="27"/>
  <c r="BP1310" i="27"/>
  <c r="BN1310" i="27"/>
  <c r="BM1310" i="27"/>
  <c r="BK1310" i="27"/>
  <c r="BJ1310" i="27"/>
  <c r="AS1310" i="27"/>
  <c r="V1310" i="27"/>
  <c r="U1310" i="27"/>
  <c r="S1310" i="27"/>
  <c r="B1310" i="27"/>
  <c r="AR1307" i="27"/>
  <c r="BT1293" i="27"/>
  <c r="BS1293" i="27"/>
  <c r="BQ1293" i="27"/>
  <c r="BP1293" i="27"/>
  <c r="BN1293" i="27"/>
  <c r="BM1293" i="27"/>
  <c r="BK1293" i="27"/>
  <c r="BJ1293" i="27"/>
  <c r="V1293" i="27"/>
  <c r="U1293" i="27"/>
  <c r="S1293" i="27"/>
  <c r="T1293" i="27" s="1"/>
  <c r="B1293" i="27"/>
  <c r="BT1292" i="27"/>
  <c r="BS1292" i="27"/>
  <c r="BQ1292" i="27"/>
  <c r="BP1292" i="27"/>
  <c r="BN1292" i="27"/>
  <c r="BM1292" i="27"/>
  <c r="BK1292" i="27"/>
  <c r="BJ1292" i="27"/>
  <c r="V1292" i="27"/>
  <c r="U1292" i="27"/>
  <c r="S1292" i="27"/>
  <c r="T1292" i="27" s="1"/>
  <c r="B1292" i="27"/>
  <c r="BT1291" i="27"/>
  <c r="BS1291" i="27"/>
  <c r="BQ1291" i="27"/>
  <c r="BP1291" i="27"/>
  <c r="BN1291" i="27"/>
  <c r="BM1291" i="27"/>
  <c r="BK1291" i="27"/>
  <c r="BJ1291" i="27"/>
  <c r="V1291" i="27"/>
  <c r="U1291" i="27"/>
  <c r="S1291" i="27"/>
  <c r="T1291" i="27" s="1"/>
  <c r="B1291" i="27"/>
  <c r="BT1290" i="27"/>
  <c r="BS1290" i="27"/>
  <c r="BQ1290" i="27"/>
  <c r="BP1290" i="27"/>
  <c r="BN1290" i="27"/>
  <c r="BM1290" i="27"/>
  <c r="BK1290" i="27"/>
  <c r="BJ1290" i="27"/>
  <c r="V1290" i="27"/>
  <c r="U1290" i="27"/>
  <c r="S1290" i="27"/>
  <c r="T1290" i="27" s="1"/>
  <c r="B1290" i="27"/>
  <c r="BT1289" i="27"/>
  <c r="BS1289" i="27"/>
  <c r="BQ1289" i="27"/>
  <c r="BP1289" i="27"/>
  <c r="BN1289" i="27"/>
  <c r="BM1289" i="27"/>
  <c r="BK1289" i="27"/>
  <c r="BJ1289" i="27"/>
  <c r="V1289" i="27"/>
  <c r="U1289" i="27"/>
  <c r="S1289" i="27"/>
  <c r="T1289" i="27" s="1"/>
  <c r="B1289" i="27"/>
  <c r="BT1288" i="27"/>
  <c r="BS1288" i="27"/>
  <c r="BQ1288" i="27"/>
  <c r="BP1288" i="27"/>
  <c r="BN1288" i="27"/>
  <c r="BM1288" i="27"/>
  <c r="BK1288" i="27"/>
  <c r="BJ1288" i="27"/>
  <c r="V1288" i="27"/>
  <c r="U1288" i="27"/>
  <c r="S1288" i="27"/>
  <c r="T1288" i="27" s="1"/>
  <c r="B1288" i="27"/>
  <c r="BT1287" i="27"/>
  <c r="BS1287" i="27"/>
  <c r="BQ1287" i="27"/>
  <c r="BP1287" i="27"/>
  <c r="BN1287" i="27"/>
  <c r="BM1287" i="27"/>
  <c r="BK1287" i="27"/>
  <c r="BJ1287" i="27"/>
  <c r="V1287" i="27"/>
  <c r="U1287" i="27"/>
  <c r="S1287" i="27"/>
  <c r="T1287" i="27" s="1"/>
  <c r="B1287" i="27"/>
  <c r="BT1286" i="27"/>
  <c r="BS1286" i="27"/>
  <c r="BQ1286" i="27"/>
  <c r="BP1286" i="27"/>
  <c r="BN1286" i="27"/>
  <c r="BM1286" i="27"/>
  <c r="BK1286" i="27"/>
  <c r="BJ1286" i="27"/>
  <c r="V1286" i="27"/>
  <c r="U1286" i="27"/>
  <c r="T1286" i="27"/>
  <c r="S1286" i="27"/>
  <c r="B1286" i="27"/>
  <c r="BT1285" i="27"/>
  <c r="BS1285" i="27"/>
  <c r="BQ1285" i="27"/>
  <c r="BP1285" i="27"/>
  <c r="BN1285" i="27"/>
  <c r="BM1285" i="27"/>
  <c r="BK1285" i="27"/>
  <c r="BJ1285" i="27"/>
  <c r="V1285" i="27"/>
  <c r="U1285" i="27"/>
  <c r="S1285" i="27"/>
  <c r="T1285" i="27" s="1"/>
  <c r="B1285" i="27"/>
  <c r="BT1284" i="27"/>
  <c r="BS1284" i="27"/>
  <c r="BQ1284" i="27"/>
  <c r="BP1284" i="27"/>
  <c r="BN1284" i="27"/>
  <c r="BM1284" i="27"/>
  <c r="BK1284" i="27"/>
  <c r="BJ1284" i="27"/>
  <c r="V1284" i="27"/>
  <c r="U1284" i="27"/>
  <c r="S1284" i="27"/>
  <c r="T1284" i="27" s="1"/>
  <c r="B1284" i="27"/>
  <c r="BT1283" i="27"/>
  <c r="BS1283" i="27"/>
  <c r="BQ1283" i="27"/>
  <c r="BP1283" i="27"/>
  <c r="BN1283" i="27"/>
  <c r="BM1283" i="27"/>
  <c r="BK1283" i="27"/>
  <c r="BJ1283" i="27"/>
  <c r="V1283" i="27"/>
  <c r="U1283" i="27"/>
  <c r="S1283" i="27"/>
  <c r="T1283" i="27" s="1"/>
  <c r="B1283" i="27"/>
  <c r="BT1282" i="27"/>
  <c r="BS1282" i="27"/>
  <c r="BQ1282" i="27"/>
  <c r="BP1282" i="27"/>
  <c r="BN1282" i="27"/>
  <c r="BM1282" i="27"/>
  <c r="BK1282" i="27"/>
  <c r="BJ1282" i="27"/>
  <c r="V1282" i="27"/>
  <c r="U1282" i="27"/>
  <c r="S1282" i="27"/>
  <c r="T1282" i="27"/>
  <c r="B1282" i="27"/>
  <c r="BT1281" i="27"/>
  <c r="BS1281" i="27"/>
  <c r="BQ1281" i="27"/>
  <c r="BP1281" i="27"/>
  <c r="BN1281" i="27"/>
  <c r="BM1281" i="27"/>
  <c r="BK1281" i="27"/>
  <c r="BJ1281" i="27"/>
  <c r="V1281" i="27"/>
  <c r="U1281" i="27"/>
  <c r="S1281" i="27"/>
  <c r="T1281" i="27" s="1"/>
  <c r="B1281" i="27"/>
  <c r="BT1280" i="27"/>
  <c r="BS1280" i="27"/>
  <c r="BQ1280" i="27"/>
  <c r="BP1280" i="27"/>
  <c r="BN1280" i="27"/>
  <c r="BM1280" i="27"/>
  <c r="BK1280" i="27"/>
  <c r="BJ1280" i="27"/>
  <c r="V1280" i="27"/>
  <c r="U1280" i="27"/>
  <c r="S1280" i="27"/>
  <c r="T1280" i="27" s="1"/>
  <c r="B1280" i="27"/>
  <c r="BT1279" i="27"/>
  <c r="BS1279" i="27"/>
  <c r="BQ1279" i="27"/>
  <c r="BP1279" i="27"/>
  <c r="BN1279" i="27"/>
  <c r="BM1279" i="27"/>
  <c r="BK1279" i="27"/>
  <c r="BJ1279" i="27"/>
  <c r="V1279" i="27"/>
  <c r="U1279" i="27"/>
  <c r="S1279" i="27"/>
  <c r="T1279" i="27" s="1"/>
  <c r="B1279" i="27"/>
  <c r="BT1278" i="27"/>
  <c r="BS1278" i="27"/>
  <c r="BQ1278" i="27"/>
  <c r="BP1278" i="27"/>
  <c r="BN1278" i="27"/>
  <c r="BM1278" i="27"/>
  <c r="BK1278" i="27"/>
  <c r="BJ1278" i="27"/>
  <c r="V1278" i="27"/>
  <c r="U1278" i="27"/>
  <c r="S1278" i="27"/>
  <c r="T1278" i="27" s="1"/>
  <c r="B1278" i="27"/>
  <c r="BT1277" i="27"/>
  <c r="BS1277" i="27"/>
  <c r="BQ1277" i="27"/>
  <c r="BP1277" i="27"/>
  <c r="BN1277" i="27"/>
  <c r="BM1277" i="27"/>
  <c r="BK1277" i="27"/>
  <c r="BJ1277" i="27"/>
  <c r="V1277" i="27"/>
  <c r="U1277" i="27"/>
  <c r="S1277" i="27"/>
  <c r="T1277" i="27" s="1"/>
  <c r="B1277" i="27"/>
  <c r="BT1276" i="27"/>
  <c r="BS1276" i="27"/>
  <c r="BQ1276" i="27"/>
  <c r="BP1276" i="27"/>
  <c r="BN1276" i="27"/>
  <c r="BM1276" i="27"/>
  <c r="BK1276" i="27"/>
  <c r="BJ1276" i="27"/>
  <c r="V1276" i="27"/>
  <c r="U1276" i="27"/>
  <c r="S1276" i="27"/>
  <c r="T1276" i="27" s="1"/>
  <c r="B1276" i="27"/>
  <c r="BT1275" i="27"/>
  <c r="BS1275" i="27"/>
  <c r="BQ1275" i="27"/>
  <c r="BP1275" i="27"/>
  <c r="BN1275" i="27"/>
  <c r="BM1275" i="27"/>
  <c r="BK1275" i="27"/>
  <c r="BJ1275" i="27"/>
  <c r="V1275" i="27"/>
  <c r="U1275" i="27"/>
  <c r="S1275" i="27"/>
  <c r="T1275" i="27" s="1"/>
  <c r="B1275" i="27"/>
  <c r="BT1274" i="27"/>
  <c r="BS1274" i="27"/>
  <c r="BQ1274" i="27"/>
  <c r="BP1274" i="27"/>
  <c r="BN1274" i="27"/>
  <c r="BM1274" i="27"/>
  <c r="BK1274" i="27"/>
  <c r="BJ1274" i="27"/>
  <c r="V1274" i="27"/>
  <c r="U1274" i="27"/>
  <c r="T1274" i="27"/>
  <c r="S1274" i="27"/>
  <c r="B1274" i="27"/>
  <c r="AR1271" i="27"/>
  <c r="BT1258" i="27"/>
  <c r="BS1258" i="27"/>
  <c r="BQ1258" i="27"/>
  <c r="BP1258" i="27"/>
  <c r="BN1258" i="27"/>
  <c r="BM1258" i="27"/>
  <c r="BK1258" i="27"/>
  <c r="BJ1258" i="27"/>
  <c r="V1258" i="27"/>
  <c r="U1258" i="27"/>
  <c r="S1258" i="27"/>
  <c r="T1258" i="27" s="1"/>
  <c r="B1258" i="27"/>
  <c r="BT1257" i="27"/>
  <c r="BS1257" i="27"/>
  <c r="BQ1257" i="27"/>
  <c r="BP1257" i="27"/>
  <c r="BN1257" i="27"/>
  <c r="BM1257" i="27"/>
  <c r="BK1257" i="27"/>
  <c r="BJ1257" i="27"/>
  <c r="V1257" i="27"/>
  <c r="U1257" i="27"/>
  <c r="S1257" i="27"/>
  <c r="T1257" i="27"/>
  <c r="B1257" i="27"/>
  <c r="BT1256" i="27"/>
  <c r="BS1256" i="27"/>
  <c r="BQ1256" i="27"/>
  <c r="BP1256" i="27"/>
  <c r="BN1256" i="27"/>
  <c r="BM1256" i="27"/>
  <c r="BK1256" i="27"/>
  <c r="BJ1256" i="27"/>
  <c r="V1256" i="27"/>
  <c r="U1256" i="27"/>
  <c r="S1256" i="27"/>
  <c r="T1256" i="27" s="1"/>
  <c r="B1256" i="27"/>
  <c r="BT1255" i="27"/>
  <c r="BS1255" i="27"/>
  <c r="BQ1255" i="27"/>
  <c r="BP1255" i="27"/>
  <c r="BN1255" i="27"/>
  <c r="BM1255" i="27"/>
  <c r="BK1255" i="27"/>
  <c r="BJ1255" i="27"/>
  <c r="V1255" i="27"/>
  <c r="U1255" i="27"/>
  <c r="T1255" i="27"/>
  <c r="S1255" i="27"/>
  <c r="B1255" i="27"/>
  <c r="BT1254" i="27"/>
  <c r="BS1254" i="27"/>
  <c r="BQ1254" i="27"/>
  <c r="BP1254" i="27"/>
  <c r="BN1254" i="27"/>
  <c r="BM1254" i="27"/>
  <c r="BK1254" i="27"/>
  <c r="BJ1254" i="27"/>
  <c r="V1254" i="27"/>
  <c r="U1254" i="27"/>
  <c r="S1254" i="27"/>
  <c r="T1254" i="27" s="1"/>
  <c r="B1254" i="27"/>
  <c r="BT1253" i="27"/>
  <c r="BS1253" i="27"/>
  <c r="BQ1253" i="27"/>
  <c r="BP1253" i="27"/>
  <c r="BN1253" i="27"/>
  <c r="BM1253" i="27"/>
  <c r="BK1253" i="27"/>
  <c r="BJ1253" i="27"/>
  <c r="V1253" i="27"/>
  <c r="U1253" i="27"/>
  <c r="S1253" i="27"/>
  <c r="T1253" i="27"/>
  <c r="B1253" i="27"/>
  <c r="BT1252" i="27"/>
  <c r="BS1252" i="27"/>
  <c r="BQ1252" i="27"/>
  <c r="BP1252" i="27"/>
  <c r="BN1252" i="27"/>
  <c r="BM1252" i="27"/>
  <c r="BK1252" i="27"/>
  <c r="BJ1252" i="27"/>
  <c r="V1252" i="27"/>
  <c r="U1252" i="27"/>
  <c r="S1252" i="27"/>
  <c r="T1252" i="27"/>
  <c r="B1252" i="27"/>
  <c r="BT1251" i="27"/>
  <c r="BS1251" i="27"/>
  <c r="BQ1251" i="27"/>
  <c r="BP1251" i="27"/>
  <c r="BN1251" i="27"/>
  <c r="BM1251" i="27"/>
  <c r="BK1251" i="27"/>
  <c r="BJ1251" i="27"/>
  <c r="V1251" i="27"/>
  <c r="U1251" i="27"/>
  <c r="S1251" i="27"/>
  <c r="T1251" i="27" s="1"/>
  <c r="B1251" i="27"/>
  <c r="BT1250" i="27"/>
  <c r="BS1250" i="27"/>
  <c r="BQ1250" i="27"/>
  <c r="BP1250" i="27"/>
  <c r="BN1250" i="27"/>
  <c r="BM1250" i="27"/>
  <c r="BK1250" i="27"/>
  <c r="BJ1250" i="27"/>
  <c r="V1250" i="27"/>
  <c r="U1250" i="27"/>
  <c r="S1250" i="27"/>
  <c r="T1250" i="27" s="1"/>
  <c r="B1250" i="27"/>
  <c r="BT1249" i="27"/>
  <c r="BS1249" i="27"/>
  <c r="BQ1249" i="27"/>
  <c r="BP1249" i="27"/>
  <c r="BN1249" i="27"/>
  <c r="BM1249" i="27"/>
  <c r="BK1249" i="27"/>
  <c r="BJ1249" i="27"/>
  <c r="V1249" i="27"/>
  <c r="U1249" i="27"/>
  <c r="S1249" i="27"/>
  <c r="T1249" i="27" s="1"/>
  <c r="B1249" i="27"/>
  <c r="BT1248" i="27"/>
  <c r="BS1248" i="27"/>
  <c r="BQ1248" i="27"/>
  <c r="BP1248" i="27"/>
  <c r="BN1248" i="27"/>
  <c r="BM1248" i="27"/>
  <c r="BK1248" i="27"/>
  <c r="BJ1248" i="27"/>
  <c r="V1248" i="27"/>
  <c r="U1248" i="27"/>
  <c r="S1248" i="27"/>
  <c r="T1248" i="27" s="1"/>
  <c r="B1248" i="27"/>
  <c r="BT1247" i="27"/>
  <c r="BS1247" i="27"/>
  <c r="BQ1247" i="27"/>
  <c r="BP1247" i="27"/>
  <c r="BN1247" i="27"/>
  <c r="BM1247" i="27"/>
  <c r="BK1247" i="27"/>
  <c r="BJ1247" i="27"/>
  <c r="V1247" i="27"/>
  <c r="U1247" i="27"/>
  <c r="T1247" i="27"/>
  <c r="S1247" i="27"/>
  <c r="B1247" i="27"/>
  <c r="BT1246" i="27"/>
  <c r="BS1246" i="27"/>
  <c r="BQ1246" i="27"/>
  <c r="BP1246" i="27"/>
  <c r="BN1246" i="27"/>
  <c r="BM1246" i="27"/>
  <c r="BK1246" i="27"/>
  <c r="BJ1246" i="27"/>
  <c r="V1246" i="27"/>
  <c r="U1246" i="27"/>
  <c r="S1246" i="27"/>
  <c r="T1246" i="27" s="1"/>
  <c r="B1246" i="27"/>
  <c r="BT1245" i="27"/>
  <c r="BS1245" i="27"/>
  <c r="BQ1245" i="27"/>
  <c r="BP1245" i="27"/>
  <c r="BN1245" i="27"/>
  <c r="BM1245" i="27"/>
  <c r="BK1245" i="27"/>
  <c r="BJ1245" i="27"/>
  <c r="V1245" i="27"/>
  <c r="U1245" i="27"/>
  <c r="S1245" i="27"/>
  <c r="T1245" i="27" s="1"/>
  <c r="B1245" i="27"/>
  <c r="BT1244" i="27"/>
  <c r="BS1244" i="27"/>
  <c r="BQ1244" i="27"/>
  <c r="BP1244" i="27"/>
  <c r="BN1244" i="27"/>
  <c r="BM1244" i="27"/>
  <c r="BK1244" i="27"/>
  <c r="BJ1244" i="27"/>
  <c r="V1244" i="27"/>
  <c r="U1244" i="27"/>
  <c r="T1244" i="27"/>
  <c r="S1244" i="27"/>
  <c r="B1244" i="27"/>
  <c r="BT1243" i="27"/>
  <c r="BS1243" i="27"/>
  <c r="BQ1243" i="27"/>
  <c r="BP1243" i="27"/>
  <c r="BN1243" i="27"/>
  <c r="BM1243" i="27"/>
  <c r="BK1243" i="27"/>
  <c r="BJ1243" i="27"/>
  <c r="V1243" i="27"/>
  <c r="U1243" i="27"/>
  <c r="T1243" i="27"/>
  <c r="S1243" i="27"/>
  <c r="B1243" i="27"/>
  <c r="BT1242" i="27"/>
  <c r="BS1242" i="27"/>
  <c r="BQ1242" i="27"/>
  <c r="BP1242" i="27"/>
  <c r="BN1242" i="27"/>
  <c r="BM1242" i="27"/>
  <c r="BK1242" i="27"/>
  <c r="BJ1242" i="27"/>
  <c r="V1242" i="27"/>
  <c r="U1242" i="27"/>
  <c r="S1242" i="27"/>
  <c r="T1242" i="27" s="1"/>
  <c r="B1242" i="27"/>
  <c r="BT1241" i="27"/>
  <c r="BS1241" i="27"/>
  <c r="BQ1241" i="27"/>
  <c r="BP1241" i="27"/>
  <c r="BN1241" i="27"/>
  <c r="BM1241" i="27"/>
  <c r="BK1241" i="27"/>
  <c r="BJ1241" i="27"/>
  <c r="V1241" i="27"/>
  <c r="U1241" i="27"/>
  <c r="S1241" i="27"/>
  <c r="T1241" i="27" s="1"/>
  <c r="B1241" i="27"/>
  <c r="BT1240" i="27"/>
  <c r="BS1240" i="27"/>
  <c r="BQ1240" i="27"/>
  <c r="BP1240" i="27"/>
  <c r="BN1240" i="27"/>
  <c r="BM1240" i="27"/>
  <c r="BK1240" i="27"/>
  <c r="BJ1240" i="27"/>
  <c r="V1240" i="27"/>
  <c r="U1240" i="27"/>
  <c r="S1240" i="27"/>
  <c r="T1240" i="27" s="1"/>
  <c r="B1240" i="27"/>
  <c r="BT1239" i="27"/>
  <c r="BS1239" i="27"/>
  <c r="BQ1239" i="27"/>
  <c r="BP1239" i="27"/>
  <c r="BN1239" i="27"/>
  <c r="BM1239" i="27"/>
  <c r="BK1239" i="27"/>
  <c r="BJ1239" i="27"/>
  <c r="V1239" i="27"/>
  <c r="U1239" i="27"/>
  <c r="T1239" i="27"/>
  <c r="S1239" i="27"/>
  <c r="B1239" i="27"/>
  <c r="AR1236" i="27"/>
  <c r="BT1223" i="27"/>
  <c r="BS1223" i="27"/>
  <c r="BQ1223" i="27"/>
  <c r="BP1223" i="27"/>
  <c r="BN1223" i="27"/>
  <c r="BM1223" i="27"/>
  <c r="BK1223" i="27"/>
  <c r="BJ1223" i="27"/>
  <c r="V1223" i="27"/>
  <c r="U1223" i="27"/>
  <c r="S1223" i="27"/>
  <c r="T1223" i="27" s="1"/>
  <c r="B1223" i="27"/>
  <c r="BT1222" i="27"/>
  <c r="BS1222" i="27"/>
  <c r="BQ1222" i="27"/>
  <c r="BP1222" i="27"/>
  <c r="BN1222" i="27"/>
  <c r="BM1222" i="27"/>
  <c r="BK1222" i="27"/>
  <c r="BJ1222" i="27"/>
  <c r="V1222" i="27"/>
  <c r="U1222" i="27"/>
  <c r="S1222" i="27"/>
  <c r="T1222" i="27"/>
  <c r="B1222" i="27"/>
  <c r="BT1221" i="27"/>
  <c r="BS1221" i="27"/>
  <c r="BQ1221" i="27"/>
  <c r="BP1221" i="27"/>
  <c r="BN1221" i="27"/>
  <c r="BM1221" i="27"/>
  <c r="BK1221" i="27"/>
  <c r="BJ1221" i="27"/>
  <c r="V1221" i="27"/>
  <c r="U1221" i="27"/>
  <c r="T1221" i="27"/>
  <c r="S1221" i="27"/>
  <c r="B1221" i="27"/>
  <c r="BT1220" i="27"/>
  <c r="BS1220" i="27"/>
  <c r="BQ1220" i="27"/>
  <c r="BP1220" i="27"/>
  <c r="BN1220" i="27"/>
  <c r="BM1220" i="27"/>
  <c r="BK1220" i="27"/>
  <c r="BJ1220" i="27"/>
  <c r="V1220" i="27"/>
  <c r="U1220" i="27"/>
  <c r="T1220" i="27"/>
  <c r="S1220" i="27"/>
  <c r="B1220" i="27"/>
  <c r="BT1219" i="27"/>
  <c r="BS1219" i="27"/>
  <c r="BQ1219" i="27"/>
  <c r="BP1219" i="27"/>
  <c r="BN1219" i="27"/>
  <c r="BM1219" i="27"/>
  <c r="BK1219" i="27"/>
  <c r="BJ1219" i="27"/>
  <c r="V1219" i="27"/>
  <c r="U1219" i="27"/>
  <c r="S1219" i="27"/>
  <c r="T1219" i="27" s="1"/>
  <c r="B1219" i="27"/>
  <c r="BT1218" i="27"/>
  <c r="BS1218" i="27"/>
  <c r="BQ1218" i="27"/>
  <c r="BP1218" i="27"/>
  <c r="BN1218" i="27"/>
  <c r="BM1218" i="27"/>
  <c r="BK1218" i="27"/>
  <c r="BJ1218" i="27"/>
  <c r="V1218" i="27"/>
  <c r="U1218" i="27"/>
  <c r="S1218" i="27"/>
  <c r="T1218" i="27" s="1"/>
  <c r="B1218" i="27"/>
  <c r="BT1217" i="27"/>
  <c r="BS1217" i="27"/>
  <c r="BQ1217" i="27"/>
  <c r="BP1217" i="27"/>
  <c r="BN1217" i="27"/>
  <c r="BM1217" i="27"/>
  <c r="BK1217" i="27"/>
  <c r="BJ1217" i="27"/>
  <c r="V1217" i="27"/>
  <c r="U1217" i="27"/>
  <c r="S1217" i="27"/>
  <c r="T1217" i="27" s="1"/>
  <c r="B1217" i="27"/>
  <c r="BT1216" i="27"/>
  <c r="BS1216" i="27"/>
  <c r="BQ1216" i="27"/>
  <c r="BP1216" i="27"/>
  <c r="BN1216" i="27"/>
  <c r="BM1216" i="27"/>
  <c r="BK1216" i="27"/>
  <c r="BJ1216" i="27"/>
  <c r="V1216" i="27"/>
  <c r="U1216" i="27"/>
  <c r="S1216" i="27"/>
  <c r="T1216" i="27" s="1"/>
  <c r="B1216" i="27"/>
  <c r="BT1215" i="27"/>
  <c r="BS1215" i="27"/>
  <c r="BQ1215" i="27"/>
  <c r="BP1215" i="27"/>
  <c r="BN1215" i="27"/>
  <c r="BM1215" i="27"/>
  <c r="BK1215" i="27"/>
  <c r="BJ1215" i="27"/>
  <c r="V1215" i="27"/>
  <c r="U1215" i="27"/>
  <c r="S1215" i="27"/>
  <c r="T1215" i="27" s="1"/>
  <c r="B1215" i="27"/>
  <c r="BT1214" i="27"/>
  <c r="BS1214" i="27"/>
  <c r="BQ1214" i="27"/>
  <c r="BP1214" i="27"/>
  <c r="BN1214" i="27"/>
  <c r="BM1214" i="27"/>
  <c r="BK1214" i="27"/>
  <c r="BJ1214" i="27"/>
  <c r="V1214" i="27"/>
  <c r="U1214" i="27"/>
  <c r="S1214" i="27"/>
  <c r="T1214" i="27"/>
  <c r="B1214" i="27"/>
  <c r="BT1213" i="27"/>
  <c r="BS1213" i="27"/>
  <c r="BQ1213" i="27"/>
  <c r="BP1213" i="27"/>
  <c r="BN1213" i="27"/>
  <c r="BM1213" i="27"/>
  <c r="BK1213" i="27"/>
  <c r="BJ1213" i="27"/>
  <c r="V1213" i="27"/>
  <c r="U1213" i="27"/>
  <c r="S1213" i="27"/>
  <c r="T1213" i="27" s="1"/>
  <c r="B1213" i="27"/>
  <c r="BT1212" i="27"/>
  <c r="BS1212" i="27"/>
  <c r="BQ1212" i="27"/>
  <c r="BP1212" i="27"/>
  <c r="BN1212" i="27"/>
  <c r="BM1212" i="27"/>
  <c r="BK1212" i="27"/>
  <c r="BJ1212" i="27"/>
  <c r="V1212" i="27"/>
  <c r="U1212" i="27"/>
  <c r="S1212" i="27"/>
  <c r="T1212" i="27" s="1"/>
  <c r="B1212" i="27"/>
  <c r="BT1211" i="27"/>
  <c r="BS1211" i="27"/>
  <c r="BQ1211" i="27"/>
  <c r="BP1211" i="27"/>
  <c r="BN1211" i="27"/>
  <c r="BM1211" i="27"/>
  <c r="BK1211" i="27"/>
  <c r="BJ1211" i="27"/>
  <c r="V1211" i="27"/>
  <c r="U1211" i="27"/>
  <c r="S1211" i="27"/>
  <c r="T1211" i="27" s="1"/>
  <c r="B1211" i="27"/>
  <c r="BT1210" i="27"/>
  <c r="BS1210" i="27"/>
  <c r="BQ1210" i="27"/>
  <c r="BP1210" i="27"/>
  <c r="BN1210" i="27"/>
  <c r="BM1210" i="27"/>
  <c r="BK1210" i="27"/>
  <c r="BJ1210" i="27"/>
  <c r="V1210" i="27"/>
  <c r="U1210" i="27"/>
  <c r="S1210" i="27"/>
  <c r="T1210" i="27"/>
  <c r="B1210" i="27"/>
  <c r="BT1209" i="27"/>
  <c r="BS1209" i="27"/>
  <c r="BQ1209" i="27"/>
  <c r="BP1209" i="27"/>
  <c r="BN1209" i="27"/>
  <c r="BM1209" i="27"/>
  <c r="BK1209" i="27"/>
  <c r="BJ1209" i="27"/>
  <c r="V1209" i="27"/>
  <c r="U1209" i="27"/>
  <c r="S1209" i="27"/>
  <c r="T1209" i="27" s="1"/>
  <c r="B1209" i="27"/>
  <c r="BT1208" i="27"/>
  <c r="BS1208" i="27"/>
  <c r="BQ1208" i="27"/>
  <c r="BP1208" i="27"/>
  <c r="BN1208" i="27"/>
  <c r="BM1208" i="27"/>
  <c r="BK1208" i="27"/>
  <c r="BJ1208" i="27"/>
  <c r="V1208" i="27"/>
  <c r="U1208" i="27"/>
  <c r="S1208" i="27"/>
  <c r="T1208" i="27" s="1"/>
  <c r="B1208" i="27"/>
  <c r="BT1207" i="27"/>
  <c r="BS1207" i="27"/>
  <c r="BQ1207" i="27"/>
  <c r="BP1207" i="27"/>
  <c r="BN1207" i="27"/>
  <c r="BM1207" i="27"/>
  <c r="BK1207" i="27"/>
  <c r="BJ1207" i="27"/>
  <c r="V1207" i="27"/>
  <c r="U1207" i="27"/>
  <c r="S1207" i="27"/>
  <c r="T1207" i="27" s="1"/>
  <c r="B1207" i="27"/>
  <c r="BT1206" i="27"/>
  <c r="BS1206" i="27"/>
  <c r="BQ1206" i="27"/>
  <c r="BP1206" i="27"/>
  <c r="BN1206" i="27"/>
  <c r="BM1206" i="27"/>
  <c r="BK1206" i="27"/>
  <c r="BJ1206" i="27"/>
  <c r="V1206" i="27"/>
  <c r="U1206" i="27"/>
  <c r="S1206" i="27"/>
  <c r="T1206" i="27" s="1"/>
  <c r="B1206" i="27"/>
  <c r="BT1205" i="27"/>
  <c r="BS1205" i="27"/>
  <c r="BQ1205" i="27"/>
  <c r="BP1205" i="27"/>
  <c r="BN1205" i="27"/>
  <c r="BM1205" i="27"/>
  <c r="BK1205" i="27"/>
  <c r="BJ1205" i="27"/>
  <c r="V1205" i="27"/>
  <c r="U1205" i="27"/>
  <c r="S1205" i="27"/>
  <c r="T1205" i="27" s="1"/>
  <c r="B1205" i="27"/>
  <c r="BT1204" i="27"/>
  <c r="BS1204" i="27"/>
  <c r="BQ1204" i="27"/>
  <c r="BP1204" i="27"/>
  <c r="BN1204" i="27"/>
  <c r="BM1204" i="27"/>
  <c r="BK1204" i="27"/>
  <c r="BJ1204" i="27"/>
  <c r="V1204" i="27"/>
  <c r="U1204" i="27"/>
  <c r="U1224" i="27" s="1"/>
  <c r="S1204" i="27"/>
  <c r="B1204" i="27"/>
  <c r="AR1201" i="27"/>
  <c r="BT1188" i="27"/>
  <c r="BS1188" i="27"/>
  <c r="BQ1188" i="27"/>
  <c r="BP1188" i="27"/>
  <c r="BN1188" i="27"/>
  <c r="BM1188" i="27"/>
  <c r="BK1188" i="27"/>
  <c r="BJ1188" i="27"/>
  <c r="V1188" i="27"/>
  <c r="U1188" i="27"/>
  <c r="T1188" i="27"/>
  <c r="S1188" i="27"/>
  <c r="B1188" i="27"/>
  <c r="BT1187" i="27"/>
  <c r="BS1187" i="27"/>
  <c r="BQ1187" i="27"/>
  <c r="BP1187" i="27"/>
  <c r="BN1187" i="27"/>
  <c r="BM1187" i="27"/>
  <c r="BK1187" i="27"/>
  <c r="BJ1187" i="27"/>
  <c r="V1187" i="27"/>
  <c r="U1187" i="27"/>
  <c r="S1187" i="27"/>
  <c r="T1187" i="27"/>
  <c r="B1187" i="27"/>
  <c r="BT1186" i="27"/>
  <c r="BS1186" i="27"/>
  <c r="BQ1186" i="27"/>
  <c r="BP1186" i="27"/>
  <c r="BN1186" i="27"/>
  <c r="BM1186" i="27"/>
  <c r="BK1186" i="27"/>
  <c r="BJ1186" i="27"/>
  <c r="V1186" i="27"/>
  <c r="U1186" i="27"/>
  <c r="S1186" i="27"/>
  <c r="T1186" i="27" s="1"/>
  <c r="B1186" i="27"/>
  <c r="BT1185" i="27"/>
  <c r="BS1185" i="27"/>
  <c r="BQ1185" i="27"/>
  <c r="BP1185" i="27"/>
  <c r="BN1185" i="27"/>
  <c r="BM1185" i="27"/>
  <c r="BK1185" i="27"/>
  <c r="BJ1185" i="27"/>
  <c r="V1185" i="27"/>
  <c r="U1185" i="27"/>
  <c r="S1185" i="27"/>
  <c r="T1185" i="27" s="1"/>
  <c r="B1185" i="27"/>
  <c r="BT1184" i="27"/>
  <c r="BS1184" i="27"/>
  <c r="BQ1184" i="27"/>
  <c r="BP1184" i="27"/>
  <c r="BN1184" i="27"/>
  <c r="BM1184" i="27"/>
  <c r="BK1184" i="27"/>
  <c r="BJ1184" i="27"/>
  <c r="V1184" i="27"/>
  <c r="U1184" i="27"/>
  <c r="T1184" i="27"/>
  <c r="S1184" i="27"/>
  <c r="B1184" i="27"/>
  <c r="BT1183" i="27"/>
  <c r="BS1183" i="27"/>
  <c r="BQ1183" i="27"/>
  <c r="BP1183" i="27"/>
  <c r="BN1183" i="27"/>
  <c r="BM1183" i="27"/>
  <c r="BK1183" i="27"/>
  <c r="BJ1183" i="27"/>
  <c r="V1183" i="27"/>
  <c r="U1183" i="27"/>
  <c r="S1183" i="27"/>
  <c r="T1183" i="27" s="1"/>
  <c r="B1183" i="27"/>
  <c r="BT1182" i="27"/>
  <c r="BS1182" i="27"/>
  <c r="BQ1182" i="27"/>
  <c r="BP1182" i="27"/>
  <c r="BN1182" i="27"/>
  <c r="BM1182" i="27"/>
  <c r="BK1182" i="27"/>
  <c r="BJ1182" i="27"/>
  <c r="V1182" i="27"/>
  <c r="U1182" i="27"/>
  <c r="S1182" i="27"/>
  <c r="T1182" i="27"/>
  <c r="B1182" i="27"/>
  <c r="BT1181" i="27"/>
  <c r="BS1181" i="27"/>
  <c r="BQ1181" i="27"/>
  <c r="BP1181" i="27"/>
  <c r="BN1181" i="27"/>
  <c r="BM1181" i="27"/>
  <c r="BK1181" i="27"/>
  <c r="BJ1181" i="27"/>
  <c r="V1181" i="27"/>
  <c r="U1181" i="27"/>
  <c r="T1181" i="27"/>
  <c r="S1181" i="27"/>
  <c r="B1181" i="27"/>
  <c r="BT1180" i="27"/>
  <c r="BS1180" i="27"/>
  <c r="BQ1180" i="27"/>
  <c r="BP1180" i="27"/>
  <c r="BN1180" i="27"/>
  <c r="BM1180" i="27"/>
  <c r="BK1180" i="27"/>
  <c r="BJ1180" i="27"/>
  <c r="V1180" i="27"/>
  <c r="U1180" i="27"/>
  <c r="S1180" i="27"/>
  <c r="T1180" i="27" s="1"/>
  <c r="B1180" i="27"/>
  <c r="BT1179" i="27"/>
  <c r="BS1179" i="27"/>
  <c r="BQ1179" i="27"/>
  <c r="BP1179" i="27"/>
  <c r="BN1179" i="27"/>
  <c r="BM1179" i="27"/>
  <c r="BK1179" i="27"/>
  <c r="BJ1179" i="27"/>
  <c r="V1179" i="27"/>
  <c r="U1179" i="27"/>
  <c r="S1179" i="27"/>
  <c r="T1179" i="27" s="1"/>
  <c r="B1179" i="27"/>
  <c r="BT1178" i="27"/>
  <c r="BS1178" i="27"/>
  <c r="BQ1178" i="27"/>
  <c r="BP1178" i="27"/>
  <c r="BN1178" i="27"/>
  <c r="BM1178" i="27"/>
  <c r="BK1178" i="27"/>
  <c r="BJ1178" i="27"/>
  <c r="V1178" i="27"/>
  <c r="U1178" i="27"/>
  <c r="S1178" i="27"/>
  <c r="T1178" i="27"/>
  <c r="B1178" i="27"/>
  <c r="BT1177" i="27"/>
  <c r="BS1177" i="27"/>
  <c r="BQ1177" i="27"/>
  <c r="BP1177" i="27"/>
  <c r="BN1177" i="27"/>
  <c r="BM1177" i="27"/>
  <c r="BK1177" i="27"/>
  <c r="BJ1177" i="27"/>
  <c r="V1177" i="27"/>
  <c r="U1177" i="27"/>
  <c r="S1177" i="27"/>
  <c r="T1177" i="27" s="1"/>
  <c r="B1177" i="27"/>
  <c r="BT1176" i="27"/>
  <c r="BS1176" i="27"/>
  <c r="BQ1176" i="27"/>
  <c r="BP1176" i="27"/>
  <c r="BN1176" i="27"/>
  <c r="BM1176" i="27"/>
  <c r="BK1176" i="27"/>
  <c r="BJ1176" i="27"/>
  <c r="V1176" i="27"/>
  <c r="U1176" i="27"/>
  <c r="S1176" i="27"/>
  <c r="T1176" i="27" s="1"/>
  <c r="B1176" i="27"/>
  <c r="BT1175" i="27"/>
  <c r="BS1175" i="27"/>
  <c r="BQ1175" i="27"/>
  <c r="BP1175" i="27"/>
  <c r="BN1175" i="27"/>
  <c r="BM1175" i="27"/>
  <c r="BK1175" i="27"/>
  <c r="BJ1175" i="27"/>
  <c r="V1175" i="27"/>
  <c r="U1175" i="27"/>
  <c r="S1175" i="27"/>
  <c r="T1175" i="27" s="1"/>
  <c r="B1175" i="27"/>
  <c r="BT1174" i="27"/>
  <c r="BS1174" i="27"/>
  <c r="BQ1174" i="27"/>
  <c r="BP1174" i="27"/>
  <c r="BN1174" i="27"/>
  <c r="BM1174" i="27"/>
  <c r="BK1174" i="27"/>
  <c r="BJ1174" i="27"/>
  <c r="V1174" i="27"/>
  <c r="U1174" i="27"/>
  <c r="S1174" i="27"/>
  <c r="T1174" i="27"/>
  <c r="B1174" i="27"/>
  <c r="BT1173" i="27"/>
  <c r="BS1173" i="27"/>
  <c r="BQ1173" i="27"/>
  <c r="BP1173" i="27"/>
  <c r="BN1173" i="27"/>
  <c r="BM1173" i="27"/>
  <c r="BK1173" i="27"/>
  <c r="BJ1173" i="27"/>
  <c r="V1173" i="27"/>
  <c r="U1173" i="27"/>
  <c r="T1173" i="27"/>
  <c r="S1173" i="27"/>
  <c r="B1173" i="27"/>
  <c r="BT1172" i="27"/>
  <c r="BS1172" i="27"/>
  <c r="BQ1172" i="27"/>
  <c r="BP1172" i="27"/>
  <c r="BN1172" i="27"/>
  <c r="BM1172" i="27"/>
  <c r="BK1172" i="27"/>
  <c r="BJ1172" i="27"/>
  <c r="V1172" i="27"/>
  <c r="U1172" i="27"/>
  <c r="S1172" i="27"/>
  <c r="T1172" i="27" s="1"/>
  <c r="B1172" i="27"/>
  <c r="BT1171" i="27"/>
  <c r="BS1171" i="27"/>
  <c r="BQ1171" i="27"/>
  <c r="BP1171" i="27"/>
  <c r="BN1171" i="27"/>
  <c r="BM1171" i="27"/>
  <c r="BK1171" i="27"/>
  <c r="BJ1171" i="27"/>
  <c r="V1171" i="27"/>
  <c r="U1171" i="27"/>
  <c r="S1171" i="27"/>
  <c r="T1171" i="27" s="1"/>
  <c r="B1171" i="27"/>
  <c r="BT1170" i="27"/>
  <c r="BS1170" i="27"/>
  <c r="BQ1170" i="27"/>
  <c r="BP1170" i="27"/>
  <c r="BN1170" i="27"/>
  <c r="BM1170" i="27"/>
  <c r="BK1170" i="27"/>
  <c r="BJ1170" i="27"/>
  <c r="V1170" i="27"/>
  <c r="U1170" i="27"/>
  <c r="S1170" i="27"/>
  <c r="T1170" i="27"/>
  <c r="B1170" i="27"/>
  <c r="BT1169" i="27"/>
  <c r="BS1169" i="27"/>
  <c r="BQ1169" i="27"/>
  <c r="BP1169" i="27"/>
  <c r="BN1169" i="27"/>
  <c r="BM1169" i="27"/>
  <c r="BK1169" i="27"/>
  <c r="BJ1169" i="27"/>
  <c r="V1169" i="27"/>
  <c r="U1169" i="27"/>
  <c r="AS1169" i="27" s="1"/>
  <c r="S1169" i="27"/>
  <c r="B1169" i="27"/>
  <c r="AR1166" i="27"/>
  <c r="BT1152" i="27"/>
  <c r="BS1152" i="27"/>
  <c r="BQ1152" i="27"/>
  <c r="BP1152" i="27"/>
  <c r="BN1152" i="27"/>
  <c r="BM1152" i="27"/>
  <c r="BK1152" i="27"/>
  <c r="BJ1152" i="27"/>
  <c r="V1152" i="27"/>
  <c r="U1152" i="27"/>
  <c r="S1152" i="27"/>
  <c r="T1152" i="27" s="1"/>
  <c r="B1152" i="27"/>
  <c r="BT1151" i="27"/>
  <c r="BS1151" i="27"/>
  <c r="BQ1151" i="27"/>
  <c r="BP1151" i="27"/>
  <c r="BN1151" i="27"/>
  <c r="BM1151" i="27"/>
  <c r="BK1151" i="27"/>
  <c r="BJ1151" i="27"/>
  <c r="V1151" i="27"/>
  <c r="U1151" i="27"/>
  <c r="S1151" i="27"/>
  <c r="T1151" i="27"/>
  <c r="B1151" i="27"/>
  <c r="BT1150" i="27"/>
  <c r="BS1150" i="27"/>
  <c r="BQ1150" i="27"/>
  <c r="BP1150" i="27"/>
  <c r="BN1150" i="27"/>
  <c r="BM1150" i="27"/>
  <c r="BK1150" i="27"/>
  <c r="BJ1150" i="27"/>
  <c r="V1150" i="27"/>
  <c r="U1150" i="27"/>
  <c r="T1150" i="27"/>
  <c r="S1150" i="27"/>
  <c r="B1150" i="27"/>
  <c r="BT1149" i="27"/>
  <c r="BS1149" i="27"/>
  <c r="BQ1149" i="27"/>
  <c r="BP1149" i="27"/>
  <c r="BN1149" i="27"/>
  <c r="BM1149" i="27"/>
  <c r="BK1149" i="27"/>
  <c r="BJ1149" i="27"/>
  <c r="V1149" i="27"/>
  <c r="U1149" i="27"/>
  <c r="S1149" i="27"/>
  <c r="T1149" i="27" s="1"/>
  <c r="B1149" i="27"/>
  <c r="BT1148" i="27"/>
  <c r="BS1148" i="27"/>
  <c r="BQ1148" i="27"/>
  <c r="BP1148" i="27"/>
  <c r="BN1148" i="27"/>
  <c r="BM1148" i="27"/>
  <c r="BK1148" i="27"/>
  <c r="BJ1148" i="27"/>
  <c r="V1148" i="27"/>
  <c r="U1148" i="27"/>
  <c r="S1148" i="27"/>
  <c r="T1148" i="27" s="1"/>
  <c r="B1148" i="27"/>
  <c r="BT1147" i="27"/>
  <c r="BS1147" i="27"/>
  <c r="BQ1147" i="27"/>
  <c r="BP1147" i="27"/>
  <c r="BN1147" i="27"/>
  <c r="BM1147" i="27"/>
  <c r="BK1147" i="27"/>
  <c r="BJ1147" i="27"/>
  <c r="V1147" i="27"/>
  <c r="U1147" i="27"/>
  <c r="S1147" i="27"/>
  <c r="T1147" i="27"/>
  <c r="B1147" i="27"/>
  <c r="BT1146" i="27"/>
  <c r="BS1146" i="27"/>
  <c r="BQ1146" i="27"/>
  <c r="BP1146" i="27"/>
  <c r="BN1146" i="27"/>
  <c r="BM1146" i="27"/>
  <c r="BK1146" i="27"/>
  <c r="BJ1146" i="27"/>
  <c r="V1146" i="27"/>
  <c r="U1146" i="27"/>
  <c r="S1146" i="27"/>
  <c r="T1146" i="27" s="1"/>
  <c r="B1146" i="27"/>
  <c r="BT1145" i="27"/>
  <c r="BS1145" i="27"/>
  <c r="BQ1145" i="27"/>
  <c r="BP1145" i="27"/>
  <c r="BN1145" i="27"/>
  <c r="BM1145" i="27"/>
  <c r="BK1145" i="27"/>
  <c r="BJ1145" i="27"/>
  <c r="V1145" i="27"/>
  <c r="U1145" i="27"/>
  <c r="S1145" i="27"/>
  <c r="T1145" i="27" s="1"/>
  <c r="B1145" i="27"/>
  <c r="BT1144" i="27"/>
  <c r="BS1144" i="27"/>
  <c r="BQ1144" i="27"/>
  <c r="BP1144" i="27"/>
  <c r="BN1144" i="27"/>
  <c r="BM1144" i="27"/>
  <c r="BK1144" i="27"/>
  <c r="BJ1144" i="27"/>
  <c r="V1144" i="27"/>
  <c r="U1144" i="27"/>
  <c r="S1144" i="27"/>
  <c r="T1144" i="27" s="1"/>
  <c r="B1144" i="27"/>
  <c r="BT1143" i="27"/>
  <c r="BS1143" i="27"/>
  <c r="BQ1143" i="27"/>
  <c r="BP1143" i="27"/>
  <c r="BN1143" i="27"/>
  <c r="BM1143" i="27"/>
  <c r="BK1143" i="27"/>
  <c r="BJ1143" i="27"/>
  <c r="V1143" i="27"/>
  <c r="U1143" i="27"/>
  <c r="S1143" i="27"/>
  <c r="T1143" i="27"/>
  <c r="B1143" i="27"/>
  <c r="BT1142" i="27"/>
  <c r="BS1142" i="27"/>
  <c r="BQ1142" i="27"/>
  <c r="BP1142" i="27"/>
  <c r="BN1142" i="27"/>
  <c r="BM1142" i="27"/>
  <c r="BK1142" i="27"/>
  <c r="BJ1142" i="27"/>
  <c r="V1142" i="27"/>
  <c r="U1142" i="27"/>
  <c r="T1142" i="27"/>
  <c r="S1142" i="27"/>
  <c r="B1142" i="27"/>
  <c r="BT1141" i="27"/>
  <c r="BS1141" i="27"/>
  <c r="BQ1141" i="27"/>
  <c r="BP1141" i="27"/>
  <c r="BN1141" i="27"/>
  <c r="BM1141" i="27"/>
  <c r="BK1141" i="27"/>
  <c r="BJ1141" i="27"/>
  <c r="V1141" i="27"/>
  <c r="U1141" i="27"/>
  <c r="S1141" i="27"/>
  <c r="T1141" i="27" s="1"/>
  <c r="B1141" i="27"/>
  <c r="BT1140" i="27"/>
  <c r="BS1140" i="27"/>
  <c r="BQ1140" i="27"/>
  <c r="BP1140" i="27"/>
  <c r="BN1140" i="27"/>
  <c r="BM1140" i="27"/>
  <c r="BK1140" i="27"/>
  <c r="BJ1140" i="27"/>
  <c r="V1140" i="27"/>
  <c r="U1140" i="27"/>
  <c r="S1140" i="27"/>
  <c r="T1140" i="27" s="1"/>
  <c r="B1140" i="27"/>
  <c r="BT1139" i="27"/>
  <c r="BS1139" i="27"/>
  <c r="BQ1139" i="27"/>
  <c r="BP1139" i="27"/>
  <c r="BN1139" i="27"/>
  <c r="BM1139" i="27"/>
  <c r="BK1139" i="27"/>
  <c r="BJ1139" i="27"/>
  <c r="V1139" i="27"/>
  <c r="U1139" i="27"/>
  <c r="S1139" i="27"/>
  <c r="T1139" i="27"/>
  <c r="B1139" i="27"/>
  <c r="BT1138" i="27"/>
  <c r="BS1138" i="27"/>
  <c r="BQ1138" i="27"/>
  <c r="BP1138" i="27"/>
  <c r="BN1138" i="27"/>
  <c r="BM1138" i="27"/>
  <c r="BK1138" i="27"/>
  <c r="BJ1138" i="27"/>
  <c r="V1138" i="27"/>
  <c r="U1138" i="27"/>
  <c r="S1138" i="27"/>
  <c r="T1138" i="27" s="1"/>
  <c r="B1138" i="27"/>
  <c r="BT1137" i="27"/>
  <c r="BS1137" i="27"/>
  <c r="BQ1137" i="27"/>
  <c r="BP1137" i="27"/>
  <c r="BN1137" i="27"/>
  <c r="BM1137" i="27"/>
  <c r="BK1137" i="27"/>
  <c r="BJ1137" i="27"/>
  <c r="V1137" i="27"/>
  <c r="U1137" i="27"/>
  <c r="T1137" i="27"/>
  <c r="S1137" i="27"/>
  <c r="B1137" i="27"/>
  <c r="BT1136" i="27"/>
  <c r="BS1136" i="27"/>
  <c r="BQ1136" i="27"/>
  <c r="BP1136" i="27"/>
  <c r="BN1136" i="27"/>
  <c r="BM1136" i="27"/>
  <c r="BK1136" i="27"/>
  <c r="BJ1136" i="27"/>
  <c r="V1136" i="27"/>
  <c r="U1136" i="27"/>
  <c r="S1136" i="27"/>
  <c r="T1136" i="27"/>
  <c r="B1136" i="27"/>
  <c r="BT1135" i="27"/>
  <c r="BS1135" i="27"/>
  <c r="BQ1135" i="27"/>
  <c r="BP1135" i="27"/>
  <c r="BN1135" i="27"/>
  <c r="BM1135" i="27"/>
  <c r="BK1135" i="27"/>
  <c r="BJ1135" i="27"/>
  <c r="V1135" i="27"/>
  <c r="U1135" i="27"/>
  <c r="S1135" i="27"/>
  <c r="B1135" i="27"/>
  <c r="BT1134" i="27"/>
  <c r="BS1134" i="27"/>
  <c r="BQ1134" i="27"/>
  <c r="BP1134" i="27"/>
  <c r="BN1134" i="27"/>
  <c r="BM1134" i="27"/>
  <c r="BK1134" i="27"/>
  <c r="BJ1134" i="27"/>
  <c r="V1134" i="27"/>
  <c r="U1134" i="27"/>
  <c r="S1134" i="27"/>
  <c r="T1134" i="27" s="1"/>
  <c r="B1134" i="27"/>
  <c r="BT1133" i="27"/>
  <c r="BS1133" i="27"/>
  <c r="BQ1133" i="27"/>
  <c r="BP1133" i="27"/>
  <c r="BN1133" i="27"/>
  <c r="BM1133" i="27"/>
  <c r="BK1133" i="27"/>
  <c r="BJ1133" i="27"/>
  <c r="V1133" i="27"/>
  <c r="U1133" i="27"/>
  <c r="T1133" i="27"/>
  <c r="S1133" i="27"/>
  <c r="B1133" i="27"/>
  <c r="AR1130" i="27"/>
  <c r="BT1116" i="27"/>
  <c r="BS1116" i="27"/>
  <c r="BQ1116" i="27"/>
  <c r="BP1116" i="27"/>
  <c r="BN1116" i="27"/>
  <c r="BM1116" i="27"/>
  <c r="BK1116" i="27"/>
  <c r="BJ1116" i="27"/>
  <c r="V1116" i="27"/>
  <c r="U1116" i="27"/>
  <c r="S1116" i="27"/>
  <c r="T1116" i="27" s="1"/>
  <c r="B1116" i="27"/>
  <c r="BT1115" i="27"/>
  <c r="BS1115" i="27"/>
  <c r="BQ1115" i="27"/>
  <c r="BP1115" i="27"/>
  <c r="BN1115" i="27"/>
  <c r="BM1115" i="27"/>
  <c r="BK1115" i="27"/>
  <c r="BJ1115" i="27"/>
  <c r="V1115" i="27"/>
  <c r="U1115" i="27"/>
  <c r="S1115" i="27"/>
  <c r="T1115" i="27"/>
  <c r="B1115" i="27"/>
  <c r="BT1114" i="27"/>
  <c r="BS1114" i="27"/>
  <c r="BQ1114" i="27"/>
  <c r="BP1114" i="27"/>
  <c r="BN1114" i="27"/>
  <c r="BM1114" i="27"/>
  <c r="BK1114" i="27"/>
  <c r="BJ1114" i="27"/>
  <c r="V1114" i="27"/>
  <c r="U1114" i="27"/>
  <c r="S1114" i="27"/>
  <c r="T1114" i="27" s="1"/>
  <c r="B1114" i="27"/>
  <c r="BT1113" i="27"/>
  <c r="BS1113" i="27"/>
  <c r="BQ1113" i="27"/>
  <c r="BP1113" i="27"/>
  <c r="BN1113" i="27"/>
  <c r="BM1113" i="27"/>
  <c r="BK1113" i="27"/>
  <c r="BJ1113" i="27"/>
  <c r="V1113" i="27"/>
  <c r="U1113" i="27"/>
  <c r="T1113" i="27"/>
  <c r="S1113" i="27"/>
  <c r="B1113" i="27"/>
  <c r="BT1112" i="27"/>
  <c r="BS1112" i="27"/>
  <c r="BQ1112" i="27"/>
  <c r="BP1112" i="27"/>
  <c r="BN1112" i="27"/>
  <c r="BM1112" i="27"/>
  <c r="BK1112" i="27"/>
  <c r="BJ1112" i="27"/>
  <c r="V1112" i="27"/>
  <c r="U1112" i="27"/>
  <c r="S1112" i="27"/>
  <c r="T1112" i="27" s="1"/>
  <c r="B1112" i="27"/>
  <c r="BT1111" i="27"/>
  <c r="BS1111" i="27"/>
  <c r="BQ1111" i="27"/>
  <c r="BP1111" i="27"/>
  <c r="BN1111" i="27"/>
  <c r="BM1111" i="27"/>
  <c r="BK1111" i="27"/>
  <c r="BJ1111" i="27"/>
  <c r="V1111" i="27"/>
  <c r="U1111" i="27"/>
  <c r="S1111" i="27"/>
  <c r="T1111" i="27"/>
  <c r="B1111" i="27"/>
  <c r="BT1110" i="27"/>
  <c r="BS1110" i="27"/>
  <c r="BQ1110" i="27"/>
  <c r="BP1110" i="27"/>
  <c r="BN1110" i="27"/>
  <c r="BM1110" i="27"/>
  <c r="BK1110" i="27"/>
  <c r="BJ1110" i="27"/>
  <c r="V1110" i="27"/>
  <c r="U1110" i="27"/>
  <c r="S1110" i="27"/>
  <c r="T1110" i="27"/>
  <c r="B1110" i="27"/>
  <c r="BT1109" i="27"/>
  <c r="BS1109" i="27"/>
  <c r="BQ1109" i="27"/>
  <c r="BP1109" i="27"/>
  <c r="BN1109" i="27"/>
  <c r="BM1109" i="27"/>
  <c r="BK1109" i="27"/>
  <c r="BJ1109" i="27"/>
  <c r="V1109" i="27"/>
  <c r="U1109" i="27"/>
  <c r="T1109" i="27"/>
  <c r="S1109" i="27"/>
  <c r="B1109" i="27"/>
  <c r="BT1108" i="27"/>
  <c r="BS1108" i="27"/>
  <c r="BQ1108" i="27"/>
  <c r="BP1108" i="27"/>
  <c r="BN1108" i="27"/>
  <c r="BM1108" i="27"/>
  <c r="BK1108" i="27"/>
  <c r="BJ1108" i="27"/>
  <c r="V1108" i="27"/>
  <c r="U1108" i="27"/>
  <c r="S1108" i="27"/>
  <c r="T1108" i="27" s="1"/>
  <c r="B1108" i="27"/>
  <c r="BT1107" i="27"/>
  <c r="BS1107" i="27"/>
  <c r="BQ1107" i="27"/>
  <c r="BP1107" i="27"/>
  <c r="BN1107" i="27"/>
  <c r="BM1107" i="27"/>
  <c r="BK1107" i="27"/>
  <c r="BJ1107" i="27"/>
  <c r="V1107" i="27"/>
  <c r="U1107" i="27"/>
  <c r="S1107" i="27"/>
  <c r="T1107" i="27" s="1"/>
  <c r="B1107" i="27"/>
  <c r="BT1106" i="27"/>
  <c r="BS1106" i="27"/>
  <c r="BQ1106" i="27"/>
  <c r="BP1106" i="27"/>
  <c r="BN1106" i="27"/>
  <c r="BM1106" i="27"/>
  <c r="BK1106" i="27"/>
  <c r="BJ1106" i="27"/>
  <c r="V1106" i="27"/>
  <c r="U1106" i="27"/>
  <c r="S1106" i="27"/>
  <c r="T1106" i="27" s="1"/>
  <c r="B1106" i="27"/>
  <c r="BT1105" i="27"/>
  <c r="BS1105" i="27"/>
  <c r="BQ1105" i="27"/>
  <c r="BP1105" i="27"/>
  <c r="BN1105" i="27"/>
  <c r="BM1105" i="27"/>
  <c r="BK1105" i="27"/>
  <c r="BJ1105" i="27"/>
  <c r="V1105" i="27"/>
  <c r="U1105" i="27"/>
  <c r="T1105" i="27"/>
  <c r="S1105" i="27"/>
  <c r="B1105" i="27"/>
  <c r="BT1104" i="27"/>
  <c r="BS1104" i="27"/>
  <c r="BQ1104" i="27"/>
  <c r="BP1104" i="27"/>
  <c r="BN1104" i="27"/>
  <c r="BM1104" i="27"/>
  <c r="BK1104" i="27"/>
  <c r="BJ1104" i="27"/>
  <c r="V1104" i="27"/>
  <c r="U1104" i="27"/>
  <c r="S1104" i="27"/>
  <c r="T1104" i="27" s="1"/>
  <c r="B1104" i="27"/>
  <c r="BT1103" i="27"/>
  <c r="BS1103" i="27"/>
  <c r="BQ1103" i="27"/>
  <c r="BP1103" i="27"/>
  <c r="BN1103" i="27"/>
  <c r="BM1103" i="27"/>
  <c r="BK1103" i="27"/>
  <c r="BJ1103" i="27"/>
  <c r="V1103" i="27"/>
  <c r="U1103" i="27"/>
  <c r="S1103" i="27"/>
  <c r="T1103" i="27"/>
  <c r="B1103" i="27"/>
  <c r="BT1102" i="27"/>
  <c r="BS1102" i="27"/>
  <c r="BQ1102" i="27"/>
  <c r="BP1102" i="27"/>
  <c r="BN1102" i="27"/>
  <c r="BM1102" i="27"/>
  <c r="BK1102" i="27"/>
  <c r="BJ1102" i="27"/>
  <c r="V1102" i="27"/>
  <c r="U1102" i="27"/>
  <c r="S1102" i="27"/>
  <c r="T1102" i="27" s="1"/>
  <c r="B1102" i="27"/>
  <c r="BT1101" i="27"/>
  <c r="BS1101" i="27"/>
  <c r="BQ1101" i="27"/>
  <c r="BP1101" i="27"/>
  <c r="BN1101" i="27"/>
  <c r="BM1101" i="27"/>
  <c r="BK1101" i="27"/>
  <c r="BJ1101" i="27"/>
  <c r="V1101" i="27"/>
  <c r="U1101" i="27"/>
  <c r="U1117" i="27" s="1"/>
  <c r="T1101" i="27"/>
  <c r="S1101" i="27"/>
  <c r="B1101" i="27"/>
  <c r="BT1100" i="27"/>
  <c r="BS1100" i="27"/>
  <c r="BQ1100" i="27"/>
  <c r="BP1100" i="27"/>
  <c r="BN1100" i="27"/>
  <c r="BM1100" i="27"/>
  <c r="BK1100" i="27"/>
  <c r="BJ1100" i="27"/>
  <c r="V1100" i="27"/>
  <c r="U1100" i="27"/>
  <c r="S1100" i="27"/>
  <c r="T1100" i="27" s="1"/>
  <c r="B1100" i="27"/>
  <c r="BT1099" i="27"/>
  <c r="BS1099" i="27"/>
  <c r="BQ1099" i="27"/>
  <c r="BP1099" i="27"/>
  <c r="BN1099" i="27"/>
  <c r="BM1099" i="27"/>
  <c r="BK1099" i="27"/>
  <c r="BJ1099" i="27"/>
  <c r="V1099" i="27"/>
  <c r="U1099" i="27"/>
  <c r="S1099" i="27"/>
  <c r="T1099" i="27"/>
  <c r="B1099" i="27"/>
  <c r="BT1098" i="27"/>
  <c r="BS1098" i="27"/>
  <c r="BQ1098" i="27"/>
  <c r="BP1098" i="27"/>
  <c r="BN1098" i="27"/>
  <c r="BM1098" i="27"/>
  <c r="BK1098" i="27"/>
  <c r="BJ1098" i="27"/>
  <c r="V1098" i="27"/>
  <c r="U1098" i="27"/>
  <c r="S1098" i="27"/>
  <c r="B1098" i="27"/>
  <c r="BT1097" i="27"/>
  <c r="BS1097" i="27"/>
  <c r="BQ1097" i="27"/>
  <c r="BP1097" i="27"/>
  <c r="BN1097" i="27"/>
  <c r="BM1097" i="27"/>
  <c r="BK1097" i="27"/>
  <c r="BJ1097" i="27"/>
  <c r="V1097" i="27"/>
  <c r="U1097" i="27"/>
  <c r="AS1097" i="27" s="1"/>
  <c r="S1097" i="27"/>
  <c r="B1097" i="27"/>
  <c r="AR1094" i="27"/>
  <c r="BT1080" i="27"/>
  <c r="BS1080" i="27"/>
  <c r="BQ1080" i="27"/>
  <c r="BP1080" i="27"/>
  <c r="BN1080" i="27"/>
  <c r="BM1080" i="27"/>
  <c r="BK1080" i="27"/>
  <c r="BJ1080" i="27"/>
  <c r="V1080" i="27"/>
  <c r="U1080" i="27"/>
  <c r="S1080" i="27"/>
  <c r="T1080" i="27" s="1"/>
  <c r="B1080" i="27"/>
  <c r="BT1079" i="27"/>
  <c r="BS1079" i="27"/>
  <c r="BQ1079" i="27"/>
  <c r="BP1079" i="27"/>
  <c r="BN1079" i="27"/>
  <c r="BM1079" i="27"/>
  <c r="BK1079" i="27"/>
  <c r="BJ1079" i="27"/>
  <c r="V1079" i="27"/>
  <c r="U1079" i="27"/>
  <c r="T1079" i="27"/>
  <c r="S1079" i="27"/>
  <c r="B1079" i="27"/>
  <c r="BT1078" i="27"/>
  <c r="BS1078" i="27"/>
  <c r="BQ1078" i="27"/>
  <c r="BP1078" i="27"/>
  <c r="BN1078" i="27"/>
  <c r="BM1078" i="27"/>
  <c r="BK1078" i="27"/>
  <c r="BJ1078" i="27"/>
  <c r="V1078" i="27"/>
  <c r="U1078" i="27"/>
  <c r="S1078" i="27"/>
  <c r="T1078" i="27" s="1"/>
  <c r="B1078" i="27"/>
  <c r="BT1077" i="27"/>
  <c r="BS1077" i="27"/>
  <c r="BQ1077" i="27"/>
  <c r="BP1077" i="27"/>
  <c r="BN1077" i="27"/>
  <c r="BM1077" i="27"/>
  <c r="BK1077" i="27"/>
  <c r="BJ1077" i="27"/>
  <c r="V1077" i="27"/>
  <c r="U1077" i="27"/>
  <c r="S1077" i="27"/>
  <c r="T1077" i="27" s="1"/>
  <c r="B1077" i="27"/>
  <c r="BT1076" i="27"/>
  <c r="BS1076" i="27"/>
  <c r="BQ1076" i="27"/>
  <c r="BP1076" i="27"/>
  <c r="BN1076" i="27"/>
  <c r="BM1076" i="27"/>
  <c r="BK1076" i="27"/>
  <c r="BJ1076" i="27"/>
  <c r="V1076" i="27"/>
  <c r="U1076" i="27"/>
  <c r="S1076" i="27"/>
  <c r="T1076" i="27" s="1"/>
  <c r="B1076" i="27"/>
  <c r="BT1075" i="27"/>
  <c r="BS1075" i="27"/>
  <c r="BQ1075" i="27"/>
  <c r="BP1075" i="27"/>
  <c r="BN1075" i="27"/>
  <c r="BM1075" i="27"/>
  <c r="BK1075" i="27"/>
  <c r="BJ1075" i="27"/>
  <c r="V1075" i="27"/>
  <c r="U1075" i="27"/>
  <c r="S1075" i="27"/>
  <c r="T1075" i="27" s="1"/>
  <c r="B1075" i="27"/>
  <c r="BT1074" i="27"/>
  <c r="BS1074" i="27"/>
  <c r="BQ1074" i="27"/>
  <c r="BP1074" i="27"/>
  <c r="BN1074" i="27"/>
  <c r="BM1074" i="27"/>
  <c r="BK1074" i="27"/>
  <c r="BJ1074" i="27"/>
  <c r="V1074" i="27"/>
  <c r="U1074" i="27"/>
  <c r="T1074" i="27"/>
  <c r="S1074" i="27"/>
  <c r="B1074" i="27"/>
  <c r="BT1073" i="27"/>
  <c r="BS1073" i="27"/>
  <c r="BQ1073" i="27"/>
  <c r="BP1073" i="27"/>
  <c r="BN1073" i="27"/>
  <c r="BM1073" i="27"/>
  <c r="BK1073" i="27"/>
  <c r="BJ1073" i="27"/>
  <c r="V1073" i="27"/>
  <c r="U1073" i="27"/>
  <c r="S1073" i="27"/>
  <c r="T1073" i="27" s="1"/>
  <c r="B1073" i="27"/>
  <c r="BT1072" i="27"/>
  <c r="BS1072" i="27"/>
  <c r="BQ1072" i="27"/>
  <c r="BP1072" i="27"/>
  <c r="BN1072" i="27"/>
  <c r="BM1072" i="27"/>
  <c r="BK1072" i="27"/>
  <c r="BJ1072" i="27"/>
  <c r="V1072" i="27"/>
  <c r="U1072" i="27"/>
  <c r="S1072" i="27"/>
  <c r="T1072" i="27" s="1"/>
  <c r="B1072" i="27"/>
  <c r="BT1071" i="27"/>
  <c r="BS1071" i="27"/>
  <c r="BQ1071" i="27"/>
  <c r="BP1071" i="27"/>
  <c r="BN1071" i="27"/>
  <c r="BM1071" i="27"/>
  <c r="BK1071" i="27"/>
  <c r="BJ1071" i="27"/>
  <c r="V1071" i="27"/>
  <c r="U1071" i="27"/>
  <c r="T1071" i="27"/>
  <c r="S1071" i="27"/>
  <c r="B1071" i="27"/>
  <c r="BT1070" i="27"/>
  <c r="BS1070" i="27"/>
  <c r="BQ1070" i="27"/>
  <c r="BP1070" i="27"/>
  <c r="BN1070" i="27"/>
  <c r="BM1070" i="27"/>
  <c r="BK1070" i="27"/>
  <c r="BJ1070" i="27"/>
  <c r="V1070" i="27"/>
  <c r="U1070" i="27"/>
  <c r="S1070" i="27"/>
  <c r="T1070" i="27" s="1"/>
  <c r="B1070" i="27"/>
  <c r="BT1069" i="27"/>
  <c r="BS1069" i="27"/>
  <c r="BQ1069" i="27"/>
  <c r="BP1069" i="27"/>
  <c r="BN1069" i="27"/>
  <c r="BM1069" i="27"/>
  <c r="BK1069" i="27"/>
  <c r="BJ1069" i="27"/>
  <c r="V1069" i="27"/>
  <c r="U1069" i="27"/>
  <c r="S1069" i="27"/>
  <c r="T1069" i="27" s="1"/>
  <c r="B1069" i="27"/>
  <c r="BT1068" i="27"/>
  <c r="BS1068" i="27"/>
  <c r="BQ1068" i="27"/>
  <c r="BP1068" i="27"/>
  <c r="BN1068" i="27"/>
  <c r="BM1068" i="27"/>
  <c r="BK1068" i="27"/>
  <c r="BJ1068" i="27"/>
  <c r="V1068" i="27"/>
  <c r="U1068" i="27"/>
  <c r="S1068" i="27"/>
  <c r="T1068" i="27" s="1"/>
  <c r="B1068" i="27"/>
  <c r="BT1067" i="27"/>
  <c r="BS1067" i="27"/>
  <c r="BQ1067" i="27"/>
  <c r="BP1067" i="27"/>
  <c r="BN1067" i="27"/>
  <c r="BM1067" i="27"/>
  <c r="BK1067" i="27"/>
  <c r="BJ1067" i="27"/>
  <c r="V1067" i="27"/>
  <c r="U1067" i="27"/>
  <c r="S1067" i="27"/>
  <c r="T1067" i="27" s="1"/>
  <c r="B1067" i="27"/>
  <c r="BT1066" i="27"/>
  <c r="BS1066" i="27"/>
  <c r="BQ1066" i="27"/>
  <c r="BP1066" i="27"/>
  <c r="BN1066" i="27"/>
  <c r="BM1066" i="27"/>
  <c r="BK1066" i="27"/>
  <c r="BJ1066" i="27"/>
  <c r="V1066" i="27"/>
  <c r="U1066" i="27"/>
  <c r="S1066" i="27"/>
  <c r="T1066" i="27" s="1"/>
  <c r="B1066" i="27"/>
  <c r="BT1065" i="27"/>
  <c r="BS1065" i="27"/>
  <c r="BQ1065" i="27"/>
  <c r="BP1065" i="27"/>
  <c r="BN1065" i="27"/>
  <c r="BM1065" i="27"/>
  <c r="BK1065" i="27"/>
  <c r="BJ1065" i="27"/>
  <c r="V1065" i="27"/>
  <c r="U1065" i="27"/>
  <c r="S1065" i="27"/>
  <c r="T1065" i="27"/>
  <c r="B1065" i="27"/>
  <c r="BT1064" i="27"/>
  <c r="BS1064" i="27"/>
  <c r="BQ1064" i="27"/>
  <c r="BP1064" i="27"/>
  <c r="BN1064" i="27"/>
  <c r="BM1064" i="27"/>
  <c r="BK1064" i="27"/>
  <c r="BJ1064" i="27"/>
  <c r="V1064" i="27"/>
  <c r="U1064" i="27"/>
  <c r="S1064" i="27"/>
  <c r="T1064" i="27" s="1"/>
  <c r="B1064" i="27"/>
  <c r="BT1063" i="27"/>
  <c r="BS1063" i="27"/>
  <c r="BQ1063" i="27"/>
  <c r="BP1063" i="27"/>
  <c r="BN1063" i="27"/>
  <c r="BM1063" i="27"/>
  <c r="BK1063" i="27"/>
  <c r="BJ1063" i="27"/>
  <c r="V1063" i="27"/>
  <c r="U1063" i="27"/>
  <c r="S1063" i="27"/>
  <c r="T1063" i="27" s="1"/>
  <c r="B1063" i="27"/>
  <c r="BT1062" i="27"/>
  <c r="BS1062" i="27"/>
  <c r="BQ1062" i="27"/>
  <c r="BP1062" i="27"/>
  <c r="BN1062" i="27"/>
  <c r="BM1062" i="27"/>
  <c r="BK1062" i="27"/>
  <c r="BJ1062" i="27"/>
  <c r="V1062" i="27"/>
  <c r="U1062" i="27"/>
  <c r="T1062" i="27"/>
  <c r="S1062" i="27"/>
  <c r="B1062" i="27"/>
  <c r="BT1061" i="27"/>
  <c r="BS1061" i="27"/>
  <c r="BQ1061" i="27"/>
  <c r="BP1061" i="27"/>
  <c r="BN1061" i="27"/>
  <c r="BM1061" i="27"/>
  <c r="BK1061" i="27"/>
  <c r="BJ1061" i="27"/>
  <c r="AS1061" i="27"/>
  <c r="V1061" i="27"/>
  <c r="U1061" i="27"/>
  <c r="S1061" i="27"/>
  <c r="T1061" i="27" s="1"/>
  <c r="B1061" i="27"/>
  <c r="AR1058" i="27"/>
  <c r="BT1045" i="27"/>
  <c r="BS1045" i="27"/>
  <c r="BQ1045" i="27"/>
  <c r="BP1045" i="27"/>
  <c r="BN1045" i="27"/>
  <c r="BM1045" i="27"/>
  <c r="BK1045" i="27"/>
  <c r="BJ1045" i="27"/>
  <c r="V1045" i="27"/>
  <c r="U1045" i="27"/>
  <c r="S1045" i="27"/>
  <c r="T1045" i="27" s="1"/>
  <c r="B1045" i="27"/>
  <c r="BT1044" i="27"/>
  <c r="BS1044" i="27"/>
  <c r="BQ1044" i="27"/>
  <c r="BP1044" i="27"/>
  <c r="BN1044" i="27"/>
  <c r="BM1044" i="27"/>
  <c r="BK1044" i="27"/>
  <c r="BJ1044" i="27"/>
  <c r="V1044" i="27"/>
  <c r="U1044" i="27"/>
  <c r="S1044" i="27"/>
  <c r="T1044" i="27" s="1"/>
  <c r="B1044" i="27"/>
  <c r="BT1043" i="27"/>
  <c r="BS1043" i="27"/>
  <c r="BQ1043" i="27"/>
  <c r="BP1043" i="27"/>
  <c r="BN1043" i="27"/>
  <c r="BM1043" i="27"/>
  <c r="BK1043" i="27"/>
  <c r="BJ1043" i="27"/>
  <c r="V1043" i="27"/>
  <c r="U1043" i="27"/>
  <c r="S1043" i="27"/>
  <c r="T1043" i="27"/>
  <c r="B1043" i="27"/>
  <c r="BT1042" i="27"/>
  <c r="BS1042" i="27"/>
  <c r="BQ1042" i="27"/>
  <c r="BP1042" i="27"/>
  <c r="BN1042" i="27"/>
  <c r="BM1042" i="27"/>
  <c r="BK1042" i="27"/>
  <c r="BJ1042" i="27"/>
  <c r="V1042" i="27"/>
  <c r="U1042" i="27"/>
  <c r="S1042" i="27"/>
  <c r="T1042" i="27" s="1"/>
  <c r="B1042" i="27"/>
  <c r="BT1041" i="27"/>
  <c r="BS1041" i="27"/>
  <c r="BQ1041" i="27"/>
  <c r="BP1041" i="27"/>
  <c r="BN1041" i="27"/>
  <c r="BM1041" i="27"/>
  <c r="BK1041" i="27"/>
  <c r="BJ1041" i="27"/>
  <c r="V1041" i="27"/>
  <c r="U1041" i="27"/>
  <c r="S1041" i="27"/>
  <c r="T1041" i="27" s="1"/>
  <c r="B1041" i="27"/>
  <c r="BT1040" i="27"/>
  <c r="BS1040" i="27"/>
  <c r="BQ1040" i="27"/>
  <c r="BP1040" i="27"/>
  <c r="BN1040" i="27"/>
  <c r="BM1040" i="27"/>
  <c r="BK1040" i="27"/>
  <c r="BJ1040" i="27"/>
  <c r="V1040" i="27"/>
  <c r="U1040" i="27"/>
  <c r="S1040" i="27"/>
  <c r="T1040" i="27" s="1"/>
  <c r="B1040" i="27"/>
  <c r="BT1039" i="27"/>
  <c r="BS1039" i="27"/>
  <c r="BQ1039" i="27"/>
  <c r="BP1039" i="27"/>
  <c r="BN1039" i="27"/>
  <c r="BM1039" i="27"/>
  <c r="BK1039" i="27"/>
  <c r="BJ1039" i="27"/>
  <c r="V1039" i="27"/>
  <c r="U1039" i="27"/>
  <c r="S1039" i="27"/>
  <c r="T1039" i="27"/>
  <c r="B1039" i="27"/>
  <c r="BT1038" i="27"/>
  <c r="BS1038" i="27"/>
  <c r="BQ1038" i="27"/>
  <c r="BP1038" i="27"/>
  <c r="BN1038" i="27"/>
  <c r="BM1038" i="27"/>
  <c r="BK1038" i="27"/>
  <c r="BJ1038" i="27"/>
  <c r="V1038" i="27"/>
  <c r="U1038" i="27"/>
  <c r="S1038" i="27"/>
  <c r="T1038" i="27" s="1"/>
  <c r="B1038" i="27"/>
  <c r="BT1037" i="27"/>
  <c r="BS1037" i="27"/>
  <c r="BQ1037" i="27"/>
  <c r="BP1037" i="27"/>
  <c r="BN1037" i="27"/>
  <c r="BM1037" i="27"/>
  <c r="BK1037" i="27"/>
  <c r="BJ1037" i="27"/>
  <c r="V1037" i="27"/>
  <c r="U1037" i="27"/>
  <c r="S1037" i="27"/>
  <c r="T1037" i="27" s="1"/>
  <c r="B1037" i="27"/>
  <c r="BT1036" i="27"/>
  <c r="BS1036" i="27"/>
  <c r="BQ1036" i="27"/>
  <c r="BP1036" i="27"/>
  <c r="BN1036" i="27"/>
  <c r="BM1036" i="27"/>
  <c r="BK1036" i="27"/>
  <c r="BJ1036" i="27"/>
  <c r="V1036" i="27"/>
  <c r="U1036" i="27"/>
  <c r="S1036" i="27"/>
  <c r="T1036" i="27" s="1"/>
  <c r="B1036" i="27"/>
  <c r="BT1035" i="27"/>
  <c r="BS1035" i="27"/>
  <c r="BQ1035" i="27"/>
  <c r="BP1035" i="27"/>
  <c r="BN1035" i="27"/>
  <c r="BM1035" i="27"/>
  <c r="BK1035" i="27"/>
  <c r="BJ1035" i="27"/>
  <c r="V1035" i="27"/>
  <c r="U1035" i="27"/>
  <c r="S1035" i="27"/>
  <c r="T1035" i="27"/>
  <c r="B1035" i="27"/>
  <c r="BT1034" i="27"/>
  <c r="BS1034" i="27"/>
  <c r="BQ1034" i="27"/>
  <c r="BP1034" i="27"/>
  <c r="BN1034" i="27"/>
  <c r="BM1034" i="27"/>
  <c r="BK1034" i="27"/>
  <c r="BJ1034" i="27"/>
  <c r="V1034" i="27"/>
  <c r="U1034" i="27"/>
  <c r="T1034" i="27"/>
  <c r="S1034" i="27"/>
  <c r="B1034" i="27"/>
  <c r="BT1033" i="27"/>
  <c r="BS1033" i="27"/>
  <c r="BQ1033" i="27"/>
  <c r="BP1033" i="27"/>
  <c r="BN1033" i="27"/>
  <c r="BM1033" i="27"/>
  <c r="BK1033" i="27"/>
  <c r="BJ1033" i="27"/>
  <c r="V1033" i="27"/>
  <c r="U1033" i="27"/>
  <c r="S1033" i="27"/>
  <c r="B1033" i="27"/>
  <c r="BT1032" i="27"/>
  <c r="BS1032" i="27"/>
  <c r="BQ1032" i="27"/>
  <c r="BP1032" i="27"/>
  <c r="BN1032" i="27"/>
  <c r="BM1032" i="27"/>
  <c r="BK1032" i="27"/>
  <c r="BJ1032" i="27"/>
  <c r="V1032" i="27"/>
  <c r="U1032" i="27"/>
  <c r="S1032" i="27"/>
  <c r="B1032" i="27"/>
  <c r="BT1031" i="27"/>
  <c r="BS1031" i="27"/>
  <c r="BQ1031" i="27"/>
  <c r="BP1031" i="27"/>
  <c r="BN1031" i="27"/>
  <c r="BM1031" i="27"/>
  <c r="BK1031" i="27"/>
  <c r="BJ1031" i="27"/>
  <c r="V1031" i="27"/>
  <c r="U1031" i="27"/>
  <c r="S1031" i="27"/>
  <c r="B1031" i="27"/>
  <c r="BT1030" i="27"/>
  <c r="BS1030" i="27"/>
  <c r="BQ1030" i="27"/>
  <c r="BP1030" i="27"/>
  <c r="BN1030" i="27"/>
  <c r="BM1030" i="27"/>
  <c r="BK1030" i="27"/>
  <c r="BJ1030" i="27"/>
  <c r="V1030" i="27"/>
  <c r="U1030" i="27"/>
  <c r="S1030" i="27"/>
  <c r="B1030" i="27"/>
  <c r="BT1029" i="27"/>
  <c r="BS1029" i="27"/>
  <c r="BQ1029" i="27"/>
  <c r="BP1029" i="27"/>
  <c r="BN1029" i="27"/>
  <c r="BM1029" i="27"/>
  <c r="BK1029" i="27"/>
  <c r="BJ1029" i="27"/>
  <c r="V1029" i="27"/>
  <c r="U1029" i="27"/>
  <c r="S1029" i="27"/>
  <c r="B1029" i="27"/>
  <c r="BT1028" i="27"/>
  <c r="BS1028" i="27"/>
  <c r="BQ1028" i="27"/>
  <c r="BP1028" i="27"/>
  <c r="BN1028" i="27"/>
  <c r="BM1028" i="27"/>
  <c r="BK1028" i="27"/>
  <c r="BJ1028" i="27"/>
  <c r="V1028" i="27"/>
  <c r="K1028" i="27"/>
  <c r="U1028" i="27" s="1"/>
  <c r="B1028" i="27"/>
  <c r="BT1027" i="27"/>
  <c r="BS1027" i="27"/>
  <c r="BQ1027" i="27"/>
  <c r="BP1027" i="27"/>
  <c r="BN1027" i="27"/>
  <c r="BM1027" i="27"/>
  <c r="BK1027" i="27"/>
  <c r="BJ1027" i="27"/>
  <c r="V1027" i="27"/>
  <c r="K1027" i="27"/>
  <c r="B1027" i="27"/>
  <c r="BT1026" i="27"/>
  <c r="BS1026" i="27"/>
  <c r="BQ1026" i="27"/>
  <c r="BP1026" i="27"/>
  <c r="BN1026" i="27"/>
  <c r="BM1026" i="27"/>
  <c r="BM1053" i="27"/>
  <c r="BK1026" i="27"/>
  <c r="BJ1026" i="27"/>
  <c r="V1026" i="27"/>
  <c r="S1026" i="27"/>
  <c r="K1026" i="27"/>
  <c r="U1026" i="27" s="1"/>
  <c r="B1026" i="27"/>
  <c r="AR1023" i="27"/>
  <c r="BT1009" i="27"/>
  <c r="BS1009" i="27"/>
  <c r="BQ1009" i="27"/>
  <c r="BP1009" i="27"/>
  <c r="BN1009" i="27"/>
  <c r="BM1009" i="27"/>
  <c r="BK1009" i="27"/>
  <c r="BJ1009" i="27"/>
  <c r="V1009" i="27"/>
  <c r="U1009" i="27"/>
  <c r="S1009" i="27"/>
  <c r="T1009" i="27" s="1"/>
  <c r="B1009" i="27"/>
  <c r="BT1008" i="27"/>
  <c r="BS1008" i="27"/>
  <c r="BQ1008" i="27"/>
  <c r="BP1008" i="27"/>
  <c r="BN1008" i="27"/>
  <c r="BM1008" i="27"/>
  <c r="BK1008" i="27"/>
  <c r="BJ1008" i="27"/>
  <c r="V1008" i="27"/>
  <c r="U1008" i="27"/>
  <c r="S1008" i="27"/>
  <c r="T1008" i="27" s="1"/>
  <c r="B1008" i="27"/>
  <c r="BT1007" i="27"/>
  <c r="BS1007" i="27"/>
  <c r="BQ1007" i="27"/>
  <c r="BP1007" i="27"/>
  <c r="BN1007" i="27"/>
  <c r="BM1007" i="27"/>
  <c r="BK1007" i="27"/>
  <c r="BJ1007" i="27"/>
  <c r="V1007" i="27"/>
  <c r="U1007" i="27"/>
  <c r="T1007" i="27"/>
  <c r="S1007" i="27"/>
  <c r="B1007" i="27"/>
  <c r="BT1006" i="27"/>
  <c r="BS1006" i="27"/>
  <c r="BQ1006" i="27"/>
  <c r="BP1006" i="27"/>
  <c r="BN1006" i="27"/>
  <c r="BM1006" i="27"/>
  <c r="BK1006" i="27"/>
  <c r="BJ1006" i="27"/>
  <c r="V1006" i="27"/>
  <c r="U1006" i="27"/>
  <c r="S1006" i="27"/>
  <c r="T1006" i="27" s="1"/>
  <c r="B1006" i="27"/>
  <c r="BT1005" i="27"/>
  <c r="BS1005" i="27"/>
  <c r="BQ1005" i="27"/>
  <c r="BP1005" i="27"/>
  <c r="BN1005" i="27"/>
  <c r="BM1005" i="27"/>
  <c r="BK1005" i="27"/>
  <c r="BJ1005" i="27"/>
  <c r="V1005" i="27"/>
  <c r="U1005" i="27"/>
  <c r="S1005" i="27"/>
  <c r="T1005" i="27" s="1"/>
  <c r="B1005" i="27"/>
  <c r="BT1004" i="27"/>
  <c r="BS1004" i="27"/>
  <c r="BQ1004" i="27"/>
  <c r="BP1004" i="27"/>
  <c r="BN1004" i="27"/>
  <c r="BM1004" i="27"/>
  <c r="BK1004" i="27"/>
  <c r="BJ1004" i="27"/>
  <c r="V1004" i="27"/>
  <c r="U1004" i="27"/>
  <c r="S1004" i="27"/>
  <c r="T1004" i="27" s="1"/>
  <c r="B1004" i="27"/>
  <c r="BT1003" i="27"/>
  <c r="BS1003" i="27"/>
  <c r="BQ1003" i="27"/>
  <c r="BP1003" i="27"/>
  <c r="BN1003" i="27"/>
  <c r="BM1003" i="27"/>
  <c r="BK1003" i="27"/>
  <c r="BJ1003" i="27"/>
  <c r="V1003" i="27"/>
  <c r="U1003" i="27"/>
  <c r="T1003" i="27"/>
  <c r="S1003" i="27"/>
  <c r="B1003" i="27"/>
  <c r="BT1002" i="27"/>
  <c r="BS1002" i="27"/>
  <c r="BQ1002" i="27"/>
  <c r="BP1002" i="27"/>
  <c r="BN1002" i="27"/>
  <c r="BM1002" i="27"/>
  <c r="BK1002" i="27"/>
  <c r="BJ1002" i="27"/>
  <c r="V1002" i="27"/>
  <c r="U1002" i="27"/>
  <c r="S1002" i="27"/>
  <c r="T1002" i="27" s="1"/>
  <c r="B1002" i="27"/>
  <c r="BT1001" i="27"/>
  <c r="BS1001" i="27"/>
  <c r="BQ1001" i="27"/>
  <c r="BP1001" i="27"/>
  <c r="BN1001" i="27"/>
  <c r="BM1001" i="27"/>
  <c r="BK1001" i="27"/>
  <c r="BJ1001" i="27"/>
  <c r="V1001" i="27"/>
  <c r="U1001" i="27"/>
  <c r="T1001" i="27"/>
  <c r="S1001" i="27"/>
  <c r="B1001" i="27"/>
  <c r="BT1000" i="27"/>
  <c r="BS1000" i="27"/>
  <c r="BQ1000" i="27"/>
  <c r="BP1000" i="27"/>
  <c r="BN1000" i="27"/>
  <c r="BM1000" i="27"/>
  <c r="BK1000" i="27"/>
  <c r="BJ1000" i="27"/>
  <c r="V1000" i="27"/>
  <c r="U1000" i="27"/>
  <c r="S1000" i="27"/>
  <c r="T1000" i="27" s="1"/>
  <c r="B1000" i="27"/>
  <c r="BT999" i="27"/>
  <c r="BS999" i="27"/>
  <c r="BQ999" i="27"/>
  <c r="BP999" i="27"/>
  <c r="BN999" i="27"/>
  <c r="BM999" i="27"/>
  <c r="BK999" i="27"/>
  <c r="BJ999" i="27"/>
  <c r="V999" i="27"/>
  <c r="U999" i="27"/>
  <c r="S999" i="27"/>
  <c r="T999" i="27" s="1"/>
  <c r="B999" i="27"/>
  <c r="BT998" i="27"/>
  <c r="BS998" i="27"/>
  <c r="BQ998" i="27"/>
  <c r="BP998" i="27"/>
  <c r="BN998" i="27"/>
  <c r="BM998" i="27"/>
  <c r="BK998" i="27"/>
  <c r="BJ998" i="27"/>
  <c r="V998" i="27"/>
  <c r="U998" i="27"/>
  <c r="S998" i="27"/>
  <c r="B998" i="27"/>
  <c r="BT997" i="27"/>
  <c r="BS997" i="27"/>
  <c r="BQ997" i="27"/>
  <c r="BP997" i="27"/>
  <c r="BN997" i="27"/>
  <c r="BM997" i="27"/>
  <c r="BK997" i="27"/>
  <c r="BJ997" i="27"/>
  <c r="V997" i="27"/>
  <c r="U997" i="27"/>
  <c r="S997" i="27"/>
  <c r="B997" i="27"/>
  <c r="BT996" i="27"/>
  <c r="BS996" i="27"/>
  <c r="BQ996" i="27"/>
  <c r="BP996" i="27"/>
  <c r="BN996" i="27"/>
  <c r="BM996" i="27"/>
  <c r="BK996" i="27"/>
  <c r="BJ996" i="27"/>
  <c r="V996" i="27"/>
  <c r="U996" i="27"/>
  <c r="S996" i="27"/>
  <c r="B996" i="27"/>
  <c r="BT995" i="27"/>
  <c r="BS995" i="27"/>
  <c r="BQ995" i="27"/>
  <c r="BP995" i="27"/>
  <c r="BN995" i="27"/>
  <c r="BM995" i="27"/>
  <c r="BK995" i="27"/>
  <c r="BJ995" i="27"/>
  <c r="V995" i="27"/>
  <c r="U995" i="27"/>
  <c r="S995" i="27"/>
  <c r="B995" i="27"/>
  <c r="BT994" i="27"/>
  <c r="BS994" i="27"/>
  <c r="BQ994" i="27"/>
  <c r="BP994" i="27"/>
  <c r="BN994" i="27"/>
  <c r="BM994" i="27"/>
  <c r="BK994" i="27"/>
  <c r="BJ994" i="27"/>
  <c r="V994" i="27"/>
  <c r="U994" i="27"/>
  <c r="S994" i="27"/>
  <c r="B994" i="27"/>
  <c r="BT993" i="27"/>
  <c r="BS993" i="27"/>
  <c r="BQ993" i="27"/>
  <c r="BP993" i="27"/>
  <c r="BN993" i="27"/>
  <c r="BM993" i="27"/>
  <c r="BK993" i="27"/>
  <c r="BJ993" i="27"/>
  <c r="V993" i="27"/>
  <c r="K993" i="27"/>
  <c r="U993" i="27" s="1"/>
  <c r="B993" i="27"/>
  <c r="BT992" i="27"/>
  <c r="BS992" i="27"/>
  <c r="BQ992" i="27"/>
  <c r="BP992" i="27"/>
  <c r="BN992" i="27"/>
  <c r="BM992" i="27"/>
  <c r="BK992" i="27"/>
  <c r="BJ992" i="27"/>
  <c r="V992" i="27"/>
  <c r="U992" i="27"/>
  <c r="S992" i="27"/>
  <c r="B992" i="27"/>
  <c r="BT991" i="27"/>
  <c r="BS991" i="27"/>
  <c r="BQ991" i="27"/>
  <c r="BP991" i="27"/>
  <c r="BN991" i="27"/>
  <c r="BM991" i="27"/>
  <c r="BK991" i="27"/>
  <c r="BJ991" i="27"/>
  <c r="V991" i="27"/>
  <c r="K991" i="27"/>
  <c r="U991" i="27" s="1"/>
  <c r="B991" i="27"/>
  <c r="BT990" i="27"/>
  <c r="BS990" i="27"/>
  <c r="BQ990" i="27"/>
  <c r="BP990" i="27"/>
  <c r="BN990" i="27"/>
  <c r="BM990" i="27"/>
  <c r="BK990" i="27"/>
  <c r="BJ990" i="27"/>
  <c r="V990" i="27"/>
  <c r="K990" i="27"/>
  <c r="U990" i="27" s="1"/>
  <c r="B990" i="27"/>
  <c r="AR987" i="27"/>
  <c r="BT974" i="27"/>
  <c r="BS974" i="27"/>
  <c r="BQ974" i="27"/>
  <c r="BP974" i="27"/>
  <c r="BN974" i="27"/>
  <c r="BM974" i="27"/>
  <c r="BK974" i="27"/>
  <c r="BJ974" i="27"/>
  <c r="V974" i="27"/>
  <c r="U974" i="27"/>
  <c r="S974" i="27"/>
  <c r="T974" i="27" s="1"/>
  <c r="B974" i="27"/>
  <c r="BT973" i="27"/>
  <c r="BS973" i="27"/>
  <c r="BQ973" i="27"/>
  <c r="BP973" i="27"/>
  <c r="BN973" i="27"/>
  <c r="BM973" i="27"/>
  <c r="BK973" i="27"/>
  <c r="BJ973" i="27"/>
  <c r="V973" i="27"/>
  <c r="U973" i="27"/>
  <c r="S973" i="27"/>
  <c r="T973" i="27" s="1"/>
  <c r="B973" i="27"/>
  <c r="BT972" i="27"/>
  <c r="BS972" i="27"/>
  <c r="BQ972" i="27"/>
  <c r="BP972" i="27"/>
  <c r="BN972" i="27"/>
  <c r="BM972" i="27"/>
  <c r="BK972" i="27"/>
  <c r="BJ972" i="27"/>
  <c r="V972" i="27"/>
  <c r="U972" i="27"/>
  <c r="S972" i="27"/>
  <c r="T972" i="27" s="1"/>
  <c r="B972" i="27"/>
  <c r="BT971" i="27"/>
  <c r="BS971" i="27"/>
  <c r="BQ971" i="27"/>
  <c r="BP971" i="27"/>
  <c r="BN971" i="27"/>
  <c r="BM971" i="27"/>
  <c r="BK971" i="27"/>
  <c r="BJ971" i="27"/>
  <c r="V971" i="27"/>
  <c r="U971" i="27"/>
  <c r="T971" i="27"/>
  <c r="S971" i="27"/>
  <c r="B971" i="27"/>
  <c r="BT970" i="27"/>
  <c r="BS970" i="27"/>
  <c r="BQ970" i="27"/>
  <c r="BP970" i="27"/>
  <c r="BN970" i="27"/>
  <c r="BM970" i="27"/>
  <c r="BK970" i="27"/>
  <c r="BJ970" i="27"/>
  <c r="V970" i="27"/>
  <c r="U970" i="27"/>
  <c r="T970" i="27"/>
  <c r="S970" i="27"/>
  <c r="B970" i="27"/>
  <c r="BT969" i="27"/>
  <c r="BS969" i="27"/>
  <c r="BQ969" i="27"/>
  <c r="BP969" i="27"/>
  <c r="BN969" i="27"/>
  <c r="BM969" i="27"/>
  <c r="BK969" i="27"/>
  <c r="BJ969" i="27"/>
  <c r="V969" i="27"/>
  <c r="U969" i="27"/>
  <c r="S969" i="27"/>
  <c r="T969" i="27" s="1"/>
  <c r="B969" i="27"/>
  <c r="BT968" i="27"/>
  <c r="BS968" i="27"/>
  <c r="BQ968" i="27"/>
  <c r="BP968" i="27"/>
  <c r="BN968" i="27"/>
  <c r="BM968" i="27"/>
  <c r="BK968" i="27"/>
  <c r="BJ968" i="27"/>
  <c r="V968" i="27"/>
  <c r="U968" i="27"/>
  <c r="S968" i="27"/>
  <c r="T968" i="27" s="1"/>
  <c r="B968" i="27"/>
  <c r="BT967" i="27"/>
  <c r="BS967" i="27"/>
  <c r="BQ967" i="27"/>
  <c r="BP967" i="27"/>
  <c r="BN967" i="27"/>
  <c r="BM967" i="27"/>
  <c r="BK967" i="27"/>
  <c r="BJ967" i="27"/>
  <c r="V967" i="27"/>
  <c r="U967" i="27"/>
  <c r="S967" i="27"/>
  <c r="B967" i="27"/>
  <c r="BT966" i="27"/>
  <c r="BS966" i="27"/>
  <c r="BQ966" i="27"/>
  <c r="BP966" i="27"/>
  <c r="BN966" i="27"/>
  <c r="BM966" i="27"/>
  <c r="BK966" i="27"/>
  <c r="BJ966" i="27"/>
  <c r="V966" i="27"/>
  <c r="U966" i="27"/>
  <c r="S966" i="27"/>
  <c r="B966" i="27"/>
  <c r="BT965" i="27"/>
  <c r="BS965" i="27"/>
  <c r="BQ965" i="27"/>
  <c r="BP965" i="27"/>
  <c r="BN965" i="27"/>
  <c r="BM965" i="27"/>
  <c r="BK965" i="27"/>
  <c r="BJ965" i="27"/>
  <c r="V965" i="27"/>
  <c r="U965" i="27"/>
  <c r="S965" i="27"/>
  <c r="B965" i="27"/>
  <c r="BT964" i="27"/>
  <c r="BS964" i="27"/>
  <c r="BQ964" i="27"/>
  <c r="BP964" i="27"/>
  <c r="BN964" i="27"/>
  <c r="BM964" i="27"/>
  <c r="BK964" i="27"/>
  <c r="BJ964" i="27"/>
  <c r="V964" i="27"/>
  <c r="U964" i="27"/>
  <c r="S964" i="27"/>
  <c r="B964" i="27"/>
  <c r="BT963" i="27"/>
  <c r="BS963" i="27"/>
  <c r="BQ963" i="27"/>
  <c r="BP963" i="27"/>
  <c r="BN963" i="27"/>
  <c r="BM963" i="27"/>
  <c r="BK963" i="27"/>
  <c r="BJ963" i="27"/>
  <c r="V963" i="27"/>
  <c r="U963" i="27"/>
  <c r="S963" i="27"/>
  <c r="B963" i="27"/>
  <c r="BT962" i="27"/>
  <c r="BS962" i="27"/>
  <c r="BQ962" i="27"/>
  <c r="BP962" i="27"/>
  <c r="BN962" i="27"/>
  <c r="BM962" i="27"/>
  <c r="BK962" i="27"/>
  <c r="BJ962" i="27"/>
  <c r="V962" i="27"/>
  <c r="U962" i="27"/>
  <c r="K962" i="27"/>
  <c r="S962" i="27" s="1"/>
  <c r="B962" i="27"/>
  <c r="BT961" i="27"/>
  <c r="BS961" i="27"/>
  <c r="BQ961" i="27"/>
  <c r="BP961" i="27"/>
  <c r="BN961" i="27"/>
  <c r="BM961" i="27"/>
  <c r="BK961" i="27"/>
  <c r="BJ961" i="27"/>
  <c r="V961" i="27"/>
  <c r="U961" i="27"/>
  <c r="K961" i="27"/>
  <c r="S961" i="27" s="1"/>
  <c r="B961" i="27"/>
  <c r="BT960" i="27"/>
  <c r="BS960" i="27"/>
  <c r="BQ960" i="27"/>
  <c r="BP960" i="27"/>
  <c r="BN960" i="27"/>
  <c r="BM960" i="27"/>
  <c r="BK960" i="27"/>
  <c r="BJ960" i="27"/>
  <c r="V960" i="27"/>
  <c r="U960" i="27"/>
  <c r="S960" i="27"/>
  <c r="B960" i="27"/>
  <c r="BT959" i="27"/>
  <c r="BS959" i="27"/>
  <c r="BQ959" i="27"/>
  <c r="BP959" i="27"/>
  <c r="BN959" i="27"/>
  <c r="BM959" i="27"/>
  <c r="BK959" i="27"/>
  <c r="BJ959" i="27"/>
  <c r="V959" i="27"/>
  <c r="K959" i="27"/>
  <c r="U959" i="27" s="1"/>
  <c r="B959" i="27"/>
  <c r="BT958" i="27"/>
  <c r="BS958" i="27"/>
  <c r="BQ958" i="27"/>
  <c r="BP958" i="27"/>
  <c r="BN958" i="27"/>
  <c r="BM958" i="27"/>
  <c r="BK958" i="27"/>
  <c r="BJ958" i="27"/>
  <c r="V958" i="27"/>
  <c r="S958" i="27"/>
  <c r="K958" i="27"/>
  <c r="U958" i="27" s="1"/>
  <c r="B958" i="27"/>
  <c r="BT957" i="27"/>
  <c r="BS957" i="27"/>
  <c r="BQ957" i="27"/>
  <c r="BP957" i="27"/>
  <c r="BN957" i="27"/>
  <c r="BM957" i="27"/>
  <c r="BK957" i="27"/>
  <c r="BJ957" i="27"/>
  <c r="V957" i="27"/>
  <c r="U957" i="27"/>
  <c r="S957" i="27"/>
  <c r="B957" i="27"/>
  <c r="BT956" i="27"/>
  <c r="BS956" i="27"/>
  <c r="BQ956" i="27"/>
  <c r="BP956" i="27"/>
  <c r="BN956" i="27"/>
  <c r="BM956" i="27"/>
  <c r="BK956" i="27"/>
  <c r="BJ956" i="27"/>
  <c r="V956" i="27"/>
  <c r="S956" i="27"/>
  <c r="K956" i="27"/>
  <c r="U956" i="27" s="1"/>
  <c r="B956" i="27"/>
  <c r="BT955" i="27"/>
  <c r="BS955" i="27"/>
  <c r="BQ955" i="27"/>
  <c r="BP955" i="27"/>
  <c r="BN955" i="27"/>
  <c r="BM955" i="27"/>
  <c r="BK955" i="27"/>
  <c r="BJ955" i="27"/>
  <c r="V955" i="27"/>
  <c r="K955" i="27"/>
  <c r="U955" i="27" s="1"/>
  <c r="AS955" i="27" s="1"/>
  <c r="B955" i="27"/>
  <c r="AR952" i="27"/>
  <c r="BT936" i="27"/>
  <c r="BS936" i="27"/>
  <c r="BQ936" i="27"/>
  <c r="BP936" i="27"/>
  <c r="BN936" i="27"/>
  <c r="BM936" i="27"/>
  <c r="BK936" i="27"/>
  <c r="BJ936" i="27"/>
  <c r="V936" i="27"/>
  <c r="U936" i="27"/>
  <c r="S936" i="27"/>
  <c r="T936" i="27" s="1"/>
  <c r="B936" i="27"/>
  <c r="BT935" i="27"/>
  <c r="BS935" i="27"/>
  <c r="BQ935" i="27"/>
  <c r="BP935" i="27"/>
  <c r="BN935" i="27"/>
  <c r="BM935" i="27"/>
  <c r="BK935" i="27"/>
  <c r="BJ935" i="27"/>
  <c r="V935" i="27"/>
  <c r="U935" i="27"/>
  <c r="S935" i="27"/>
  <c r="T935" i="27" s="1"/>
  <c r="B935" i="27"/>
  <c r="BT934" i="27"/>
  <c r="BS934" i="27"/>
  <c r="BQ934" i="27"/>
  <c r="BP934" i="27"/>
  <c r="BN934" i="27"/>
  <c r="BM934" i="27"/>
  <c r="BK934" i="27"/>
  <c r="BJ934" i="27"/>
  <c r="V934" i="27"/>
  <c r="U934" i="27"/>
  <c r="S934" i="27"/>
  <c r="T934" i="27"/>
  <c r="B934" i="27"/>
  <c r="BT933" i="27"/>
  <c r="BS933" i="27"/>
  <c r="BQ933" i="27"/>
  <c r="BP933" i="27"/>
  <c r="BN933" i="27"/>
  <c r="BM933" i="27"/>
  <c r="BK933" i="27"/>
  <c r="BJ933" i="27"/>
  <c r="V933" i="27"/>
  <c r="U933" i="27"/>
  <c r="S933" i="27"/>
  <c r="T933" i="27" s="1"/>
  <c r="B933" i="27"/>
  <c r="BT932" i="27"/>
  <c r="BS932" i="27"/>
  <c r="BQ932" i="27"/>
  <c r="BP932" i="27"/>
  <c r="BN932" i="27"/>
  <c r="BM932" i="27"/>
  <c r="BK932" i="27"/>
  <c r="BJ932" i="27"/>
  <c r="V932" i="27"/>
  <c r="U932" i="27"/>
  <c r="S932" i="27"/>
  <c r="T932" i="27" s="1"/>
  <c r="B932" i="27"/>
  <c r="BT931" i="27"/>
  <c r="BS931" i="27"/>
  <c r="BQ931" i="27"/>
  <c r="BP931" i="27"/>
  <c r="BN931" i="27"/>
  <c r="BM931" i="27"/>
  <c r="BK931" i="27"/>
  <c r="BJ931" i="27"/>
  <c r="V931" i="27"/>
  <c r="U931" i="27"/>
  <c r="S931" i="27"/>
  <c r="T931" i="27" s="1"/>
  <c r="B931" i="27"/>
  <c r="BT930" i="27"/>
  <c r="BS930" i="27"/>
  <c r="BQ930" i="27"/>
  <c r="BP930" i="27"/>
  <c r="BN930" i="27"/>
  <c r="BM930" i="27"/>
  <c r="BK930" i="27"/>
  <c r="BJ930" i="27"/>
  <c r="V930" i="27"/>
  <c r="U930" i="27"/>
  <c r="S930" i="27"/>
  <c r="T930" i="27"/>
  <c r="B930" i="27"/>
  <c r="BT929" i="27"/>
  <c r="BS929" i="27"/>
  <c r="BQ929" i="27"/>
  <c r="BP929" i="27"/>
  <c r="BN929" i="27"/>
  <c r="BM929" i="27"/>
  <c r="BK929" i="27"/>
  <c r="BJ929" i="27"/>
  <c r="V929" i="27"/>
  <c r="U929" i="27"/>
  <c r="S929" i="27"/>
  <c r="T929" i="27" s="1"/>
  <c r="B929" i="27"/>
  <c r="BT928" i="27"/>
  <c r="BS928" i="27"/>
  <c r="BQ928" i="27"/>
  <c r="BP928" i="27"/>
  <c r="BN928" i="27"/>
  <c r="BM928" i="27"/>
  <c r="BK928" i="27"/>
  <c r="BJ928" i="27"/>
  <c r="V928" i="27"/>
  <c r="U928" i="27"/>
  <c r="T928" i="27"/>
  <c r="S928" i="27"/>
  <c r="B928" i="27"/>
  <c r="BT927" i="27"/>
  <c r="BS927" i="27"/>
  <c r="BQ927" i="27"/>
  <c r="BP927" i="27"/>
  <c r="BN927" i="27"/>
  <c r="BM927" i="27"/>
  <c r="BK927" i="27"/>
  <c r="BJ927" i="27"/>
  <c r="V927" i="27"/>
  <c r="U927" i="27"/>
  <c r="S927" i="27"/>
  <c r="T927" i="27" s="1"/>
  <c r="B927" i="27"/>
  <c r="BT926" i="27"/>
  <c r="BS926" i="27"/>
  <c r="BQ926" i="27"/>
  <c r="BP926" i="27"/>
  <c r="BN926" i="27"/>
  <c r="BM926" i="27"/>
  <c r="BK926" i="27"/>
  <c r="BJ926" i="27"/>
  <c r="V926" i="27"/>
  <c r="U926" i="27"/>
  <c r="S926" i="27"/>
  <c r="T926" i="27"/>
  <c r="B926" i="27"/>
  <c r="BT925" i="27"/>
  <c r="BS925" i="27"/>
  <c r="BQ925" i="27"/>
  <c r="BP925" i="27"/>
  <c r="BN925" i="27"/>
  <c r="BM925" i="27"/>
  <c r="BK925" i="27"/>
  <c r="BJ925" i="27"/>
  <c r="V925" i="27"/>
  <c r="U925" i="27"/>
  <c r="S925" i="27"/>
  <c r="T925" i="27" s="1"/>
  <c r="B925" i="27"/>
  <c r="BT924" i="27"/>
  <c r="BS924" i="27"/>
  <c r="BQ924" i="27"/>
  <c r="BP924" i="27"/>
  <c r="BN924" i="27"/>
  <c r="BM924" i="27"/>
  <c r="BK924" i="27"/>
  <c r="BJ924" i="27"/>
  <c r="V924" i="27"/>
  <c r="U924" i="27"/>
  <c r="S924" i="27"/>
  <c r="T924" i="27" s="1"/>
  <c r="B924" i="27"/>
  <c r="BT923" i="27"/>
  <c r="BS923" i="27"/>
  <c r="BQ923" i="27"/>
  <c r="BP923" i="27"/>
  <c r="BN923" i="27"/>
  <c r="BM923" i="27"/>
  <c r="BK923" i="27"/>
  <c r="BJ923" i="27"/>
  <c r="V923" i="27"/>
  <c r="U923" i="27"/>
  <c r="S923" i="27"/>
  <c r="T923" i="27" s="1"/>
  <c r="B923" i="27"/>
  <c r="BT922" i="27"/>
  <c r="BS922" i="27"/>
  <c r="BQ922" i="27"/>
  <c r="BP922" i="27"/>
  <c r="BN922" i="27"/>
  <c r="BM922" i="27"/>
  <c r="BK922" i="27"/>
  <c r="BJ922" i="27"/>
  <c r="V922" i="27"/>
  <c r="U922" i="27"/>
  <c r="S922" i="27"/>
  <c r="T922" i="27"/>
  <c r="B922" i="27"/>
  <c r="BT921" i="27"/>
  <c r="BS921" i="27"/>
  <c r="BQ921" i="27"/>
  <c r="BP921" i="27"/>
  <c r="BN921" i="27"/>
  <c r="BM921" i="27"/>
  <c r="BK921" i="27"/>
  <c r="BJ921" i="27"/>
  <c r="V921" i="27"/>
  <c r="U921" i="27"/>
  <c r="S921" i="27"/>
  <c r="T921" i="27" s="1"/>
  <c r="B921" i="27"/>
  <c r="BT920" i="27"/>
  <c r="BS920" i="27"/>
  <c r="BQ920" i="27"/>
  <c r="BP920" i="27"/>
  <c r="BN920" i="27"/>
  <c r="BM920" i="27"/>
  <c r="BK920" i="27"/>
  <c r="BJ920" i="27"/>
  <c r="V920" i="27"/>
  <c r="U920" i="27"/>
  <c r="S920" i="27"/>
  <c r="T920" i="27" s="1"/>
  <c r="B920" i="27"/>
  <c r="BT919" i="27"/>
  <c r="BS919" i="27"/>
  <c r="BQ919" i="27"/>
  <c r="BP919" i="27"/>
  <c r="BN919" i="27"/>
  <c r="BM919" i="27"/>
  <c r="BK919" i="27"/>
  <c r="BJ919" i="27"/>
  <c r="V919" i="27"/>
  <c r="U919" i="27"/>
  <c r="S919" i="27"/>
  <c r="T919" i="27" s="1"/>
  <c r="B919" i="27"/>
  <c r="BT918" i="27"/>
  <c r="BS918" i="27"/>
  <c r="BQ918" i="27"/>
  <c r="BP918" i="27"/>
  <c r="BN918" i="27"/>
  <c r="BM918" i="27"/>
  <c r="BK918" i="27"/>
  <c r="BJ918" i="27"/>
  <c r="V918" i="27"/>
  <c r="U918" i="27"/>
  <c r="S918" i="27"/>
  <c r="T918" i="27"/>
  <c r="B918" i="27"/>
  <c r="BT917" i="27"/>
  <c r="BS917" i="27"/>
  <c r="BQ917" i="27"/>
  <c r="BP917" i="27"/>
  <c r="BN917" i="27"/>
  <c r="BM917" i="27"/>
  <c r="BK917" i="27"/>
  <c r="BJ917" i="27"/>
  <c r="V917" i="27"/>
  <c r="U917" i="27"/>
  <c r="AS917" i="27" s="1"/>
  <c r="S917" i="27"/>
  <c r="B917" i="27"/>
  <c r="AR914" i="27"/>
  <c r="BT901" i="27"/>
  <c r="BS901" i="27"/>
  <c r="BQ901" i="27"/>
  <c r="BP901" i="27"/>
  <c r="BN901" i="27"/>
  <c r="BM901" i="27"/>
  <c r="BK901" i="27"/>
  <c r="BJ901" i="27"/>
  <c r="V901" i="27"/>
  <c r="U901" i="27"/>
  <c r="S901" i="27"/>
  <c r="T901" i="27" s="1"/>
  <c r="B901" i="27"/>
  <c r="BT900" i="27"/>
  <c r="BS900" i="27"/>
  <c r="BQ900" i="27"/>
  <c r="BP900" i="27"/>
  <c r="BN900" i="27"/>
  <c r="BM900" i="27"/>
  <c r="BK900" i="27"/>
  <c r="BJ900" i="27"/>
  <c r="V900" i="27"/>
  <c r="U900" i="27"/>
  <c r="S900" i="27"/>
  <c r="T900" i="27"/>
  <c r="B900" i="27"/>
  <c r="BT899" i="27"/>
  <c r="BS899" i="27"/>
  <c r="BQ899" i="27"/>
  <c r="BP899" i="27"/>
  <c r="BN899" i="27"/>
  <c r="BM899" i="27"/>
  <c r="BK899" i="27"/>
  <c r="BJ899" i="27"/>
  <c r="V899" i="27"/>
  <c r="U899" i="27"/>
  <c r="S899" i="27"/>
  <c r="T899" i="27" s="1"/>
  <c r="B899" i="27"/>
  <c r="BT898" i="27"/>
  <c r="BS898" i="27"/>
  <c r="BQ898" i="27"/>
  <c r="BP898" i="27"/>
  <c r="BN898" i="27"/>
  <c r="BM898" i="27"/>
  <c r="BK898" i="27"/>
  <c r="BJ898" i="27"/>
  <c r="V898" i="27"/>
  <c r="U898" i="27"/>
  <c r="S898" i="27"/>
  <c r="T898" i="27" s="1"/>
  <c r="B898" i="27"/>
  <c r="BT897" i="27"/>
  <c r="BS897" i="27"/>
  <c r="BQ897" i="27"/>
  <c r="BP897" i="27"/>
  <c r="BN897" i="27"/>
  <c r="BM897" i="27"/>
  <c r="BK897" i="27"/>
  <c r="BJ897" i="27"/>
  <c r="V897" i="27"/>
  <c r="U897" i="27"/>
  <c r="T897" i="27"/>
  <c r="S897" i="27"/>
  <c r="B897" i="27"/>
  <c r="BT896" i="27"/>
  <c r="BS896" i="27"/>
  <c r="BQ896" i="27"/>
  <c r="BP896" i="27"/>
  <c r="BN896" i="27"/>
  <c r="BM896" i="27"/>
  <c r="BK896" i="27"/>
  <c r="BJ896" i="27"/>
  <c r="V896" i="27"/>
  <c r="U896" i="27"/>
  <c r="S896" i="27"/>
  <c r="T896" i="27"/>
  <c r="B896" i="27"/>
  <c r="BT895" i="27"/>
  <c r="BS895" i="27"/>
  <c r="BQ895" i="27"/>
  <c r="BP895" i="27"/>
  <c r="BN895" i="27"/>
  <c r="BM895" i="27"/>
  <c r="BK895" i="27"/>
  <c r="BJ895" i="27"/>
  <c r="V895" i="27"/>
  <c r="U895" i="27"/>
  <c r="S895" i="27"/>
  <c r="T895" i="27" s="1"/>
  <c r="B895" i="27"/>
  <c r="BT894" i="27"/>
  <c r="BS894" i="27"/>
  <c r="BQ894" i="27"/>
  <c r="BP894" i="27"/>
  <c r="BN894" i="27"/>
  <c r="BM894" i="27"/>
  <c r="BK894" i="27"/>
  <c r="BJ894" i="27"/>
  <c r="V894" i="27"/>
  <c r="U894" i="27"/>
  <c r="S894" i="27"/>
  <c r="T894" i="27" s="1"/>
  <c r="B894" i="27"/>
  <c r="BT893" i="27"/>
  <c r="BS893" i="27"/>
  <c r="BQ893" i="27"/>
  <c r="BP893" i="27"/>
  <c r="BN893" i="27"/>
  <c r="BM893" i="27"/>
  <c r="BK893" i="27"/>
  <c r="BJ893" i="27"/>
  <c r="V893" i="27"/>
  <c r="U893" i="27"/>
  <c r="S893" i="27"/>
  <c r="T893" i="27" s="1"/>
  <c r="B893" i="27"/>
  <c r="BT892" i="27"/>
  <c r="BS892" i="27"/>
  <c r="BQ892" i="27"/>
  <c r="BP892" i="27"/>
  <c r="BN892" i="27"/>
  <c r="BM892" i="27"/>
  <c r="BK892" i="27"/>
  <c r="BJ892" i="27"/>
  <c r="V892" i="27"/>
  <c r="U892" i="27"/>
  <c r="S892" i="27"/>
  <c r="T892" i="27"/>
  <c r="B892" i="27"/>
  <c r="BT891" i="27"/>
  <c r="BS891" i="27"/>
  <c r="BQ891" i="27"/>
  <c r="BP891" i="27"/>
  <c r="BN891" i="27"/>
  <c r="BM891" i="27"/>
  <c r="BK891" i="27"/>
  <c r="BJ891" i="27"/>
  <c r="V891" i="27"/>
  <c r="U891" i="27"/>
  <c r="S891" i="27"/>
  <c r="T891" i="27" s="1"/>
  <c r="B891" i="27"/>
  <c r="BT890" i="27"/>
  <c r="BS890" i="27"/>
  <c r="BQ890" i="27"/>
  <c r="BP890" i="27"/>
  <c r="BN890" i="27"/>
  <c r="BM890" i="27"/>
  <c r="BK890" i="27"/>
  <c r="BJ890" i="27"/>
  <c r="V890" i="27"/>
  <c r="U890" i="27"/>
  <c r="S890" i="27"/>
  <c r="T890" i="27" s="1"/>
  <c r="B890" i="27"/>
  <c r="BT889" i="27"/>
  <c r="BS889" i="27"/>
  <c r="BQ889" i="27"/>
  <c r="BP889" i="27"/>
  <c r="BN889" i="27"/>
  <c r="BM889" i="27"/>
  <c r="BK889" i="27"/>
  <c r="BJ889" i="27"/>
  <c r="V889" i="27"/>
  <c r="U889" i="27"/>
  <c r="S889" i="27"/>
  <c r="T889" i="27" s="1"/>
  <c r="B889" i="27"/>
  <c r="BT888" i="27"/>
  <c r="BS888" i="27"/>
  <c r="BQ888" i="27"/>
  <c r="BP888" i="27"/>
  <c r="BN888" i="27"/>
  <c r="BM888" i="27"/>
  <c r="BK888" i="27"/>
  <c r="BJ888" i="27"/>
  <c r="V888" i="27"/>
  <c r="U888" i="27"/>
  <c r="S888" i="27"/>
  <c r="T888" i="27"/>
  <c r="B888" i="27"/>
  <c r="BT887" i="27"/>
  <c r="BS887" i="27"/>
  <c r="BQ887" i="27"/>
  <c r="BP887" i="27"/>
  <c r="BN887" i="27"/>
  <c r="BM887" i="27"/>
  <c r="BK887" i="27"/>
  <c r="BJ887" i="27"/>
  <c r="V887" i="27"/>
  <c r="U887" i="27"/>
  <c r="S887" i="27"/>
  <c r="T887" i="27" s="1"/>
  <c r="B887" i="27"/>
  <c r="BT886" i="27"/>
  <c r="BS886" i="27"/>
  <c r="BQ886" i="27"/>
  <c r="BP886" i="27"/>
  <c r="BN886" i="27"/>
  <c r="BM886" i="27"/>
  <c r="BK886" i="27"/>
  <c r="BJ886" i="27"/>
  <c r="V886" i="27"/>
  <c r="U886" i="27"/>
  <c r="S886" i="27"/>
  <c r="T886" i="27" s="1"/>
  <c r="B886" i="27"/>
  <c r="BT885" i="27"/>
  <c r="BS885" i="27"/>
  <c r="BQ885" i="27"/>
  <c r="BP885" i="27"/>
  <c r="BN885" i="27"/>
  <c r="BM885" i="27"/>
  <c r="BK885" i="27"/>
  <c r="BJ885" i="27"/>
  <c r="V885" i="27"/>
  <c r="U885" i="27"/>
  <c r="S885" i="27"/>
  <c r="T885" i="27" s="1"/>
  <c r="B885" i="27"/>
  <c r="BT884" i="27"/>
  <c r="BS884" i="27"/>
  <c r="BQ884" i="27"/>
  <c r="BP884" i="27"/>
  <c r="BN884" i="27"/>
  <c r="BM884" i="27"/>
  <c r="BK884" i="27"/>
  <c r="BJ884" i="27"/>
  <c r="V884" i="27"/>
  <c r="U884" i="27"/>
  <c r="S884" i="27"/>
  <c r="T884" i="27"/>
  <c r="B884" i="27"/>
  <c r="BT883" i="27"/>
  <c r="BS883" i="27"/>
  <c r="BQ883" i="27"/>
  <c r="BP883" i="27"/>
  <c r="BN883" i="27"/>
  <c r="BM883" i="27"/>
  <c r="BK883" i="27"/>
  <c r="BJ883" i="27"/>
  <c r="V883" i="27"/>
  <c r="U883" i="27"/>
  <c r="S883" i="27"/>
  <c r="T883" i="27" s="1"/>
  <c r="B883" i="27"/>
  <c r="BT882" i="27"/>
  <c r="BS882" i="27"/>
  <c r="BQ882" i="27"/>
  <c r="BP882" i="27"/>
  <c r="BN882" i="27"/>
  <c r="BN908" i="27"/>
  <c r="BM882" i="27"/>
  <c r="BK882" i="27"/>
  <c r="BJ882" i="27"/>
  <c r="AS882" i="27"/>
  <c r="V882" i="27"/>
  <c r="U882" i="27"/>
  <c r="S882" i="27"/>
  <c r="B882" i="27"/>
  <c r="AR879" i="27"/>
  <c r="BT865" i="27"/>
  <c r="BS865" i="27"/>
  <c r="BQ865" i="27"/>
  <c r="BP865" i="27"/>
  <c r="BN865" i="27"/>
  <c r="BM865" i="27"/>
  <c r="BK865" i="27"/>
  <c r="BJ865" i="27"/>
  <c r="V865" i="27"/>
  <c r="U865" i="27"/>
  <c r="S865" i="27"/>
  <c r="T865" i="27" s="1"/>
  <c r="B865" i="27"/>
  <c r="BT864" i="27"/>
  <c r="BS864" i="27"/>
  <c r="BQ864" i="27"/>
  <c r="BP864" i="27"/>
  <c r="BN864" i="27"/>
  <c r="BM864" i="27"/>
  <c r="BK864" i="27"/>
  <c r="BJ864" i="27"/>
  <c r="V864" i="27"/>
  <c r="U864" i="27"/>
  <c r="S864" i="27"/>
  <c r="T864" i="27" s="1"/>
  <c r="B864" i="27"/>
  <c r="BT863" i="27"/>
  <c r="BS863" i="27"/>
  <c r="BQ863" i="27"/>
  <c r="BP863" i="27"/>
  <c r="BN863" i="27"/>
  <c r="BM863" i="27"/>
  <c r="BK863" i="27"/>
  <c r="BJ863" i="27"/>
  <c r="V863" i="27"/>
  <c r="U863" i="27"/>
  <c r="S863" i="27"/>
  <c r="T863" i="27" s="1"/>
  <c r="B863" i="27"/>
  <c r="BT862" i="27"/>
  <c r="BS862" i="27"/>
  <c r="BQ862" i="27"/>
  <c r="BP862" i="27"/>
  <c r="BN862" i="27"/>
  <c r="BM862" i="27"/>
  <c r="BK862" i="27"/>
  <c r="BJ862" i="27"/>
  <c r="V862" i="27"/>
  <c r="U862" i="27"/>
  <c r="S862" i="27"/>
  <c r="T862" i="27"/>
  <c r="B862" i="27"/>
  <c r="BT861" i="27"/>
  <c r="BS861" i="27"/>
  <c r="BQ861" i="27"/>
  <c r="BP861" i="27"/>
  <c r="BN861" i="27"/>
  <c r="BM861" i="27"/>
  <c r="BK861" i="27"/>
  <c r="BJ861" i="27"/>
  <c r="V861" i="27"/>
  <c r="U861" i="27"/>
  <c r="S861" i="27"/>
  <c r="T861" i="27" s="1"/>
  <c r="B861" i="27"/>
  <c r="BT860" i="27"/>
  <c r="BS860" i="27"/>
  <c r="BQ860" i="27"/>
  <c r="BP860" i="27"/>
  <c r="BN860" i="27"/>
  <c r="BM860" i="27"/>
  <c r="BK860" i="27"/>
  <c r="BJ860" i="27"/>
  <c r="V860" i="27"/>
  <c r="U860" i="27"/>
  <c r="S860" i="27"/>
  <c r="T860" i="27" s="1"/>
  <c r="B860" i="27"/>
  <c r="BT859" i="27"/>
  <c r="BS859" i="27"/>
  <c r="BQ859" i="27"/>
  <c r="BP859" i="27"/>
  <c r="BN859" i="27"/>
  <c r="BM859" i="27"/>
  <c r="BK859" i="27"/>
  <c r="BJ859" i="27"/>
  <c r="V859" i="27"/>
  <c r="U859" i="27"/>
  <c r="S859" i="27"/>
  <c r="T859" i="27" s="1"/>
  <c r="B859" i="27"/>
  <c r="BT858" i="27"/>
  <c r="BS858" i="27"/>
  <c r="BQ858" i="27"/>
  <c r="BP858" i="27"/>
  <c r="BN858" i="27"/>
  <c r="BM858" i="27"/>
  <c r="BK858" i="27"/>
  <c r="BJ858" i="27"/>
  <c r="V858" i="27"/>
  <c r="U858" i="27"/>
  <c r="S858" i="27"/>
  <c r="T858" i="27" s="1"/>
  <c r="B858" i="27"/>
  <c r="BT857" i="27"/>
  <c r="BS857" i="27"/>
  <c r="BQ857" i="27"/>
  <c r="BP857" i="27"/>
  <c r="BN857" i="27"/>
  <c r="BM857" i="27"/>
  <c r="BK857" i="27"/>
  <c r="BJ857" i="27"/>
  <c r="V857" i="27"/>
  <c r="U857" i="27"/>
  <c r="S857" i="27"/>
  <c r="T857" i="27" s="1"/>
  <c r="B857" i="27"/>
  <c r="BT856" i="27"/>
  <c r="BS856" i="27"/>
  <c r="BQ856" i="27"/>
  <c r="BP856" i="27"/>
  <c r="BN856" i="27"/>
  <c r="BM856" i="27"/>
  <c r="BK856" i="27"/>
  <c r="BJ856" i="27"/>
  <c r="V856" i="27"/>
  <c r="U856" i="27"/>
  <c r="S856" i="27"/>
  <c r="T856" i="27" s="1"/>
  <c r="B856" i="27"/>
  <c r="BT855" i="27"/>
  <c r="BS855" i="27"/>
  <c r="BQ855" i="27"/>
  <c r="BP855" i="27"/>
  <c r="BN855" i="27"/>
  <c r="BM855" i="27"/>
  <c r="BK855" i="27"/>
  <c r="BJ855" i="27"/>
  <c r="V855" i="27"/>
  <c r="U855" i="27"/>
  <c r="S855" i="27"/>
  <c r="T855" i="27" s="1"/>
  <c r="B855" i="27"/>
  <c r="BT854" i="27"/>
  <c r="BS854" i="27"/>
  <c r="BQ854" i="27"/>
  <c r="BP854" i="27"/>
  <c r="BN854" i="27"/>
  <c r="BM854" i="27"/>
  <c r="BK854" i="27"/>
  <c r="BJ854" i="27"/>
  <c r="V854" i="27"/>
  <c r="U854" i="27"/>
  <c r="S854" i="27"/>
  <c r="T854" i="27"/>
  <c r="B854" i="27"/>
  <c r="BT853" i="27"/>
  <c r="BS853" i="27"/>
  <c r="BQ853" i="27"/>
  <c r="BP853" i="27"/>
  <c r="BN853" i="27"/>
  <c r="BM853" i="27"/>
  <c r="BK853" i="27"/>
  <c r="BJ853" i="27"/>
  <c r="V853" i="27"/>
  <c r="U853" i="27"/>
  <c r="S853" i="27"/>
  <c r="T853" i="27" s="1"/>
  <c r="B853" i="27"/>
  <c r="BT852" i="27"/>
  <c r="BS852" i="27"/>
  <c r="BQ852" i="27"/>
  <c r="BP852" i="27"/>
  <c r="BN852" i="27"/>
  <c r="BM852" i="27"/>
  <c r="BK852" i="27"/>
  <c r="BJ852" i="27"/>
  <c r="V852" i="27"/>
  <c r="U852" i="27"/>
  <c r="S852" i="27"/>
  <c r="T852" i="27" s="1"/>
  <c r="B852" i="27"/>
  <c r="BT851" i="27"/>
  <c r="BS851" i="27"/>
  <c r="BQ851" i="27"/>
  <c r="BP851" i="27"/>
  <c r="BN851" i="27"/>
  <c r="BM851" i="27"/>
  <c r="BK851" i="27"/>
  <c r="BJ851" i="27"/>
  <c r="V851" i="27"/>
  <c r="U851" i="27"/>
  <c r="S851" i="27"/>
  <c r="T851" i="27" s="1"/>
  <c r="B851" i="27"/>
  <c r="BT850" i="27"/>
  <c r="BS850" i="27"/>
  <c r="BQ850" i="27"/>
  <c r="BP850" i="27"/>
  <c r="BN850" i="27"/>
  <c r="BM850" i="27"/>
  <c r="BK850" i="27"/>
  <c r="BJ850" i="27"/>
  <c r="V850" i="27"/>
  <c r="U850" i="27"/>
  <c r="S850" i="27"/>
  <c r="T850" i="27"/>
  <c r="B850" i="27"/>
  <c r="BT849" i="27"/>
  <c r="BS849" i="27"/>
  <c r="BQ849" i="27"/>
  <c r="BP849" i="27"/>
  <c r="BN849" i="27"/>
  <c r="BM849" i="27"/>
  <c r="BK849" i="27"/>
  <c r="BJ849" i="27"/>
  <c r="V849" i="27"/>
  <c r="U849" i="27"/>
  <c r="S849" i="27"/>
  <c r="T849" i="27" s="1"/>
  <c r="B849" i="27"/>
  <c r="BT848" i="27"/>
  <c r="BS848" i="27"/>
  <c r="BQ848" i="27"/>
  <c r="BP848" i="27"/>
  <c r="BN848" i="27"/>
  <c r="BM848" i="27"/>
  <c r="BK848" i="27"/>
  <c r="BJ848" i="27"/>
  <c r="V848" i="27"/>
  <c r="U848" i="27"/>
  <c r="S848" i="27"/>
  <c r="T848" i="27" s="1"/>
  <c r="B848" i="27"/>
  <c r="BT847" i="27"/>
  <c r="BS847" i="27"/>
  <c r="BQ847" i="27"/>
  <c r="BP847" i="27"/>
  <c r="BN847" i="27"/>
  <c r="BM847" i="27"/>
  <c r="BK847" i="27"/>
  <c r="BJ847" i="27"/>
  <c r="V847" i="27"/>
  <c r="U847" i="27"/>
  <c r="S847" i="27"/>
  <c r="T847" i="27" s="1"/>
  <c r="B847" i="27"/>
  <c r="BT846" i="27"/>
  <c r="BS846" i="27"/>
  <c r="BQ846" i="27"/>
  <c r="BP846" i="27"/>
  <c r="BN846" i="27"/>
  <c r="BM846" i="27"/>
  <c r="BK846" i="27"/>
  <c r="BJ846" i="27"/>
  <c r="V846" i="27"/>
  <c r="U846" i="27"/>
  <c r="S846" i="27"/>
  <c r="T846" i="27"/>
  <c r="B846" i="27"/>
  <c r="AR843" i="27"/>
  <c r="BT828" i="27"/>
  <c r="BS828" i="27"/>
  <c r="BQ828" i="27"/>
  <c r="BP828" i="27"/>
  <c r="BN828" i="27"/>
  <c r="BM828" i="27"/>
  <c r="BK828" i="27"/>
  <c r="BJ828" i="27"/>
  <c r="V828" i="27"/>
  <c r="U828" i="27"/>
  <c r="S828" i="27"/>
  <c r="T828" i="27" s="1"/>
  <c r="B828" i="27"/>
  <c r="BT827" i="27"/>
  <c r="BS827" i="27"/>
  <c r="BQ827" i="27"/>
  <c r="BP827" i="27"/>
  <c r="BN827" i="27"/>
  <c r="BM827" i="27"/>
  <c r="BK827" i="27"/>
  <c r="BJ827" i="27"/>
  <c r="V827" i="27"/>
  <c r="U827" i="27"/>
  <c r="S827" i="27"/>
  <c r="T827" i="27" s="1"/>
  <c r="B827" i="27"/>
  <c r="BT826" i="27"/>
  <c r="BS826" i="27"/>
  <c r="BQ826" i="27"/>
  <c r="BP826" i="27"/>
  <c r="BN826" i="27"/>
  <c r="BM826" i="27"/>
  <c r="BK826" i="27"/>
  <c r="BJ826" i="27"/>
  <c r="V826" i="27"/>
  <c r="U826" i="27"/>
  <c r="S826" i="27"/>
  <c r="T826" i="27"/>
  <c r="B826" i="27"/>
  <c r="BT825" i="27"/>
  <c r="BS825" i="27"/>
  <c r="BQ825" i="27"/>
  <c r="BP825" i="27"/>
  <c r="BN825" i="27"/>
  <c r="BM825" i="27"/>
  <c r="BK825" i="27"/>
  <c r="BJ825" i="27"/>
  <c r="V825" i="27"/>
  <c r="U825" i="27"/>
  <c r="S825" i="27"/>
  <c r="T825" i="27" s="1"/>
  <c r="B825" i="27"/>
  <c r="BT824" i="27"/>
  <c r="BS824" i="27"/>
  <c r="BQ824" i="27"/>
  <c r="BP824" i="27"/>
  <c r="BN824" i="27"/>
  <c r="BM824" i="27"/>
  <c r="BK824" i="27"/>
  <c r="BJ824" i="27"/>
  <c r="V824" i="27"/>
  <c r="U824" i="27"/>
  <c r="S824" i="27"/>
  <c r="T824" i="27" s="1"/>
  <c r="B824" i="27"/>
  <c r="BT823" i="27"/>
  <c r="BS823" i="27"/>
  <c r="BQ823" i="27"/>
  <c r="BP823" i="27"/>
  <c r="BN823" i="27"/>
  <c r="BM823" i="27"/>
  <c r="BK823" i="27"/>
  <c r="BJ823" i="27"/>
  <c r="V823" i="27"/>
  <c r="U823" i="27"/>
  <c r="S823" i="27"/>
  <c r="T823" i="27" s="1"/>
  <c r="B823" i="27"/>
  <c r="BT822" i="27"/>
  <c r="BS822" i="27"/>
  <c r="BQ822" i="27"/>
  <c r="BP822" i="27"/>
  <c r="BN822" i="27"/>
  <c r="BM822" i="27"/>
  <c r="BK822" i="27"/>
  <c r="BJ822" i="27"/>
  <c r="V822" i="27"/>
  <c r="U822" i="27"/>
  <c r="S822" i="27"/>
  <c r="T822" i="27"/>
  <c r="B822" i="27"/>
  <c r="BT821" i="27"/>
  <c r="BS821" i="27"/>
  <c r="BQ821" i="27"/>
  <c r="BP821" i="27"/>
  <c r="BN821" i="27"/>
  <c r="BM821" i="27"/>
  <c r="BK821" i="27"/>
  <c r="BJ821" i="27"/>
  <c r="V821" i="27"/>
  <c r="U821" i="27"/>
  <c r="S821" i="27"/>
  <c r="T821" i="27" s="1"/>
  <c r="B821" i="27"/>
  <c r="BT820" i="27"/>
  <c r="BS820" i="27"/>
  <c r="BQ820" i="27"/>
  <c r="BP820" i="27"/>
  <c r="BN820" i="27"/>
  <c r="BM820" i="27"/>
  <c r="BK820" i="27"/>
  <c r="BJ820" i="27"/>
  <c r="V820" i="27"/>
  <c r="U820" i="27"/>
  <c r="S820" i="27"/>
  <c r="T820" i="27" s="1"/>
  <c r="B820" i="27"/>
  <c r="BT819" i="27"/>
  <c r="BS819" i="27"/>
  <c r="BQ819" i="27"/>
  <c r="BP819" i="27"/>
  <c r="BN819" i="27"/>
  <c r="BM819" i="27"/>
  <c r="BK819" i="27"/>
  <c r="BJ819" i="27"/>
  <c r="V819" i="27"/>
  <c r="U819" i="27"/>
  <c r="S819" i="27"/>
  <c r="T819" i="27" s="1"/>
  <c r="B819" i="27"/>
  <c r="BT818" i="27"/>
  <c r="BS818" i="27"/>
  <c r="BQ818" i="27"/>
  <c r="BP818" i="27"/>
  <c r="BN818" i="27"/>
  <c r="BM818" i="27"/>
  <c r="BK818" i="27"/>
  <c r="BJ818" i="27"/>
  <c r="V818" i="27"/>
  <c r="U818" i="27"/>
  <c r="S818" i="27"/>
  <c r="T818" i="27" s="1"/>
  <c r="B818" i="27"/>
  <c r="BT817" i="27"/>
  <c r="BS817" i="27"/>
  <c r="BQ817" i="27"/>
  <c r="BP817" i="27"/>
  <c r="BN817" i="27"/>
  <c r="BM817" i="27"/>
  <c r="BK817" i="27"/>
  <c r="BJ817" i="27"/>
  <c r="V817" i="27"/>
  <c r="U817" i="27"/>
  <c r="S817" i="27"/>
  <c r="T817" i="27" s="1"/>
  <c r="B817" i="27"/>
  <c r="BT816" i="27"/>
  <c r="BS816" i="27"/>
  <c r="BQ816" i="27"/>
  <c r="BP816" i="27"/>
  <c r="BN816" i="27"/>
  <c r="BM816" i="27"/>
  <c r="BK816" i="27"/>
  <c r="BJ816" i="27"/>
  <c r="V816" i="27"/>
  <c r="U816" i="27"/>
  <c r="S816" i="27"/>
  <c r="T816" i="27" s="1"/>
  <c r="B816" i="27"/>
  <c r="BT815" i="27"/>
  <c r="BS815" i="27"/>
  <c r="BQ815" i="27"/>
  <c r="BP815" i="27"/>
  <c r="BN815" i="27"/>
  <c r="BM815" i="27"/>
  <c r="BK815" i="27"/>
  <c r="BJ815" i="27"/>
  <c r="V815" i="27"/>
  <c r="U815" i="27"/>
  <c r="S815" i="27"/>
  <c r="T815" i="27" s="1"/>
  <c r="B815" i="27"/>
  <c r="BT814" i="27"/>
  <c r="BS814" i="27"/>
  <c r="BQ814" i="27"/>
  <c r="BP814" i="27"/>
  <c r="BN814" i="27"/>
  <c r="BM814" i="27"/>
  <c r="BK814" i="27"/>
  <c r="BJ814" i="27"/>
  <c r="V814" i="27"/>
  <c r="U814" i="27"/>
  <c r="S814" i="27"/>
  <c r="T814" i="27"/>
  <c r="B814" i="27"/>
  <c r="BT813" i="27"/>
  <c r="BS813" i="27"/>
  <c r="BQ813" i="27"/>
  <c r="BP813" i="27"/>
  <c r="BN813" i="27"/>
  <c r="BM813" i="27"/>
  <c r="BK813" i="27"/>
  <c r="BJ813" i="27"/>
  <c r="V813" i="27"/>
  <c r="U813" i="27"/>
  <c r="S813" i="27"/>
  <c r="T813" i="27" s="1"/>
  <c r="B813" i="27"/>
  <c r="BT812" i="27"/>
  <c r="BS812" i="27"/>
  <c r="BQ812" i="27"/>
  <c r="BP812" i="27"/>
  <c r="BN812" i="27"/>
  <c r="BM812" i="27"/>
  <c r="BK812" i="27"/>
  <c r="BJ812" i="27"/>
  <c r="V812" i="27"/>
  <c r="U812" i="27"/>
  <c r="S812" i="27"/>
  <c r="T812" i="27" s="1"/>
  <c r="B812" i="27"/>
  <c r="BT811" i="27"/>
  <c r="BS811" i="27"/>
  <c r="BQ811" i="27"/>
  <c r="BP811" i="27"/>
  <c r="BN811" i="27"/>
  <c r="BM811" i="27"/>
  <c r="BK811" i="27"/>
  <c r="BJ811" i="27"/>
  <c r="V811" i="27"/>
  <c r="U811" i="27"/>
  <c r="S811" i="27"/>
  <c r="T811" i="27" s="1"/>
  <c r="B811" i="27"/>
  <c r="BT810" i="27"/>
  <c r="BS810" i="27"/>
  <c r="BQ810" i="27"/>
  <c r="BP810" i="27"/>
  <c r="BN810" i="27"/>
  <c r="BM810" i="27"/>
  <c r="BK810" i="27"/>
  <c r="BJ810" i="27"/>
  <c r="V810" i="27"/>
  <c r="U810" i="27"/>
  <c r="S810" i="27"/>
  <c r="T810" i="27"/>
  <c r="B810" i="27"/>
  <c r="BT809" i="27"/>
  <c r="BS809" i="27"/>
  <c r="BQ809" i="27"/>
  <c r="BP809" i="27"/>
  <c r="BN809" i="27"/>
  <c r="BM809" i="27"/>
  <c r="BK809" i="27"/>
  <c r="BJ809" i="27"/>
  <c r="V809" i="27"/>
  <c r="U809" i="27"/>
  <c r="AS809" i="27" s="1"/>
  <c r="S809" i="27"/>
  <c r="B809" i="27"/>
  <c r="AR806" i="27"/>
  <c r="BT791" i="27"/>
  <c r="BS791" i="27"/>
  <c r="BQ791" i="27"/>
  <c r="BP791" i="27"/>
  <c r="BN791" i="27"/>
  <c r="BM791" i="27"/>
  <c r="BK791" i="27"/>
  <c r="BJ791" i="27"/>
  <c r="V791" i="27"/>
  <c r="U791" i="27"/>
  <c r="S791" i="27"/>
  <c r="T791" i="27" s="1"/>
  <c r="B791" i="27"/>
  <c r="BT790" i="27"/>
  <c r="BS790" i="27"/>
  <c r="BQ790" i="27"/>
  <c r="BP790" i="27"/>
  <c r="BN790" i="27"/>
  <c r="BM790" i="27"/>
  <c r="BK790" i="27"/>
  <c r="BJ790" i="27"/>
  <c r="V790" i="27"/>
  <c r="U790" i="27"/>
  <c r="S790" i="27"/>
  <c r="T790" i="27"/>
  <c r="B790" i="27"/>
  <c r="BT789" i="27"/>
  <c r="BS789" i="27"/>
  <c r="BQ789" i="27"/>
  <c r="BP789" i="27"/>
  <c r="BN789" i="27"/>
  <c r="BM789" i="27"/>
  <c r="BK789" i="27"/>
  <c r="BJ789" i="27"/>
  <c r="V789" i="27"/>
  <c r="U789" i="27"/>
  <c r="T789" i="27"/>
  <c r="S789" i="27"/>
  <c r="B789" i="27"/>
  <c r="BT788" i="27"/>
  <c r="BS788" i="27"/>
  <c r="BQ788" i="27"/>
  <c r="BP788" i="27"/>
  <c r="BN788" i="27"/>
  <c r="BM788" i="27"/>
  <c r="BK788" i="27"/>
  <c r="BJ788" i="27"/>
  <c r="V788" i="27"/>
  <c r="U788" i="27"/>
  <c r="S788" i="27"/>
  <c r="T788" i="27" s="1"/>
  <c r="B788" i="27"/>
  <c r="BT787" i="27"/>
  <c r="BS787" i="27"/>
  <c r="BQ787" i="27"/>
  <c r="BP787" i="27"/>
  <c r="BN787" i="27"/>
  <c r="BM787" i="27"/>
  <c r="BK787" i="27"/>
  <c r="BJ787" i="27"/>
  <c r="V787" i="27"/>
  <c r="U787" i="27"/>
  <c r="S787" i="27"/>
  <c r="T787" i="27" s="1"/>
  <c r="B787" i="27"/>
  <c r="BT786" i="27"/>
  <c r="BS786" i="27"/>
  <c r="BQ786" i="27"/>
  <c r="BP786" i="27"/>
  <c r="BN786" i="27"/>
  <c r="BM786" i="27"/>
  <c r="BK786" i="27"/>
  <c r="BJ786" i="27"/>
  <c r="V786" i="27"/>
  <c r="U786" i="27"/>
  <c r="S786" i="27"/>
  <c r="T786" i="27"/>
  <c r="B786" i="27"/>
  <c r="BT785" i="27"/>
  <c r="BS785" i="27"/>
  <c r="BQ785" i="27"/>
  <c r="BP785" i="27"/>
  <c r="BN785" i="27"/>
  <c r="BM785" i="27"/>
  <c r="BK785" i="27"/>
  <c r="BJ785" i="27"/>
  <c r="V785" i="27"/>
  <c r="U785" i="27"/>
  <c r="S785" i="27"/>
  <c r="T785" i="27" s="1"/>
  <c r="B785" i="27"/>
  <c r="BT784" i="27"/>
  <c r="BS784" i="27"/>
  <c r="BQ784" i="27"/>
  <c r="BP784" i="27"/>
  <c r="BN784" i="27"/>
  <c r="BM784" i="27"/>
  <c r="BK784" i="27"/>
  <c r="BJ784" i="27"/>
  <c r="V784" i="27"/>
  <c r="U784" i="27"/>
  <c r="S784" i="27"/>
  <c r="T784" i="27" s="1"/>
  <c r="B784" i="27"/>
  <c r="BT783" i="27"/>
  <c r="BS783" i="27"/>
  <c r="BQ783" i="27"/>
  <c r="BP783" i="27"/>
  <c r="BN783" i="27"/>
  <c r="BM783" i="27"/>
  <c r="BK783" i="27"/>
  <c r="BJ783" i="27"/>
  <c r="V783" i="27"/>
  <c r="U783" i="27"/>
  <c r="S783" i="27"/>
  <c r="T783" i="27" s="1"/>
  <c r="B783" i="27"/>
  <c r="BT782" i="27"/>
  <c r="BS782" i="27"/>
  <c r="BQ782" i="27"/>
  <c r="BP782" i="27"/>
  <c r="BN782" i="27"/>
  <c r="BM782" i="27"/>
  <c r="BK782" i="27"/>
  <c r="BJ782" i="27"/>
  <c r="V782" i="27"/>
  <c r="U782" i="27"/>
  <c r="S782" i="27"/>
  <c r="T782" i="27"/>
  <c r="B782" i="27"/>
  <c r="BT781" i="27"/>
  <c r="BS781" i="27"/>
  <c r="BQ781" i="27"/>
  <c r="BP781" i="27"/>
  <c r="BN781" i="27"/>
  <c r="BM781" i="27"/>
  <c r="BK781" i="27"/>
  <c r="BJ781" i="27"/>
  <c r="V781" i="27"/>
  <c r="U781" i="27"/>
  <c r="S781" i="27"/>
  <c r="T781" i="27" s="1"/>
  <c r="B781" i="27"/>
  <c r="BT780" i="27"/>
  <c r="BS780" i="27"/>
  <c r="BQ780" i="27"/>
  <c r="BP780" i="27"/>
  <c r="BN780" i="27"/>
  <c r="BM780" i="27"/>
  <c r="BK780" i="27"/>
  <c r="BJ780" i="27"/>
  <c r="V780" i="27"/>
  <c r="U780" i="27"/>
  <c r="S780" i="27"/>
  <c r="T780" i="27" s="1"/>
  <c r="B780" i="27"/>
  <c r="BT779" i="27"/>
  <c r="BS779" i="27"/>
  <c r="BQ779" i="27"/>
  <c r="BP779" i="27"/>
  <c r="BN779" i="27"/>
  <c r="BM779" i="27"/>
  <c r="BK779" i="27"/>
  <c r="BJ779" i="27"/>
  <c r="V779" i="27"/>
  <c r="U779" i="27"/>
  <c r="S779" i="27"/>
  <c r="T779" i="27" s="1"/>
  <c r="B779" i="27"/>
  <c r="BT778" i="27"/>
  <c r="BS778" i="27"/>
  <c r="BQ778" i="27"/>
  <c r="BP778" i="27"/>
  <c r="BN778" i="27"/>
  <c r="BM778" i="27"/>
  <c r="BK778" i="27"/>
  <c r="BJ778" i="27"/>
  <c r="V778" i="27"/>
  <c r="U778" i="27"/>
  <c r="S778" i="27"/>
  <c r="T778" i="27"/>
  <c r="B778" i="27"/>
  <c r="BT777" i="27"/>
  <c r="BS777" i="27"/>
  <c r="BQ777" i="27"/>
  <c r="BP777" i="27"/>
  <c r="BN777" i="27"/>
  <c r="BM777" i="27"/>
  <c r="BK777" i="27"/>
  <c r="BJ777" i="27"/>
  <c r="V777" i="27"/>
  <c r="U777" i="27"/>
  <c r="S777" i="27"/>
  <c r="T777" i="27" s="1"/>
  <c r="B777" i="27"/>
  <c r="BT776" i="27"/>
  <c r="BS776" i="27"/>
  <c r="BQ776" i="27"/>
  <c r="BP776" i="27"/>
  <c r="BN776" i="27"/>
  <c r="BM776" i="27"/>
  <c r="BK776" i="27"/>
  <c r="BJ776" i="27"/>
  <c r="V776" i="27"/>
  <c r="U776" i="27"/>
  <c r="S776" i="27"/>
  <c r="T776" i="27" s="1"/>
  <c r="B776" i="27"/>
  <c r="BT775" i="27"/>
  <c r="BS775" i="27"/>
  <c r="BQ775" i="27"/>
  <c r="BP775" i="27"/>
  <c r="BN775" i="27"/>
  <c r="BM775" i="27"/>
  <c r="BK775" i="27"/>
  <c r="BJ775" i="27"/>
  <c r="V775" i="27"/>
  <c r="U775" i="27"/>
  <c r="T775" i="27"/>
  <c r="S775" i="27"/>
  <c r="B775" i="27"/>
  <c r="BT774" i="27"/>
  <c r="BS774" i="27"/>
  <c r="BQ774" i="27"/>
  <c r="BP774" i="27"/>
  <c r="BN774" i="27"/>
  <c r="BM774" i="27"/>
  <c r="BK774" i="27"/>
  <c r="BJ774" i="27"/>
  <c r="V774" i="27"/>
  <c r="U774" i="27"/>
  <c r="S774" i="27"/>
  <c r="T774" i="27"/>
  <c r="B774" i="27"/>
  <c r="BT773" i="27"/>
  <c r="BS773" i="27"/>
  <c r="BQ773" i="27"/>
  <c r="BP773" i="27"/>
  <c r="BN773" i="27"/>
  <c r="BM773" i="27"/>
  <c r="BK773" i="27"/>
  <c r="BJ773" i="27"/>
  <c r="V773" i="27"/>
  <c r="U773" i="27"/>
  <c r="S773" i="27"/>
  <c r="T773" i="27"/>
  <c r="B773" i="27"/>
  <c r="BT772" i="27"/>
  <c r="BS772" i="27"/>
  <c r="BQ772" i="27"/>
  <c r="BP772" i="27"/>
  <c r="BN772" i="27"/>
  <c r="BM772" i="27"/>
  <c r="BK772" i="27"/>
  <c r="BJ772" i="27"/>
  <c r="V772" i="27"/>
  <c r="U772" i="27"/>
  <c r="AS772" i="27"/>
  <c r="S772" i="27"/>
  <c r="B772" i="27"/>
  <c r="AR769" i="27"/>
  <c r="BT756" i="27"/>
  <c r="BS756" i="27"/>
  <c r="BQ756" i="27"/>
  <c r="BP756" i="27"/>
  <c r="BN756" i="27"/>
  <c r="BM756" i="27"/>
  <c r="BK756" i="27"/>
  <c r="BJ756" i="27"/>
  <c r="V756" i="27"/>
  <c r="U756" i="27"/>
  <c r="S756" i="27"/>
  <c r="T756" i="27"/>
  <c r="B756" i="27"/>
  <c r="BT755" i="27"/>
  <c r="BS755" i="27"/>
  <c r="BQ755" i="27"/>
  <c r="BP755" i="27"/>
  <c r="BN755" i="27"/>
  <c r="BM755" i="27"/>
  <c r="BK755" i="27"/>
  <c r="BJ755" i="27"/>
  <c r="V755" i="27"/>
  <c r="U755" i="27"/>
  <c r="S755" i="27"/>
  <c r="T755" i="27"/>
  <c r="B755" i="27"/>
  <c r="BT754" i="27"/>
  <c r="BS754" i="27"/>
  <c r="BQ754" i="27"/>
  <c r="BP754" i="27"/>
  <c r="BN754" i="27"/>
  <c r="BM754" i="27"/>
  <c r="BK754" i="27"/>
  <c r="BJ754" i="27"/>
  <c r="V754" i="27"/>
  <c r="U754" i="27"/>
  <c r="S754" i="27"/>
  <c r="T754" i="27" s="1"/>
  <c r="B754" i="27"/>
  <c r="BT753" i="27"/>
  <c r="BS753" i="27"/>
  <c r="BQ753" i="27"/>
  <c r="BP753" i="27"/>
  <c r="BN753" i="27"/>
  <c r="BM753" i="27"/>
  <c r="BK753" i="27"/>
  <c r="BJ753" i="27"/>
  <c r="V753" i="27"/>
  <c r="U753" i="27"/>
  <c r="T753" i="27"/>
  <c r="S753" i="27"/>
  <c r="B753" i="27"/>
  <c r="BT752" i="27"/>
  <c r="BS752" i="27"/>
  <c r="BQ752" i="27"/>
  <c r="BP752" i="27"/>
  <c r="BN752" i="27"/>
  <c r="BM752" i="27"/>
  <c r="BK752" i="27"/>
  <c r="BJ752" i="27"/>
  <c r="V752" i="27"/>
  <c r="U752" i="27"/>
  <c r="S752" i="27"/>
  <c r="T752" i="27"/>
  <c r="B752" i="27"/>
  <c r="BT751" i="27"/>
  <c r="BS751" i="27"/>
  <c r="BQ751" i="27"/>
  <c r="BP751" i="27"/>
  <c r="BN751" i="27"/>
  <c r="BM751" i="27"/>
  <c r="BK751" i="27"/>
  <c r="BJ751" i="27"/>
  <c r="V751" i="27"/>
  <c r="U751" i="27"/>
  <c r="S751" i="27"/>
  <c r="T751" i="27" s="1"/>
  <c r="B751" i="27"/>
  <c r="BT750" i="27"/>
  <c r="BS750" i="27"/>
  <c r="BQ750" i="27"/>
  <c r="BP750" i="27"/>
  <c r="BN750" i="27"/>
  <c r="BM750" i="27"/>
  <c r="BK750" i="27"/>
  <c r="BJ750" i="27"/>
  <c r="V750" i="27"/>
  <c r="U750" i="27"/>
  <c r="S750" i="27"/>
  <c r="T750" i="27" s="1"/>
  <c r="B750" i="27"/>
  <c r="BT749" i="27"/>
  <c r="BS749" i="27"/>
  <c r="BQ749" i="27"/>
  <c r="BP749" i="27"/>
  <c r="BN749" i="27"/>
  <c r="BM749" i="27"/>
  <c r="BK749" i="27"/>
  <c r="BJ749" i="27"/>
  <c r="V749" i="27"/>
  <c r="U749" i="27"/>
  <c r="S749" i="27"/>
  <c r="T749" i="27" s="1"/>
  <c r="B749" i="27"/>
  <c r="BT748" i="27"/>
  <c r="BS748" i="27"/>
  <c r="BQ748" i="27"/>
  <c r="BP748" i="27"/>
  <c r="BN748" i="27"/>
  <c r="BM748" i="27"/>
  <c r="BK748" i="27"/>
  <c r="BJ748" i="27"/>
  <c r="V748" i="27"/>
  <c r="U748" i="27"/>
  <c r="S748" i="27"/>
  <c r="T748" i="27"/>
  <c r="B748" i="27"/>
  <c r="BT747" i="27"/>
  <c r="BS747" i="27"/>
  <c r="BQ747" i="27"/>
  <c r="BP747" i="27"/>
  <c r="BN747" i="27"/>
  <c r="BM747" i="27"/>
  <c r="BK747" i="27"/>
  <c r="BJ747" i="27"/>
  <c r="V747" i="27"/>
  <c r="U747" i="27"/>
  <c r="S747" i="27"/>
  <c r="T747" i="27" s="1"/>
  <c r="B747" i="27"/>
  <c r="BT746" i="27"/>
  <c r="BS746" i="27"/>
  <c r="BQ746" i="27"/>
  <c r="BP746" i="27"/>
  <c r="BN746" i="27"/>
  <c r="BM746" i="27"/>
  <c r="BK746" i="27"/>
  <c r="BJ746" i="27"/>
  <c r="V746" i="27"/>
  <c r="U746" i="27"/>
  <c r="S746" i="27"/>
  <c r="T746" i="27" s="1"/>
  <c r="B746" i="27"/>
  <c r="BT745" i="27"/>
  <c r="BS745" i="27"/>
  <c r="BQ745" i="27"/>
  <c r="BP745" i="27"/>
  <c r="BN745" i="27"/>
  <c r="BM745" i="27"/>
  <c r="BK745" i="27"/>
  <c r="BJ745" i="27"/>
  <c r="V745" i="27"/>
  <c r="U745" i="27"/>
  <c r="S745" i="27"/>
  <c r="T745" i="27" s="1"/>
  <c r="B745" i="27"/>
  <c r="BT744" i="27"/>
  <c r="BS744" i="27"/>
  <c r="BQ744" i="27"/>
  <c r="BP744" i="27"/>
  <c r="BN744" i="27"/>
  <c r="BM744" i="27"/>
  <c r="BK744" i="27"/>
  <c r="BJ744" i="27"/>
  <c r="V744" i="27"/>
  <c r="U744" i="27"/>
  <c r="S744" i="27"/>
  <c r="T744" i="27"/>
  <c r="B744" i="27"/>
  <c r="BT743" i="27"/>
  <c r="BS743" i="27"/>
  <c r="BQ743" i="27"/>
  <c r="BP743" i="27"/>
  <c r="BN743" i="27"/>
  <c r="BM743" i="27"/>
  <c r="BK743" i="27"/>
  <c r="BJ743" i="27"/>
  <c r="V743" i="27"/>
  <c r="U743" i="27"/>
  <c r="S743" i="27"/>
  <c r="T743" i="27" s="1"/>
  <c r="B743" i="27"/>
  <c r="BT742" i="27"/>
  <c r="BS742" i="27"/>
  <c r="BQ742" i="27"/>
  <c r="BP742" i="27"/>
  <c r="BN742" i="27"/>
  <c r="BM742" i="27"/>
  <c r="BK742" i="27"/>
  <c r="BJ742" i="27"/>
  <c r="V742" i="27"/>
  <c r="U742" i="27"/>
  <c r="S742" i="27"/>
  <c r="T742" i="27" s="1"/>
  <c r="B742" i="27"/>
  <c r="BT741" i="27"/>
  <c r="BS741" i="27"/>
  <c r="BQ741" i="27"/>
  <c r="BP741" i="27"/>
  <c r="BN741" i="27"/>
  <c r="BM741" i="27"/>
  <c r="BK741" i="27"/>
  <c r="BJ741" i="27"/>
  <c r="V741" i="27"/>
  <c r="U741" i="27"/>
  <c r="S741" i="27"/>
  <c r="T741" i="27" s="1"/>
  <c r="B741" i="27"/>
  <c r="BT740" i="27"/>
  <c r="BS740" i="27"/>
  <c r="BQ740" i="27"/>
  <c r="BP740" i="27"/>
  <c r="BN740" i="27"/>
  <c r="BM740" i="27"/>
  <c r="BK740" i="27"/>
  <c r="BJ740" i="27"/>
  <c r="V740" i="27"/>
  <c r="U740" i="27"/>
  <c r="S740" i="27"/>
  <c r="T740" i="27"/>
  <c r="B740" i="27"/>
  <c r="BT739" i="27"/>
  <c r="BS739" i="27"/>
  <c r="BQ739" i="27"/>
  <c r="BP739" i="27"/>
  <c r="BN739" i="27"/>
  <c r="BM739" i="27"/>
  <c r="BK739" i="27"/>
  <c r="BJ739" i="27"/>
  <c r="V739" i="27"/>
  <c r="U739" i="27"/>
  <c r="S739" i="27"/>
  <c r="T739" i="27" s="1"/>
  <c r="B739" i="27"/>
  <c r="BT738" i="27"/>
  <c r="BS738" i="27"/>
  <c r="BQ738" i="27"/>
  <c r="BP738" i="27"/>
  <c r="BN738" i="27"/>
  <c r="BM738" i="27"/>
  <c r="BK738" i="27"/>
  <c r="BJ738" i="27"/>
  <c r="V738" i="27"/>
  <c r="U738" i="27"/>
  <c r="S738" i="27"/>
  <c r="T738" i="27" s="1"/>
  <c r="B738" i="27"/>
  <c r="BT737" i="27"/>
  <c r="BS737" i="27"/>
  <c r="BQ737" i="27"/>
  <c r="BP737" i="27"/>
  <c r="BN737" i="27"/>
  <c r="BM737" i="27"/>
  <c r="BK737" i="27"/>
  <c r="BJ737" i="27"/>
  <c r="V737" i="27"/>
  <c r="U737" i="27"/>
  <c r="AS737" i="27" s="1"/>
  <c r="S737" i="27"/>
  <c r="T737" i="27"/>
  <c r="B737" i="27"/>
  <c r="AR734" i="27"/>
  <c r="BT722" i="27"/>
  <c r="BS722" i="27"/>
  <c r="BQ722" i="27"/>
  <c r="BP722" i="27"/>
  <c r="BN722" i="27"/>
  <c r="BM722" i="27"/>
  <c r="BK722" i="27"/>
  <c r="BJ722" i="27"/>
  <c r="V722" i="27"/>
  <c r="U722" i="27"/>
  <c r="S722" i="27"/>
  <c r="T722" i="27" s="1"/>
  <c r="B722" i="27"/>
  <c r="BT721" i="27"/>
  <c r="BS721" i="27"/>
  <c r="BQ721" i="27"/>
  <c r="BP721" i="27"/>
  <c r="BN721" i="27"/>
  <c r="BM721" i="27"/>
  <c r="BK721" i="27"/>
  <c r="BJ721" i="27"/>
  <c r="V721" i="27"/>
  <c r="U721" i="27"/>
  <c r="S721" i="27"/>
  <c r="T721" i="27" s="1"/>
  <c r="B721" i="27"/>
  <c r="BT720" i="27"/>
  <c r="BS720" i="27"/>
  <c r="BQ720" i="27"/>
  <c r="BP720" i="27"/>
  <c r="BN720" i="27"/>
  <c r="BM720" i="27"/>
  <c r="BK720" i="27"/>
  <c r="BJ720" i="27"/>
  <c r="V720" i="27"/>
  <c r="U720" i="27"/>
  <c r="S720" i="27"/>
  <c r="T720" i="27"/>
  <c r="B720" i="27"/>
  <c r="BT719" i="27"/>
  <c r="BS719" i="27"/>
  <c r="BQ719" i="27"/>
  <c r="BP719" i="27"/>
  <c r="BN719" i="27"/>
  <c r="BM719" i="27"/>
  <c r="BK719" i="27"/>
  <c r="BJ719" i="27"/>
  <c r="V719" i="27"/>
  <c r="U719" i="27"/>
  <c r="S719" i="27"/>
  <c r="T719" i="27" s="1"/>
  <c r="B719" i="27"/>
  <c r="BT718" i="27"/>
  <c r="BS718" i="27"/>
  <c r="BQ718" i="27"/>
  <c r="BP718" i="27"/>
  <c r="BN718" i="27"/>
  <c r="BM718" i="27"/>
  <c r="BK718" i="27"/>
  <c r="BJ718" i="27"/>
  <c r="AV718" i="27"/>
  <c r="V718" i="27"/>
  <c r="U718" i="27"/>
  <c r="S718" i="27"/>
  <c r="T718" i="27" s="1"/>
  <c r="B718" i="27"/>
  <c r="BT717" i="27"/>
  <c r="BS717" i="27"/>
  <c r="BQ717" i="27"/>
  <c r="BP717" i="27"/>
  <c r="BN717" i="27"/>
  <c r="BM717" i="27"/>
  <c r="BK717" i="27"/>
  <c r="BJ717" i="27"/>
  <c r="V717" i="27"/>
  <c r="U717" i="27"/>
  <c r="S717" i="27"/>
  <c r="T717" i="27"/>
  <c r="B717" i="27"/>
  <c r="BT716" i="27"/>
  <c r="BS716" i="27"/>
  <c r="BQ716" i="27"/>
  <c r="BP716" i="27"/>
  <c r="BN716" i="27"/>
  <c r="BM716" i="27"/>
  <c r="BK716" i="27"/>
  <c r="BJ716" i="27"/>
  <c r="V716" i="27"/>
  <c r="U716" i="27"/>
  <c r="S716" i="27"/>
  <c r="T716" i="27"/>
  <c r="B716" i="27"/>
  <c r="BT715" i="27"/>
  <c r="BS715" i="27"/>
  <c r="BQ715" i="27"/>
  <c r="BP715" i="27"/>
  <c r="BN715" i="27"/>
  <c r="BM715" i="27"/>
  <c r="BK715" i="27"/>
  <c r="BJ715" i="27"/>
  <c r="V715" i="27"/>
  <c r="U715" i="27"/>
  <c r="S715" i="27"/>
  <c r="T715" i="27" s="1"/>
  <c r="B715" i="27"/>
  <c r="BT714" i="27"/>
  <c r="BS714" i="27"/>
  <c r="BQ714" i="27"/>
  <c r="BP714" i="27"/>
  <c r="BN714" i="27"/>
  <c r="BM714" i="27"/>
  <c r="BK714" i="27"/>
  <c r="BJ714" i="27"/>
  <c r="V714" i="27"/>
  <c r="U714" i="27"/>
  <c r="S714" i="27"/>
  <c r="T714" i="27" s="1"/>
  <c r="B714" i="27"/>
  <c r="BT713" i="27"/>
  <c r="BS713" i="27"/>
  <c r="BQ713" i="27"/>
  <c r="BP713" i="27"/>
  <c r="BN713" i="27"/>
  <c r="BM713" i="27"/>
  <c r="BK713" i="27"/>
  <c r="BJ713" i="27"/>
  <c r="V713" i="27"/>
  <c r="U713" i="27"/>
  <c r="S713" i="27"/>
  <c r="T713" i="27"/>
  <c r="B713" i="27"/>
  <c r="BT712" i="27"/>
  <c r="BS712" i="27"/>
  <c r="BQ712" i="27"/>
  <c r="BP712" i="27"/>
  <c r="BN712" i="27"/>
  <c r="BM712" i="27"/>
  <c r="BK712" i="27"/>
  <c r="BJ712" i="27"/>
  <c r="V712" i="27"/>
  <c r="U712" i="27"/>
  <c r="S712" i="27"/>
  <c r="T712" i="27"/>
  <c r="B712" i="27"/>
  <c r="BT711" i="27"/>
  <c r="BS711" i="27"/>
  <c r="BQ711" i="27"/>
  <c r="BP711" i="27"/>
  <c r="BN711" i="27"/>
  <c r="BM711" i="27"/>
  <c r="BK711" i="27"/>
  <c r="BJ711" i="27"/>
  <c r="V711" i="27"/>
  <c r="U711" i="27"/>
  <c r="S711" i="27"/>
  <c r="T711" i="27" s="1"/>
  <c r="B711" i="27"/>
  <c r="BT710" i="27"/>
  <c r="BS710" i="27"/>
  <c r="BQ710" i="27"/>
  <c r="BP710" i="27"/>
  <c r="BN710" i="27"/>
  <c r="BM710" i="27"/>
  <c r="BK710" i="27"/>
  <c r="BJ710" i="27"/>
  <c r="V710" i="27"/>
  <c r="U710" i="27"/>
  <c r="S710" i="27"/>
  <c r="T710" i="27" s="1"/>
  <c r="B710" i="27"/>
  <c r="BT709" i="27"/>
  <c r="BS709" i="27"/>
  <c r="BQ709" i="27"/>
  <c r="BP709" i="27"/>
  <c r="BN709" i="27"/>
  <c r="BM709" i="27"/>
  <c r="BK709" i="27"/>
  <c r="BJ709" i="27"/>
  <c r="V709" i="27"/>
  <c r="U709" i="27"/>
  <c r="S709" i="27"/>
  <c r="T709" i="27"/>
  <c r="B709" i="27"/>
  <c r="BT708" i="27"/>
  <c r="BS708" i="27"/>
  <c r="BQ708" i="27"/>
  <c r="BP708" i="27"/>
  <c r="BN708" i="27"/>
  <c r="BM708" i="27"/>
  <c r="BK708" i="27"/>
  <c r="BJ708" i="27"/>
  <c r="V708" i="27"/>
  <c r="U708" i="27"/>
  <c r="S708" i="27"/>
  <c r="T708" i="27"/>
  <c r="B708" i="27"/>
  <c r="BT707" i="27"/>
  <c r="BS707" i="27"/>
  <c r="BQ707" i="27"/>
  <c r="BP707" i="27"/>
  <c r="BN707" i="27"/>
  <c r="BM707" i="27"/>
  <c r="BK707" i="27"/>
  <c r="BJ707" i="27"/>
  <c r="V707" i="27"/>
  <c r="U707" i="27"/>
  <c r="S707" i="27"/>
  <c r="T707" i="27" s="1"/>
  <c r="B707" i="27"/>
  <c r="BT706" i="27"/>
  <c r="BS706" i="27"/>
  <c r="BQ706" i="27"/>
  <c r="BP706" i="27"/>
  <c r="BN706" i="27"/>
  <c r="BM706" i="27"/>
  <c r="BK706" i="27"/>
  <c r="BJ706" i="27"/>
  <c r="V706" i="27"/>
  <c r="U706" i="27"/>
  <c r="T706" i="27"/>
  <c r="S706" i="27"/>
  <c r="B706" i="27"/>
  <c r="BT705" i="27"/>
  <c r="BS705" i="27"/>
  <c r="BQ705" i="27"/>
  <c r="BP705" i="27"/>
  <c r="BN705" i="27"/>
  <c r="BM705" i="27"/>
  <c r="BK705" i="27"/>
  <c r="BJ705" i="27"/>
  <c r="V705" i="27"/>
  <c r="U705" i="27"/>
  <c r="S705" i="27"/>
  <c r="B705" i="27"/>
  <c r="BT704" i="27"/>
  <c r="BS704" i="27"/>
  <c r="BQ704" i="27"/>
  <c r="BP704" i="27"/>
  <c r="BN704" i="27"/>
  <c r="BM704" i="27"/>
  <c r="BK704" i="27"/>
  <c r="BJ704" i="27"/>
  <c r="V704" i="27"/>
  <c r="U704" i="27"/>
  <c r="S704" i="27"/>
  <c r="T704" i="27"/>
  <c r="B704" i="27"/>
  <c r="BT703" i="27"/>
  <c r="BS703" i="27"/>
  <c r="BQ703" i="27"/>
  <c r="BP703" i="27"/>
  <c r="BN703" i="27"/>
  <c r="BM703" i="27"/>
  <c r="BK703" i="27"/>
  <c r="BJ703" i="27"/>
  <c r="V703" i="27"/>
  <c r="U703" i="27"/>
  <c r="S703" i="27"/>
  <c r="T703" i="27" s="1"/>
  <c r="B703" i="27"/>
  <c r="BG931" i="27"/>
  <c r="BE602" i="27"/>
  <c r="BB822" i="27"/>
  <c r="AV848" i="27"/>
  <c r="AR700" i="27"/>
  <c r="BT683" i="27"/>
  <c r="BS683" i="27"/>
  <c r="BQ683" i="27"/>
  <c r="BP683" i="27"/>
  <c r="BN683" i="27"/>
  <c r="BM683" i="27"/>
  <c r="BK683" i="27"/>
  <c r="BJ683" i="27"/>
  <c r="V683" i="27"/>
  <c r="U683" i="27"/>
  <c r="S683" i="27"/>
  <c r="T683" i="27" s="1"/>
  <c r="B683" i="27"/>
  <c r="BT682" i="27"/>
  <c r="BS682" i="27"/>
  <c r="BQ682" i="27"/>
  <c r="BP682" i="27"/>
  <c r="BN682" i="27"/>
  <c r="BM682" i="27"/>
  <c r="BK682" i="27"/>
  <c r="BJ682" i="27"/>
  <c r="BG682" i="27"/>
  <c r="V682" i="27"/>
  <c r="U682" i="27"/>
  <c r="S682" i="27"/>
  <c r="T682" i="27"/>
  <c r="B682" i="27"/>
  <c r="BT681" i="27"/>
  <c r="BS681" i="27"/>
  <c r="BQ681" i="27"/>
  <c r="BP681" i="27"/>
  <c r="BN681" i="27"/>
  <c r="BM681" i="27"/>
  <c r="BK681" i="27"/>
  <c r="BJ681" i="27"/>
  <c r="AV681" i="27"/>
  <c r="V681" i="27"/>
  <c r="U681" i="27"/>
  <c r="S681" i="27"/>
  <c r="T681" i="27" s="1"/>
  <c r="B681" i="27"/>
  <c r="BT680" i="27"/>
  <c r="BS680" i="27"/>
  <c r="BQ680" i="27"/>
  <c r="BP680" i="27"/>
  <c r="BN680" i="27"/>
  <c r="BM680" i="27"/>
  <c r="BK680" i="27"/>
  <c r="BJ680" i="27"/>
  <c r="BA680" i="27"/>
  <c r="V680" i="27"/>
  <c r="U680" i="27"/>
  <c r="S680" i="27"/>
  <c r="T680" i="27" s="1"/>
  <c r="B680" i="27"/>
  <c r="BT679" i="27"/>
  <c r="BS679" i="27"/>
  <c r="BQ679" i="27"/>
  <c r="BP679" i="27"/>
  <c r="BN679" i="27"/>
  <c r="BM679" i="27"/>
  <c r="BK679" i="27"/>
  <c r="BJ679" i="27"/>
  <c r="BH679" i="27"/>
  <c r="BG679" i="27"/>
  <c r="AV679" i="27"/>
  <c r="V679" i="27"/>
  <c r="U679" i="27"/>
  <c r="S679" i="27"/>
  <c r="T679" i="27" s="1"/>
  <c r="B679" i="27"/>
  <c r="BT678" i="27"/>
  <c r="BS678" i="27"/>
  <c r="BQ678" i="27"/>
  <c r="BP678" i="27"/>
  <c r="BN678" i="27"/>
  <c r="BM678" i="27"/>
  <c r="BK678" i="27"/>
  <c r="BJ678" i="27"/>
  <c r="BG678" i="27"/>
  <c r="AU678" i="27"/>
  <c r="V678" i="27"/>
  <c r="U678" i="27"/>
  <c r="S678" i="27"/>
  <c r="T678" i="27" s="1"/>
  <c r="B678" i="27"/>
  <c r="BT677" i="27"/>
  <c r="BS677" i="27"/>
  <c r="BQ677" i="27"/>
  <c r="BP677" i="27"/>
  <c r="BN677" i="27"/>
  <c r="BM677" i="27"/>
  <c r="BK677" i="27"/>
  <c r="BJ677" i="27"/>
  <c r="V677" i="27"/>
  <c r="U677" i="27"/>
  <c r="S677" i="27"/>
  <c r="T677" i="27"/>
  <c r="B677" i="27"/>
  <c r="BT676" i="27"/>
  <c r="BS676" i="27"/>
  <c r="BQ676" i="27"/>
  <c r="BP676" i="27"/>
  <c r="BN676" i="27"/>
  <c r="BM676" i="27"/>
  <c r="BK676" i="27"/>
  <c r="BJ676" i="27"/>
  <c r="BG676" i="27"/>
  <c r="V676" i="27"/>
  <c r="U676" i="27"/>
  <c r="S676" i="27"/>
  <c r="T676" i="27" s="1"/>
  <c r="B676" i="27"/>
  <c r="BT675" i="27"/>
  <c r="BS675" i="27"/>
  <c r="BQ675" i="27"/>
  <c r="BP675" i="27"/>
  <c r="BN675" i="27"/>
  <c r="BM675" i="27"/>
  <c r="BK675" i="27"/>
  <c r="BJ675" i="27"/>
  <c r="BH675" i="27"/>
  <c r="AV675" i="27"/>
  <c r="AU675" i="27"/>
  <c r="V675" i="27"/>
  <c r="U675" i="27"/>
  <c r="S675" i="27"/>
  <c r="T675" i="27" s="1"/>
  <c r="B675" i="27"/>
  <c r="BT674" i="27"/>
  <c r="BS674" i="27"/>
  <c r="BQ674" i="27"/>
  <c r="BP674" i="27"/>
  <c r="BN674" i="27"/>
  <c r="BM674" i="27"/>
  <c r="BK674" i="27"/>
  <c r="BJ674" i="27"/>
  <c r="V674" i="27"/>
  <c r="U674" i="27"/>
  <c r="S674" i="27"/>
  <c r="T674" i="27"/>
  <c r="B674" i="27"/>
  <c r="BT673" i="27"/>
  <c r="BS673" i="27"/>
  <c r="BQ673" i="27"/>
  <c r="BP673" i="27"/>
  <c r="BN673" i="27"/>
  <c r="BM673" i="27"/>
  <c r="BK673" i="27"/>
  <c r="BJ673" i="27"/>
  <c r="BH673" i="27"/>
  <c r="V673" i="27"/>
  <c r="U673" i="27"/>
  <c r="S673" i="27"/>
  <c r="T673" i="27" s="1"/>
  <c r="B673" i="27"/>
  <c r="BT672" i="27"/>
  <c r="BS672" i="27"/>
  <c r="BQ672" i="27"/>
  <c r="BP672" i="27"/>
  <c r="BN672" i="27"/>
  <c r="BM672" i="27"/>
  <c r="BK672" i="27"/>
  <c r="BJ672" i="27"/>
  <c r="BE672" i="27"/>
  <c r="V672" i="27"/>
  <c r="U672" i="27"/>
  <c r="S672" i="27"/>
  <c r="T672" i="27"/>
  <c r="B672" i="27"/>
  <c r="BT671" i="27"/>
  <c r="BS671" i="27"/>
  <c r="BQ671" i="27"/>
  <c r="BP671" i="27"/>
  <c r="BN671" i="27"/>
  <c r="BM671" i="27"/>
  <c r="BK671" i="27"/>
  <c r="BJ671" i="27"/>
  <c r="BH671" i="27"/>
  <c r="AV671" i="27"/>
  <c r="V671" i="27"/>
  <c r="U671" i="27"/>
  <c r="S671" i="27"/>
  <c r="T671" i="27" s="1"/>
  <c r="B671" i="27"/>
  <c r="BT670" i="27"/>
  <c r="BS670" i="27"/>
  <c r="BQ670" i="27"/>
  <c r="BP670" i="27"/>
  <c r="BN670" i="27"/>
  <c r="BM670" i="27"/>
  <c r="BK670" i="27"/>
  <c r="BJ670" i="27"/>
  <c r="BG670" i="27"/>
  <c r="V670" i="27"/>
  <c r="U670" i="27"/>
  <c r="S670" i="27"/>
  <c r="T670" i="27"/>
  <c r="B670" i="27"/>
  <c r="BT669" i="27"/>
  <c r="BS669" i="27"/>
  <c r="BQ669" i="27"/>
  <c r="BP669" i="27"/>
  <c r="BN669" i="27"/>
  <c r="BM669" i="27"/>
  <c r="BK669" i="27"/>
  <c r="BJ669" i="27"/>
  <c r="BH669" i="27"/>
  <c r="AV669" i="27"/>
  <c r="AU669" i="27"/>
  <c r="V669" i="27"/>
  <c r="U669" i="27"/>
  <c r="S669" i="27"/>
  <c r="T669" i="27"/>
  <c r="B669" i="27"/>
  <c r="BT668" i="27"/>
  <c r="BS668" i="27"/>
  <c r="BQ668" i="27"/>
  <c r="BP668" i="27"/>
  <c r="BN668" i="27"/>
  <c r="BM668" i="27"/>
  <c r="BK668" i="27"/>
  <c r="BJ668" i="27"/>
  <c r="V668" i="27"/>
  <c r="U668" i="27"/>
  <c r="S668" i="27"/>
  <c r="T668" i="27" s="1"/>
  <c r="B668" i="27"/>
  <c r="BT667" i="27"/>
  <c r="BS667" i="27"/>
  <c r="BQ667" i="27"/>
  <c r="BP667" i="27"/>
  <c r="BN667" i="27"/>
  <c r="BM667" i="27"/>
  <c r="BK667" i="27"/>
  <c r="BJ667" i="27"/>
  <c r="BH667" i="27"/>
  <c r="AV667" i="27"/>
  <c r="AU667" i="27"/>
  <c r="V667" i="27"/>
  <c r="U667" i="27"/>
  <c r="S667" i="27"/>
  <c r="T667" i="27" s="1"/>
  <c r="B667" i="27"/>
  <c r="BT666" i="27"/>
  <c r="BS666" i="27"/>
  <c r="BQ666" i="27"/>
  <c r="BP666" i="27"/>
  <c r="BN666" i="27"/>
  <c r="BM666" i="27"/>
  <c r="BK666" i="27"/>
  <c r="BJ666" i="27"/>
  <c r="AV666" i="27"/>
  <c r="V666" i="27"/>
  <c r="U666" i="27"/>
  <c r="S666" i="27"/>
  <c r="T666" i="27"/>
  <c r="B666" i="27"/>
  <c r="BT665" i="27"/>
  <c r="BS665" i="27"/>
  <c r="BQ665" i="27"/>
  <c r="BP665" i="27"/>
  <c r="BN665" i="27"/>
  <c r="BM665" i="27"/>
  <c r="BK665" i="27"/>
  <c r="BJ665" i="27"/>
  <c r="BH665" i="27"/>
  <c r="BG665" i="27"/>
  <c r="AV665" i="27"/>
  <c r="AU665" i="27"/>
  <c r="V665" i="27"/>
  <c r="U665" i="27"/>
  <c r="S665" i="27"/>
  <c r="T665" i="27"/>
  <c r="B665" i="27"/>
  <c r="BT664" i="27"/>
  <c r="BS664" i="27"/>
  <c r="BQ664" i="27"/>
  <c r="BP664" i="27"/>
  <c r="BN664" i="27"/>
  <c r="BM664" i="27"/>
  <c r="BK664" i="27"/>
  <c r="BJ664" i="27"/>
  <c r="AU664" i="27"/>
  <c r="V664" i="27"/>
  <c r="U664" i="27"/>
  <c r="AS664" i="27" s="1"/>
  <c r="S664" i="27"/>
  <c r="B664" i="27"/>
  <c r="AR661" i="27"/>
  <c r="BT647" i="27"/>
  <c r="BS647" i="27"/>
  <c r="BQ647" i="27"/>
  <c r="BP647" i="27"/>
  <c r="BN647" i="27"/>
  <c r="BM647" i="27"/>
  <c r="BK647" i="27"/>
  <c r="BJ647" i="27"/>
  <c r="BH647" i="27"/>
  <c r="AV647" i="27"/>
  <c r="AU647" i="27"/>
  <c r="V647" i="27"/>
  <c r="U647" i="27"/>
  <c r="S647" i="27"/>
  <c r="T647" i="27"/>
  <c r="B647" i="27"/>
  <c r="BT646" i="27"/>
  <c r="BS646" i="27"/>
  <c r="BQ646" i="27"/>
  <c r="BP646" i="27"/>
  <c r="BN646" i="27"/>
  <c r="BM646" i="27"/>
  <c r="BK646" i="27"/>
  <c r="BJ646" i="27"/>
  <c r="AV646" i="27"/>
  <c r="V646" i="27"/>
  <c r="U646" i="27"/>
  <c r="S646" i="27"/>
  <c r="T646" i="27" s="1"/>
  <c r="B646" i="27"/>
  <c r="BT645" i="27"/>
  <c r="BS645" i="27"/>
  <c r="BQ645" i="27"/>
  <c r="BP645" i="27"/>
  <c r="BN645" i="27"/>
  <c r="BM645" i="27"/>
  <c r="BK645" i="27"/>
  <c r="BJ645" i="27"/>
  <c r="BH645" i="27"/>
  <c r="BG645" i="27"/>
  <c r="AV645" i="27"/>
  <c r="AU645" i="27"/>
  <c r="V645" i="27"/>
  <c r="U645" i="27"/>
  <c r="S645" i="27"/>
  <c r="T645" i="27" s="1"/>
  <c r="B645" i="27"/>
  <c r="BT644" i="27"/>
  <c r="BS644" i="27"/>
  <c r="BQ644" i="27"/>
  <c r="BP644" i="27"/>
  <c r="BN644" i="27"/>
  <c r="BM644" i="27"/>
  <c r="BK644" i="27"/>
  <c r="BJ644" i="27"/>
  <c r="AU644" i="27"/>
  <c r="V644" i="27"/>
  <c r="U644" i="27"/>
  <c r="S644" i="27"/>
  <c r="T644" i="27" s="1"/>
  <c r="B644" i="27"/>
  <c r="BT643" i="27"/>
  <c r="BS643" i="27"/>
  <c r="BQ643" i="27"/>
  <c r="BP643" i="27"/>
  <c r="BN643" i="27"/>
  <c r="BM643" i="27"/>
  <c r="BK643" i="27"/>
  <c r="BJ643" i="27"/>
  <c r="AU643" i="27"/>
  <c r="V643" i="27"/>
  <c r="U643" i="27"/>
  <c r="S643" i="27"/>
  <c r="T643" i="27" s="1"/>
  <c r="B643" i="27"/>
  <c r="BT642" i="27"/>
  <c r="BS642" i="27"/>
  <c r="BQ642" i="27"/>
  <c r="BP642" i="27"/>
  <c r="BN642" i="27"/>
  <c r="BM642" i="27"/>
  <c r="BK642" i="27"/>
  <c r="BJ642" i="27"/>
  <c r="BH642" i="27"/>
  <c r="BB642" i="27"/>
  <c r="V642" i="27"/>
  <c r="U642" i="27"/>
  <c r="S642" i="27"/>
  <c r="T642" i="27" s="1"/>
  <c r="B642" i="27"/>
  <c r="BT641" i="27"/>
  <c r="BS641" i="27"/>
  <c r="BQ641" i="27"/>
  <c r="BP641" i="27"/>
  <c r="BN641" i="27"/>
  <c r="BM641" i="27"/>
  <c r="BK641" i="27"/>
  <c r="BJ641" i="27"/>
  <c r="BH641" i="27"/>
  <c r="BB641" i="27"/>
  <c r="AV641" i="27"/>
  <c r="V641" i="27"/>
  <c r="U641" i="27"/>
  <c r="S641" i="27"/>
  <c r="T641" i="27" s="1"/>
  <c r="B641" i="27"/>
  <c r="BT640" i="27"/>
  <c r="BS640" i="27"/>
  <c r="BQ640" i="27"/>
  <c r="BP640" i="27"/>
  <c r="BN640" i="27"/>
  <c r="BM640" i="27"/>
  <c r="BK640" i="27"/>
  <c r="BJ640" i="27"/>
  <c r="BG640" i="27"/>
  <c r="AU640" i="27"/>
  <c r="V640" i="27"/>
  <c r="U640" i="27"/>
  <c r="S640" i="27"/>
  <c r="T640" i="27"/>
  <c r="B640" i="27"/>
  <c r="BT639" i="27"/>
  <c r="BS639" i="27"/>
  <c r="BQ639" i="27"/>
  <c r="BP639" i="27"/>
  <c r="BN639" i="27"/>
  <c r="BM639" i="27"/>
  <c r="BK639" i="27"/>
  <c r="BJ639" i="27"/>
  <c r="AV639" i="27"/>
  <c r="V639" i="27"/>
  <c r="U639" i="27"/>
  <c r="S639" i="27"/>
  <c r="T639" i="27" s="1"/>
  <c r="B639" i="27"/>
  <c r="BT638" i="27"/>
  <c r="BS638" i="27"/>
  <c r="BQ638" i="27"/>
  <c r="BP638" i="27"/>
  <c r="BN638" i="27"/>
  <c r="BM638" i="27"/>
  <c r="BK638" i="27"/>
  <c r="BJ638" i="27"/>
  <c r="BG638" i="27"/>
  <c r="BE638" i="27"/>
  <c r="V638" i="27"/>
  <c r="U638" i="27"/>
  <c r="S638" i="27"/>
  <c r="T638" i="27" s="1"/>
  <c r="B638" i="27"/>
  <c r="BT637" i="27"/>
  <c r="BS637" i="27"/>
  <c r="BQ637" i="27"/>
  <c r="BP637" i="27"/>
  <c r="BN637" i="27"/>
  <c r="BM637" i="27"/>
  <c r="BK637" i="27"/>
  <c r="BJ637" i="27"/>
  <c r="BH637" i="27"/>
  <c r="AV637" i="27"/>
  <c r="V637" i="27"/>
  <c r="U637" i="27"/>
  <c r="S637" i="27"/>
  <c r="T637" i="27"/>
  <c r="B637" i="27"/>
  <c r="BT636" i="27"/>
  <c r="BS636" i="27"/>
  <c r="BQ636" i="27"/>
  <c r="BP636" i="27"/>
  <c r="BN636" i="27"/>
  <c r="BM636" i="27"/>
  <c r="BK636" i="27"/>
  <c r="BJ636" i="27"/>
  <c r="BG636" i="27"/>
  <c r="BA636" i="27"/>
  <c r="AU636" i="27"/>
  <c r="V636" i="27"/>
  <c r="U636" i="27"/>
  <c r="S636" i="27"/>
  <c r="T636" i="27"/>
  <c r="B636" i="27"/>
  <c r="BT635" i="27"/>
  <c r="BS635" i="27"/>
  <c r="BQ635" i="27"/>
  <c r="BP635" i="27"/>
  <c r="BN635" i="27"/>
  <c r="BM635" i="27"/>
  <c r="BK635" i="27"/>
  <c r="BJ635" i="27"/>
  <c r="BB635" i="27"/>
  <c r="BA635" i="27"/>
  <c r="AU635" i="27"/>
  <c r="V635" i="27"/>
  <c r="U635" i="27"/>
  <c r="S635" i="27"/>
  <c r="T635" i="27"/>
  <c r="B635" i="27"/>
  <c r="BT634" i="27"/>
  <c r="BS634" i="27"/>
  <c r="BQ634" i="27"/>
  <c r="BP634" i="27"/>
  <c r="BN634" i="27"/>
  <c r="BM634" i="27"/>
  <c r="BK634" i="27"/>
  <c r="BJ634" i="27"/>
  <c r="BH634" i="27"/>
  <c r="BB634" i="27"/>
  <c r="BA634" i="27"/>
  <c r="V634" i="27"/>
  <c r="U634" i="27"/>
  <c r="S634" i="27"/>
  <c r="T634" i="27"/>
  <c r="B634" i="27"/>
  <c r="BT633" i="27"/>
  <c r="BS633" i="27"/>
  <c r="BQ633" i="27"/>
  <c r="BP633" i="27"/>
  <c r="BN633" i="27"/>
  <c r="BM633" i="27"/>
  <c r="BK633" i="27"/>
  <c r="BJ633" i="27"/>
  <c r="BH633" i="27"/>
  <c r="BB633" i="27"/>
  <c r="AV633" i="27"/>
  <c r="V633" i="27"/>
  <c r="U633" i="27"/>
  <c r="S633" i="27"/>
  <c r="T633" i="27"/>
  <c r="B633" i="27"/>
  <c r="BT632" i="27"/>
  <c r="BS632" i="27"/>
  <c r="BQ632" i="27"/>
  <c r="BP632" i="27"/>
  <c r="BN632" i="27"/>
  <c r="BM632" i="27"/>
  <c r="BK632" i="27"/>
  <c r="BJ632" i="27"/>
  <c r="BG632" i="27"/>
  <c r="BB632" i="27"/>
  <c r="AU632" i="27"/>
  <c r="V632" i="27"/>
  <c r="U632" i="27"/>
  <c r="S632" i="27"/>
  <c r="T632" i="27" s="1"/>
  <c r="B632" i="27"/>
  <c r="BT631" i="27"/>
  <c r="BS631" i="27"/>
  <c r="BQ631" i="27"/>
  <c r="BP631" i="27"/>
  <c r="BN631" i="27"/>
  <c r="BM631" i="27"/>
  <c r="BK631" i="27"/>
  <c r="BJ631" i="27"/>
  <c r="AV631" i="27"/>
  <c r="V631" i="27"/>
  <c r="U631" i="27"/>
  <c r="S631" i="27"/>
  <c r="T631" i="27" s="1"/>
  <c r="B631" i="27"/>
  <c r="BT630" i="27"/>
  <c r="BS630" i="27"/>
  <c r="BQ630" i="27"/>
  <c r="BP630" i="27"/>
  <c r="BN630" i="27"/>
  <c r="BM630" i="27"/>
  <c r="BK630" i="27"/>
  <c r="BJ630" i="27"/>
  <c r="BG630" i="27"/>
  <c r="V630" i="27"/>
  <c r="U630" i="27"/>
  <c r="S630" i="27"/>
  <c r="T630" i="27" s="1"/>
  <c r="B630" i="27"/>
  <c r="BT629" i="27"/>
  <c r="BS629" i="27"/>
  <c r="BQ629" i="27"/>
  <c r="BP629" i="27"/>
  <c r="BN629" i="27"/>
  <c r="BM629" i="27"/>
  <c r="BK629" i="27"/>
  <c r="BJ629" i="27"/>
  <c r="BH629" i="27"/>
  <c r="AV629" i="27"/>
  <c r="V629" i="27"/>
  <c r="U629" i="27"/>
  <c r="S629" i="27"/>
  <c r="T629" i="27"/>
  <c r="B629" i="27"/>
  <c r="BT628" i="27"/>
  <c r="BS628" i="27"/>
  <c r="BQ628" i="27"/>
  <c r="BP628" i="27"/>
  <c r="BN628" i="27"/>
  <c r="BM628" i="27"/>
  <c r="BK628" i="27"/>
  <c r="BJ628" i="27"/>
  <c r="BG628" i="27"/>
  <c r="BA628" i="27"/>
  <c r="AV628" i="27"/>
  <c r="AU628" i="27"/>
  <c r="V628" i="27"/>
  <c r="U628" i="27"/>
  <c r="AS628" i="27"/>
  <c r="S628" i="27"/>
  <c r="B628" i="27"/>
  <c r="AR625" i="27"/>
  <c r="BT610" i="27"/>
  <c r="BS610" i="27"/>
  <c r="BQ610" i="27"/>
  <c r="BP610" i="27"/>
  <c r="BN610" i="27"/>
  <c r="BM610" i="27"/>
  <c r="BK610" i="27"/>
  <c r="BJ610" i="27"/>
  <c r="BB610" i="27"/>
  <c r="U610" i="27"/>
  <c r="S610" i="27"/>
  <c r="T610" i="27" s="1"/>
  <c r="V610" i="27"/>
  <c r="B610" i="27"/>
  <c r="BT609" i="27"/>
  <c r="BS609" i="27"/>
  <c r="BQ609" i="27"/>
  <c r="BP609" i="27"/>
  <c r="BN609" i="27"/>
  <c r="BM609" i="27"/>
  <c r="BK609" i="27"/>
  <c r="BJ609" i="27"/>
  <c r="BH609" i="27"/>
  <c r="AV609" i="27"/>
  <c r="AU609" i="27"/>
  <c r="U609" i="27"/>
  <c r="S609" i="27"/>
  <c r="T609" i="27" s="1"/>
  <c r="V609" i="27"/>
  <c r="B609" i="27"/>
  <c r="BT608" i="27"/>
  <c r="BS608" i="27"/>
  <c r="BQ608" i="27"/>
  <c r="BP608" i="27"/>
  <c r="BN608" i="27"/>
  <c r="BM608" i="27"/>
  <c r="BK608" i="27"/>
  <c r="BJ608" i="27"/>
  <c r="BG608" i="27"/>
  <c r="BA608" i="27"/>
  <c r="AU608" i="27"/>
  <c r="U608" i="27"/>
  <c r="S608" i="27"/>
  <c r="T608" i="27" s="1"/>
  <c r="V608" i="27"/>
  <c r="B608" i="27"/>
  <c r="BT607" i="27"/>
  <c r="BS607" i="27"/>
  <c r="BQ607" i="27"/>
  <c r="BP607" i="27"/>
  <c r="BN607" i="27"/>
  <c r="BM607" i="27"/>
  <c r="BK607" i="27"/>
  <c r="BJ607" i="27"/>
  <c r="AU607" i="27"/>
  <c r="U607" i="27"/>
  <c r="S607" i="27"/>
  <c r="T607" i="27" s="1"/>
  <c r="V607" i="27"/>
  <c r="B607" i="27"/>
  <c r="BT606" i="27"/>
  <c r="BS606" i="27"/>
  <c r="BQ606" i="27"/>
  <c r="BP606" i="27"/>
  <c r="BN606" i="27"/>
  <c r="BM606" i="27"/>
  <c r="BK606" i="27"/>
  <c r="BJ606" i="27"/>
  <c r="BH606" i="27"/>
  <c r="AV606" i="27"/>
  <c r="U606" i="27"/>
  <c r="S606" i="27"/>
  <c r="T606" i="27"/>
  <c r="V606" i="27"/>
  <c r="B606" i="27"/>
  <c r="BT605" i="27"/>
  <c r="BS605" i="27"/>
  <c r="BQ605" i="27"/>
  <c r="BP605" i="27"/>
  <c r="BN605" i="27"/>
  <c r="BM605" i="27"/>
  <c r="BK605" i="27"/>
  <c r="BJ605" i="27"/>
  <c r="BH605" i="27"/>
  <c r="BG605" i="27"/>
  <c r="AV605" i="27"/>
  <c r="AU605" i="27"/>
  <c r="U605" i="27"/>
  <c r="S605" i="27"/>
  <c r="T605" i="27"/>
  <c r="V605" i="27"/>
  <c r="B605" i="27"/>
  <c r="BT604" i="27"/>
  <c r="BS604" i="27"/>
  <c r="BQ604" i="27"/>
  <c r="BP604" i="27"/>
  <c r="BN604" i="27"/>
  <c r="BM604" i="27"/>
  <c r="BK604" i="27"/>
  <c r="BJ604" i="27"/>
  <c r="BG604" i="27"/>
  <c r="BE604" i="27"/>
  <c r="BA604" i="27"/>
  <c r="AU604" i="27"/>
  <c r="U604" i="27"/>
  <c r="S604" i="27"/>
  <c r="T604" i="27" s="1"/>
  <c r="V604" i="27"/>
  <c r="B604" i="27"/>
  <c r="BT603" i="27"/>
  <c r="BS603" i="27"/>
  <c r="BQ603" i="27"/>
  <c r="BP603" i="27"/>
  <c r="BN603" i="27"/>
  <c r="BM603" i="27"/>
  <c r="BK603" i="27"/>
  <c r="BJ603" i="27"/>
  <c r="BH603" i="27"/>
  <c r="BB603" i="27"/>
  <c r="AU603" i="27"/>
  <c r="U603" i="27"/>
  <c r="S603" i="27"/>
  <c r="T603" i="27" s="1"/>
  <c r="V603" i="27"/>
  <c r="B603" i="27"/>
  <c r="BT602" i="27"/>
  <c r="BS602" i="27"/>
  <c r="BQ602" i="27"/>
  <c r="BP602" i="27"/>
  <c r="BN602" i="27"/>
  <c r="BM602" i="27"/>
  <c r="BK602" i="27"/>
  <c r="BJ602" i="27"/>
  <c r="BH602" i="27"/>
  <c r="AV602" i="27"/>
  <c r="U602" i="27"/>
  <c r="S602" i="27"/>
  <c r="T602" i="27"/>
  <c r="V602" i="27"/>
  <c r="B602" i="27"/>
  <c r="BT601" i="27"/>
  <c r="BS601" i="27"/>
  <c r="BQ601" i="27"/>
  <c r="BP601" i="27"/>
  <c r="BN601" i="27"/>
  <c r="BM601" i="27"/>
  <c r="BK601" i="27"/>
  <c r="BJ601" i="27"/>
  <c r="BH601" i="27"/>
  <c r="BG601" i="27"/>
  <c r="AV601" i="27"/>
  <c r="AU601" i="27"/>
  <c r="U601" i="27"/>
  <c r="S601" i="27"/>
  <c r="T601" i="27" s="1"/>
  <c r="V601" i="27"/>
  <c r="B601" i="27"/>
  <c r="BT600" i="27"/>
  <c r="BS600" i="27"/>
  <c r="BQ600" i="27"/>
  <c r="BP600" i="27"/>
  <c r="BN600" i="27"/>
  <c r="BM600" i="27"/>
  <c r="BK600" i="27"/>
  <c r="BJ600" i="27"/>
  <c r="BG600" i="27"/>
  <c r="BD600" i="27"/>
  <c r="BB600" i="27"/>
  <c r="AV600" i="27"/>
  <c r="AU600" i="27"/>
  <c r="U600" i="27"/>
  <c r="S600" i="27"/>
  <c r="T600" i="27"/>
  <c r="V600" i="27"/>
  <c r="B600" i="27"/>
  <c r="BT599" i="27"/>
  <c r="BS599" i="27"/>
  <c r="BQ599" i="27"/>
  <c r="BP599" i="27"/>
  <c r="BN599" i="27"/>
  <c r="BM599" i="27"/>
  <c r="BK599" i="27"/>
  <c r="BJ599" i="27"/>
  <c r="BH599" i="27"/>
  <c r="BG599" i="27"/>
  <c r="AV599" i="27"/>
  <c r="AU599" i="27"/>
  <c r="U599" i="27"/>
  <c r="S599" i="27"/>
  <c r="T599" i="27" s="1"/>
  <c r="V599" i="27"/>
  <c r="B599" i="27"/>
  <c r="BT598" i="27"/>
  <c r="BS598" i="27"/>
  <c r="BQ598" i="27"/>
  <c r="BP598" i="27"/>
  <c r="BN598" i="27"/>
  <c r="BM598" i="27"/>
  <c r="BK598" i="27"/>
  <c r="BJ598" i="27"/>
  <c r="BG598" i="27"/>
  <c r="BE598" i="27"/>
  <c r="BA598" i="27"/>
  <c r="AV598" i="27"/>
  <c r="AU598" i="27"/>
  <c r="U598" i="27"/>
  <c r="S598" i="27"/>
  <c r="T598" i="27" s="1"/>
  <c r="V598" i="27"/>
  <c r="B598" i="27"/>
  <c r="BT597" i="27"/>
  <c r="BS597" i="27"/>
  <c r="BQ597" i="27"/>
  <c r="BP597" i="27"/>
  <c r="BN597" i="27"/>
  <c r="BM597" i="27"/>
  <c r="BK597" i="27"/>
  <c r="BJ597" i="27"/>
  <c r="BH597" i="27"/>
  <c r="BG597" i="27"/>
  <c r="BE597" i="27"/>
  <c r="AV597" i="27"/>
  <c r="AU597" i="27"/>
  <c r="U597" i="27"/>
  <c r="S597" i="27"/>
  <c r="T597" i="27"/>
  <c r="V597" i="27"/>
  <c r="B597" i="27"/>
  <c r="BT596" i="27"/>
  <c r="BS596" i="27"/>
  <c r="BQ596" i="27"/>
  <c r="BP596" i="27"/>
  <c r="BN596" i="27"/>
  <c r="BM596" i="27"/>
  <c r="BK596" i="27"/>
  <c r="BJ596" i="27"/>
  <c r="BG596" i="27"/>
  <c r="BA596" i="27"/>
  <c r="AV596" i="27"/>
  <c r="U596" i="27"/>
  <c r="S596" i="27"/>
  <c r="T596" i="27"/>
  <c r="V596" i="27"/>
  <c r="B596" i="27"/>
  <c r="BT595" i="27"/>
  <c r="BS595" i="27"/>
  <c r="BQ595" i="27"/>
  <c r="BP595" i="27"/>
  <c r="BN595" i="27"/>
  <c r="BM595" i="27"/>
  <c r="BK595" i="27"/>
  <c r="BJ595" i="27"/>
  <c r="BH595" i="27"/>
  <c r="BG595" i="27"/>
  <c r="BD595" i="27"/>
  <c r="AV595" i="27"/>
  <c r="U595" i="27"/>
  <c r="S595" i="27"/>
  <c r="T595" i="27" s="1"/>
  <c r="V595" i="27"/>
  <c r="B595" i="27"/>
  <c r="BT594" i="27"/>
  <c r="BS594" i="27"/>
  <c r="BQ594" i="27"/>
  <c r="BP594" i="27"/>
  <c r="BN594" i="27"/>
  <c r="BM594" i="27"/>
  <c r="BK594" i="27"/>
  <c r="BJ594" i="27"/>
  <c r="BH594" i="27"/>
  <c r="BG594" i="27"/>
  <c r="AU594" i="27"/>
  <c r="U594" i="27"/>
  <c r="S594" i="27"/>
  <c r="T594" i="27"/>
  <c r="V594" i="27"/>
  <c r="B594" i="27"/>
  <c r="BT593" i="27"/>
  <c r="BS593" i="27"/>
  <c r="BQ593" i="27"/>
  <c r="BP593" i="27"/>
  <c r="BN593" i="27"/>
  <c r="BM593" i="27"/>
  <c r="BK593" i="27"/>
  <c r="BJ593" i="27"/>
  <c r="BH593" i="27"/>
  <c r="BD593" i="27"/>
  <c r="AV593" i="27"/>
  <c r="U593" i="27"/>
  <c r="S593" i="27"/>
  <c r="T593" i="27"/>
  <c r="V593" i="27"/>
  <c r="B593" i="27"/>
  <c r="BT592" i="27"/>
  <c r="BS592" i="27"/>
  <c r="BQ592" i="27"/>
  <c r="BP592" i="27"/>
  <c r="BN592" i="27"/>
  <c r="BM592" i="27"/>
  <c r="BK592" i="27"/>
  <c r="BJ592" i="27"/>
  <c r="BH592" i="27"/>
  <c r="BG592" i="27"/>
  <c r="AU592" i="27"/>
  <c r="U592" i="27"/>
  <c r="S592" i="27"/>
  <c r="T592" i="27"/>
  <c r="V592" i="27"/>
  <c r="B592" i="27"/>
  <c r="BT591" i="27"/>
  <c r="BS591" i="27"/>
  <c r="BQ591" i="27"/>
  <c r="BP591" i="27"/>
  <c r="BN591" i="27"/>
  <c r="BM591" i="27"/>
  <c r="BK591" i="27"/>
  <c r="BJ591" i="27"/>
  <c r="BH591" i="27"/>
  <c r="BD591" i="27"/>
  <c r="AV591" i="27"/>
  <c r="AU591" i="27"/>
  <c r="U591" i="27"/>
  <c r="AS591" i="27"/>
  <c r="S591" i="27"/>
  <c r="V591" i="27"/>
  <c r="B591" i="27"/>
  <c r="AR588" i="27"/>
  <c r="BT576" i="27"/>
  <c r="BS576" i="27"/>
  <c r="BQ576" i="27"/>
  <c r="BP576" i="27"/>
  <c r="BN576" i="27"/>
  <c r="BM576" i="27"/>
  <c r="BK576" i="27"/>
  <c r="BJ576" i="27"/>
  <c r="BH576" i="27"/>
  <c r="BG576" i="27"/>
  <c r="BD576" i="27"/>
  <c r="AV576" i="27"/>
  <c r="AU576" i="27"/>
  <c r="U576" i="27"/>
  <c r="S576" i="27"/>
  <c r="T576" i="27"/>
  <c r="V576" i="27"/>
  <c r="B576" i="27"/>
  <c r="BT575" i="27"/>
  <c r="BS575" i="27"/>
  <c r="BQ575" i="27"/>
  <c r="BP575" i="27"/>
  <c r="BN575" i="27"/>
  <c r="BM575" i="27"/>
  <c r="BK575" i="27"/>
  <c r="BJ575" i="27"/>
  <c r="BH575" i="27"/>
  <c r="BG575" i="27"/>
  <c r="BD575" i="27"/>
  <c r="AV575" i="27"/>
  <c r="AU575" i="27"/>
  <c r="U575" i="27"/>
  <c r="S575" i="27"/>
  <c r="T575" i="27"/>
  <c r="V575" i="27"/>
  <c r="B575" i="27"/>
  <c r="BT574" i="27"/>
  <c r="BS574" i="27"/>
  <c r="BQ574" i="27"/>
  <c r="BP574" i="27"/>
  <c r="BN574" i="27"/>
  <c r="BM574" i="27"/>
  <c r="BK574" i="27"/>
  <c r="BJ574" i="27"/>
  <c r="BH574" i="27"/>
  <c r="BG574" i="27"/>
  <c r="BE574" i="27"/>
  <c r="BA574" i="27"/>
  <c r="AV574" i="27"/>
  <c r="AU574" i="27"/>
  <c r="U574" i="27"/>
  <c r="T574" i="27"/>
  <c r="S574" i="27"/>
  <c r="V574" i="27"/>
  <c r="B574" i="27"/>
  <c r="BT573" i="27"/>
  <c r="BS573" i="27"/>
  <c r="BQ573" i="27"/>
  <c r="BP573" i="27"/>
  <c r="BN573" i="27"/>
  <c r="BM573" i="27"/>
  <c r="BK573" i="27"/>
  <c r="BJ573" i="27"/>
  <c r="BH573" i="27"/>
  <c r="BG573" i="27"/>
  <c r="BE573" i="27"/>
  <c r="AV573" i="27"/>
  <c r="AU573" i="27"/>
  <c r="U573" i="27"/>
  <c r="T573" i="27"/>
  <c r="S573" i="27"/>
  <c r="V573" i="27"/>
  <c r="B573" i="27"/>
  <c r="BT572" i="27"/>
  <c r="BS572" i="27"/>
  <c r="BQ572" i="27"/>
  <c r="BP572" i="27"/>
  <c r="BN572" i="27"/>
  <c r="BM572" i="27"/>
  <c r="BK572" i="27"/>
  <c r="BJ572" i="27"/>
  <c r="BH572" i="27"/>
  <c r="BG572" i="27"/>
  <c r="BD572" i="27"/>
  <c r="BB572" i="27"/>
  <c r="AV572" i="27"/>
  <c r="AU572" i="27"/>
  <c r="U572" i="27"/>
  <c r="S572" i="27"/>
  <c r="T572" i="27"/>
  <c r="V572" i="27"/>
  <c r="B572" i="27"/>
  <c r="BT571" i="27"/>
  <c r="BS571" i="27"/>
  <c r="BQ571" i="27"/>
  <c r="BP571" i="27"/>
  <c r="BN571" i="27"/>
  <c r="BM571" i="27"/>
  <c r="BK571" i="27"/>
  <c r="BJ571" i="27"/>
  <c r="BH571" i="27"/>
  <c r="BG571" i="27"/>
  <c r="BD571" i="27"/>
  <c r="BB571" i="27"/>
  <c r="BA571" i="27"/>
  <c r="AV571" i="27"/>
  <c r="AU571" i="27"/>
  <c r="U571" i="27"/>
  <c r="S571" i="27"/>
  <c r="T571" i="27"/>
  <c r="V571" i="27"/>
  <c r="B571" i="27"/>
  <c r="BT570" i="27"/>
  <c r="BS570" i="27"/>
  <c r="BQ570" i="27"/>
  <c r="BP570" i="27"/>
  <c r="BN570" i="27"/>
  <c r="BM570" i="27"/>
  <c r="BK570" i="27"/>
  <c r="BJ570" i="27"/>
  <c r="BH570" i="27"/>
  <c r="BG570" i="27"/>
  <c r="BE570" i="27"/>
  <c r="BA570" i="27"/>
  <c r="AV570" i="27"/>
  <c r="AU570" i="27"/>
  <c r="U570" i="27"/>
  <c r="T570" i="27"/>
  <c r="S570" i="27"/>
  <c r="V570" i="27"/>
  <c r="B570" i="27"/>
  <c r="BT569" i="27"/>
  <c r="BS569" i="27"/>
  <c r="BQ569" i="27"/>
  <c r="BP569" i="27"/>
  <c r="BN569" i="27"/>
  <c r="BM569" i="27"/>
  <c r="BK569" i="27"/>
  <c r="BJ569" i="27"/>
  <c r="BH569" i="27"/>
  <c r="BG569" i="27"/>
  <c r="AV569" i="27"/>
  <c r="AU569" i="27"/>
  <c r="U569" i="27"/>
  <c r="S569" i="27"/>
  <c r="T569" i="27"/>
  <c r="V569" i="27"/>
  <c r="B569" i="27"/>
  <c r="BT568" i="27"/>
  <c r="BS568" i="27"/>
  <c r="BQ568" i="27"/>
  <c r="BP568" i="27"/>
  <c r="BN568" i="27"/>
  <c r="BM568" i="27"/>
  <c r="BK568" i="27"/>
  <c r="BJ568" i="27"/>
  <c r="BH568" i="27"/>
  <c r="BG568" i="27"/>
  <c r="BD568" i="27"/>
  <c r="AV568" i="27"/>
  <c r="AU568" i="27"/>
  <c r="U568" i="27"/>
  <c r="S568" i="27"/>
  <c r="T568" i="27"/>
  <c r="V568" i="27"/>
  <c r="B568" i="27"/>
  <c r="BT567" i="27"/>
  <c r="BS567" i="27"/>
  <c r="BQ567" i="27"/>
  <c r="BP567" i="27"/>
  <c r="BN567" i="27"/>
  <c r="BM567" i="27"/>
  <c r="BK567" i="27"/>
  <c r="BJ567" i="27"/>
  <c r="BH567" i="27"/>
  <c r="BG567" i="27"/>
  <c r="BE567" i="27"/>
  <c r="AY567" i="27"/>
  <c r="AV567" i="27"/>
  <c r="AU567" i="27"/>
  <c r="U567" i="27"/>
  <c r="T567" i="27"/>
  <c r="S567" i="27"/>
  <c r="V567" i="27"/>
  <c r="B567" i="27"/>
  <c r="BT566" i="27"/>
  <c r="BS566" i="27"/>
  <c r="BQ566" i="27"/>
  <c r="BP566" i="27"/>
  <c r="BN566" i="27"/>
  <c r="BM566" i="27"/>
  <c r="BK566" i="27"/>
  <c r="BJ566" i="27"/>
  <c r="BH566" i="27"/>
  <c r="BG566" i="27"/>
  <c r="BD566" i="27"/>
  <c r="AV566" i="27"/>
  <c r="AU566" i="27"/>
  <c r="U566" i="27"/>
  <c r="T566" i="27"/>
  <c r="S566" i="27"/>
  <c r="V566" i="27"/>
  <c r="B566" i="27"/>
  <c r="BT565" i="27"/>
  <c r="BS565" i="27"/>
  <c r="BQ565" i="27"/>
  <c r="BP565" i="27"/>
  <c r="BN565" i="27"/>
  <c r="BM565" i="27"/>
  <c r="BK565" i="27"/>
  <c r="BJ565" i="27"/>
  <c r="BH565" i="27"/>
  <c r="BG565" i="27"/>
  <c r="BD565" i="27"/>
  <c r="AV565" i="27"/>
  <c r="AU565" i="27"/>
  <c r="U565" i="27"/>
  <c r="T565" i="27"/>
  <c r="S565" i="27"/>
  <c r="V565" i="27"/>
  <c r="B565" i="27"/>
  <c r="BT564" i="27"/>
  <c r="BS564" i="27"/>
  <c r="BQ564" i="27"/>
  <c r="BP564" i="27"/>
  <c r="BN564" i="27"/>
  <c r="BM564" i="27"/>
  <c r="BK564" i="27"/>
  <c r="BJ564" i="27"/>
  <c r="BH564" i="27"/>
  <c r="BG564" i="27"/>
  <c r="BD564" i="27"/>
  <c r="BB564" i="27"/>
  <c r="AV564" i="27"/>
  <c r="AU564" i="27"/>
  <c r="U564" i="27"/>
  <c r="S564" i="27"/>
  <c r="T564" i="27"/>
  <c r="V564" i="27"/>
  <c r="B564" i="27"/>
  <c r="BT563" i="27"/>
  <c r="BS563" i="27"/>
  <c r="BQ563" i="27"/>
  <c r="BP563" i="27"/>
  <c r="BN563" i="27"/>
  <c r="BM563" i="27"/>
  <c r="BK563" i="27"/>
  <c r="BJ563" i="27"/>
  <c r="BH563" i="27"/>
  <c r="BG563" i="27"/>
  <c r="BB563" i="27"/>
  <c r="BA563" i="27"/>
  <c r="AV563" i="27"/>
  <c r="AU563" i="27"/>
  <c r="U563" i="27"/>
  <c r="S563" i="27"/>
  <c r="T563" i="27" s="1"/>
  <c r="V563" i="27"/>
  <c r="B563" i="27"/>
  <c r="BT562" i="27"/>
  <c r="BS562" i="27"/>
  <c r="BQ562" i="27"/>
  <c r="BP562" i="27"/>
  <c r="BN562" i="27"/>
  <c r="BM562" i="27"/>
  <c r="BK562" i="27"/>
  <c r="BJ562" i="27"/>
  <c r="BH562" i="27"/>
  <c r="BG562" i="27"/>
  <c r="BD562" i="27"/>
  <c r="BA562" i="27"/>
  <c r="AV562" i="27"/>
  <c r="AU562" i="27"/>
  <c r="U562" i="27"/>
  <c r="S562" i="27"/>
  <c r="T562" i="27" s="1"/>
  <c r="V562" i="27"/>
  <c r="B562" i="27"/>
  <c r="BT561" i="27"/>
  <c r="BS561" i="27"/>
  <c r="BQ561" i="27"/>
  <c r="BP561" i="27"/>
  <c r="BN561" i="27"/>
  <c r="BM561" i="27"/>
  <c r="BK561" i="27"/>
  <c r="BJ561" i="27"/>
  <c r="BH561" i="27"/>
  <c r="BG561" i="27"/>
  <c r="BE561" i="27"/>
  <c r="BD561" i="27"/>
  <c r="AV561" i="27"/>
  <c r="AU561" i="27"/>
  <c r="U561" i="27"/>
  <c r="S561" i="27"/>
  <c r="T561" i="27" s="1"/>
  <c r="V561" i="27"/>
  <c r="B561" i="27"/>
  <c r="BT560" i="27"/>
  <c r="BS560" i="27"/>
  <c r="BQ560" i="27"/>
  <c r="BP560" i="27"/>
  <c r="BN560" i="27"/>
  <c r="BM560" i="27"/>
  <c r="BK560" i="27"/>
  <c r="BJ560" i="27"/>
  <c r="BH560" i="27"/>
  <c r="BG560" i="27"/>
  <c r="BD560" i="27"/>
  <c r="AV560" i="27"/>
  <c r="AU560" i="27"/>
  <c r="U560" i="27"/>
  <c r="T560" i="27"/>
  <c r="S560" i="27"/>
  <c r="V560" i="27"/>
  <c r="B560" i="27"/>
  <c r="BT559" i="27"/>
  <c r="BS559" i="27"/>
  <c r="BQ559" i="27"/>
  <c r="BP559" i="27"/>
  <c r="BN559" i="27"/>
  <c r="BM559" i="27"/>
  <c r="BK559" i="27"/>
  <c r="BJ559" i="27"/>
  <c r="BH559" i="27"/>
  <c r="BG559" i="27"/>
  <c r="BD559" i="27"/>
  <c r="AV559" i="27"/>
  <c r="AU559" i="27"/>
  <c r="U559" i="27"/>
  <c r="S559" i="27"/>
  <c r="T559" i="27" s="1"/>
  <c r="V559" i="27"/>
  <c r="B559" i="27"/>
  <c r="BT558" i="27"/>
  <c r="BS558" i="27"/>
  <c r="BQ558" i="27"/>
  <c r="BP558" i="27"/>
  <c r="BN558" i="27"/>
  <c r="BM558" i="27"/>
  <c r="BK558" i="27"/>
  <c r="BJ558" i="27"/>
  <c r="BH558" i="27"/>
  <c r="BG558" i="27"/>
  <c r="BE558" i="27"/>
  <c r="BD558" i="27"/>
  <c r="BA558" i="27"/>
  <c r="AV558" i="27"/>
  <c r="AU558" i="27"/>
  <c r="U558" i="27"/>
  <c r="S558" i="27"/>
  <c r="T558" i="27" s="1"/>
  <c r="V558" i="27"/>
  <c r="B558" i="27"/>
  <c r="BT557" i="27"/>
  <c r="BS557" i="27"/>
  <c r="BQ557" i="27"/>
  <c r="BP557" i="27"/>
  <c r="BN557" i="27"/>
  <c r="BM557" i="27"/>
  <c r="BK557" i="27"/>
  <c r="BJ557" i="27"/>
  <c r="BH557" i="27"/>
  <c r="BG557" i="27"/>
  <c r="BE557" i="27"/>
  <c r="BD557" i="27"/>
  <c r="AV557" i="27"/>
  <c r="AU557" i="27"/>
  <c r="U557" i="27"/>
  <c r="S557" i="27"/>
  <c r="V557" i="27"/>
  <c r="B557" i="27"/>
  <c r="AR554" i="27"/>
  <c r="BT540" i="27"/>
  <c r="BS540" i="27"/>
  <c r="BQ540" i="27"/>
  <c r="BP540" i="27"/>
  <c r="BN540" i="27"/>
  <c r="BM540" i="27"/>
  <c r="BK540" i="27"/>
  <c r="BJ540" i="27"/>
  <c r="BH540" i="27"/>
  <c r="BG540" i="27"/>
  <c r="BE540" i="27"/>
  <c r="BD540" i="27"/>
  <c r="AV540" i="27"/>
  <c r="AU540" i="27"/>
  <c r="U540" i="27"/>
  <c r="S540" i="27"/>
  <c r="T540" i="27" s="1"/>
  <c r="V540" i="27"/>
  <c r="B540" i="27"/>
  <c r="BT539" i="27"/>
  <c r="BS539" i="27"/>
  <c r="BQ539" i="27"/>
  <c r="BP539" i="27"/>
  <c r="BN539" i="27"/>
  <c r="BM539" i="27"/>
  <c r="BK539" i="27"/>
  <c r="BJ539" i="27"/>
  <c r="BH539" i="27"/>
  <c r="BG539" i="27"/>
  <c r="BE539" i="27"/>
  <c r="BD539" i="27"/>
  <c r="AV539" i="27"/>
  <c r="AU539" i="27"/>
  <c r="U539" i="27"/>
  <c r="S539" i="27"/>
  <c r="T539" i="27"/>
  <c r="V539" i="27"/>
  <c r="B539" i="27"/>
  <c r="BT538" i="27"/>
  <c r="BS538" i="27"/>
  <c r="BQ538" i="27"/>
  <c r="BP538" i="27"/>
  <c r="BN538" i="27"/>
  <c r="BM538" i="27"/>
  <c r="BK538" i="27"/>
  <c r="BJ538" i="27"/>
  <c r="BH538" i="27"/>
  <c r="BG538" i="27"/>
  <c r="BD538" i="27"/>
  <c r="BA538" i="27"/>
  <c r="AV538" i="27"/>
  <c r="AU538" i="27"/>
  <c r="U538" i="27"/>
  <c r="S538" i="27"/>
  <c r="T538" i="27" s="1"/>
  <c r="V538" i="27"/>
  <c r="B538" i="27"/>
  <c r="BT537" i="27"/>
  <c r="BS537" i="27"/>
  <c r="BQ537" i="27"/>
  <c r="BP537" i="27"/>
  <c r="BN537" i="27"/>
  <c r="BM537" i="27"/>
  <c r="BK537" i="27"/>
  <c r="BJ537" i="27"/>
  <c r="BH537" i="27"/>
  <c r="BG537" i="27"/>
  <c r="BE537" i="27"/>
  <c r="AX537" i="27"/>
  <c r="AV537" i="27"/>
  <c r="AU537" i="27"/>
  <c r="U537" i="27"/>
  <c r="S537" i="27"/>
  <c r="T537" i="27"/>
  <c r="V537" i="27"/>
  <c r="B537" i="27"/>
  <c r="BT536" i="27"/>
  <c r="BS536" i="27"/>
  <c r="BQ536" i="27"/>
  <c r="BP536" i="27"/>
  <c r="BN536" i="27"/>
  <c r="BM536" i="27"/>
  <c r="BK536" i="27"/>
  <c r="BJ536" i="27"/>
  <c r="BH536" i="27"/>
  <c r="BG536" i="27"/>
  <c r="BE536" i="27"/>
  <c r="AV536" i="27"/>
  <c r="AU536" i="27"/>
  <c r="U536" i="27"/>
  <c r="S536" i="27"/>
  <c r="T536" i="27"/>
  <c r="V536" i="27"/>
  <c r="B536" i="27"/>
  <c r="BT535" i="27"/>
  <c r="BS535" i="27"/>
  <c r="BQ535" i="27"/>
  <c r="BP535" i="27"/>
  <c r="BN535" i="27"/>
  <c r="BM535" i="27"/>
  <c r="BK535" i="27"/>
  <c r="BJ535" i="27"/>
  <c r="BH535" i="27"/>
  <c r="BG535" i="27"/>
  <c r="BE535" i="27"/>
  <c r="BB535" i="27"/>
  <c r="AV535" i="27"/>
  <c r="AU535" i="27"/>
  <c r="U535" i="27"/>
  <c r="S535" i="27"/>
  <c r="T535" i="27" s="1"/>
  <c r="V535" i="27"/>
  <c r="B535" i="27"/>
  <c r="BT534" i="27"/>
  <c r="BS534" i="27"/>
  <c r="BQ534" i="27"/>
  <c r="BP534" i="27"/>
  <c r="BN534" i="27"/>
  <c r="BM534" i="27"/>
  <c r="BK534" i="27"/>
  <c r="BJ534" i="27"/>
  <c r="BH534" i="27"/>
  <c r="BG534" i="27"/>
  <c r="BE534" i="27"/>
  <c r="BD534" i="27"/>
  <c r="BA534" i="27"/>
  <c r="AV534" i="27"/>
  <c r="AU534" i="27"/>
  <c r="U534" i="27"/>
  <c r="S534" i="27"/>
  <c r="T534" i="27" s="1"/>
  <c r="V534" i="27"/>
  <c r="B534" i="27"/>
  <c r="BT533" i="27"/>
  <c r="BS533" i="27"/>
  <c r="BQ533" i="27"/>
  <c r="BP533" i="27"/>
  <c r="BN533" i="27"/>
  <c r="BM533" i="27"/>
  <c r="BK533" i="27"/>
  <c r="BJ533" i="27"/>
  <c r="BH533" i="27"/>
  <c r="BG533" i="27"/>
  <c r="BE533" i="27"/>
  <c r="BD533" i="27"/>
  <c r="AV533" i="27"/>
  <c r="AU533" i="27"/>
  <c r="U533" i="27"/>
  <c r="S533" i="27"/>
  <c r="T533" i="27"/>
  <c r="V533" i="27"/>
  <c r="B533" i="27"/>
  <c r="BT532" i="27"/>
  <c r="BS532" i="27"/>
  <c r="BQ532" i="27"/>
  <c r="BP532" i="27"/>
  <c r="BN532" i="27"/>
  <c r="BM532" i="27"/>
  <c r="BK532" i="27"/>
  <c r="BJ532" i="27"/>
  <c r="BH532" i="27"/>
  <c r="BG532" i="27"/>
  <c r="BE532" i="27"/>
  <c r="BD532" i="27"/>
  <c r="AY532" i="27"/>
  <c r="AV532" i="27"/>
  <c r="AU532" i="27"/>
  <c r="U532" i="27"/>
  <c r="S532" i="27"/>
  <c r="T532" i="27"/>
  <c r="V532" i="27"/>
  <c r="B532" i="27"/>
  <c r="BT531" i="27"/>
  <c r="BS531" i="27"/>
  <c r="BQ531" i="27"/>
  <c r="BP531" i="27"/>
  <c r="BN531" i="27"/>
  <c r="BM531" i="27"/>
  <c r="BK531" i="27"/>
  <c r="BJ531" i="27"/>
  <c r="BH531" i="27"/>
  <c r="BG531" i="27"/>
  <c r="BE531" i="27"/>
  <c r="BD531" i="27"/>
  <c r="AV531" i="27"/>
  <c r="AU531" i="27"/>
  <c r="U531" i="27"/>
  <c r="S531" i="27"/>
  <c r="T531" i="27" s="1"/>
  <c r="V531" i="27"/>
  <c r="B531" i="27"/>
  <c r="BT530" i="27"/>
  <c r="BS530" i="27"/>
  <c r="BQ530" i="27"/>
  <c r="BP530" i="27"/>
  <c r="BN530" i="27"/>
  <c r="BM530" i="27"/>
  <c r="BK530" i="27"/>
  <c r="BJ530" i="27"/>
  <c r="BH530" i="27"/>
  <c r="BG530" i="27"/>
  <c r="BD530" i="27"/>
  <c r="BA530" i="27"/>
  <c r="AV530" i="27"/>
  <c r="AU530" i="27"/>
  <c r="U530" i="27"/>
  <c r="S530" i="27"/>
  <c r="T530" i="27" s="1"/>
  <c r="V530" i="27"/>
  <c r="B530" i="27"/>
  <c r="BT529" i="27"/>
  <c r="BS529" i="27"/>
  <c r="BQ529" i="27"/>
  <c r="BP529" i="27"/>
  <c r="BN529" i="27"/>
  <c r="BM529" i="27"/>
  <c r="BK529" i="27"/>
  <c r="BJ529" i="27"/>
  <c r="BH529" i="27"/>
  <c r="BG529" i="27"/>
  <c r="BE529" i="27"/>
  <c r="AV529" i="27"/>
  <c r="AU529" i="27"/>
  <c r="U529" i="27"/>
  <c r="S529" i="27"/>
  <c r="T529" i="27"/>
  <c r="V529" i="27"/>
  <c r="B529" i="27"/>
  <c r="BT528" i="27"/>
  <c r="BS528" i="27"/>
  <c r="BQ528" i="27"/>
  <c r="BP528" i="27"/>
  <c r="BN528" i="27"/>
  <c r="BM528" i="27"/>
  <c r="BK528" i="27"/>
  <c r="BJ528" i="27"/>
  <c r="BH528" i="27"/>
  <c r="BG528" i="27"/>
  <c r="BE528" i="27"/>
  <c r="AV528" i="27"/>
  <c r="AU528" i="27"/>
  <c r="U528" i="27"/>
  <c r="S528" i="27"/>
  <c r="T528" i="27" s="1"/>
  <c r="V528" i="27"/>
  <c r="B528" i="27"/>
  <c r="BT527" i="27"/>
  <c r="BS527" i="27"/>
  <c r="BQ527" i="27"/>
  <c r="BP527" i="27"/>
  <c r="BN527" i="27"/>
  <c r="BM527" i="27"/>
  <c r="BK527" i="27"/>
  <c r="BJ527" i="27"/>
  <c r="BH527" i="27"/>
  <c r="BG527" i="27"/>
  <c r="BE527" i="27"/>
  <c r="BB527" i="27"/>
  <c r="AV527" i="27"/>
  <c r="AU527" i="27"/>
  <c r="U527" i="27"/>
  <c r="S527" i="27"/>
  <c r="T527" i="27"/>
  <c r="V527" i="27"/>
  <c r="B527" i="27"/>
  <c r="BT526" i="27"/>
  <c r="BS526" i="27"/>
  <c r="BQ526" i="27"/>
  <c r="BP526" i="27"/>
  <c r="BN526" i="27"/>
  <c r="BM526" i="27"/>
  <c r="BK526" i="27"/>
  <c r="BJ526" i="27"/>
  <c r="BH526" i="27"/>
  <c r="BG526" i="27"/>
  <c r="BE526" i="27"/>
  <c r="BD526" i="27"/>
  <c r="BA526" i="27"/>
  <c r="AV526" i="27"/>
  <c r="AU526" i="27"/>
  <c r="U526" i="27"/>
  <c r="S526" i="27"/>
  <c r="T526" i="27"/>
  <c r="V526" i="27"/>
  <c r="B526" i="27"/>
  <c r="BT525" i="27"/>
  <c r="BS525" i="27"/>
  <c r="BQ525" i="27"/>
  <c r="BP525" i="27"/>
  <c r="BN525" i="27"/>
  <c r="BM525" i="27"/>
  <c r="BK525" i="27"/>
  <c r="BJ525" i="27"/>
  <c r="BH525" i="27"/>
  <c r="BG525" i="27"/>
  <c r="BE525" i="27"/>
  <c r="BD525" i="27"/>
  <c r="AV525" i="27"/>
  <c r="AU525" i="27"/>
  <c r="U525" i="27"/>
  <c r="S525" i="27"/>
  <c r="T525" i="27"/>
  <c r="V525" i="27"/>
  <c r="B525" i="27"/>
  <c r="BT524" i="27"/>
  <c r="BS524" i="27"/>
  <c r="BQ524" i="27"/>
  <c r="BP524" i="27"/>
  <c r="BN524" i="27"/>
  <c r="BM524" i="27"/>
  <c r="BK524" i="27"/>
  <c r="BJ524" i="27"/>
  <c r="BH524" i="27"/>
  <c r="BG524" i="27"/>
  <c r="BE524" i="27"/>
  <c r="BD524" i="27"/>
  <c r="BA524" i="27"/>
  <c r="AV524" i="27"/>
  <c r="AU524" i="27"/>
  <c r="U524" i="27"/>
  <c r="S524" i="27"/>
  <c r="T524" i="27"/>
  <c r="V524" i="27"/>
  <c r="B524" i="27"/>
  <c r="BT523" i="27"/>
  <c r="BS523" i="27"/>
  <c r="BQ523" i="27"/>
  <c r="BP523" i="27"/>
  <c r="BN523" i="27"/>
  <c r="BM523" i="27"/>
  <c r="BK523" i="27"/>
  <c r="BJ523" i="27"/>
  <c r="BH523" i="27"/>
  <c r="BG523" i="27"/>
  <c r="BE523" i="27"/>
  <c r="BD523" i="27"/>
  <c r="AV523" i="27"/>
  <c r="AU523" i="27"/>
  <c r="U523" i="27"/>
  <c r="S523" i="27"/>
  <c r="T523" i="27" s="1"/>
  <c r="V523" i="27"/>
  <c r="B523" i="27"/>
  <c r="BT522" i="27"/>
  <c r="BS522" i="27"/>
  <c r="BQ522" i="27"/>
  <c r="BP522" i="27"/>
  <c r="BN522" i="27"/>
  <c r="BM522" i="27"/>
  <c r="BK522" i="27"/>
  <c r="BJ522" i="27"/>
  <c r="BH522" i="27"/>
  <c r="BG522" i="27"/>
  <c r="BD522" i="27"/>
  <c r="BB522" i="27"/>
  <c r="AV522" i="27"/>
  <c r="AU522" i="27"/>
  <c r="U522" i="27"/>
  <c r="S522" i="27"/>
  <c r="T522" i="27"/>
  <c r="V522" i="27"/>
  <c r="B522" i="27"/>
  <c r="BT521" i="27"/>
  <c r="BS521" i="27"/>
  <c r="BQ521" i="27"/>
  <c r="BP521" i="27"/>
  <c r="BN521" i="27"/>
  <c r="BM521" i="27"/>
  <c r="BK521" i="27"/>
  <c r="BJ521" i="27"/>
  <c r="BH521" i="27"/>
  <c r="BG521" i="27"/>
  <c r="BD521" i="27"/>
  <c r="BB521" i="27"/>
  <c r="AV521" i="27"/>
  <c r="AU521" i="27"/>
  <c r="U521" i="27"/>
  <c r="S521" i="27"/>
  <c r="T521" i="27" s="1"/>
  <c r="V521" i="27"/>
  <c r="B521" i="27"/>
  <c r="BT520" i="27"/>
  <c r="BS520" i="27"/>
  <c r="BQ520" i="27"/>
  <c r="BP520" i="27"/>
  <c r="BN520" i="27"/>
  <c r="BM520" i="27"/>
  <c r="BK520" i="27"/>
  <c r="BJ520" i="27"/>
  <c r="BH520" i="27"/>
  <c r="BG520" i="27"/>
  <c r="BE520" i="27"/>
  <c r="AV520" i="27"/>
  <c r="AU520" i="27"/>
  <c r="U520" i="27"/>
  <c r="S520" i="27"/>
  <c r="T520" i="27" s="1"/>
  <c r="V520" i="27"/>
  <c r="B520" i="27"/>
  <c r="BT519" i="27"/>
  <c r="BS519" i="27"/>
  <c r="BQ519" i="27"/>
  <c r="BP519" i="27"/>
  <c r="BN519" i="27"/>
  <c r="BM519" i="27"/>
  <c r="BK519" i="27"/>
  <c r="BJ519" i="27"/>
  <c r="BH519" i="27"/>
  <c r="BG519" i="27"/>
  <c r="BE519" i="27"/>
  <c r="BB519" i="27"/>
  <c r="AV519" i="27"/>
  <c r="AU519" i="27"/>
  <c r="U519" i="27"/>
  <c r="S519" i="27"/>
  <c r="T519" i="27" s="1"/>
  <c r="V519" i="27"/>
  <c r="B519" i="27"/>
  <c r="BT518" i="27"/>
  <c r="BS518" i="27"/>
  <c r="BQ518" i="27"/>
  <c r="BP518" i="27"/>
  <c r="BN518" i="27"/>
  <c r="BM518" i="27"/>
  <c r="BK518" i="27"/>
  <c r="BJ518" i="27"/>
  <c r="BH518" i="27"/>
  <c r="BG518" i="27"/>
  <c r="BE518" i="27"/>
  <c r="BB518" i="27"/>
  <c r="BA518" i="27"/>
  <c r="AV518" i="27"/>
  <c r="AU518" i="27"/>
  <c r="U518" i="27"/>
  <c r="S518" i="27"/>
  <c r="T518" i="27" s="1"/>
  <c r="V518" i="27"/>
  <c r="B518" i="27"/>
  <c r="BT517" i="27"/>
  <c r="BS517" i="27"/>
  <c r="BQ517" i="27"/>
  <c r="BP517" i="27"/>
  <c r="BN517" i="27"/>
  <c r="BM517" i="27"/>
  <c r="BK517" i="27"/>
  <c r="BJ517" i="27"/>
  <c r="BH517" i="27"/>
  <c r="BG517" i="27"/>
  <c r="BE517" i="27"/>
  <c r="AV517" i="27"/>
  <c r="AU517" i="27"/>
  <c r="U517" i="27"/>
  <c r="S517" i="27"/>
  <c r="T517" i="27"/>
  <c r="V517" i="27"/>
  <c r="B517" i="27"/>
  <c r="BT516" i="27"/>
  <c r="BS516" i="27"/>
  <c r="BQ516" i="27"/>
  <c r="BP516" i="27"/>
  <c r="BN516" i="27"/>
  <c r="BM516" i="27"/>
  <c r="BK516" i="27"/>
  <c r="BJ516" i="27"/>
  <c r="BH516" i="27"/>
  <c r="BG516" i="27"/>
  <c r="BE516" i="27"/>
  <c r="AV516" i="27"/>
  <c r="AU516" i="27"/>
  <c r="U516" i="27"/>
  <c r="S516" i="27"/>
  <c r="T516" i="27" s="1"/>
  <c r="V516" i="27"/>
  <c r="B516" i="27"/>
  <c r="BT515" i="27"/>
  <c r="BS515" i="27"/>
  <c r="BQ515" i="27"/>
  <c r="BP515" i="27"/>
  <c r="BN515" i="27"/>
  <c r="BM515" i="27"/>
  <c r="BK515" i="27"/>
  <c r="BJ515" i="27"/>
  <c r="BH515" i="27"/>
  <c r="BG515" i="27"/>
  <c r="BE515" i="27"/>
  <c r="BB515" i="27"/>
  <c r="AV515" i="27"/>
  <c r="AU515" i="27"/>
  <c r="U515" i="27"/>
  <c r="S515" i="27"/>
  <c r="T515" i="27"/>
  <c r="V515" i="27"/>
  <c r="B515" i="27"/>
  <c r="BT514" i="27"/>
  <c r="BS514" i="27"/>
  <c r="BQ514" i="27"/>
  <c r="BP514" i="27"/>
  <c r="BN514" i="27"/>
  <c r="BM514" i="27"/>
  <c r="BK514" i="27"/>
  <c r="BJ514" i="27"/>
  <c r="BH514" i="27"/>
  <c r="BG514" i="27"/>
  <c r="BE514" i="27"/>
  <c r="BD514" i="27"/>
  <c r="BB514" i="27"/>
  <c r="BA514" i="27"/>
  <c r="AV514" i="27"/>
  <c r="AU514" i="27"/>
  <c r="U514" i="27"/>
  <c r="S514" i="27"/>
  <c r="T514" i="27" s="1"/>
  <c r="V514" i="27"/>
  <c r="B514" i="27"/>
  <c r="BT513" i="27"/>
  <c r="BS513" i="27"/>
  <c r="BQ513" i="27"/>
  <c r="BP513" i="27"/>
  <c r="BN513" i="27"/>
  <c r="BM513" i="27"/>
  <c r="BK513" i="27"/>
  <c r="BJ513" i="27"/>
  <c r="BH513" i="27"/>
  <c r="BG513" i="27"/>
  <c r="BE513" i="27"/>
  <c r="BD513" i="27"/>
  <c r="BB513" i="27"/>
  <c r="AV513" i="27"/>
  <c r="AU513" i="27"/>
  <c r="U513" i="27"/>
  <c r="S513" i="27"/>
  <c r="T513" i="27" s="1"/>
  <c r="V513" i="27"/>
  <c r="B513" i="27"/>
  <c r="BT512" i="27"/>
  <c r="BS512" i="27"/>
  <c r="BQ512" i="27"/>
  <c r="BP512" i="27"/>
  <c r="BN512" i="27"/>
  <c r="BM512" i="27"/>
  <c r="BK512" i="27"/>
  <c r="BJ512" i="27"/>
  <c r="BH512" i="27"/>
  <c r="BG512" i="27"/>
  <c r="BE512" i="27"/>
  <c r="BD512" i="27"/>
  <c r="BA512" i="27"/>
  <c r="AV512" i="27"/>
  <c r="AU512" i="27"/>
  <c r="U512" i="27"/>
  <c r="AS512" i="27"/>
  <c r="S512" i="27"/>
  <c r="T512" i="27" s="1"/>
  <c r="V512" i="27"/>
  <c r="B512" i="27"/>
  <c r="AR509" i="27"/>
  <c r="BT495" i="27"/>
  <c r="BS495" i="27"/>
  <c r="BQ495" i="27"/>
  <c r="BP495" i="27"/>
  <c r="BN495" i="27"/>
  <c r="BM495" i="27"/>
  <c r="BK495" i="27"/>
  <c r="BJ495" i="27"/>
  <c r="BH495" i="27"/>
  <c r="BG495" i="27"/>
  <c r="BE495" i="27"/>
  <c r="BD495" i="27"/>
  <c r="BB495" i="27"/>
  <c r="BA495" i="27"/>
  <c r="AV495" i="27"/>
  <c r="AU495" i="27"/>
  <c r="U495" i="27"/>
  <c r="S495" i="27"/>
  <c r="T495" i="27" s="1"/>
  <c r="V495" i="27"/>
  <c r="B495" i="27"/>
  <c r="BT494" i="27"/>
  <c r="BS494" i="27"/>
  <c r="BQ494" i="27"/>
  <c r="BP494" i="27"/>
  <c r="BN494" i="27"/>
  <c r="BM494" i="27"/>
  <c r="BK494" i="27"/>
  <c r="BJ494" i="27"/>
  <c r="BH494" i="27"/>
  <c r="BG494" i="27"/>
  <c r="BE494" i="27"/>
  <c r="BD494" i="27"/>
  <c r="BB494" i="27"/>
  <c r="AV494" i="27"/>
  <c r="AU494" i="27"/>
  <c r="U494" i="27"/>
  <c r="S494" i="27"/>
  <c r="T494" i="27" s="1"/>
  <c r="V494" i="27"/>
  <c r="B494" i="27"/>
  <c r="BT493" i="27"/>
  <c r="BS493" i="27"/>
  <c r="BQ493" i="27"/>
  <c r="BP493" i="27"/>
  <c r="BN493" i="27"/>
  <c r="BM493" i="27"/>
  <c r="BK493" i="27"/>
  <c r="BJ493" i="27"/>
  <c r="BH493" i="27"/>
  <c r="BG493" i="27"/>
  <c r="BE493" i="27"/>
  <c r="BD493" i="27"/>
  <c r="AV493" i="27"/>
  <c r="AU493" i="27"/>
  <c r="U493" i="27"/>
  <c r="S493" i="27"/>
  <c r="T493" i="27"/>
  <c r="V493" i="27"/>
  <c r="B493" i="27"/>
  <c r="BT492" i="27"/>
  <c r="BS492" i="27"/>
  <c r="BQ492" i="27"/>
  <c r="BP492" i="27"/>
  <c r="BN492" i="27"/>
  <c r="BM492" i="27"/>
  <c r="BK492" i="27"/>
  <c r="BJ492" i="27"/>
  <c r="BH492" i="27"/>
  <c r="BG492" i="27"/>
  <c r="BE492" i="27"/>
  <c r="BD492" i="27"/>
  <c r="BA492" i="27"/>
  <c r="AV492" i="27"/>
  <c r="AU492" i="27"/>
  <c r="U492" i="27"/>
  <c r="S492" i="27"/>
  <c r="T492" i="27"/>
  <c r="V492" i="27"/>
  <c r="B492" i="27"/>
  <c r="BT491" i="27"/>
  <c r="BS491" i="27"/>
  <c r="BQ491" i="27"/>
  <c r="BP491" i="27"/>
  <c r="BN491" i="27"/>
  <c r="BM491" i="27"/>
  <c r="BK491" i="27"/>
  <c r="BJ491" i="27"/>
  <c r="BH491" i="27"/>
  <c r="BG491" i="27"/>
  <c r="BE491" i="27"/>
  <c r="BD491" i="27"/>
  <c r="BB491" i="27"/>
  <c r="AV491" i="27"/>
  <c r="AU491" i="27"/>
  <c r="U491" i="27"/>
  <c r="S491" i="27"/>
  <c r="T491" i="27"/>
  <c r="V491" i="27"/>
  <c r="B491" i="27"/>
  <c r="BT490" i="27"/>
  <c r="BS490" i="27"/>
  <c r="BQ490" i="27"/>
  <c r="BP490" i="27"/>
  <c r="BN490" i="27"/>
  <c r="BM490" i="27"/>
  <c r="BK490" i="27"/>
  <c r="BJ490" i="27"/>
  <c r="BH490" i="27"/>
  <c r="BG490" i="27"/>
  <c r="BE490" i="27"/>
  <c r="BD490" i="27"/>
  <c r="BA490" i="27"/>
  <c r="AV490" i="27"/>
  <c r="AU490" i="27"/>
  <c r="U490" i="27"/>
  <c r="S490" i="27"/>
  <c r="T490" i="27"/>
  <c r="V490" i="27"/>
  <c r="B490" i="27"/>
  <c r="BT489" i="27"/>
  <c r="BS489" i="27"/>
  <c r="BQ489" i="27"/>
  <c r="BP489" i="27"/>
  <c r="BN489" i="27"/>
  <c r="BM489" i="27"/>
  <c r="BK489" i="27"/>
  <c r="BJ489" i="27"/>
  <c r="BH489" i="27"/>
  <c r="BG489" i="27"/>
  <c r="BE489" i="27"/>
  <c r="BD489" i="27"/>
  <c r="BB489" i="27"/>
  <c r="BA489" i="27"/>
  <c r="AV489" i="27"/>
  <c r="AU489" i="27"/>
  <c r="U489" i="27"/>
  <c r="S489" i="27"/>
  <c r="T489" i="27" s="1"/>
  <c r="V489" i="27"/>
  <c r="B489" i="27"/>
  <c r="BT488" i="27"/>
  <c r="BS488" i="27"/>
  <c r="BQ488" i="27"/>
  <c r="BP488" i="27"/>
  <c r="BN488" i="27"/>
  <c r="BM488" i="27"/>
  <c r="BK488" i="27"/>
  <c r="BJ488" i="27"/>
  <c r="BH488" i="27"/>
  <c r="BG488" i="27"/>
  <c r="BE488" i="27"/>
  <c r="BD488" i="27"/>
  <c r="BB488" i="27"/>
  <c r="AV488" i="27"/>
  <c r="AU488" i="27"/>
  <c r="U488" i="27"/>
  <c r="S488" i="27"/>
  <c r="T488" i="27" s="1"/>
  <c r="V488" i="27"/>
  <c r="B488" i="27"/>
  <c r="BT487" i="27"/>
  <c r="BS487" i="27"/>
  <c r="BQ487" i="27"/>
  <c r="BP487" i="27"/>
  <c r="BN487" i="27"/>
  <c r="BM487" i="27"/>
  <c r="BK487" i="27"/>
  <c r="BJ487" i="27"/>
  <c r="BH487" i="27"/>
  <c r="BG487" i="27"/>
  <c r="BE487" i="27"/>
  <c r="BD487" i="27"/>
  <c r="BA487" i="27"/>
  <c r="AV487" i="27"/>
  <c r="AU487" i="27"/>
  <c r="U487" i="27"/>
  <c r="S487" i="27"/>
  <c r="T487" i="27" s="1"/>
  <c r="V487" i="27"/>
  <c r="B487" i="27"/>
  <c r="BT486" i="27"/>
  <c r="BS486" i="27"/>
  <c r="BQ486" i="27"/>
  <c r="BP486" i="27"/>
  <c r="BN486" i="27"/>
  <c r="BM486" i="27"/>
  <c r="BK486" i="27"/>
  <c r="BJ486" i="27"/>
  <c r="BH486" i="27"/>
  <c r="BG486" i="27"/>
  <c r="BE486" i="27"/>
  <c r="BD486" i="27"/>
  <c r="BB486" i="27"/>
  <c r="AV486" i="27"/>
  <c r="AU486" i="27"/>
  <c r="U486" i="27"/>
  <c r="S486" i="27"/>
  <c r="T486" i="27" s="1"/>
  <c r="V486" i="27"/>
  <c r="B486" i="27"/>
  <c r="BT485" i="27"/>
  <c r="BS485" i="27"/>
  <c r="BQ485" i="27"/>
  <c r="BP485" i="27"/>
  <c r="BN485" i="27"/>
  <c r="BM485" i="27"/>
  <c r="BK485" i="27"/>
  <c r="BJ485" i="27"/>
  <c r="BH485" i="27"/>
  <c r="BG485" i="27"/>
  <c r="BE485" i="27"/>
  <c r="BD485" i="27"/>
  <c r="AV485" i="27"/>
  <c r="AU485" i="27"/>
  <c r="U485" i="27"/>
  <c r="S485" i="27"/>
  <c r="T485" i="27" s="1"/>
  <c r="V485" i="27"/>
  <c r="B485" i="27"/>
  <c r="BT484" i="27"/>
  <c r="BS484" i="27"/>
  <c r="BQ484" i="27"/>
  <c r="BP484" i="27"/>
  <c r="BN484" i="27"/>
  <c r="BM484" i="27"/>
  <c r="BK484" i="27"/>
  <c r="BJ484" i="27"/>
  <c r="BH484" i="27"/>
  <c r="BG484" i="27"/>
  <c r="BE484" i="27"/>
  <c r="BD484" i="27"/>
  <c r="BA484" i="27"/>
  <c r="AV484" i="27"/>
  <c r="AU484" i="27"/>
  <c r="U484" i="27"/>
  <c r="S484" i="27"/>
  <c r="T484" i="27" s="1"/>
  <c r="V484" i="27"/>
  <c r="B484" i="27"/>
  <c r="BT483" i="27"/>
  <c r="BS483" i="27"/>
  <c r="BQ483" i="27"/>
  <c r="BP483" i="27"/>
  <c r="BN483" i="27"/>
  <c r="BM483" i="27"/>
  <c r="BK483" i="27"/>
  <c r="BJ483" i="27"/>
  <c r="BH483" i="27"/>
  <c r="BG483" i="27"/>
  <c r="BE483" i="27"/>
  <c r="BD483" i="27"/>
  <c r="BB483" i="27"/>
  <c r="AV483" i="27"/>
  <c r="AU483" i="27"/>
  <c r="U483" i="27"/>
  <c r="S483" i="27"/>
  <c r="T483" i="27" s="1"/>
  <c r="V483" i="27"/>
  <c r="B483" i="27"/>
  <c r="BT482" i="27"/>
  <c r="BS482" i="27"/>
  <c r="BQ482" i="27"/>
  <c r="BP482" i="27"/>
  <c r="BN482" i="27"/>
  <c r="BM482" i="27"/>
  <c r="BK482" i="27"/>
  <c r="BJ482" i="27"/>
  <c r="BH482" i="27"/>
  <c r="BG482" i="27"/>
  <c r="BE482" i="27"/>
  <c r="BD482" i="27"/>
  <c r="BA482" i="27"/>
  <c r="AV482" i="27"/>
  <c r="AU482" i="27"/>
  <c r="U482" i="27"/>
  <c r="S482" i="27"/>
  <c r="T482" i="27" s="1"/>
  <c r="V482" i="27"/>
  <c r="B482" i="27"/>
  <c r="BT481" i="27"/>
  <c r="BS481" i="27"/>
  <c r="BQ481" i="27"/>
  <c r="BP481" i="27"/>
  <c r="BN481" i="27"/>
  <c r="BM481" i="27"/>
  <c r="BK481" i="27"/>
  <c r="BJ481" i="27"/>
  <c r="BH481" i="27"/>
  <c r="BG481" i="27"/>
  <c r="BE481" i="27"/>
  <c r="BD481" i="27"/>
  <c r="BB481" i="27"/>
  <c r="BA481" i="27"/>
  <c r="AV481" i="27"/>
  <c r="AU481" i="27"/>
  <c r="U481" i="27"/>
  <c r="S481" i="27"/>
  <c r="T481" i="27" s="1"/>
  <c r="V481" i="27"/>
  <c r="B481" i="27"/>
  <c r="BT480" i="27"/>
  <c r="BS480" i="27"/>
  <c r="BQ480" i="27"/>
  <c r="BP480" i="27"/>
  <c r="BN480" i="27"/>
  <c r="BM480" i="27"/>
  <c r="BK480" i="27"/>
  <c r="BJ480" i="27"/>
  <c r="BH480" i="27"/>
  <c r="BG480" i="27"/>
  <c r="BE480" i="27"/>
  <c r="BD480" i="27"/>
  <c r="BB480" i="27"/>
  <c r="AV480" i="27"/>
  <c r="AU480" i="27"/>
  <c r="U480" i="27"/>
  <c r="S480" i="27"/>
  <c r="T480" i="27" s="1"/>
  <c r="V480" i="27"/>
  <c r="B480" i="27"/>
  <c r="BT479" i="27"/>
  <c r="BS479" i="27"/>
  <c r="BQ479" i="27"/>
  <c r="BP479" i="27"/>
  <c r="BN479" i="27"/>
  <c r="BM479" i="27"/>
  <c r="BK479" i="27"/>
  <c r="BJ479" i="27"/>
  <c r="BH479" i="27"/>
  <c r="BG479" i="27"/>
  <c r="BE479" i="27"/>
  <c r="BD479" i="27"/>
  <c r="BA479" i="27"/>
  <c r="AV479" i="27"/>
  <c r="AU479" i="27"/>
  <c r="U479" i="27"/>
  <c r="S479" i="27"/>
  <c r="T479" i="27" s="1"/>
  <c r="V479" i="27"/>
  <c r="B479" i="27"/>
  <c r="BT478" i="27"/>
  <c r="BS478" i="27"/>
  <c r="BQ478" i="27"/>
  <c r="BP478" i="27"/>
  <c r="BN478" i="27"/>
  <c r="BM478" i="27"/>
  <c r="BK478" i="27"/>
  <c r="BJ478" i="27"/>
  <c r="BH478" i="27"/>
  <c r="BG478" i="27"/>
  <c r="BE478" i="27"/>
  <c r="BD478" i="27"/>
  <c r="BB478" i="27"/>
  <c r="AV478" i="27"/>
  <c r="AU478" i="27"/>
  <c r="U478" i="27"/>
  <c r="S478" i="27"/>
  <c r="T478" i="27" s="1"/>
  <c r="V478" i="27"/>
  <c r="B478" i="27"/>
  <c r="BT477" i="27"/>
  <c r="BS477" i="27"/>
  <c r="BQ477" i="27"/>
  <c r="BP477" i="27"/>
  <c r="BN477" i="27"/>
  <c r="BM477" i="27"/>
  <c r="BK477" i="27"/>
  <c r="BJ477" i="27"/>
  <c r="BH477" i="27"/>
  <c r="BG477" i="27"/>
  <c r="BE477" i="27"/>
  <c r="BD477" i="27"/>
  <c r="AV477" i="27"/>
  <c r="AU477" i="27"/>
  <c r="U477" i="27"/>
  <c r="S477" i="27"/>
  <c r="T477" i="27"/>
  <c r="V477" i="27"/>
  <c r="B477" i="27"/>
  <c r="BT476" i="27"/>
  <c r="BS476" i="27"/>
  <c r="BQ476" i="27"/>
  <c r="BP476" i="27"/>
  <c r="BN476" i="27"/>
  <c r="BM476" i="27"/>
  <c r="BK476" i="27"/>
  <c r="BJ476" i="27"/>
  <c r="BH476" i="27"/>
  <c r="BG476" i="27"/>
  <c r="BE476" i="27"/>
  <c r="BD476" i="27"/>
  <c r="BA476" i="27"/>
  <c r="AV476" i="27"/>
  <c r="AU476" i="27"/>
  <c r="AS476" i="27"/>
  <c r="U476" i="27"/>
  <c r="S476" i="27"/>
  <c r="V476" i="27"/>
  <c r="B476" i="27"/>
  <c r="AR473" i="27"/>
  <c r="BT461" i="27"/>
  <c r="BS461" i="27"/>
  <c r="BQ461" i="27"/>
  <c r="BP461" i="27"/>
  <c r="BN461" i="27"/>
  <c r="BM461" i="27"/>
  <c r="BK461" i="27"/>
  <c r="BJ461" i="27"/>
  <c r="BH461" i="27"/>
  <c r="BG461" i="27"/>
  <c r="BE461" i="27"/>
  <c r="BD461" i="27"/>
  <c r="BB461" i="27"/>
  <c r="AV461" i="27"/>
  <c r="AU461" i="27"/>
  <c r="V461" i="27"/>
  <c r="U461" i="27"/>
  <c r="S461" i="27"/>
  <c r="T461" i="27"/>
  <c r="B461" i="27"/>
  <c r="BT460" i="27"/>
  <c r="BS460" i="27"/>
  <c r="BQ460" i="27"/>
  <c r="BP460" i="27"/>
  <c r="BN460" i="27"/>
  <c r="BM460" i="27"/>
  <c r="BK460" i="27"/>
  <c r="BJ460" i="27"/>
  <c r="BH460" i="27"/>
  <c r="BG460" i="27"/>
  <c r="BE460" i="27"/>
  <c r="BD460" i="27"/>
  <c r="AV460" i="27"/>
  <c r="AU460" i="27"/>
  <c r="V460" i="27"/>
  <c r="U460" i="27"/>
  <c r="S460" i="27"/>
  <c r="T460" i="27" s="1"/>
  <c r="B460" i="27"/>
  <c r="BT459" i="27"/>
  <c r="BS459" i="27"/>
  <c r="BQ459" i="27"/>
  <c r="BP459" i="27"/>
  <c r="BN459" i="27"/>
  <c r="BM459" i="27"/>
  <c r="BK459" i="27"/>
  <c r="BJ459" i="27"/>
  <c r="BH459" i="27"/>
  <c r="BG459" i="27"/>
  <c r="BE459" i="27"/>
  <c r="BD459" i="27"/>
  <c r="BA459" i="27"/>
  <c r="AY459" i="27"/>
  <c r="AV459" i="27"/>
  <c r="AU459" i="27"/>
  <c r="V459" i="27"/>
  <c r="U459" i="27"/>
  <c r="S459" i="27"/>
  <c r="T459" i="27"/>
  <c r="B459" i="27"/>
  <c r="BT458" i="27"/>
  <c r="BS458" i="27"/>
  <c r="BQ458" i="27"/>
  <c r="BP458" i="27"/>
  <c r="BN458" i="27"/>
  <c r="BM458" i="27"/>
  <c r="BK458" i="27"/>
  <c r="BJ458" i="27"/>
  <c r="BH458" i="27"/>
  <c r="BG458" i="27"/>
  <c r="BE458" i="27"/>
  <c r="BD458" i="27"/>
  <c r="BB458" i="27"/>
  <c r="BA458" i="27"/>
  <c r="AV458" i="27"/>
  <c r="AU458" i="27"/>
  <c r="V458" i="27"/>
  <c r="U458" i="27"/>
  <c r="S458" i="27"/>
  <c r="T458" i="27" s="1"/>
  <c r="B458" i="27"/>
  <c r="BT457" i="27"/>
  <c r="BS457" i="27"/>
  <c r="BQ457" i="27"/>
  <c r="BP457" i="27"/>
  <c r="BN457" i="27"/>
  <c r="BM457" i="27"/>
  <c r="BK457" i="27"/>
  <c r="BJ457" i="27"/>
  <c r="BH457" i="27"/>
  <c r="BG457" i="27"/>
  <c r="BE457" i="27"/>
  <c r="BD457" i="27"/>
  <c r="BB457" i="27"/>
  <c r="AV457" i="27"/>
  <c r="AU457" i="27"/>
  <c r="V457" i="27"/>
  <c r="U457" i="27"/>
  <c r="S457" i="27"/>
  <c r="T457" i="27" s="1"/>
  <c r="B457" i="27"/>
  <c r="BT456" i="27"/>
  <c r="BS456" i="27"/>
  <c r="BQ456" i="27"/>
  <c r="BP456" i="27"/>
  <c r="BN456" i="27"/>
  <c r="BM456" i="27"/>
  <c r="BK456" i="27"/>
  <c r="BJ456" i="27"/>
  <c r="BH456" i="27"/>
  <c r="BG456" i="27"/>
  <c r="BE456" i="27"/>
  <c r="BD456" i="27"/>
  <c r="BB456" i="27"/>
  <c r="AV456" i="27"/>
  <c r="AU456" i="27"/>
  <c r="V456" i="27"/>
  <c r="U456" i="27"/>
  <c r="T456" i="27"/>
  <c r="S456" i="27"/>
  <c r="B456" i="27"/>
  <c r="BT455" i="27"/>
  <c r="BS455" i="27"/>
  <c r="BQ455" i="27"/>
  <c r="BP455" i="27"/>
  <c r="BN455" i="27"/>
  <c r="BM455" i="27"/>
  <c r="BK455" i="27"/>
  <c r="BJ455" i="27"/>
  <c r="BH455" i="27"/>
  <c r="BG455" i="27"/>
  <c r="BE455" i="27"/>
  <c r="BD455" i="27"/>
  <c r="BA455" i="27"/>
  <c r="AV455" i="27"/>
  <c r="AU455" i="27"/>
  <c r="V455" i="27"/>
  <c r="U455" i="27"/>
  <c r="S455" i="27"/>
  <c r="T455" i="27" s="1"/>
  <c r="B455" i="27"/>
  <c r="BT454" i="27"/>
  <c r="BS454" i="27"/>
  <c r="BQ454" i="27"/>
  <c r="BP454" i="27"/>
  <c r="BN454" i="27"/>
  <c r="BM454" i="27"/>
  <c r="BK454" i="27"/>
  <c r="BJ454" i="27"/>
  <c r="BH454" i="27"/>
  <c r="BG454" i="27"/>
  <c r="BE454" i="27"/>
  <c r="BD454" i="27"/>
  <c r="BA454" i="27"/>
  <c r="AV454" i="27"/>
  <c r="AU454" i="27"/>
  <c r="V454" i="27"/>
  <c r="U454" i="27"/>
  <c r="S454" i="27"/>
  <c r="T454" i="27" s="1"/>
  <c r="B454" i="27"/>
  <c r="BT453" i="27"/>
  <c r="BS453" i="27"/>
  <c r="BQ453" i="27"/>
  <c r="BP453" i="27"/>
  <c r="BN453" i="27"/>
  <c r="BM453" i="27"/>
  <c r="BK453" i="27"/>
  <c r="BJ453" i="27"/>
  <c r="BH453" i="27"/>
  <c r="BG453" i="27"/>
  <c r="BE453" i="27"/>
  <c r="BD453" i="27"/>
  <c r="BB453" i="27"/>
  <c r="AV453" i="27"/>
  <c r="AU453" i="27"/>
  <c r="V453" i="27"/>
  <c r="U453" i="27"/>
  <c r="S453" i="27"/>
  <c r="T453" i="27" s="1"/>
  <c r="B453" i="27"/>
  <c r="BT452" i="27"/>
  <c r="BS452" i="27"/>
  <c r="BQ452" i="27"/>
  <c r="BP452" i="27"/>
  <c r="BN452" i="27"/>
  <c r="BM452" i="27"/>
  <c r="BK452" i="27"/>
  <c r="BJ452" i="27"/>
  <c r="BH452" i="27"/>
  <c r="BG452" i="27"/>
  <c r="BE452" i="27"/>
  <c r="BD452" i="27"/>
  <c r="AV452" i="27"/>
  <c r="AU452" i="27"/>
  <c r="V452" i="27"/>
  <c r="U452" i="27"/>
  <c r="S452" i="27"/>
  <c r="T452" i="27"/>
  <c r="B452" i="27"/>
  <c r="BT451" i="27"/>
  <c r="BS451" i="27"/>
  <c r="BQ451" i="27"/>
  <c r="BP451" i="27"/>
  <c r="BN451" i="27"/>
  <c r="BM451" i="27"/>
  <c r="BK451" i="27"/>
  <c r="BJ451" i="27"/>
  <c r="BH451" i="27"/>
  <c r="BG451" i="27"/>
  <c r="BE451" i="27"/>
  <c r="BD451" i="27"/>
  <c r="BA451" i="27"/>
  <c r="AV451" i="27"/>
  <c r="AU451" i="27"/>
  <c r="V451" i="27"/>
  <c r="U451" i="27"/>
  <c r="S451" i="27"/>
  <c r="T451" i="27"/>
  <c r="B451" i="27"/>
  <c r="BT450" i="27"/>
  <c r="BS450" i="27"/>
  <c r="BQ450" i="27"/>
  <c r="BP450" i="27"/>
  <c r="BN450" i="27"/>
  <c r="BM450" i="27"/>
  <c r="BK450" i="27"/>
  <c r="BJ450" i="27"/>
  <c r="BH450" i="27"/>
  <c r="BG450" i="27"/>
  <c r="BE450" i="27"/>
  <c r="BD450" i="27"/>
  <c r="BB450" i="27"/>
  <c r="BA450" i="27"/>
  <c r="AV450" i="27"/>
  <c r="AU450" i="27"/>
  <c r="V450" i="27"/>
  <c r="U450" i="27"/>
  <c r="S450" i="27"/>
  <c r="T450" i="27" s="1"/>
  <c r="B450" i="27"/>
  <c r="BT449" i="27"/>
  <c r="BS449" i="27"/>
  <c r="BQ449" i="27"/>
  <c r="BP449" i="27"/>
  <c r="BN449" i="27"/>
  <c r="BM449" i="27"/>
  <c r="BK449" i="27"/>
  <c r="BJ449" i="27"/>
  <c r="BH449" i="27"/>
  <c r="BG449" i="27"/>
  <c r="BE449" i="27"/>
  <c r="BD449" i="27"/>
  <c r="BB449" i="27"/>
  <c r="AV449" i="27"/>
  <c r="AU449" i="27"/>
  <c r="V449" i="27"/>
  <c r="U449" i="27"/>
  <c r="S449" i="27"/>
  <c r="T449" i="27" s="1"/>
  <c r="B449" i="27"/>
  <c r="BT448" i="27"/>
  <c r="BS448" i="27"/>
  <c r="BQ448" i="27"/>
  <c r="BP448" i="27"/>
  <c r="BN448" i="27"/>
  <c r="BM448" i="27"/>
  <c r="BK448" i="27"/>
  <c r="BJ448" i="27"/>
  <c r="BH448" i="27"/>
  <c r="BG448" i="27"/>
  <c r="BE448" i="27"/>
  <c r="BD448" i="27"/>
  <c r="BB448" i="27"/>
  <c r="AV448" i="27"/>
  <c r="AU448" i="27"/>
  <c r="V448" i="27"/>
  <c r="U448" i="27"/>
  <c r="S448" i="27"/>
  <c r="T448" i="27" s="1"/>
  <c r="B448" i="27"/>
  <c r="BT447" i="27"/>
  <c r="BS447" i="27"/>
  <c r="BQ447" i="27"/>
  <c r="BP447" i="27"/>
  <c r="BN447" i="27"/>
  <c r="BM447" i="27"/>
  <c r="BK447" i="27"/>
  <c r="BJ447" i="27"/>
  <c r="BH447" i="27"/>
  <c r="BG447" i="27"/>
  <c r="BE447" i="27"/>
  <c r="BD447" i="27"/>
  <c r="BA447" i="27"/>
  <c r="AV447" i="27"/>
  <c r="AU447" i="27"/>
  <c r="V447" i="27"/>
  <c r="U447" i="27"/>
  <c r="S447" i="27"/>
  <c r="T447" i="27"/>
  <c r="B447" i="27"/>
  <c r="BT446" i="27"/>
  <c r="BS446" i="27"/>
  <c r="BQ446" i="27"/>
  <c r="BP446" i="27"/>
  <c r="BN446" i="27"/>
  <c r="BM446" i="27"/>
  <c r="BK446" i="27"/>
  <c r="BJ446" i="27"/>
  <c r="BH446" i="27"/>
  <c r="BG446" i="27"/>
  <c r="BE446" i="27"/>
  <c r="BD446" i="27"/>
  <c r="BA446" i="27"/>
  <c r="AV446" i="27"/>
  <c r="AU446" i="27"/>
  <c r="V446" i="27"/>
  <c r="U446" i="27"/>
  <c r="S446" i="27"/>
  <c r="T446" i="27" s="1"/>
  <c r="B446" i="27"/>
  <c r="BT445" i="27"/>
  <c r="BS445" i="27"/>
  <c r="BQ445" i="27"/>
  <c r="BP445" i="27"/>
  <c r="BN445" i="27"/>
  <c r="BM445" i="27"/>
  <c r="BK445" i="27"/>
  <c r="BJ445" i="27"/>
  <c r="BH445" i="27"/>
  <c r="BG445" i="27"/>
  <c r="BE445" i="27"/>
  <c r="BD445" i="27"/>
  <c r="BB445" i="27"/>
  <c r="AV445" i="27"/>
  <c r="AU445" i="27"/>
  <c r="V445" i="27"/>
  <c r="U445" i="27"/>
  <c r="S445" i="27"/>
  <c r="T445" i="27"/>
  <c r="B445" i="27"/>
  <c r="BT444" i="27"/>
  <c r="BS444" i="27"/>
  <c r="BQ444" i="27"/>
  <c r="BP444" i="27"/>
  <c r="BN444" i="27"/>
  <c r="BM444" i="27"/>
  <c r="BK444" i="27"/>
  <c r="BJ444" i="27"/>
  <c r="BH444" i="27"/>
  <c r="BG444" i="27"/>
  <c r="BE444" i="27"/>
  <c r="BD444" i="27"/>
  <c r="AV444" i="27"/>
  <c r="AU444" i="27"/>
  <c r="V444" i="27"/>
  <c r="U444" i="27"/>
  <c r="T444" i="27"/>
  <c r="S444" i="27"/>
  <c r="B444" i="27"/>
  <c r="BT443" i="27"/>
  <c r="BS443" i="27"/>
  <c r="BQ443" i="27"/>
  <c r="BP443" i="27"/>
  <c r="BN443" i="27"/>
  <c r="BM443" i="27"/>
  <c r="BK443" i="27"/>
  <c r="BJ443" i="27"/>
  <c r="BH443" i="27"/>
  <c r="BG443" i="27"/>
  <c r="BE443" i="27"/>
  <c r="BD443" i="27"/>
  <c r="BA443" i="27"/>
  <c r="AV443" i="27"/>
  <c r="AU443" i="27"/>
  <c r="V443" i="27"/>
  <c r="U443" i="27"/>
  <c r="S443" i="27"/>
  <c r="T443" i="27" s="1"/>
  <c r="B443" i="27"/>
  <c r="BT442" i="27"/>
  <c r="BS442" i="27"/>
  <c r="BQ442" i="27"/>
  <c r="BP442" i="27"/>
  <c r="BN442" i="27"/>
  <c r="BM442" i="27"/>
  <c r="BK442" i="27"/>
  <c r="BJ442" i="27"/>
  <c r="BH442" i="27"/>
  <c r="BG442" i="27"/>
  <c r="BE442" i="27"/>
  <c r="BD442" i="27"/>
  <c r="BB442" i="27"/>
  <c r="BA442" i="27"/>
  <c r="AV442" i="27"/>
  <c r="AU442" i="27"/>
  <c r="V442" i="27"/>
  <c r="U442" i="27"/>
  <c r="U462" i="27" s="1"/>
  <c r="S442" i="27"/>
  <c r="T442" i="27" s="1"/>
  <c r="B442" i="27"/>
  <c r="AR439" i="27"/>
  <c r="BT427" i="27"/>
  <c r="BS427" i="27"/>
  <c r="BQ427" i="27"/>
  <c r="BP427" i="27"/>
  <c r="BN427" i="27"/>
  <c r="BM427" i="27"/>
  <c r="BK427" i="27"/>
  <c r="BJ427" i="27"/>
  <c r="BH427" i="27"/>
  <c r="BG427" i="27"/>
  <c r="BE427" i="27"/>
  <c r="BD427" i="27"/>
  <c r="BB427" i="27"/>
  <c r="AV427" i="27"/>
  <c r="AU427" i="27"/>
  <c r="U427" i="27"/>
  <c r="S427" i="27"/>
  <c r="T427" i="27" s="1"/>
  <c r="V427" i="27"/>
  <c r="B427" i="27"/>
  <c r="BT426" i="27"/>
  <c r="BS426" i="27"/>
  <c r="BQ426" i="27"/>
  <c r="BP426" i="27"/>
  <c r="BN426" i="27"/>
  <c r="BM426" i="27"/>
  <c r="BK426" i="27"/>
  <c r="BJ426" i="27"/>
  <c r="BH426" i="27"/>
  <c r="BG426" i="27"/>
  <c r="BE426" i="27"/>
  <c r="BD426" i="27"/>
  <c r="AV426" i="27"/>
  <c r="AU426" i="27"/>
  <c r="U426" i="27"/>
  <c r="S426" i="27"/>
  <c r="T426" i="27" s="1"/>
  <c r="V426" i="27"/>
  <c r="B426" i="27"/>
  <c r="BT425" i="27"/>
  <c r="BS425" i="27"/>
  <c r="BQ425" i="27"/>
  <c r="BP425" i="27"/>
  <c r="BN425" i="27"/>
  <c r="BM425" i="27"/>
  <c r="BK425" i="27"/>
  <c r="BJ425" i="27"/>
  <c r="BH425" i="27"/>
  <c r="BG425" i="27"/>
  <c r="BE425" i="27"/>
  <c r="BD425" i="27"/>
  <c r="BB425" i="27"/>
  <c r="BA425" i="27"/>
  <c r="AV425" i="27"/>
  <c r="AU425" i="27"/>
  <c r="U425" i="27"/>
  <c r="S425" i="27"/>
  <c r="T425" i="27" s="1"/>
  <c r="V425" i="27"/>
  <c r="B425" i="27"/>
  <c r="BT424" i="27"/>
  <c r="BS424" i="27"/>
  <c r="BQ424" i="27"/>
  <c r="BP424" i="27"/>
  <c r="BN424" i="27"/>
  <c r="BM424" i="27"/>
  <c r="BK424" i="27"/>
  <c r="BJ424" i="27"/>
  <c r="BH424" i="27"/>
  <c r="BG424" i="27"/>
  <c r="BE424" i="27"/>
  <c r="BD424" i="27"/>
  <c r="BB424" i="27"/>
  <c r="AV424" i="27"/>
  <c r="AU424" i="27"/>
  <c r="U424" i="27"/>
  <c r="S424" i="27"/>
  <c r="T424" i="27" s="1"/>
  <c r="V424" i="27"/>
  <c r="B424" i="27"/>
  <c r="BT423" i="27"/>
  <c r="BS423" i="27"/>
  <c r="BQ423" i="27"/>
  <c r="BP423" i="27"/>
  <c r="BN423" i="27"/>
  <c r="BM423" i="27"/>
  <c r="BK423" i="27"/>
  <c r="BJ423" i="27"/>
  <c r="BH423" i="27"/>
  <c r="BG423" i="27"/>
  <c r="BE423" i="27"/>
  <c r="BD423" i="27"/>
  <c r="BA423" i="27"/>
  <c r="AV423" i="27"/>
  <c r="AU423" i="27"/>
  <c r="U423" i="27"/>
  <c r="S423" i="27"/>
  <c r="T423" i="27" s="1"/>
  <c r="V423" i="27"/>
  <c r="B423" i="27"/>
  <c r="BT422" i="27"/>
  <c r="BS422" i="27"/>
  <c r="BQ422" i="27"/>
  <c r="BP422" i="27"/>
  <c r="BN422" i="27"/>
  <c r="BM422" i="27"/>
  <c r="BK422" i="27"/>
  <c r="BJ422" i="27"/>
  <c r="BH422" i="27"/>
  <c r="BG422" i="27"/>
  <c r="BE422" i="27"/>
  <c r="BD422" i="27"/>
  <c r="BB422" i="27"/>
  <c r="BA422" i="27"/>
  <c r="AV422" i="27"/>
  <c r="AU422" i="27"/>
  <c r="U422" i="27"/>
  <c r="S422" i="27"/>
  <c r="T422" i="27"/>
  <c r="V422" i="27"/>
  <c r="B422" i="27"/>
  <c r="BT421" i="27"/>
  <c r="BS421" i="27"/>
  <c r="BQ421" i="27"/>
  <c r="BP421" i="27"/>
  <c r="BN421" i="27"/>
  <c r="BM421" i="27"/>
  <c r="BK421" i="27"/>
  <c r="BJ421" i="27"/>
  <c r="BH421" i="27"/>
  <c r="BG421" i="27"/>
  <c r="BE421" i="27"/>
  <c r="BD421" i="27"/>
  <c r="BB421" i="27"/>
  <c r="AV421" i="27"/>
  <c r="AU421" i="27"/>
  <c r="U421" i="27"/>
  <c r="S421" i="27"/>
  <c r="T421" i="27"/>
  <c r="V421" i="27"/>
  <c r="B421" i="27"/>
  <c r="BT420" i="27"/>
  <c r="BS420" i="27"/>
  <c r="BQ420" i="27"/>
  <c r="BP420" i="27"/>
  <c r="BN420" i="27"/>
  <c r="BM420" i="27"/>
  <c r="BK420" i="27"/>
  <c r="BJ420" i="27"/>
  <c r="BH420" i="27"/>
  <c r="BG420" i="27"/>
  <c r="BE420" i="27"/>
  <c r="BD420" i="27"/>
  <c r="BB420" i="27"/>
  <c r="BA420" i="27"/>
  <c r="AV420" i="27"/>
  <c r="AU420" i="27"/>
  <c r="U420" i="27"/>
  <c r="T420" i="27"/>
  <c r="S420" i="27"/>
  <c r="V420" i="27"/>
  <c r="B420" i="27"/>
  <c r="BT419" i="27"/>
  <c r="BS419" i="27"/>
  <c r="BQ419" i="27"/>
  <c r="BP419" i="27"/>
  <c r="BN419" i="27"/>
  <c r="BM419" i="27"/>
  <c r="BK419" i="27"/>
  <c r="BJ419" i="27"/>
  <c r="BH419" i="27"/>
  <c r="BG419" i="27"/>
  <c r="BE419" i="27"/>
  <c r="BD419" i="27"/>
  <c r="BB419" i="27"/>
  <c r="BA419" i="27"/>
  <c r="AV419" i="27"/>
  <c r="AU419" i="27"/>
  <c r="U419" i="27"/>
  <c r="S419" i="27"/>
  <c r="T419" i="27"/>
  <c r="V419" i="27"/>
  <c r="B419" i="27"/>
  <c r="BT418" i="27"/>
  <c r="BS418" i="27"/>
  <c r="BQ418" i="27"/>
  <c r="BP418" i="27"/>
  <c r="BN418" i="27"/>
  <c r="BM418" i="27"/>
  <c r="BK418" i="27"/>
  <c r="BJ418" i="27"/>
  <c r="BH418" i="27"/>
  <c r="BG418" i="27"/>
  <c r="BE418" i="27"/>
  <c r="BD418" i="27"/>
  <c r="BB418" i="27"/>
  <c r="AY418" i="27"/>
  <c r="AV418" i="27"/>
  <c r="AU418" i="27"/>
  <c r="U418" i="27"/>
  <c r="S418" i="27"/>
  <c r="T418" i="27" s="1"/>
  <c r="V418" i="27"/>
  <c r="B418" i="27"/>
  <c r="BT417" i="27"/>
  <c r="BS417" i="27"/>
  <c r="BQ417" i="27"/>
  <c r="BP417" i="27"/>
  <c r="BN417" i="27"/>
  <c r="BM417" i="27"/>
  <c r="BK417" i="27"/>
  <c r="BJ417" i="27"/>
  <c r="BH417" i="27"/>
  <c r="BG417" i="27"/>
  <c r="BE417" i="27"/>
  <c r="BD417" i="27"/>
  <c r="BB417" i="27"/>
  <c r="BA417" i="27"/>
  <c r="AV417" i="27"/>
  <c r="AU417" i="27"/>
  <c r="U417" i="27"/>
  <c r="S417" i="27"/>
  <c r="T417" i="27"/>
  <c r="V417" i="27"/>
  <c r="B417" i="27"/>
  <c r="BT416" i="27"/>
  <c r="BS416" i="27"/>
  <c r="BQ416" i="27"/>
  <c r="BP416" i="27"/>
  <c r="BN416" i="27"/>
  <c r="BM416" i="27"/>
  <c r="BK416" i="27"/>
  <c r="BJ416" i="27"/>
  <c r="BH416" i="27"/>
  <c r="BG416" i="27"/>
  <c r="BE416" i="27"/>
  <c r="BD416" i="27"/>
  <c r="BB416" i="27"/>
  <c r="AV416" i="27"/>
  <c r="AU416" i="27"/>
  <c r="U416" i="27"/>
  <c r="S416" i="27"/>
  <c r="T416" i="27"/>
  <c r="V416" i="27"/>
  <c r="B416" i="27"/>
  <c r="BT415" i="27"/>
  <c r="BS415" i="27"/>
  <c r="BQ415" i="27"/>
  <c r="BP415" i="27"/>
  <c r="BN415" i="27"/>
  <c r="BM415" i="27"/>
  <c r="BK415" i="27"/>
  <c r="BJ415" i="27"/>
  <c r="BH415" i="27"/>
  <c r="BG415" i="27"/>
  <c r="BE415" i="27"/>
  <c r="BD415" i="27"/>
  <c r="BA415" i="27"/>
  <c r="AV415" i="27"/>
  <c r="AU415" i="27"/>
  <c r="U415" i="27"/>
  <c r="S415" i="27"/>
  <c r="T415" i="27"/>
  <c r="V415" i="27"/>
  <c r="B415" i="27"/>
  <c r="BT414" i="27"/>
  <c r="BS414" i="27"/>
  <c r="BQ414" i="27"/>
  <c r="BP414" i="27"/>
  <c r="BN414" i="27"/>
  <c r="BM414" i="27"/>
  <c r="BK414" i="27"/>
  <c r="BJ414" i="27"/>
  <c r="BH414" i="27"/>
  <c r="BG414" i="27"/>
  <c r="BE414" i="27"/>
  <c r="BD414" i="27"/>
  <c r="BB414" i="27"/>
  <c r="BA414" i="27"/>
  <c r="AV414" i="27"/>
  <c r="AU414" i="27"/>
  <c r="U414" i="27"/>
  <c r="S414" i="27"/>
  <c r="T414" i="27" s="1"/>
  <c r="V414" i="27"/>
  <c r="B414" i="27"/>
  <c r="BT413" i="27"/>
  <c r="BS413" i="27"/>
  <c r="BQ413" i="27"/>
  <c r="BP413" i="27"/>
  <c r="BN413" i="27"/>
  <c r="BM413" i="27"/>
  <c r="BK413" i="27"/>
  <c r="BJ413" i="27"/>
  <c r="BH413" i="27"/>
  <c r="BG413" i="27"/>
  <c r="BE413" i="27"/>
  <c r="BD413" i="27"/>
  <c r="BB413" i="27"/>
  <c r="AV413" i="27"/>
  <c r="AU413" i="27"/>
  <c r="U413" i="27"/>
  <c r="S413" i="27"/>
  <c r="T413" i="27" s="1"/>
  <c r="V413" i="27"/>
  <c r="B413" i="27"/>
  <c r="BT412" i="27"/>
  <c r="BS412" i="27"/>
  <c r="BQ412" i="27"/>
  <c r="BP412" i="27"/>
  <c r="BN412" i="27"/>
  <c r="BM412" i="27"/>
  <c r="BK412" i="27"/>
  <c r="BJ412" i="27"/>
  <c r="BH412" i="27"/>
  <c r="BG412" i="27"/>
  <c r="BE412" i="27"/>
  <c r="BD412" i="27"/>
  <c r="BB412" i="27"/>
  <c r="BA412" i="27"/>
  <c r="AV412" i="27"/>
  <c r="AU412" i="27"/>
  <c r="U412" i="27"/>
  <c r="S412" i="27"/>
  <c r="T412" i="27"/>
  <c r="V412" i="27"/>
  <c r="B412" i="27"/>
  <c r="BT411" i="27"/>
  <c r="BS411" i="27"/>
  <c r="BQ411" i="27"/>
  <c r="BP411" i="27"/>
  <c r="BN411" i="27"/>
  <c r="BM411" i="27"/>
  <c r="BK411" i="27"/>
  <c r="BJ411" i="27"/>
  <c r="BH411" i="27"/>
  <c r="BG411" i="27"/>
  <c r="BE411" i="27"/>
  <c r="BD411" i="27"/>
  <c r="BB411" i="27"/>
  <c r="BA411" i="27"/>
  <c r="AV411" i="27"/>
  <c r="AU411" i="27"/>
  <c r="U411" i="27"/>
  <c r="S411" i="27"/>
  <c r="T411" i="27" s="1"/>
  <c r="V411" i="27"/>
  <c r="B411" i="27"/>
  <c r="BT410" i="27"/>
  <c r="BS410" i="27"/>
  <c r="BQ410" i="27"/>
  <c r="BP410" i="27"/>
  <c r="BN410" i="27"/>
  <c r="BM410" i="27"/>
  <c r="BK410" i="27"/>
  <c r="BJ410" i="27"/>
  <c r="BH410" i="27"/>
  <c r="BG410" i="27"/>
  <c r="BE410" i="27"/>
  <c r="BD410" i="27"/>
  <c r="BB410" i="27"/>
  <c r="AV410" i="27"/>
  <c r="AU410" i="27"/>
  <c r="U410" i="27"/>
  <c r="S410" i="27"/>
  <c r="T410" i="27" s="1"/>
  <c r="V410" i="27"/>
  <c r="B410" i="27"/>
  <c r="BT409" i="27"/>
  <c r="BS409" i="27"/>
  <c r="BQ409" i="27"/>
  <c r="BP409" i="27"/>
  <c r="BN409" i="27"/>
  <c r="BM409" i="27"/>
  <c r="BK409" i="27"/>
  <c r="BJ409" i="27"/>
  <c r="BH409" i="27"/>
  <c r="BG409" i="27"/>
  <c r="BE409" i="27"/>
  <c r="BD409" i="27"/>
  <c r="BB409" i="27"/>
  <c r="BA409" i="27"/>
  <c r="AV409" i="27"/>
  <c r="AU409" i="27"/>
  <c r="U409" i="27"/>
  <c r="S409" i="27"/>
  <c r="T409" i="27"/>
  <c r="V409" i="27"/>
  <c r="B409" i="27"/>
  <c r="BT408" i="27"/>
  <c r="BS408" i="27"/>
  <c r="BQ408" i="27"/>
  <c r="BP408" i="27"/>
  <c r="BN408" i="27"/>
  <c r="BM408" i="27"/>
  <c r="BK408" i="27"/>
  <c r="BJ408" i="27"/>
  <c r="BH408" i="27"/>
  <c r="BG408" i="27"/>
  <c r="BE408" i="27"/>
  <c r="BD408" i="27"/>
  <c r="BB408" i="27"/>
  <c r="AV408" i="27"/>
  <c r="AU408" i="27"/>
  <c r="U408" i="27"/>
  <c r="S408" i="27"/>
  <c r="V408" i="27"/>
  <c r="B408" i="27"/>
  <c r="AR405" i="27"/>
  <c r="BT393" i="27"/>
  <c r="BS393" i="27"/>
  <c r="BQ393" i="27"/>
  <c r="BP393" i="27"/>
  <c r="BN393" i="27"/>
  <c r="BM393" i="27"/>
  <c r="BK393" i="27"/>
  <c r="BJ393" i="27"/>
  <c r="BH393" i="27"/>
  <c r="BG393" i="27"/>
  <c r="BE393" i="27"/>
  <c r="BD393" i="27"/>
  <c r="BB393" i="27"/>
  <c r="BA393" i="27"/>
  <c r="AV393" i="27"/>
  <c r="AU393" i="27"/>
  <c r="V393" i="27"/>
  <c r="U393" i="27"/>
  <c r="S393" i="27"/>
  <c r="T393" i="27"/>
  <c r="B393" i="27"/>
  <c r="BT392" i="27"/>
  <c r="BS392" i="27"/>
  <c r="BQ392" i="27"/>
  <c r="BP392" i="27"/>
  <c r="BN392" i="27"/>
  <c r="BM392" i="27"/>
  <c r="BK392" i="27"/>
  <c r="BJ392" i="27"/>
  <c r="BH392" i="27"/>
  <c r="BG392" i="27"/>
  <c r="BE392" i="27"/>
  <c r="BD392" i="27"/>
  <c r="BB392" i="27"/>
  <c r="BA392" i="27"/>
  <c r="AV392" i="27"/>
  <c r="AU392" i="27"/>
  <c r="V392" i="27"/>
  <c r="U392" i="27"/>
  <c r="S392" i="27"/>
  <c r="T392" i="27" s="1"/>
  <c r="B392" i="27"/>
  <c r="BT391" i="27"/>
  <c r="BS391" i="27"/>
  <c r="BQ391" i="27"/>
  <c r="BP391" i="27"/>
  <c r="BN391" i="27"/>
  <c r="BM391" i="27"/>
  <c r="BK391" i="27"/>
  <c r="BJ391" i="27"/>
  <c r="BH391" i="27"/>
  <c r="BG391" i="27"/>
  <c r="BE391" i="27"/>
  <c r="BD391" i="27"/>
  <c r="BB391" i="27"/>
  <c r="AV391" i="27"/>
  <c r="AU391" i="27"/>
  <c r="V391" i="27"/>
  <c r="U391" i="27"/>
  <c r="S391" i="27"/>
  <c r="T391" i="27" s="1"/>
  <c r="B391" i="27"/>
  <c r="BT390" i="27"/>
  <c r="BS390" i="27"/>
  <c r="BQ390" i="27"/>
  <c r="BP390" i="27"/>
  <c r="BN390" i="27"/>
  <c r="BM390" i="27"/>
  <c r="BK390" i="27"/>
  <c r="BJ390" i="27"/>
  <c r="BH390" i="27"/>
  <c r="BG390" i="27"/>
  <c r="BE390" i="27"/>
  <c r="BD390" i="27"/>
  <c r="BA390" i="27"/>
  <c r="AV390" i="27"/>
  <c r="AU390" i="27"/>
  <c r="V390" i="27"/>
  <c r="U390" i="27"/>
  <c r="S390" i="27"/>
  <c r="T390" i="27" s="1"/>
  <c r="B390" i="27"/>
  <c r="BT389" i="27"/>
  <c r="BS389" i="27"/>
  <c r="BQ389" i="27"/>
  <c r="BP389" i="27"/>
  <c r="BN389" i="27"/>
  <c r="BM389" i="27"/>
  <c r="BK389" i="27"/>
  <c r="BJ389" i="27"/>
  <c r="BH389" i="27"/>
  <c r="BG389" i="27"/>
  <c r="BE389" i="27"/>
  <c r="BD389" i="27"/>
  <c r="BB389" i="27"/>
  <c r="BA389" i="27"/>
  <c r="AY389" i="27"/>
  <c r="AV389" i="27"/>
  <c r="AU389" i="27"/>
  <c r="V389" i="27"/>
  <c r="U389" i="27"/>
  <c r="S389" i="27"/>
  <c r="T389" i="27" s="1"/>
  <c r="B389" i="27"/>
  <c r="BT388" i="27"/>
  <c r="BS388" i="27"/>
  <c r="BQ388" i="27"/>
  <c r="BP388" i="27"/>
  <c r="BN388" i="27"/>
  <c r="BM388" i="27"/>
  <c r="BK388" i="27"/>
  <c r="BJ388" i="27"/>
  <c r="BH388" i="27"/>
  <c r="BG388" i="27"/>
  <c r="BE388" i="27"/>
  <c r="BD388" i="27"/>
  <c r="BB388" i="27"/>
  <c r="BA388" i="27"/>
  <c r="AV388" i="27"/>
  <c r="AU388" i="27"/>
  <c r="V388" i="27"/>
  <c r="U388" i="27"/>
  <c r="S388" i="27"/>
  <c r="T388" i="27"/>
  <c r="B388" i="27"/>
  <c r="BT387" i="27"/>
  <c r="BS387" i="27"/>
  <c r="BQ387" i="27"/>
  <c r="BP387" i="27"/>
  <c r="BN387" i="27"/>
  <c r="BM387" i="27"/>
  <c r="BK387" i="27"/>
  <c r="BJ387" i="27"/>
  <c r="BH387" i="27"/>
  <c r="BG387" i="27"/>
  <c r="BE387" i="27"/>
  <c r="BD387" i="27"/>
  <c r="BB387" i="27"/>
  <c r="AV387" i="27"/>
  <c r="AU387" i="27"/>
  <c r="V387" i="27"/>
  <c r="U387" i="27"/>
  <c r="S387" i="27"/>
  <c r="T387" i="27"/>
  <c r="B387" i="27"/>
  <c r="BT386" i="27"/>
  <c r="BS386" i="27"/>
  <c r="BQ386" i="27"/>
  <c r="BP386" i="27"/>
  <c r="BN386" i="27"/>
  <c r="BM386" i="27"/>
  <c r="BK386" i="27"/>
  <c r="BJ386" i="27"/>
  <c r="BH386" i="27"/>
  <c r="BG386" i="27"/>
  <c r="BE386" i="27"/>
  <c r="BD386" i="27"/>
  <c r="BB386" i="27"/>
  <c r="AX386" i="27"/>
  <c r="AV386" i="27"/>
  <c r="AU386" i="27"/>
  <c r="V386" i="27"/>
  <c r="U386" i="27"/>
  <c r="S386" i="27"/>
  <c r="T386" i="27" s="1"/>
  <c r="B386" i="27"/>
  <c r="BT385" i="27"/>
  <c r="BS385" i="27"/>
  <c r="BQ385" i="27"/>
  <c r="BP385" i="27"/>
  <c r="BN385" i="27"/>
  <c r="BM385" i="27"/>
  <c r="BK385" i="27"/>
  <c r="BJ385" i="27"/>
  <c r="BH385" i="27"/>
  <c r="BG385" i="27"/>
  <c r="BE385" i="27"/>
  <c r="BD385" i="27"/>
  <c r="BB385" i="27"/>
  <c r="BA385" i="27"/>
  <c r="AV385" i="27"/>
  <c r="AU385" i="27"/>
  <c r="V385" i="27"/>
  <c r="U385" i="27"/>
  <c r="S385" i="27"/>
  <c r="T385" i="27"/>
  <c r="B385" i="27"/>
  <c r="BT384" i="27"/>
  <c r="BS384" i="27"/>
  <c r="BQ384" i="27"/>
  <c r="BP384" i="27"/>
  <c r="BN384" i="27"/>
  <c r="BM384" i="27"/>
  <c r="BK384" i="27"/>
  <c r="BJ384" i="27"/>
  <c r="BH384" i="27"/>
  <c r="BG384" i="27"/>
  <c r="BE384" i="27"/>
  <c r="BD384" i="27"/>
  <c r="BB384" i="27"/>
  <c r="BA384" i="27"/>
  <c r="AV384" i="27"/>
  <c r="AU384" i="27"/>
  <c r="V384" i="27"/>
  <c r="U384" i="27"/>
  <c r="T384" i="27"/>
  <c r="S384" i="27"/>
  <c r="B384" i="27"/>
  <c r="BT383" i="27"/>
  <c r="BS383" i="27"/>
  <c r="BQ383" i="27"/>
  <c r="BP383" i="27"/>
  <c r="BN383" i="27"/>
  <c r="BM383" i="27"/>
  <c r="BK383" i="27"/>
  <c r="BJ383" i="27"/>
  <c r="BH383" i="27"/>
  <c r="BG383" i="27"/>
  <c r="BE383" i="27"/>
  <c r="BD383" i="27"/>
  <c r="BB383" i="27"/>
  <c r="AV383" i="27"/>
  <c r="AU383" i="27"/>
  <c r="V383" i="27"/>
  <c r="U383" i="27"/>
  <c r="S383" i="27"/>
  <c r="T383" i="27" s="1"/>
  <c r="B383" i="27"/>
  <c r="BT382" i="27"/>
  <c r="BS382" i="27"/>
  <c r="BQ382" i="27"/>
  <c r="BP382" i="27"/>
  <c r="BN382" i="27"/>
  <c r="BM382" i="27"/>
  <c r="BK382" i="27"/>
  <c r="BJ382" i="27"/>
  <c r="BH382" i="27"/>
  <c r="BG382" i="27"/>
  <c r="BE382" i="27"/>
  <c r="BD382" i="27"/>
  <c r="BA382" i="27"/>
  <c r="AV382" i="27"/>
  <c r="AU382" i="27"/>
  <c r="V382" i="27"/>
  <c r="U382" i="27"/>
  <c r="S382" i="27"/>
  <c r="T382" i="27" s="1"/>
  <c r="B382" i="27"/>
  <c r="BT381" i="27"/>
  <c r="BS381" i="27"/>
  <c r="BQ381" i="27"/>
  <c r="BP381" i="27"/>
  <c r="BN381" i="27"/>
  <c r="BM381" i="27"/>
  <c r="BK381" i="27"/>
  <c r="BJ381" i="27"/>
  <c r="BH381" i="27"/>
  <c r="BG381" i="27"/>
  <c r="BE381" i="27"/>
  <c r="BD381" i="27"/>
  <c r="BB381" i="27"/>
  <c r="BA381" i="27"/>
  <c r="AY381" i="27"/>
  <c r="AV381" i="27"/>
  <c r="AU381" i="27"/>
  <c r="V381" i="27"/>
  <c r="U381" i="27"/>
  <c r="S381" i="27"/>
  <c r="T381" i="27" s="1"/>
  <c r="B381" i="27"/>
  <c r="BT380" i="27"/>
  <c r="BS380" i="27"/>
  <c r="BQ380" i="27"/>
  <c r="BP380" i="27"/>
  <c r="BN380" i="27"/>
  <c r="BM380" i="27"/>
  <c r="BK380" i="27"/>
  <c r="BJ380" i="27"/>
  <c r="BH380" i="27"/>
  <c r="BG380" i="27"/>
  <c r="BE380" i="27"/>
  <c r="BD380" i="27"/>
  <c r="BB380" i="27"/>
  <c r="BA380" i="27"/>
  <c r="AV380" i="27"/>
  <c r="AU380" i="27"/>
  <c r="V380" i="27"/>
  <c r="U380" i="27"/>
  <c r="S380" i="27"/>
  <c r="T380" i="27"/>
  <c r="B380" i="27"/>
  <c r="BT379" i="27"/>
  <c r="BS379" i="27"/>
  <c r="BQ379" i="27"/>
  <c r="BP379" i="27"/>
  <c r="BN379" i="27"/>
  <c r="BM379" i="27"/>
  <c r="BK379" i="27"/>
  <c r="BJ379" i="27"/>
  <c r="BH379" i="27"/>
  <c r="BG379" i="27"/>
  <c r="BE379" i="27"/>
  <c r="BD379" i="27"/>
  <c r="BB379" i="27"/>
  <c r="AV379" i="27"/>
  <c r="AU379" i="27"/>
  <c r="V379" i="27"/>
  <c r="U379" i="27"/>
  <c r="S379" i="27"/>
  <c r="T379" i="27"/>
  <c r="B379" i="27"/>
  <c r="BT378" i="27"/>
  <c r="BS378" i="27"/>
  <c r="BQ378" i="27"/>
  <c r="BP378" i="27"/>
  <c r="BN378" i="27"/>
  <c r="BM378" i="27"/>
  <c r="BK378" i="27"/>
  <c r="BJ378" i="27"/>
  <c r="BH378" i="27"/>
  <c r="BG378" i="27"/>
  <c r="BE378" i="27"/>
  <c r="BD378" i="27"/>
  <c r="BB378" i="27"/>
  <c r="AX378" i="27"/>
  <c r="AV378" i="27"/>
  <c r="AU378" i="27"/>
  <c r="V378" i="27"/>
  <c r="U378" i="27"/>
  <c r="S378" i="27"/>
  <c r="T378" i="27" s="1"/>
  <c r="B378" i="27"/>
  <c r="BT377" i="27"/>
  <c r="BS377" i="27"/>
  <c r="BQ377" i="27"/>
  <c r="BP377" i="27"/>
  <c r="BN377" i="27"/>
  <c r="BM377" i="27"/>
  <c r="BK377" i="27"/>
  <c r="BJ377" i="27"/>
  <c r="BH377" i="27"/>
  <c r="BG377" i="27"/>
  <c r="BE377" i="27"/>
  <c r="BD377" i="27"/>
  <c r="BB377" i="27"/>
  <c r="BA377" i="27"/>
  <c r="AV377" i="27"/>
  <c r="AU377" i="27"/>
  <c r="V377" i="27"/>
  <c r="U377" i="27"/>
  <c r="S377" i="27"/>
  <c r="T377" i="27"/>
  <c r="B377" i="27"/>
  <c r="BT376" i="27"/>
  <c r="BS376" i="27"/>
  <c r="BQ376" i="27"/>
  <c r="BP376" i="27"/>
  <c r="BN376" i="27"/>
  <c r="BM376" i="27"/>
  <c r="BK376" i="27"/>
  <c r="BJ376" i="27"/>
  <c r="BH376" i="27"/>
  <c r="BG376" i="27"/>
  <c r="BE376" i="27"/>
  <c r="BD376" i="27"/>
  <c r="BB376" i="27"/>
  <c r="BA376" i="27"/>
  <c r="AV376" i="27"/>
  <c r="AU376" i="27"/>
  <c r="V376" i="27"/>
  <c r="U376" i="27"/>
  <c r="S376" i="27"/>
  <c r="T376" i="27" s="1"/>
  <c r="B376" i="27"/>
  <c r="BT375" i="27"/>
  <c r="BS375" i="27"/>
  <c r="BQ375" i="27"/>
  <c r="BP375" i="27"/>
  <c r="BN375" i="27"/>
  <c r="BM375" i="27"/>
  <c r="BK375" i="27"/>
  <c r="BJ375" i="27"/>
  <c r="BH375" i="27"/>
  <c r="BG375" i="27"/>
  <c r="BE375" i="27"/>
  <c r="BD375" i="27"/>
  <c r="BB375" i="27"/>
  <c r="AV375" i="27"/>
  <c r="AU375" i="27"/>
  <c r="V375" i="27"/>
  <c r="U375" i="27"/>
  <c r="S375" i="27"/>
  <c r="T375" i="27" s="1"/>
  <c r="B375" i="27"/>
  <c r="BT374" i="27"/>
  <c r="BS374" i="27"/>
  <c r="BQ374" i="27"/>
  <c r="BP374" i="27"/>
  <c r="BN374" i="27"/>
  <c r="BM374" i="27"/>
  <c r="BK374" i="27"/>
  <c r="BJ374" i="27"/>
  <c r="BH374" i="27"/>
  <c r="BG374" i="27"/>
  <c r="BE374" i="27"/>
  <c r="BD374" i="27"/>
  <c r="BA374" i="27"/>
  <c r="AV374" i="27"/>
  <c r="AU374" i="27"/>
  <c r="V374" i="27"/>
  <c r="U374" i="27"/>
  <c r="AS374" i="27"/>
  <c r="S374" i="27"/>
  <c r="B374" i="27"/>
  <c r="AR371" i="27"/>
  <c r="BT357" i="27"/>
  <c r="BS357" i="27"/>
  <c r="BQ357" i="27"/>
  <c r="BP357" i="27"/>
  <c r="BN357" i="27"/>
  <c r="BM357" i="27"/>
  <c r="BK357" i="27"/>
  <c r="BJ357" i="27"/>
  <c r="BH357" i="27"/>
  <c r="BG357" i="27"/>
  <c r="BE357" i="27"/>
  <c r="BD357" i="27"/>
  <c r="BB357" i="27"/>
  <c r="BA357" i="27"/>
  <c r="AV357" i="27"/>
  <c r="AU357" i="27"/>
  <c r="V357" i="27"/>
  <c r="U357" i="27"/>
  <c r="S357" i="27"/>
  <c r="T357" i="27" s="1"/>
  <c r="B357" i="27"/>
  <c r="BT356" i="27"/>
  <c r="BS356" i="27"/>
  <c r="BQ356" i="27"/>
  <c r="BP356" i="27"/>
  <c r="BN356" i="27"/>
  <c r="BM356" i="27"/>
  <c r="BK356" i="27"/>
  <c r="BJ356" i="27"/>
  <c r="BH356" i="27"/>
  <c r="BG356" i="27"/>
  <c r="BE356" i="27"/>
  <c r="BD356" i="27"/>
  <c r="BB356" i="27"/>
  <c r="BA356" i="27"/>
  <c r="AV356" i="27"/>
  <c r="AU356" i="27"/>
  <c r="V356" i="27"/>
  <c r="U356" i="27"/>
  <c r="S356" i="27"/>
  <c r="T356" i="27"/>
  <c r="B356" i="27"/>
  <c r="BT355" i="27"/>
  <c r="BS355" i="27"/>
  <c r="BQ355" i="27"/>
  <c r="BP355" i="27"/>
  <c r="BN355" i="27"/>
  <c r="BM355" i="27"/>
  <c r="BK355" i="27"/>
  <c r="BJ355" i="27"/>
  <c r="BH355" i="27"/>
  <c r="BG355" i="27"/>
  <c r="BE355" i="27"/>
  <c r="BD355" i="27"/>
  <c r="BB355" i="27"/>
  <c r="BA355" i="27"/>
  <c r="AV355" i="27"/>
  <c r="AU355" i="27"/>
  <c r="V355" i="27"/>
  <c r="U355" i="27"/>
  <c r="T355" i="27"/>
  <c r="S355" i="27"/>
  <c r="B355" i="27"/>
  <c r="BT354" i="27"/>
  <c r="BS354" i="27"/>
  <c r="BQ354" i="27"/>
  <c r="BP354" i="27"/>
  <c r="BN354" i="27"/>
  <c r="BM354" i="27"/>
  <c r="BK354" i="27"/>
  <c r="BJ354" i="27"/>
  <c r="BH354" i="27"/>
  <c r="BG354" i="27"/>
  <c r="BE354" i="27"/>
  <c r="BD354" i="27"/>
  <c r="BB354" i="27"/>
  <c r="BA354" i="27"/>
  <c r="AV354" i="27"/>
  <c r="AU354" i="27"/>
  <c r="V354" i="27"/>
  <c r="U354" i="27"/>
  <c r="S354" i="27"/>
  <c r="T354" i="27"/>
  <c r="B354" i="27"/>
  <c r="BT353" i="27"/>
  <c r="BS353" i="27"/>
  <c r="BQ353" i="27"/>
  <c r="BP353" i="27"/>
  <c r="BN353" i="27"/>
  <c r="BM353" i="27"/>
  <c r="BK353" i="27"/>
  <c r="BJ353" i="27"/>
  <c r="BH353" i="27"/>
  <c r="BG353" i="27"/>
  <c r="BE353" i="27"/>
  <c r="BD353" i="27"/>
  <c r="BB353" i="27"/>
  <c r="BA353" i="27"/>
  <c r="AV353" i="27"/>
  <c r="AU353" i="27"/>
  <c r="V353" i="27"/>
  <c r="U353" i="27"/>
  <c r="S353" i="27"/>
  <c r="T353" i="27" s="1"/>
  <c r="B353" i="27"/>
  <c r="BT352" i="27"/>
  <c r="BS352" i="27"/>
  <c r="BQ352" i="27"/>
  <c r="BP352" i="27"/>
  <c r="BN352" i="27"/>
  <c r="BM352" i="27"/>
  <c r="BK352" i="27"/>
  <c r="BJ352" i="27"/>
  <c r="BH352" i="27"/>
  <c r="BG352" i="27"/>
  <c r="BE352" i="27"/>
  <c r="BD352" i="27"/>
  <c r="BB352" i="27"/>
  <c r="BA352" i="27"/>
  <c r="AV352" i="27"/>
  <c r="AU352" i="27"/>
  <c r="V352" i="27"/>
  <c r="U352" i="27"/>
  <c r="S352" i="27"/>
  <c r="T352" i="27"/>
  <c r="B352" i="27"/>
  <c r="BT351" i="27"/>
  <c r="BS351" i="27"/>
  <c r="BQ351" i="27"/>
  <c r="BP351" i="27"/>
  <c r="BN351" i="27"/>
  <c r="BM351" i="27"/>
  <c r="BK351" i="27"/>
  <c r="BJ351" i="27"/>
  <c r="BH351" i="27"/>
  <c r="BG351" i="27"/>
  <c r="BE351" i="27"/>
  <c r="BD351" i="27"/>
  <c r="BB351" i="27"/>
  <c r="BA351" i="27"/>
  <c r="AV351" i="27"/>
  <c r="AU351" i="27"/>
  <c r="V351" i="27"/>
  <c r="U351" i="27"/>
  <c r="S351" i="27"/>
  <c r="T351" i="27" s="1"/>
  <c r="B351" i="27"/>
  <c r="BT350" i="27"/>
  <c r="BS350" i="27"/>
  <c r="BQ350" i="27"/>
  <c r="BP350" i="27"/>
  <c r="BN350" i="27"/>
  <c r="BM350" i="27"/>
  <c r="BK350" i="27"/>
  <c r="BJ350" i="27"/>
  <c r="BH350" i="27"/>
  <c r="BG350" i="27"/>
  <c r="BE350" i="27"/>
  <c r="BD350" i="27"/>
  <c r="BB350" i="27"/>
  <c r="BA350" i="27"/>
  <c r="AV350" i="27"/>
  <c r="AU350" i="27"/>
  <c r="V350" i="27"/>
  <c r="U350" i="27"/>
  <c r="S350" i="27"/>
  <c r="T350" i="27"/>
  <c r="B350" i="27"/>
  <c r="BT349" i="27"/>
  <c r="BS349" i="27"/>
  <c r="BQ349" i="27"/>
  <c r="BP349" i="27"/>
  <c r="BN349" i="27"/>
  <c r="BM349" i="27"/>
  <c r="BK349" i="27"/>
  <c r="BJ349" i="27"/>
  <c r="BH349" i="27"/>
  <c r="BG349" i="27"/>
  <c r="BE349" i="27"/>
  <c r="BD349" i="27"/>
  <c r="BB349" i="27"/>
  <c r="BA349" i="27"/>
  <c r="AV349" i="27"/>
  <c r="AU349" i="27"/>
  <c r="V349" i="27"/>
  <c r="U349" i="27"/>
  <c r="T349" i="27"/>
  <c r="S349" i="27"/>
  <c r="B349" i="27"/>
  <c r="BT348" i="27"/>
  <c r="BS348" i="27"/>
  <c r="BQ348" i="27"/>
  <c r="BP348" i="27"/>
  <c r="BN348" i="27"/>
  <c r="BM348" i="27"/>
  <c r="BK348" i="27"/>
  <c r="BJ348" i="27"/>
  <c r="BH348" i="27"/>
  <c r="BG348" i="27"/>
  <c r="BE348" i="27"/>
  <c r="BD348" i="27"/>
  <c r="BB348" i="27"/>
  <c r="BA348" i="27"/>
  <c r="AV348" i="27"/>
  <c r="AU348" i="27"/>
  <c r="V348" i="27"/>
  <c r="U348" i="27"/>
  <c r="S348" i="27"/>
  <c r="T348" i="27"/>
  <c r="B348" i="27"/>
  <c r="BT347" i="27"/>
  <c r="BS347" i="27"/>
  <c r="BQ347" i="27"/>
  <c r="BP347" i="27"/>
  <c r="BN347" i="27"/>
  <c r="BM347" i="27"/>
  <c r="BK347" i="27"/>
  <c r="BJ347" i="27"/>
  <c r="BH347" i="27"/>
  <c r="BG347" i="27"/>
  <c r="BE347" i="27"/>
  <c r="BD347" i="27"/>
  <c r="BB347" i="27"/>
  <c r="BA347" i="27"/>
  <c r="AV347" i="27"/>
  <c r="AU347" i="27"/>
  <c r="V347" i="27"/>
  <c r="U347" i="27"/>
  <c r="S347" i="27"/>
  <c r="T347" i="27" s="1"/>
  <c r="B347" i="27"/>
  <c r="BT346" i="27"/>
  <c r="BS346" i="27"/>
  <c r="BQ346" i="27"/>
  <c r="BP346" i="27"/>
  <c r="BN346" i="27"/>
  <c r="BM346" i="27"/>
  <c r="BK346" i="27"/>
  <c r="BJ346" i="27"/>
  <c r="BH346" i="27"/>
  <c r="BG346" i="27"/>
  <c r="BE346" i="27"/>
  <c r="BD346" i="27"/>
  <c r="BB346" i="27"/>
  <c r="BA346" i="27"/>
  <c r="AX346" i="27"/>
  <c r="AV346" i="27"/>
  <c r="AU346" i="27"/>
  <c r="V346" i="27"/>
  <c r="U346" i="27"/>
  <c r="S346" i="27"/>
  <c r="T346" i="27" s="1"/>
  <c r="B346" i="27"/>
  <c r="BT345" i="27"/>
  <c r="BS345" i="27"/>
  <c r="BQ345" i="27"/>
  <c r="BP345" i="27"/>
  <c r="BN345" i="27"/>
  <c r="BM345" i="27"/>
  <c r="BK345" i="27"/>
  <c r="BJ345" i="27"/>
  <c r="BH345" i="27"/>
  <c r="BG345" i="27"/>
  <c r="BE345" i="27"/>
  <c r="BD345" i="27"/>
  <c r="BB345" i="27"/>
  <c r="BA345" i="27"/>
  <c r="AV345" i="27"/>
  <c r="AU345" i="27"/>
  <c r="V345" i="27"/>
  <c r="U345" i="27"/>
  <c r="S345" i="27"/>
  <c r="T345" i="27"/>
  <c r="B345" i="27"/>
  <c r="BT344" i="27"/>
  <c r="BS344" i="27"/>
  <c r="BQ344" i="27"/>
  <c r="BP344" i="27"/>
  <c r="BN344" i="27"/>
  <c r="BM344" i="27"/>
  <c r="BK344" i="27"/>
  <c r="BJ344" i="27"/>
  <c r="BH344" i="27"/>
  <c r="BG344" i="27"/>
  <c r="BE344" i="27"/>
  <c r="BD344" i="27"/>
  <c r="BB344" i="27"/>
  <c r="BA344" i="27"/>
  <c r="AV344" i="27"/>
  <c r="AU344" i="27"/>
  <c r="V344" i="27"/>
  <c r="U344" i="27"/>
  <c r="S344" i="27"/>
  <c r="T344" i="27" s="1"/>
  <c r="B344" i="27"/>
  <c r="BT343" i="27"/>
  <c r="BS343" i="27"/>
  <c r="BQ343" i="27"/>
  <c r="BP343" i="27"/>
  <c r="BN343" i="27"/>
  <c r="BM343" i="27"/>
  <c r="BK343" i="27"/>
  <c r="BJ343" i="27"/>
  <c r="BH343" i="27"/>
  <c r="BG343" i="27"/>
  <c r="BE343" i="27"/>
  <c r="BD343" i="27"/>
  <c r="BB343" i="27"/>
  <c r="BA343" i="27"/>
  <c r="AV343" i="27"/>
  <c r="AU343" i="27"/>
  <c r="V343" i="27"/>
  <c r="U343" i="27"/>
  <c r="S343" i="27"/>
  <c r="T343" i="27" s="1"/>
  <c r="B343" i="27"/>
  <c r="BT342" i="27"/>
  <c r="BS342" i="27"/>
  <c r="BQ342" i="27"/>
  <c r="BP342" i="27"/>
  <c r="BN342" i="27"/>
  <c r="BM342" i="27"/>
  <c r="BK342" i="27"/>
  <c r="BJ342" i="27"/>
  <c r="BH342" i="27"/>
  <c r="BG342" i="27"/>
  <c r="BE342" i="27"/>
  <c r="BD342" i="27"/>
  <c r="BB342" i="27"/>
  <c r="BA342" i="27"/>
  <c r="AV342" i="27"/>
  <c r="AU342" i="27"/>
  <c r="V342" i="27"/>
  <c r="U342" i="27"/>
  <c r="S342" i="27"/>
  <c r="T342" i="27" s="1"/>
  <c r="B342" i="27"/>
  <c r="BT341" i="27"/>
  <c r="BS341" i="27"/>
  <c r="BQ341" i="27"/>
  <c r="BP341" i="27"/>
  <c r="BN341" i="27"/>
  <c r="BM341" i="27"/>
  <c r="BK341" i="27"/>
  <c r="BJ341" i="27"/>
  <c r="BH341" i="27"/>
  <c r="BG341" i="27"/>
  <c r="BE341" i="27"/>
  <c r="BD341" i="27"/>
  <c r="BB341" i="27"/>
  <c r="BA341" i="27"/>
  <c r="AV341" i="27"/>
  <c r="AU341" i="27"/>
  <c r="V341" i="27"/>
  <c r="U341" i="27"/>
  <c r="S341" i="27"/>
  <c r="T341" i="27"/>
  <c r="B341" i="27"/>
  <c r="BT340" i="27"/>
  <c r="BS340" i="27"/>
  <c r="BQ340" i="27"/>
  <c r="BP340" i="27"/>
  <c r="BN340" i="27"/>
  <c r="BM340" i="27"/>
  <c r="BK340" i="27"/>
  <c r="BJ340" i="27"/>
  <c r="BH340" i="27"/>
  <c r="BG340" i="27"/>
  <c r="BE340" i="27"/>
  <c r="BD340" i="27"/>
  <c r="BB340" i="27"/>
  <c r="BA340" i="27"/>
  <c r="AV340" i="27"/>
  <c r="AU340" i="27"/>
  <c r="V340" i="27"/>
  <c r="U340" i="27"/>
  <c r="S340" i="27"/>
  <c r="T340" i="27" s="1"/>
  <c r="B340" i="27"/>
  <c r="BT339" i="27"/>
  <c r="BS339" i="27"/>
  <c r="BQ339" i="27"/>
  <c r="BP339" i="27"/>
  <c r="BN339" i="27"/>
  <c r="BM339" i="27"/>
  <c r="BK339" i="27"/>
  <c r="BJ339" i="27"/>
  <c r="BH339" i="27"/>
  <c r="BG339" i="27"/>
  <c r="BE339" i="27"/>
  <c r="BD339" i="27"/>
  <c r="BB339" i="27"/>
  <c r="BA339" i="27"/>
  <c r="AV339" i="27"/>
  <c r="AU339" i="27"/>
  <c r="V339" i="27"/>
  <c r="U339" i="27"/>
  <c r="S339" i="27"/>
  <c r="T339" i="27"/>
  <c r="B339" i="27"/>
  <c r="BT338" i="27"/>
  <c r="BS338" i="27"/>
  <c r="BQ338" i="27"/>
  <c r="BP338" i="27"/>
  <c r="BN338" i="27"/>
  <c r="BM338" i="27"/>
  <c r="BK338" i="27"/>
  <c r="BJ338" i="27"/>
  <c r="BH338" i="27"/>
  <c r="BG338" i="27"/>
  <c r="BE338" i="27"/>
  <c r="BD338" i="27"/>
  <c r="BB338" i="27"/>
  <c r="BA338" i="27"/>
  <c r="AV338" i="27"/>
  <c r="AU338" i="27"/>
  <c r="V338" i="27"/>
  <c r="U338" i="27"/>
  <c r="AS338" i="27"/>
  <c r="S338" i="27"/>
  <c r="T338" i="27" s="1"/>
  <c r="B338" i="27"/>
  <c r="AR335" i="27"/>
  <c r="BT323" i="27"/>
  <c r="BS323" i="27"/>
  <c r="BQ323" i="27"/>
  <c r="BP323" i="27"/>
  <c r="BN323" i="27"/>
  <c r="BM323" i="27"/>
  <c r="BK323" i="27"/>
  <c r="BJ323" i="27"/>
  <c r="BH323" i="27"/>
  <c r="BG323" i="27"/>
  <c r="BE323" i="27"/>
  <c r="BD323" i="27"/>
  <c r="BB323" i="27"/>
  <c r="BA323" i="27"/>
  <c r="AV323" i="27"/>
  <c r="AU323" i="27"/>
  <c r="V323" i="27"/>
  <c r="U323" i="27"/>
  <c r="S323" i="27"/>
  <c r="T323" i="27"/>
  <c r="B323" i="27"/>
  <c r="BT322" i="27"/>
  <c r="BS322" i="27"/>
  <c r="BQ322" i="27"/>
  <c r="BP322" i="27"/>
  <c r="BN322" i="27"/>
  <c r="BM322" i="27"/>
  <c r="BK322" i="27"/>
  <c r="BJ322" i="27"/>
  <c r="BH322" i="27"/>
  <c r="BG322" i="27"/>
  <c r="BE322" i="27"/>
  <c r="BD322" i="27"/>
  <c r="BB322" i="27"/>
  <c r="BA322" i="27"/>
  <c r="AV322" i="27"/>
  <c r="AU322" i="27"/>
  <c r="V322" i="27"/>
  <c r="U322" i="27"/>
  <c r="T322" i="27"/>
  <c r="S322" i="27"/>
  <c r="B322" i="27"/>
  <c r="BT321" i="27"/>
  <c r="BS321" i="27"/>
  <c r="BQ321" i="27"/>
  <c r="BP321" i="27"/>
  <c r="BN321" i="27"/>
  <c r="BM321" i="27"/>
  <c r="BK321" i="27"/>
  <c r="BJ321" i="27"/>
  <c r="BH321" i="27"/>
  <c r="BG321" i="27"/>
  <c r="BE321" i="27"/>
  <c r="BD321" i="27"/>
  <c r="BB321" i="27"/>
  <c r="BA321" i="27"/>
  <c r="AV321" i="27"/>
  <c r="AU321" i="27"/>
  <c r="V321" i="27"/>
  <c r="U321" i="27"/>
  <c r="S321" i="27"/>
  <c r="T321" i="27"/>
  <c r="B321" i="27"/>
  <c r="BT320" i="27"/>
  <c r="BS320" i="27"/>
  <c r="BQ320" i="27"/>
  <c r="BP320" i="27"/>
  <c r="BN320" i="27"/>
  <c r="BM320" i="27"/>
  <c r="BK320" i="27"/>
  <c r="BJ320" i="27"/>
  <c r="BH320" i="27"/>
  <c r="BG320" i="27"/>
  <c r="BE320" i="27"/>
  <c r="BD320" i="27"/>
  <c r="BB320" i="27"/>
  <c r="BA320" i="27"/>
  <c r="AV320" i="27"/>
  <c r="AU320" i="27"/>
  <c r="V320" i="27"/>
  <c r="U320" i="27"/>
  <c r="S320" i="27"/>
  <c r="T320" i="27" s="1"/>
  <c r="B320" i="27"/>
  <c r="BT319" i="27"/>
  <c r="BS319" i="27"/>
  <c r="BQ319" i="27"/>
  <c r="BP319" i="27"/>
  <c r="BN319" i="27"/>
  <c r="BM319" i="27"/>
  <c r="BK319" i="27"/>
  <c r="BJ319" i="27"/>
  <c r="BH319" i="27"/>
  <c r="BG319" i="27"/>
  <c r="BE319" i="27"/>
  <c r="BD319" i="27"/>
  <c r="BB319" i="27"/>
  <c r="BA319" i="27"/>
  <c r="AV319" i="27"/>
  <c r="AU319" i="27"/>
  <c r="V319" i="27"/>
  <c r="U319" i="27"/>
  <c r="S319" i="27"/>
  <c r="T319" i="27"/>
  <c r="B319" i="27"/>
  <c r="BT318" i="27"/>
  <c r="BS318" i="27"/>
  <c r="BQ318" i="27"/>
  <c r="BP318" i="27"/>
  <c r="BN318" i="27"/>
  <c r="BM318" i="27"/>
  <c r="BK318" i="27"/>
  <c r="BJ318" i="27"/>
  <c r="BH318" i="27"/>
  <c r="BG318" i="27"/>
  <c r="BE318" i="27"/>
  <c r="BD318" i="27"/>
  <c r="BB318" i="27"/>
  <c r="BA318" i="27"/>
  <c r="AY318" i="27"/>
  <c r="AV318" i="27"/>
  <c r="AU318" i="27"/>
  <c r="V318" i="27"/>
  <c r="U318" i="27"/>
  <c r="S318" i="27"/>
  <c r="T318" i="27"/>
  <c r="B318" i="27"/>
  <c r="BT317" i="27"/>
  <c r="BS317" i="27"/>
  <c r="BQ317" i="27"/>
  <c r="BP317" i="27"/>
  <c r="BN317" i="27"/>
  <c r="BM317" i="27"/>
  <c r="BK317" i="27"/>
  <c r="BJ317" i="27"/>
  <c r="BH317" i="27"/>
  <c r="BG317" i="27"/>
  <c r="BE317" i="27"/>
  <c r="BD317" i="27"/>
  <c r="BB317" i="27"/>
  <c r="BA317" i="27"/>
  <c r="AX317" i="27"/>
  <c r="AV317" i="27"/>
  <c r="AU317" i="27"/>
  <c r="V317" i="27"/>
  <c r="U317" i="27"/>
  <c r="S317" i="27"/>
  <c r="T317" i="27"/>
  <c r="B317" i="27"/>
  <c r="BT316" i="27"/>
  <c r="BS316" i="27"/>
  <c r="BQ316" i="27"/>
  <c r="BP316" i="27"/>
  <c r="BN316" i="27"/>
  <c r="BM316" i="27"/>
  <c r="BK316" i="27"/>
  <c r="BJ316" i="27"/>
  <c r="BH316" i="27"/>
  <c r="BG316" i="27"/>
  <c r="BE316" i="27"/>
  <c r="BD316" i="27"/>
  <c r="BB316" i="27"/>
  <c r="BA316" i="27"/>
  <c r="AV316" i="27"/>
  <c r="AU316" i="27"/>
  <c r="V316" i="27"/>
  <c r="U316" i="27"/>
  <c r="S316" i="27"/>
  <c r="T316" i="27" s="1"/>
  <c r="B316" i="27"/>
  <c r="BT315" i="27"/>
  <c r="BS315" i="27"/>
  <c r="BQ315" i="27"/>
  <c r="BP315" i="27"/>
  <c r="BN315" i="27"/>
  <c r="BM315" i="27"/>
  <c r="BK315" i="27"/>
  <c r="BJ315" i="27"/>
  <c r="BH315" i="27"/>
  <c r="BG315" i="27"/>
  <c r="BE315" i="27"/>
  <c r="BD315" i="27"/>
  <c r="BB315" i="27"/>
  <c r="BA315" i="27"/>
  <c r="AV315" i="27"/>
  <c r="AU315" i="27"/>
  <c r="V315" i="27"/>
  <c r="U315" i="27"/>
  <c r="S315" i="27"/>
  <c r="T315" i="27"/>
  <c r="B315" i="27"/>
  <c r="BT314" i="27"/>
  <c r="BS314" i="27"/>
  <c r="BQ314" i="27"/>
  <c r="BP314" i="27"/>
  <c r="BN314" i="27"/>
  <c r="BM314" i="27"/>
  <c r="BK314" i="27"/>
  <c r="BJ314" i="27"/>
  <c r="BH314" i="27"/>
  <c r="BG314" i="27"/>
  <c r="BE314" i="27"/>
  <c r="BD314" i="27"/>
  <c r="BB314" i="27"/>
  <c r="BA314" i="27"/>
  <c r="AV314" i="27"/>
  <c r="AU314" i="27"/>
  <c r="V314" i="27"/>
  <c r="U314" i="27"/>
  <c r="S314" i="27"/>
  <c r="T314" i="27" s="1"/>
  <c r="B314" i="27"/>
  <c r="BT313" i="27"/>
  <c r="BS313" i="27"/>
  <c r="BQ313" i="27"/>
  <c r="BP313" i="27"/>
  <c r="BN313" i="27"/>
  <c r="BM313" i="27"/>
  <c r="BK313" i="27"/>
  <c r="BJ313" i="27"/>
  <c r="BH313" i="27"/>
  <c r="BG313" i="27"/>
  <c r="BE313" i="27"/>
  <c r="BD313" i="27"/>
  <c r="BB313" i="27"/>
  <c r="BA313" i="27"/>
  <c r="AV313" i="27"/>
  <c r="AU313" i="27"/>
  <c r="V313" i="27"/>
  <c r="U313" i="27"/>
  <c r="S313" i="27"/>
  <c r="T313" i="27"/>
  <c r="B313" i="27"/>
  <c r="BT312" i="27"/>
  <c r="BS312" i="27"/>
  <c r="BQ312" i="27"/>
  <c r="BP312" i="27"/>
  <c r="BN312" i="27"/>
  <c r="BM312" i="27"/>
  <c r="BK312" i="27"/>
  <c r="BJ312" i="27"/>
  <c r="BH312" i="27"/>
  <c r="BG312" i="27"/>
  <c r="BE312" i="27"/>
  <c r="BD312" i="27"/>
  <c r="BB312" i="27"/>
  <c r="BA312" i="27"/>
  <c r="AV312" i="27"/>
  <c r="AU312" i="27"/>
  <c r="V312" i="27"/>
  <c r="U312" i="27"/>
  <c r="T312" i="27"/>
  <c r="S312" i="27"/>
  <c r="B312" i="27"/>
  <c r="BT311" i="27"/>
  <c r="BS311" i="27"/>
  <c r="BQ311" i="27"/>
  <c r="BP311" i="27"/>
  <c r="BN311" i="27"/>
  <c r="BM311" i="27"/>
  <c r="BK311" i="27"/>
  <c r="BJ311" i="27"/>
  <c r="BH311" i="27"/>
  <c r="BG311" i="27"/>
  <c r="BE311" i="27"/>
  <c r="BD311" i="27"/>
  <c r="BB311" i="27"/>
  <c r="BA311" i="27"/>
  <c r="AV311" i="27"/>
  <c r="AU311" i="27"/>
  <c r="V311" i="27"/>
  <c r="U311" i="27"/>
  <c r="S311" i="27"/>
  <c r="T311" i="27"/>
  <c r="B311" i="27"/>
  <c r="BT310" i="27"/>
  <c r="BS310" i="27"/>
  <c r="BQ310" i="27"/>
  <c r="BP310" i="27"/>
  <c r="BN310" i="27"/>
  <c r="BM310" i="27"/>
  <c r="BK310" i="27"/>
  <c r="BJ310" i="27"/>
  <c r="BH310" i="27"/>
  <c r="BG310" i="27"/>
  <c r="BE310" i="27"/>
  <c r="BD310" i="27"/>
  <c r="BB310" i="27"/>
  <c r="BA310" i="27"/>
  <c r="AY310" i="27"/>
  <c r="AV310" i="27"/>
  <c r="AU310" i="27"/>
  <c r="V310" i="27"/>
  <c r="U310" i="27"/>
  <c r="S310" i="27"/>
  <c r="T310" i="27"/>
  <c r="B310" i="27"/>
  <c r="BT309" i="27"/>
  <c r="BS309" i="27"/>
  <c r="BQ309" i="27"/>
  <c r="BP309" i="27"/>
  <c r="BN309" i="27"/>
  <c r="BM309" i="27"/>
  <c r="BK309" i="27"/>
  <c r="BJ309" i="27"/>
  <c r="BH309" i="27"/>
  <c r="BG309" i="27"/>
  <c r="BE309" i="27"/>
  <c r="BD309" i="27"/>
  <c r="BB309" i="27"/>
  <c r="BA309" i="27"/>
  <c r="AX309" i="27"/>
  <c r="AV309" i="27"/>
  <c r="AU309" i="27"/>
  <c r="V309" i="27"/>
  <c r="U309" i="27"/>
  <c r="S309" i="27"/>
  <c r="T309" i="27"/>
  <c r="B309" i="27"/>
  <c r="BT308" i="27"/>
  <c r="BS308" i="27"/>
  <c r="BQ308" i="27"/>
  <c r="BP308" i="27"/>
  <c r="BN308" i="27"/>
  <c r="BM308" i="27"/>
  <c r="BK308" i="27"/>
  <c r="BJ308" i="27"/>
  <c r="BH308" i="27"/>
  <c r="BG308" i="27"/>
  <c r="BE308" i="27"/>
  <c r="BD308" i="27"/>
  <c r="BB308" i="27"/>
  <c r="BA308" i="27"/>
  <c r="AV308" i="27"/>
  <c r="AU308" i="27"/>
  <c r="V308" i="27"/>
  <c r="U308" i="27"/>
  <c r="S308" i="27"/>
  <c r="T308" i="27" s="1"/>
  <c r="B308" i="27"/>
  <c r="BT307" i="27"/>
  <c r="BS307" i="27"/>
  <c r="BQ307" i="27"/>
  <c r="BP307" i="27"/>
  <c r="BN307" i="27"/>
  <c r="BM307" i="27"/>
  <c r="BK307" i="27"/>
  <c r="BJ307" i="27"/>
  <c r="BH307" i="27"/>
  <c r="BG307" i="27"/>
  <c r="BE307" i="27"/>
  <c r="BD307" i="27"/>
  <c r="BB307" i="27"/>
  <c r="BA307" i="27"/>
  <c r="AV307" i="27"/>
  <c r="AU307" i="27"/>
  <c r="V307" i="27"/>
  <c r="U307" i="27"/>
  <c r="S307" i="27"/>
  <c r="T307" i="27"/>
  <c r="B307" i="27"/>
  <c r="BT306" i="27"/>
  <c r="BS306" i="27"/>
  <c r="BQ306" i="27"/>
  <c r="BP306" i="27"/>
  <c r="BN306" i="27"/>
  <c r="BM306" i="27"/>
  <c r="BK306" i="27"/>
  <c r="BJ306" i="27"/>
  <c r="BH306" i="27"/>
  <c r="BG306" i="27"/>
  <c r="BE306" i="27"/>
  <c r="BD306" i="27"/>
  <c r="BB306" i="27"/>
  <c r="BA306" i="27"/>
  <c r="AV306" i="27"/>
  <c r="AU306" i="27"/>
  <c r="V306" i="27"/>
  <c r="U306" i="27"/>
  <c r="S306" i="27"/>
  <c r="T306" i="27" s="1"/>
  <c r="B306" i="27"/>
  <c r="BT305" i="27"/>
  <c r="BS305" i="27"/>
  <c r="BQ305" i="27"/>
  <c r="BP305" i="27"/>
  <c r="BN305" i="27"/>
  <c r="BM305" i="27"/>
  <c r="BK305" i="27"/>
  <c r="BJ305" i="27"/>
  <c r="BH305" i="27"/>
  <c r="BG305" i="27"/>
  <c r="BE305" i="27"/>
  <c r="BD305" i="27"/>
  <c r="BB305" i="27"/>
  <c r="BA305" i="27"/>
  <c r="AV305" i="27"/>
  <c r="AU305" i="27"/>
  <c r="V305" i="27"/>
  <c r="U305" i="27"/>
  <c r="S305" i="27"/>
  <c r="T305" i="27"/>
  <c r="B305" i="27"/>
  <c r="BT304" i="27"/>
  <c r="BS304" i="27"/>
  <c r="BQ304" i="27"/>
  <c r="BP304" i="27"/>
  <c r="BN304" i="27"/>
  <c r="BM304" i="27"/>
  <c r="BK304" i="27"/>
  <c r="BK324" i="27" s="1"/>
  <c r="BK326" i="27" s="1"/>
  <c r="BJ304" i="27"/>
  <c r="BH304" i="27"/>
  <c r="BG304" i="27"/>
  <c r="BE304" i="27"/>
  <c r="BD304" i="27"/>
  <c r="BB304" i="27"/>
  <c r="BA304" i="27"/>
  <c r="AV304" i="27"/>
  <c r="AU304" i="27"/>
  <c r="V304" i="27"/>
  <c r="U304" i="27"/>
  <c r="AS304" i="27"/>
  <c r="S304" i="27"/>
  <c r="B304" i="27"/>
  <c r="AR301" i="27"/>
  <c r="BT283" i="27"/>
  <c r="BS283" i="27"/>
  <c r="BQ283" i="27"/>
  <c r="BP283" i="27"/>
  <c r="BN283" i="27"/>
  <c r="BM283" i="27"/>
  <c r="BK283" i="27"/>
  <c r="BJ283" i="27"/>
  <c r="BH283" i="27"/>
  <c r="BG283" i="27"/>
  <c r="BE283" i="27"/>
  <c r="BD283" i="27"/>
  <c r="BB283" i="27"/>
  <c r="BA283" i="27"/>
  <c r="AY283" i="27"/>
  <c r="AV283" i="27"/>
  <c r="AU283" i="27"/>
  <c r="V283" i="27"/>
  <c r="U283" i="27"/>
  <c r="S283" i="27"/>
  <c r="T283" i="27"/>
  <c r="B283" i="27"/>
  <c r="BT282" i="27"/>
  <c r="BS282" i="27"/>
  <c r="BQ282" i="27"/>
  <c r="BP282" i="27"/>
  <c r="BN282" i="27"/>
  <c r="BM282" i="27"/>
  <c r="BK282" i="27"/>
  <c r="BJ282" i="27"/>
  <c r="BH282" i="27"/>
  <c r="BG282" i="27"/>
  <c r="BE282" i="27"/>
  <c r="BD282" i="27"/>
  <c r="BB282" i="27"/>
  <c r="BA282" i="27"/>
  <c r="AX282" i="27"/>
  <c r="AV282" i="27"/>
  <c r="AU282" i="27"/>
  <c r="V282" i="27"/>
  <c r="U282" i="27"/>
  <c r="S282" i="27"/>
  <c r="T282" i="27"/>
  <c r="B282" i="27"/>
  <c r="BT281" i="27"/>
  <c r="BS281" i="27"/>
  <c r="BQ281" i="27"/>
  <c r="BP281" i="27"/>
  <c r="BN281" i="27"/>
  <c r="BM281" i="27"/>
  <c r="BK281" i="27"/>
  <c r="BJ281" i="27"/>
  <c r="BH281" i="27"/>
  <c r="BG281" i="27"/>
  <c r="BE281" i="27"/>
  <c r="BD281" i="27"/>
  <c r="BB281" i="27"/>
  <c r="BA281" i="27"/>
  <c r="AV281" i="27"/>
  <c r="AU281" i="27"/>
  <c r="V281" i="27"/>
  <c r="U281" i="27"/>
  <c r="S281" i="27"/>
  <c r="T281" i="27" s="1"/>
  <c r="B281" i="27"/>
  <c r="BT280" i="27"/>
  <c r="BS280" i="27"/>
  <c r="BQ280" i="27"/>
  <c r="BP280" i="27"/>
  <c r="BN280" i="27"/>
  <c r="BM280" i="27"/>
  <c r="BK280" i="27"/>
  <c r="BJ280" i="27"/>
  <c r="BH280" i="27"/>
  <c r="BG280" i="27"/>
  <c r="BE280" i="27"/>
  <c r="BD280" i="27"/>
  <c r="BB280" i="27"/>
  <c r="BA280" i="27"/>
  <c r="AV280" i="27"/>
  <c r="AU280" i="27"/>
  <c r="V280" i="27"/>
  <c r="U280" i="27"/>
  <c r="S280" i="27"/>
  <c r="T280" i="27"/>
  <c r="B280" i="27"/>
  <c r="BT279" i="27"/>
  <c r="BS279" i="27"/>
  <c r="BQ279" i="27"/>
  <c r="BP279" i="27"/>
  <c r="BN279" i="27"/>
  <c r="BM279" i="27"/>
  <c r="BK279" i="27"/>
  <c r="BJ279" i="27"/>
  <c r="BH279" i="27"/>
  <c r="BG279" i="27"/>
  <c r="BE279" i="27"/>
  <c r="BD279" i="27"/>
  <c r="BB279" i="27"/>
  <c r="BA279" i="27"/>
  <c r="AV279" i="27"/>
  <c r="AU279" i="27"/>
  <c r="V279" i="27"/>
  <c r="U279" i="27"/>
  <c r="T279" i="27"/>
  <c r="S279" i="27"/>
  <c r="B279" i="27"/>
  <c r="BT278" i="27"/>
  <c r="BS278" i="27"/>
  <c r="BQ278" i="27"/>
  <c r="BP278" i="27"/>
  <c r="BN278" i="27"/>
  <c r="BM278" i="27"/>
  <c r="BK278" i="27"/>
  <c r="BJ278" i="27"/>
  <c r="BH278" i="27"/>
  <c r="BG278" i="27"/>
  <c r="BE278" i="27"/>
  <c r="BD278" i="27"/>
  <c r="BB278" i="27"/>
  <c r="BA278" i="27"/>
  <c r="AV278" i="27"/>
  <c r="AU278" i="27"/>
  <c r="V278" i="27"/>
  <c r="U278" i="27"/>
  <c r="S278" i="27"/>
  <c r="T278" i="27"/>
  <c r="B278" i="27"/>
  <c r="BT277" i="27"/>
  <c r="BS277" i="27"/>
  <c r="BQ277" i="27"/>
  <c r="BP277" i="27"/>
  <c r="BN277" i="27"/>
  <c r="BM277" i="27"/>
  <c r="BK277" i="27"/>
  <c r="BJ277" i="27"/>
  <c r="BH277" i="27"/>
  <c r="BG277" i="27"/>
  <c r="BE277" i="27"/>
  <c r="BD277" i="27"/>
  <c r="BB277" i="27"/>
  <c r="BA277" i="27"/>
  <c r="AV277" i="27"/>
  <c r="AU277" i="27"/>
  <c r="V277" i="27"/>
  <c r="U277" i="27"/>
  <c r="S277" i="27"/>
  <c r="T277" i="27" s="1"/>
  <c r="B277" i="27"/>
  <c r="BT276" i="27"/>
  <c r="BS276" i="27"/>
  <c r="BQ276" i="27"/>
  <c r="BP276" i="27"/>
  <c r="BN276" i="27"/>
  <c r="BM276" i="27"/>
  <c r="BK276" i="27"/>
  <c r="BJ276" i="27"/>
  <c r="BH276" i="27"/>
  <c r="BG276" i="27"/>
  <c r="BE276" i="27"/>
  <c r="BD276" i="27"/>
  <c r="BB276" i="27"/>
  <c r="BA276" i="27"/>
  <c r="AV276" i="27"/>
  <c r="AU276" i="27"/>
  <c r="V276" i="27"/>
  <c r="U276" i="27"/>
  <c r="S276" i="27"/>
  <c r="T276" i="27"/>
  <c r="B276" i="27"/>
  <c r="BT275" i="27"/>
  <c r="BS275" i="27"/>
  <c r="BQ275" i="27"/>
  <c r="BP275" i="27"/>
  <c r="BN275" i="27"/>
  <c r="BM275" i="27"/>
  <c r="BK275" i="27"/>
  <c r="BJ275" i="27"/>
  <c r="BH275" i="27"/>
  <c r="BG275" i="27"/>
  <c r="BE275" i="27"/>
  <c r="BD275" i="27"/>
  <c r="BB275" i="27"/>
  <c r="BA275" i="27"/>
  <c r="AY275" i="27"/>
  <c r="AV275" i="27"/>
  <c r="AU275" i="27"/>
  <c r="V275" i="27"/>
  <c r="U275" i="27"/>
  <c r="S275" i="27"/>
  <c r="T275" i="27"/>
  <c r="B275" i="27"/>
  <c r="BT274" i="27"/>
  <c r="BS274" i="27"/>
  <c r="BQ274" i="27"/>
  <c r="BP274" i="27"/>
  <c r="BN274" i="27"/>
  <c r="BM274" i="27"/>
  <c r="BK274" i="27"/>
  <c r="BJ274" i="27"/>
  <c r="BH274" i="27"/>
  <c r="BG274" i="27"/>
  <c r="BE274" i="27"/>
  <c r="BD274" i="27"/>
  <c r="BB274" i="27"/>
  <c r="BA274" i="27"/>
  <c r="AX274" i="27"/>
  <c r="AV274" i="27"/>
  <c r="AU274" i="27"/>
  <c r="V274" i="27"/>
  <c r="U274" i="27"/>
  <c r="S274" i="27"/>
  <c r="T274" i="27"/>
  <c r="B274" i="27"/>
  <c r="BT273" i="27"/>
  <c r="BS273" i="27"/>
  <c r="BQ273" i="27"/>
  <c r="BP273" i="27"/>
  <c r="BN273" i="27"/>
  <c r="BM273" i="27"/>
  <c r="BK273" i="27"/>
  <c r="BJ273" i="27"/>
  <c r="BH273" i="27"/>
  <c r="BG273" i="27"/>
  <c r="BE273" i="27"/>
  <c r="BD273" i="27"/>
  <c r="BB273" i="27"/>
  <c r="BA273" i="27"/>
  <c r="AV273" i="27"/>
  <c r="AU273" i="27"/>
  <c r="V273" i="27"/>
  <c r="U273" i="27"/>
  <c r="S273" i="27"/>
  <c r="T273" i="27" s="1"/>
  <c r="B273" i="27"/>
  <c r="BT272" i="27"/>
  <c r="BS272" i="27"/>
  <c r="BQ272" i="27"/>
  <c r="BP272" i="27"/>
  <c r="BN272" i="27"/>
  <c r="BM272" i="27"/>
  <c r="BK272" i="27"/>
  <c r="BJ272" i="27"/>
  <c r="BH272" i="27"/>
  <c r="BG272" i="27"/>
  <c r="BE272" i="27"/>
  <c r="BD272" i="27"/>
  <c r="BB272" i="27"/>
  <c r="BA272" i="27"/>
  <c r="AV272" i="27"/>
  <c r="AU272" i="27"/>
  <c r="V272" i="27"/>
  <c r="U272" i="27"/>
  <c r="S272" i="27"/>
  <c r="T272" i="27"/>
  <c r="B272" i="27"/>
  <c r="BT271" i="27"/>
  <c r="BS271" i="27"/>
  <c r="BQ271" i="27"/>
  <c r="BP271" i="27"/>
  <c r="BN271" i="27"/>
  <c r="BM271" i="27"/>
  <c r="BK271" i="27"/>
  <c r="BJ271" i="27"/>
  <c r="BH271" i="27"/>
  <c r="BG271" i="27"/>
  <c r="BE271" i="27"/>
  <c r="BD271" i="27"/>
  <c r="BB271" i="27"/>
  <c r="BA271" i="27"/>
  <c r="AV271" i="27"/>
  <c r="AU271" i="27"/>
  <c r="V271" i="27"/>
  <c r="U271" i="27"/>
  <c r="T271" i="27"/>
  <c r="S271" i="27"/>
  <c r="B271" i="27"/>
  <c r="BT270" i="27"/>
  <c r="BS270" i="27"/>
  <c r="BQ270" i="27"/>
  <c r="BP270" i="27"/>
  <c r="BN270" i="27"/>
  <c r="BM270" i="27"/>
  <c r="BK270" i="27"/>
  <c r="BJ270" i="27"/>
  <c r="BH270" i="27"/>
  <c r="BG270" i="27"/>
  <c r="BE270" i="27"/>
  <c r="BD270" i="27"/>
  <c r="BB270" i="27"/>
  <c r="BA270" i="27"/>
  <c r="AV270" i="27"/>
  <c r="AU270" i="27"/>
  <c r="V270" i="27"/>
  <c r="U270" i="27"/>
  <c r="S270" i="27"/>
  <c r="T270" i="27"/>
  <c r="B270" i="27"/>
  <c r="BT269" i="27"/>
  <c r="BS269" i="27"/>
  <c r="BQ269" i="27"/>
  <c r="BP269" i="27"/>
  <c r="BN269" i="27"/>
  <c r="BM269" i="27"/>
  <c r="BK269" i="27"/>
  <c r="BJ269" i="27"/>
  <c r="BH269" i="27"/>
  <c r="BG269" i="27"/>
  <c r="BE269" i="27"/>
  <c r="BD269" i="27"/>
  <c r="BB269" i="27"/>
  <c r="BA269" i="27"/>
  <c r="AV269" i="27"/>
  <c r="AU269" i="27"/>
  <c r="V269" i="27"/>
  <c r="U269" i="27"/>
  <c r="S269" i="27"/>
  <c r="T269" i="27" s="1"/>
  <c r="B269" i="27"/>
  <c r="BT268" i="27"/>
  <c r="BS268" i="27"/>
  <c r="BS284" i="27" s="1"/>
  <c r="BQ268" i="27"/>
  <c r="BP268" i="27"/>
  <c r="BN268" i="27"/>
  <c r="BM268" i="27"/>
  <c r="BK268" i="27"/>
  <c r="BJ268" i="27"/>
  <c r="BH268" i="27"/>
  <c r="BG268" i="27"/>
  <c r="BE268" i="27"/>
  <c r="BD268" i="27"/>
  <c r="BB268" i="27"/>
  <c r="BA268" i="27"/>
  <c r="AV268" i="27"/>
  <c r="AU268" i="27"/>
  <c r="V268" i="27"/>
  <c r="U268" i="27"/>
  <c r="S268" i="27"/>
  <c r="T268" i="27"/>
  <c r="B268" i="27"/>
  <c r="BT267" i="27"/>
  <c r="BS267" i="27"/>
  <c r="BQ267" i="27"/>
  <c r="BP267" i="27"/>
  <c r="BN267" i="27"/>
  <c r="BM267" i="27"/>
  <c r="BK267" i="27"/>
  <c r="BJ267" i="27"/>
  <c r="BH267" i="27"/>
  <c r="BG267" i="27"/>
  <c r="BE267" i="27"/>
  <c r="BD267" i="27"/>
  <c r="BB267" i="27"/>
  <c r="BA267" i="27"/>
  <c r="AY267" i="27"/>
  <c r="AV267" i="27"/>
  <c r="AU267" i="27"/>
  <c r="V267" i="27"/>
  <c r="U267" i="27"/>
  <c r="S267" i="27"/>
  <c r="T267" i="27"/>
  <c r="B267" i="27"/>
  <c r="BT266" i="27"/>
  <c r="BS266" i="27"/>
  <c r="BQ266" i="27"/>
  <c r="BP266" i="27"/>
  <c r="BN266" i="27"/>
  <c r="BM266" i="27"/>
  <c r="BK266" i="27"/>
  <c r="BK291" i="27" s="1"/>
  <c r="BJ266" i="27"/>
  <c r="BH266" i="27"/>
  <c r="BG266" i="27"/>
  <c r="BE266" i="27"/>
  <c r="BD266" i="27"/>
  <c r="BB266" i="27"/>
  <c r="BA266" i="27"/>
  <c r="AX266" i="27"/>
  <c r="AV266" i="27"/>
  <c r="AU266" i="27"/>
  <c r="V266" i="27"/>
  <c r="U266" i="27"/>
  <c r="S266" i="27"/>
  <c r="T266" i="27"/>
  <c r="B266" i="27"/>
  <c r="BT265" i="27"/>
  <c r="BT284" i="27" s="1"/>
  <c r="BT285" i="27" s="1"/>
  <c r="BS265" i="27"/>
  <c r="BQ265" i="27"/>
  <c r="BP265" i="27"/>
  <c r="BN265" i="27"/>
  <c r="BN291" i="27" s="1"/>
  <c r="BM265" i="27"/>
  <c r="BK265" i="27"/>
  <c r="BJ265" i="27"/>
  <c r="BH265" i="27"/>
  <c r="BG265" i="27"/>
  <c r="BE265" i="27"/>
  <c r="BD265" i="27"/>
  <c r="BB265" i="27"/>
  <c r="BA265" i="27"/>
  <c r="AV265" i="27"/>
  <c r="AU265" i="27"/>
  <c r="V265" i="27"/>
  <c r="U265" i="27"/>
  <c r="S265" i="27"/>
  <c r="T265" i="27" s="1"/>
  <c r="B265" i="27"/>
  <c r="BT264" i="27"/>
  <c r="BS264" i="27"/>
  <c r="BQ264" i="27"/>
  <c r="BP264" i="27"/>
  <c r="BN264" i="27"/>
  <c r="BM264" i="27"/>
  <c r="BK264" i="27"/>
  <c r="BJ264" i="27"/>
  <c r="BH264" i="27"/>
  <c r="BG264" i="27"/>
  <c r="BE264" i="27"/>
  <c r="BD264" i="27"/>
  <c r="BB264" i="27"/>
  <c r="BA264" i="27"/>
  <c r="AV264" i="27"/>
  <c r="AU264" i="27"/>
  <c r="V264" i="27"/>
  <c r="U264" i="27"/>
  <c r="S264" i="27"/>
  <c r="T264" i="27" s="1"/>
  <c r="B264" i="27"/>
  <c r="AR261" i="27"/>
  <c r="BT247" i="27"/>
  <c r="BS247" i="27"/>
  <c r="BQ247" i="27"/>
  <c r="BP247" i="27"/>
  <c r="BN247" i="27"/>
  <c r="BM247" i="27"/>
  <c r="BK247" i="27"/>
  <c r="BJ247" i="27"/>
  <c r="BH247" i="27"/>
  <c r="BG247" i="27"/>
  <c r="BE247" i="27"/>
  <c r="BD247" i="27"/>
  <c r="BB247" i="27"/>
  <c r="BA247" i="27"/>
  <c r="AV247" i="27"/>
  <c r="AU247" i="27"/>
  <c r="V247" i="27"/>
  <c r="U247" i="27"/>
  <c r="S247" i="27"/>
  <c r="T247" i="27"/>
  <c r="B247" i="27"/>
  <c r="BT246" i="27"/>
  <c r="BS246" i="27"/>
  <c r="BQ246" i="27"/>
  <c r="BP246" i="27"/>
  <c r="BN246" i="27"/>
  <c r="BM246" i="27"/>
  <c r="BK246" i="27"/>
  <c r="BJ246" i="27"/>
  <c r="BH246" i="27"/>
  <c r="BG246" i="27"/>
  <c r="BE246" i="27"/>
  <c r="BD246" i="27"/>
  <c r="BB246" i="27"/>
  <c r="BA246" i="27"/>
  <c r="AY246" i="27"/>
  <c r="AV246" i="27"/>
  <c r="AU246" i="27"/>
  <c r="V246" i="27"/>
  <c r="U246" i="27"/>
  <c r="S246" i="27"/>
  <c r="T246" i="27"/>
  <c r="B246" i="27"/>
  <c r="BT245" i="27"/>
  <c r="BS245" i="27"/>
  <c r="BQ245" i="27"/>
  <c r="BP245" i="27"/>
  <c r="BN245" i="27"/>
  <c r="BM245" i="27"/>
  <c r="BK245" i="27"/>
  <c r="BJ245" i="27"/>
  <c r="BH245" i="27"/>
  <c r="BG245" i="27"/>
  <c r="BE245" i="27"/>
  <c r="BD245" i="27"/>
  <c r="BB245" i="27"/>
  <c r="BA245" i="27"/>
  <c r="AY245" i="27"/>
  <c r="AV245" i="27"/>
  <c r="AU245" i="27"/>
  <c r="V245" i="27"/>
  <c r="U245" i="27"/>
  <c r="S245" i="27"/>
  <c r="T245" i="27"/>
  <c r="B245" i="27"/>
  <c r="BT244" i="27"/>
  <c r="BS244" i="27"/>
  <c r="BQ244" i="27"/>
  <c r="BP244" i="27"/>
  <c r="BN244" i="27"/>
  <c r="BM244" i="27"/>
  <c r="BK244" i="27"/>
  <c r="BJ244" i="27"/>
  <c r="BH244" i="27"/>
  <c r="BG244" i="27"/>
  <c r="BE244" i="27"/>
  <c r="BD244" i="27"/>
  <c r="BB244" i="27"/>
  <c r="BA244" i="27"/>
  <c r="AV244" i="27"/>
  <c r="AU244" i="27"/>
  <c r="V244" i="27"/>
  <c r="U244" i="27"/>
  <c r="T244" i="27"/>
  <c r="S244" i="27"/>
  <c r="B244" i="27"/>
  <c r="BT243" i="27"/>
  <c r="BS243" i="27"/>
  <c r="BQ243" i="27"/>
  <c r="BP243" i="27"/>
  <c r="BN243" i="27"/>
  <c r="BM243" i="27"/>
  <c r="BK243" i="27"/>
  <c r="BJ243" i="27"/>
  <c r="BH243" i="27"/>
  <c r="BG243" i="27"/>
  <c r="BE243" i="27"/>
  <c r="BD243" i="27"/>
  <c r="BB243" i="27"/>
  <c r="BA243" i="27"/>
  <c r="AV243" i="27"/>
  <c r="AU243" i="27"/>
  <c r="V243" i="27"/>
  <c r="U243" i="27"/>
  <c r="S243" i="27"/>
  <c r="T243" i="27"/>
  <c r="B243" i="27"/>
  <c r="BT242" i="27"/>
  <c r="BS242" i="27"/>
  <c r="BQ242" i="27"/>
  <c r="BP242" i="27"/>
  <c r="BN242" i="27"/>
  <c r="BM242" i="27"/>
  <c r="BK242" i="27"/>
  <c r="BJ242" i="27"/>
  <c r="BH242" i="27"/>
  <c r="BG242" i="27"/>
  <c r="BE242" i="27"/>
  <c r="BD242" i="27"/>
  <c r="BB242" i="27"/>
  <c r="BA242" i="27"/>
  <c r="AX242" i="27"/>
  <c r="AV242" i="27"/>
  <c r="AU242" i="27"/>
  <c r="V242" i="27"/>
  <c r="U242" i="27"/>
  <c r="S242" i="27"/>
  <c r="T242" i="27"/>
  <c r="B242" i="27"/>
  <c r="BT241" i="27"/>
  <c r="BS241" i="27"/>
  <c r="BQ241" i="27"/>
  <c r="BP241" i="27"/>
  <c r="BN241" i="27"/>
  <c r="BM241" i="27"/>
  <c r="BK241" i="27"/>
  <c r="BJ241" i="27"/>
  <c r="BH241" i="27"/>
  <c r="BG241" i="27"/>
  <c r="BE241" i="27"/>
  <c r="BD241" i="27"/>
  <c r="BB241" i="27"/>
  <c r="BA241" i="27"/>
  <c r="AV241" i="27"/>
  <c r="AU241" i="27"/>
  <c r="V241" i="27"/>
  <c r="U241" i="27"/>
  <c r="S241" i="27"/>
  <c r="T241" i="27" s="1"/>
  <c r="B241" i="27"/>
  <c r="BT240" i="27"/>
  <c r="BS240" i="27"/>
  <c r="BQ240" i="27"/>
  <c r="BP240" i="27"/>
  <c r="BN240" i="27"/>
  <c r="BM240" i="27"/>
  <c r="BK240" i="27"/>
  <c r="BJ240" i="27"/>
  <c r="BH240" i="27"/>
  <c r="BG240" i="27"/>
  <c r="BE240" i="27"/>
  <c r="BD240" i="27"/>
  <c r="BB240" i="27"/>
  <c r="BA240" i="27"/>
  <c r="AY240" i="27"/>
  <c r="AV240" i="27"/>
  <c r="AU240" i="27"/>
  <c r="V240" i="27"/>
  <c r="U240" i="27"/>
  <c r="S240" i="27"/>
  <c r="T240" i="27" s="1"/>
  <c r="B240" i="27"/>
  <c r="BT239" i="27"/>
  <c r="BS239" i="27"/>
  <c r="BQ239" i="27"/>
  <c r="BP239" i="27"/>
  <c r="BN239" i="27"/>
  <c r="BM239" i="27"/>
  <c r="BK239" i="27"/>
  <c r="BJ239" i="27"/>
  <c r="BH239" i="27"/>
  <c r="BG239" i="27"/>
  <c r="BE239" i="27"/>
  <c r="BD239" i="27"/>
  <c r="BB239" i="27"/>
  <c r="BA239" i="27"/>
  <c r="AV239" i="27"/>
  <c r="AU239" i="27"/>
  <c r="V239" i="27"/>
  <c r="U239" i="27"/>
  <c r="S239" i="27"/>
  <c r="T239" i="27"/>
  <c r="B239" i="27"/>
  <c r="BT238" i="27"/>
  <c r="BS238" i="27"/>
  <c r="BQ238" i="27"/>
  <c r="BP238" i="27"/>
  <c r="BN238" i="27"/>
  <c r="BM238" i="27"/>
  <c r="BK238" i="27"/>
  <c r="BJ238" i="27"/>
  <c r="BH238" i="27"/>
  <c r="BG238" i="27"/>
  <c r="BE238" i="27"/>
  <c r="BD238" i="27"/>
  <c r="BB238" i="27"/>
  <c r="BA238" i="27"/>
  <c r="AY238" i="27"/>
  <c r="AV238" i="27"/>
  <c r="AU238" i="27"/>
  <c r="V238" i="27"/>
  <c r="U238" i="27"/>
  <c r="S238" i="27"/>
  <c r="T238" i="27"/>
  <c r="B238" i="27"/>
  <c r="BT237" i="27"/>
  <c r="BS237" i="27"/>
  <c r="BQ237" i="27"/>
  <c r="BP237" i="27"/>
  <c r="BN237" i="27"/>
  <c r="BM237" i="27"/>
  <c r="BK237" i="27"/>
  <c r="BJ237" i="27"/>
  <c r="BH237" i="27"/>
  <c r="BG237" i="27"/>
  <c r="BE237" i="27"/>
  <c r="BD237" i="27"/>
  <c r="BB237" i="27"/>
  <c r="BA237" i="27"/>
  <c r="AY237" i="27"/>
  <c r="AV237" i="27"/>
  <c r="AU237" i="27"/>
  <c r="V237" i="27"/>
  <c r="U237" i="27"/>
  <c r="S237" i="27"/>
  <c r="T237" i="27"/>
  <c r="B237" i="27"/>
  <c r="BT236" i="27"/>
  <c r="BS236" i="27"/>
  <c r="BQ236" i="27"/>
  <c r="BP236" i="27"/>
  <c r="BN236" i="27"/>
  <c r="BM236" i="27"/>
  <c r="BK236" i="27"/>
  <c r="BJ236" i="27"/>
  <c r="BH236" i="27"/>
  <c r="BG236" i="27"/>
  <c r="BE236" i="27"/>
  <c r="BD236" i="27"/>
  <c r="BB236" i="27"/>
  <c r="BA236" i="27"/>
  <c r="AV236" i="27"/>
  <c r="AU236" i="27"/>
  <c r="V236" i="27"/>
  <c r="U236" i="27"/>
  <c r="T236" i="27"/>
  <c r="S236" i="27"/>
  <c r="B236" i="27"/>
  <c r="BT235" i="27"/>
  <c r="BS235" i="27"/>
  <c r="BQ235" i="27"/>
  <c r="BP235" i="27"/>
  <c r="BN235" i="27"/>
  <c r="BM235" i="27"/>
  <c r="BK235" i="27"/>
  <c r="BJ235" i="27"/>
  <c r="BH235" i="27"/>
  <c r="BG235" i="27"/>
  <c r="BE235" i="27"/>
  <c r="BD235" i="27"/>
  <c r="BB235" i="27"/>
  <c r="BA235" i="27"/>
  <c r="AV235" i="27"/>
  <c r="AU235" i="27"/>
  <c r="V235" i="27"/>
  <c r="U235" i="27"/>
  <c r="S235" i="27"/>
  <c r="T235" i="27"/>
  <c r="B235" i="27"/>
  <c r="BT234" i="27"/>
  <c r="BS234" i="27"/>
  <c r="BQ234" i="27"/>
  <c r="BP234" i="27"/>
  <c r="BN234" i="27"/>
  <c r="BM234" i="27"/>
  <c r="BK234" i="27"/>
  <c r="BJ234" i="27"/>
  <c r="BH234" i="27"/>
  <c r="BG234" i="27"/>
  <c r="BE234" i="27"/>
  <c r="BD234" i="27"/>
  <c r="BB234" i="27"/>
  <c r="BA234" i="27"/>
  <c r="AX234" i="27"/>
  <c r="AV234" i="27"/>
  <c r="AU234" i="27"/>
  <c r="V234" i="27"/>
  <c r="U234" i="27"/>
  <c r="S234" i="27"/>
  <c r="T234" i="27"/>
  <c r="B234" i="27"/>
  <c r="BT233" i="27"/>
  <c r="BS233" i="27"/>
  <c r="BQ233" i="27"/>
  <c r="BP233" i="27"/>
  <c r="BN233" i="27"/>
  <c r="BM233" i="27"/>
  <c r="BK233" i="27"/>
  <c r="BJ233" i="27"/>
  <c r="BH233" i="27"/>
  <c r="BG233" i="27"/>
  <c r="BE233" i="27"/>
  <c r="BD233" i="27"/>
  <c r="BB233" i="27"/>
  <c r="BA233" i="27"/>
  <c r="AV233" i="27"/>
  <c r="AU233" i="27"/>
  <c r="V233" i="27"/>
  <c r="U233" i="27"/>
  <c r="S233" i="27"/>
  <c r="T233" i="27" s="1"/>
  <c r="B233" i="27"/>
  <c r="BT232" i="27"/>
  <c r="BS232" i="27"/>
  <c r="BQ232" i="27"/>
  <c r="BP232" i="27"/>
  <c r="BN232" i="27"/>
  <c r="BM232" i="27"/>
  <c r="BK232" i="27"/>
  <c r="BJ232" i="27"/>
  <c r="BJ248" i="27" s="1"/>
  <c r="BH232" i="27"/>
  <c r="BG232" i="27"/>
  <c r="BE232" i="27"/>
  <c r="BD232" i="27"/>
  <c r="BB232" i="27"/>
  <c r="BA232" i="27"/>
  <c r="AY232" i="27"/>
  <c r="AV232" i="27"/>
  <c r="AU232" i="27"/>
  <c r="V232" i="27"/>
  <c r="U232" i="27"/>
  <c r="S232" i="27"/>
  <c r="T232" i="27" s="1"/>
  <c r="B232" i="27"/>
  <c r="BT231" i="27"/>
  <c r="BS231" i="27"/>
  <c r="BQ231" i="27"/>
  <c r="BP231" i="27"/>
  <c r="BN231" i="27"/>
  <c r="BM231" i="27"/>
  <c r="BM255" i="27" s="1"/>
  <c r="BK231" i="27"/>
  <c r="BJ231" i="27"/>
  <c r="BH231" i="27"/>
  <c r="BG231" i="27"/>
  <c r="BE231" i="27"/>
  <c r="BD231" i="27"/>
  <c r="BB231" i="27"/>
  <c r="BA231" i="27"/>
  <c r="AV231" i="27"/>
  <c r="AU231" i="27"/>
  <c r="V231" i="27"/>
  <c r="U231" i="27"/>
  <c r="S231" i="27"/>
  <c r="T231" i="27"/>
  <c r="B231" i="27"/>
  <c r="BT230" i="27"/>
  <c r="BS230" i="27"/>
  <c r="BQ230" i="27"/>
  <c r="BP230" i="27"/>
  <c r="BN230" i="27"/>
  <c r="BM230" i="27"/>
  <c r="BK230" i="27"/>
  <c r="BJ230" i="27"/>
  <c r="BH230" i="27"/>
  <c r="BG230" i="27"/>
  <c r="BE230" i="27"/>
  <c r="BD230" i="27"/>
  <c r="BB230" i="27"/>
  <c r="BA230" i="27"/>
  <c r="AY230" i="27"/>
  <c r="AV230" i="27"/>
  <c r="AU230" i="27"/>
  <c r="V230" i="27"/>
  <c r="U230" i="27"/>
  <c r="S230" i="27"/>
  <c r="T230" i="27"/>
  <c r="B230" i="27"/>
  <c r="BT229" i="27"/>
  <c r="BS229" i="27"/>
  <c r="BQ229" i="27"/>
  <c r="BP229" i="27"/>
  <c r="BN229" i="27"/>
  <c r="BM229" i="27"/>
  <c r="BK229" i="27"/>
  <c r="BJ229" i="27"/>
  <c r="BH229" i="27"/>
  <c r="BG229" i="27"/>
  <c r="BE229" i="27"/>
  <c r="BD229" i="27"/>
  <c r="BB229" i="27"/>
  <c r="BA229" i="27"/>
  <c r="AY229" i="27"/>
  <c r="AV229" i="27"/>
  <c r="AU229" i="27"/>
  <c r="V229" i="27"/>
  <c r="U229" i="27"/>
  <c r="S229" i="27"/>
  <c r="T229" i="27"/>
  <c r="B229" i="27"/>
  <c r="BT228" i="27"/>
  <c r="BT248" i="27" s="1"/>
  <c r="BT253" i="27" s="1"/>
  <c r="BS228" i="27"/>
  <c r="BQ228" i="27"/>
  <c r="BP228" i="27"/>
  <c r="BN228" i="27"/>
  <c r="BM228" i="27"/>
  <c r="BK228" i="27"/>
  <c r="BJ228" i="27"/>
  <c r="BH228" i="27"/>
  <c r="BG228" i="27"/>
  <c r="BE228" i="27"/>
  <c r="BD228" i="27"/>
  <c r="BB228" i="27"/>
  <c r="BA228" i="27"/>
  <c r="AV228" i="27"/>
  <c r="AU228" i="27"/>
  <c r="V228" i="27"/>
  <c r="U228" i="27"/>
  <c r="AS228" i="27"/>
  <c r="S228" i="27"/>
  <c r="B228" i="27"/>
  <c r="AR225" i="27"/>
  <c r="BT211" i="27"/>
  <c r="BS211" i="27"/>
  <c r="BQ211" i="27"/>
  <c r="BP211" i="27"/>
  <c r="BN211" i="27"/>
  <c r="BM211" i="27"/>
  <c r="BK211" i="27"/>
  <c r="BJ211" i="27"/>
  <c r="BH211" i="27"/>
  <c r="BG211" i="27"/>
  <c r="BE211" i="27"/>
  <c r="BD211" i="27"/>
  <c r="BB211" i="27"/>
  <c r="BA211" i="27"/>
  <c r="AV211" i="27"/>
  <c r="AU211" i="27"/>
  <c r="V211" i="27"/>
  <c r="U211" i="27"/>
  <c r="S211" i="27"/>
  <c r="T211" i="27" s="1"/>
  <c r="B211" i="27"/>
  <c r="BT210" i="27"/>
  <c r="BS210" i="27"/>
  <c r="BQ210" i="27"/>
  <c r="BP210" i="27"/>
  <c r="BN210" i="27"/>
  <c r="BM210" i="27"/>
  <c r="BK210" i="27"/>
  <c r="BJ210" i="27"/>
  <c r="BH210" i="27"/>
  <c r="BG210" i="27"/>
  <c r="BE210" i="27"/>
  <c r="BD210" i="27"/>
  <c r="BB210" i="27"/>
  <c r="BA210" i="27"/>
  <c r="AV210" i="27"/>
  <c r="AU210" i="27"/>
  <c r="V210" i="27"/>
  <c r="U210" i="27"/>
  <c r="S210" i="27"/>
  <c r="T210" i="27"/>
  <c r="B210" i="27"/>
  <c r="BT209" i="27"/>
  <c r="BS209" i="27"/>
  <c r="BQ209" i="27"/>
  <c r="BP209" i="27"/>
  <c r="BN209" i="27"/>
  <c r="BM209" i="27"/>
  <c r="BK209" i="27"/>
  <c r="BJ209" i="27"/>
  <c r="BH209" i="27"/>
  <c r="BG209" i="27"/>
  <c r="BE209" i="27"/>
  <c r="BD209" i="27"/>
  <c r="BB209" i="27"/>
  <c r="BA209" i="27"/>
  <c r="AX209" i="27"/>
  <c r="AV209" i="27"/>
  <c r="AU209" i="27"/>
  <c r="V209" i="27"/>
  <c r="U209" i="27"/>
  <c r="S209" i="27"/>
  <c r="T209" i="27"/>
  <c r="B209" i="27"/>
  <c r="BT208" i="27"/>
  <c r="BS208" i="27"/>
  <c r="BQ208" i="27"/>
  <c r="BP208" i="27"/>
  <c r="BN208" i="27"/>
  <c r="BM208" i="27"/>
  <c r="BK208" i="27"/>
  <c r="BJ208" i="27"/>
  <c r="BH208" i="27"/>
  <c r="BG208" i="27"/>
  <c r="BE208" i="27"/>
  <c r="BD208" i="27"/>
  <c r="BB208" i="27"/>
  <c r="BA208" i="27"/>
  <c r="AX208" i="27"/>
  <c r="AV208" i="27"/>
  <c r="AU208" i="27"/>
  <c r="V208" i="27"/>
  <c r="U208" i="27"/>
  <c r="S208" i="27"/>
  <c r="T208" i="27"/>
  <c r="B208" i="27"/>
  <c r="BT207" i="27"/>
  <c r="BS207" i="27"/>
  <c r="BQ207" i="27"/>
  <c r="BP207" i="27"/>
  <c r="BN207" i="27"/>
  <c r="BM207" i="27"/>
  <c r="BK207" i="27"/>
  <c r="BJ207" i="27"/>
  <c r="BH207" i="27"/>
  <c r="BG207" i="27"/>
  <c r="BE207" i="27"/>
  <c r="BD207" i="27"/>
  <c r="BB207" i="27"/>
  <c r="BA207" i="27"/>
  <c r="AV207" i="27"/>
  <c r="AU207" i="27"/>
  <c r="V207" i="27"/>
  <c r="U207" i="27"/>
  <c r="T207" i="27"/>
  <c r="S207" i="27"/>
  <c r="B207" i="27"/>
  <c r="BT206" i="27"/>
  <c r="BS206" i="27"/>
  <c r="BQ206" i="27"/>
  <c r="BP206" i="27"/>
  <c r="BN206" i="27"/>
  <c r="BM206" i="27"/>
  <c r="BK206" i="27"/>
  <c r="BJ206" i="27"/>
  <c r="BH206" i="27"/>
  <c r="BG206" i="27"/>
  <c r="BE206" i="27"/>
  <c r="BD206" i="27"/>
  <c r="BB206" i="27"/>
  <c r="BA206" i="27"/>
  <c r="AX206" i="27"/>
  <c r="AV206" i="27"/>
  <c r="AU206" i="27"/>
  <c r="V206" i="27"/>
  <c r="U206" i="27"/>
  <c r="S206" i="27"/>
  <c r="T206" i="27" s="1"/>
  <c r="B206" i="27"/>
  <c r="V205" i="27"/>
  <c r="U205" i="27"/>
  <c r="S205" i="27"/>
  <c r="T205" i="27"/>
  <c r="B205" i="27"/>
  <c r="V204" i="27"/>
  <c r="U204" i="27"/>
  <c r="S204" i="27"/>
  <c r="T204" i="27" s="1"/>
  <c r="B204" i="27"/>
  <c r="V203" i="27"/>
  <c r="U203" i="27"/>
  <c r="S203" i="27"/>
  <c r="T203" i="27" s="1"/>
  <c r="B203" i="27"/>
  <c r="BT202" i="27"/>
  <c r="BS202" i="27"/>
  <c r="BQ202" i="27"/>
  <c r="BP202" i="27"/>
  <c r="BN202" i="27"/>
  <c r="BM202" i="27"/>
  <c r="BK202" i="27"/>
  <c r="BJ202" i="27"/>
  <c r="BH202" i="27"/>
  <c r="BG202" i="27"/>
  <c r="BE202" i="27"/>
  <c r="BD202" i="27"/>
  <c r="BB202" i="27"/>
  <c r="BA202" i="27"/>
  <c r="AX202" i="27"/>
  <c r="AV202" i="27"/>
  <c r="AU202" i="27"/>
  <c r="V202" i="27"/>
  <c r="U202" i="27"/>
  <c r="S202" i="27"/>
  <c r="T202" i="27"/>
  <c r="B202" i="27"/>
  <c r="BT201" i="27"/>
  <c r="BS201" i="27"/>
  <c r="BQ201" i="27"/>
  <c r="BP201" i="27"/>
  <c r="BN201" i="27"/>
  <c r="BM201" i="27"/>
  <c r="BK201" i="27"/>
  <c r="BJ201" i="27"/>
  <c r="BH201" i="27"/>
  <c r="BG201" i="27"/>
  <c r="BE201" i="27"/>
  <c r="BD201" i="27"/>
  <c r="BB201" i="27"/>
  <c r="BA201" i="27"/>
  <c r="AV201" i="27"/>
  <c r="AU201" i="27"/>
  <c r="V201" i="27"/>
  <c r="U201" i="27"/>
  <c r="S201" i="27"/>
  <c r="T201" i="27" s="1"/>
  <c r="B201" i="27"/>
  <c r="BT200" i="27"/>
  <c r="BS200" i="27"/>
  <c r="BQ200" i="27"/>
  <c r="BP200" i="27"/>
  <c r="BN200" i="27"/>
  <c r="BM200" i="27"/>
  <c r="BK200" i="27"/>
  <c r="BJ200" i="27"/>
  <c r="BH200" i="27"/>
  <c r="BG200" i="27"/>
  <c r="BE200" i="27"/>
  <c r="BD200" i="27"/>
  <c r="BB200" i="27"/>
  <c r="BA200" i="27"/>
  <c r="AY200" i="27"/>
  <c r="AV200" i="27"/>
  <c r="AU200" i="27"/>
  <c r="V200" i="27"/>
  <c r="U200" i="27"/>
  <c r="S200" i="27"/>
  <c r="T200" i="27" s="1"/>
  <c r="B200" i="27"/>
  <c r="BT199" i="27"/>
  <c r="BS199" i="27"/>
  <c r="BQ199" i="27"/>
  <c r="BP199" i="27"/>
  <c r="BN199" i="27"/>
  <c r="BM199" i="27"/>
  <c r="BK199" i="27"/>
  <c r="BJ199" i="27"/>
  <c r="BH199" i="27"/>
  <c r="BG199" i="27"/>
  <c r="BE199" i="27"/>
  <c r="BD199" i="27"/>
  <c r="BB199" i="27"/>
  <c r="BA199" i="27"/>
  <c r="AV199" i="27"/>
  <c r="AU199" i="27"/>
  <c r="V199" i="27"/>
  <c r="U199" i="27"/>
  <c r="S199" i="27"/>
  <c r="T199" i="27"/>
  <c r="B199" i="27"/>
  <c r="BT198" i="27"/>
  <c r="BS198" i="27"/>
  <c r="BQ198" i="27"/>
  <c r="BP198" i="27"/>
  <c r="BN198" i="27"/>
  <c r="BM198" i="27"/>
  <c r="BK198" i="27"/>
  <c r="BJ198" i="27"/>
  <c r="BH198" i="27"/>
  <c r="BG198" i="27"/>
  <c r="BE198" i="27"/>
  <c r="BD198" i="27"/>
  <c r="BB198" i="27"/>
  <c r="BA198" i="27"/>
  <c r="AV198" i="27"/>
  <c r="AU198" i="27"/>
  <c r="V198" i="27"/>
  <c r="U198" i="27"/>
  <c r="S198" i="27"/>
  <c r="T198" i="27" s="1"/>
  <c r="B198" i="27"/>
  <c r="BT197" i="27"/>
  <c r="BS197" i="27"/>
  <c r="BQ197" i="27"/>
  <c r="BP197" i="27"/>
  <c r="BN197" i="27"/>
  <c r="BM197" i="27"/>
  <c r="BK197" i="27"/>
  <c r="BJ197" i="27"/>
  <c r="BH197" i="27"/>
  <c r="BG197" i="27"/>
  <c r="BE197" i="27"/>
  <c r="BD197" i="27"/>
  <c r="BB197" i="27"/>
  <c r="BA197" i="27"/>
  <c r="AX197" i="27"/>
  <c r="AV197" i="27"/>
  <c r="AU197" i="27"/>
  <c r="V197" i="27"/>
  <c r="U197" i="27"/>
  <c r="S197" i="27"/>
  <c r="T197" i="27" s="1"/>
  <c r="B197" i="27"/>
  <c r="BT196" i="27"/>
  <c r="BS196" i="27"/>
  <c r="BQ196" i="27"/>
  <c r="BP196" i="27"/>
  <c r="BN196" i="27"/>
  <c r="BM196" i="27"/>
  <c r="BK196" i="27"/>
  <c r="BJ196" i="27"/>
  <c r="BH196" i="27"/>
  <c r="BG196" i="27"/>
  <c r="BE196" i="27"/>
  <c r="BD196" i="27"/>
  <c r="BB196" i="27"/>
  <c r="BA196" i="27"/>
  <c r="AX196" i="27"/>
  <c r="AV196" i="27"/>
  <c r="AU196" i="27"/>
  <c r="V196" i="27"/>
  <c r="U196" i="27"/>
  <c r="S196" i="27"/>
  <c r="T196" i="27" s="1"/>
  <c r="B196" i="27"/>
  <c r="BT195" i="27"/>
  <c r="BS195" i="27"/>
  <c r="BQ195" i="27"/>
  <c r="BP195" i="27"/>
  <c r="BN195" i="27"/>
  <c r="BM195" i="27"/>
  <c r="BK195" i="27"/>
  <c r="BJ195" i="27"/>
  <c r="BH195" i="27"/>
  <c r="BG195" i="27"/>
  <c r="BE195" i="27"/>
  <c r="BD195" i="27"/>
  <c r="BB195" i="27"/>
  <c r="BA195" i="27"/>
  <c r="AV195" i="27"/>
  <c r="AU195" i="27"/>
  <c r="V195" i="27"/>
  <c r="U195" i="27"/>
  <c r="S195" i="27"/>
  <c r="T195" i="27" s="1"/>
  <c r="B195" i="27"/>
  <c r="BT194" i="27"/>
  <c r="BS194" i="27"/>
  <c r="BQ194" i="27"/>
  <c r="BP194" i="27"/>
  <c r="BN194" i="27"/>
  <c r="BM194" i="27"/>
  <c r="BK194" i="27"/>
  <c r="BK219" i="27" s="1"/>
  <c r="BJ194" i="27"/>
  <c r="BH194" i="27"/>
  <c r="BG194" i="27"/>
  <c r="BE194" i="27"/>
  <c r="BE218" i="27" s="1"/>
  <c r="BD194" i="27"/>
  <c r="BB194" i="27"/>
  <c r="BA194" i="27"/>
  <c r="AX194" i="27"/>
  <c r="AV194" i="27"/>
  <c r="AU194" i="27"/>
  <c r="V194" i="27"/>
  <c r="U194" i="27"/>
  <c r="U212" i="27" s="1"/>
  <c r="U216" i="27" s="1" a="1"/>
  <c r="S194" i="27"/>
  <c r="T194" i="27"/>
  <c r="B194" i="27"/>
  <c r="BT193" i="27"/>
  <c r="BT218" i="27" s="1"/>
  <c r="BS193" i="27"/>
  <c r="BQ193" i="27"/>
  <c r="BP193" i="27"/>
  <c r="BN193" i="27"/>
  <c r="BN219" i="27" s="1"/>
  <c r="BM193" i="27"/>
  <c r="BK193" i="27"/>
  <c r="BJ193" i="27"/>
  <c r="BH193" i="27"/>
  <c r="BG193" i="27"/>
  <c r="BE193" i="27"/>
  <c r="BD193" i="27"/>
  <c r="BB193" i="27"/>
  <c r="BA193" i="27"/>
  <c r="AV193" i="27"/>
  <c r="AU193" i="27"/>
  <c r="V193" i="27"/>
  <c r="U193" i="27"/>
  <c r="S193" i="27"/>
  <c r="T193" i="27" s="1"/>
  <c r="B193" i="27"/>
  <c r="BT192" i="27"/>
  <c r="BS192" i="27"/>
  <c r="BQ192" i="27"/>
  <c r="BP192" i="27"/>
  <c r="BP212" i="27" s="1"/>
  <c r="BN192" i="27"/>
  <c r="BM192" i="27"/>
  <c r="BK192" i="27"/>
  <c r="BJ192" i="27"/>
  <c r="BH192" i="27"/>
  <c r="BG192" i="27"/>
  <c r="BE192" i="27"/>
  <c r="BD192" i="27"/>
  <c r="BB192" i="27"/>
  <c r="BA192" i="27"/>
  <c r="AY192" i="27"/>
  <c r="AV192" i="27"/>
  <c r="AU192" i="27"/>
  <c r="V192" i="27"/>
  <c r="U192" i="27"/>
  <c r="S192" i="27"/>
  <c r="T192" i="27" s="1"/>
  <c r="B192" i="27"/>
  <c r="AR189" i="27"/>
  <c r="BT175" i="27"/>
  <c r="BS175" i="27"/>
  <c r="BQ175" i="27"/>
  <c r="BP175" i="27"/>
  <c r="BN175" i="27"/>
  <c r="BM175" i="27"/>
  <c r="BK175" i="27"/>
  <c r="BJ175" i="27"/>
  <c r="BH175" i="27"/>
  <c r="BG175" i="27"/>
  <c r="BE175" i="27"/>
  <c r="BD175" i="27"/>
  <c r="BB175" i="27"/>
  <c r="BA175" i="27"/>
  <c r="AV175" i="27"/>
  <c r="AU175" i="27"/>
  <c r="V175" i="27"/>
  <c r="U175" i="27"/>
  <c r="S175" i="27"/>
  <c r="T175" i="27" s="1"/>
  <c r="B175" i="27"/>
  <c r="BT174" i="27"/>
  <c r="BS174" i="27"/>
  <c r="BQ174" i="27"/>
  <c r="BP174" i="27"/>
  <c r="BN174" i="27"/>
  <c r="BM174" i="27"/>
  <c r="BK174" i="27"/>
  <c r="BJ174" i="27"/>
  <c r="BH174" i="27"/>
  <c r="BG174" i="27"/>
  <c r="BE174" i="27"/>
  <c r="BD174" i="27"/>
  <c r="BB174" i="27"/>
  <c r="BA174" i="27"/>
  <c r="AY174" i="27"/>
  <c r="AV174" i="27"/>
  <c r="AU174" i="27"/>
  <c r="V174" i="27"/>
  <c r="U174" i="27"/>
  <c r="S174" i="27"/>
  <c r="T174" i="27" s="1"/>
  <c r="B174" i="27"/>
  <c r="BT173" i="27"/>
  <c r="BS173" i="27"/>
  <c r="BQ173" i="27"/>
  <c r="BP173" i="27"/>
  <c r="BN173" i="27"/>
  <c r="BM173" i="27"/>
  <c r="BK173" i="27"/>
  <c r="BJ173" i="27"/>
  <c r="BH173" i="27"/>
  <c r="BG173" i="27"/>
  <c r="BE173" i="27"/>
  <c r="BD173" i="27"/>
  <c r="BB173" i="27"/>
  <c r="BA173" i="27"/>
  <c r="AV173" i="27"/>
  <c r="AU173" i="27"/>
  <c r="V173" i="27"/>
  <c r="U173" i="27"/>
  <c r="S173" i="27"/>
  <c r="T173" i="27"/>
  <c r="B173" i="27"/>
  <c r="BT172" i="27"/>
  <c r="BS172" i="27"/>
  <c r="BQ172" i="27"/>
  <c r="BP172" i="27"/>
  <c r="BN172" i="27"/>
  <c r="BM172" i="27"/>
  <c r="BK172" i="27"/>
  <c r="BJ172" i="27"/>
  <c r="BH172" i="27"/>
  <c r="BG172" i="27"/>
  <c r="BE172" i="27"/>
  <c r="BD172" i="27"/>
  <c r="BB172" i="27"/>
  <c r="BA172" i="27"/>
  <c r="AY172" i="27"/>
  <c r="AV172" i="27"/>
  <c r="AU172" i="27"/>
  <c r="V172" i="27"/>
  <c r="U172" i="27"/>
  <c r="S172" i="27"/>
  <c r="T172" i="27"/>
  <c r="B172" i="27"/>
  <c r="BT171" i="27"/>
  <c r="BS171" i="27"/>
  <c r="BQ171" i="27"/>
  <c r="BP171" i="27"/>
  <c r="BN171" i="27"/>
  <c r="BM171" i="27"/>
  <c r="BK171" i="27"/>
  <c r="BJ171" i="27"/>
  <c r="BH171" i="27"/>
  <c r="BG171" i="27"/>
  <c r="BE171" i="27"/>
  <c r="BD171" i="27"/>
  <c r="BB171" i="27"/>
  <c r="BA171" i="27"/>
  <c r="AY171" i="27"/>
  <c r="AV171" i="27"/>
  <c r="AU171" i="27"/>
  <c r="V171" i="27"/>
  <c r="U171" i="27"/>
  <c r="S171" i="27"/>
  <c r="T171" i="27"/>
  <c r="B171" i="27"/>
  <c r="BT170" i="27"/>
  <c r="BS170" i="27"/>
  <c r="BQ170" i="27"/>
  <c r="BP170" i="27"/>
  <c r="BN170" i="27"/>
  <c r="BM170" i="27"/>
  <c r="BK170" i="27"/>
  <c r="BJ170" i="27"/>
  <c r="BH170" i="27"/>
  <c r="BG170" i="27"/>
  <c r="BE170" i="27"/>
  <c r="BD170" i="27"/>
  <c r="BB170" i="27"/>
  <c r="BA170" i="27"/>
  <c r="AV170" i="27"/>
  <c r="AU170" i="27"/>
  <c r="V170" i="27"/>
  <c r="U170" i="27"/>
  <c r="T170" i="27"/>
  <c r="S170" i="27"/>
  <c r="B170" i="27"/>
  <c r="BT169" i="27"/>
  <c r="BS169" i="27"/>
  <c r="BQ169" i="27"/>
  <c r="BP169" i="27"/>
  <c r="BN169" i="27"/>
  <c r="BM169" i="27"/>
  <c r="BK169" i="27"/>
  <c r="BJ169" i="27"/>
  <c r="BH169" i="27"/>
  <c r="BG169" i="27"/>
  <c r="BE169" i="27"/>
  <c r="BD169" i="27"/>
  <c r="BB169" i="27"/>
  <c r="BA169" i="27"/>
  <c r="AV169" i="27"/>
  <c r="AU169" i="27"/>
  <c r="V169" i="27"/>
  <c r="U169" i="27"/>
  <c r="S169" i="27"/>
  <c r="T169" i="27"/>
  <c r="B169" i="27"/>
  <c r="BT168" i="27"/>
  <c r="BS168" i="27"/>
  <c r="BQ168" i="27"/>
  <c r="BP168" i="27"/>
  <c r="BN168" i="27"/>
  <c r="BM168" i="27"/>
  <c r="BK168" i="27"/>
  <c r="BJ168" i="27"/>
  <c r="BH168" i="27"/>
  <c r="BG168" i="27"/>
  <c r="BE168" i="27"/>
  <c r="BD168" i="27"/>
  <c r="BB168" i="27"/>
  <c r="BA168" i="27"/>
  <c r="AX168" i="27"/>
  <c r="AV168" i="27"/>
  <c r="AU168" i="27"/>
  <c r="V168" i="27"/>
  <c r="U168" i="27"/>
  <c r="S168" i="27"/>
  <c r="T168" i="27"/>
  <c r="B168" i="27"/>
  <c r="BT167" i="27"/>
  <c r="BS167" i="27"/>
  <c r="BQ167" i="27"/>
  <c r="BP167" i="27"/>
  <c r="BN167" i="27"/>
  <c r="BM167" i="27"/>
  <c r="BK167" i="27"/>
  <c r="BJ167" i="27"/>
  <c r="BH167" i="27"/>
  <c r="BG167" i="27"/>
  <c r="BE167" i="27"/>
  <c r="BD167" i="27"/>
  <c r="BB167" i="27"/>
  <c r="BA167" i="27"/>
  <c r="AV167" i="27"/>
  <c r="AU167" i="27"/>
  <c r="V167" i="27"/>
  <c r="U167" i="27"/>
  <c r="S167" i="27"/>
  <c r="T167" i="27" s="1"/>
  <c r="B167" i="27"/>
  <c r="BT166" i="27"/>
  <c r="BS166" i="27"/>
  <c r="BQ166" i="27"/>
  <c r="BP166" i="27"/>
  <c r="BN166" i="27"/>
  <c r="BM166" i="27"/>
  <c r="BK166" i="27"/>
  <c r="BJ166" i="27"/>
  <c r="BH166" i="27"/>
  <c r="BG166" i="27"/>
  <c r="BE166" i="27"/>
  <c r="BD166" i="27"/>
  <c r="BB166" i="27"/>
  <c r="BA166" i="27"/>
  <c r="AY166" i="27"/>
  <c r="AV166" i="27"/>
  <c r="AU166" i="27"/>
  <c r="V166" i="27"/>
  <c r="U166" i="27"/>
  <c r="S166" i="27"/>
  <c r="T166" i="27" s="1"/>
  <c r="B166" i="27"/>
  <c r="BT165" i="27"/>
  <c r="BS165" i="27"/>
  <c r="BS182" i="27" s="1"/>
  <c r="BQ165" i="27"/>
  <c r="BP165" i="27"/>
  <c r="BN165" i="27"/>
  <c r="BM165" i="27"/>
  <c r="BK165" i="27"/>
  <c r="BJ165" i="27"/>
  <c r="BH165" i="27"/>
  <c r="BG165" i="27"/>
  <c r="BE165" i="27"/>
  <c r="BD165" i="27"/>
  <c r="BB165" i="27"/>
  <c r="BA165" i="27"/>
  <c r="BA183" i="27" s="1"/>
  <c r="AV165" i="27"/>
  <c r="AU165" i="27"/>
  <c r="V165" i="27"/>
  <c r="U165" i="27"/>
  <c r="S165" i="27"/>
  <c r="T165" i="27"/>
  <c r="B165" i="27"/>
  <c r="BT164" i="27"/>
  <c r="BS164" i="27"/>
  <c r="BQ164" i="27"/>
  <c r="BP164" i="27"/>
  <c r="BN164" i="27"/>
  <c r="BM164" i="27"/>
  <c r="BK164" i="27"/>
  <c r="BJ164" i="27"/>
  <c r="BH164" i="27"/>
  <c r="BG164" i="27"/>
  <c r="BE164" i="27"/>
  <c r="BD164" i="27"/>
  <c r="BB164" i="27"/>
  <c r="BA164" i="27"/>
  <c r="AY164" i="27"/>
  <c r="AV164" i="27"/>
  <c r="AU164" i="27"/>
  <c r="V164" i="27"/>
  <c r="U164" i="27"/>
  <c r="S164" i="27"/>
  <c r="T164" i="27"/>
  <c r="B164" i="27"/>
  <c r="BT163" i="27"/>
  <c r="BS163" i="27"/>
  <c r="BQ163" i="27"/>
  <c r="BP163" i="27"/>
  <c r="BN163" i="27"/>
  <c r="BM163" i="27"/>
  <c r="BK163" i="27"/>
  <c r="BJ163" i="27"/>
  <c r="BH163" i="27"/>
  <c r="BG163" i="27"/>
  <c r="BE163" i="27"/>
  <c r="BD163" i="27"/>
  <c r="BB163" i="27"/>
  <c r="BA163" i="27"/>
  <c r="AY163" i="27"/>
  <c r="AV163" i="27"/>
  <c r="AU163" i="27"/>
  <c r="V163" i="27"/>
  <c r="U163" i="27"/>
  <c r="S163" i="27"/>
  <c r="T163" i="27"/>
  <c r="B163" i="27"/>
  <c r="BT162" i="27"/>
  <c r="BS162" i="27"/>
  <c r="BQ162" i="27"/>
  <c r="BP162" i="27"/>
  <c r="BN162" i="27"/>
  <c r="BM162" i="27"/>
  <c r="BK162" i="27"/>
  <c r="BJ162" i="27"/>
  <c r="BH162" i="27"/>
  <c r="BG162" i="27"/>
  <c r="BE162" i="27"/>
  <c r="BD162" i="27"/>
  <c r="BB162" i="27"/>
  <c r="BA162" i="27"/>
  <c r="AV162" i="27"/>
  <c r="AU162" i="27"/>
  <c r="V162" i="27"/>
  <c r="U162" i="27"/>
  <c r="T162" i="27"/>
  <c r="S162" i="27"/>
  <c r="B162" i="27"/>
  <c r="BT161" i="27"/>
  <c r="BS161" i="27"/>
  <c r="BQ161" i="27"/>
  <c r="BP161" i="27"/>
  <c r="BN161" i="27"/>
  <c r="BM161" i="27"/>
  <c r="BK161" i="27"/>
  <c r="BJ161" i="27"/>
  <c r="BH161" i="27"/>
  <c r="BG161" i="27"/>
  <c r="BE161" i="27"/>
  <c r="BD161" i="27"/>
  <c r="BB161" i="27"/>
  <c r="BA161" i="27"/>
  <c r="AV161" i="27"/>
  <c r="AU161" i="27"/>
  <c r="AU182" i="27" s="1"/>
  <c r="V161" i="27"/>
  <c r="U161" i="27"/>
  <c r="S161" i="27"/>
  <c r="T161" i="27"/>
  <c r="B161" i="27"/>
  <c r="BT160" i="27"/>
  <c r="BS160" i="27"/>
  <c r="BQ160" i="27"/>
  <c r="BP160" i="27"/>
  <c r="BN160" i="27"/>
  <c r="BM160" i="27"/>
  <c r="BK160" i="27"/>
  <c r="BK176" i="27" s="1"/>
  <c r="BK181" i="27" s="1"/>
  <c r="BJ160" i="27"/>
  <c r="BH160" i="27"/>
  <c r="BG160" i="27"/>
  <c r="BE160" i="27"/>
  <c r="BD160" i="27"/>
  <c r="BB160" i="27"/>
  <c r="BA160" i="27"/>
  <c r="AX160" i="27"/>
  <c r="AV160" i="27"/>
  <c r="AU160" i="27"/>
  <c r="V160" i="27"/>
  <c r="U160" i="27"/>
  <c r="S160" i="27"/>
  <c r="T160" i="27"/>
  <c r="B160" i="27"/>
  <c r="BT159" i="27"/>
  <c r="BS159" i="27"/>
  <c r="BQ159" i="27"/>
  <c r="BP159" i="27"/>
  <c r="BN159" i="27"/>
  <c r="BM159" i="27"/>
  <c r="BK159" i="27"/>
  <c r="BJ159" i="27"/>
  <c r="BH159" i="27"/>
  <c r="BG159" i="27"/>
  <c r="BE159" i="27"/>
  <c r="BD159" i="27"/>
  <c r="BB159" i="27"/>
  <c r="BA159" i="27"/>
  <c r="AV159" i="27"/>
  <c r="AU159" i="27"/>
  <c r="V159" i="27"/>
  <c r="U159" i="27"/>
  <c r="S159" i="27"/>
  <c r="T159" i="27" s="1"/>
  <c r="B159" i="27"/>
  <c r="BT158" i="27"/>
  <c r="BS158" i="27"/>
  <c r="BQ158" i="27"/>
  <c r="BP158" i="27"/>
  <c r="BN158" i="27"/>
  <c r="BM158" i="27"/>
  <c r="BK158" i="27"/>
  <c r="BJ158" i="27"/>
  <c r="BH158" i="27"/>
  <c r="BG158" i="27"/>
  <c r="BE158" i="27"/>
  <c r="BD158" i="27"/>
  <c r="BB158" i="27"/>
  <c r="BA158" i="27"/>
  <c r="AY158" i="27"/>
  <c r="AX158" i="27"/>
  <c r="AV158" i="27"/>
  <c r="AU158" i="27"/>
  <c r="V158" i="27"/>
  <c r="U158" i="27"/>
  <c r="S158" i="27"/>
  <c r="T158" i="27" s="1"/>
  <c r="B158" i="27"/>
  <c r="BT157" i="27"/>
  <c r="BT176" i="27" s="1"/>
  <c r="BS157" i="27"/>
  <c r="BQ157" i="27"/>
  <c r="BP157" i="27"/>
  <c r="BN157" i="27"/>
  <c r="BM157" i="27"/>
  <c r="BK157" i="27"/>
  <c r="BJ157" i="27"/>
  <c r="BH157" i="27"/>
  <c r="BG157" i="27"/>
  <c r="BE157" i="27"/>
  <c r="BD157" i="27"/>
  <c r="BB157" i="27"/>
  <c r="BA157" i="27"/>
  <c r="AV157" i="27"/>
  <c r="AU157" i="27"/>
  <c r="V157" i="27"/>
  <c r="U157" i="27"/>
  <c r="S157" i="27"/>
  <c r="T157" i="27" s="1"/>
  <c r="B157" i="27"/>
  <c r="BT156" i="27"/>
  <c r="BS156" i="27"/>
  <c r="BQ156" i="27"/>
  <c r="BP156" i="27"/>
  <c r="BN156" i="27"/>
  <c r="BM156" i="27"/>
  <c r="BK156" i="27"/>
  <c r="BJ156" i="27"/>
  <c r="BJ183" i="27" s="1"/>
  <c r="BH156" i="27"/>
  <c r="BG156" i="27"/>
  <c r="BE156" i="27"/>
  <c r="BD156" i="27"/>
  <c r="BD182" i="27" s="1"/>
  <c r="BB156" i="27"/>
  <c r="BA156" i="27"/>
  <c r="AY156" i="27"/>
  <c r="AV156" i="27"/>
  <c r="AV176" i="27" s="1"/>
  <c r="AU156" i="27"/>
  <c r="V156" i="27"/>
  <c r="U156" i="27"/>
  <c r="AS156" i="27" s="1"/>
  <c r="S156" i="27"/>
  <c r="B156" i="27"/>
  <c r="AR153" i="27"/>
  <c r="BT137" i="27"/>
  <c r="BS137" i="27"/>
  <c r="BQ137" i="27"/>
  <c r="BP137" i="27"/>
  <c r="BN137" i="27"/>
  <c r="BM137" i="27"/>
  <c r="BK137" i="27"/>
  <c r="BJ137" i="27"/>
  <c r="BH137" i="27"/>
  <c r="BG137" i="27"/>
  <c r="BE137" i="27"/>
  <c r="BD137" i="27"/>
  <c r="BB137" i="27"/>
  <c r="BA137" i="27"/>
  <c r="AV137" i="27"/>
  <c r="AU137" i="27"/>
  <c r="V137" i="27"/>
  <c r="U137" i="27"/>
  <c r="S137" i="27"/>
  <c r="T137" i="27" s="1"/>
  <c r="B137" i="27"/>
  <c r="BT136" i="27"/>
  <c r="BS136" i="27"/>
  <c r="BQ136" i="27"/>
  <c r="BP136" i="27"/>
  <c r="BN136" i="27"/>
  <c r="BM136" i="27"/>
  <c r="BK136" i="27"/>
  <c r="BJ136" i="27"/>
  <c r="BH136" i="27"/>
  <c r="BG136" i="27"/>
  <c r="BE136" i="27"/>
  <c r="BD136" i="27"/>
  <c r="BB136" i="27"/>
  <c r="BA136" i="27"/>
  <c r="AY136" i="27"/>
  <c r="AV136" i="27"/>
  <c r="AU136" i="27"/>
  <c r="V136" i="27"/>
  <c r="U136" i="27"/>
  <c r="S136" i="27"/>
  <c r="T136" i="27" s="1"/>
  <c r="B136" i="27"/>
  <c r="BT135" i="27"/>
  <c r="BS135" i="27"/>
  <c r="BQ135" i="27"/>
  <c r="BP135" i="27"/>
  <c r="BN135" i="27"/>
  <c r="BM135" i="27"/>
  <c r="BK135" i="27"/>
  <c r="BJ135" i="27"/>
  <c r="BH135" i="27"/>
  <c r="BG135" i="27"/>
  <c r="BE135" i="27"/>
  <c r="BD135" i="27"/>
  <c r="BB135" i="27"/>
  <c r="BA135" i="27"/>
  <c r="AX135" i="27"/>
  <c r="AV135" i="27"/>
  <c r="AU135" i="27"/>
  <c r="V135" i="27"/>
  <c r="U135" i="27"/>
  <c r="T135" i="27"/>
  <c r="S135" i="27"/>
  <c r="B135" i="27"/>
  <c r="BT134" i="27"/>
  <c r="BS134" i="27"/>
  <c r="BQ134" i="27"/>
  <c r="BP134" i="27"/>
  <c r="BN134" i="27"/>
  <c r="BM134" i="27"/>
  <c r="BK134" i="27"/>
  <c r="BJ134" i="27"/>
  <c r="BH134" i="27"/>
  <c r="BG134" i="27"/>
  <c r="BE134" i="27"/>
  <c r="BD134" i="27"/>
  <c r="BB134" i="27"/>
  <c r="BA134" i="27"/>
  <c r="AV134" i="27"/>
  <c r="AU134" i="27"/>
  <c r="V134" i="27"/>
  <c r="U134" i="27"/>
  <c r="S134" i="27"/>
  <c r="T134" i="27"/>
  <c r="B134" i="27"/>
  <c r="BT133" i="27"/>
  <c r="BS133" i="27"/>
  <c r="BQ133" i="27"/>
  <c r="BP133" i="27"/>
  <c r="BN133" i="27"/>
  <c r="BM133" i="27"/>
  <c r="BK133" i="27"/>
  <c r="BJ133" i="27"/>
  <c r="BH133" i="27"/>
  <c r="BG133" i="27"/>
  <c r="BE133" i="27"/>
  <c r="BD133" i="27"/>
  <c r="BB133" i="27"/>
  <c r="BA133" i="27"/>
  <c r="AY133" i="27"/>
  <c r="AX133" i="27"/>
  <c r="AV133" i="27"/>
  <c r="AU133" i="27"/>
  <c r="V133" i="27"/>
  <c r="U133" i="27"/>
  <c r="S133" i="27"/>
  <c r="T133" i="27" s="1"/>
  <c r="B133" i="27"/>
  <c r="BT132" i="27"/>
  <c r="BS132" i="27"/>
  <c r="BQ132" i="27"/>
  <c r="BP132" i="27"/>
  <c r="BN132" i="27"/>
  <c r="BM132" i="27"/>
  <c r="BK132" i="27"/>
  <c r="BJ132" i="27"/>
  <c r="BH132" i="27"/>
  <c r="BG132" i="27"/>
  <c r="BE132" i="27"/>
  <c r="BD132" i="27"/>
  <c r="BB132" i="27"/>
  <c r="BA132" i="27"/>
  <c r="AX132" i="27"/>
  <c r="AV132" i="27"/>
  <c r="AU132" i="27"/>
  <c r="V132" i="27"/>
  <c r="U132" i="27"/>
  <c r="S132" i="27"/>
  <c r="T132" i="27" s="1"/>
  <c r="B132" i="27"/>
  <c r="BT131" i="27"/>
  <c r="BS131" i="27"/>
  <c r="BQ131" i="27"/>
  <c r="BP131" i="27"/>
  <c r="BN131" i="27"/>
  <c r="BM131" i="27"/>
  <c r="BK131" i="27"/>
  <c r="BJ131" i="27"/>
  <c r="BH131" i="27"/>
  <c r="BG131" i="27"/>
  <c r="BE131" i="27"/>
  <c r="BD131" i="27"/>
  <c r="BB131" i="27"/>
  <c r="BA131" i="27"/>
  <c r="AY131" i="27"/>
  <c r="AV131" i="27"/>
  <c r="AU131" i="27"/>
  <c r="V131" i="27"/>
  <c r="U131" i="27"/>
  <c r="S131" i="27"/>
  <c r="T131" i="27" s="1"/>
  <c r="B131" i="27"/>
  <c r="BT130" i="27"/>
  <c r="BS130" i="27"/>
  <c r="BQ130" i="27"/>
  <c r="BP130" i="27"/>
  <c r="BN130" i="27"/>
  <c r="BM130" i="27"/>
  <c r="BK130" i="27"/>
  <c r="BJ130" i="27"/>
  <c r="BH130" i="27"/>
  <c r="BG130" i="27"/>
  <c r="BE130" i="27"/>
  <c r="BD130" i="27"/>
  <c r="BB130" i="27"/>
  <c r="BA130" i="27"/>
  <c r="AY130" i="27"/>
  <c r="AX130" i="27"/>
  <c r="AV130" i="27"/>
  <c r="AU130" i="27"/>
  <c r="V130" i="27"/>
  <c r="U130" i="27"/>
  <c r="S130" i="27"/>
  <c r="T130" i="27"/>
  <c r="B130" i="27"/>
  <c r="BT129" i="27"/>
  <c r="BS129" i="27"/>
  <c r="BQ129" i="27"/>
  <c r="BP129" i="27"/>
  <c r="BN129" i="27"/>
  <c r="BM129" i="27"/>
  <c r="BK129" i="27"/>
  <c r="BJ129" i="27"/>
  <c r="BH129" i="27"/>
  <c r="BG129" i="27"/>
  <c r="BE129" i="27"/>
  <c r="BD129" i="27"/>
  <c r="BB129" i="27"/>
  <c r="BA129" i="27"/>
  <c r="AV129" i="27"/>
  <c r="AU129" i="27"/>
  <c r="V129" i="27"/>
  <c r="U129" i="27"/>
  <c r="S129" i="27"/>
  <c r="T129" i="27" s="1"/>
  <c r="B129" i="27"/>
  <c r="BT128" i="27"/>
  <c r="BS128" i="27"/>
  <c r="BQ128" i="27"/>
  <c r="BP128" i="27"/>
  <c r="BN128" i="27"/>
  <c r="BM128" i="27"/>
  <c r="BK128" i="27"/>
  <c r="BJ128" i="27"/>
  <c r="BH128" i="27"/>
  <c r="BG128" i="27"/>
  <c r="BE128" i="27"/>
  <c r="BD128" i="27"/>
  <c r="BB128" i="27"/>
  <c r="BA128" i="27"/>
  <c r="AY128" i="27"/>
  <c r="AV128" i="27"/>
  <c r="AU128" i="27"/>
  <c r="V128" i="27"/>
  <c r="U128" i="27"/>
  <c r="S128" i="27"/>
  <c r="T128" i="27" s="1"/>
  <c r="B128" i="27"/>
  <c r="BT127" i="27"/>
  <c r="BS127" i="27"/>
  <c r="BQ127" i="27"/>
  <c r="BP127" i="27"/>
  <c r="BN127" i="27"/>
  <c r="BM127" i="27"/>
  <c r="BK127" i="27"/>
  <c r="BJ127" i="27"/>
  <c r="BH127" i="27"/>
  <c r="BG127" i="27"/>
  <c r="BE127" i="27"/>
  <c r="BD127" i="27"/>
  <c r="BB127" i="27"/>
  <c r="BA127" i="27"/>
  <c r="AX127" i="27"/>
  <c r="AV127" i="27"/>
  <c r="AU127" i="27"/>
  <c r="V127" i="27"/>
  <c r="U127" i="27"/>
  <c r="S127" i="27"/>
  <c r="T127" i="27" s="1"/>
  <c r="B127" i="27"/>
  <c r="BT126" i="27"/>
  <c r="BS126" i="27"/>
  <c r="BQ126" i="27"/>
  <c r="BP126" i="27"/>
  <c r="BN126" i="27"/>
  <c r="BM126" i="27"/>
  <c r="BK126" i="27"/>
  <c r="BJ126" i="27"/>
  <c r="BH126" i="27"/>
  <c r="BG126" i="27"/>
  <c r="BE126" i="27"/>
  <c r="BD126" i="27"/>
  <c r="BB126" i="27"/>
  <c r="BA126" i="27"/>
  <c r="AV126" i="27"/>
  <c r="AU126" i="27"/>
  <c r="V126" i="27"/>
  <c r="U126" i="27"/>
  <c r="S126" i="27"/>
  <c r="T126" i="27"/>
  <c r="B126" i="27"/>
  <c r="BT125" i="27"/>
  <c r="BS125" i="27"/>
  <c r="BQ125" i="27"/>
  <c r="BQ144" i="27" s="1"/>
  <c r="BP125" i="27"/>
  <c r="BN125" i="27"/>
  <c r="BM125" i="27"/>
  <c r="BK125" i="27"/>
  <c r="BJ125" i="27"/>
  <c r="BH125" i="27"/>
  <c r="BG125" i="27"/>
  <c r="BE125" i="27"/>
  <c r="BE138" i="27" s="1"/>
  <c r="BD125" i="27"/>
  <c r="BB125" i="27"/>
  <c r="BA125" i="27"/>
  <c r="AY125" i="27"/>
  <c r="AX125" i="27"/>
  <c r="AV125" i="27"/>
  <c r="AU125" i="27"/>
  <c r="V125" i="27"/>
  <c r="U125" i="27"/>
  <c r="S125" i="27"/>
  <c r="T125" i="27" s="1"/>
  <c r="B125" i="27"/>
  <c r="BT124" i="27"/>
  <c r="BS124" i="27"/>
  <c r="BQ124" i="27"/>
  <c r="BP124" i="27"/>
  <c r="BN124" i="27"/>
  <c r="BM124" i="27"/>
  <c r="BK124" i="27"/>
  <c r="BJ124" i="27"/>
  <c r="BH124" i="27"/>
  <c r="BG124" i="27"/>
  <c r="BE124" i="27"/>
  <c r="BD124" i="27"/>
  <c r="BB124" i="27"/>
  <c r="BA124" i="27"/>
  <c r="AX124" i="27"/>
  <c r="AV124" i="27"/>
  <c r="AU124" i="27"/>
  <c r="V124" i="27"/>
  <c r="U124" i="27"/>
  <c r="S124" i="27"/>
  <c r="T124" i="27" s="1"/>
  <c r="B124" i="27"/>
  <c r="BT123" i="27"/>
  <c r="BS123" i="27"/>
  <c r="BQ123" i="27"/>
  <c r="BP123" i="27"/>
  <c r="BN123" i="27"/>
  <c r="BM123" i="27"/>
  <c r="BK123" i="27"/>
  <c r="BJ123" i="27"/>
  <c r="BH123" i="27"/>
  <c r="BG123" i="27"/>
  <c r="BE123" i="27"/>
  <c r="BD123" i="27"/>
  <c r="BB123" i="27"/>
  <c r="BA123" i="27"/>
  <c r="AY123" i="27"/>
  <c r="AV123" i="27"/>
  <c r="AU123" i="27"/>
  <c r="V123" i="27"/>
  <c r="U123" i="27"/>
  <c r="S123" i="27"/>
  <c r="T123" i="27" s="1"/>
  <c r="B123" i="27"/>
  <c r="BT122" i="27"/>
  <c r="BS122" i="27"/>
  <c r="BQ122" i="27"/>
  <c r="BP122" i="27"/>
  <c r="BN122" i="27"/>
  <c r="BM122" i="27"/>
  <c r="BK122" i="27"/>
  <c r="BJ122" i="27"/>
  <c r="BH122" i="27"/>
  <c r="BG122" i="27"/>
  <c r="BE122" i="27"/>
  <c r="BD122" i="27"/>
  <c r="BB122" i="27"/>
  <c r="BA122" i="27"/>
  <c r="AY122" i="27"/>
  <c r="AX122" i="27"/>
  <c r="AV122" i="27"/>
  <c r="AU122" i="27"/>
  <c r="V122" i="27"/>
  <c r="U122" i="27"/>
  <c r="S122" i="27"/>
  <c r="T122" i="27"/>
  <c r="B122" i="27"/>
  <c r="BT121" i="27"/>
  <c r="BT144" i="27" s="1"/>
  <c r="BS121" i="27"/>
  <c r="BQ121" i="27"/>
  <c r="BP121" i="27"/>
  <c r="BN121" i="27"/>
  <c r="BN138" i="27" s="1"/>
  <c r="BM121" i="27"/>
  <c r="BK121" i="27"/>
  <c r="BK144" i="27" s="1"/>
  <c r="BJ121" i="27"/>
  <c r="BH121" i="27"/>
  <c r="BH144" i="27" s="1"/>
  <c r="BG121" i="27"/>
  <c r="BE121" i="27"/>
  <c r="BD121" i="27"/>
  <c r="BB121" i="27"/>
  <c r="BA121" i="27"/>
  <c r="AV121" i="27"/>
  <c r="AU121" i="27"/>
  <c r="V121" i="27"/>
  <c r="U121" i="27"/>
  <c r="S121" i="27"/>
  <c r="T121" i="27" s="1"/>
  <c r="B121" i="27"/>
  <c r="BT120" i="27"/>
  <c r="BS120" i="27"/>
  <c r="BQ120" i="27"/>
  <c r="BP120" i="27"/>
  <c r="BN120" i="27"/>
  <c r="BM120" i="27"/>
  <c r="BK120" i="27"/>
  <c r="BJ120" i="27"/>
  <c r="BH120" i="27"/>
  <c r="BG120" i="27"/>
  <c r="BE120" i="27"/>
  <c r="BD120" i="27"/>
  <c r="BB120" i="27"/>
  <c r="BA120" i="27"/>
  <c r="AY120" i="27"/>
  <c r="AV120" i="27"/>
  <c r="AV138" i="27" s="1"/>
  <c r="AU120" i="27"/>
  <c r="V120" i="27"/>
  <c r="U120" i="27"/>
  <c r="S120" i="27"/>
  <c r="T120" i="27" s="1"/>
  <c r="B120" i="27"/>
  <c r="BT119" i="27"/>
  <c r="BS119" i="27"/>
  <c r="BQ119" i="27"/>
  <c r="BP119" i="27"/>
  <c r="BN119" i="27"/>
  <c r="BM119" i="27"/>
  <c r="BM145" i="27" s="1"/>
  <c r="BK119" i="27"/>
  <c r="BJ119" i="27"/>
  <c r="BH119" i="27"/>
  <c r="BG119" i="27"/>
  <c r="BG138" i="27" s="1"/>
  <c r="BE119" i="27"/>
  <c r="BD119" i="27"/>
  <c r="BB119" i="27"/>
  <c r="BA119" i="27"/>
  <c r="BA145" i="27" s="1"/>
  <c r="AX119" i="27"/>
  <c r="AV119" i="27"/>
  <c r="AU119" i="27"/>
  <c r="V119" i="27"/>
  <c r="U119" i="27"/>
  <c r="T119" i="27"/>
  <c r="S119" i="27"/>
  <c r="B119" i="27"/>
  <c r="BT118" i="27"/>
  <c r="BS118" i="27"/>
  <c r="BQ118" i="27"/>
  <c r="BP118" i="27"/>
  <c r="BP144" i="27" s="1"/>
  <c r="BN118" i="27"/>
  <c r="BM118" i="27"/>
  <c r="BK118" i="27"/>
  <c r="BJ118" i="27"/>
  <c r="BJ138" i="27" s="1"/>
  <c r="BH118" i="27"/>
  <c r="BG118" i="27"/>
  <c r="BE118" i="27"/>
  <c r="BD118" i="27"/>
  <c r="BB118" i="27"/>
  <c r="BA118" i="27"/>
  <c r="AV118" i="27"/>
  <c r="AU118" i="27"/>
  <c r="AU138" i="27" s="1"/>
  <c r="V118" i="27"/>
  <c r="U118" i="27"/>
  <c r="AS118" i="27" s="1"/>
  <c r="S118" i="27"/>
  <c r="T118" i="27" s="1"/>
  <c r="B118" i="27"/>
  <c r="AR115" i="27"/>
  <c r="BT104" i="27"/>
  <c r="BS104" i="27"/>
  <c r="BQ104" i="27"/>
  <c r="BP104" i="27"/>
  <c r="BN104" i="27"/>
  <c r="BM104" i="27"/>
  <c r="BK104" i="27"/>
  <c r="BJ104" i="27"/>
  <c r="BH104" i="27"/>
  <c r="BG104" i="27"/>
  <c r="BE104" i="27"/>
  <c r="BD104" i="27"/>
  <c r="BB104" i="27"/>
  <c r="BA104" i="27"/>
  <c r="AY104" i="27"/>
  <c r="AV104" i="27"/>
  <c r="AU104" i="27"/>
  <c r="V104" i="27"/>
  <c r="U104" i="27"/>
  <c r="S104" i="27"/>
  <c r="T104" i="27"/>
  <c r="B104" i="27"/>
  <c r="BT103" i="27"/>
  <c r="BS103" i="27"/>
  <c r="BQ103" i="27"/>
  <c r="BP103" i="27"/>
  <c r="BN103" i="27"/>
  <c r="BM103" i="27"/>
  <c r="BK103" i="27"/>
  <c r="BJ103" i="27"/>
  <c r="BH103" i="27"/>
  <c r="BG103" i="27"/>
  <c r="BE103" i="27"/>
  <c r="BD103" i="27"/>
  <c r="BB103" i="27"/>
  <c r="BA103" i="27"/>
  <c r="AX103" i="27"/>
  <c r="AV103" i="27"/>
  <c r="AU103" i="27"/>
  <c r="V103" i="27"/>
  <c r="U103" i="27"/>
  <c r="S103" i="27"/>
  <c r="T103" i="27" s="1"/>
  <c r="B103" i="27"/>
  <c r="BT102" i="27"/>
  <c r="BS102" i="27"/>
  <c r="BQ102" i="27"/>
  <c r="BP102" i="27"/>
  <c r="BN102" i="27"/>
  <c r="BM102" i="27"/>
  <c r="BK102" i="27"/>
  <c r="BJ102" i="27"/>
  <c r="BH102" i="27"/>
  <c r="BG102" i="27"/>
  <c r="BE102" i="27"/>
  <c r="BD102" i="27"/>
  <c r="BB102" i="27"/>
  <c r="BA102" i="27"/>
  <c r="AV102" i="27"/>
  <c r="AU102" i="27"/>
  <c r="V102" i="27"/>
  <c r="U102" i="27"/>
  <c r="S102" i="27"/>
  <c r="T102" i="27" s="1"/>
  <c r="B102" i="27"/>
  <c r="BT101" i="27"/>
  <c r="BS101" i="27"/>
  <c r="BQ101" i="27"/>
  <c r="BP101" i="27"/>
  <c r="BN101" i="27"/>
  <c r="BM101" i="27"/>
  <c r="BK101" i="27"/>
  <c r="BJ101" i="27"/>
  <c r="BH101" i="27"/>
  <c r="BG101" i="27"/>
  <c r="BE101" i="27"/>
  <c r="BD101" i="27"/>
  <c r="BB101" i="27"/>
  <c r="BA101" i="27"/>
  <c r="AY101" i="27"/>
  <c r="AX101" i="27"/>
  <c r="AV101" i="27"/>
  <c r="AU101" i="27"/>
  <c r="V101" i="27"/>
  <c r="U101" i="27"/>
  <c r="S101" i="27"/>
  <c r="T101" i="27"/>
  <c r="B101" i="27"/>
  <c r="BT100" i="27"/>
  <c r="BS100" i="27"/>
  <c r="BQ100" i="27"/>
  <c r="BP100" i="27"/>
  <c r="BN100" i="27"/>
  <c r="BM100" i="27"/>
  <c r="BK100" i="27"/>
  <c r="BJ100" i="27"/>
  <c r="BH100" i="27"/>
  <c r="BG100" i="27"/>
  <c r="BE100" i="27"/>
  <c r="BD100" i="27"/>
  <c r="BB100" i="27"/>
  <c r="BA100" i="27"/>
  <c r="AX100" i="27"/>
  <c r="AV100" i="27"/>
  <c r="AU100" i="27"/>
  <c r="V100" i="27"/>
  <c r="U100" i="27"/>
  <c r="S100" i="27"/>
  <c r="T100" i="27"/>
  <c r="B100" i="27"/>
  <c r="BT99" i="27"/>
  <c r="BS99" i="27"/>
  <c r="BQ99" i="27"/>
  <c r="BP99" i="27"/>
  <c r="BN99" i="27"/>
  <c r="BM99" i="27"/>
  <c r="BK99" i="27"/>
  <c r="BJ99" i="27"/>
  <c r="BH99" i="27"/>
  <c r="BG99" i="27"/>
  <c r="BE99" i="27"/>
  <c r="BD99" i="27"/>
  <c r="BB99" i="27"/>
  <c r="BA99" i="27"/>
  <c r="AY99" i="27"/>
  <c r="AV99" i="27"/>
  <c r="AU99" i="27"/>
  <c r="V99" i="27"/>
  <c r="U99" i="27"/>
  <c r="S99" i="27"/>
  <c r="T99" i="27"/>
  <c r="B99" i="27"/>
  <c r="BT98" i="27"/>
  <c r="BS98" i="27"/>
  <c r="BQ98" i="27"/>
  <c r="BP98" i="27"/>
  <c r="BN98" i="27"/>
  <c r="BM98" i="27"/>
  <c r="BK98" i="27"/>
  <c r="BJ98" i="27"/>
  <c r="BH98" i="27"/>
  <c r="BG98" i="27"/>
  <c r="BE98" i="27"/>
  <c r="BD98" i="27"/>
  <c r="BB98" i="27"/>
  <c r="BA98" i="27"/>
  <c r="AY98" i="27"/>
  <c r="AX98" i="27"/>
  <c r="AV98" i="27"/>
  <c r="AU98" i="27"/>
  <c r="V98" i="27"/>
  <c r="U98" i="27"/>
  <c r="S98" i="27"/>
  <c r="T98" i="27" s="1"/>
  <c r="B98" i="27"/>
  <c r="BT97" i="27"/>
  <c r="BS97" i="27"/>
  <c r="BQ97" i="27"/>
  <c r="BP97" i="27"/>
  <c r="BN97" i="27"/>
  <c r="BM97" i="27"/>
  <c r="BK97" i="27"/>
  <c r="BJ97" i="27"/>
  <c r="BH97" i="27"/>
  <c r="BG97" i="27"/>
  <c r="BE97" i="27"/>
  <c r="BD97" i="27"/>
  <c r="BB97" i="27"/>
  <c r="BA97" i="27"/>
  <c r="AV97" i="27"/>
  <c r="AU97" i="27"/>
  <c r="V97" i="27"/>
  <c r="U97" i="27"/>
  <c r="S97" i="27"/>
  <c r="T97" i="27"/>
  <c r="B97" i="27"/>
  <c r="BT96" i="27"/>
  <c r="BS96" i="27"/>
  <c r="BQ96" i="27"/>
  <c r="BP96" i="27"/>
  <c r="BN96" i="27"/>
  <c r="BM96" i="27"/>
  <c r="BK96" i="27"/>
  <c r="BJ96" i="27"/>
  <c r="BH96" i="27"/>
  <c r="BG96" i="27"/>
  <c r="BE96" i="27"/>
  <c r="BD96" i="27"/>
  <c r="BB96" i="27"/>
  <c r="BA96" i="27"/>
  <c r="AY96" i="27"/>
  <c r="AV96" i="27"/>
  <c r="AU96" i="27"/>
  <c r="V96" i="27"/>
  <c r="U96" i="27"/>
  <c r="S96" i="27"/>
  <c r="T96" i="27"/>
  <c r="B96" i="27"/>
  <c r="BT95" i="27"/>
  <c r="BS95" i="27"/>
  <c r="BQ95" i="27"/>
  <c r="BP95" i="27"/>
  <c r="BN95" i="27"/>
  <c r="BM95" i="27"/>
  <c r="BK95" i="27"/>
  <c r="BJ95" i="27"/>
  <c r="BH95" i="27"/>
  <c r="BG95" i="27"/>
  <c r="BE95" i="27"/>
  <c r="BD95" i="27"/>
  <c r="BB95" i="27"/>
  <c r="BA95" i="27"/>
  <c r="AX95" i="27"/>
  <c r="AV95" i="27"/>
  <c r="AU95" i="27"/>
  <c r="V95" i="27"/>
  <c r="U95" i="27"/>
  <c r="S95" i="27"/>
  <c r="T95" i="27"/>
  <c r="B95" i="27"/>
  <c r="BT94" i="27"/>
  <c r="BS94" i="27"/>
  <c r="BQ94" i="27"/>
  <c r="BP94" i="27"/>
  <c r="BN94" i="27"/>
  <c r="BM94" i="27"/>
  <c r="BK94" i="27"/>
  <c r="BJ94" i="27"/>
  <c r="BH94" i="27"/>
  <c r="BG94" i="27"/>
  <c r="BE94" i="27"/>
  <c r="BD94" i="27"/>
  <c r="BB94" i="27"/>
  <c r="BA94" i="27"/>
  <c r="AV94" i="27"/>
  <c r="AU94" i="27"/>
  <c r="V94" i="27"/>
  <c r="U94" i="27"/>
  <c r="S94" i="27"/>
  <c r="T94" i="27" s="1"/>
  <c r="B94" i="27"/>
  <c r="BT93" i="27"/>
  <c r="BS93" i="27"/>
  <c r="BQ93" i="27"/>
  <c r="BP93" i="27"/>
  <c r="BN93" i="27"/>
  <c r="BM93" i="27"/>
  <c r="BK93" i="27"/>
  <c r="BJ93" i="27"/>
  <c r="BH93" i="27"/>
  <c r="BG93" i="27"/>
  <c r="BE93" i="27"/>
  <c r="BD93" i="27"/>
  <c r="BB93" i="27"/>
  <c r="BA93" i="27"/>
  <c r="AY93" i="27"/>
  <c r="AX93" i="27"/>
  <c r="AV93" i="27"/>
  <c r="AU93" i="27"/>
  <c r="V93" i="27"/>
  <c r="U93" i="27"/>
  <c r="S93" i="27"/>
  <c r="T93" i="27"/>
  <c r="B93" i="27"/>
  <c r="BT92" i="27"/>
  <c r="BS92" i="27"/>
  <c r="BQ92" i="27"/>
  <c r="BP92" i="27"/>
  <c r="BN92" i="27"/>
  <c r="BM92" i="27"/>
  <c r="BK92" i="27"/>
  <c r="BJ92" i="27"/>
  <c r="BH92" i="27"/>
  <c r="BG92" i="27"/>
  <c r="BE92" i="27"/>
  <c r="BD92" i="27"/>
  <c r="BB92" i="27"/>
  <c r="BA92" i="27"/>
  <c r="AX92" i="27"/>
  <c r="AV92" i="27"/>
  <c r="AU92" i="27"/>
  <c r="V92" i="27"/>
  <c r="U92" i="27"/>
  <c r="S92" i="27"/>
  <c r="T92" i="27"/>
  <c r="B92" i="27"/>
  <c r="BT91" i="27"/>
  <c r="BS91" i="27"/>
  <c r="BQ91" i="27"/>
  <c r="BP91" i="27"/>
  <c r="BN91" i="27"/>
  <c r="BM91" i="27"/>
  <c r="BK91" i="27"/>
  <c r="BJ91" i="27"/>
  <c r="BH91" i="27"/>
  <c r="BG91" i="27"/>
  <c r="BE91" i="27"/>
  <c r="BD91" i="27"/>
  <c r="BB91" i="27"/>
  <c r="BA91" i="27"/>
  <c r="AY91" i="27"/>
  <c r="AV91" i="27"/>
  <c r="AU91" i="27"/>
  <c r="V91" i="27"/>
  <c r="U91" i="27"/>
  <c r="S91" i="27"/>
  <c r="T91" i="27"/>
  <c r="B91" i="27"/>
  <c r="BT90" i="27"/>
  <c r="BS90" i="27"/>
  <c r="BQ90" i="27"/>
  <c r="BP90" i="27"/>
  <c r="BN90" i="27"/>
  <c r="BM90" i="27"/>
  <c r="BK90" i="27"/>
  <c r="BJ90" i="27"/>
  <c r="BH90" i="27"/>
  <c r="BG90" i="27"/>
  <c r="BE90" i="27"/>
  <c r="BD90" i="27"/>
  <c r="BB90" i="27"/>
  <c r="BA90" i="27"/>
  <c r="AY90" i="27"/>
  <c r="AX90" i="27"/>
  <c r="AV90" i="27"/>
  <c r="AV105" i="27" s="1"/>
  <c r="AU90" i="27"/>
  <c r="V90" i="27"/>
  <c r="U90" i="27"/>
  <c r="S90" i="27"/>
  <c r="T90" i="27" s="1"/>
  <c r="B90" i="27"/>
  <c r="BT89" i="27"/>
  <c r="BS89" i="27"/>
  <c r="BS105" i="27" s="1"/>
  <c r="BQ89" i="27"/>
  <c r="BP89" i="27"/>
  <c r="BN89" i="27"/>
  <c r="BM89" i="27"/>
  <c r="BM111" i="27" s="1"/>
  <c r="BK89" i="27"/>
  <c r="BJ89" i="27"/>
  <c r="BH89" i="27"/>
  <c r="BG89" i="27"/>
  <c r="BG112" i="27" s="1"/>
  <c r="BE89" i="27"/>
  <c r="BD89" i="27"/>
  <c r="BB89" i="27"/>
  <c r="BA89" i="27"/>
  <c r="BA112" i="27" s="1"/>
  <c r="AV89" i="27"/>
  <c r="AU89" i="27"/>
  <c r="V89" i="27"/>
  <c r="U89" i="27"/>
  <c r="S89" i="27"/>
  <c r="T89" i="27"/>
  <c r="B89" i="27"/>
  <c r="BT88" i="27"/>
  <c r="BS88" i="27"/>
  <c r="BQ88" i="27"/>
  <c r="BP88" i="27"/>
  <c r="BN88" i="27"/>
  <c r="BM88" i="27"/>
  <c r="BK88" i="27"/>
  <c r="BJ88" i="27"/>
  <c r="BH88" i="27"/>
  <c r="BG88" i="27"/>
  <c r="BE88" i="27"/>
  <c r="BD88" i="27"/>
  <c r="BB88" i="27"/>
  <c r="BA88" i="27"/>
  <c r="AY88" i="27"/>
  <c r="AV88" i="27"/>
  <c r="AU88" i="27"/>
  <c r="AU111" i="27" s="1"/>
  <c r="V88" i="27"/>
  <c r="U88" i="27"/>
  <c r="S88" i="27"/>
  <c r="T88" i="27"/>
  <c r="B88" i="27"/>
  <c r="BT87" i="27"/>
  <c r="BS87" i="27"/>
  <c r="BQ87" i="27"/>
  <c r="BQ112" i="27" s="1"/>
  <c r="BP87" i="27"/>
  <c r="BN87" i="27"/>
  <c r="BM87" i="27"/>
  <c r="BK87" i="27"/>
  <c r="BK105" i="27" s="1"/>
  <c r="BJ87" i="27"/>
  <c r="BH87" i="27"/>
  <c r="BG87" i="27"/>
  <c r="BE87" i="27"/>
  <c r="BE112" i="27" s="1"/>
  <c r="BD87" i="27"/>
  <c r="BB87" i="27"/>
  <c r="BA87" i="27"/>
  <c r="AX87" i="27"/>
  <c r="AV87" i="27"/>
  <c r="AU87" i="27"/>
  <c r="V87" i="27"/>
  <c r="U87" i="27"/>
  <c r="S87" i="27"/>
  <c r="T87" i="27" s="1"/>
  <c r="B87" i="27"/>
  <c r="BT86" i="27"/>
  <c r="BT112" i="27" s="1"/>
  <c r="BS86" i="27"/>
  <c r="BQ86" i="27"/>
  <c r="BP86" i="27"/>
  <c r="BN86" i="27"/>
  <c r="BN111" i="27" s="1"/>
  <c r="BM86" i="27"/>
  <c r="BK86" i="27"/>
  <c r="BJ86" i="27"/>
  <c r="BH86" i="27"/>
  <c r="BH105" i="27" s="1"/>
  <c r="BG86" i="27"/>
  <c r="BE86" i="27"/>
  <c r="BD86" i="27"/>
  <c r="BB86" i="27"/>
  <c r="BB112" i="27" s="1"/>
  <c r="BA86" i="27"/>
  <c r="AV86" i="27"/>
  <c r="AU86" i="27"/>
  <c r="V86" i="27"/>
  <c r="U86" i="27"/>
  <c r="S86" i="27"/>
  <c r="T86" i="27" s="1"/>
  <c r="B86" i="27"/>
  <c r="BT85" i="27"/>
  <c r="BS85" i="27"/>
  <c r="BQ85" i="27"/>
  <c r="BP85" i="27"/>
  <c r="BP111" i="27" s="1"/>
  <c r="BN85" i="27"/>
  <c r="BM85" i="27"/>
  <c r="BM112" i="27" s="1"/>
  <c r="BK85" i="27"/>
  <c r="BJ85" i="27"/>
  <c r="BJ111" i="27" s="1"/>
  <c r="BH85" i="27"/>
  <c r="BG85" i="27"/>
  <c r="BE85" i="27"/>
  <c r="BD85" i="27"/>
  <c r="BD111" i="27" s="1"/>
  <c r="BB85" i="27"/>
  <c r="BA85" i="27"/>
  <c r="AY85" i="27"/>
  <c r="AX85" i="27"/>
  <c r="AX112" i="27" s="1"/>
  <c r="AV85" i="27"/>
  <c r="AU85" i="27"/>
  <c r="V85" i="27"/>
  <c r="U85" i="27"/>
  <c r="AS85" i="27" s="1"/>
  <c r="S85" i="27"/>
  <c r="B85" i="27"/>
  <c r="AR81" i="27"/>
  <c r="AQ81" i="27"/>
  <c r="A81" i="27"/>
  <c r="A115" i="27"/>
  <c r="BT68" i="27"/>
  <c r="BS68" i="27"/>
  <c r="BQ68" i="27"/>
  <c r="BP68" i="27"/>
  <c r="BN68" i="27"/>
  <c r="BM68" i="27"/>
  <c r="BK68" i="27"/>
  <c r="BJ68" i="27"/>
  <c r="V68" i="27"/>
  <c r="U68" i="27"/>
  <c r="S68" i="27"/>
  <c r="T68" i="27"/>
  <c r="B68" i="27"/>
  <c r="BT67" i="27"/>
  <c r="BS67" i="27"/>
  <c r="BQ67" i="27"/>
  <c r="BP67" i="27"/>
  <c r="BN67" i="27"/>
  <c r="BM67" i="27"/>
  <c r="BK67" i="27"/>
  <c r="BJ67" i="27"/>
  <c r="V67" i="27"/>
  <c r="U67" i="27"/>
  <c r="S67" i="27"/>
  <c r="T67" i="27" s="1"/>
  <c r="B67" i="27"/>
  <c r="BT66" i="27"/>
  <c r="BS66" i="27"/>
  <c r="BQ66" i="27"/>
  <c r="BP66" i="27"/>
  <c r="BN66" i="27"/>
  <c r="BM66" i="27"/>
  <c r="BK66" i="27"/>
  <c r="BJ66" i="27"/>
  <c r="V66" i="27"/>
  <c r="U66" i="27"/>
  <c r="S66" i="27"/>
  <c r="T66" i="27"/>
  <c r="B66" i="27"/>
  <c r="BT65" i="27"/>
  <c r="BS65" i="27"/>
  <c r="BQ65" i="27"/>
  <c r="BP65" i="27"/>
  <c r="BN65" i="27"/>
  <c r="BM65" i="27"/>
  <c r="BK65" i="27"/>
  <c r="BJ65" i="27"/>
  <c r="V65" i="27"/>
  <c r="U65" i="27"/>
  <c r="T65" i="27"/>
  <c r="S65" i="27"/>
  <c r="B65" i="27"/>
  <c r="BT64" i="27"/>
  <c r="BS64" i="27"/>
  <c r="BQ64" i="27"/>
  <c r="BP64" i="27"/>
  <c r="BN64" i="27"/>
  <c r="BM64" i="27"/>
  <c r="BK64" i="27"/>
  <c r="BJ64" i="27"/>
  <c r="V64" i="27"/>
  <c r="U64" i="27"/>
  <c r="S64" i="27"/>
  <c r="T64" i="27"/>
  <c r="B64" i="27"/>
  <c r="BT63" i="27"/>
  <c r="BS63" i="27"/>
  <c r="BQ63" i="27"/>
  <c r="BP63" i="27"/>
  <c r="BN63" i="27"/>
  <c r="BM63" i="27"/>
  <c r="BK63" i="27"/>
  <c r="BJ63" i="27"/>
  <c r="BE63" i="27"/>
  <c r="V63" i="27"/>
  <c r="U63" i="27"/>
  <c r="S63" i="27"/>
  <c r="T63" i="27"/>
  <c r="B63" i="27"/>
  <c r="BT62" i="27"/>
  <c r="BS62" i="27"/>
  <c r="BQ62" i="27"/>
  <c r="BP62" i="27"/>
  <c r="BN62" i="27"/>
  <c r="BM62" i="27"/>
  <c r="BK62" i="27"/>
  <c r="BJ62" i="27"/>
  <c r="V62" i="27"/>
  <c r="U62" i="27"/>
  <c r="S62" i="27"/>
  <c r="T62" i="27" s="1"/>
  <c r="B62" i="27"/>
  <c r="BT61" i="27"/>
  <c r="BS61" i="27"/>
  <c r="BQ61" i="27"/>
  <c r="BP61" i="27"/>
  <c r="BN61" i="27"/>
  <c r="BM61" i="27"/>
  <c r="BK61" i="27"/>
  <c r="BJ61" i="27"/>
  <c r="V61" i="27"/>
  <c r="U61" i="27"/>
  <c r="S61" i="27"/>
  <c r="T61" i="27"/>
  <c r="B61" i="27"/>
  <c r="BT60" i="27"/>
  <c r="BS60" i="27"/>
  <c r="BQ60" i="27"/>
  <c r="BP60" i="27"/>
  <c r="BN60" i="27"/>
  <c r="BM60" i="27"/>
  <c r="BK60" i="27"/>
  <c r="BJ60" i="27"/>
  <c r="V60" i="27"/>
  <c r="U60" i="27"/>
  <c r="S60" i="27"/>
  <c r="T60" i="27" s="1"/>
  <c r="B60" i="27"/>
  <c r="BT59" i="27"/>
  <c r="BS59" i="27"/>
  <c r="BQ59" i="27"/>
  <c r="BP59" i="27"/>
  <c r="BN59" i="27"/>
  <c r="BM59" i="27"/>
  <c r="BK59" i="27"/>
  <c r="BJ59" i="27"/>
  <c r="V59" i="27"/>
  <c r="U59" i="27"/>
  <c r="S59" i="27"/>
  <c r="T59" i="27"/>
  <c r="B59" i="27"/>
  <c r="BT58" i="27"/>
  <c r="BS58" i="27"/>
  <c r="BQ58" i="27"/>
  <c r="BP58" i="27"/>
  <c r="BN58" i="27"/>
  <c r="BM58" i="27"/>
  <c r="BK58" i="27"/>
  <c r="BJ58" i="27"/>
  <c r="V58" i="27"/>
  <c r="U58" i="27"/>
  <c r="S58" i="27"/>
  <c r="T58" i="27" s="1"/>
  <c r="B58" i="27"/>
  <c r="BT57" i="27"/>
  <c r="BS57" i="27"/>
  <c r="BQ57" i="27"/>
  <c r="BP57" i="27"/>
  <c r="BN57" i="27"/>
  <c r="BM57" i="27"/>
  <c r="BK57" i="27"/>
  <c r="BJ57" i="27"/>
  <c r="V57" i="27"/>
  <c r="U57" i="27"/>
  <c r="S57" i="27"/>
  <c r="T57" i="27"/>
  <c r="B57" i="27"/>
  <c r="BT56" i="27"/>
  <c r="BS56" i="27"/>
  <c r="BQ56" i="27"/>
  <c r="BP56" i="27"/>
  <c r="BN56" i="27"/>
  <c r="BM56" i="27"/>
  <c r="BK56" i="27"/>
  <c r="BJ56" i="27"/>
  <c r="V56" i="27"/>
  <c r="U56" i="27"/>
  <c r="S56" i="27"/>
  <c r="T56" i="27" s="1"/>
  <c r="B56" i="27"/>
  <c r="BT55" i="27"/>
  <c r="BS55" i="27"/>
  <c r="BQ55" i="27"/>
  <c r="BP55" i="27"/>
  <c r="BN55" i="27"/>
  <c r="BM55" i="27"/>
  <c r="BK55" i="27"/>
  <c r="BJ55" i="27"/>
  <c r="V55" i="27"/>
  <c r="U55" i="27"/>
  <c r="S55" i="27"/>
  <c r="T55" i="27"/>
  <c r="B55" i="27"/>
  <c r="BT54" i="27"/>
  <c r="BS54" i="27"/>
  <c r="BQ54" i="27"/>
  <c r="BP54" i="27"/>
  <c r="BN54" i="27"/>
  <c r="BM54" i="27"/>
  <c r="BK54" i="27"/>
  <c r="BJ54" i="27"/>
  <c r="V54" i="27"/>
  <c r="U54" i="27"/>
  <c r="S54" i="27"/>
  <c r="T54" i="27" s="1"/>
  <c r="B54" i="27"/>
  <c r="BT53" i="27"/>
  <c r="BS53" i="27"/>
  <c r="BQ53" i="27"/>
  <c r="BP53" i="27"/>
  <c r="BN53" i="27"/>
  <c r="BM53" i="27"/>
  <c r="BK53" i="27"/>
  <c r="BJ53" i="27"/>
  <c r="V53" i="27"/>
  <c r="U53" i="27"/>
  <c r="S53" i="27"/>
  <c r="T53" i="27" s="1"/>
  <c r="B53" i="27"/>
  <c r="BT52" i="27"/>
  <c r="BT69" i="27" s="1"/>
  <c r="BS52" i="27"/>
  <c r="BQ52" i="27"/>
  <c r="BP52" i="27"/>
  <c r="BN52" i="27"/>
  <c r="BN76" i="27" s="1"/>
  <c r="BM52" i="27"/>
  <c r="BK52" i="27"/>
  <c r="BJ52" i="27"/>
  <c r="V52" i="27"/>
  <c r="U52" i="27"/>
  <c r="S52" i="27"/>
  <c r="T52" i="27" s="1"/>
  <c r="B52" i="27"/>
  <c r="BT51" i="27"/>
  <c r="BS51" i="27"/>
  <c r="BQ51" i="27"/>
  <c r="BP51" i="27"/>
  <c r="BN51" i="27"/>
  <c r="BM51" i="27"/>
  <c r="BK51" i="27"/>
  <c r="BJ51" i="27"/>
  <c r="BJ76" i="27" s="1"/>
  <c r="V51" i="27"/>
  <c r="U51" i="27"/>
  <c r="S51" i="27"/>
  <c r="T51" i="27"/>
  <c r="B51" i="27"/>
  <c r="BT50" i="27"/>
  <c r="BS50" i="27"/>
  <c r="BQ50" i="27"/>
  <c r="BQ76" i="27" s="1"/>
  <c r="BP50" i="27"/>
  <c r="BN50" i="27"/>
  <c r="BN69" i="27" s="1"/>
  <c r="BM50" i="27"/>
  <c r="BK50" i="27"/>
  <c r="BK76" i="27" s="1"/>
  <c r="BJ50" i="27"/>
  <c r="V50" i="27"/>
  <c r="U50" i="27"/>
  <c r="S50" i="27"/>
  <c r="T50" i="27" s="1"/>
  <c r="B50" i="27"/>
  <c r="BT49" i="27"/>
  <c r="BS49" i="27"/>
  <c r="BS76" i="27" s="1"/>
  <c r="BQ49" i="27"/>
  <c r="BP49" i="27"/>
  <c r="BN49" i="27"/>
  <c r="BM49" i="27"/>
  <c r="BM76" i="27" s="1"/>
  <c r="BK49" i="27"/>
  <c r="BJ49" i="27"/>
  <c r="BJ69" i="27" s="1"/>
  <c r="V49" i="27"/>
  <c r="U49" i="27"/>
  <c r="U69" i="27" s="1"/>
  <c r="U73" i="27" s="1" a="1"/>
  <c r="U73" i="27" s="1"/>
  <c r="S49" i="27"/>
  <c r="B49" i="27"/>
  <c r="CM66" i="27"/>
  <c r="CJ68" i="27"/>
  <c r="CG66" i="27"/>
  <c r="CD68" i="27"/>
  <c r="CA66" i="27"/>
  <c r="BX68" i="27"/>
  <c r="BH66" i="27"/>
  <c r="BE68" i="27"/>
  <c r="BB66" i="27"/>
  <c r="AY68" i="27"/>
  <c r="AV66" i="27"/>
  <c r="AR46" i="27"/>
  <c r="AQ46" i="27"/>
  <c r="AB38" i="27"/>
  <c r="A1" i="27"/>
  <c r="I32" i="27" s="1"/>
  <c r="CR126" i="8"/>
  <c r="CR126" i="19" s="1"/>
  <c r="BT1017" i="27"/>
  <c r="BQ981" i="27"/>
  <c r="S616" i="27"/>
  <c r="BM401" i="27"/>
  <c r="BS401" i="27"/>
  <c r="BM435" i="27"/>
  <c r="BP792" i="27"/>
  <c r="BM829" i="27"/>
  <c r="BK434" i="27"/>
  <c r="BK365" i="27"/>
  <c r="BT435" i="27"/>
  <c r="BN502" i="27"/>
  <c r="BQ503" i="27"/>
  <c r="BS496" i="27"/>
  <c r="BP611" i="27"/>
  <c r="BQ764" i="27"/>
  <c r="BQ1088" i="27"/>
  <c r="BP1330" i="27"/>
  <c r="BM617" i="27"/>
  <c r="BS138" i="27"/>
  <c r="BQ324" i="27"/>
  <c r="BQ326" i="27" s="1"/>
  <c r="BK577" i="27"/>
  <c r="BJ583" i="27"/>
  <c r="BN730" i="27"/>
  <c r="BM1123" i="27"/>
  <c r="BQ1265" i="27"/>
  <c r="BS435" i="27"/>
  <c r="BS428" i="27"/>
  <c r="BN144" i="27"/>
  <c r="S432" i="27"/>
  <c r="BK462" i="27"/>
  <c r="BM469" i="27"/>
  <c r="BS469" i="27"/>
  <c r="BJ503" i="27"/>
  <c r="BJ496" i="27"/>
  <c r="BP503" i="27"/>
  <c r="BP496" i="27"/>
  <c r="BK547" i="27"/>
  <c r="BK541" i="27"/>
  <c r="BK543" i="27"/>
  <c r="BQ547" i="27"/>
  <c r="BQ541" i="27"/>
  <c r="BJ835" i="27"/>
  <c r="BM69" i="27"/>
  <c r="BS943" i="27"/>
  <c r="BJ112" i="27"/>
  <c r="BP182" i="27"/>
  <c r="BJ330" i="27"/>
  <c r="BP330" i="27"/>
  <c r="BK330" i="27"/>
  <c r="BQ330" i="27"/>
  <c r="BN365" i="27"/>
  <c r="BT365" i="27"/>
  <c r="BN394" i="27"/>
  <c r="BT400" i="27"/>
  <c r="BP428" i="27"/>
  <c r="BM428" i="27"/>
  <c r="BJ462" i="27"/>
  <c r="BP462" i="27"/>
  <c r="AY575" i="27"/>
  <c r="AX517" i="27"/>
  <c r="AX533" i="27"/>
  <c r="AX487" i="27"/>
  <c r="AY484" i="27"/>
  <c r="AY422" i="27"/>
  <c r="AX349" i="27"/>
  <c r="AX311" i="27"/>
  <c r="AY281" i="27"/>
  <c r="AY273" i="27"/>
  <c r="AY265" i="27"/>
  <c r="AY243" i="27"/>
  <c r="AX240" i="27"/>
  <c r="AY235" i="27"/>
  <c r="AX232" i="27"/>
  <c r="AY209" i="27"/>
  <c r="AY207" i="27"/>
  <c r="AY197" i="27"/>
  <c r="AY195" i="27"/>
  <c r="AX173" i="27"/>
  <c r="AX171" i="27"/>
  <c r="AX165" i="27"/>
  <c r="AX163" i="27"/>
  <c r="AX157" i="27"/>
  <c r="AY443" i="27"/>
  <c r="AY426" i="27"/>
  <c r="AY410" i="27"/>
  <c r="AY454" i="27"/>
  <c r="AY414" i="27"/>
  <c r="AY312" i="27"/>
  <c r="AY304" i="27"/>
  <c r="AX280" i="27"/>
  <c r="AX272" i="27"/>
  <c r="AX264" i="27"/>
  <c r="AY247" i="27"/>
  <c r="AX245" i="27"/>
  <c r="AX239" i="27"/>
  <c r="AX237" i="27"/>
  <c r="AX231" i="27"/>
  <c r="AX229" i="27"/>
  <c r="AX211" i="27"/>
  <c r="AY206" i="27"/>
  <c r="AY202" i="27"/>
  <c r="AX199" i="27"/>
  <c r="AY194" i="27"/>
  <c r="AX174" i="27"/>
  <c r="AY169" i="27"/>
  <c r="AX166" i="27"/>
  <c r="AY161" i="27"/>
  <c r="BK764" i="27"/>
  <c r="BK757" i="27"/>
  <c r="BM183" i="27"/>
  <c r="BM944" i="27"/>
  <c r="BM937" i="27"/>
  <c r="BM943" i="27"/>
  <c r="U105" i="27"/>
  <c r="U109" i="27" s="1" a="1"/>
  <c r="U109" i="27" s="1"/>
  <c r="U108" i="27" s="1"/>
  <c r="BP69" i="27"/>
  <c r="U138" i="27"/>
  <c r="U142" i="27" s="1" a="1"/>
  <c r="BM138" i="27"/>
  <c r="BT291" i="27"/>
  <c r="S328" i="27"/>
  <c r="BQ434" i="27"/>
  <c r="BQ433" i="27" s="1"/>
  <c r="BQ462" i="27"/>
  <c r="BP548" i="27"/>
  <c r="BJ212" i="27"/>
  <c r="BM212" i="27"/>
  <c r="U284" i="27"/>
  <c r="U288" i="27" s="1" a="1"/>
  <c r="U288" i="27" s="1"/>
  <c r="U287" i="27" s="1"/>
  <c r="BM284" i="27"/>
  <c r="BJ358" i="27"/>
  <c r="BP358" i="27"/>
  <c r="BJ400" i="27"/>
  <c r="BP400" i="27"/>
  <c r="BJ468" i="27"/>
  <c r="BJ467" i="27" s="1"/>
  <c r="BP468" i="27"/>
  <c r="BP467" i="27"/>
  <c r="BK503" i="27"/>
  <c r="S545" i="27"/>
  <c r="S543" i="27" s="1"/>
  <c r="S541" i="27"/>
  <c r="S546" i="27"/>
  <c r="BM541" i="27"/>
  <c r="BS541" i="27"/>
  <c r="BS542" i="27" s="1"/>
  <c r="BS547" i="27"/>
  <c r="BM547" i="27"/>
  <c r="BJ611" i="27"/>
  <c r="BP617" i="27"/>
  <c r="BP866" i="27"/>
  <c r="BP868" i="27" s="1"/>
  <c r="BJ434" i="27"/>
  <c r="BP434" i="27"/>
  <c r="BP433" i="27"/>
  <c r="BM502" i="27"/>
  <c r="BM501" i="27"/>
  <c r="BS502" i="27"/>
  <c r="BS501" i="27"/>
  <c r="BM496" i="27"/>
  <c r="BN548" i="27"/>
  <c r="BN541" i="27"/>
  <c r="BT548" i="27"/>
  <c r="BT541" i="27"/>
  <c r="U541" i="27"/>
  <c r="U545" i="27" s="1" a="1"/>
  <c r="U545" i="27" s="1"/>
  <c r="U544" i="27" s="1"/>
  <c r="BM723" i="27"/>
  <c r="BS723" i="27"/>
  <c r="BP183" i="27"/>
  <c r="BQ218" i="27"/>
  <c r="BP248" i="27"/>
  <c r="BS255" i="27"/>
  <c r="BN284" i="27"/>
  <c r="BQ291" i="27"/>
  <c r="BM331" i="27"/>
  <c r="BS331" i="27"/>
  <c r="U324" i="27"/>
  <c r="U328" i="27" a="1"/>
  <c r="U328" i="27" s="1"/>
  <c r="U327" i="27" s="1"/>
  <c r="U358" i="27"/>
  <c r="BQ365" i="27"/>
  <c r="BJ401" i="27"/>
  <c r="BP401" i="27"/>
  <c r="BK428" i="27"/>
  <c r="BK430" i="27" s="1"/>
  <c r="BQ428" i="27"/>
  <c r="BJ428" i="27"/>
  <c r="BJ430" i="27"/>
  <c r="U496" i="27"/>
  <c r="BN496" i="27"/>
  <c r="BN498" i="27" s="1"/>
  <c r="BT496" i="27"/>
  <c r="BT502" i="27"/>
  <c r="BT501" i="27"/>
  <c r="BM584" i="27"/>
  <c r="BN723" i="27"/>
  <c r="BN725" i="27" s="1"/>
  <c r="BT723" i="27"/>
  <c r="BN798" i="27"/>
  <c r="BT798" i="27"/>
  <c r="S581" i="27"/>
  <c r="BJ577" i="27"/>
  <c r="BP577" i="27"/>
  <c r="BP583" i="27"/>
  <c r="U611" i="27"/>
  <c r="BM618" i="27"/>
  <c r="BS618" i="27"/>
  <c r="BS611" i="27"/>
  <c r="BT655" i="27"/>
  <c r="BQ655" i="27"/>
  <c r="BN729" i="27"/>
  <c r="BT729" i="27"/>
  <c r="BM757" i="27"/>
  <c r="BS757" i="27"/>
  <c r="BM763" i="27"/>
  <c r="BM762" i="27"/>
  <c r="BS763" i="27"/>
  <c r="BS764" i="27"/>
  <c r="S792" i="27"/>
  <c r="BJ908" i="27"/>
  <c r="BP908" i="27"/>
  <c r="BT618" i="27"/>
  <c r="BS617" i="27"/>
  <c r="BS613" i="27" s="1"/>
  <c r="BM684" i="27"/>
  <c r="BM689" i="27" s="1"/>
  <c r="BS684" i="27"/>
  <c r="BN684" i="27"/>
  <c r="BB680" i="27"/>
  <c r="BT730" i="27"/>
  <c r="BM764" i="27"/>
  <c r="T772" i="27"/>
  <c r="T792" i="27" s="1"/>
  <c r="BK799" i="27"/>
  <c r="BQ799" i="27"/>
  <c r="BJ792" i="27"/>
  <c r="BP798" i="27"/>
  <c r="BM873" i="27"/>
  <c r="AU891" i="27"/>
  <c r="BJ909" i="27"/>
  <c r="S941" i="27"/>
  <c r="BN944" i="27"/>
  <c r="BT944" i="27"/>
  <c r="BK981" i="27"/>
  <c r="BQ975" i="27"/>
  <c r="BS1123" i="27"/>
  <c r="BM1117" i="27"/>
  <c r="BM1231" i="27"/>
  <c r="BS1231" i="27"/>
  <c r="BM1224" i="27"/>
  <c r="BS1230" i="27"/>
  <c r="BS1224" i="27"/>
  <c r="BJ1336" i="27"/>
  <c r="BQ1336" i="27"/>
  <c r="BK1336" i="27"/>
  <c r="BM577" i="27"/>
  <c r="BS577" i="27"/>
  <c r="BS584" i="27"/>
  <c r="BJ618" i="27"/>
  <c r="BP618" i="27"/>
  <c r="BB596" i="27"/>
  <c r="BB607" i="27"/>
  <c r="BM611" i="27"/>
  <c r="BJ617" i="27"/>
  <c r="BJ616" i="27"/>
  <c r="U648" i="27"/>
  <c r="BK655" i="27"/>
  <c r="BQ654" i="27"/>
  <c r="BA629" i="27"/>
  <c r="BA637" i="27"/>
  <c r="BB640" i="27"/>
  <c r="BT654" i="27"/>
  <c r="BQ730" i="27"/>
  <c r="BQ757" i="27"/>
  <c r="BA784" i="27"/>
  <c r="AV789" i="27"/>
  <c r="BM836" i="27"/>
  <c r="BS829" i="27"/>
  <c r="BM835" i="27"/>
  <c r="BM834" i="27" s="1"/>
  <c r="BS836" i="27"/>
  <c r="AU814" i="27"/>
  <c r="T866" i="27"/>
  <c r="BP872" i="27"/>
  <c r="BP909" i="27"/>
  <c r="BJ1017" i="27"/>
  <c r="BP1017" i="27"/>
  <c r="BP1052" i="27"/>
  <c r="BT1123" i="27"/>
  <c r="BJ1124" i="27"/>
  <c r="BJ1294" i="27"/>
  <c r="BP1300" i="27"/>
  <c r="BT1087" i="27"/>
  <c r="BM1153" i="27"/>
  <c r="BP1196" i="27"/>
  <c r="BN1231" i="27"/>
  <c r="BT1231" i="27"/>
  <c r="BK1294" i="27"/>
  <c r="BQ1294" i="27"/>
  <c r="BJ1337" i="27"/>
  <c r="BP1336" i="27"/>
  <c r="BP1335" i="27" s="1"/>
  <c r="BN1337" i="27"/>
  <c r="BP1337" i="27"/>
  <c r="BE562" i="27"/>
  <c r="BD563" i="27"/>
  <c r="BE569" i="27"/>
  <c r="BE571" i="27"/>
  <c r="BE572" i="27"/>
  <c r="BE593" i="27"/>
  <c r="BD594" i="27"/>
  <c r="BD596" i="27"/>
  <c r="BD598" i="27"/>
  <c r="BE606" i="27"/>
  <c r="BA644" i="27"/>
  <c r="BA645" i="27"/>
  <c r="BE668" i="27"/>
  <c r="BB671" i="27"/>
  <c r="AY751" i="27"/>
  <c r="AU780" i="27"/>
  <c r="BE607" i="27"/>
  <c r="BE608" i="27"/>
  <c r="BE610" i="27"/>
  <c r="BE628" i="27"/>
  <c r="BD631" i="27"/>
  <c r="BE632" i="27"/>
  <c r="BD635" i="27"/>
  <c r="BE636" i="27"/>
  <c r="BB643" i="27"/>
  <c r="BE644" i="27"/>
  <c r="BE646" i="27"/>
  <c r="BB670" i="27"/>
  <c r="BE739" i="27"/>
  <c r="BD567" i="27"/>
  <c r="BE568" i="27"/>
  <c r="BD573" i="27"/>
  <c r="BD574" i="27"/>
  <c r="BE591" i="27"/>
  <c r="BD592" i="27"/>
  <c r="BE599" i="27"/>
  <c r="AV864" i="27"/>
  <c r="AU67" i="27"/>
  <c r="AV57" i="27"/>
  <c r="AX86" i="27"/>
  <c r="AY87" i="27"/>
  <c r="AX89" i="27"/>
  <c r="AY92" i="27"/>
  <c r="AX94" i="27"/>
  <c r="AY95" i="27"/>
  <c r="AX97" i="27"/>
  <c r="AY100" i="27"/>
  <c r="AX102" i="27"/>
  <c r="AY103" i="27"/>
  <c r="AX118" i="27"/>
  <c r="AY119" i="27"/>
  <c r="AX121" i="27"/>
  <c r="AY124" i="27"/>
  <c r="AX126" i="27"/>
  <c r="AY127" i="27"/>
  <c r="AX129" i="27"/>
  <c r="AY132" i="27"/>
  <c r="AX134" i="27"/>
  <c r="AY135" i="27"/>
  <c r="AX137" i="27"/>
  <c r="AY157" i="27"/>
  <c r="AX159" i="27"/>
  <c r="AY160" i="27"/>
  <c r="AX162" i="27"/>
  <c r="AY165" i="27"/>
  <c r="AX167" i="27"/>
  <c r="AY168" i="27"/>
  <c r="AX170" i="27"/>
  <c r="AY173" i="27"/>
  <c r="AX175" i="27"/>
  <c r="AX193" i="27"/>
  <c r="AY196" i="27"/>
  <c r="AX198" i="27"/>
  <c r="AY199" i="27"/>
  <c r="AX201" i="27"/>
  <c r="AY208" i="27"/>
  <c r="AX210" i="27"/>
  <c r="AY211" i="27"/>
  <c r="AX228" i="27"/>
  <c r="AY231" i="27"/>
  <c r="AX233" i="27"/>
  <c r="AY234" i="27"/>
  <c r="AX236" i="27"/>
  <c r="AY239" i="27"/>
  <c r="AX241" i="27"/>
  <c r="AY242" i="27"/>
  <c r="AX244" i="27"/>
  <c r="AY264" i="27"/>
  <c r="AX269" i="27"/>
  <c r="AY272" i="27"/>
  <c r="AX277" i="27"/>
  <c r="AY280" i="27"/>
  <c r="AX306" i="27"/>
  <c r="AY309" i="27"/>
  <c r="AX314" i="27"/>
  <c r="AY317" i="27"/>
  <c r="AX341" i="27"/>
  <c r="AX357" i="27"/>
  <c r="AX375" i="27"/>
  <c r="AX383" i="27"/>
  <c r="AX391" i="27"/>
  <c r="AX409" i="27"/>
  <c r="AX417" i="27"/>
  <c r="AX425" i="27"/>
  <c r="AY451" i="27"/>
  <c r="AX525" i="27"/>
  <c r="AX557" i="27"/>
  <c r="AY559" i="27"/>
  <c r="AX573" i="27"/>
  <c r="AY664" i="27"/>
  <c r="AY536" i="27"/>
  <c r="AY528" i="27"/>
  <c r="AX491" i="27"/>
  <c r="AY488" i="27"/>
  <c r="AX483" i="27"/>
  <c r="AY480" i="27"/>
  <c r="AX461" i="27"/>
  <c r="AX456" i="27"/>
  <c r="AX453" i="27"/>
  <c r="AX448" i="27"/>
  <c r="AX445" i="27"/>
  <c r="AY355" i="27"/>
  <c r="AY352" i="27"/>
  <c r="AY347" i="27"/>
  <c r="AY344" i="27"/>
  <c r="AY339" i="27"/>
  <c r="AX320" i="27"/>
  <c r="AY743" i="27"/>
  <c r="AY644" i="27"/>
  <c r="AY596" i="27"/>
  <c r="AX565" i="27"/>
  <c r="AX519" i="27"/>
  <c r="CF52" i="27"/>
  <c r="BG60" i="27"/>
  <c r="CC66" i="27"/>
  <c r="AY86" i="27"/>
  <c r="AX88" i="27"/>
  <c r="AY89" i="27"/>
  <c r="AX91" i="27"/>
  <c r="AY94" i="27"/>
  <c r="AX96" i="27"/>
  <c r="AY97" i="27"/>
  <c r="AX99" i="27"/>
  <c r="AY102" i="27"/>
  <c r="AX104" i="27"/>
  <c r="AY118" i="27"/>
  <c r="AX120" i="27"/>
  <c r="AY121" i="27"/>
  <c r="AX123" i="27"/>
  <c r="AY126" i="27"/>
  <c r="AX128" i="27"/>
  <c r="AY129" i="27"/>
  <c r="AX131" i="27"/>
  <c r="AY134" i="27"/>
  <c r="AX136" i="27"/>
  <c r="AY137" i="27"/>
  <c r="AX156" i="27"/>
  <c r="AY159" i="27"/>
  <c r="AX161" i="27"/>
  <c r="AX176" i="27" s="1"/>
  <c r="AY162" i="27"/>
  <c r="AX164" i="27"/>
  <c r="AY167" i="27"/>
  <c r="AX169" i="27"/>
  <c r="AY170" i="27"/>
  <c r="AX172" i="27"/>
  <c r="AY175" i="27"/>
  <c r="AX192" i="27"/>
  <c r="AY193" i="27"/>
  <c r="AX195" i="27"/>
  <c r="AY198" i="27"/>
  <c r="AX200" i="27"/>
  <c r="AY201" i="27"/>
  <c r="AX207" i="27"/>
  <c r="AY210" i="27"/>
  <c r="AY228" i="27"/>
  <c r="AX230" i="27"/>
  <c r="AY233" i="27"/>
  <c r="AX235" i="27"/>
  <c r="AY236" i="27"/>
  <c r="AX238" i="27"/>
  <c r="AY241" i="27"/>
  <c r="AX243" i="27"/>
  <c r="AY244" i="27"/>
  <c r="AX246" i="27"/>
  <c r="AX267" i="27"/>
  <c r="AY270" i="27"/>
  <c r="AX275" i="27"/>
  <c r="AY278" i="27"/>
  <c r="AX283" i="27"/>
  <c r="AX304" i="27"/>
  <c r="AY307" i="27"/>
  <c r="AX312" i="27"/>
  <c r="AY315" i="27"/>
  <c r="AY323" i="27"/>
  <c r="AX338" i="27"/>
  <c r="AX354" i="27"/>
  <c r="AY376" i="27"/>
  <c r="AY384" i="27"/>
  <c r="AY392" i="27"/>
  <c r="AX413" i="27"/>
  <c r="AX421" i="27"/>
  <c r="AY446" i="27"/>
  <c r="AY476" i="27"/>
  <c r="AX479" i="27"/>
  <c r="AY492" i="27"/>
  <c r="AX529" i="27"/>
  <c r="AY540" i="27"/>
  <c r="AY595" i="27"/>
  <c r="AY628" i="27"/>
  <c r="BB426" i="27"/>
  <c r="BB434" i="27"/>
  <c r="BA427" i="27"/>
  <c r="BB444" i="27"/>
  <c r="BA445" i="27"/>
  <c r="BA448" i="27"/>
  <c r="BA449" i="27"/>
  <c r="BB452" i="27"/>
  <c r="BA453" i="27"/>
  <c r="BA456" i="27"/>
  <c r="BA457" i="27"/>
  <c r="BB460" i="27"/>
  <c r="BA461" i="27"/>
  <c r="BB477" i="27"/>
  <c r="BA478" i="27"/>
  <c r="BA480" i="27"/>
  <c r="BA483" i="27"/>
  <c r="BB485" i="27"/>
  <c r="BA486" i="27"/>
  <c r="BA488" i="27"/>
  <c r="BA491" i="27"/>
  <c r="BB493" i="27"/>
  <c r="BA494" i="27"/>
  <c r="BB516" i="27"/>
  <c r="BB520" i="27"/>
  <c r="BA522" i="27"/>
  <c r="BA528" i="27"/>
  <c r="BA536" i="27"/>
  <c r="BB559" i="27"/>
  <c r="BB567" i="27"/>
  <c r="BB568" i="27"/>
  <c r="BB575" i="27"/>
  <c r="BB592" i="27"/>
  <c r="BB594" i="27"/>
  <c r="BA600" i="27"/>
  <c r="BA603" i="27"/>
  <c r="BA607" i="27"/>
  <c r="BA642" i="27"/>
  <c r="BA643" i="27"/>
  <c r="BA664" i="27"/>
  <c r="BB668" i="27"/>
  <c r="BA672" i="27"/>
  <c r="BB676" i="27"/>
  <c r="BB681" i="27"/>
  <c r="AV755" i="27"/>
  <c r="C1393" i="27"/>
  <c r="BB374" i="27"/>
  <c r="BA375" i="27"/>
  <c r="BA378" i="27"/>
  <c r="BA379" i="27"/>
  <c r="BB382" i="27"/>
  <c r="BA383" i="27"/>
  <c r="BA386" i="27"/>
  <c r="BA387" i="27"/>
  <c r="BB390" i="27"/>
  <c r="BA391" i="27"/>
  <c r="BA408" i="27"/>
  <c r="BA410" i="27"/>
  <c r="BA413" i="27"/>
  <c r="BB415" i="27"/>
  <c r="BB435" i="27" s="1"/>
  <c r="BA416" i="27"/>
  <c r="BA418" i="27"/>
  <c r="BA421" i="27"/>
  <c r="BB423" i="27"/>
  <c r="BA424" i="27"/>
  <c r="BA426" i="27"/>
  <c r="BB443" i="27"/>
  <c r="BA444" i="27"/>
  <c r="BB446" i="27"/>
  <c r="BB447" i="27"/>
  <c r="BB451" i="27"/>
  <c r="BA452" i="27"/>
  <c r="BB454" i="27"/>
  <c r="BB455" i="27"/>
  <c r="BB459" i="27"/>
  <c r="BA460" i="27"/>
  <c r="BB476" i="27"/>
  <c r="BA477" i="27"/>
  <c r="BG496" i="27"/>
  <c r="BB479" i="27"/>
  <c r="BB482" i="27"/>
  <c r="BB484" i="27"/>
  <c r="BA485" i="27"/>
  <c r="BB487" i="27"/>
  <c r="BB490" i="27"/>
  <c r="BB492" i="27"/>
  <c r="BA493" i="27"/>
  <c r="BB512" i="27"/>
  <c r="BA516" i="27"/>
  <c r="BB517" i="27"/>
  <c r="BA520" i="27"/>
  <c r="BB523" i="27"/>
  <c r="BB524" i="27"/>
  <c r="BB525" i="27"/>
  <c r="BB529" i="27"/>
  <c r="BB531" i="27"/>
  <c r="BA532" i="27"/>
  <c r="BB533" i="27"/>
  <c r="BB537" i="27"/>
  <c r="BB539" i="27"/>
  <c r="BA540" i="27"/>
  <c r="BA559" i="27"/>
  <c r="BB560" i="27"/>
  <c r="BA566" i="27"/>
  <c r="BA567" i="27"/>
  <c r="BA575" i="27"/>
  <c r="BB576" i="27"/>
  <c r="BA592" i="27"/>
  <c r="BA594" i="27"/>
  <c r="BB598" i="27"/>
  <c r="BB602" i="27"/>
  <c r="BB606" i="27"/>
  <c r="BA665" i="27"/>
  <c r="CD63" i="27"/>
  <c r="BD212" i="27"/>
  <c r="BA212" i="27"/>
  <c r="BD330" i="27"/>
  <c r="BD358" i="27"/>
  <c r="AU51" i="27"/>
  <c r="BD54" i="27"/>
  <c r="CC58" i="27"/>
  <c r="CG61" i="27"/>
  <c r="CG64" i="27"/>
  <c r="CF68" i="27"/>
  <c r="BD818" i="27"/>
  <c r="BE991" i="27"/>
  <c r="BD971" i="27"/>
  <c r="BE963" i="27"/>
  <c r="BE850" i="27"/>
  <c r="BD711" i="27"/>
  <c r="BD679" i="27"/>
  <c r="BE678" i="27"/>
  <c r="BD677" i="27"/>
  <c r="BE674" i="27"/>
  <c r="BD665" i="27"/>
  <c r="BD645" i="27"/>
  <c r="BD681" i="27"/>
  <c r="BE680" i="27"/>
  <c r="BD675" i="27"/>
  <c r="BD671" i="27"/>
  <c r="BD669" i="27"/>
  <c r="BD667" i="27"/>
  <c r="BD647" i="27"/>
  <c r="BE642" i="27"/>
  <c r="BD641" i="27"/>
  <c r="BD637" i="27"/>
  <c r="BE634" i="27"/>
  <c r="BD633" i="27"/>
  <c r="BD629" i="27"/>
  <c r="BE609" i="27"/>
  <c r="BE605" i="27"/>
  <c r="BE601" i="27"/>
  <c r="BD599" i="27"/>
  <c r="BD597" i="27"/>
  <c r="BE595" i="27"/>
  <c r="BE594" i="27"/>
  <c r="BE592" i="27"/>
  <c r="BE747" i="27"/>
  <c r="CC50" i="27"/>
  <c r="CD51" i="27"/>
  <c r="AU56" i="27"/>
  <c r="BE59" i="27"/>
  <c r="BD62" i="27"/>
  <c r="BD515" i="27"/>
  <c r="BD516" i="27"/>
  <c r="BD517" i="27"/>
  <c r="BD518" i="27"/>
  <c r="BD519" i="27"/>
  <c r="BD520" i="27"/>
  <c r="BE521" i="27"/>
  <c r="BE522" i="27"/>
  <c r="BD527" i="27"/>
  <c r="BD528" i="27"/>
  <c r="BD529" i="27"/>
  <c r="BE530" i="27"/>
  <c r="BD535" i="27"/>
  <c r="BD536" i="27"/>
  <c r="BD537" i="27"/>
  <c r="BE538" i="27"/>
  <c r="BE559" i="27"/>
  <c r="BE560" i="27"/>
  <c r="BE563" i="27"/>
  <c r="BE564" i="27"/>
  <c r="BE565" i="27"/>
  <c r="BE566" i="27"/>
  <c r="BD569" i="27"/>
  <c r="BD570" i="27"/>
  <c r="BE575" i="27"/>
  <c r="BE576" i="27"/>
  <c r="BE596" i="27"/>
  <c r="BE600" i="27"/>
  <c r="BE603" i="27"/>
  <c r="BE630" i="27"/>
  <c r="BD639" i="27"/>
  <c r="BE640" i="27"/>
  <c r="BD643" i="27"/>
  <c r="BE664" i="27"/>
  <c r="BE666" i="27"/>
  <c r="BE670" i="27"/>
  <c r="BD673" i="27"/>
  <c r="BE676" i="27"/>
  <c r="AV1032" i="27"/>
  <c r="AV900" i="27"/>
  <c r="AU824" i="27"/>
  <c r="AU772" i="27"/>
  <c r="AV753" i="27"/>
  <c r="AV745" i="27"/>
  <c r="AV737" i="27"/>
  <c r="AV680" i="27"/>
  <c r="AV673" i="27"/>
  <c r="AV672" i="27"/>
  <c r="AU671" i="27"/>
  <c r="AV668" i="27"/>
  <c r="AU666" i="27"/>
  <c r="AU646" i="27"/>
  <c r="AV642" i="27"/>
  <c r="AU641" i="27"/>
  <c r="AU639" i="27"/>
  <c r="AV638" i="27"/>
  <c r="AU637" i="27"/>
  <c r="AV634" i="27"/>
  <c r="AU633" i="27"/>
  <c r="AU631" i="27"/>
  <c r="AV630" i="27"/>
  <c r="AU629" i="27"/>
  <c r="AV610" i="27"/>
  <c r="AV676" i="27"/>
  <c r="AU672" i="27"/>
  <c r="AU670" i="27"/>
  <c r="AU668" i="27"/>
  <c r="AV664" i="27"/>
  <c r="AV644" i="27"/>
  <c r="AV643" i="27"/>
  <c r="AU642" i="27"/>
  <c r="AV640" i="27"/>
  <c r="AU638" i="27"/>
  <c r="AV636" i="27"/>
  <c r="AV635" i="27"/>
  <c r="AU634" i="27"/>
  <c r="AV632" i="27"/>
  <c r="AU630" i="27"/>
  <c r="AU610" i="27"/>
  <c r="AV608" i="27"/>
  <c r="AV607" i="27"/>
  <c r="AU606" i="27"/>
  <c r="AV604" i="27"/>
  <c r="AV603" i="27"/>
  <c r="AU602" i="27"/>
  <c r="AU596" i="27"/>
  <c r="AU595" i="27"/>
  <c r="AV594" i="27"/>
  <c r="AU593" i="27"/>
  <c r="AV592" i="27"/>
  <c r="BG1043" i="27"/>
  <c r="BH920" i="27"/>
  <c r="BH749" i="27"/>
  <c r="BH741" i="27"/>
  <c r="BH722" i="27"/>
  <c r="BG683" i="27"/>
  <c r="BH681" i="27"/>
  <c r="BG680" i="27"/>
  <c r="BG675" i="27"/>
  <c r="BG671" i="27"/>
  <c r="BG669" i="27"/>
  <c r="BH668" i="27"/>
  <c r="BG667" i="27"/>
  <c r="BH666" i="27"/>
  <c r="BH664" i="27"/>
  <c r="BG647" i="27"/>
  <c r="BH646" i="27"/>
  <c r="BH644" i="27"/>
  <c r="BH643" i="27"/>
  <c r="BG642" i="27"/>
  <c r="BG641" i="27"/>
  <c r="BH639" i="27"/>
  <c r="BG637" i="27"/>
  <c r="BH635" i="27"/>
  <c r="BG634" i="27"/>
  <c r="BG633" i="27"/>
  <c r="BH631" i="27"/>
  <c r="BG629" i="27"/>
  <c r="BH610" i="27"/>
  <c r="BG609" i="27"/>
  <c r="BH607" i="27"/>
  <c r="BH855" i="27"/>
  <c r="BH785" i="27"/>
  <c r="BG776" i="27"/>
  <c r="BH682" i="27"/>
  <c r="BH676" i="27"/>
  <c r="BG672" i="27"/>
  <c r="BH670" i="27"/>
  <c r="BG668" i="27"/>
  <c r="BG666" i="27"/>
  <c r="BG664" i="27"/>
  <c r="BG646" i="27"/>
  <c r="BG644" i="27"/>
  <c r="BG643" i="27"/>
  <c r="BH640" i="27"/>
  <c r="BG639" i="27"/>
  <c r="BH638" i="27"/>
  <c r="BH636" i="27"/>
  <c r="BG635" i="27"/>
  <c r="BH632" i="27"/>
  <c r="BG631" i="27"/>
  <c r="BH630" i="27"/>
  <c r="BH628" i="27"/>
  <c r="BG610" i="27"/>
  <c r="BH608" i="27"/>
  <c r="BG607" i="27"/>
  <c r="BG606" i="27"/>
  <c r="BH604" i="27"/>
  <c r="BG603" i="27"/>
  <c r="BG602" i="27"/>
  <c r="BH600" i="27"/>
  <c r="BH598" i="27"/>
  <c r="BH596" i="27"/>
  <c r="BG593" i="27"/>
  <c r="BG591" i="27"/>
  <c r="BB678" i="27"/>
  <c r="BB679" i="27"/>
  <c r="CG52" i="27"/>
  <c r="AU55" i="27"/>
  <c r="BH56" i="27"/>
  <c r="CG57" i="27"/>
  <c r="BG59" i="27"/>
  <c r="BH60" i="27"/>
  <c r="CF63" i="27"/>
  <c r="CD67" i="27"/>
  <c r="CG68" i="27"/>
  <c r="BE330" i="27"/>
  <c r="AU496" i="27"/>
  <c r="BH49" i="27"/>
  <c r="AU52" i="27"/>
  <c r="BE55" i="27"/>
  <c r="CF56" i="27"/>
  <c r="BD58" i="27"/>
  <c r="CD59" i="27"/>
  <c r="CC62" i="27"/>
  <c r="AV64" i="27"/>
  <c r="BH65" i="27"/>
  <c r="AU68" i="27"/>
  <c r="AY922" i="27"/>
  <c r="AX683" i="27"/>
  <c r="AX677" i="27"/>
  <c r="AY674" i="27"/>
  <c r="AX669" i="27"/>
  <c r="AY666" i="27"/>
  <c r="AX665" i="27"/>
  <c r="AY646" i="27"/>
  <c r="AX645" i="27"/>
  <c r="AX643" i="27"/>
  <c r="AY642" i="27"/>
  <c r="AX641" i="27"/>
  <c r="AY638" i="27"/>
  <c r="AX637" i="27"/>
  <c r="AX635" i="27"/>
  <c r="AY634" i="27"/>
  <c r="AX633" i="27"/>
  <c r="AY630" i="27"/>
  <c r="AX629" i="27"/>
  <c r="AY576" i="27"/>
  <c r="AX575" i="27"/>
  <c r="AY572" i="27"/>
  <c r="AX571" i="27"/>
  <c r="AY568" i="27"/>
  <c r="AX567" i="27"/>
  <c r="AY564" i="27"/>
  <c r="AX563" i="27"/>
  <c r="AY560" i="27"/>
  <c r="AX559" i="27"/>
  <c r="AX897" i="27"/>
  <c r="AX754" i="27"/>
  <c r="AX719" i="27"/>
  <c r="AX703" i="27"/>
  <c r="AY670" i="27"/>
  <c r="AY609" i="27"/>
  <c r="AY608" i="27"/>
  <c r="AY605" i="27"/>
  <c r="AY604" i="27"/>
  <c r="AY601" i="27"/>
  <c r="AY598" i="27"/>
  <c r="AY597" i="27"/>
  <c r="AY594" i="27"/>
  <c r="AY593" i="27"/>
  <c r="AX576" i="27"/>
  <c r="AY574" i="27"/>
  <c r="AX572" i="27"/>
  <c r="AY570" i="27"/>
  <c r="AX568" i="27"/>
  <c r="AY566" i="27"/>
  <c r="AX564" i="27"/>
  <c r="AY562" i="27"/>
  <c r="AX560" i="27"/>
  <c r="AY558" i="27"/>
  <c r="AX539" i="27"/>
  <c r="AY538" i="27"/>
  <c r="AX535" i="27"/>
  <c r="AY534" i="27"/>
  <c r="AX531" i="27"/>
  <c r="AY530" i="27"/>
  <c r="AX527" i="27"/>
  <c r="AY526" i="27"/>
  <c r="AX524" i="27"/>
  <c r="AY523" i="27"/>
  <c r="AX521" i="27"/>
  <c r="AY518" i="27"/>
  <c r="AX516" i="27"/>
  <c r="AY515" i="27"/>
  <c r="AX513" i="27"/>
  <c r="AY495" i="27"/>
  <c r="AX746" i="27"/>
  <c r="AX738" i="27"/>
  <c r="AX675" i="27"/>
  <c r="AY672" i="27"/>
  <c r="AX671" i="27"/>
  <c r="AX667" i="27"/>
  <c r="AX647" i="27"/>
  <c r="AX639" i="27"/>
  <c r="AX631" i="27"/>
  <c r="AY610" i="27"/>
  <c r="AY607" i="27"/>
  <c r="AY606" i="27"/>
  <c r="AY603" i="27"/>
  <c r="AY602" i="27"/>
  <c r="AX574" i="27"/>
  <c r="AY573" i="27"/>
  <c r="AX570" i="27"/>
  <c r="AY569" i="27"/>
  <c r="AX566" i="27"/>
  <c r="AY565" i="27"/>
  <c r="AX562" i="27"/>
  <c r="AY561" i="27"/>
  <c r="AX558" i="27"/>
  <c r="AY557" i="27"/>
  <c r="AX538" i="27"/>
  <c r="AY537" i="27"/>
  <c r="AX534" i="27"/>
  <c r="AY533" i="27"/>
  <c r="AX530" i="27"/>
  <c r="AY529" i="27"/>
  <c r="AX526" i="27"/>
  <c r="AY525" i="27"/>
  <c r="AX523" i="27"/>
  <c r="AY520" i="27"/>
  <c r="AX518" i="27"/>
  <c r="AY517" i="27"/>
  <c r="AX515" i="27"/>
  <c r="AY512" i="27"/>
  <c r="AX495" i="27"/>
  <c r="AY817" i="27"/>
  <c r="AY640" i="27"/>
  <c r="AX540" i="27"/>
  <c r="AY539" i="27"/>
  <c r="AX536" i="27"/>
  <c r="AY535" i="27"/>
  <c r="AX532" i="27"/>
  <c r="AY531" i="27"/>
  <c r="AX528" i="27"/>
  <c r="AY527" i="27"/>
  <c r="AY524" i="27"/>
  <c r="AY522" i="27"/>
  <c r="AY516" i="27"/>
  <c r="AY514" i="27"/>
  <c r="AY493" i="27"/>
  <c r="AX492" i="27"/>
  <c r="AY489" i="27"/>
  <c r="AX488" i="27"/>
  <c r="AY485" i="27"/>
  <c r="AX484" i="27"/>
  <c r="AY481" i="27"/>
  <c r="AX480" i="27"/>
  <c r="AY477" i="27"/>
  <c r="AX476" i="27"/>
  <c r="AY460" i="27"/>
  <c r="AX459" i="27"/>
  <c r="AY457" i="27"/>
  <c r="AX454" i="27"/>
  <c r="AY452" i="27"/>
  <c r="AX451" i="27"/>
  <c r="AY449" i="27"/>
  <c r="AX446" i="27"/>
  <c r="AY444" i="27"/>
  <c r="AX443" i="27"/>
  <c r="AY427" i="27"/>
  <c r="AX426" i="27"/>
  <c r="AY423" i="27"/>
  <c r="AX422" i="27"/>
  <c r="AY419" i="27"/>
  <c r="AX418" i="27"/>
  <c r="AY415" i="27"/>
  <c r="AX414" i="27"/>
  <c r="AY411" i="27"/>
  <c r="AX410" i="27"/>
  <c r="AX392" i="27"/>
  <c r="AY390" i="27"/>
  <c r="AX389" i="27"/>
  <c r="AY387" i="27"/>
  <c r="AX384" i="27"/>
  <c r="AY382" i="27"/>
  <c r="AX381" i="27"/>
  <c r="AY379" i="27"/>
  <c r="AX376" i="27"/>
  <c r="AY374" i="27"/>
  <c r="AX355" i="27"/>
  <c r="AY353" i="27"/>
  <c r="AX352" i="27"/>
  <c r="AY350" i="27"/>
  <c r="AX347" i="27"/>
  <c r="AY345" i="27"/>
  <c r="AX344" i="27"/>
  <c r="AY342" i="27"/>
  <c r="AX339" i="27"/>
  <c r="AX323" i="27"/>
  <c r="AY321" i="27"/>
  <c r="AX318" i="27"/>
  <c r="AY316" i="27"/>
  <c r="AX315" i="27"/>
  <c r="AY313" i="27"/>
  <c r="AX310" i="27"/>
  <c r="AY308" i="27"/>
  <c r="AX307" i="27"/>
  <c r="AY305" i="27"/>
  <c r="AX281" i="27"/>
  <c r="AY279" i="27"/>
  <c r="AX278" i="27"/>
  <c r="AY276" i="27"/>
  <c r="AX273" i="27"/>
  <c r="AY271" i="27"/>
  <c r="AX270" i="27"/>
  <c r="AY268" i="27"/>
  <c r="AX265" i="27"/>
  <c r="AX247" i="27"/>
  <c r="AX679" i="27"/>
  <c r="AY676" i="27"/>
  <c r="AX673" i="27"/>
  <c r="AY636" i="27"/>
  <c r="AY600" i="27"/>
  <c r="AY599" i="27"/>
  <c r="AY592" i="27"/>
  <c r="AY591" i="27"/>
  <c r="AY571" i="27"/>
  <c r="AX569" i="27"/>
  <c r="AY563" i="27"/>
  <c r="AX561" i="27"/>
  <c r="AX522" i="27"/>
  <c r="AY521" i="27"/>
  <c r="AX514" i="27"/>
  <c r="AY513" i="27"/>
  <c r="AY494" i="27"/>
  <c r="AX493" i="27"/>
  <c r="AY490" i="27"/>
  <c r="AX489" i="27"/>
  <c r="AY486" i="27"/>
  <c r="AX485" i="27"/>
  <c r="AY482" i="27"/>
  <c r="AX481" i="27"/>
  <c r="AY478" i="27"/>
  <c r="AX477" i="27"/>
  <c r="AX460" i="27"/>
  <c r="AY458" i="27"/>
  <c r="AX457" i="27"/>
  <c r="AY455" i="27"/>
  <c r="AX452" i="27"/>
  <c r="AY450" i="27"/>
  <c r="AX449" i="27"/>
  <c r="AY447" i="27"/>
  <c r="AX444" i="27"/>
  <c r="AY442" i="27"/>
  <c r="AX427" i="27"/>
  <c r="AY424" i="27"/>
  <c r="AX423" i="27"/>
  <c r="AY420" i="27"/>
  <c r="AX419" i="27"/>
  <c r="AY416" i="27"/>
  <c r="AX415" i="27"/>
  <c r="AY412" i="27"/>
  <c r="AX411" i="27"/>
  <c r="AY408" i="27"/>
  <c r="AY393" i="27"/>
  <c r="AX390" i="27"/>
  <c r="AY388" i="27"/>
  <c r="AX387" i="27"/>
  <c r="AY385" i="27"/>
  <c r="AX382" i="27"/>
  <c r="AY380" i="27"/>
  <c r="AX379" i="27"/>
  <c r="AY377" i="27"/>
  <c r="AX374" i="27"/>
  <c r="AY356" i="27"/>
  <c r="AX353" i="27"/>
  <c r="AY351" i="27"/>
  <c r="AX350" i="27"/>
  <c r="AY348" i="27"/>
  <c r="AX345" i="27"/>
  <c r="AY343" i="27"/>
  <c r="AX342" i="27"/>
  <c r="AY340" i="27"/>
  <c r="AY322" i="27"/>
  <c r="AX321" i="27"/>
  <c r="AY319" i="27"/>
  <c r="AX316" i="27"/>
  <c r="AY314" i="27"/>
  <c r="AX313" i="27"/>
  <c r="AY311" i="27"/>
  <c r="AX308" i="27"/>
  <c r="AY306" i="27"/>
  <c r="AX305" i="27"/>
  <c r="AY282" i="27"/>
  <c r="AX279" i="27"/>
  <c r="AY277" i="27"/>
  <c r="AX276" i="27"/>
  <c r="AY274" i="27"/>
  <c r="AX271" i="27"/>
  <c r="AY269" i="27"/>
  <c r="AX268" i="27"/>
  <c r="AY266" i="27"/>
  <c r="AY716" i="27"/>
  <c r="AY680" i="27"/>
  <c r="AY668" i="27"/>
  <c r="AY632" i="27"/>
  <c r="AX520" i="27"/>
  <c r="AY519" i="27"/>
  <c r="AX512" i="27"/>
  <c r="AX494" i="27"/>
  <c r="AY491" i="27"/>
  <c r="AX490" i="27"/>
  <c r="AY487" i="27"/>
  <c r="AX486" i="27"/>
  <c r="AY483" i="27"/>
  <c r="AX482" i="27"/>
  <c r="AY479" i="27"/>
  <c r="AX478" i="27"/>
  <c r="AY461" i="27"/>
  <c r="AX458" i="27"/>
  <c r="AY456" i="27"/>
  <c r="AX455" i="27"/>
  <c r="AY453" i="27"/>
  <c r="AX450" i="27"/>
  <c r="AY448" i="27"/>
  <c r="AX447" i="27"/>
  <c r="AY445" i="27"/>
  <c r="AX442" i="27"/>
  <c r="AY425" i="27"/>
  <c r="AX424" i="27"/>
  <c r="AY421" i="27"/>
  <c r="AX420" i="27"/>
  <c r="AY417" i="27"/>
  <c r="AX416" i="27"/>
  <c r="AY413" i="27"/>
  <c r="AX412" i="27"/>
  <c r="AY409" i="27"/>
  <c r="AX408" i="27"/>
  <c r="AX393" i="27"/>
  <c r="AY391" i="27"/>
  <c r="AX388" i="27"/>
  <c r="AY386" i="27"/>
  <c r="AX385" i="27"/>
  <c r="AY383" i="27"/>
  <c r="AX380" i="27"/>
  <c r="AY378" i="27"/>
  <c r="AX377" i="27"/>
  <c r="AY375" i="27"/>
  <c r="AY357" i="27"/>
  <c r="AX356" i="27"/>
  <c r="AY354" i="27"/>
  <c r="AX351" i="27"/>
  <c r="AY349" i="27"/>
  <c r="AX348" i="27"/>
  <c r="AY346" i="27"/>
  <c r="AX343" i="27"/>
  <c r="AY341" i="27"/>
  <c r="AX340" i="27"/>
  <c r="AY338" i="27"/>
  <c r="AY365" i="27"/>
  <c r="AX322" i="27"/>
  <c r="AY320" i="27"/>
  <c r="AX319" i="27"/>
  <c r="BQ75" i="27"/>
  <c r="AV52" i="27"/>
  <c r="BH53" i="27"/>
  <c r="BG55" i="27"/>
  <c r="CF59" i="27"/>
  <c r="AV61" i="27"/>
  <c r="BG64" i="27"/>
  <c r="AV68" i="27"/>
  <c r="BD434" i="27"/>
  <c r="AV435" i="27"/>
  <c r="BD462" i="27"/>
  <c r="BD400" i="27"/>
  <c r="AU401" i="27"/>
  <c r="BG401" i="27"/>
  <c r="AV400" i="27"/>
  <c r="BH394" i="27"/>
  <c r="AU428" i="27"/>
  <c r="BG428" i="27"/>
  <c r="BH541" i="27"/>
  <c r="F1369" i="27" a="1"/>
  <c r="F1369" i="27"/>
  <c r="G1366" i="27" s="1"/>
  <c r="H1366" i="27" s="1"/>
  <c r="BG547" i="27"/>
  <c r="AV670" i="27"/>
  <c r="BH672" i="27"/>
  <c r="AU674" i="27"/>
  <c r="BG674" i="27"/>
  <c r="AU677" i="27"/>
  <c r="BG677" i="27"/>
  <c r="AV678" i="27"/>
  <c r="BH678" i="27"/>
  <c r="BH680" i="27"/>
  <c r="AU682" i="27"/>
  <c r="AU683" i="27"/>
  <c r="BH683" i="27"/>
  <c r="AU703" i="27"/>
  <c r="BE704" i="27"/>
  <c r="BH706" i="27"/>
  <c r="BG709" i="27"/>
  <c r="AV714" i="27"/>
  <c r="BH716" i="27"/>
  <c r="AU719" i="27"/>
  <c r="BH720" i="27"/>
  <c r="BH739" i="27"/>
  <c r="AU742" i="27"/>
  <c r="AU744" i="27"/>
  <c r="BH747" i="27"/>
  <c r="AU750" i="27"/>
  <c r="AU752" i="27"/>
  <c r="BB753" i="27"/>
  <c r="BH755" i="27"/>
  <c r="BG784" i="27"/>
  <c r="AV811" i="27"/>
  <c r="AV820" i="27"/>
  <c r="BD848" i="27"/>
  <c r="BG862" i="27"/>
  <c r="AV883" i="27"/>
  <c r="AU887" i="27"/>
  <c r="AV957" i="27"/>
  <c r="BG584" i="27"/>
  <c r="AU673" i="27"/>
  <c r="BG673" i="27"/>
  <c r="AV674" i="27"/>
  <c r="BH674" i="27"/>
  <c r="AU676" i="27"/>
  <c r="AV677" i="27"/>
  <c r="BH677" i="27"/>
  <c r="AU679" i="27"/>
  <c r="AU680" i="27"/>
  <c r="AU681" i="27"/>
  <c r="BG681" i="27"/>
  <c r="AV682" i="27"/>
  <c r="AV683" i="27"/>
  <c r="BH704" i="27"/>
  <c r="AU707" i="27"/>
  <c r="AV712" i="27"/>
  <c r="AU717" i="27"/>
  <c r="BG721" i="27"/>
  <c r="BG740" i="27"/>
  <c r="BG742" i="27"/>
  <c r="BA744" i="27"/>
  <c r="BG748" i="27"/>
  <c r="BG750" i="27"/>
  <c r="BA752" i="27"/>
  <c r="AU756" i="27"/>
  <c r="AV773" i="27"/>
  <c r="BH777" i="27"/>
  <c r="AV781" i="27"/>
  <c r="AU788" i="27"/>
  <c r="BE809" i="27"/>
  <c r="BD812" i="27"/>
  <c r="AV815" i="27"/>
  <c r="AV818" i="27"/>
  <c r="BH825" i="27"/>
  <c r="AV847" i="27"/>
  <c r="AU854" i="27"/>
  <c r="BH883" i="27"/>
  <c r="BH928" i="27"/>
  <c r="BG996" i="27"/>
  <c r="BH1028" i="27"/>
  <c r="AU577" i="27"/>
  <c r="BG703" i="27"/>
  <c r="BG705" i="27"/>
  <c r="BG707" i="27"/>
  <c r="BH710" i="27"/>
  <c r="AU713" i="27"/>
  <c r="AV716" i="27"/>
  <c r="BG719" i="27"/>
  <c r="AV739" i="27"/>
  <c r="AV747" i="27"/>
  <c r="BB785" i="27"/>
  <c r="AU810" i="27"/>
  <c r="AV850" i="27"/>
  <c r="BG859" i="27"/>
  <c r="AU895" i="27"/>
  <c r="BH924" i="27"/>
  <c r="BG935" i="27"/>
  <c r="AV998" i="27"/>
  <c r="AX53" i="27"/>
  <c r="CJ54" i="27"/>
  <c r="CI58" i="27"/>
  <c r="BH218" i="27"/>
  <c r="BD428" i="27"/>
  <c r="AY50" i="27"/>
  <c r="AY51" i="27"/>
  <c r="AX54" i="27"/>
  <c r="BX55" i="27"/>
  <c r="CI57" i="27"/>
  <c r="CJ59" i="27"/>
  <c r="CI62" i="27"/>
  <c r="BW65" i="27"/>
  <c r="AY66" i="27"/>
  <c r="AY67" i="27"/>
  <c r="BE428" i="27"/>
  <c r="AU469" i="27"/>
  <c r="AU502" i="27"/>
  <c r="BG502" i="27"/>
  <c r="BX51" i="27"/>
  <c r="CI53" i="27"/>
  <c r="CJ55" i="27"/>
  <c r="BW61" i="27"/>
  <c r="AY63" i="27"/>
  <c r="AX66" i="27"/>
  <c r="BX66" i="27"/>
  <c r="BX67" i="27"/>
  <c r="AV218" i="27"/>
  <c r="BX54" i="27"/>
  <c r="AX57" i="27"/>
  <c r="BW58" i="27"/>
  <c r="BE434" i="27"/>
  <c r="BE433" i="27" s="1"/>
  <c r="BD468" i="27"/>
  <c r="AV49" i="27"/>
  <c r="BK75" i="27"/>
  <c r="CG49" i="27"/>
  <c r="BD50" i="27"/>
  <c r="CI50" i="27"/>
  <c r="BE51" i="27"/>
  <c r="CF51" i="27"/>
  <c r="BG52" i="27"/>
  <c r="BW53" i="27"/>
  <c r="AY54" i="27"/>
  <c r="CC54" i="27"/>
  <c r="AY55" i="27"/>
  <c r="CD55" i="27"/>
  <c r="AV56" i="27"/>
  <c r="CG56" i="27"/>
  <c r="BH57" i="27"/>
  <c r="AX58" i="27"/>
  <c r="BX58" i="27"/>
  <c r="AU59" i="27"/>
  <c r="BX59" i="27"/>
  <c r="AU60" i="27"/>
  <c r="CF60" i="27"/>
  <c r="AX61" i="27"/>
  <c r="CI61" i="27"/>
  <c r="BW62" i="27"/>
  <c r="CJ62" i="27"/>
  <c r="BG63" i="27"/>
  <c r="CJ63" i="27"/>
  <c r="BH64" i="27"/>
  <c r="AV65" i="27"/>
  <c r="CG65" i="27"/>
  <c r="BD66" i="27"/>
  <c r="CI66" i="27"/>
  <c r="BE67" i="27"/>
  <c r="CF67" i="27"/>
  <c r="BG68" i="27"/>
  <c r="AU112" i="27"/>
  <c r="BD112" i="27"/>
  <c r="BB138" i="27"/>
  <c r="BA138" i="27"/>
  <c r="BB144" i="27"/>
  <c r="BB143" i="27" s="1"/>
  <c r="BH145" i="27"/>
  <c r="BB219" i="27"/>
  <c r="BH248" i="27"/>
  <c r="AV284" i="27"/>
  <c r="BB284" i="27"/>
  <c r="BH284" i="27"/>
  <c r="AU284" i="27"/>
  <c r="BA284" i="27"/>
  <c r="BG284" i="27"/>
  <c r="AV291" i="27"/>
  <c r="BB291" i="27"/>
  <c r="BH291" i="27"/>
  <c r="BE365" i="27"/>
  <c r="AU435" i="27"/>
  <c r="BG435" i="27"/>
  <c r="BH435" i="27"/>
  <c r="AV496" i="27"/>
  <c r="AV502" i="27"/>
  <c r="BH496" i="27"/>
  <c r="BH502" i="27"/>
  <c r="BH501" i="27" s="1"/>
  <c r="AU541" i="27"/>
  <c r="AU547" i="27"/>
  <c r="BG541" i="27"/>
  <c r="BB1005" i="27"/>
  <c r="BB884" i="27"/>
  <c r="BA855" i="27"/>
  <c r="BB851" i="27"/>
  <c r="BA827" i="27"/>
  <c r="BA825" i="27"/>
  <c r="BB821" i="27"/>
  <c r="BA750" i="27"/>
  <c r="BB749" i="27"/>
  <c r="BA748" i="27"/>
  <c r="BB747" i="27"/>
  <c r="BA742" i="27"/>
  <c r="BB741" i="27"/>
  <c r="BA740" i="27"/>
  <c r="BB739" i="27"/>
  <c r="BB722" i="27"/>
  <c r="BA721" i="27"/>
  <c r="BB720" i="27"/>
  <c r="BB706" i="27"/>
  <c r="BA705" i="27"/>
  <c r="BB704" i="27"/>
  <c r="BB1035" i="27"/>
  <c r="BA858" i="27"/>
  <c r="BB811" i="27"/>
  <c r="BA810" i="27"/>
  <c r="BB789" i="27"/>
  <c r="BA788" i="27"/>
  <c r="BB781" i="27"/>
  <c r="BA780" i="27"/>
  <c r="BB773" i="27"/>
  <c r="BA772" i="27"/>
  <c r="BA756" i="27"/>
  <c r="BB755" i="27"/>
  <c r="BA719" i="27"/>
  <c r="BB718" i="27"/>
  <c r="BA717" i="27"/>
  <c r="BB716" i="27"/>
  <c r="BA707" i="27"/>
  <c r="BA703" i="27"/>
  <c r="BB824" i="27"/>
  <c r="BB815" i="27"/>
  <c r="BB751" i="27"/>
  <c r="BB743" i="27"/>
  <c r="BA709" i="27"/>
  <c r="BB683" i="27"/>
  <c r="BA682" i="27"/>
  <c r="BA681" i="27"/>
  <c r="BA679" i="27"/>
  <c r="BA678" i="27"/>
  <c r="BA677" i="27"/>
  <c r="BA676" i="27"/>
  <c r="BB675" i="27"/>
  <c r="BB674" i="27"/>
  <c r="BA669" i="27"/>
  <c r="BA668" i="27"/>
  <c r="BB667" i="27"/>
  <c r="BB666" i="27"/>
  <c r="BB647" i="27"/>
  <c r="BB646" i="27"/>
  <c r="BA641" i="27"/>
  <c r="BA640" i="27"/>
  <c r="BB639" i="27"/>
  <c r="BB638" i="27"/>
  <c r="BA633" i="27"/>
  <c r="BA632" i="27"/>
  <c r="BB631" i="27"/>
  <c r="BB630" i="27"/>
  <c r="BA610" i="27"/>
  <c r="BB609" i="27"/>
  <c r="BA606" i="27"/>
  <c r="BB605" i="27"/>
  <c r="BA602" i="27"/>
  <c r="BB601" i="27"/>
  <c r="BB599" i="27"/>
  <c r="BB597" i="27"/>
  <c r="BB595" i="27"/>
  <c r="BB593" i="27"/>
  <c r="BB591" i="27"/>
  <c r="BA576" i="27"/>
  <c r="BB573" i="27"/>
  <c r="BA572" i="27"/>
  <c r="BB569" i="27"/>
  <c r="BA568" i="27"/>
  <c r="BB565" i="27"/>
  <c r="BA564" i="27"/>
  <c r="BB561" i="27"/>
  <c r="BA560" i="27"/>
  <c r="BB557" i="27"/>
  <c r="BA539" i="27"/>
  <c r="BA537" i="27"/>
  <c r="BA535" i="27"/>
  <c r="BA533" i="27"/>
  <c r="BA531" i="27"/>
  <c r="BA529" i="27"/>
  <c r="BA527" i="27"/>
  <c r="BA525" i="27"/>
  <c r="BA523" i="27"/>
  <c r="BA521" i="27"/>
  <c r="BA519" i="27"/>
  <c r="BA517" i="27"/>
  <c r="BA515" i="27"/>
  <c r="BA513" i="27"/>
  <c r="BB1148" i="27"/>
  <c r="BB1063" i="27"/>
  <c r="BB852" i="27"/>
  <c r="BA754" i="27"/>
  <c r="BA746" i="27"/>
  <c r="BA738" i="27"/>
  <c r="BA715" i="27"/>
  <c r="BA713" i="27"/>
  <c r="BB710" i="27"/>
  <c r="BA683" i="27"/>
  <c r="BA675" i="27"/>
  <c r="BA674" i="27"/>
  <c r="BB673" i="27"/>
  <c r="BB672" i="27"/>
  <c r="BA667" i="27"/>
  <c r="BA666" i="27"/>
  <c r="BB665" i="27"/>
  <c r="BB664" i="27"/>
  <c r="BA647" i="27"/>
  <c r="BA646" i="27"/>
  <c r="BB645" i="27"/>
  <c r="BB644" i="27"/>
  <c r="BA639" i="27"/>
  <c r="BA638" i="27"/>
  <c r="BB637" i="27"/>
  <c r="BB636" i="27"/>
  <c r="BA631" i="27"/>
  <c r="BA630" i="27"/>
  <c r="BB629" i="27"/>
  <c r="BB628" i="27"/>
  <c r="BA609" i="27"/>
  <c r="BB608" i="27"/>
  <c r="BA605" i="27"/>
  <c r="BB604" i="27"/>
  <c r="BA601" i="27"/>
  <c r="BA599" i="27"/>
  <c r="BA597" i="27"/>
  <c r="BA595" i="27"/>
  <c r="BA593" i="27"/>
  <c r="BA591" i="27"/>
  <c r="BB574" i="27"/>
  <c r="BA573" i="27"/>
  <c r="BB570" i="27"/>
  <c r="BA569" i="27"/>
  <c r="BB566" i="27"/>
  <c r="BA565" i="27"/>
  <c r="BB562" i="27"/>
  <c r="BA561" i="27"/>
  <c r="BB558" i="27"/>
  <c r="BA557" i="27"/>
  <c r="BB540" i="27"/>
  <c r="BB538" i="27"/>
  <c r="BB536" i="27"/>
  <c r="BB534" i="27"/>
  <c r="BB532" i="27"/>
  <c r="BB530" i="27"/>
  <c r="BB528" i="27"/>
  <c r="BB526" i="27"/>
  <c r="BB708" i="27"/>
  <c r="BA711" i="27"/>
  <c r="BB712" i="27"/>
  <c r="BB714" i="27"/>
  <c r="BB737" i="27"/>
  <c r="BB777" i="27"/>
  <c r="BA814" i="27"/>
  <c r="BB854" i="27"/>
  <c r="BA857" i="27"/>
  <c r="AX50" i="27"/>
  <c r="BX50" i="27"/>
  <c r="BW54" i="27"/>
  <c r="AY62" i="27"/>
  <c r="BE324" i="27"/>
  <c r="BE325" i="27" s="1"/>
  <c r="BE462" i="27"/>
  <c r="BW49" i="27"/>
  <c r="CJ58" i="27"/>
  <c r="BB145" i="27"/>
  <c r="BG182" i="27"/>
  <c r="BH176" i="27"/>
  <c r="AU331" i="27"/>
  <c r="AX49" i="27"/>
  <c r="CI49" i="27"/>
  <c r="BW50" i="27"/>
  <c r="CJ50" i="27"/>
  <c r="BG51" i="27"/>
  <c r="CJ51" i="27"/>
  <c r="BH52" i="27"/>
  <c r="AV53" i="27"/>
  <c r="CG53" i="27"/>
  <c r="CI54" i="27"/>
  <c r="CF55" i="27"/>
  <c r="BG56" i="27"/>
  <c r="BW57" i="27"/>
  <c r="AY58" i="27"/>
  <c r="AY59" i="27"/>
  <c r="AV60" i="27"/>
  <c r="CG60" i="27"/>
  <c r="BH61" i="27"/>
  <c r="AX62" i="27"/>
  <c r="BX62" i="27"/>
  <c r="AU63" i="27"/>
  <c r="BX63" i="27"/>
  <c r="AU64" i="27"/>
  <c r="CF64" i="27"/>
  <c r="AX65" i="27"/>
  <c r="CI65" i="27"/>
  <c r="BW66" i="27"/>
  <c r="CJ66" i="27"/>
  <c r="BG67" i="27"/>
  <c r="CJ67" i="27"/>
  <c r="BH68" i="27"/>
  <c r="BE145" i="27"/>
  <c r="BD248" i="27"/>
  <c r="AU255" i="27"/>
  <c r="BA255" i="27"/>
  <c r="BG255" i="27"/>
  <c r="AV248" i="27"/>
  <c r="BB248" i="27"/>
  <c r="BD255" i="27"/>
  <c r="BE291" i="27"/>
  <c r="BA331" i="27"/>
  <c r="BG331" i="27"/>
  <c r="AV365" i="27"/>
  <c r="BB365" i="27"/>
  <c r="BH365" i="27"/>
  <c r="BD401" i="27"/>
  <c r="BG469" i="27"/>
  <c r="BD503" i="27"/>
  <c r="BD496" i="27"/>
  <c r="AV548" i="27"/>
  <c r="BH548" i="27"/>
  <c r="AV541" i="27"/>
  <c r="AV546" i="27" s="1"/>
  <c r="BB669" i="27"/>
  <c r="BA670" i="27"/>
  <c r="BA671" i="27"/>
  <c r="BA673" i="27"/>
  <c r="BB677" i="27"/>
  <c r="BB682" i="27"/>
  <c r="BB745" i="27"/>
  <c r="BA776" i="27"/>
  <c r="BA828" i="27"/>
  <c r="AU583" i="27"/>
  <c r="BG577" i="27"/>
  <c r="BE1106" i="27"/>
  <c r="BD1075" i="27"/>
  <c r="BE994" i="27"/>
  <c r="BD863" i="27"/>
  <c r="BD853" i="27"/>
  <c r="BD823" i="27"/>
  <c r="BD816" i="27"/>
  <c r="BE813" i="27"/>
  <c r="BE755" i="27"/>
  <c r="BD719" i="27"/>
  <c r="BE716" i="27"/>
  <c r="BD707" i="27"/>
  <c r="BD703" i="27"/>
  <c r="BE882" i="27"/>
  <c r="BD864" i="27"/>
  <c r="BE860" i="27"/>
  <c r="BE849" i="27"/>
  <c r="BD847" i="27"/>
  <c r="BE819" i="27"/>
  <c r="BE817" i="27"/>
  <c r="BE791" i="27"/>
  <c r="BD786" i="27"/>
  <c r="BE783" i="27"/>
  <c r="BD778" i="27"/>
  <c r="BE775" i="27"/>
  <c r="BD754" i="27"/>
  <c r="BE751" i="27"/>
  <c r="BD746" i="27"/>
  <c r="BE743" i="27"/>
  <c r="BD738" i="27"/>
  <c r="BE712" i="27"/>
  <c r="BD683" i="27"/>
  <c r="BE682" i="27"/>
  <c r="BE708" i="27"/>
  <c r="BD1002" i="27"/>
  <c r="BE1258" i="27"/>
  <c r="AU584" i="27"/>
  <c r="BD715" i="27"/>
  <c r="BE720" i="27"/>
  <c r="BD742" i="27"/>
  <c r="BD750" i="27"/>
  <c r="BD774" i="27"/>
  <c r="BE779" i="27"/>
  <c r="BD782" i="27"/>
  <c r="BE787" i="27"/>
  <c r="BD790" i="27"/>
  <c r="BE820" i="27"/>
  <c r="BD961" i="27"/>
  <c r="AV704" i="27"/>
  <c r="AU705" i="27"/>
  <c r="AV706" i="27"/>
  <c r="AV708" i="27"/>
  <c r="BH708" i="27"/>
  <c r="AU711" i="27"/>
  <c r="BG711" i="27"/>
  <c r="BG713" i="27"/>
  <c r="BH714" i="27"/>
  <c r="BG715" i="27"/>
  <c r="AV720" i="27"/>
  <c r="AU721" i="27"/>
  <c r="AV722" i="27"/>
  <c r="BH737" i="27"/>
  <c r="AY739" i="27"/>
  <c r="AU740" i="27"/>
  <c r="AV741" i="27"/>
  <c r="AX742" i="27"/>
  <c r="BG744" i="27"/>
  <c r="BH745" i="27"/>
  <c r="AY747" i="27"/>
  <c r="AU748" i="27"/>
  <c r="AV749" i="27"/>
  <c r="AX750" i="27"/>
  <c r="BG752" i="27"/>
  <c r="BH753" i="27"/>
  <c r="AY813" i="27"/>
  <c r="BG814" i="27"/>
  <c r="BH815" i="27"/>
  <c r="AU821" i="27"/>
  <c r="AU823" i="27"/>
  <c r="BH826" i="27"/>
  <c r="BH828" i="27"/>
  <c r="AU851" i="27"/>
  <c r="AU853" i="27"/>
  <c r="AY856" i="27"/>
  <c r="AV863" i="27"/>
  <c r="AU899" i="27"/>
  <c r="BH932" i="27"/>
  <c r="BH936" i="27"/>
  <c r="BH965" i="27"/>
  <c r="AV970" i="27"/>
  <c r="AV973" i="27"/>
  <c r="BG1000" i="27"/>
  <c r="BG1009" i="27"/>
  <c r="AY708" i="27"/>
  <c r="AU709" i="27"/>
  <c r="AV710" i="27"/>
  <c r="AX711" i="27"/>
  <c r="BH712" i="27"/>
  <c r="AU715" i="27"/>
  <c r="BG717" i="27"/>
  <c r="BH718" i="27"/>
  <c r="AU738" i="27"/>
  <c r="BG738" i="27"/>
  <c r="AV743" i="27"/>
  <c r="BH743" i="27"/>
  <c r="AU746" i="27"/>
  <c r="BG746" i="27"/>
  <c r="AV751" i="27"/>
  <c r="BH751" i="27"/>
  <c r="AU754" i="27"/>
  <c r="BG754" i="27"/>
  <c r="BG756" i="27"/>
  <c r="BG772" i="27"/>
  <c r="BH773" i="27"/>
  <c r="AU776" i="27"/>
  <c r="AV777" i="27"/>
  <c r="BG780" i="27"/>
  <c r="BH781" i="27"/>
  <c r="AU784" i="27"/>
  <c r="AV785" i="27"/>
  <c r="BG788" i="27"/>
  <c r="BH789" i="27"/>
  <c r="AY809" i="27"/>
  <c r="BG810" i="27"/>
  <c r="BH811" i="27"/>
  <c r="BG846" i="27"/>
  <c r="BH856" i="27"/>
  <c r="BH858" i="27"/>
  <c r="BG861" i="27"/>
  <c r="AV888" i="27"/>
  <c r="AV892" i="27"/>
  <c r="AV896" i="27"/>
  <c r="BG919" i="27"/>
  <c r="BG923" i="27"/>
  <c r="BG927" i="27"/>
  <c r="AY930" i="27"/>
  <c r="AU956" i="27"/>
  <c r="BH959" i="27"/>
  <c r="AX967" i="27"/>
  <c r="CA49" i="27"/>
  <c r="BA52" i="27"/>
  <c r="BZ52" i="27"/>
  <c r="BA56" i="27"/>
  <c r="BA60" i="27"/>
  <c r="CL64" i="27"/>
  <c r="BB65" i="27"/>
  <c r="BA68" i="27"/>
  <c r="BQ219" i="27"/>
  <c r="BH330" i="27"/>
  <c r="BH324" i="27"/>
  <c r="BH331" i="27"/>
  <c r="BG364" i="27"/>
  <c r="BG358" i="27"/>
  <c r="BG365" i="27"/>
  <c r="BT394" i="27"/>
  <c r="BH400" i="27"/>
  <c r="BH396" i="27" s="1"/>
  <c r="BP429" i="27"/>
  <c r="BH468" i="27"/>
  <c r="BH462" i="27"/>
  <c r="BH469" i="27"/>
  <c r="S501" i="27"/>
  <c r="S496" i="27"/>
  <c r="S500" i="27"/>
  <c r="U500" i="27" a="1"/>
  <c r="U500" i="27"/>
  <c r="U498" i="27" s="1"/>
  <c r="T476" i="27"/>
  <c r="BK730" i="27"/>
  <c r="BK729" i="27"/>
  <c r="BA51" i="27"/>
  <c r="CM52" i="27"/>
  <c r="CD54" i="27"/>
  <c r="BA55" i="27"/>
  <c r="BB56" i="27"/>
  <c r="CA56" i="27"/>
  <c r="CM56" i="27"/>
  <c r="CC57" i="27"/>
  <c r="CM60" i="27"/>
  <c r="CL63" i="27"/>
  <c r="CM64" i="27"/>
  <c r="BD65" i="27"/>
  <c r="CC65" i="27"/>
  <c r="BA67" i="27"/>
  <c r="BZ67" i="27"/>
  <c r="BB68" i="27"/>
  <c r="CA68" i="27"/>
  <c r="BP145" i="27"/>
  <c r="S180" i="27"/>
  <c r="T156" i="27"/>
  <c r="BJ182" i="27"/>
  <c r="AU183" i="27"/>
  <c r="BG183" i="27"/>
  <c r="BS183" i="27"/>
  <c r="BE212" i="27"/>
  <c r="BK212" i="27"/>
  <c r="BQ212" i="27"/>
  <c r="BQ217" i="27"/>
  <c r="BK218" i="27"/>
  <c r="AV219" i="27"/>
  <c r="BH219" i="27"/>
  <c r="BT219" i="27"/>
  <c r="BE254" i="27"/>
  <c r="BE248" i="27"/>
  <c r="BE255" i="27"/>
  <c r="BK254" i="27"/>
  <c r="BK248" i="27"/>
  <c r="BK255" i="27"/>
  <c r="BQ254" i="27"/>
  <c r="BQ248" i="27"/>
  <c r="BQ255" i="27"/>
  <c r="S253" i="27"/>
  <c r="BM254" i="27"/>
  <c r="BD290" i="27"/>
  <c r="BD284" i="27"/>
  <c r="BD291" i="27"/>
  <c r="BJ290" i="27"/>
  <c r="BJ284" i="27"/>
  <c r="BJ291" i="27"/>
  <c r="BP290" i="27"/>
  <c r="BP284" i="27"/>
  <c r="BP291" i="27"/>
  <c r="S288" i="27"/>
  <c r="BE290" i="27"/>
  <c r="U362" i="27" a="1"/>
  <c r="U362" i="27"/>
  <c r="U361" i="27" s="1"/>
  <c r="AV358" i="27"/>
  <c r="BB358" i="27"/>
  <c r="BH358" i="27"/>
  <c r="BN358" i="27"/>
  <c r="BT358" i="27"/>
  <c r="AV364" i="27"/>
  <c r="BT364" i="27"/>
  <c r="BE400" i="27"/>
  <c r="BE394" i="27"/>
  <c r="BE401" i="27"/>
  <c r="BK400" i="27"/>
  <c r="BK394" i="27"/>
  <c r="BK401" i="27"/>
  <c r="BQ400" i="27"/>
  <c r="BQ394" i="27"/>
  <c r="BQ401" i="27"/>
  <c r="BB394" i="27"/>
  <c r="BN400" i="27"/>
  <c r="U428" i="27"/>
  <c r="U432" i="27" s="1" a="1"/>
  <c r="U432" i="27" s="1"/>
  <c r="U431" i="27" s="1"/>
  <c r="AS408" i="27"/>
  <c r="AU468" i="27"/>
  <c r="BG468" i="27"/>
  <c r="BM468" i="27"/>
  <c r="BS468" i="27"/>
  <c r="BJ547" i="27"/>
  <c r="BJ541" i="27"/>
  <c r="BP547" i="27"/>
  <c r="BP541" i="27"/>
  <c r="AV583" i="27"/>
  <c r="AV582" i="27" s="1"/>
  <c r="AV584" i="27"/>
  <c r="AV577" i="27"/>
  <c r="BH583" i="27"/>
  <c r="BH584" i="27"/>
  <c r="BH577" i="27"/>
  <c r="BN583" i="27"/>
  <c r="BN584" i="27"/>
  <c r="BN577" i="27"/>
  <c r="BT583" i="27"/>
  <c r="BT584" i="27"/>
  <c r="BT577" i="27"/>
  <c r="BM691" i="27"/>
  <c r="BM690" i="27"/>
  <c r="BS691" i="27"/>
  <c r="BS690" i="27"/>
  <c r="BS689" i="27" s="1"/>
  <c r="S684" i="27"/>
  <c r="S829" i="27"/>
  <c r="S834" i="27"/>
  <c r="S833" i="27"/>
  <c r="T809" i="27"/>
  <c r="BN836" i="27"/>
  <c r="CL52" i="27"/>
  <c r="BB61" i="27"/>
  <c r="CA61" i="27"/>
  <c r="CA65" i="27"/>
  <c r="CL68" i="27"/>
  <c r="BE111" i="27"/>
  <c r="BG111" i="27"/>
  <c r="BE182" i="27"/>
  <c r="BE183" i="27"/>
  <c r="BQ182" i="27"/>
  <c r="BQ183" i="27"/>
  <c r="BJ219" i="27"/>
  <c r="BJ218" i="27"/>
  <c r="BJ217" i="27" s="1"/>
  <c r="BE219" i="27"/>
  <c r="BG254" i="27"/>
  <c r="AV330" i="27"/>
  <c r="AV324" i="27"/>
  <c r="AV331" i="27"/>
  <c r="BT330" i="27"/>
  <c r="BT324" i="27"/>
  <c r="BT331" i="27"/>
  <c r="AU364" i="27"/>
  <c r="AU358" i="27"/>
  <c r="AU365" i="27"/>
  <c r="BS364" i="27"/>
  <c r="BS358" i="27"/>
  <c r="BS365" i="27"/>
  <c r="AV394" i="27"/>
  <c r="T462" i="27"/>
  <c r="BT468" i="27"/>
  <c r="BT462" i="27"/>
  <c r="BT469" i="27"/>
  <c r="T705" i="27"/>
  <c r="S727" i="27"/>
  <c r="BD49" i="27"/>
  <c r="BP75" i="27"/>
  <c r="BP74" i="27" s="1"/>
  <c r="BP76" i="27"/>
  <c r="CC49" i="27"/>
  <c r="CA52" i="27"/>
  <c r="BD53" i="27"/>
  <c r="CC53" i="27"/>
  <c r="BE54" i="27"/>
  <c r="BZ55" i="27"/>
  <c r="BE58" i="27"/>
  <c r="CD58" i="27"/>
  <c r="BZ59" i="27"/>
  <c r="CL59" i="27"/>
  <c r="BB60" i="27"/>
  <c r="CC61" i="27"/>
  <c r="BE62" i="27"/>
  <c r="CD62" i="27"/>
  <c r="BZ63" i="27"/>
  <c r="CA64" i="27"/>
  <c r="CD66" i="27"/>
  <c r="CL67" i="27"/>
  <c r="CM68" i="27"/>
  <c r="BT76" i="27"/>
  <c r="T85" i="27"/>
  <c r="S109" i="27"/>
  <c r="BM105" i="27"/>
  <c r="BJ145" i="27"/>
  <c r="BP138" i="27"/>
  <c r="AU176" i="27"/>
  <c r="BG176" i="27"/>
  <c r="BM176" i="27"/>
  <c r="BS176" i="27"/>
  <c r="U72" i="27"/>
  <c r="AY49" i="27"/>
  <c r="BE49" i="27"/>
  <c r="BX49" i="27"/>
  <c r="CD49" i="27"/>
  <c r="CJ49" i="27"/>
  <c r="AU50" i="27"/>
  <c r="BA50" i="27"/>
  <c r="BG50" i="27"/>
  <c r="BZ50" i="27"/>
  <c r="CF50" i="27"/>
  <c r="CL50" i="27"/>
  <c r="AV51" i="27"/>
  <c r="BB51" i="27"/>
  <c r="BH51" i="27"/>
  <c r="CA51" i="27"/>
  <c r="CG51" i="27"/>
  <c r="CM51" i="27"/>
  <c r="AX52" i="27"/>
  <c r="BD52" i="27"/>
  <c r="BW52" i="27"/>
  <c r="CC52" i="27"/>
  <c r="CI52" i="27"/>
  <c r="AY53" i="27"/>
  <c r="BE53" i="27"/>
  <c r="BX53" i="27"/>
  <c r="CD53" i="27"/>
  <c r="CJ53" i="27"/>
  <c r="AU54" i="27"/>
  <c r="BA54" i="27"/>
  <c r="BG54" i="27"/>
  <c r="BZ54" i="27"/>
  <c r="CF54" i="27"/>
  <c r="CL54" i="27"/>
  <c r="AV55" i="27"/>
  <c r="BB55" i="27"/>
  <c r="BH55" i="27"/>
  <c r="CA55" i="27"/>
  <c r="CG55" i="27"/>
  <c r="CM55" i="27"/>
  <c r="AX56" i="27"/>
  <c r="BD56" i="27"/>
  <c r="BW56" i="27"/>
  <c r="CC56" i="27"/>
  <c r="CI56" i="27"/>
  <c r="AY57" i="27"/>
  <c r="BE57" i="27"/>
  <c r="BX57" i="27"/>
  <c r="CD57" i="27"/>
  <c r="CJ57" i="27"/>
  <c r="AU58" i="27"/>
  <c r="BA58" i="27"/>
  <c r="BG58" i="27"/>
  <c r="BZ58" i="27"/>
  <c r="CF58" i="27"/>
  <c r="CL58" i="27"/>
  <c r="AV59" i="27"/>
  <c r="BB59" i="27"/>
  <c r="BH59" i="27"/>
  <c r="CA59" i="27"/>
  <c r="CG59" i="27"/>
  <c r="CM59" i="27"/>
  <c r="AX60" i="27"/>
  <c r="BD60" i="27"/>
  <c r="BW60" i="27"/>
  <c r="CC60" i="27"/>
  <c r="CI60" i="27"/>
  <c r="AY61" i="27"/>
  <c r="BE61" i="27"/>
  <c r="BX61" i="27"/>
  <c r="CD61" i="27"/>
  <c r="CJ61" i="27"/>
  <c r="AU62" i="27"/>
  <c r="BA62" i="27"/>
  <c r="BG62" i="27"/>
  <c r="BZ62" i="27"/>
  <c r="CF62" i="27"/>
  <c r="CL62" i="27"/>
  <c r="AV63" i="27"/>
  <c r="BB63" i="27"/>
  <c r="BH63" i="27"/>
  <c r="CA63" i="27"/>
  <c r="CG63" i="27"/>
  <c r="CM63" i="27"/>
  <c r="AX64" i="27"/>
  <c r="BD64" i="27"/>
  <c r="BW64" i="27"/>
  <c r="CC64" i="27"/>
  <c r="CI64" i="27"/>
  <c r="AY65" i="27"/>
  <c r="BE65" i="27"/>
  <c r="BX65" i="27"/>
  <c r="CD65" i="27"/>
  <c r="CJ65" i="27"/>
  <c r="AU66" i="27"/>
  <c r="BA66" i="27"/>
  <c r="BG66" i="27"/>
  <c r="BZ66" i="27"/>
  <c r="CF66" i="27"/>
  <c r="CL66" i="27"/>
  <c r="AV67" i="27"/>
  <c r="BB67" i="27"/>
  <c r="BH67" i="27"/>
  <c r="CA67" i="27"/>
  <c r="CG67" i="27"/>
  <c r="CM67" i="27"/>
  <c r="AX68" i="27"/>
  <c r="BD68" i="27"/>
  <c r="BW68" i="27"/>
  <c r="CC68" i="27"/>
  <c r="CI68" i="27"/>
  <c r="BT75" i="27"/>
  <c r="AV111" i="27"/>
  <c r="BB111" i="27"/>
  <c r="BH111" i="27"/>
  <c r="BH110" i="27" s="1"/>
  <c r="BH112" i="27"/>
  <c r="BN112" i="27"/>
  <c r="S105" i="27"/>
  <c r="BN105" i="27"/>
  <c r="BA111" i="27"/>
  <c r="A153" i="27"/>
  <c r="AQ115" i="27"/>
  <c r="S143" i="27"/>
  <c r="BK138" i="27"/>
  <c r="BQ138" i="27"/>
  <c r="BE144" i="27"/>
  <c r="AV183" i="27"/>
  <c r="AV182" i="27"/>
  <c r="AV181" i="27"/>
  <c r="BB183" i="27"/>
  <c r="BB182" i="27"/>
  <c r="BH183" i="27"/>
  <c r="BH182" i="27"/>
  <c r="BN183" i="27"/>
  <c r="BN182" i="27"/>
  <c r="BT183" i="27"/>
  <c r="BT182" i="27"/>
  <c r="S176" i="27"/>
  <c r="BB176" i="27"/>
  <c r="BN176" i="27"/>
  <c r="S181" i="27"/>
  <c r="BA182" i="27"/>
  <c r="BM182" i="27"/>
  <c r="S217" i="27"/>
  <c r="AU218" i="27"/>
  <c r="AU219" i="27"/>
  <c r="BA218" i="27"/>
  <c r="BA219" i="27"/>
  <c r="BG218" i="27"/>
  <c r="BG219" i="27"/>
  <c r="BM218" i="27"/>
  <c r="BM217" i="27" s="1"/>
  <c r="BM219" i="27"/>
  <c r="BS218" i="27"/>
  <c r="BS219" i="27"/>
  <c r="BB218" i="27"/>
  <c r="BN218" i="27"/>
  <c r="S252" i="27"/>
  <c r="T228" i="27"/>
  <c r="AU248" i="27"/>
  <c r="BA248" i="27"/>
  <c r="BG248" i="27"/>
  <c r="BM248" i="27"/>
  <c r="BS248" i="27"/>
  <c r="BD254" i="27"/>
  <c r="BJ254" i="27"/>
  <c r="BP254" i="27"/>
  <c r="BP253" i="27"/>
  <c r="AU254" i="27"/>
  <c r="BS254" i="27"/>
  <c r="BP255" i="27"/>
  <c r="BE284" i="27"/>
  <c r="BK284" i="27"/>
  <c r="BQ284" i="27"/>
  <c r="BK290" i="27"/>
  <c r="BE331" i="27"/>
  <c r="BK331" i="27"/>
  <c r="BQ331" i="27"/>
  <c r="BD365" i="27"/>
  <c r="BJ365" i="27"/>
  <c r="BP365" i="27"/>
  <c r="BE364" i="27"/>
  <c r="BK364" i="27"/>
  <c r="BQ364" i="27"/>
  <c r="BB364" i="27"/>
  <c r="S399" i="27"/>
  <c r="S398" i="27"/>
  <c r="T374" i="27"/>
  <c r="AU400" i="27"/>
  <c r="BG400" i="27"/>
  <c r="BM400" i="27"/>
  <c r="BS400" i="27"/>
  <c r="BE469" i="27"/>
  <c r="BK469" i="27"/>
  <c r="BQ469" i="27"/>
  <c r="BE502" i="27"/>
  <c r="BE496" i="27"/>
  <c r="BK502" i="27"/>
  <c r="BK501" i="27" s="1"/>
  <c r="BK496" i="27"/>
  <c r="BQ502" i="27"/>
  <c r="BQ496" i="27"/>
  <c r="BM542" i="27"/>
  <c r="BJ582" i="27"/>
  <c r="BJ578" i="27"/>
  <c r="BK618" i="27"/>
  <c r="BN618" i="27"/>
  <c r="BN655" i="27"/>
  <c r="BN654" i="27"/>
  <c r="BN648" i="27"/>
  <c r="BN653" i="27" s="1"/>
  <c r="BT648" i="27"/>
  <c r="BQ1016" i="27"/>
  <c r="BB49" i="27"/>
  <c r="CM49" i="27"/>
  <c r="BB53" i="27"/>
  <c r="CA53" i="27"/>
  <c r="CM53" i="27"/>
  <c r="BZ56" i="27"/>
  <c r="CL56" i="27"/>
  <c r="BB57" i="27"/>
  <c r="CA57" i="27"/>
  <c r="CM57" i="27"/>
  <c r="BZ60" i="27"/>
  <c r="CL60" i="27"/>
  <c r="CM61" i="27"/>
  <c r="BA64" i="27"/>
  <c r="BZ64" i="27"/>
  <c r="CM65" i="27"/>
  <c r="BZ68" i="27"/>
  <c r="BK111" i="27"/>
  <c r="BQ111" i="27"/>
  <c r="BK182" i="27"/>
  <c r="BK183" i="27"/>
  <c r="BD219" i="27"/>
  <c r="BD218" i="27"/>
  <c r="BD217" i="27"/>
  <c r="BP219" i="27"/>
  <c r="BP218" i="27"/>
  <c r="BB330" i="27"/>
  <c r="BB324" i="27"/>
  <c r="BB331" i="27"/>
  <c r="BN330" i="27"/>
  <c r="BN324" i="27"/>
  <c r="BN331" i="27"/>
  <c r="BA364" i="27"/>
  <c r="BA358" i="27"/>
  <c r="BA365" i="27"/>
  <c r="BM364" i="27"/>
  <c r="BM358" i="27"/>
  <c r="BM365" i="27"/>
  <c r="BN364" i="27"/>
  <c r="AV468" i="27"/>
  <c r="AV462" i="27"/>
  <c r="AV469" i="27"/>
  <c r="BN468" i="27"/>
  <c r="BN462" i="27"/>
  <c r="BN469" i="27"/>
  <c r="BQ729" i="27"/>
  <c r="BJ764" i="27"/>
  <c r="BJ763" i="27"/>
  <c r="BP764" i="27"/>
  <c r="BP763" i="27"/>
  <c r="BE50" i="27"/>
  <c r="CD50" i="27"/>
  <c r="BZ51" i="27"/>
  <c r="CL51" i="27"/>
  <c r="BB52" i="27"/>
  <c r="CL55" i="27"/>
  <c r="BD57" i="27"/>
  <c r="BA59" i="27"/>
  <c r="CA60" i="27"/>
  <c r="BD61" i="27"/>
  <c r="BA63" i="27"/>
  <c r="BB64" i="27"/>
  <c r="BE66" i="27"/>
  <c r="BG105" i="27"/>
  <c r="BD145" i="27"/>
  <c r="BD144" i="27"/>
  <c r="BD138" i="27"/>
  <c r="BA176" i="27"/>
  <c r="T49" i="27"/>
  <c r="AU49" i="27"/>
  <c r="BA49" i="27"/>
  <c r="BG49" i="27"/>
  <c r="BM75" i="27"/>
  <c r="BS75" i="27"/>
  <c r="BZ49" i="27"/>
  <c r="CF49" i="27"/>
  <c r="CL49" i="27"/>
  <c r="AV50" i="27"/>
  <c r="BB50" i="27"/>
  <c r="BH50" i="27"/>
  <c r="CA50" i="27"/>
  <c r="CG50" i="27"/>
  <c r="CM50" i="27"/>
  <c r="AX51" i="27"/>
  <c r="BD51" i="27"/>
  <c r="BW51" i="27"/>
  <c r="CC51" i="27"/>
  <c r="CI51" i="27"/>
  <c r="AY52" i="27"/>
  <c r="BE52" i="27"/>
  <c r="BX52" i="27"/>
  <c r="CD52" i="27"/>
  <c r="CJ52" i="27"/>
  <c r="AU53" i="27"/>
  <c r="BA53" i="27"/>
  <c r="BG53" i="27"/>
  <c r="BZ53" i="27"/>
  <c r="CF53" i="27"/>
  <c r="CL53" i="27"/>
  <c r="AV54" i="27"/>
  <c r="BB54" i="27"/>
  <c r="BH54" i="27"/>
  <c r="CA54" i="27"/>
  <c r="CG54" i="27"/>
  <c r="CM54" i="27"/>
  <c r="AX55" i="27"/>
  <c r="BD55" i="27"/>
  <c r="BW55" i="27"/>
  <c r="CC55" i="27"/>
  <c r="CI55" i="27"/>
  <c r="AY56" i="27"/>
  <c r="BE56" i="27"/>
  <c r="BX56" i="27"/>
  <c r="CD56" i="27"/>
  <c r="CJ56" i="27"/>
  <c r="AU57" i="27"/>
  <c r="BA57" i="27"/>
  <c r="BG57" i="27"/>
  <c r="BZ57" i="27"/>
  <c r="CF57" i="27"/>
  <c r="CL57" i="27"/>
  <c r="AV58" i="27"/>
  <c r="BB58" i="27"/>
  <c r="BH58" i="27"/>
  <c r="CA58" i="27"/>
  <c r="CG58" i="27"/>
  <c r="CM58" i="27"/>
  <c r="AX59" i="27"/>
  <c r="BD59" i="27"/>
  <c r="BW59" i="27"/>
  <c r="CC59" i="27"/>
  <c r="CI59" i="27"/>
  <c r="AY60" i="27"/>
  <c r="BE60" i="27"/>
  <c r="BX60" i="27"/>
  <c r="CD60" i="27"/>
  <c r="CJ60" i="27"/>
  <c r="AU61" i="27"/>
  <c r="BA61" i="27"/>
  <c r="BG61" i="27"/>
  <c r="BZ61" i="27"/>
  <c r="CF61" i="27"/>
  <c r="CL61" i="27"/>
  <c r="AV62" i="27"/>
  <c r="BB62" i="27"/>
  <c r="BH62" i="27"/>
  <c r="CA62" i="27"/>
  <c r="CG62" i="27"/>
  <c r="CM62" i="27"/>
  <c r="AX63" i="27"/>
  <c r="BD63" i="27"/>
  <c r="BW63" i="27"/>
  <c r="CC63" i="27"/>
  <c r="CI63" i="27"/>
  <c r="AY64" i="27"/>
  <c r="BE64" i="27"/>
  <c r="BX64" i="27"/>
  <c r="CD64" i="27"/>
  <c r="CJ64" i="27"/>
  <c r="AU65" i="27"/>
  <c r="BA65" i="27"/>
  <c r="BG65" i="27"/>
  <c r="BZ65" i="27"/>
  <c r="CF65" i="27"/>
  <c r="CL65" i="27"/>
  <c r="AX67" i="27"/>
  <c r="BD67" i="27"/>
  <c r="BW67" i="27"/>
  <c r="CC67" i="27"/>
  <c r="CI67" i="27"/>
  <c r="BS69" i="27"/>
  <c r="BD105" i="27"/>
  <c r="BP105" i="27"/>
  <c r="BQ105" i="27"/>
  <c r="AU145" i="27"/>
  <c r="BA144" i="27"/>
  <c r="BG144" i="27"/>
  <c r="BG145" i="27"/>
  <c r="BM144" i="27"/>
  <c r="BS144" i="27"/>
  <c r="BS143" i="27" s="1"/>
  <c r="BS145" i="27"/>
  <c r="BD176" i="27"/>
  <c r="BJ176" i="27"/>
  <c r="BP176" i="27"/>
  <c r="BE176" i="27"/>
  <c r="BQ176" i="27"/>
  <c r="AV212" i="27"/>
  <c r="BB212" i="27"/>
  <c r="BH212" i="27"/>
  <c r="BN212" i="27"/>
  <c r="BT212" i="27"/>
  <c r="AU212" i="27"/>
  <c r="BG212" i="27"/>
  <c r="BS212" i="27"/>
  <c r="S216" i="27"/>
  <c r="U248" i="27"/>
  <c r="AV255" i="27"/>
  <c r="AV254" i="27"/>
  <c r="BB255" i="27"/>
  <c r="BB254" i="27"/>
  <c r="BH255" i="27"/>
  <c r="BH254" i="27"/>
  <c r="BH253" i="27" s="1"/>
  <c r="BN255" i="27"/>
  <c r="BN254" i="27"/>
  <c r="BT255" i="27"/>
  <c r="BT254" i="27"/>
  <c r="S248" i="27"/>
  <c r="BN248" i="27"/>
  <c r="BA254" i="27"/>
  <c r="AU291" i="27"/>
  <c r="BA291" i="27"/>
  <c r="BG291" i="27"/>
  <c r="BM291" i="27"/>
  <c r="BS291" i="27"/>
  <c r="AV290" i="27"/>
  <c r="BB290" i="27"/>
  <c r="BB289" i="27" s="1"/>
  <c r="BH290" i="27"/>
  <c r="BH289" i="27"/>
  <c r="BN290" i="27"/>
  <c r="BN289" i="27"/>
  <c r="BT290" i="27"/>
  <c r="BQ290" i="27"/>
  <c r="AU330" i="27"/>
  <c r="BA330" i="27"/>
  <c r="BG330" i="27"/>
  <c r="BM330" i="27"/>
  <c r="BS330" i="27"/>
  <c r="BD331" i="27"/>
  <c r="BJ331" i="27"/>
  <c r="BP331" i="27"/>
  <c r="S363" i="27"/>
  <c r="AY358" i="27"/>
  <c r="AY363" i="27" s="1"/>
  <c r="BE358" i="27"/>
  <c r="BK358" i="27"/>
  <c r="BQ358" i="27"/>
  <c r="BH364" i="27"/>
  <c r="BH363" i="27" s="1"/>
  <c r="U394" i="27"/>
  <c r="AV401" i="27"/>
  <c r="BH401" i="27"/>
  <c r="BN401" i="27"/>
  <c r="BT401" i="27"/>
  <c r="S394" i="27"/>
  <c r="AV434" i="27"/>
  <c r="AV428" i="27"/>
  <c r="BH434" i="27"/>
  <c r="BH428" i="27"/>
  <c r="BN434" i="27"/>
  <c r="BN428" i="27"/>
  <c r="BT434" i="27"/>
  <c r="BT428" i="27"/>
  <c r="BP430" i="27"/>
  <c r="BN435" i="27"/>
  <c r="AU462" i="27"/>
  <c r="BG462" i="27"/>
  <c r="BM462" i="27"/>
  <c r="BS462" i="27"/>
  <c r="BD469" i="27"/>
  <c r="BJ469" i="27"/>
  <c r="BP469" i="27"/>
  <c r="BD463" i="27"/>
  <c r="BE503" i="27"/>
  <c r="BS543" i="27"/>
  <c r="BM546" i="27"/>
  <c r="BJ548" i="27"/>
  <c r="U577" i="27"/>
  <c r="AS557" i="27"/>
  <c r="BJ872" i="27"/>
  <c r="U142" i="27"/>
  <c r="U141" i="27" s="1"/>
  <c r="AS192" i="27"/>
  <c r="U216" i="27"/>
  <c r="U215" i="27" s="1"/>
  <c r="AS264" i="27"/>
  <c r="S284" i="27"/>
  <c r="T288" i="27" a="1"/>
  <c r="T288" i="27" s="1"/>
  <c r="S289" i="27"/>
  <c r="AU290" i="27"/>
  <c r="BA290" i="27"/>
  <c r="BA289" i="27" s="1"/>
  <c r="BG290" i="27"/>
  <c r="BM290" i="27"/>
  <c r="BM289" i="27" s="1"/>
  <c r="BS290" i="27"/>
  <c r="BS289" i="27" s="1"/>
  <c r="AU324" i="27"/>
  <c r="BA324" i="27"/>
  <c r="BG324" i="27"/>
  <c r="BM324" i="27"/>
  <c r="BS324" i="27"/>
  <c r="S329" i="27"/>
  <c r="BD364" i="27"/>
  <c r="BJ364" i="27"/>
  <c r="BJ363" i="27"/>
  <c r="BP364" i="27"/>
  <c r="BD394" i="27"/>
  <c r="BJ394" i="27"/>
  <c r="BJ399" i="27"/>
  <c r="BP394" i="27"/>
  <c r="BP399" i="27"/>
  <c r="S428" i="27"/>
  <c r="S431" i="27"/>
  <c r="S433" i="27"/>
  <c r="AU434" i="27"/>
  <c r="AU433" i="27" s="1"/>
  <c r="BG434" i="27"/>
  <c r="BM434" i="27"/>
  <c r="BM433" i="27"/>
  <c r="BS434" i="27"/>
  <c r="BS433" i="27"/>
  <c r="BD435" i="27"/>
  <c r="BJ435" i="27"/>
  <c r="BP435" i="27"/>
  <c r="S466" i="27"/>
  <c r="BE468" i="27"/>
  <c r="BE467" i="27"/>
  <c r="BK468" i="27"/>
  <c r="BQ468" i="27"/>
  <c r="BQ467" i="27" s="1"/>
  <c r="BD502" i="27"/>
  <c r="BJ502" i="27"/>
  <c r="BP502" i="27"/>
  <c r="BP501" i="27" s="1"/>
  <c r="AU503" i="27"/>
  <c r="BG503" i="27"/>
  <c r="BM503" i="27"/>
  <c r="BS503" i="27"/>
  <c r="T541" i="27"/>
  <c r="AV547" i="27"/>
  <c r="BH547" i="27"/>
  <c r="BN547" i="27"/>
  <c r="BT547" i="27"/>
  <c r="BT546" i="27"/>
  <c r="BK548" i="27"/>
  <c r="BQ548" i="27"/>
  <c r="BJ579" i="27"/>
  <c r="S577" i="27"/>
  <c r="S582" i="27"/>
  <c r="BM583" i="27"/>
  <c r="BM582" i="27" s="1"/>
  <c r="BJ584" i="27"/>
  <c r="BN617" i="27"/>
  <c r="BN611" i="27"/>
  <c r="BT617" i="27"/>
  <c r="BT611" i="27"/>
  <c r="S653" i="27"/>
  <c r="U652" i="27" a="1"/>
  <c r="U652" i="27" s="1"/>
  <c r="U651" i="27" s="1"/>
  <c r="T628" i="27"/>
  <c r="BJ655" i="27"/>
  <c r="BP655" i="27"/>
  <c r="BK648" i="27"/>
  <c r="BK654" i="27"/>
  <c r="BK653" i="27"/>
  <c r="BN691" i="27"/>
  <c r="BN690" i="27"/>
  <c r="BN689" i="27" s="1"/>
  <c r="BT691" i="27"/>
  <c r="BT690" i="27"/>
  <c r="BT684" i="27"/>
  <c r="BJ729" i="27"/>
  <c r="BJ723" i="27"/>
  <c r="BJ730" i="27"/>
  <c r="BP729" i="27"/>
  <c r="BP723" i="27"/>
  <c r="BP730" i="27"/>
  <c r="U757" i="27"/>
  <c r="BM798" i="27"/>
  <c r="BM792" i="27"/>
  <c r="BS798" i="27"/>
  <c r="BS792" i="27"/>
  <c r="BJ798" i="27"/>
  <c r="BJ797" i="27"/>
  <c r="U829" i="27"/>
  <c r="BJ836" i="27"/>
  <c r="AX812" i="27"/>
  <c r="AX816" i="27"/>
  <c r="AX819" i="27"/>
  <c r="U866" i="27"/>
  <c r="AX860" i="27"/>
  <c r="AY862" i="27"/>
  <c r="AY865" i="27"/>
  <c r="BM908" i="27"/>
  <c r="BM902" i="27"/>
  <c r="BM909" i="27"/>
  <c r="BS908" i="27"/>
  <c r="BS902" i="27"/>
  <c r="BS909" i="27"/>
  <c r="BN909" i="27"/>
  <c r="BN902" i="27"/>
  <c r="BT909" i="27"/>
  <c r="BT902" i="27"/>
  <c r="BT908" i="27"/>
  <c r="AX885" i="27"/>
  <c r="AX901" i="27"/>
  <c r="BJ943" i="27"/>
  <c r="BJ937" i="27"/>
  <c r="BJ944" i="27"/>
  <c r="BP943" i="27"/>
  <c r="BP937" i="27"/>
  <c r="BP944" i="27"/>
  <c r="AY918" i="27"/>
  <c r="AY934" i="27"/>
  <c r="BN982" i="27"/>
  <c r="BJ981" i="27"/>
  <c r="BQ980" i="27"/>
  <c r="BK1010" i="27"/>
  <c r="AX993" i="27"/>
  <c r="AY1045" i="27"/>
  <c r="S324" i="27"/>
  <c r="S362" i="27"/>
  <c r="S361" i="27" s="1"/>
  <c r="BE435" i="27"/>
  <c r="BK435" i="27"/>
  <c r="BQ435" i="27"/>
  <c r="S462" i="27"/>
  <c r="S467" i="27"/>
  <c r="AV503" i="27"/>
  <c r="BH503" i="27"/>
  <c r="BN503" i="27"/>
  <c r="BT503" i="27"/>
  <c r="AU548" i="27"/>
  <c r="BG548" i="27"/>
  <c r="BM548" i="27"/>
  <c r="BS548" i="27"/>
  <c r="BK584" i="27"/>
  <c r="BK583" i="27"/>
  <c r="BK582" i="27" s="1"/>
  <c r="BQ584" i="27"/>
  <c r="BQ583" i="27"/>
  <c r="BQ577" i="27"/>
  <c r="S611" i="27"/>
  <c r="S615" i="27"/>
  <c r="T591" i="27"/>
  <c r="S648" i="27"/>
  <c r="S688" i="27"/>
  <c r="S687" i="27"/>
  <c r="T664" i="27"/>
  <c r="BJ684" i="27"/>
  <c r="BP684" i="27"/>
  <c r="BJ690" i="27"/>
  <c r="BP690" i="27"/>
  <c r="S689" i="27"/>
  <c r="BJ691" i="27"/>
  <c r="U723" i="27"/>
  <c r="BK723" i="27"/>
  <c r="BQ723" i="27"/>
  <c r="BN763" i="27"/>
  <c r="BN757" i="27"/>
  <c r="BN764" i="27"/>
  <c r="BT763" i="27"/>
  <c r="BT757" i="27"/>
  <c r="BT764" i="27"/>
  <c r="AY755" i="27"/>
  <c r="AY775" i="27"/>
  <c r="AY779" i="27"/>
  <c r="AY783" i="27"/>
  <c r="AY787" i="27"/>
  <c r="AY791" i="27"/>
  <c r="BM799" i="27"/>
  <c r="BP835" i="27"/>
  <c r="AY826" i="27"/>
  <c r="BQ872" i="27"/>
  <c r="AX859" i="27"/>
  <c r="S907" i="27"/>
  <c r="S906" i="27"/>
  <c r="S902" i="27"/>
  <c r="T882" i="27"/>
  <c r="AX889" i="27"/>
  <c r="BN943" i="27"/>
  <c r="BT943" i="27"/>
  <c r="BQ977" i="27"/>
  <c r="BQ976" i="27"/>
  <c r="S138" i="27"/>
  <c r="S212" i="27"/>
  <c r="T304" i="27"/>
  <c r="BD324" i="27"/>
  <c r="BJ324" i="27"/>
  <c r="BJ329" i="27"/>
  <c r="BP324" i="27"/>
  <c r="BP329" i="27"/>
  <c r="S358" i="27"/>
  <c r="AU394" i="27"/>
  <c r="BG394" i="27"/>
  <c r="BM394" i="27"/>
  <c r="BS394" i="27"/>
  <c r="T408" i="27"/>
  <c r="T557" i="27"/>
  <c r="BG583" i="27"/>
  <c r="BS583" i="27"/>
  <c r="BS582" i="27"/>
  <c r="BP584" i="27"/>
  <c r="BK617" i="27"/>
  <c r="BK616" i="27" s="1"/>
  <c r="BK611" i="27"/>
  <c r="BQ617" i="27"/>
  <c r="BQ611" i="27"/>
  <c r="U615" i="27" a="1"/>
  <c r="U615" i="27"/>
  <c r="BQ618" i="27"/>
  <c r="BM654" i="27"/>
  <c r="BS654" i="27"/>
  <c r="BQ648" i="27"/>
  <c r="S652" i="27"/>
  <c r="U684" i="27"/>
  <c r="BK690" i="27"/>
  <c r="BK684" i="27"/>
  <c r="BK691" i="27"/>
  <c r="BQ690" i="27"/>
  <c r="BQ684" i="27"/>
  <c r="BQ691" i="27"/>
  <c r="BP691" i="27"/>
  <c r="AX1329" i="27"/>
  <c r="AY1326" i="27"/>
  <c r="AX1325" i="27"/>
  <c r="AY1322" i="27"/>
  <c r="AX1321" i="27"/>
  <c r="AY1318" i="27"/>
  <c r="AX1317" i="27"/>
  <c r="AY1314" i="27"/>
  <c r="AX1313" i="27"/>
  <c r="AY1329" i="27"/>
  <c r="AY1328" i="27"/>
  <c r="AX1327" i="27"/>
  <c r="AX1326" i="27"/>
  <c r="AY1323" i="27"/>
  <c r="AX1316" i="27"/>
  <c r="AY1313" i="27"/>
  <c r="AY1311" i="27"/>
  <c r="AX1310" i="27"/>
  <c r="AX1328" i="27"/>
  <c r="AY1325" i="27"/>
  <c r="AY1324" i="27"/>
  <c r="AX1323" i="27"/>
  <c r="AX1322" i="27"/>
  <c r="AY1319" i="27"/>
  <c r="AY1312" i="27"/>
  <c r="AX1311" i="27"/>
  <c r="AX1324" i="27"/>
  <c r="AY1316" i="27"/>
  <c r="AX1315" i="27"/>
  <c r="AX1312" i="27"/>
  <c r="AX1293" i="27"/>
  <c r="AY1290" i="27"/>
  <c r="AX1289" i="27"/>
  <c r="AY1286" i="27"/>
  <c r="AX1285" i="27"/>
  <c r="AY1282" i="27"/>
  <c r="AX1281" i="27"/>
  <c r="AY1278" i="27"/>
  <c r="AX1277" i="27"/>
  <c r="AY1274" i="27"/>
  <c r="AY1321" i="27"/>
  <c r="AY1317" i="27"/>
  <c r="AX1314" i="27"/>
  <c r="AY1310" i="27"/>
  <c r="AY1291" i="27"/>
  <c r="AX1290" i="27"/>
  <c r="AY1287" i="27"/>
  <c r="AX1286" i="27"/>
  <c r="AY1283" i="27"/>
  <c r="AX1282" i="27"/>
  <c r="AY1279" i="27"/>
  <c r="AX1278" i="27"/>
  <c r="AY1275" i="27"/>
  <c r="AX1274" i="27"/>
  <c r="AX1258" i="27"/>
  <c r="AY1255" i="27"/>
  <c r="AX1254" i="27"/>
  <c r="AY1320" i="27"/>
  <c r="AX1319" i="27"/>
  <c r="AY1327" i="27"/>
  <c r="AX1320" i="27"/>
  <c r="AY1293" i="27"/>
  <c r="AX1292" i="27"/>
  <c r="AX1287" i="27"/>
  <c r="AY1281" i="27"/>
  <c r="AY1280" i="27"/>
  <c r="AX1276" i="27"/>
  <c r="AX1291" i="27"/>
  <c r="AY1285" i="27"/>
  <c r="AY1284" i="27"/>
  <c r="AX1280" i="27"/>
  <c r="AX1275" i="27"/>
  <c r="AY1256" i="27"/>
  <c r="AY1289" i="27"/>
  <c r="AY1288" i="27"/>
  <c r="AX1284" i="27"/>
  <c r="AX1279" i="27"/>
  <c r="AY1258" i="27"/>
  <c r="AY1257" i="27"/>
  <c r="AX1256" i="27"/>
  <c r="AX1255" i="27"/>
  <c r="AY1252" i="27"/>
  <c r="AX1283" i="27"/>
  <c r="AY1277" i="27"/>
  <c r="AX1257" i="27"/>
  <c r="AY1250" i="27"/>
  <c r="AX1249" i="27"/>
  <c r="AY1246" i="27"/>
  <c r="AX1245" i="27"/>
  <c r="AY1242" i="27"/>
  <c r="AX1241" i="27"/>
  <c r="AY1222" i="27"/>
  <c r="AX1221" i="27"/>
  <c r="AY1218" i="27"/>
  <c r="AX1217" i="27"/>
  <c r="AY1214" i="27"/>
  <c r="AX1213" i="27"/>
  <c r="AY1210" i="27"/>
  <c r="AX1209" i="27"/>
  <c r="AY1206" i="27"/>
  <c r="AX1205" i="27"/>
  <c r="AY1315" i="27"/>
  <c r="AY1276" i="27"/>
  <c r="AY1254" i="27"/>
  <c r="AY1251" i="27"/>
  <c r="AX1250" i="27"/>
  <c r="AY1247" i="27"/>
  <c r="AX1246" i="27"/>
  <c r="AY1243" i="27"/>
  <c r="AX1242" i="27"/>
  <c r="AY1239" i="27"/>
  <c r="AY1223" i="27"/>
  <c r="AX1222" i="27"/>
  <c r="AY1219" i="27"/>
  <c r="AX1218" i="27"/>
  <c r="AY1215" i="27"/>
  <c r="AX1214" i="27"/>
  <c r="AY1211" i="27"/>
  <c r="AX1210" i="27"/>
  <c r="AY1207" i="27"/>
  <c r="AX1206" i="27"/>
  <c r="AY1187" i="27"/>
  <c r="AX1186" i="27"/>
  <c r="AY1183" i="27"/>
  <c r="AX1182" i="27"/>
  <c r="AX1288" i="27"/>
  <c r="AY1253" i="27"/>
  <c r="AX1252" i="27"/>
  <c r="AX1251" i="27"/>
  <c r="AY1248" i="27"/>
  <c r="AX1247" i="27"/>
  <c r="AY1244" i="27"/>
  <c r="AX1243" i="27"/>
  <c r="AY1240" i="27"/>
  <c r="AX1239" i="27"/>
  <c r="AX1223" i="27"/>
  <c r="AY1220" i="27"/>
  <c r="AX1219" i="27"/>
  <c r="AY1216" i="27"/>
  <c r="AX1215" i="27"/>
  <c r="AY1212" i="27"/>
  <c r="AX1211" i="27"/>
  <c r="AY1208" i="27"/>
  <c r="AX1207" i="27"/>
  <c r="AY1204" i="27"/>
  <c r="AX1253" i="27"/>
  <c r="AY1245" i="27"/>
  <c r="AX1240" i="27"/>
  <c r="AY1221" i="27"/>
  <c r="AY1188" i="27"/>
  <c r="AX1181" i="27"/>
  <c r="AY1178" i="27"/>
  <c r="AX1177" i="27"/>
  <c r="AY1174" i="27"/>
  <c r="AX1173" i="27"/>
  <c r="AY1170" i="27"/>
  <c r="AX1169" i="27"/>
  <c r="AX1152" i="27"/>
  <c r="AY1149" i="27"/>
  <c r="AX1148" i="27"/>
  <c r="AY1145" i="27"/>
  <c r="AX1144" i="27"/>
  <c r="AY1141" i="27"/>
  <c r="AX1140" i="27"/>
  <c r="AY1292" i="27"/>
  <c r="AY1241" i="27"/>
  <c r="AY1217" i="27"/>
  <c r="AY1213" i="27"/>
  <c r="AY1209" i="27"/>
  <c r="AY1205" i="27"/>
  <c r="AX1188" i="27"/>
  <c r="AX1187" i="27"/>
  <c r="AY1184" i="27"/>
  <c r="AY1179" i="27"/>
  <c r="AX1178" i="27"/>
  <c r="AY1175" i="27"/>
  <c r="AX1174" i="27"/>
  <c r="AX1248" i="27"/>
  <c r="AY1186" i="27"/>
  <c r="AY1185" i="27"/>
  <c r="AX1184" i="27"/>
  <c r="AX1183" i="27"/>
  <c r="AY1180" i="27"/>
  <c r="AX1179" i="27"/>
  <c r="AY1176" i="27"/>
  <c r="AX1175" i="27"/>
  <c r="AY1172" i="27"/>
  <c r="AX1171" i="27"/>
  <c r="AY1151" i="27"/>
  <c r="AX1150" i="27"/>
  <c r="AY1147" i="27"/>
  <c r="AX1146" i="27"/>
  <c r="AY1143" i="27"/>
  <c r="AX1142" i="27"/>
  <c r="AX1212" i="27"/>
  <c r="AY1169" i="27"/>
  <c r="AY1150" i="27"/>
  <c r="AX1145" i="27"/>
  <c r="AY1142" i="27"/>
  <c r="AY1136" i="27"/>
  <c r="AX1135" i="27"/>
  <c r="AY1115" i="27"/>
  <c r="AX1114" i="27"/>
  <c r="AY1111" i="27"/>
  <c r="AX1110" i="27"/>
  <c r="AY1107" i="27"/>
  <c r="AX1106" i="27"/>
  <c r="AY1103" i="27"/>
  <c r="AX1102" i="27"/>
  <c r="AY1099" i="27"/>
  <c r="AX1098" i="27"/>
  <c r="AY1078" i="27"/>
  <c r="AX1077" i="27"/>
  <c r="AY1074" i="27"/>
  <c r="AX1073" i="27"/>
  <c r="AX1318" i="27"/>
  <c r="AY1249" i="27"/>
  <c r="AX1208" i="27"/>
  <c r="AX1185" i="27"/>
  <c r="AY1182" i="27"/>
  <c r="AY1171" i="27"/>
  <c r="AY1152" i="27"/>
  <c r="AX1147" i="27"/>
  <c r="AY1144" i="27"/>
  <c r="AY1137" i="27"/>
  <c r="AX1136" i="27"/>
  <c r="AY1133" i="27"/>
  <c r="AY1116" i="27"/>
  <c r="AX1115" i="27"/>
  <c r="AY1112" i="27"/>
  <c r="AX1111" i="27"/>
  <c r="AY1108" i="27"/>
  <c r="AX1107" i="27"/>
  <c r="AY1104" i="27"/>
  <c r="AX1103" i="27"/>
  <c r="AY1100" i="27"/>
  <c r="AX1099" i="27"/>
  <c r="AY1079" i="27"/>
  <c r="AX1078" i="27"/>
  <c r="AY1075" i="27"/>
  <c r="AX1074" i="27"/>
  <c r="AY1071" i="27"/>
  <c r="AX1070" i="27"/>
  <c r="AY1067" i="27"/>
  <c r="AX1066" i="27"/>
  <c r="AY1063" i="27"/>
  <c r="AX1062" i="27"/>
  <c r="AY1043" i="27"/>
  <c r="AX1042" i="27"/>
  <c r="AY1039" i="27"/>
  <c r="AX1038" i="27"/>
  <c r="AY1035" i="27"/>
  <c r="AX1034" i="27"/>
  <c r="AY1031" i="27"/>
  <c r="AX1030" i="27"/>
  <c r="AX1220" i="27"/>
  <c r="AX1204" i="27"/>
  <c r="AX1180" i="27"/>
  <c r="AX1244" i="27"/>
  <c r="AX1172" i="27"/>
  <c r="AX1151" i="27"/>
  <c r="AY1148" i="27"/>
  <c r="AX1143" i="27"/>
  <c r="AY1140" i="27"/>
  <c r="AY1139" i="27"/>
  <c r="AY1138" i="27"/>
  <c r="AX1134" i="27"/>
  <c r="AX1113" i="27"/>
  <c r="AX1108" i="27"/>
  <c r="AY1102" i="27"/>
  <c r="AY1101" i="27"/>
  <c r="AX1097" i="27"/>
  <c r="AY1080" i="27"/>
  <c r="AX1076" i="27"/>
  <c r="AX1071" i="27"/>
  <c r="AY1070" i="27"/>
  <c r="AY1069" i="27"/>
  <c r="AX1068" i="27"/>
  <c r="AX1067" i="27"/>
  <c r="AY1064" i="27"/>
  <c r="AX1045" i="27"/>
  <c r="AY1042" i="27"/>
  <c r="AY1041" i="27"/>
  <c r="AX1040" i="27"/>
  <c r="AX1039" i="27"/>
  <c r="AY1036" i="27"/>
  <c r="AX1029" i="27"/>
  <c r="AX1028" i="27"/>
  <c r="AX1027" i="27"/>
  <c r="AX1026" i="27"/>
  <c r="AY1009" i="27"/>
  <c r="AX1008" i="27"/>
  <c r="AY1005" i="27"/>
  <c r="AX1004" i="27"/>
  <c r="AY1001" i="27"/>
  <c r="AX1000" i="27"/>
  <c r="AY997" i="27"/>
  <c r="AX996" i="27"/>
  <c r="AY993" i="27"/>
  <c r="AY992" i="27"/>
  <c r="AX991" i="27"/>
  <c r="AX990" i="27"/>
  <c r="AY974" i="27"/>
  <c r="AX973" i="27"/>
  <c r="AY970" i="27"/>
  <c r="AX969" i="27"/>
  <c r="AY966" i="27"/>
  <c r="AX965" i="27"/>
  <c r="AX1216" i="27"/>
  <c r="AX1176" i="27"/>
  <c r="AX1170" i="27"/>
  <c r="AX1149" i="27"/>
  <c r="AX1141" i="27"/>
  <c r="AX1139" i="27"/>
  <c r="AX1138" i="27"/>
  <c r="AX1133" i="27"/>
  <c r="AX1112" i="27"/>
  <c r="AY1106" i="27"/>
  <c r="AY1105" i="27"/>
  <c r="AX1101" i="27"/>
  <c r="AX1080" i="27"/>
  <c r="AX1075" i="27"/>
  <c r="AX1069" i="27"/>
  <c r="AY1066" i="27"/>
  <c r="AY1065" i="27"/>
  <c r="AX1064" i="27"/>
  <c r="AX1063" i="27"/>
  <c r="AX1041" i="27"/>
  <c r="AY1038" i="27"/>
  <c r="AY1037" i="27"/>
  <c r="AX1036" i="27"/>
  <c r="AX1035" i="27"/>
  <c r="AY1032" i="27"/>
  <c r="AX1009" i="27"/>
  <c r="AY1006" i="27"/>
  <c r="AX1005" i="27"/>
  <c r="AY1002" i="27"/>
  <c r="AX1001" i="27"/>
  <c r="AY1181" i="27"/>
  <c r="AY1173" i="27"/>
  <c r="AY1146" i="27"/>
  <c r="AX1137" i="27"/>
  <c r="AX1116" i="27"/>
  <c r="AY1110" i="27"/>
  <c r="AY1109" i="27"/>
  <c r="AX1105" i="27"/>
  <c r="AX1100" i="27"/>
  <c r="AX1079" i="27"/>
  <c r="AY1073" i="27"/>
  <c r="AY1072" i="27"/>
  <c r="AX1065" i="27"/>
  <c r="AY1062" i="27"/>
  <c r="AY1061" i="27"/>
  <c r="AY1087" i="27" s="1"/>
  <c r="AY1044" i="27"/>
  <c r="AX1037" i="27"/>
  <c r="AY1034" i="27"/>
  <c r="AY1033" i="27"/>
  <c r="AX1032" i="27"/>
  <c r="AX1031" i="27"/>
  <c r="AY1114" i="27"/>
  <c r="AX1109" i="27"/>
  <c r="AY1077" i="27"/>
  <c r="AX1043" i="27"/>
  <c r="AY1030" i="27"/>
  <c r="AY1026" i="27"/>
  <c r="AY1008" i="27"/>
  <c r="AY1007" i="27"/>
  <c r="AX1003" i="27"/>
  <c r="AX995" i="27"/>
  <c r="AX968" i="27"/>
  <c r="AY965" i="27"/>
  <c r="AY964" i="27"/>
  <c r="AX963" i="27"/>
  <c r="AY956" i="27"/>
  <c r="AY955" i="27"/>
  <c r="AY935" i="27"/>
  <c r="AX934" i="27"/>
  <c r="AY931" i="27"/>
  <c r="AX930" i="27"/>
  <c r="AY927" i="27"/>
  <c r="AX926" i="27"/>
  <c r="AY923" i="27"/>
  <c r="AX922" i="27"/>
  <c r="AY919" i="27"/>
  <c r="AX918" i="27"/>
  <c r="AY899" i="27"/>
  <c r="AX898" i="27"/>
  <c r="AY895" i="27"/>
  <c r="AX894" i="27"/>
  <c r="AY891" i="27"/>
  <c r="AX890" i="27"/>
  <c r="AY887" i="27"/>
  <c r="AX886" i="27"/>
  <c r="AY883" i="27"/>
  <c r="AX882" i="27"/>
  <c r="AX865" i="27"/>
  <c r="AY1135" i="27"/>
  <c r="AY1113" i="27"/>
  <c r="AY1098" i="27"/>
  <c r="AY1076" i="27"/>
  <c r="AX1072" i="27"/>
  <c r="AY1068" i="27"/>
  <c r="AX1061" i="27"/>
  <c r="AX1044" i="27"/>
  <c r="AY1040" i="27"/>
  <c r="AX1033" i="27"/>
  <c r="AX1007" i="27"/>
  <c r="AX1002" i="27"/>
  <c r="AY998" i="27"/>
  <c r="AX992" i="27"/>
  <c r="AX974" i="27"/>
  <c r="AY971" i="27"/>
  <c r="AX964" i="27"/>
  <c r="AY959" i="27"/>
  <c r="AY958" i="27"/>
  <c r="AY957" i="27"/>
  <c r="AX956" i="27"/>
  <c r="AX955" i="27"/>
  <c r="AY936" i="27"/>
  <c r="AX935" i="27"/>
  <c r="AY932" i="27"/>
  <c r="AX931" i="27"/>
  <c r="AY928" i="27"/>
  <c r="AX927" i="27"/>
  <c r="AY924" i="27"/>
  <c r="AX923" i="27"/>
  <c r="AY920" i="27"/>
  <c r="AX919" i="27"/>
  <c r="AY900" i="27"/>
  <c r="AX899" i="27"/>
  <c r="AY896" i="27"/>
  <c r="AX895" i="27"/>
  <c r="AY892" i="27"/>
  <c r="AX891" i="27"/>
  <c r="AY888" i="27"/>
  <c r="AX887" i="27"/>
  <c r="AY884" i="27"/>
  <c r="AX883" i="27"/>
  <c r="AY863" i="27"/>
  <c r="AX862" i="27"/>
  <c r="AY859" i="27"/>
  <c r="AX858" i="27"/>
  <c r="AY855" i="27"/>
  <c r="AX854" i="27"/>
  <c r="AY851" i="27"/>
  <c r="AX850" i="27"/>
  <c r="AY847" i="27"/>
  <c r="AX846" i="27"/>
  <c r="AX828" i="27"/>
  <c r="AY825" i="27"/>
  <c r="AX824" i="27"/>
  <c r="AY821" i="27"/>
  <c r="AX820" i="27"/>
  <c r="AY1177" i="27"/>
  <c r="AY1134" i="27"/>
  <c r="AX1104" i="27"/>
  <c r="AY1097" i="27"/>
  <c r="AY1029" i="27"/>
  <c r="AY1028" i="27"/>
  <c r="AX1006" i="27"/>
  <c r="AY1000" i="27"/>
  <c r="AY999" i="27"/>
  <c r="AX998" i="27"/>
  <c r="AX997" i="27"/>
  <c r="AY994" i="27"/>
  <c r="AY991" i="27"/>
  <c r="AY973" i="27"/>
  <c r="AY972" i="27"/>
  <c r="AX971" i="27"/>
  <c r="AX970" i="27"/>
  <c r="AY967" i="27"/>
  <c r="AY962" i="27"/>
  <c r="AY961" i="27"/>
  <c r="AY960" i="27"/>
  <c r="AX959" i="27"/>
  <c r="AX958" i="27"/>
  <c r="AX957" i="27"/>
  <c r="AX936" i="27"/>
  <c r="AY933" i="27"/>
  <c r="AX932" i="27"/>
  <c r="AY929" i="27"/>
  <c r="AX928" i="27"/>
  <c r="AY925" i="27"/>
  <c r="AX924" i="27"/>
  <c r="AY921" i="27"/>
  <c r="AX920" i="27"/>
  <c r="AY917" i="27"/>
  <c r="AY901" i="27"/>
  <c r="AX900" i="27"/>
  <c r="AY897" i="27"/>
  <c r="AX896" i="27"/>
  <c r="AY893" i="27"/>
  <c r="AX892" i="27"/>
  <c r="AY889" i="27"/>
  <c r="AX888" i="27"/>
  <c r="AY885" i="27"/>
  <c r="AY1027" i="27"/>
  <c r="AY1004" i="27"/>
  <c r="AY996" i="27"/>
  <c r="AX994" i="27"/>
  <c r="AY963" i="27"/>
  <c r="AX961" i="27"/>
  <c r="AX884" i="27"/>
  <c r="AX861" i="27"/>
  <c r="AY858" i="27"/>
  <c r="AY857" i="27"/>
  <c r="AX856" i="27"/>
  <c r="AX855" i="27"/>
  <c r="AY852" i="27"/>
  <c r="AY828" i="27"/>
  <c r="AY827" i="27"/>
  <c r="AX826" i="27"/>
  <c r="AX825" i="27"/>
  <c r="AY822" i="27"/>
  <c r="AX817" i="27"/>
  <c r="AY814" i="27"/>
  <c r="AX813" i="27"/>
  <c r="AY810" i="27"/>
  <c r="AX809" i="27"/>
  <c r="AX791" i="27"/>
  <c r="AY788" i="27"/>
  <c r="AX787" i="27"/>
  <c r="AY784" i="27"/>
  <c r="AX783" i="27"/>
  <c r="AY780" i="27"/>
  <c r="AX779" i="27"/>
  <c r="AY776" i="27"/>
  <c r="AX775" i="27"/>
  <c r="AY772" i="27"/>
  <c r="AY756" i="27"/>
  <c r="AX755" i="27"/>
  <c r="AY752" i="27"/>
  <c r="AX751" i="27"/>
  <c r="AY748" i="27"/>
  <c r="AX747" i="27"/>
  <c r="AY744" i="27"/>
  <c r="AX743" i="27"/>
  <c r="AY740" i="27"/>
  <c r="AX739" i="27"/>
  <c r="AY721" i="27"/>
  <c r="AX720" i="27"/>
  <c r="AY717" i="27"/>
  <c r="AX716" i="27"/>
  <c r="AY713" i="27"/>
  <c r="AX712" i="27"/>
  <c r="AY709" i="27"/>
  <c r="AX708" i="27"/>
  <c r="AY705" i="27"/>
  <c r="AX704" i="27"/>
  <c r="AY681" i="27"/>
  <c r="AX680" i="27"/>
  <c r="AY677" i="27"/>
  <c r="AX676" i="27"/>
  <c r="AY673" i="27"/>
  <c r="AX672" i="27"/>
  <c r="AY669" i="27"/>
  <c r="AX668" i="27"/>
  <c r="AY665" i="27"/>
  <c r="AX664" i="27"/>
  <c r="AY645" i="27"/>
  <c r="AX644" i="27"/>
  <c r="AY641" i="27"/>
  <c r="AX640" i="27"/>
  <c r="AY637" i="27"/>
  <c r="AX636" i="27"/>
  <c r="AY633" i="27"/>
  <c r="AX632" i="27"/>
  <c r="AY629" i="27"/>
  <c r="AX628" i="27"/>
  <c r="AX610" i="27"/>
  <c r="AX609" i="27"/>
  <c r="AX608" i="27"/>
  <c r="AX607" i="27"/>
  <c r="AX606" i="27"/>
  <c r="AX605" i="27"/>
  <c r="AX604" i="27"/>
  <c r="AX603" i="27"/>
  <c r="AX602" i="27"/>
  <c r="AX601" i="27"/>
  <c r="AX600" i="27"/>
  <c r="AX599" i="27"/>
  <c r="AX598" i="27"/>
  <c r="AX597" i="27"/>
  <c r="AX596" i="27"/>
  <c r="AX595" i="27"/>
  <c r="AX594" i="27"/>
  <c r="AX593" i="27"/>
  <c r="AX592" i="27"/>
  <c r="AX591" i="27"/>
  <c r="AX611" i="27" s="1"/>
  <c r="AY1003" i="27"/>
  <c r="AX999" i="27"/>
  <c r="AY968" i="27"/>
  <c r="AX933" i="27"/>
  <c r="AX929" i="27"/>
  <c r="AX925" i="27"/>
  <c r="AX921" i="27"/>
  <c r="AX917" i="27"/>
  <c r="AY898" i="27"/>
  <c r="AY894" i="27"/>
  <c r="AY890" i="27"/>
  <c r="AY886" i="27"/>
  <c r="AY882" i="27"/>
  <c r="AY864" i="27"/>
  <c r="AX857" i="27"/>
  <c r="AY854" i="27"/>
  <c r="AY853" i="27"/>
  <c r="AX852" i="27"/>
  <c r="AX851" i="27"/>
  <c r="AY848" i="27"/>
  <c r="AX827" i="27"/>
  <c r="AY824" i="27"/>
  <c r="AY823" i="27"/>
  <c r="AX822" i="27"/>
  <c r="AX821" i="27"/>
  <c r="AY818" i="27"/>
  <c r="AY815" i="27"/>
  <c r="AX814" i="27"/>
  <c r="AY811" i="27"/>
  <c r="AX810" i="27"/>
  <c r="AY789" i="27"/>
  <c r="AX788" i="27"/>
  <c r="AY785" i="27"/>
  <c r="AX784" i="27"/>
  <c r="AY781" i="27"/>
  <c r="AX780" i="27"/>
  <c r="AY777" i="27"/>
  <c r="AX776" i="27"/>
  <c r="AY773" i="27"/>
  <c r="AX772" i="27"/>
  <c r="AX756" i="27"/>
  <c r="AY753" i="27"/>
  <c r="AX752" i="27"/>
  <c r="AY749" i="27"/>
  <c r="AX748" i="27"/>
  <c r="AY745" i="27"/>
  <c r="AX744" i="27"/>
  <c r="AY741" i="27"/>
  <c r="AX740" i="27"/>
  <c r="AY737" i="27"/>
  <c r="AY722" i="27"/>
  <c r="AX721" i="27"/>
  <c r="AY718" i="27"/>
  <c r="AX717" i="27"/>
  <c r="AY714" i="27"/>
  <c r="AX713" i="27"/>
  <c r="AY710" i="27"/>
  <c r="AX709" i="27"/>
  <c r="AY706" i="27"/>
  <c r="AX705" i="27"/>
  <c r="AX723" i="27" s="1"/>
  <c r="AY682" i="27"/>
  <c r="AX681" i="27"/>
  <c r="AY678" i="27"/>
  <c r="AY995" i="27"/>
  <c r="AY990" i="27"/>
  <c r="AX972" i="27"/>
  <c r="AY969" i="27"/>
  <c r="AX966" i="27"/>
  <c r="AX962" i="27"/>
  <c r="AX960" i="27"/>
  <c r="AX864" i="27"/>
  <c r="AX863" i="27"/>
  <c r="AY860" i="27"/>
  <c r="AX853" i="27"/>
  <c r="AY850" i="27"/>
  <c r="AY849" i="27"/>
  <c r="AX848" i="27"/>
  <c r="AX847" i="27"/>
  <c r="AX823" i="27"/>
  <c r="AY820" i="27"/>
  <c r="AY835" i="27" s="1"/>
  <c r="AY819" i="27"/>
  <c r="AX818" i="27"/>
  <c r="AY816" i="27"/>
  <c r="AX815" i="27"/>
  <c r="AY812" i="27"/>
  <c r="AX811" i="27"/>
  <c r="AY790" i="27"/>
  <c r="AX789" i="27"/>
  <c r="AY786" i="27"/>
  <c r="AX785" i="27"/>
  <c r="AY782" i="27"/>
  <c r="AX781" i="27"/>
  <c r="AY778" i="27"/>
  <c r="AX777" i="27"/>
  <c r="AY774" i="27"/>
  <c r="AX773" i="27"/>
  <c r="AY754" i="27"/>
  <c r="AX753" i="27"/>
  <c r="AY750" i="27"/>
  <c r="AX749" i="27"/>
  <c r="AY746" i="27"/>
  <c r="AX745" i="27"/>
  <c r="AY742" i="27"/>
  <c r="AX741" i="27"/>
  <c r="AY738" i="27"/>
  <c r="AX737" i="27"/>
  <c r="AX722" i="27"/>
  <c r="AY719" i="27"/>
  <c r="AX718" i="27"/>
  <c r="AY715" i="27"/>
  <c r="AX714" i="27"/>
  <c r="AY711" i="27"/>
  <c r="AX710" i="27"/>
  <c r="AY707" i="27"/>
  <c r="AX706" i="27"/>
  <c r="AY703" i="27"/>
  <c r="AY723" i="27" s="1"/>
  <c r="AY683" i="27"/>
  <c r="AX682" i="27"/>
  <c r="AY679" i="27"/>
  <c r="AX678" i="27"/>
  <c r="AY675" i="27"/>
  <c r="AX674" i="27"/>
  <c r="AY671" i="27"/>
  <c r="AX670" i="27"/>
  <c r="AY667" i="27"/>
  <c r="AX666" i="27"/>
  <c r="AY647" i="27"/>
  <c r="AX646" i="27"/>
  <c r="AY643" i="27"/>
  <c r="AX642" i="27"/>
  <c r="AY639" i="27"/>
  <c r="AX638" i="27"/>
  <c r="AY635" i="27"/>
  <c r="AX634" i="27"/>
  <c r="AY631" i="27"/>
  <c r="AX630" i="27"/>
  <c r="BM730" i="27"/>
  <c r="BS730" i="27"/>
  <c r="AY704" i="27"/>
  <c r="AX707" i="27"/>
  <c r="AY712" i="27"/>
  <c r="AX715" i="27"/>
  <c r="AY720" i="27"/>
  <c r="BJ757" i="27"/>
  <c r="BP757" i="27"/>
  <c r="BJ799" i="27"/>
  <c r="BP799" i="27"/>
  <c r="AX774" i="27"/>
  <c r="AX778" i="27"/>
  <c r="AX782" i="27"/>
  <c r="AX786" i="27"/>
  <c r="AX790" i="27"/>
  <c r="BS799" i="27"/>
  <c r="BK836" i="27"/>
  <c r="BK829" i="27"/>
  <c r="BK835" i="27"/>
  <c r="BK834" i="27" s="1"/>
  <c r="BQ836" i="27"/>
  <c r="BQ829" i="27"/>
  <c r="BQ835" i="27"/>
  <c r="AY846" i="27"/>
  <c r="BM872" i="27"/>
  <c r="BM866" i="27"/>
  <c r="BS872" i="27"/>
  <c r="BS866" i="27"/>
  <c r="BS873" i="27"/>
  <c r="AX849" i="27"/>
  <c r="AY861" i="27"/>
  <c r="AX893" i="27"/>
  <c r="AY926" i="27"/>
  <c r="BN1053" i="27"/>
  <c r="BN1046" i="27"/>
  <c r="BT1053" i="27"/>
  <c r="BT1046" i="27"/>
  <c r="BD630" i="27"/>
  <c r="BE631" i="27"/>
  <c r="BD634" i="27"/>
  <c r="BE635" i="27"/>
  <c r="BD638" i="27"/>
  <c r="BE639" i="27"/>
  <c r="BD642" i="27"/>
  <c r="BE643" i="27"/>
  <c r="BD646" i="27"/>
  <c r="BE647" i="27"/>
  <c r="BJ648" i="27"/>
  <c r="BP648" i="27"/>
  <c r="BJ654" i="27"/>
  <c r="BP654" i="27"/>
  <c r="BM655" i="27"/>
  <c r="BS655" i="27"/>
  <c r="BD666" i="27"/>
  <c r="BE667" i="27"/>
  <c r="BD670" i="27"/>
  <c r="BE671" i="27"/>
  <c r="BD674" i="27"/>
  <c r="BE675" i="27"/>
  <c r="BD678" i="27"/>
  <c r="BE679" i="27"/>
  <c r="BD682" i="27"/>
  <c r="BE683" i="27"/>
  <c r="BB1328" i="27"/>
  <c r="BA1327" i="27"/>
  <c r="BB1324" i="27"/>
  <c r="BA1323" i="27"/>
  <c r="BB1320" i="27"/>
  <c r="BA1319" i="27"/>
  <c r="BB1316" i="27"/>
  <c r="BA1315" i="27"/>
  <c r="BA1325" i="27"/>
  <c r="BA1324" i="27"/>
  <c r="BA1322" i="27"/>
  <c r="BB1321" i="27"/>
  <c r="BB1319" i="27"/>
  <c r="BB1318" i="27"/>
  <c r="BA1312" i="27"/>
  <c r="BA1321" i="27"/>
  <c r="BA1320" i="27"/>
  <c r="BA1318" i="27"/>
  <c r="BB1317" i="27"/>
  <c r="BB1315" i="27"/>
  <c r="BB1314" i="27"/>
  <c r="BB1310" i="27"/>
  <c r="BA1329" i="27"/>
  <c r="BA1317" i="27"/>
  <c r="BA1314" i="27"/>
  <c r="BA1313" i="27"/>
  <c r="BA1310" i="27"/>
  <c r="BB1292" i="27"/>
  <c r="BA1291" i="27"/>
  <c r="BB1288" i="27"/>
  <c r="BA1287" i="27"/>
  <c r="BB1284" i="27"/>
  <c r="BA1283" i="27"/>
  <c r="BB1280" i="27"/>
  <c r="BA1279" i="27"/>
  <c r="BB1276" i="27"/>
  <c r="BA1275" i="27"/>
  <c r="BB1311" i="27"/>
  <c r="BB1293" i="27"/>
  <c r="BA1292" i="27"/>
  <c r="BB1289" i="27"/>
  <c r="BA1288" i="27"/>
  <c r="BB1285" i="27"/>
  <c r="BA1284" i="27"/>
  <c r="BB1281" i="27"/>
  <c r="BA1280" i="27"/>
  <c r="BB1277" i="27"/>
  <c r="BA1276" i="27"/>
  <c r="BB1257" i="27"/>
  <c r="BA1256" i="27"/>
  <c r="BB1253" i="27"/>
  <c r="BA1252" i="27"/>
  <c r="BB1327" i="27"/>
  <c r="BB1326" i="27"/>
  <c r="BB1325" i="27"/>
  <c r="BA1311" i="27"/>
  <c r="BA1293" i="27"/>
  <c r="BB1322" i="27"/>
  <c r="BB1291" i="27"/>
  <c r="BA1285" i="27"/>
  <c r="BB1282" i="27"/>
  <c r="BA1278" i="27"/>
  <c r="BB1275" i="27"/>
  <c r="BB1258" i="27"/>
  <c r="BA1289" i="27"/>
  <c r="BB1286" i="27"/>
  <c r="BA1282" i="27"/>
  <c r="BB1279" i="27"/>
  <c r="BA1258" i="27"/>
  <c r="BA1257" i="27"/>
  <c r="BA1255" i="27"/>
  <c r="BB1254" i="27"/>
  <c r="BB1252" i="27"/>
  <c r="BB1329" i="27"/>
  <c r="BA1326" i="27"/>
  <c r="BB1323" i="27"/>
  <c r="BA1316" i="27"/>
  <c r="BB1313" i="27"/>
  <c r="BB1290" i="27"/>
  <c r="BA1286" i="27"/>
  <c r="BB1283" i="27"/>
  <c r="BA1277" i="27"/>
  <c r="BB1274" i="27"/>
  <c r="BA1254" i="27"/>
  <c r="BA1253" i="27"/>
  <c r="BB1251" i="27"/>
  <c r="BA1250" i="27"/>
  <c r="BB1287" i="27"/>
  <c r="BA1281" i="27"/>
  <c r="BA1251" i="27"/>
  <c r="BB1248" i="27"/>
  <c r="BA1247" i="27"/>
  <c r="BB1244" i="27"/>
  <c r="BA1243" i="27"/>
  <c r="BB1240" i="27"/>
  <c r="BA1239" i="27"/>
  <c r="BA1223" i="27"/>
  <c r="BB1220" i="27"/>
  <c r="BA1219" i="27"/>
  <c r="BB1216" i="27"/>
  <c r="BA1215" i="27"/>
  <c r="BB1212" i="27"/>
  <c r="BA1211" i="27"/>
  <c r="BB1208" i="27"/>
  <c r="BA1207" i="27"/>
  <c r="BB1204" i="27"/>
  <c r="BA1274" i="27"/>
  <c r="BB1249" i="27"/>
  <c r="BA1248" i="27"/>
  <c r="BB1245" i="27"/>
  <c r="BA1244" i="27"/>
  <c r="BB1241" i="27"/>
  <c r="BA1240" i="27"/>
  <c r="BB1221" i="27"/>
  <c r="BA1220" i="27"/>
  <c r="BB1217" i="27"/>
  <c r="BA1216" i="27"/>
  <c r="BB1213" i="27"/>
  <c r="BA1212" i="27"/>
  <c r="BB1209" i="27"/>
  <c r="BA1208" i="27"/>
  <c r="BB1205" i="27"/>
  <c r="BA1204" i="27"/>
  <c r="BA1188" i="27"/>
  <c r="BB1185" i="27"/>
  <c r="BA1184" i="27"/>
  <c r="BB1181" i="27"/>
  <c r="BB1278" i="27"/>
  <c r="BA1249" i="27"/>
  <c r="BB1246" i="27"/>
  <c r="BA1245" i="27"/>
  <c r="BB1242" i="27"/>
  <c r="BA1241" i="27"/>
  <c r="BB1222" i="27"/>
  <c r="BA1221" i="27"/>
  <c r="BB1218" i="27"/>
  <c r="BA1217" i="27"/>
  <c r="BB1214" i="27"/>
  <c r="BA1213" i="27"/>
  <c r="BB1210" i="27"/>
  <c r="BA1209" i="27"/>
  <c r="BB1206" i="27"/>
  <c r="BA1205" i="27"/>
  <c r="BA1328" i="27"/>
  <c r="BA1290" i="27"/>
  <c r="BB1255" i="27"/>
  <c r="BB1250" i="27"/>
  <c r="BA1187" i="27"/>
  <c r="BB1186" i="27"/>
  <c r="BB1184" i="27"/>
  <c r="BB1183" i="27"/>
  <c r="BB1180" i="27"/>
  <c r="BA1179" i="27"/>
  <c r="BB1176" i="27"/>
  <c r="BA1175" i="27"/>
  <c r="BB1172" i="27"/>
  <c r="BA1171" i="27"/>
  <c r="BB1151" i="27"/>
  <c r="BA1150" i="27"/>
  <c r="BB1147" i="27"/>
  <c r="BA1146" i="27"/>
  <c r="BB1143" i="27"/>
  <c r="BA1142" i="27"/>
  <c r="BB1139" i="27"/>
  <c r="BB1247" i="27"/>
  <c r="BA1246" i="27"/>
  <c r="BB1223" i="27"/>
  <c r="BA1222" i="27"/>
  <c r="BA1186" i="27"/>
  <c r="BA1185" i="27"/>
  <c r="BA1183" i="27"/>
  <c r="BB1182" i="27"/>
  <c r="BA1180" i="27"/>
  <c r="BB1177" i="27"/>
  <c r="BA1176" i="27"/>
  <c r="BB1173" i="27"/>
  <c r="BA1172" i="27"/>
  <c r="BB1312" i="27"/>
  <c r="BB1256" i="27"/>
  <c r="BB1243" i="27"/>
  <c r="BA1242" i="27"/>
  <c r="BB1219" i="27"/>
  <c r="BA1218" i="27"/>
  <c r="BB1215" i="27"/>
  <c r="BA1214" i="27"/>
  <c r="BB1211" i="27"/>
  <c r="BA1210" i="27"/>
  <c r="BB1207" i="27"/>
  <c r="BA1206" i="27"/>
  <c r="BA1182" i="27"/>
  <c r="BA1181" i="27"/>
  <c r="BB1178" i="27"/>
  <c r="BA1177" i="27"/>
  <c r="BB1174" i="27"/>
  <c r="BA1173" i="27"/>
  <c r="BB1170" i="27"/>
  <c r="BA1169" i="27"/>
  <c r="BA1152" i="27"/>
  <c r="BB1149" i="27"/>
  <c r="BA1148" i="27"/>
  <c r="BB1145" i="27"/>
  <c r="BA1144" i="27"/>
  <c r="BB1141" i="27"/>
  <c r="BA1140" i="27"/>
  <c r="BB1179" i="27"/>
  <c r="BA1178" i="27"/>
  <c r="BB1175" i="27"/>
  <c r="BA1174" i="27"/>
  <c r="BB1171" i="27"/>
  <c r="BB1152" i="27"/>
  <c r="BA1147" i="27"/>
  <c r="BB1144" i="27"/>
  <c r="BB1138" i="27"/>
  <c r="BA1137" i="27"/>
  <c r="BB1134" i="27"/>
  <c r="BA1133" i="27"/>
  <c r="BA1116" i="27"/>
  <c r="BB1113" i="27"/>
  <c r="BA1112" i="27"/>
  <c r="BB1109" i="27"/>
  <c r="BA1108" i="27"/>
  <c r="BB1105" i="27"/>
  <c r="BA1104" i="27"/>
  <c r="BB1101" i="27"/>
  <c r="BA1100" i="27"/>
  <c r="BB1097" i="27"/>
  <c r="BB1080" i="27"/>
  <c r="BA1079" i="27"/>
  <c r="BB1076" i="27"/>
  <c r="BA1075" i="27"/>
  <c r="BB1072" i="27"/>
  <c r="BA1071" i="27"/>
  <c r="BB1188" i="27"/>
  <c r="BA1149" i="27"/>
  <c r="BB1146" i="27"/>
  <c r="BA1141" i="27"/>
  <c r="BA1139" i="27"/>
  <c r="BA1138" i="27"/>
  <c r="BB1135" i="27"/>
  <c r="BA1134" i="27"/>
  <c r="BB1114" i="27"/>
  <c r="BA1113" i="27"/>
  <c r="BB1110" i="27"/>
  <c r="BA1109" i="27"/>
  <c r="BB1106" i="27"/>
  <c r="BA1105" i="27"/>
  <c r="BB1102" i="27"/>
  <c r="BA1101" i="27"/>
  <c r="BB1098" i="27"/>
  <c r="BA1097" i="27"/>
  <c r="BA1080" i="27"/>
  <c r="BB1077" i="27"/>
  <c r="BA1076" i="27"/>
  <c r="BB1073" i="27"/>
  <c r="BA1072" i="27"/>
  <c r="BB1069" i="27"/>
  <c r="BA1068" i="27"/>
  <c r="BB1065" i="27"/>
  <c r="BA1064" i="27"/>
  <c r="BB1061" i="27"/>
  <c r="BB1045" i="27"/>
  <c r="BA1044" i="27"/>
  <c r="BB1041" i="27"/>
  <c r="BA1040" i="27"/>
  <c r="BB1037" i="27"/>
  <c r="BA1036" i="27"/>
  <c r="BB1033" i="27"/>
  <c r="BA1032" i="27"/>
  <c r="BB1029" i="27"/>
  <c r="BA1170" i="27"/>
  <c r="BA1136" i="27"/>
  <c r="BB1133" i="27"/>
  <c r="BA1115" i="27"/>
  <c r="BB1112" i="27"/>
  <c r="BA1106" i="27"/>
  <c r="BB1103" i="27"/>
  <c r="BA1099" i="27"/>
  <c r="BA1078" i="27"/>
  <c r="BB1075" i="27"/>
  <c r="BA1066" i="27"/>
  <c r="BA1065" i="27"/>
  <c r="BA1063" i="27"/>
  <c r="BB1062" i="27"/>
  <c r="BA1038" i="27"/>
  <c r="BA1037" i="27"/>
  <c r="BA1035" i="27"/>
  <c r="BB1034" i="27"/>
  <c r="BB1032" i="27"/>
  <c r="BB1031" i="27"/>
  <c r="BB1007" i="27"/>
  <c r="BA1006" i="27"/>
  <c r="BB1003" i="27"/>
  <c r="BA1002" i="27"/>
  <c r="BB999" i="27"/>
  <c r="BA998" i="27"/>
  <c r="BB995" i="27"/>
  <c r="BA994" i="27"/>
  <c r="BB972" i="27"/>
  <c r="BA971" i="27"/>
  <c r="BB968" i="27"/>
  <c r="BA967" i="27"/>
  <c r="BB964" i="27"/>
  <c r="BB1187" i="27"/>
  <c r="BB1137" i="27"/>
  <c r="BB1116" i="27"/>
  <c r="BA1110" i="27"/>
  <c r="BB1107" i="27"/>
  <c r="BA1103" i="27"/>
  <c r="BB1100" i="27"/>
  <c r="BB1079" i="27"/>
  <c r="BA1073" i="27"/>
  <c r="BA1062" i="27"/>
  <c r="BA1061" i="27"/>
  <c r="BB1044" i="27"/>
  <c r="BB1043" i="27"/>
  <c r="BA1034" i="27"/>
  <c r="BA1033" i="27"/>
  <c r="BA1031" i="27"/>
  <c r="BB1030" i="27"/>
  <c r="BB1028" i="27"/>
  <c r="BB1027" i="27"/>
  <c r="BB1026" i="27"/>
  <c r="BB1008" i="27"/>
  <c r="BA1007" i="27"/>
  <c r="BB1004" i="27"/>
  <c r="BA1003" i="27"/>
  <c r="BB1000" i="27"/>
  <c r="BA999" i="27"/>
  <c r="BB1239" i="27"/>
  <c r="BB1150" i="27"/>
  <c r="BA1145" i="27"/>
  <c r="BB1142" i="27"/>
  <c r="BA1135" i="27"/>
  <c r="BA1114" i="27"/>
  <c r="BB1111" i="27"/>
  <c r="BA1107" i="27"/>
  <c r="BB1104" i="27"/>
  <c r="BA1098" i="27"/>
  <c r="BA1077" i="27"/>
  <c r="BB1074" i="27"/>
  <c r="BB1070" i="27"/>
  <c r="BB1068" i="27"/>
  <c r="BB1067" i="27"/>
  <c r="BA1045" i="27"/>
  <c r="BA1043" i="27"/>
  <c r="BB1042" i="27"/>
  <c r="BB1040" i="27"/>
  <c r="BB1039" i="27"/>
  <c r="BA1030" i="27"/>
  <c r="BA1029" i="27"/>
  <c r="BB1140" i="27"/>
  <c r="BB1136" i="27"/>
  <c r="BB1099" i="27"/>
  <c r="BA1067" i="27"/>
  <c r="BA1039" i="27"/>
  <c r="BB1009" i="27"/>
  <c r="BA1005" i="27"/>
  <c r="BB1002" i="27"/>
  <c r="BB998" i="27"/>
  <c r="BB997" i="27"/>
  <c r="BA992" i="27"/>
  <c r="BB991" i="27"/>
  <c r="BA974" i="27"/>
  <c r="BB973" i="27"/>
  <c r="BB971" i="27"/>
  <c r="BB970" i="27"/>
  <c r="BB962" i="27"/>
  <c r="BB961" i="27"/>
  <c r="BB960" i="27"/>
  <c r="BA959" i="27"/>
  <c r="BA958" i="27"/>
  <c r="BA957" i="27"/>
  <c r="BA936" i="27"/>
  <c r="BB933" i="27"/>
  <c r="BA932" i="27"/>
  <c r="BB929" i="27"/>
  <c r="BA928" i="27"/>
  <c r="BB925" i="27"/>
  <c r="BA924" i="27"/>
  <c r="BB921" i="27"/>
  <c r="BA920" i="27"/>
  <c r="BB917" i="27"/>
  <c r="BB901" i="27"/>
  <c r="BA900" i="27"/>
  <c r="BB897" i="27"/>
  <c r="BA896" i="27"/>
  <c r="BB893" i="27"/>
  <c r="BA892" i="27"/>
  <c r="BB889" i="27"/>
  <c r="BA888" i="27"/>
  <c r="BB885" i="27"/>
  <c r="BA884" i="27"/>
  <c r="BA1151" i="27"/>
  <c r="BA1111" i="27"/>
  <c r="BA1074" i="27"/>
  <c r="BB1066" i="27"/>
  <c r="BB1064" i="27"/>
  <c r="BB1038" i="27"/>
  <c r="BB1036" i="27"/>
  <c r="BA1028" i="27"/>
  <c r="BA1009" i="27"/>
  <c r="BB1006" i="27"/>
  <c r="BA1000" i="27"/>
  <c r="BA997" i="27"/>
  <c r="BB996" i="27"/>
  <c r="BB994" i="27"/>
  <c r="BB993" i="27"/>
  <c r="BA991" i="27"/>
  <c r="BB990" i="27"/>
  <c r="BA973" i="27"/>
  <c r="BA972" i="27"/>
  <c r="BA970" i="27"/>
  <c r="BB969" i="27"/>
  <c r="BB967" i="27"/>
  <c r="BB966" i="27"/>
  <c r="BB963" i="27"/>
  <c r="BA962" i="27"/>
  <c r="BA961" i="27"/>
  <c r="BA960" i="27"/>
  <c r="BB934" i="27"/>
  <c r="BA933" i="27"/>
  <c r="BB930" i="27"/>
  <c r="BA929" i="27"/>
  <c r="BB926" i="27"/>
  <c r="BA925" i="27"/>
  <c r="BB922" i="27"/>
  <c r="BA921" i="27"/>
  <c r="BB918" i="27"/>
  <c r="BA917" i="27"/>
  <c r="BA901" i="27"/>
  <c r="BB898" i="27"/>
  <c r="BA897" i="27"/>
  <c r="BB894" i="27"/>
  <c r="BA893" i="27"/>
  <c r="BB890" i="27"/>
  <c r="BA889" i="27"/>
  <c r="BB886" i="27"/>
  <c r="BA885" i="27"/>
  <c r="BB882" i="27"/>
  <c r="BB865" i="27"/>
  <c r="BA864" i="27"/>
  <c r="BB861" i="27"/>
  <c r="BA860" i="27"/>
  <c r="BB857" i="27"/>
  <c r="BA856" i="27"/>
  <c r="BB853" i="27"/>
  <c r="BA852" i="27"/>
  <c r="BB849" i="27"/>
  <c r="BA848" i="27"/>
  <c r="BB827" i="27"/>
  <c r="BA826" i="27"/>
  <c r="BB823" i="27"/>
  <c r="BA822" i="27"/>
  <c r="BB819" i="27"/>
  <c r="BA818" i="27"/>
  <c r="BA1143" i="27"/>
  <c r="BB1108" i="27"/>
  <c r="BA1102" i="27"/>
  <c r="BA1070" i="27"/>
  <c r="BA1042" i="27"/>
  <c r="BA1027" i="27"/>
  <c r="BA1004" i="27"/>
  <c r="BB1001" i="27"/>
  <c r="BA996" i="27"/>
  <c r="BA995" i="27"/>
  <c r="BA993" i="27"/>
  <c r="BA990" i="27"/>
  <c r="BA969" i="27"/>
  <c r="BA968" i="27"/>
  <c r="BA966" i="27"/>
  <c r="BB965" i="27"/>
  <c r="BA963" i="27"/>
  <c r="BB956" i="27"/>
  <c r="BB955" i="27"/>
  <c r="BB935" i="27"/>
  <c r="BA934" i="27"/>
  <c r="BB931" i="27"/>
  <c r="BA930" i="27"/>
  <c r="BB927" i="27"/>
  <c r="BA926" i="27"/>
  <c r="BB923" i="27"/>
  <c r="BA922" i="27"/>
  <c r="BB919" i="27"/>
  <c r="BA918" i="27"/>
  <c r="BB899" i="27"/>
  <c r="BA898" i="27"/>
  <c r="BB895" i="27"/>
  <c r="BA894" i="27"/>
  <c r="BB891" i="27"/>
  <c r="BA890" i="27"/>
  <c r="BB887" i="27"/>
  <c r="BA886" i="27"/>
  <c r="AS703" i="27"/>
  <c r="BE703" i="27"/>
  <c r="AU704" i="27"/>
  <c r="BA704" i="27"/>
  <c r="BG704" i="27"/>
  <c r="AV705" i="27"/>
  <c r="BB705" i="27"/>
  <c r="BH705" i="27"/>
  <c r="BD706" i="27"/>
  <c r="BE707" i="27"/>
  <c r="AU708" i="27"/>
  <c r="BA708" i="27"/>
  <c r="BG708" i="27"/>
  <c r="AV709" i="27"/>
  <c r="BB709" i="27"/>
  <c r="BH709" i="27"/>
  <c r="BD710" i="27"/>
  <c r="BE711" i="27"/>
  <c r="AU712" i="27"/>
  <c r="BA712" i="27"/>
  <c r="BG712" i="27"/>
  <c r="AV713" i="27"/>
  <c r="BB713" i="27"/>
  <c r="BH713" i="27"/>
  <c r="BD714" i="27"/>
  <c r="BE715" i="27"/>
  <c r="AU716" i="27"/>
  <c r="BA716" i="27"/>
  <c r="BG716" i="27"/>
  <c r="AV717" i="27"/>
  <c r="BB717" i="27"/>
  <c r="BH717" i="27"/>
  <c r="BD718" i="27"/>
  <c r="BE719" i="27"/>
  <c r="AU720" i="27"/>
  <c r="BA720" i="27"/>
  <c r="BG720" i="27"/>
  <c r="AV721" i="27"/>
  <c r="BB721" i="27"/>
  <c r="BH721" i="27"/>
  <c r="BD722" i="27"/>
  <c r="S723" i="27"/>
  <c r="S728" i="27"/>
  <c r="BM729" i="27"/>
  <c r="BS729" i="27"/>
  <c r="BS728" i="27"/>
  <c r="BD737" i="27"/>
  <c r="BE738" i="27"/>
  <c r="AU739" i="27"/>
  <c r="BA739" i="27"/>
  <c r="BG739" i="27"/>
  <c r="AV740" i="27"/>
  <c r="BB740" i="27"/>
  <c r="BH740" i="27"/>
  <c r="BD741" i="27"/>
  <c r="BE742" i="27"/>
  <c r="AU743" i="27"/>
  <c r="BA743" i="27"/>
  <c r="BG743" i="27"/>
  <c r="AV744" i="27"/>
  <c r="BB744" i="27"/>
  <c r="BH744" i="27"/>
  <c r="BD745" i="27"/>
  <c r="BE746" i="27"/>
  <c r="AU747" i="27"/>
  <c r="BA747" i="27"/>
  <c r="BG747" i="27"/>
  <c r="AV748" i="27"/>
  <c r="BB748" i="27"/>
  <c r="BH748" i="27"/>
  <c r="BD749" i="27"/>
  <c r="BE750" i="27"/>
  <c r="AU751" i="27"/>
  <c r="BA751" i="27"/>
  <c r="BG751" i="27"/>
  <c r="AV752" i="27"/>
  <c r="BB752" i="27"/>
  <c r="BH752" i="27"/>
  <c r="BD753" i="27"/>
  <c r="BE754" i="27"/>
  <c r="AU755" i="27"/>
  <c r="BA755" i="27"/>
  <c r="BG755" i="27"/>
  <c r="AV756" i="27"/>
  <c r="BB756" i="27"/>
  <c r="BH756" i="27"/>
  <c r="S761" i="27"/>
  <c r="BK763" i="27"/>
  <c r="BQ763" i="27"/>
  <c r="BQ762" i="27"/>
  <c r="AV772" i="27"/>
  <c r="BB772" i="27"/>
  <c r="BH772" i="27"/>
  <c r="BD773" i="27"/>
  <c r="BE774" i="27"/>
  <c r="AU775" i="27"/>
  <c r="BA775" i="27"/>
  <c r="BG775" i="27"/>
  <c r="AV776" i="27"/>
  <c r="BB776" i="27"/>
  <c r="BH776" i="27"/>
  <c r="BD777" i="27"/>
  <c r="BE778" i="27"/>
  <c r="AU779" i="27"/>
  <c r="BA779" i="27"/>
  <c r="BG779" i="27"/>
  <c r="AV780" i="27"/>
  <c r="BB780" i="27"/>
  <c r="BH780" i="27"/>
  <c r="BD781" i="27"/>
  <c r="BE782" i="27"/>
  <c r="AU783" i="27"/>
  <c r="BA783" i="27"/>
  <c r="BG783" i="27"/>
  <c r="AV784" i="27"/>
  <c r="BB784" i="27"/>
  <c r="BH784" i="27"/>
  <c r="BD785" i="27"/>
  <c r="BE786" i="27"/>
  <c r="AU787" i="27"/>
  <c r="BA787" i="27"/>
  <c r="BG787" i="27"/>
  <c r="AV788" i="27"/>
  <c r="BB788" i="27"/>
  <c r="BH788" i="27"/>
  <c r="BD789" i="27"/>
  <c r="BE790" i="27"/>
  <c r="AU791" i="27"/>
  <c r="BA791" i="27"/>
  <c r="BG791" i="27"/>
  <c r="U792" i="27"/>
  <c r="BK792" i="27"/>
  <c r="BQ792" i="27"/>
  <c r="S796" i="27"/>
  <c r="S795" i="27" s="1"/>
  <c r="BK798" i="27"/>
  <c r="BQ798" i="27"/>
  <c r="BN799" i="27"/>
  <c r="BT799" i="27"/>
  <c r="AU809" i="27"/>
  <c r="BA809" i="27"/>
  <c r="BG809" i="27"/>
  <c r="AV810" i="27"/>
  <c r="BB810" i="27"/>
  <c r="BH810" i="27"/>
  <c r="BD811" i="27"/>
  <c r="BE812" i="27"/>
  <c r="AU813" i="27"/>
  <c r="BA813" i="27"/>
  <c r="BG813" i="27"/>
  <c r="AV814" i="27"/>
  <c r="BB814" i="27"/>
  <c r="BH814" i="27"/>
  <c r="BD815" i="27"/>
  <c r="BE816" i="27"/>
  <c r="AU817" i="27"/>
  <c r="BA817" i="27"/>
  <c r="BG817" i="27"/>
  <c r="BE818" i="27"/>
  <c r="BG819" i="27"/>
  <c r="BG820" i="27"/>
  <c r="AV821" i="27"/>
  <c r="BD821" i="27"/>
  <c r="AV822" i="27"/>
  <c r="BD822" i="27"/>
  <c r="BE823" i="27"/>
  <c r="AV824" i="27"/>
  <c r="BE824" i="27"/>
  <c r="AU825" i="27"/>
  <c r="BB825" i="27"/>
  <c r="BB826" i="27"/>
  <c r="AU827" i="27"/>
  <c r="BD827" i="27"/>
  <c r="AU828" i="27"/>
  <c r="BB828" i="27"/>
  <c r="BP829" i="27"/>
  <c r="BS835" i="27"/>
  <c r="BS834" i="27"/>
  <c r="BP836" i="27"/>
  <c r="S866" i="27"/>
  <c r="S871" i="27"/>
  <c r="AS846" i="27"/>
  <c r="BA846" i="27"/>
  <c r="BH846" i="27"/>
  <c r="BN872" i="27"/>
  <c r="BN866" i="27"/>
  <c r="BT872" i="27"/>
  <c r="BT866" i="27"/>
  <c r="BG847" i="27"/>
  <c r="BE848" i="27"/>
  <c r="BG849" i="27"/>
  <c r="BG850" i="27"/>
  <c r="AV851" i="27"/>
  <c r="BD851" i="27"/>
  <c r="AV852" i="27"/>
  <c r="BD852" i="27"/>
  <c r="BE853" i="27"/>
  <c r="AV854" i="27"/>
  <c r="BE854" i="27"/>
  <c r="AU855" i="27"/>
  <c r="BB855" i="27"/>
  <c r="BB856" i="27"/>
  <c r="AU857" i="27"/>
  <c r="BD857" i="27"/>
  <c r="AU858" i="27"/>
  <c r="BB858" i="27"/>
  <c r="BA859" i="27"/>
  <c r="BH859" i="27"/>
  <c r="BH860" i="27"/>
  <c r="BA861" i="27"/>
  <c r="BA862" i="27"/>
  <c r="BH862" i="27"/>
  <c r="BG863" i="27"/>
  <c r="BE864" i="27"/>
  <c r="BA865" i="27"/>
  <c r="BQ866" i="27"/>
  <c r="S870" i="27"/>
  <c r="S869" i="27"/>
  <c r="BN873" i="27"/>
  <c r="AU882" i="27"/>
  <c r="BG882" i="27"/>
  <c r="BA883" i="27"/>
  <c r="BD884" i="27"/>
  <c r="BD885" i="27"/>
  <c r="BA887" i="27"/>
  <c r="BB888" i="27"/>
  <c r="BD889" i="27"/>
  <c r="BA891" i="27"/>
  <c r="BB892" i="27"/>
  <c r="BD893" i="27"/>
  <c r="BA895" i="27"/>
  <c r="BB896" i="27"/>
  <c r="BD897" i="27"/>
  <c r="BA899" i="27"/>
  <c r="BB900" i="27"/>
  <c r="BD901" i="27"/>
  <c r="BK943" i="27"/>
  <c r="BQ943" i="27"/>
  <c r="BE918" i="27"/>
  <c r="BE922" i="27"/>
  <c r="BE926" i="27"/>
  <c r="BE930" i="27"/>
  <c r="BE934" i="27"/>
  <c r="BS937" i="27"/>
  <c r="BS942" i="27" s="1"/>
  <c r="AU955" i="27"/>
  <c r="BK975" i="27"/>
  <c r="BA956" i="27"/>
  <c r="BB957" i="27"/>
  <c r="AV958" i="27"/>
  <c r="AU964" i="27"/>
  <c r="BE967" i="27"/>
  <c r="BD970" i="27"/>
  <c r="BE973" i="27"/>
  <c r="BM1017" i="27"/>
  <c r="BM1016" i="27"/>
  <c r="BM1010" i="27"/>
  <c r="BM1015" i="27" s="1"/>
  <c r="BS1017" i="27"/>
  <c r="BS1016" i="27"/>
  <c r="BS1010" i="27"/>
  <c r="AU992" i="27"/>
  <c r="BG993" i="27"/>
  <c r="BD998" i="27"/>
  <c r="BD1007" i="27"/>
  <c r="BK1016" i="27"/>
  <c r="BK1015" i="27" s="1"/>
  <c r="BK1053" i="27"/>
  <c r="BK1052" i="27"/>
  <c r="BQ1046" i="27"/>
  <c r="BQ1053" i="27"/>
  <c r="BQ1052" i="27"/>
  <c r="U1027" i="27"/>
  <c r="U1046" i="27" s="1"/>
  <c r="S1027" i="27"/>
  <c r="BG1030" i="27"/>
  <c r="BA1041" i="27"/>
  <c r="BK1046" i="27"/>
  <c r="BA1069" i="27"/>
  <c r="BG1073" i="27"/>
  <c r="BT1081" i="27"/>
  <c r="AU1110" i="27"/>
  <c r="BB1115" i="27"/>
  <c r="BB1169" i="27"/>
  <c r="BD1329" i="27"/>
  <c r="BE1326" i="27"/>
  <c r="BD1325" i="27"/>
  <c r="BE1322" i="27"/>
  <c r="BD1321" i="27"/>
  <c r="BE1318" i="27"/>
  <c r="BD1317" i="27"/>
  <c r="BE1314" i="27"/>
  <c r="BD1313" i="27"/>
  <c r="BE1327" i="27"/>
  <c r="BD1320" i="27"/>
  <c r="BE1317" i="27"/>
  <c r="BE1316" i="27"/>
  <c r="BD1315" i="27"/>
  <c r="BD1314" i="27"/>
  <c r="BE1311" i="27"/>
  <c r="BD1310" i="27"/>
  <c r="BE1329" i="27"/>
  <c r="BE1328" i="27"/>
  <c r="BD1327" i="27"/>
  <c r="BD1326" i="27"/>
  <c r="BE1323" i="27"/>
  <c r="BD1316" i="27"/>
  <c r="BE1313" i="27"/>
  <c r="BE1312" i="27"/>
  <c r="BD1311" i="27"/>
  <c r="BE1321" i="27"/>
  <c r="BE1319" i="27"/>
  <c r="BD1293" i="27"/>
  <c r="BE1290" i="27"/>
  <c r="BD1289" i="27"/>
  <c r="BE1286" i="27"/>
  <c r="BD1285" i="27"/>
  <c r="BE1282" i="27"/>
  <c r="BD1281" i="27"/>
  <c r="BE1278" i="27"/>
  <c r="BD1277" i="27"/>
  <c r="BE1274" i="27"/>
  <c r="BE1325" i="27"/>
  <c r="BE1320" i="27"/>
  <c r="BD1319" i="27"/>
  <c r="BE1291" i="27"/>
  <c r="BD1290" i="27"/>
  <c r="BE1287" i="27"/>
  <c r="BD1286" i="27"/>
  <c r="BE1283" i="27"/>
  <c r="BD1282" i="27"/>
  <c r="BE1279" i="27"/>
  <c r="BD1278" i="27"/>
  <c r="BE1275" i="27"/>
  <c r="BD1274" i="27"/>
  <c r="BD1258" i="27"/>
  <c r="BE1255" i="27"/>
  <c r="BD1254" i="27"/>
  <c r="BD1328" i="27"/>
  <c r="BE1324" i="27"/>
  <c r="BD1323" i="27"/>
  <c r="BD1322" i="27"/>
  <c r="BD1318" i="27"/>
  <c r="BE1315" i="27"/>
  <c r="BD1312" i="27"/>
  <c r="BE1310" i="27"/>
  <c r="BE1289" i="27"/>
  <c r="BE1288" i="27"/>
  <c r="BD1284" i="27"/>
  <c r="BD1279" i="27"/>
  <c r="BD1324" i="27"/>
  <c r="BE1292" i="27"/>
  <c r="BD1288" i="27"/>
  <c r="BD1283" i="27"/>
  <c r="BE1277" i="27"/>
  <c r="BE1276" i="27"/>
  <c r="BD1253" i="27"/>
  <c r="BD1292" i="27"/>
  <c r="BD1287" i="27"/>
  <c r="BE1281" i="27"/>
  <c r="BE1280" i="27"/>
  <c r="BD1276" i="27"/>
  <c r="BE1256" i="27"/>
  <c r="BE1254" i="27"/>
  <c r="BE1252" i="27"/>
  <c r="BD1249" i="27"/>
  <c r="BE1246" i="27"/>
  <c r="BD1245" i="27"/>
  <c r="BE1242" i="27"/>
  <c r="BD1241" i="27"/>
  <c r="BE1222" i="27"/>
  <c r="BD1221" i="27"/>
  <c r="BE1218" i="27"/>
  <c r="BD1217" i="27"/>
  <c r="BE1214" i="27"/>
  <c r="BD1213" i="27"/>
  <c r="BE1210" i="27"/>
  <c r="BD1209" i="27"/>
  <c r="BE1206" i="27"/>
  <c r="BD1205" i="27"/>
  <c r="BD1291" i="27"/>
  <c r="BE1285" i="27"/>
  <c r="BD1280" i="27"/>
  <c r="BE1253" i="27"/>
  <c r="BD1252" i="27"/>
  <c r="BE1250" i="27"/>
  <c r="BE1247" i="27"/>
  <c r="BD1246" i="27"/>
  <c r="BE1243" i="27"/>
  <c r="BD1242" i="27"/>
  <c r="BE1239" i="27"/>
  <c r="BE1223" i="27"/>
  <c r="BD1222" i="27"/>
  <c r="BE1219" i="27"/>
  <c r="BD1218" i="27"/>
  <c r="BE1215" i="27"/>
  <c r="BD1214" i="27"/>
  <c r="BE1211" i="27"/>
  <c r="BD1210" i="27"/>
  <c r="BE1207" i="27"/>
  <c r="BD1206" i="27"/>
  <c r="BE1187" i="27"/>
  <c r="BD1186" i="27"/>
  <c r="BE1183" i="27"/>
  <c r="BD1182" i="27"/>
  <c r="BE1293" i="27"/>
  <c r="BE1284" i="27"/>
  <c r="BE1257" i="27"/>
  <c r="BD1256" i="27"/>
  <c r="BD1255" i="27"/>
  <c r="BE1251" i="27"/>
  <c r="BD1250" i="27"/>
  <c r="BE1248" i="27"/>
  <c r="BD1247" i="27"/>
  <c r="BE1244" i="27"/>
  <c r="BD1243" i="27"/>
  <c r="BE1240" i="27"/>
  <c r="BD1239" i="27"/>
  <c r="BD1223" i="27"/>
  <c r="BE1220" i="27"/>
  <c r="BD1219" i="27"/>
  <c r="BE1216" i="27"/>
  <c r="BD1215" i="27"/>
  <c r="BE1212" i="27"/>
  <c r="BD1211" i="27"/>
  <c r="BE1208" i="27"/>
  <c r="BD1207" i="27"/>
  <c r="BE1204" i="27"/>
  <c r="BE1241" i="27"/>
  <c r="BE1217" i="27"/>
  <c r="BE1213" i="27"/>
  <c r="BE1209" i="27"/>
  <c r="BE1205" i="27"/>
  <c r="BD1185" i="27"/>
  <c r="BE1182" i="27"/>
  <c r="BE1181" i="27"/>
  <c r="BE1178" i="27"/>
  <c r="BD1177" i="27"/>
  <c r="BE1174" i="27"/>
  <c r="BD1173" i="27"/>
  <c r="BE1170" i="27"/>
  <c r="BD1169" i="27"/>
  <c r="BD1152" i="27"/>
  <c r="BE1149" i="27"/>
  <c r="BD1148" i="27"/>
  <c r="BE1145" i="27"/>
  <c r="BD1144" i="27"/>
  <c r="BE1141" i="27"/>
  <c r="BD1140" i="27"/>
  <c r="BD1275" i="27"/>
  <c r="BD1257" i="27"/>
  <c r="BD1248" i="27"/>
  <c r="BE1188" i="27"/>
  <c r="BD1181" i="27"/>
  <c r="BE1179" i="27"/>
  <c r="BD1178" i="27"/>
  <c r="BE1175" i="27"/>
  <c r="BD1174" i="27"/>
  <c r="BE1171" i="27"/>
  <c r="BD1251" i="27"/>
  <c r="BE1249" i="27"/>
  <c r="BD1244" i="27"/>
  <c r="BD1220" i="27"/>
  <c r="BD1216" i="27"/>
  <c r="BD1212" i="27"/>
  <c r="BD1208" i="27"/>
  <c r="BD1204" i="27"/>
  <c r="BD1188" i="27"/>
  <c r="BD1187" i="27"/>
  <c r="BE1184" i="27"/>
  <c r="BE1180" i="27"/>
  <c r="BD1179" i="27"/>
  <c r="BE1176" i="27"/>
  <c r="BD1175" i="27"/>
  <c r="BE1172" i="27"/>
  <c r="BD1171" i="27"/>
  <c r="BE1151" i="27"/>
  <c r="BD1150" i="27"/>
  <c r="BE1147" i="27"/>
  <c r="BD1146" i="27"/>
  <c r="BE1143" i="27"/>
  <c r="BD1142" i="27"/>
  <c r="BE1221" i="27"/>
  <c r="BE1185" i="27"/>
  <c r="BD1149" i="27"/>
  <c r="BE1146" i="27"/>
  <c r="BD1141" i="27"/>
  <c r="BD1139" i="27"/>
  <c r="BE1136" i="27"/>
  <c r="BD1135" i="27"/>
  <c r="BE1115" i="27"/>
  <c r="BD1114" i="27"/>
  <c r="BE1111" i="27"/>
  <c r="BD1110" i="27"/>
  <c r="BE1107" i="27"/>
  <c r="BD1106" i="27"/>
  <c r="BE1103" i="27"/>
  <c r="BD1102" i="27"/>
  <c r="BE1099" i="27"/>
  <c r="BD1098" i="27"/>
  <c r="BE1078" i="27"/>
  <c r="BD1077" i="27"/>
  <c r="BE1074" i="27"/>
  <c r="BD1073" i="27"/>
  <c r="BE1245" i="27"/>
  <c r="BD1240" i="27"/>
  <c r="BE1186" i="27"/>
  <c r="BD1183" i="27"/>
  <c r="BD1180" i="27"/>
  <c r="BD1176" i="27"/>
  <c r="BD1172" i="27"/>
  <c r="BD1170" i="27"/>
  <c r="BD1151" i="27"/>
  <c r="BE1148" i="27"/>
  <c r="BD1143" i="27"/>
  <c r="BE1140" i="27"/>
  <c r="BE1137" i="27"/>
  <c r="BD1136" i="27"/>
  <c r="BE1133" i="27"/>
  <c r="BE1116" i="27"/>
  <c r="BD1115" i="27"/>
  <c r="BE1112" i="27"/>
  <c r="BD1111" i="27"/>
  <c r="BE1108" i="27"/>
  <c r="BD1107" i="27"/>
  <c r="BE1104" i="27"/>
  <c r="BD1103" i="27"/>
  <c r="BE1100" i="27"/>
  <c r="BD1099" i="27"/>
  <c r="BE1079" i="27"/>
  <c r="BD1078" i="27"/>
  <c r="BE1075" i="27"/>
  <c r="BD1074" i="27"/>
  <c r="BE1071" i="27"/>
  <c r="BD1070" i="27"/>
  <c r="BE1067" i="27"/>
  <c r="BD1066" i="27"/>
  <c r="BE1063" i="27"/>
  <c r="BD1062" i="27"/>
  <c r="BE1043" i="27"/>
  <c r="BD1042" i="27"/>
  <c r="BE1039" i="27"/>
  <c r="BD1038" i="27"/>
  <c r="BE1035" i="27"/>
  <c r="BD1034" i="27"/>
  <c r="BE1031" i="27"/>
  <c r="BD1030" i="27"/>
  <c r="BD1184" i="27"/>
  <c r="BE1177" i="27"/>
  <c r="BE1152" i="27"/>
  <c r="BE1144" i="27"/>
  <c r="BD1137" i="27"/>
  <c r="BD1116" i="27"/>
  <c r="BE1110" i="27"/>
  <c r="BE1109" i="27"/>
  <c r="BD1105" i="27"/>
  <c r="BD1100" i="27"/>
  <c r="BD1079" i="27"/>
  <c r="BE1073" i="27"/>
  <c r="BE1072" i="27"/>
  <c r="BE1068" i="27"/>
  <c r="BD1061" i="27"/>
  <c r="BE1045" i="27"/>
  <c r="BD1044" i="27"/>
  <c r="BD1043" i="27"/>
  <c r="BE1040" i="27"/>
  <c r="BD1033" i="27"/>
  <c r="BE1030" i="27"/>
  <c r="BE1029" i="27"/>
  <c r="BD1028" i="27"/>
  <c r="BD1027" i="27"/>
  <c r="BD1026" i="27"/>
  <c r="BE1009" i="27"/>
  <c r="BD1008" i="27"/>
  <c r="BE1005" i="27"/>
  <c r="BD1004" i="27"/>
  <c r="BE1001" i="27"/>
  <c r="BD1000" i="27"/>
  <c r="BE997" i="27"/>
  <c r="BD996" i="27"/>
  <c r="BE993" i="27"/>
  <c r="BE992" i="27"/>
  <c r="BD991" i="27"/>
  <c r="BD990" i="27"/>
  <c r="BE974" i="27"/>
  <c r="BD973" i="27"/>
  <c r="BE970" i="27"/>
  <c r="BD969" i="27"/>
  <c r="BE966" i="27"/>
  <c r="BD965" i="27"/>
  <c r="BE1173" i="27"/>
  <c r="BE1150" i="27"/>
  <c r="BD1145" i="27"/>
  <c r="BE1142" i="27"/>
  <c r="BE1135" i="27"/>
  <c r="BE1134" i="27"/>
  <c r="BE1114" i="27"/>
  <c r="BE1113" i="27"/>
  <c r="BD1109" i="27"/>
  <c r="BD1104" i="27"/>
  <c r="BE1098" i="27"/>
  <c r="BE1097" i="27"/>
  <c r="BE1077" i="27"/>
  <c r="BE1076" i="27"/>
  <c r="BD1072" i="27"/>
  <c r="BE1070" i="27"/>
  <c r="BE1069" i="27"/>
  <c r="BD1068" i="27"/>
  <c r="BD1067" i="27"/>
  <c r="BE1064" i="27"/>
  <c r="BD1045" i="27"/>
  <c r="BE1042" i="27"/>
  <c r="BE1041" i="27"/>
  <c r="BD1040" i="27"/>
  <c r="BD1039" i="27"/>
  <c r="BE1036" i="27"/>
  <c r="BD1029" i="27"/>
  <c r="BD1009" i="27"/>
  <c r="BE1006" i="27"/>
  <c r="BD1005" i="27"/>
  <c r="BE1002" i="27"/>
  <c r="BD1001" i="27"/>
  <c r="BE1169" i="27"/>
  <c r="BE1138" i="27"/>
  <c r="BD1134" i="27"/>
  <c r="BD1113" i="27"/>
  <c r="BD1108" i="27"/>
  <c r="BE1102" i="27"/>
  <c r="BE1101" i="27"/>
  <c r="BD1097" i="27"/>
  <c r="BE1080" i="27"/>
  <c r="BD1076" i="27"/>
  <c r="BD1071" i="27"/>
  <c r="BD1069" i="27"/>
  <c r="BE1066" i="27"/>
  <c r="BE1065" i="27"/>
  <c r="BD1064" i="27"/>
  <c r="BD1063" i="27"/>
  <c r="BD1041" i="27"/>
  <c r="BE1038" i="27"/>
  <c r="BE1037" i="27"/>
  <c r="BD1036" i="27"/>
  <c r="BD1035" i="27"/>
  <c r="BE1032" i="27"/>
  <c r="BD1133" i="27"/>
  <c r="BE1105" i="27"/>
  <c r="BE1061" i="27"/>
  <c r="BE1044" i="27"/>
  <c r="BE1033" i="27"/>
  <c r="BD1031" i="27"/>
  <c r="BE1028" i="27"/>
  <c r="BD1006" i="27"/>
  <c r="BE1000" i="27"/>
  <c r="BE999" i="27"/>
  <c r="BE996" i="27"/>
  <c r="BE995" i="27"/>
  <c r="BD994" i="27"/>
  <c r="BD993" i="27"/>
  <c r="BE990" i="27"/>
  <c r="BD972" i="27"/>
  <c r="BE969" i="27"/>
  <c r="BE968" i="27"/>
  <c r="BD967" i="27"/>
  <c r="BD966" i="27"/>
  <c r="BD963" i="27"/>
  <c r="BE956" i="27"/>
  <c r="BE955" i="27"/>
  <c r="BE935" i="27"/>
  <c r="BD934" i="27"/>
  <c r="BE931" i="27"/>
  <c r="BD930" i="27"/>
  <c r="BE927" i="27"/>
  <c r="BD926" i="27"/>
  <c r="BE923" i="27"/>
  <c r="BD922" i="27"/>
  <c r="BE919" i="27"/>
  <c r="BD918" i="27"/>
  <c r="BE899" i="27"/>
  <c r="BD898" i="27"/>
  <c r="BE895" i="27"/>
  <c r="BD894" i="27"/>
  <c r="BE891" i="27"/>
  <c r="BD890" i="27"/>
  <c r="BE887" i="27"/>
  <c r="BD886" i="27"/>
  <c r="BE883" i="27"/>
  <c r="BD882" i="27"/>
  <c r="BD865" i="27"/>
  <c r="BD1147" i="27"/>
  <c r="BE1062" i="27"/>
  <c r="BE1034" i="27"/>
  <c r="BE1027" i="27"/>
  <c r="BE1004" i="27"/>
  <c r="BE1003" i="27"/>
  <c r="BD999" i="27"/>
  <c r="BD995" i="27"/>
  <c r="BD968" i="27"/>
  <c r="BE965" i="27"/>
  <c r="BE964" i="27"/>
  <c r="BE959" i="27"/>
  <c r="BE958" i="27"/>
  <c r="BE957" i="27"/>
  <c r="BD956" i="27"/>
  <c r="BD955" i="27"/>
  <c r="BE936" i="27"/>
  <c r="BD935" i="27"/>
  <c r="BE932" i="27"/>
  <c r="BD931" i="27"/>
  <c r="BE928" i="27"/>
  <c r="BD927" i="27"/>
  <c r="BE924" i="27"/>
  <c r="BD923" i="27"/>
  <c r="BE920" i="27"/>
  <c r="BD919" i="27"/>
  <c r="BE900" i="27"/>
  <c r="BD899" i="27"/>
  <c r="BE896" i="27"/>
  <c r="BD895" i="27"/>
  <c r="BE892" i="27"/>
  <c r="BD891" i="27"/>
  <c r="BE888" i="27"/>
  <c r="BD887" i="27"/>
  <c r="BE884" i="27"/>
  <c r="BD883" i="27"/>
  <c r="BE863" i="27"/>
  <c r="BD862" i="27"/>
  <c r="BE859" i="27"/>
  <c r="BD858" i="27"/>
  <c r="BE855" i="27"/>
  <c r="BD854" i="27"/>
  <c r="BE851" i="27"/>
  <c r="BD850" i="27"/>
  <c r="BE847" i="27"/>
  <c r="BD846" i="27"/>
  <c r="BD828" i="27"/>
  <c r="BE825" i="27"/>
  <c r="BD824" i="27"/>
  <c r="BE821" i="27"/>
  <c r="BD820" i="27"/>
  <c r="BE1139" i="27"/>
  <c r="BD1080" i="27"/>
  <c r="BD1032" i="27"/>
  <c r="BE1026" i="27"/>
  <c r="BE1008" i="27"/>
  <c r="BE1007" i="27"/>
  <c r="BD1003" i="27"/>
  <c r="BE998" i="27"/>
  <c r="BD992" i="27"/>
  <c r="BD974" i="27"/>
  <c r="BE971" i="27"/>
  <c r="BD964" i="27"/>
  <c r="BE962" i="27"/>
  <c r="BE961" i="27"/>
  <c r="BE960" i="27"/>
  <c r="BD959" i="27"/>
  <c r="BD958" i="27"/>
  <c r="BD957" i="27"/>
  <c r="BD936" i="27"/>
  <c r="BE933" i="27"/>
  <c r="BD932" i="27"/>
  <c r="BE929" i="27"/>
  <c r="BD928" i="27"/>
  <c r="BE925" i="27"/>
  <c r="BD924" i="27"/>
  <c r="BE921" i="27"/>
  <c r="BD920" i="27"/>
  <c r="BE917" i="27"/>
  <c r="BE901" i="27"/>
  <c r="BD900" i="27"/>
  <c r="BE897" i="27"/>
  <c r="BD896" i="27"/>
  <c r="BE893" i="27"/>
  <c r="BD892" i="27"/>
  <c r="BE889" i="27"/>
  <c r="BD888" i="27"/>
  <c r="BE885" i="27"/>
  <c r="BD705" i="27"/>
  <c r="BE706" i="27"/>
  <c r="BD709" i="27"/>
  <c r="BE710" i="27"/>
  <c r="BD713" i="27"/>
  <c r="BE714" i="27"/>
  <c r="BD717" i="27"/>
  <c r="BE718" i="27"/>
  <c r="BD721" i="27"/>
  <c r="BE722" i="27"/>
  <c r="T723" i="27"/>
  <c r="BE737" i="27"/>
  <c r="BD740" i="27"/>
  <c r="BE741" i="27"/>
  <c r="BD744" i="27"/>
  <c r="BE745" i="27"/>
  <c r="BD748" i="27"/>
  <c r="BE749" i="27"/>
  <c r="BD752" i="27"/>
  <c r="BE753" i="27"/>
  <c r="BD756" i="27"/>
  <c r="S757" i="27"/>
  <c r="S762" i="27"/>
  <c r="BD772" i="27"/>
  <c r="BE773" i="27"/>
  <c r="AU774" i="27"/>
  <c r="BA774" i="27"/>
  <c r="BG774" i="27"/>
  <c r="AV775" i="27"/>
  <c r="BB775" i="27"/>
  <c r="BH775" i="27"/>
  <c r="BD776" i="27"/>
  <c r="BE777" i="27"/>
  <c r="AU778" i="27"/>
  <c r="BA778" i="27"/>
  <c r="BG778" i="27"/>
  <c r="AV779" i="27"/>
  <c r="BB779" i="27"/>
  <c r="BH779" i="27"/>
  <c r="BD780" i="27"/>
  <c r="BE781" i="27"/>
  <c r="AU782" i="27"/>
  <c r="BA782" i="27"/>
  <c r="BG782" i="27"/>
  <c r="AV783" i="27"/>
  <c r="BB783" i="27"/>
  <c r="BH783" i="27"/>
  <c r="BD784" i="27"/>
  <c r="BE785" i="27"/>
  <c r="AU786" i="27"/>
  <c r="BA786" i="27"/>
  <c r="BG786" i="27"/>
  <c r="AV787" i="27"/>
  <c r="BB787" i="27"/>
  <c r="BH787" i="27"/>
  <c r="BD788" i="27"/>
  <c r="BE789" i="27"/>
  <c r="AU790" i="27"/>
  <c r="BA790" i="27"/>
  <c r="BG790" i="27"/>
  <c r="AV791" i="27"/>
  <c r="BB791" i="27"/>
  <c r="BH791" i="27"/>
  <c r="S797" i="27"/>
  <c r="AV809" i="27"/>
  <c r="BB809" i="27"/>
  <c r="BH809" i="27"/>
  <c r="BN835" i="27"/>
  <c r="BN829" i="27"/>
  <c r="BT835" i="27"/>
  <c r="BT829" i="27"/>
  <c r="BD810" i="27"/>
  <c r="BE811" i="27"/>
  <c r="AU812" i="27"/>
  <c r="BA812" i="27"/>
  <c r="BG812" i="27"/>
  <c r="AV813" i="27"/>
  <c r="BB813" i="27"/>
  <c r="BH813" i="27"/>
  <c r="BD814" i="27"/>
  <c r="BE815" i="27"/>
  <c r="AU816" i="27"/>
  <c r="BA816" i="27"/>
  <c r="BG816" i="27"/>
  <c r="AV817" i="27"/>
  <c r="BB817" i="27"/>
  <c r="BH817" i="27"/>
  <c r="BH818" i="27"/>
  <c r="BA819" i="27"/>
  <c r="BA820" i="27"/>
  <c r="BH820" i="27"/>
  <c r="BG821" i="27"/>
  <c r="BE822" i="27"/>
  <c r="BG823" i="27"/>
  <c r="BG824" i="27"/>
  <c r="AV825" i="27"/>
  <c r="BD825" i="27"/>
  <c r="AV826" i="27"/>
  <c r="BD826" i="27"/>
  <c r="BE827" i="27"/>
  <c r="AV828" i="27"/>
  <c r="BE828" i="27"/>
  <c r="BJ829" i="27"/>
  <c r="T871" i="27"/>
  <c r="T870" i="27" a="1"/>
  <c r="T870" i="27" s="1"/>
  <c r="T869" i="27" s="1"/>
  <c r="AU846" i="27"/>
  <c r="BB846" i="27"/>
  <c r="BJ873" i="27"/>
  <c r="BP873" i="27"/>
  <c r="BA847" i="27"/>
  <c r="BH847" i="27"/>
  <c r="BH848" i="27"/>
  <c r="BA849" i="27"/>
  <c r="BA850" i="27"/>
  <c r="BH850" i="27"/>
  <c r="BG851" i="27"/>
  <c r="BE852" i="27"/>
  <c r="BG853" i="27"/>
  <c r="BG854" i="27"/>
  <c r="AV855" i="27"/>
  <c r="BD855" i="27"/>
  <c r="AV856" i="27"/>
  <c r="BD856" i="27"/>
  <c r="BE857" i="27"/>
  <c r="AV858" i="27"/>
  <c r="BE858" i="27"/>
  <c r="AU859" i="27"/>
  <c r="BB859" i="27"/>
  <c r="BB860" i="27"/>
  <c r="AU861" i="27"/>
  <c r="BD861" i="27"/>
  <c r="AU862" i="27"/>
  <c r="BB862" i="27"/>
  <c r="BA863" i="27"/>
  <c r="BH863" i="27"/>
  <c r="BH864" i="27"/>
  <c r="BE865" i="27"/>
  <c r="BJ866" i="27"/>
  <c r="U902" i="27"/>
  <c r="BB883" i="27"/>
  <c r="AV884" i="27"/>
  <c r="BH884" i="27"/>
  <c r="BG887" i="27"/>
  <c r="BH888" i="27"/>
  <c r="BG891" i="27"/>
  <c r="BH892" i="27"/>
  <c r="BG895" i="27"/>
  <c r="BH896" i="27"/>
  <c r="BG899" i="27"/>
  <c r="BH900" i="27"/>
  <c r="BS944" i="27"/>
  <c r="AU919" i="27"/>
  <c r="AV920" i="27"/>
  <c r="AU923" i="27"/>
  <c r="AV924" i="27"/>
  <c r="AU927" i="27"/>
  <c r="AV928" i="27"/>
  <c r="AU931" i="27"/>
  <c r="AV932" i="27"/>
  <c r="AU935" i="27"/>
  <c r="AV936" i="27"/>
  <c r="S942" i="27"/>
  <c r="BA955" i="27"/>
  <c r="BM982" i="27"/>
  <c r="BM975" i="27"/>
  <c r="BM981" i="27"/>
  <c r="BS982" i="27"/>
  <c r="BS975" i="27"/>
  <c r="BS981" i="27"/>
  <c r="BG956" i="27"/>
  <c r="BH957" i="27"/>
  <c r="BB958" i="27"/>
  <c r="AV959" i="27"/>
  <c r="BD960" i="27"/>
  <c r="BD962" i="27"/>
  <c r="BA964" i="27"/>
  <c r="BG966" i="27"/>
  <c r="BG969" i="27"/>
  <c r="BE972" i="27"/>
  <c r="AU974" i="27"/>
  <c r="BG990" i="27"/>
  <c r="BB992" i="27"/>
  <c r="BG995" i="27"/>
  <c r="AV997" i="27"/>
  <c r="BA1001" i="27"/>
  <c r="AV1006" i="27"/>
  <c r="BA1008" i="27"/>
  <c r="BD1037" i="27"/>
  <c r="BD1065" i="27"/>
  <c r="BB1078" i="27"/>
  <c r="BD1101" i="27"/>
  <c r="S1122" i="27"/>
  <c r="BD1138" i="27"/>
  <c r="BD601" i="27"/>
  <c r="BD602" i="27"/>
  <c r="BD603" i="27"/>
  <c r="BD604" i="27"/>
  <c r="BD605" i="27"/>
  <c r="BD606" i="27"/>
  <c r="BD607" i="27"/>
  <c r="BD608" i="27"/>
  <c r="BD609" i="27"/>
  <c r="BD610" i="27"/>
  <c r="BD628" i="27"/>
  <c r="BE629" i="27"/>
  <c r="BD632" i="27"/>
  <c r="BE633" i="27"/>
  <c r="BD636" i="27"/>
  <c r="BE637" i="27"/>
  <c r="BD640" i="27"/>
  <c r="BE641" i="27"/>
  <c r="BD644" i="27"/>
  <c r="BE645" i="27"/>
  <c r="BM648" i="27"/>
  <c r="BS648" i="27"/>
  <c r="BD664" i="27"/>
  <c r="BE665" i="27"/>
  <c r="BD668" i="27"/>
  <c r="BE669" i="27"/>
  <c r="BD672" i="27"/>
  <c r="BE673" i="27"/>
  <c r="BD676" i="27"/>
  <c r="BE677" i="27"/>
  <c r="BD680" i="27"/>
  <c r="BE681" i="27"/>
  <c r="AV1328" i="27"/>
  <c r="AU1327" i="27"/>
  <c r="AV1324" i="27"/>
  <c r="AU1323" i="27"/>
  <c r="AV1320" i="27"/>
  <c r="AU1319" i="27"/>
  <c r="AV1316" i="27"/>
  <c r="AU1315" i="27"/>
  <c r="AU1321" i="27"/>
  <c r="AU1320" i="27"/>
  <c r="AU1318" i="27"/>
  <c r="AV1317" i="27"/>
  <c r="AV1315" i="27"/>
  <c r="AV1314" i="27"/>
  <c r="AU1312" i="27"/>
  <c r="AV1329" i="27"/>
  <c r="AV1327" i="27"/>
  <c r="AV1326" i="27"/>
  <c r="AU1317" i="27"/>
  <c r="AU1316" i="27"/>
  <c r="AU1314" i="27"/>
  <c r="AV1313" i="27"/>
  <c r="AV1310" i="27"/>
  <c r="AU1328" i="27"/>
  <c r="AU1326" i="27"/>
  <c r="AU1325" i="27"/>
  <c r="AV1323" i="27"/>
  <c r="AV1322" i="27"/>
  <c r="AV1318" i="27"/>
  <c r="AU1311" i="27"/>
  <c r="AV1292" i="27"/>
  <c r="AU1291" i="27"/>
  <c r="AV1288" i="27"/>
  <c r="AU1287" i="27"/>
  <c r="AV1284" i="27"/>
  <c r="AU1283" i="27"/>
  <c r="AV1280" i="27"/>
  <c r="AU1279" i="27"/>
  <c r="AV1276" i="27"/>
  <c r="AU1275" i="27"/>
  <c r="AU1329" i="27"/>
  <c r="AU1324" i="27"/>
  <c r="AU1322" i="27"/>
  <c r="AU1313" i="27"/>
  <c r="AV1312" i="27"/>
  <c r="AV1293" i="27"/>
  <c r="AU1292" i="27"/>
  <c r="AV1289" i="27"/>
  <c r="AU1288" i="27"/>
  <c r="AV1285" i="27"/>
  <c r="AU1284" i="27"/>
  <c r="AV1281" i="27"/>
  <c r="AU1280" i="27"/>
  <c r="AV1277" i="27"/>
  <c r="AU1276" i="27"/>
  <c r="AV1257" i="27"/>
  <c r="AU1256" i="27"/>
  <c r="AV1253" i="27"/>
  <c r="AU1252" i="27"/>
  <c r="AV1321" i="27"/>
  <c r="AU1310" i="27"/>
  <c r="AU1293" i="27"/>
  <c r="AV1290" i="27"/>
  <c r="AU1286" i="27"/>
  <c r="AV1283" i="27"/>
  <c r="AU1277" i="27"/>
  <c r="AV1274" i="27"/>
  <c r="AU1258" i="27"/>
  <c r="AV1319" i="27"/>
  <c r="AU1290" i="27"/>
  <c r="AV1287" i="27"/>
  <c r="AU1281" i="27"/>
  <c r="AV1278" i="27"/>
  <c r="AU1274" i="27"/>
  <c r="AU1254" i="27"/>
  <c r="AU1253" i="27"/>
  <c r="AV1311" i="27"/>
  <c r="AV1291" i="27"/>
  <c r="AU1285" i="27"/>
  <c r="AV1282" i="27"/>
  <c r="AU1278" i="27"/>
  <c r="AV1275" i="27"/>
  <c r="AV1251" i="27"/>
  <c r="AV1279" i="27"/>
  <c r="AV1258" i="27"/>
  <c r="AV1256" i="27"/>
  <c r="AV1255" i="27"/>
  <c r="AV1248" i="27"/>
  <c r="AU1247" i="27"/>
  <c r="AV1244" i="27"/>
  <c r="AU1243" i="27"/>
  <c r="AV1240" i="27"/>
  <c r="AU1239" i="27"/>
  <c r="AU1223" i="27"/>
  <c r="AV1220" i="27"/>
  <c r="AU1219" i="27"/>
  <c r="AV1216" i="27"/>
  <c r="AU1215" i="27"/>
  <c r="AV1212" i="27"/>
  <c r="AU1211" i="27"/>
  <c r="AV1208" i="27"/>
  <c r="AU1207" i="27"/>
  <c r="AV1204" i="27"/>
  <c r="AV1325" i="27"/>
  <c r="AU1289" i="27"/>
  <c r="AU1257" i="27"/>
  <c r="AU1255" i="27"/>
  <c r="AV1249" i="27"/>
  <c r="AU1248" i="27"/>
  <c r="AV1245" i="27"/>
  <c r="AU1244" i="27"/>
  <c r="AV1241" i="27"/>
  <c r="AU1240" i="27"/>
  <c r="AV1221" i="27"/>
  <c r="AU1220" i="27"/>
  <c r="AV1217" i="27"/>
  <c r="AU1216" i="27"/>
  <c r="AV1213" i="27"/>
  <c r="AU1212" i="27"/>
  <c r="AV1209" i="27"/>
  <c r="AU1208" i="27"/>
  <c r="AV1205" i="27"/>
  <c r="AU1204" i="27"/>
  <c r="AU1188" i="27"/>
  <c r="AV1185" i="27"/>
  <c r="AU1184" i="27"/>
  <c r="AV1254" i="27"/>
  <c r="AV1250" i="27"/>
  <c r="AU1249" i="27"/>
  <c r="AV1246" i="27"/>
  <c r="AU1245" i="27"/>
  <c r="AV1242" i="27"/>
  <c r="AU1241" i="27"/>
  <c r="AV1222" i="27"/>
  <c r="AU1221" i="27"/>
  <c r="AV1218" i="27"/>
  <c r="AU1217" i="27"/>
  <c r="AV1214" i="27"/>
  <c r="AU1213" i="27"/>
  <c r="AV1210" i="27"/>
  <c r="AU1209" i="27"/>
  <c r="AV1206" i="27"/>
  <c r="AU1205" i="27"/>
  <c r="AV1239" i="27"/>
  <c r="AU1186" i="27"/>
  <c r="AU1185" i="27"/>
  <c r="AU1183" i="27"/>
  <c r="AV1182" i="27"/>
  <c r="AV1180" i="27"/>
  <c r="AU1179" i="27"/>
  <c r="AV1176" i="27"/>
  <c r="AU1175" i="27"/>
  <c r="AV1172" i="27"/>
  <c r="AU1171" i="27"/>
  <c r="AV1151" i="27"/>
  <c r="AU1150" i="27"/>
  <c r="AV1147" i="27"/>
  <c r="AU1146" i="27"/>
  <c r="AV1143" i="27"/>
  <c r="AU1142" i="27"/>
  <c r="AV1139" i="27"/>
  <c r="AV1252" i="27"/>
  <c r="AU1250" i="27"/>
  <c r="AU1182" i="27"/>
  <c r="AV1181" i="27"/>
  <c r="AU1180" i="27"/>
  <c r="AV1177" i="27"/>
  <c r="AU1176" i="27"/>
  <c r="AV1173" i="27"/>
  <c r="AU1172" i="27"/>
  <c r="AV1247" i="27"/>
  <c r="AU1246" i="27"/>
  <c r="AV1223" i="27"/>
  <c r="AU1222" i="27"/>
  <c r="AV1188" i="27"/>
  <c r="AV1187" i="27"/>
  <c r="AU1181" i="27"/>
  <c r="AV1178" i="27"/>
  <c r="AU1177" i="27"/>
  <c r="AV1174" i="27"/>
  <c r="AU1173" i="27"/>
  <c r="AV1170" i="27"/>
  <c r="AU1169" i="27"/>
  <c r="AU1152" i="27"/>
  <c r="AV1149" i="27"/>
  <c r="AU1148" i="27"/>
  <c r="AV1145" i="27"/>
  <c r="AU1144" i="27"/>
  <c r="AV1141" i="27"/>
  <c r="AU1140" i="27"/>
  <c r="AU1251" i="27"/>
  <c r="AV1219" i="27"/>
  <c r="AU1210" i="27"/>
  <c r="AU1187" i="27"/>
  <c r="AU1170" i="27"/>
  <c r="AU1151" i="27"/>
  <c r="AV1148" i="27"/>
  <c r="AU1143" i="27"/>
  <c r="AV1140" i="27"/>
  <c r="AU1139" i="27"/>
  <c r="AV1138" i="27"/>
  <c r="AU1137" i="27"/>
  <c r="AV1134" i="27"/>
  <c r="AU1133" i="27"/>
  <c r="AU1116" i="27"/>
  <c r="AV1113" i="27"/>
  <c r="AU1112" i="27"/>
  <c r="AV1109" i="27"/>
  <c r="AU1108" i="27"/>
  <c r="AV1105" i="27"/>
  <c r="AU1104" i="27"/>
  <c r="AV1101" i="27"/>
  <c r="AU1100" i="27"/>
  <c r="AV1097" i="27"/>
  <c r="AV1080" i="27"/>
  <c r="AU1079" i="27"/>
  <c r="AV1076" i="27"/>
  <c r="AU1075" i="27"/>
  <c r="AV1072" i="27"/>
  <c r="AU1071" i="27"/>
  <c r="AV1286" i="27"/>
  <c r="AU1282" i="27"/>
  <c r="AV1243" i="27"/>
  <c r="AV1215" i="27"/>
  <c r="AU1206" i="27"/>
  <c r="AV1179" i="27"/>
  <c r="AU1178" i="27"/>
  <c r="AV1175" i="27"/>
  <c r="AU1174" i="27"/>
  <c r="AV1169" i="27"/>
  <c r="AV1150" i="27"/>
  <c r="AU1145" i="27"/>
  <c r="AV1142" i="27"/>
  <c r="AU1138" i="27"/>
  <c r="AV1135" i="27"/>
  <c r="AU1134" i="27"/>
  <c r="AV1114" i="27"/>
  <c r="AU1113" i="27"/>
  <c r="AV1110" i="27"/>
  <c r="AU1109" i="27"/>
  <c r="AV1106" i="27"/>
  <c r="AU1105" i="27"/>
  <c r="AV1102" i="27"/>
  <c r="AU1101" i="27"/>
  <c r="AV1098" i="27"/>
  <c r="AU1097" i="27"/>
  <c r="AU1080" i="27"/>
  <c r="AV1077" i="27"/>
  <c r="AU1076" i="27"/>
  <c r="AV1073" i="27"/>
  <c r="AU1072" i="27"/>
  <c r="AV1069" i="27"/>
  <c r="AU1068" i="27"/>
  <c r="AV1065" i="27"/>
  <c r="AU1064" i="27"/>
  <c r="AV1061" i="27"/>
  <c r="AV1045" i="27"/>
  <c r="AU1044" i="27"/>
  <c r="AV1041" i="27"/>
  <c r="AU1040" i="27"/>
  <c r="AV1037" i="27"/>
  <c r="AU1036" i="27"/>
  <c r="AV1033" i="27"/>
  <c r="AU1032" i="27"/>
  <c r="AV1029" i="27"/>
  <c r="AU1218" i="27"/>
  <c r="AV1211" i="27"/>
  <c r="AV1186" i="27"/>
  <c r="AV1183" i="27"/>
  <c r="AU1214" i="27"/>
  <c r="AV1207" i="27"/>
  <c r="AU1147" i="27"/>
  <c r="AU1135" i="27"/>
  <c r="AU1114" i="27"/>
  <c r="AV1111" i="27"/>
  <c r="AU1107" i="27"/>
  <c r="AV1104" i="27"/>
  <c r="AU1098" i="27"/>
  <c r="AU1077" i="27"/>
  <c r="AV1074" i="27"/>
  <c r="AU1062" i="27"/>
  <c r="AU1061" i="27"/>
  <c r="AV1044" i="27"/>
  <c r="AV1043" i="27"/>
  <c r="AU1034" i="27"/>
  <c r="AU1033" i="27"/>
  <c r="AU1031" i="27"/>
  <c r="AV1030" i="27"/>
  <c r="AV1007" i="27"/>
  <c r="AU1006" i="27"/>
  <c r="AV1003" i="27"/>
  <c r="AU1002" i="27"/>
  <c r="AV999" i="27"/>
  <c r="AU998" i="27"/>
  <c r="AV995" i="27"/>
  <c r="AU994" i="27"/>
  <c r="AV972" i="27"/>
  <c r="AU971" i="27"/>
  <c r="AV968" i="27"/>
  <c r="AU967" i="27"/>
  <c r="AV1152" i="27"/>
  <c r="AV1144" i="27"/>
  <c r="AV1136" i="27"/>
  <c r="AV1115" i="27"/>
  <c r="AU1111" i="27"/>
  <c r="AV1108" i="27"/>
  <c r="AU1102" i="27"/>
  <c r="AV1099" i="27"/>
  <c r="AV1078" i="27"/>
  <c r="AU1074" i="27"/>
  <c r="AV1071" i="27"/>
  <c r="AV1070" i="27"/>
  <c r="AV1068" i="27"/>
  <c r="AV1067" i="27"/>
  <c r="AU1045" i="27"/>
  <c r="AU1043" i="27"/>
  <c r="AV1042" i="27"/>
  <c r="AV1040" i="27"/>
  <c r="AV1039" i="27"/>
  <c r="AU1030" i="27"/>
  <c r="AU1029" i="27"/>
  <c r="AV1028" i="27"/>
  <c r="AV1027" i="27"/>
  <c r="AV1026" i="27"/>
  <c r="AV1008" i="27"/>
  <c r="AU1007" i="27"/>
  <c r="AV1004" i="27"/>
  <c r="AU1003" i="27"/>
  <c r="AV1000" i="27"/>
  <c r="AV1171" i="27"/>
  <c r="AU1149" i="27"/>
  <c r="AU1141" i="27"/>
  <c r="AU1136" i="27"/>
  <c r="AV1133" i="27"/>
  <c r="AU1115" i="27"/>
  <c r="AV1112" i="27"/>
  <c r="AU1106" i="27"/>
  <c r="AV1103" i="27"/>
  <c r="AU1099" i="27"/>
  <c r="AU1078" i="27"/>
  <c r="AV1075" i="27"/>
  <c r="AU1070" i="27"/>
  <c r="AU1069" i="27"/>
  <c r="AU1067" i="27"/>
  <c r="AV1066" i="27"/>
  <c r="AV1064" i="27"/>
  <c r="AV1063" i="27"/>
  <c r="AU1042" i="27"/>
  <c r="AU1041" i="27"/>
  <c r="AU1039" i="27"/>
  <c r="AV1038" i="27"/>
  <c r="AV1036" i="27"/>
  <c r="AV1035" i="27"/>
  <c r="AU1073" i="27"/>
  <c r="AU1065" i="27"/>
  <c r="AU1063" i="27"/>
  <c r="AU1037" i="27"/>
  <c r="AU1035" i="27"/>
  <c r="AU1027" i="27"/>
  <c r="AU1004" i="27"/>
  <c r="AV1001" i="27"/>
  <c r="AU999" i="27"/>
  <c r="AU997" i="27"/>
  <c r="AV996" i="27"/>
  <c r="AV994" i="27"/>
  <c r="AV993" i="27"/>
  <c r="AU991" i="27"/>
  <c r="AV990" i="27"/>
  <c r="AU973" i="27"/>
  <c r="AU972" i="27"/>
  <c r="AU970" i="27"/>
  <c r="AV969" i="27"/>
  <c r="AV967" i="27"/>
  <c r="AV966" i="27"/>
  <c r="AV962" i="27"/>
  <c r="AV961" i="27"/>
  <c r="AV960" i="27"/>
  <c r="AU959" i="27"/>
  <c r="AU958" i="27"/>
  <c r="AU957" i="27"/>
  <c r="AU936" i="27"/>
  <c r="AV933" i="27"/>
  <c r="AU932" i="27"/>
  <c r="AV929" i="27"/>
  <c r="AU928" i="27"/>
  <c r="AV925" i="27"/>
  <c r="AU924" i="27"/>
  <c r="AV921" i="27"/>
  <c r="AU920" i="27"/>
  <c r="AV917" i="27"/>
  <c r="AV901" i="27"/>
  <c r="AU900" i="27"/>
  <c r="AV897" i="27"/>
  <c r="AU896" i="27"/>
  <c r="AV893" i="27"/>
  <c r="AU892" i="27"/>
  <c r="AV889" i="27"/>
  <c r="AU888" i="27"/>
  <c r="AV885" i="27"/>
  <c r="AU884" i="27"/>
  <c r="AV1184" i="27"/>
  <c r="AV1116" i="27"/>
  <c r="AV1107" i="27"/>
  <c r="AU1103" i="27"/>
  <c r="AV1079" i="27"/>
  <c r="AV1031" i="27"/>
  <c r="AU1026" i="27"/>
  <c r="AU1008" i="27"/>
  <c r="AV1005" i="27"/>
  <c r="AU1001" i="27"/>
  <c r="AU996" i="27"/>
  <c r="AU995" i="27"/>
  <c r="AU993" i="27"/>
  <c r="AU990" i="27"/>
  <c r="AU969" i="27"/>
  <c r="AU968" i="27"/>
  <c r="AU966" i="27"/>
  <c r="AV965" i="27"/>
  <c r="AV963" i="27"/>
  <c r="AU962" i="27"/>
  <c r="AU961" i="27"/>
  <c r="AU960" i="27"/>
  <c r="AV934" i="27"/>
  <c r="AU933" i="27"/>
  <c r="AV930" i="27"/>
  <c r="AU929" i="27"/>
  <c r="AV926" i="27"/>
  <c r="AU925" i="27"/>
  <c r="AV922" i="27"/>
  <c r="AU921" i="27"/>
  <c r="AV918" i="27"/>
  <c r="AU917" i="27"/>
  <c r="AU901" i="27"/>
  <c r="AV898" i="27"/>
  <c r="AU897" i="27"/>
  <c r="AV894" i="27"/>
  <c r="AU893" i="27"/>
  <c r="AV890" i="27"/>
  <c r="AU889" i="27"/>
  <c r="AV886" i="27"/>
  <c r="AU885" i="27"/>
  <c r="AV882" i="27"/>
  <c r="AV865" i="27"/>
  <c r="AU864" i="27"/>
  <c r="AV861" i="27"/>
  <c r="AU860" i="27"/>
  <c r="AV857" i="27"/>
  <c r="AU856" i="27"/>
  <c r="AV853" i="27"/>
  <c r="AU852" i="27"/>
  <c r="AV849" i="27"/>
  <c r="AU848" i="27"/>
  <c r="AV827" i="27"/>
  <c r="AU826" i="27"/>
  <c r="AV823" i="27"/>
  <c r="AU822" i="27"/>
  <c r="AV819" i="27"/>
  <c r="AU818" i="27"/>
  <c r="AU1242" i="27"/>
  <c r="AV1146" i="27"/>
  <c r="AV1137" i="27"/>
  <c r="AV1100" i="27"/>
  <c r="AU1066" i="27"/>
  <c r="AV1062" i="27"/>
  <c r="AU1038" i="27"/>
  <c r="AV1034" i="27"/>
  <c r="AV1009" i="27"/>
  <c r="AU1005" i="27"/>
  <c r="AV1002" i="27"/>
  <c r="AV992" i="27"/>
  <c r="AV974" i="27"/>
  <c r="AU965" i="27"/>
  <c r="AV964" i="27"/>
  <c r="AU963" i="27"/>
  <c r="AV956" i="27"/>
  <c r="AV955" i="27"/>
  <c r="AV935" i="27"/>
  <c r="AU934" i="27"/>
  <c r="AV931" i="27"/>
  <c r="AU930" i="27"/>
  <c r="AV927" i="27"/>
  <c r="AU926" i="27"/>
  <c r="AV923" i="27"/>
  <c r="AU922" i="27"/>
  <c r="AV919" i="27"/>
  <c r="AU918" i="27"/>
  <c r="AV899" i="27"/>
  <c r="AU898" i="27"/>
  <c r="AV895" i="27"/>
  <c r="AU894" i="27"/>
  <c r="AV891" i="27"/>
  <c r="AU890" i="27"/>
  <c r="AV887" i="27"/>
  <c r="AU886" i="27"/>
  <c r="BH1328" i="27"/>
  <c r="BG1327" i="27"/>
  <c r="BH1324" i="27"/>
  <c r="BG1323" i="27"/>
  <c r="BH1320" i="27"/>
  <c r="BG1319" i="27"/>
  <c r="BH1316" i="27"/>
  <c r="BG1315" i="27"/>
  <c r="BH1312" i="27"/>
  <c r="BG1329" i="27"/>
  <c r="BG1328" i="27"/>
  <c r="BG1326" i="27"/>
  <c r="BH1325" i="27"/>
  <c r="BH1323" i="27"/>
  <c r="BH1322" i="27"/>
  <c r="BG1313" i="27"/>
  <c r="BG1312" i="27"/>
  <c r="BG1325" i="27"/>
  <c r="BG1324" i="27"/>
  <c r="BG1322" i="27"/>
  <c r="BH1321" i="27"/>
  <c r="BH1319" i="27"/>
  <c r="BH1318" i="27"/>
  <c r="BH1310" i="27"/>
  <c r="BG1320" i="27"/>
  <c r="BG1311" i="27"/>
  <c r="BH1292" i="27"/>
  <c r="BG1291" i="27"/>
  <c r="BH1288" i="27"/>
  <c r="BG1287" i="27"/>
  <c r="BH1284" i="27"/>
  <c r="BG1283" i="27"/>
  <c r="BH1280" i="27"/>
  <c r="BG1279" i="27"/>
  <c r="BH1276" i="27"/>
  <c r="BG1275" i="27"/>
  <c r="BH1327" i="27"/>
  <c r="BH1326" i="27"/>
  <c r="BG1318" i="27"/>
  <c r="BH1315" i="27"/>
  <c r="BH1293" i="27"/>
  <c r="BG1292" i="27"/>
  <c r="BH1289" i="27"/>
  <c r="BG1288" i="27"/>
  <c r="BH1285" i="27"/>
  <c r="BG1284" i="27"/>
  <c r="BH1281" i="27"/>
  <c r="BG1280" i="27"/>
  <c r="BH1277" i="27"/>
  <c r="BG1276" i="27"/>
  <c r="BH1257" i="27"/>
  <c r="BG1256" i="27"/>
  <c r="BH1253" i="27"/>
  <c r="BG1252" i="27"/>
  <c r="BH1329" i="27"/>
  <c r="BH1317" i="27"/>
  <c r="BG1316" i="27"/>
  <c r="BH1314" i="27"/>
  <c r="BH1313" i="27"/>
  <c r="BG1310" i="27"/>
  <c r="BG1293" i="27"/>
  <c r="BH1290" i="27"/>
  <c r="BG1286" i="27"/>
  <c r="BH1283" i="27"/>
  <c r="BG1277" i="27"/>
  <c r="BH1274" i="27"/>
  <c r="BG1317" i="27"/>
  <c r="BG1314" i="27"/>
  <c r="BH1311" i="27"/>
  <c r="BG1290" i="27"/>
  <c r="BH1287" i="27"/>
  <c r="BG1281" i="27"/>
  <c r="BH1278" i="27"/>
  <c r="BG1274" i="27"/>
  <c r="BH1258" i="27"/>
  <c r="BH1256" i="27"/>
  <c r="BH1255" i="27"/>
  <c r="BG1321" i="27"/>
  <c r="BH1291" i="27"/>
  <c r="BG1285" i="27"/>
  <c r="BH1282" i="27"/>
  <c r="BG1278" i="27"/>
  <c r="BH1275" i="27"/>
  <c r="BG1258" i="27"/>
  <c r="BG1257" i="27"/>
  <c r="BG1255" i="27"/>
  <c r="BH1254" i="27"/>
  <c r="BH1252" i="27"/>
  <c r="BH1251" i="27"/>
  <c r="BG1250" i="27"/>
  <c r="BG1289" i="27"/>
  <c r="BG1253" i="27"/>
  <c r="BH1250" i="27"/>
  <c r="BH1248" i="27"/>
  <c r="BG1247" i="27"/>
  <c r="BH1244" i="27"/>
  <c r="BG1243" i="27"/>
  <c r="BH1240" i="27"/>
  <c r="BG1239" i="27"/>
  <c r="BG1223" i="27"/>
  <c r="BH1220" i="27"/>
  <c r="BG1219" i="27"/>
  <c r="BH1216" i="27"/>
  <c r="BG1215" i="27"/>
  <c r="BH1212" i="27"/>
  <c r="BG1211" i="27"/>
  <c r="BH1208" i="27"/>
  <c r="BG1207" i="27"/>
  <c r="BH1204" i="27"/>
  <c r="BG1251" i="27"/>
  <c r="BH1249" i="27"/>
  <c r="BG1248" i="27"/>
  <c r="BH1245" i="27"/>
  <c r="BG1244" i="27"/>
  <c r="BH1241" i="27"/>
  <c r="BG1240" i="27"/>
  <c r="BH1221" i="27"/>
  <c r="BG1220" i="27"/>
  <c r="BH1217" i="27"/>
  <c r="BG1216" i="27"/>
  <c r="BH1213" i="27"/>
  <c r="BG1212" i="27"/>
  <c r="BH1209" i="27"/>
  <c r="BG1208" i="27"/>
  <c r="BH1205" i="27"/>
  <c r="BG1204" i="27"/>
  <c r="BG1188" i="27"/>
  <c r="BH1185" i="27"/>
  <c r="BG1184" i="27"/>
  <c r="BH1181" i="27"/>
  <c r="BH1286" i="27"/>
  <c r="BG1282" i="27"/>
  <c r="BG1249" i="27"/>
  <c r="BH1246" i="27"/>
  <c r="BG1245" i="27"/>
  <c r="BH1242" i="27"/>
  <c r="BG1241" i="27"/>
  <c r="BH1222" i="27"/>
  <c r="BG1221" i="27"/>
  <c r="BH1218" i="27"/>
  <c r="BG1217" i="27"/>
  <c r="BH1214" i="27"/>
  <c r="BG1213" i="27"/>
  <c r="BH1210" i="27"/>
  <c r="BG1209" i="27"/>
  <c r="BH1206" i="27"/>
  <c r="BG1205" i="27"/>
  <c r="BH1247" i="27"/>
  <c r="BG1246" i="27"/>
  <c r="BH1223" i="27"/>
  <c r="BG1222" i="27"/>
  <c r="BH1188" i="27"/>
  <c r="BH1187" i="27"/>
  <c r="BH1180" i="27"/>
  <c r="BG1179" i="27"/>
  <c r="BH1176" i="27"/>
  <c r="BG1175" i="27"/>
  <c r="BH1172" i="27"/>
  <c r="BG1171" i="27"/>
  <c r="BH1151" i="27"/>
  <c r="BG1150" i="27"/>
  <c r="BH1147" i="27"/>
  <c r="BG1146" i="27"/>
  <c r="BH1143" i="27"/>
  <c r="BG1142" i="27"/>
  <c r="BH1139" i="27"/>
  <c r="BG1138" i="27"/>
  <c r="BH1279" i="27"/>
  <c r="BH1243" i="27"/>
  <c r="BG1242" i="27"/>
  <c r="BH1219" i="27"/>
  <c r="BG1218" i="27"/>
  <c r="BH1215" i="27"/>
  <c r="BG1214" i="27"/>
  <c r="BH1211" i="27"/>
  <c r="BG1210" i="27"/>
  <c r="BH1207" i="27"/>
  <c r="BG1206" i="27"/>
  <c r="BG1187" i="27"/>
  <c r="BH1186" i="27"/>
  <c r="BH1184" i="27"/>
  <c r="BH1183" i="27"/>
  <c r="BG1180" i="27"/>
  <c r="BH1177" i="27"/>
  <c r="BG1176" i="27"/>
  <c r="BH1173" i="27"/>
  <c r="BG1172" i="27"/>
  <c r="BG1254" i="27"/>
  <c r="BH1239" i="27"/>
  <c r="BG1186" i="27"/>
  <c r="BG1185" i="27"/>
  <c r="BG1183" i="27"/>
  <c r="BH1182" i="27"/>
  <c r="BH1178" i="27"/>
  <c r="BG1177" i="27"/>
  <c r="BH1174" i="27"/>
  <c r="BG1173" i="27"/>
  <c r="BH1170" i="27"/>
  <c r="BG1169" i="27"/>
  <c r="BG1152" i="27"/>
  <c r="BH1149" i="27"/>
  <c r="BG1148" i="27"/>
  <c r="BH1145" i="27"/>
  <c r="BG1144" i="27"/>
  <c r="BH1141" i="27"/>
  <c r="BG1140" i="27"/>
  <c r="BG1182" i="27"/>
  <c r="BG1170" i="27"/>
  <c r="BG1151" i="27"/>
  <c r="BH1148" i="27"/>
  <c r="BG1143" i="27"/>
  <c r="BH1140" i="27"/>
  <c r="BG1137" i="27"/>
  <c r="BH1134" i="27"/>
  <c r="BG1133" i="27"/>
  <c r="BG1116" i="27"/>
  <c r="BH1113" i="27"/>
  <c r="BG1112" i="27"/>
  <c r="BH1109" i="27"/>
  <c r="BG1108" i="27"/>
  <c r="BH1105" i="27"/>
  <c r="BG1104" i="27"/>
  <c r="BH1101" i="27"/>
  <c r="BG1100" i="27"/>
  <c r="BH1097" i="27"/>
  <c r="BH1080" i="27"/>
  <c r="BG1079" i="27"/>
  <c r="BH1076" i="27"/>
  <c r="BG1075" i="27"/>
  <c r="BH1072" i="27"/>
  <c r="BG1071" i="27"/>
  <c r="BH1169" i="27"/>
  <c r="BH1150" i="27"/>
  <c r="BG1145" i="27"/>
  <c r="BH1142" i="27"/>
  <c r="BH1138" i="27"/>
  <c r="BH1135" i="27"/>
  <c r="BG1134" i="27"/>
  <c r="BH1114" i="27"/>
  <c r="BG1113" i="27"/>
  <c r="BH1110" i="27"/>
  <c r="BG1109" i="27"/>
  <c r="BH1106" i="27"/>
  <c r="BG1105" i="27"/>
  <c r="BH1102" i="27"/>
  <c r="BG1101" i="27"/>
  <c r="BH1098" i="27"/>
  <c r="BG1097" i="27"/>
  <c r="BG1080" i="27"/>
  <c r="BH1077" i="27"/>
  <c r="BG1076" i="27"/>
  <c r="BH1073" i="27"/>
  <c r="BG1072" i="27"/>
  <c r="BH1069" i="27"/>
  <c r="BG1068" i="27"/>
  <c r="BH1065" i="27"/>
  <c r="BG1064" i="27"/>
  <c r="BH1061" i="27"/>
  <c r="BH1045" i="27"/>
  <c r="BG1044" i="27"/>
  <c r="BH1041" i="27"/>
  <c r="BG1040" i="27"/>
  <c r="BH1037" i="27"/>
  <c r="BG1036" i="27"/>
  <c r="BH1033" i="27"/>
  <c r="BG1032" i="27"/>
  <c r="BH1029" i="27"/>
  <c r="BG1028" i="27"/>
  <c r="BG1181" i="27"/>
  <c r="BH1179" i="27"/>
  <c r="BG1174" i="27"/>
  <c r="BG1149" i="27"/>
  <c r="BG1141" i="27"/>
  <c r="BG1135" i="27"/>
  <c r="BG1114" i="27"/>
  <c r="BH1111" i="27"/>
  <c r="BG1107" i="27"/>
  <c r="BH1104" i="27"/>
  <c r="BG1098" i="27"/>
  <c r="BG1077" i="27"/>
  <c r="BH1074" i="27"/>
  <c r="BG1070" i="27"/>
  <c r="BG1069" i="27"/>
  <c r="BG1067" i="27"/>
  <c r="BH1066" i="27"/>
  <c r="BH1064" i="27"/>
  <c r="BH1063" i="27"/>
  <c r="BG1042" i="27"/>
  <c r="BG1041" i="27"/>
  <c r="BG1039" i="27"/>
  <c r="BH1038" i="27"/>
  <c r="BH1036" i="27"/>
  <c r="BH1035" i="27"/>
  <c r="BH1007" i="27"/>
  <c r="BG1006" i="27"/>
  <c r="BH1003" i="27"/>
  <c r="BG1002" i="27"/>
  <c r="BH999" i="27"/>
  <c r="BG998" i="27"/>
  <c r="BH995" i="27"/>
  <c r="BG994" i="27"/>
  <c r="BH972" i="27"/>
  <c r="BG971" i="27"/>
  <c r="BH968" i="27"/>
  <c r="BG967" i="27"/>
  <c r="BH964" i="27"/>
  <c r="BH1171" i="27"/>
  <c r="BH1146" i="27"/>
  <c r="BH1136" i="27"/>
  <c r="BH1115" i="27"/>
  <c r="BG1111" i="27"/>
  <c r="BH1108" i="27"/>
  <c r="BG1102" i="27"/>
  <c r="BH1099" i="27"/>
  <c r="BH1078" i="27"/>
  <c r="BG1074" i="27"/>
  <c r="BH1071" i="27"/>
  <c r="BG1066" i="27"/>
  <c r="BG1065" i="27"/>
  <c r="BG1063" i="27"/>
  <c r="BH1062" i="27"/>
  <c r="BG1038" i="27"/>
  <c r="BG1037" i="27"/>
  <c r="BG1035" i="27"/>
  <c r="BH1034" i="27"/>
  <c r="BH1032" i="27"/>
  <c r="BH1031" i="27"/>
  <c r="BH1027" i="27"/>
  <c r="BH1026" i="27"/>
  <c r="BH1008" i="27"/>
  <c r="BG1007" i="27"/>
  <c r="BH1004" i="27"/>
  <c r="BG1003" i="27"/>
  <c r="BH1000" i="27"/>
  <c r="BG999" i="27"/>
  <c r="BG1178" i="27"/>
  <c r="BH1175" i="27"/>
  <c r="BG1147" i="27"/>
  <c r="BG1139" i="27"/>
  <c r="BG1136" i="27"/>
  <c r="BH1133" i="27"/>
  <c r="BG1115" i="27"/>
  <c r="BH1112" i="27"/>
  <c r="BG1106" i="27"/>
  <c r="BH1103" i="27"/>
  <c r="BG1099" i="27"/>
  <c r="BG1078" i="27"/>
  <c r="BH1075" i="27"/>
  <c r="BG1062" i="27"/>
  <c r="BG1061" i="27"/>
  <c r="BH1044" i="27"/>
  <c r="BH1043" i="27"/>
  <c r="BG1034" i="27"/>
  <c r="BG1033" i="27"/>
  <c r="BG1031" i="27"/>
  <c r="BH1030" i="27"/>
  <c r="BH1144" i="27"/>
  <c r="BH1116" i="27"/>
  <c r="BH1107" i="27"/>
  <c r="BG1103" i="27"/>
  <c r="BH1079" i="27"/>
  <c r="BH1068" i="27"/>
  <c r="BH1040" i="27"/>
  <c r="BG1027" i="27"/>
  <c r="BG1004" i="27"/>
  <c r="BH1001" i="27"/>
  <c r="BH992" i="27"/>
  <c r="BH1016" i="27" s="1"/>
  <c r="BH974" i="27"/>
  <c r="BG965" i="27"/>
  <c r="BG964" i="27"/>
  <c r="BH962" i="27"/>
  <c r="BH961" i="27"/>
  <c r="BH960" i="27"/>
  <c r="BG959" i="27"/>
  <c r="BG958" i="27"/>
  <c r="BG957" i="27"/>
  <c r="BG936" i="27"/>
  <c r="BH933" i="27"/>
  <c r="BG932" i="27"/>
  <c r="BH929" i="27"/>
  <c r="BG928" i="27"/>
  <c r="BH925" i="27"/>
  <c r="BG924" i="27"/>
  <c r="BH921" i="27"/>
  <c r="BG920" i="27"/>
  <c r="BH917" i="27"/>
  <c r="BH901" i="27"/>
  <c r="BG900" i="27"/>
  <c r="BH897" i="27"/>
  <c r="BG896" i="27"/>
  <c r="BH893" i="27"/>
  <c r="BG892" i="27"/>
  <c r="BH889" i="27"/>
  <c r="BG888" i="27"/>
  <c r="BH885" i="27"/>
  <c r="BG884" i="27"/>
  <c r="BH1137" i="27"/>
  <c r="BH1100" i="27"/>
  <c r="BH1070" i="27"/>
  <c r="BH1042" i="27"/>
  <c r="BG1029" i="27"/>
  <c r="BG1026" i="27"/>
  <c r="BG1008" i="27"/>
  <c r="BH1005" i="27"/>
  <c r="BG1001" i="27"/>
  <c r="BH998" i="27"/>
  <c r="BH997" i="27"/>
  <c r="BG992" i="27"/>
  <c r="BH991" i="27"/>
  <c r="BG974" i="27"/>
  <c r="BH973" i="27"/>
  <c r="BH971" i="27"/>
  <c r="BH970" i="27"/>
  <c r="BH963" i="27"/>
  <c r="BG962" i="27"/>
  <c r="BG961" i="27"/>
  <c r="BG960" i="27"/>
  <c r="BH934" i="27"/>
  <c r="BG933" i="27"/>
  <c r="BH930" i="27"/>
  <c r="BG929" i="27"/>
  <c r="BH926" i="27"/>
  <c r="BG925" i="27"/>
  <c r="BH922" i="27"/>
  <c r="BG921" i="27"/>
  <c r="BH918" i="27"/>
  <c r="BG917" i="27"/>
  <c r="BG901" i="27"/>
  <c r="BH898" i="27"/>
  <c r="BG897" i="27"/>
  <c r="BH894" i="27"/>
  <c r="BG893" i="27"/>
  <c r="BH890" i="27"/>
  <c r="BG889" i="27"/>
  <c r="BH886" i="27"/>
  <c r="BG885" i="27"/>
  <c r="BH882" i="27"/>
  <c r="BH865" i="27"/>
  <c r="BG864" i="27"/>
  <c r="BH861" i="27"/>
  <c r="BG860" i="27"/>
  <c r="BH857" i="27"/>
  <c r="BG856" i="27"/>
  <c r="BH853" i="27"/>
  <c r="BG852" i="27"/>
  <c r="BH849" i="27"/>
  <c r="BG848" i="27"/>
  <c r="BH827" i="27"/>
  <c r="BG826" i="27"/>
  <c r="BH823" i="27"/>
  <c r="BG822" i="27"/>
  <c r="BH819" i="27"/>
  <c r="BG818" i="27"/>
  <c r="BG1110" i="27"/>
  <c r="BG1045" i="27"/>
  <c r="BH1009" i="27"/>
  <c r="BG1005" i="27"/>
  <c r="BH1002" i="27"/>
  <c r="BG997" i="27"/>
  <c r="BH996" i="27"/>
  <c r="BH994" i="27"/>
  <c r="BH993" i="27"/>
  <c r="BG991" i="27"/>
  <c r="BH990" i="27"/>
  <c r="BG973" i="27"/>
  <c r="BG972" i="27"/>
  <c r="BG970" i="27"/>
  <c r="BH969" i="27"/>
  <c r="BH967" i="27"/>
  <c r="BH966" i="27"/>
  <c r="BG963" i="27"/>
  <c r="BH956" i="27"/>
  <c r="BH955" i="27"/>
  <c r="BH935" i="27"/>
  <c r="BG934" i="27"/>
  <c r="BH931" i="27"/>
  <c r="BG930" i="27"/>
  <c r="BH927" i="27"/>
  <c r="BG926" i="27"/>
  <c r="BH923" i="27"/>
  <c r="BG922" i="27"/>
  <c r="BH919" i="27"/>
  <c r="BG918" i="27"/>
  <c r="BH899" i="27"/>
  <c r="BG898" i="27"/>
  <c r="BH895" i="27"/>
  <c r="BG894" i="27"/>
  <c r="BH891" i="27"/>
  <c r="BG890" i="27"/>
  <c r="BH887" i="27"/>
  <c r="BG886" i="27"/>
  <c r="AV703" i="27"/>
  <c r="BB703" i="27"/>
  <c r="BH703" i="27"/>
  <c r="BD704" i="27"/>
  <c r="BE705" i="27"/>
  <c r="AU706" i="27"/>
  <c r="BA706" i="27"/>
  <c r="BG706" i="27"/>
  <c r="AV707" i="27"/>
  <c r="BB707" i="27"/>
  <c r="BH707" i="27"/>
  <c r="BD708" i="27"/>
  <c r="BE709" i="27"/>
  <c r="AU710" i="27"/>
  <c r="BA710" i="27"/>
  <c r="BG710" i="27"/>
  <c r="AV711" i="27"/>
  <c r="BB711" i="27"/>
  <c r="BH711" i="27"/>
  <c r="BD712" i="27"/>
  <c r="BE713" i="27"/>
  <c r="AU714" i="27"/>
  <c r="BA714" i="27"/>
  <c r="BG714" i="27"/>
  <c r="AV715" i="27"/>
  <c r="BB715" i="27"/>
  <c r="BH715" i="27"/>
  <c r="BD716" i="27"/>
  <c r="BE717" i="27"/>
  <c r="AU718" i="27"/>
  <c r="BA718" i="27"/>
  <c r="BG718" i="27"/>
  <c r="AV719" i="27"/>
  <c r="BB719" i="27"/>
  <c r="BH719" i="27"/>
  <c r="BD720" i="27"/>
  <c r="BE721" i="27"/>
  <c r="AU722" i="27"/>
  <c r="BA722" i="27"/>
  <c r="BG722" i="27"/>
  <c r="AU737" i="27"/>
  <c r="BA737" i="27"/>
  <c r="BG737" i="27"/>
  <c r="AV738" i="27"/>
  <c r="BB738" i="27"/>
  <c r="BH738" i="27"/>
  <c r="BD739" i="27"/>
  <c r="BE740" i="27"/>
  <c r="AU741" i="27"/>
  <c r="BA741" i="27"/>
  <c r="BG741" i="27"/>
  <c r="AV742" i="27"/>
  <c r="BB742" i="27"/>
  <c r="BH742" i="27"/>
  <c r="BD743" i="27"/>
  <c r="BE744" i="27"/>
  <c r="AU745" i="27"/>
  <c r="BA745" i="27"/>
  <c r="BG745" i="27"/>
  <c r="AV746" i="27"/>
  <c r="BB746" i="27"/>
  <c r="BH746" i="27"/>
  <c r="BD747" i="27"/>
  <c r="BE748" i="27"/>
  <c r="AU749" i="27"/>
  <c r="BA749" i="27"/>
  <c r="BG749" i="27"/>
  <c r="AV750" i="27"/>
  <c r="BB750" i="27"/>
  <c r="BH750" i="27"/>
  <c r="BD751" i="27"/>
  <c r="BE752" i="27"/>
  <c r="AU753" i="27"/>
  <c r="BA753" i="27"/>
  <c r="BG753" i="27"/>
  <c r="AV754" i="27"/>
  <c r="BB754" i="27"/>
  <c r="BH754" i="27"/>
  <c r="BD755" i="27"/>
  <c r="BE756" i="27"/>
  <c r="BE772" i="27"/>
  <c r="AU773" i="27"/>
  <c r="BA773" i="27"/>
  <c r="BG773" i="27"/>
  <c r="BG798" i="27" s="1"/>
  <c r="AV774" i="27"/>
  <c r="BB774" i="27"/>
  <c r="BH774" i="27"/>
  <c r="BD775" i="27"/>
  <c r="BE776" i="27"/>
  <c r="AU777" i="27"/>
  <c r="BA777" i="27"/>
  <c r="BG777" i="27"/>
  <c r="AV778" i="27"/>
  <c r="BB778" i="27"/>
  <c r="BH778" i="27"/>
  <c r="BD779" i="27"/>
  <c r="BE780" i="27"/>
  <c r="AU781" i="27"/>
  <c r="BA781" i="27"/>
  <c r="BG781" i="27"/>
  <c r="AV782" i="27"/>
  <c r="BB782" i="27"/>
  <c r="BH782" i="27"/>
  <c r="BD783" i="27"/>
  <c r="BE784" i="27"/>
  <c r="AU785" i="27"/>
  <c r="BA785" i="27"/>
  <c r="BG785" i="27"/>
  <c r="AV786" i="27"/>
  <c r="BB786" i="27"/>
  <c r="BH786" i="27"/>
  <c r="BD787" i="27"/>
  <c r="BE788" i="27"/>
  <c r="AU789" i="27"/>
  <c r="BA789" i="27"/>
  <c r="BG789" i="27"/>
  <c r="AV790" i="27"/>
  <c r="BB790" i="27"/>
  <c r="BH790" i="27"/>
  <c r="BD791" i="27"/>
  <c r="BN792" i="27"/>
  <c r="BT792" i="27"/>
  <c r="BT797" i="27" s="1"/>
  <c r="BD809" i="27"/>
  <c r="BE810" i="27"/>
  <c r="BE836" i="27" s="1"/>
  <c r="AU811" i="27"/>
  <c r="BA811" i="27"/>
  <c r="BG811" i="27"/>
  <c r="AV812" i="27"/>
  <c r="BB812" i="27"/>
  <c r="BH812" i="27"/>
  <c r="BD813" i="27"/>
  <c r="BE814" i="27"/>
  <c r="AU815" i="27"/>
  <c r="BA815" i="27"/>
  <c r="BG815" i="27"/>
  <c r="AV816" i="27"/>
  <c r="BB816" i="27"/>
  <c r="BH816" i="27"/>
  <c r="BD817" i="27"/>
  <c r="BB818" i="27"/>
  <c r="BB835" i="27" s="1"/>
  <c r="AU819" i="27"/>
  <c r="BD819" i="27"/>
  <c r="AU820" i="27"/>
  <c r="BB820" i="27"/>
  <c r="BA821" i="27"/>
  <c r="BH821" i="27"/>
  <c r="BH822" i="27"/>
  <c r="BA823" i="27"/>
  <c r="BA829" i="27" s="1"/>
  <c r="BA824" i="27"/>
  <c r="BH824" i="27"/>
  <c r="BG825" i="27"/>
  <c r="BE826" i="27"/>
  <c r="BG827" i="27"/>
  <c r="BG828" i="27"/>
  <c r="BT836" i="27"/>
  <c r="AV846" i="27"/>
  <c r="BE846" i="27"/>
  <c r="BK873" i="27"/>
  <c r="BQ873" i="27"/>
  <c r="AU847" i="27"/>
  <c r="BB847" i="27"/>
  <c r="BB848" i="27"/>
  <c r="AU849" i="27"/>
  <c r="BD849" i="27"/>
  <c r="BD872" i="27" s="1"/>
  <c r="AU850" i="27"/>
  <c r="BB850" i="27"/>
  <c r="BA851" i="27"/>
  <c r="BA873" i="27" s="1"/>
  <c r="BH851" i="27"/>
  <c r="BH852" i="27"/>
  <c r="BA853" i="27"/>
  <c r="BA854" i="27"/>
  <c r="BH854" i="27"/>
  <c r="BG855" i="27"/>
  <c r="BE856" i="27"/>
  <c r="BG857" i="27"/>
  <c r="BG858" i="27"/>
  <c r="AV859" i="27"/>
  <c r="BD859" i="27"/>
  <c r="AV860" i="27"/>
  <c r="BD860" i="27"/>
  <c r="BE861" i="27"/>
  <c r="AV862" i="27"/>
  <c r="BE862" i="27"/>
  <c r="AU863" i="27"/>
  <c r="BB863" i="27"/>
  <c r="BB864" i="27"/>
  <c r="AU865" i="27"/>
  <c r="BG865" i="27"/>
  <c r="BK866" i="27"/>
  <c r="BK872" i="27"/>
  <c r="BT873" i="27"/>
  <c r="BA882" i="27"/>
  <c r="BA908" i="27" s="1"/>
  <c r="BK908" i="27"/>
  <c r="BK902" i="27"/>
  <c r="BK909" i="27"/>
  <c r="BQ908" i="27"/>
  <c r="BQ902" i="27"/>
  <c r="BQ909" i="27"/>
  <c r="AU883" i="27"/>
  <c r="AU908" i="27" s="1"/>
  <c r="BG883" i="27"/>
  <c r="BE886" i="27"/>
  <c r="BE890" i="27"/>
  <c r="BE894" i="27"/>
  <c r="BE898" i="27"/>
  <c r="U937" i="27"/>
  <c r="BD917" i="27"/>
  <c r="BA919" i="27"/>
  <c r="BB920" i="27"/>
  <c r="BD921" i="27"/>
  <c r="BA923" i="27"/>
  <c r="BB924" i="27"/>
  <c r="BB943" i="27" s="1"/>
  <c r="BB942" i="27" s="1"/>
  <c r="BD925" i="27"/>
  <c r="BA927" i="27"/>
  <c r="BB928" i="27"/>
  <c r="BD929" i="27"/>
  <c r="BA931" i="27"/>
  <c r="BB932" i="27"/>
  <c r="BD933" i="27"/>
  <c r="BA935" i="27"/>
  <c r="BB936" i="27"/>
  <c r="BG955" i="27"/>
  <c r="BP982" i="27"/>
  <c r="BH958" i="27"/>
  <c r="BB959" i="27"/>
  <c r="BA965" i="27"/>
  <c r="BG968" i="27"/>
  <c r="AV971" i="27"/>
  <c r="BB974" i="27"/>
  <c r="BN975" i="27"/>
  <c r="AV991" i="27"/>
  <c r="BD997" i="27"/>
  <c r="AU1000" i="27"/>
  <c r="BH1006" i="27"/>
  <c r="AU1009" i="27"/>
  <c r="BA1026" i="27"/>
  <c r="AU1028" i="27"/>
  <c r="BH1039" i="27"/>
  <c r="BH1067" i="27"/>
  <c r="BB1071" i="27"/>
  <c r="BD1112" i="27"/>
  <c r="BD1123" i="27" s="1"/>
  <c r="BJ1153" i="27"/>
  <c r="BH1152" i="27"/>
  <c r="BJ902" i="27"/>
  <c r="BJ904" i="27" s="1"/>
  <c r="BP902" i="27"/>
  <c r="S937" i="27"/>
  <c r="BN937" i="27"/>
  <c r="BT937" i="27"/>
  <c r="BT938" i="27" s="1"/>
  <c r="BN981" i="27"/>
  <c r="BN980" i="27" s="1"/>
  <c r="BT981" i="27"/>
  <c r="U975" i="27"/>
  <c r="BN1016" i="27"/>
  <c r="BN1010" i="27"/>
  <c r="BT1016" i="27"/>
  <c r="BT1010" i="27"/>
  <c r="BT1015" i="27" s="1"/>
  <c r="AS1026" i="27"/>
  <c r="BM1052" i="27"/>
  <c r="BM1046" i="27"/>
  <c r="BM1051" i="27" s="1"/>
  <c r="BS1052" i="27"/>
  <c r="BS1046" i="27"/>
  <c r="BS1053" i="27"/>
  <c r="BK1088" i="27"/>
  <c r="BJ1087" i="27"/>
  <c r="BJ1081" i="27"/>
  <c r="BM1159" i="27"/>
  <c r="BM1158" i="27"/>
  <c r="BS1160" i="27"/>
  <c r="T917" i="27"/>
  <c r="BK944" i="27"/>
  <c r="BQ944" i="27"/>
  <c r="BJ975" i="27"/>
  <c r="BP975" i="27"/>
  <c r="BJ982" i="27"/>
  <c r="BJ1016" i="27"/>
  <c r="BP1016" i="27"/>
  <c r="BQ1010" i="27"/>
  <c r="BN1017" i="27"/>
  <c r="S1046" i="27"/>
  <c r="BN1052" i="27"/>
  <c r="BT1052" i="27"/>
  <c r="S1028" i="27"/>
  <c r="S1051" i="27" s="1"/>
  <c r="T1086" i="27"/>
  <c r="BM1087" i="27"/>
  <c r="BM1081" i="27"/>
  <c r="BM1088" i="27"/>
  <c r="BS1087" i="27"/>
  <c r="BS1081" i="27"/>
  <c r="BS1088" i="27"/>
  <c r="BN1087" i="27"/>
  <c r="U1119" i="27"/>
  <c r="BP1124" i="27"/>
  <c r="BN1123" i="27"/>
  <c r="BN1117" i="27"/>
  <c r="U1118" i="27"/>
  <c r="BM1160" i="27"/>
  <c r="BS1159" i="27"/>
  <c r="BK937" i="27"/>
  <c r="BK938" i="27" s="1"/>
  <c r="BQ937" i="27"/>
  <c r="BK982" i="27"/>
  <c r="BQ982" i="27"/>
  <c r="BT975" i="27"/>
  <c r="BT976" i="27" s="1"/>
  <c r="BP981" i="27"/>
  <c r="BP980" i="27" s="1"/>
  <c r="BT982" i="27"/>
  <c r="BK1017" i="27"/>
  <c r="BQ1017" i="27"/>
  <c r="BP1046" i="27"/>
  <c r="BJ1052" i="27"/>
  <c r="U1081" i="27"/>
  <c r="BK1123" i="27"/>
  <c r="BK1117" i="27"/>
  <c r="BK1124" i="27"/>
  <c r="BQ1123" i="27"/>
  <c r="BQ1117" i="27"/>
  <c r="BQ1124" i="27"/>
  <c r="T1098" i="27"/>
  <c r="S1117" i="27"/>
  <c r="T1135" i="27"/>
  <c r="S1158" i="27"/>
  <c r="BJ1159" i="27"/>
  <c r="BN1088" i="27"/>
  <c r="BT1088" i="27"/>
  <c r="BM1124" i="27"/>
  <c r="BS1124" i="27"/>
  <c r="BN1159" i="27"/>
  <c r="BN1153" i="27"/>
  <c r="BN1160" i="27"/>
  <c r="BT1159" i="27"/>
  <c r="BT1158" i="27"/>
  <c r="BT1153" i="27"/>
  <c r="BT1160" i="27"/>
  <c r="S1086" i="27"/>
  <c r="S1085" i="27"/>
  <c r="S1084" i="27" s="1"/>
  <c r="BJ1088" i="27"/>
  <c r="BP1088" i="27"/>
  <c r="S1081" i="27"/>
  <c r="BN1081" i="27"/>
  <c r="BN1124" i="27"/>
  <c r="BT1124" i="27"/>
  <c r="BS1117" i="27"/>
  <c r="T1153" i="27"/>
  <c r="BP1160" i="27"/>
  <c r="BP1159" i="27"/>
  <c r="BP1153" i="27"/>
  <c r="BJ1160" i="27"/>
  <c r="BT1195" i="27"/>
  <c r="BJ1010" i="27"/>
  <c r="BP1010" i="27"/>
  <c r="BJ1053" i="27"/>
  <c r="BP1053" i="27"/>
  <c r="BJ1046" i="27"/>
  <c r="BJ1047" i="27" s="1"/>
  <c r="T1085" i="27" a="1"/>
  <c r="T1085" i="27"/>
  <c r="BK1087" i="27"/>
  <c r="BK1081" i="27"/>
  <c r="BQ1087" i="27"/>
  <c r="BQ1081" i="27"/>
  <c r="T1081" i="27"/>
  <c r="T1084" i="27" s="1"/>
  <c r="BP1081" i="27"/>
  <c r="BP1087" i="27"/>
  <c r="S1121" i="27"/>
  <c r="S1120" i="27"/>
  <c r="U1121" i="27" a="1"/>
  <c r="U1121" i="27"/>
  <c r="U1120" i="27"/>
  <c r="T1097" i="27"/>
  <c r="BJ1123" i="27"/>
  <c r="BJ1117" i="27"/>
  <c r="BP1123" i="27"/>
  <c r="BP1117" i="27"/>
  <c r="BT1117" i="27"/>
  <c r="U1153" i="27"/>
  <c r="AS1133" i="27"/>
  <c r="BK1195" i="27"/>
  <c r="BK1189" i="27"/>
  <c r="BK1196" i="27"/>
  <c r="BQ1195" i="27"/>
  <c r="BQ1189" i="27"/>
  <c r="BQ1196" i="27"/>
  <c r="S1153" i="27"/>
  <c r="S1157" i="27"/>
  <c r="S1156" i="27"/>
  <c r="BK1160" i="27"/>
  <c r="BK1159" i="27"/>
  <c r="BK1153" i="27"/>
  <c r="BQ1160" i="27"/>
  <c r="BQ1159" i="27"/>
  <c r="BQ1153" i="27"/>
  <c r="S1193" i="27"/>
  <c r="S1194" i="27"/>
  <c r="T1169" i="27"/>
  <c r="BN1196" i="27"/>
  <c r="BN1195" i="27"/>
  <c r="BT1196" i="27"/>
  <c r="BT1189" i="27"/>
  <c r="BN1189" i="27"/>
  <c r="T1158" i="27"/>
  <c r="BS1153" i="27"/>
  <c r="BS1158" i="27" s="1"/>
  <c r="T1157" i="27" a="1"/>
  <c r="T1157" i="27"/>
  <c r="T1156" i="27"/>
  <c r="U1189" i="27"/>
  <c r="BJ1189" i="27"/>
  <c r="BP1189" i="27"/>
  <c r="S1189" i="27"/>
  <c r="U1225" i="27"/>
  <c r="BM1195" i="27"/>
  <c r="BM1196" i="27"/>
  <c r="BS1195" i="27"/>
  <c r="BS1196" i="27"/>
  <c r="BN1230" i="27"/>
  <c r="BT1230" i="27"/>
  <c r="S1229" i="27"/>
  <c r="BM1230" i="27"/>
  <c r="AS1239" i="27"/>
  <c r="U1259" i="27"/>
  <c r="BN1265" i="27"/>
  <c r="BN1259" i="27"/>
  <c r="BN1266" i="27"/>
  <c r="BT1265" i="27"/>
  <c r="BT1259" i="27"/>
  <c r="BT1266" i="27"/>
  <c r="BJ1259" i="27"/>
  <c r="BQ1259" i="27"/>
  <c r="BS1189" i="27"/>
  <c r="U1226" i="27"/>
  <c r="BJ1230" i="27"/>
  <c r="BJ1224" i="27"/>
  <c r="BJ1231" i="27"/>
  <c r="BP1230" i="27"/>
  <c r="BP1224" i="27"/>
  <c r="BP1231" i="27"/>
  <c r="BJ1195" i="27"/>
  <c r="BP1195" i="27"/>
  <c r="BP1194" i="27"/>
  <c r="BM1189" i="27"/>
  <c r="BM1194" i="27" s="1"/>
  <c r="BJ1196" i="27"/>
  <c r="BK1230" i="27"/>
  <c r="BQ1230" i="27"/>
  <c r="AS1274" i="27"/>
  <c r="U1294" i="27"/>
  <c r="AS1204" i="27"/>
  <c r="S1224" i="27"/>
  <c r="BN1224" i="27"/>
  <c r="BT1224" i="27"/>
  <c r="BJ1266" i="27"/>
  <c r="BJ1265" i="27"/>
  <c r="BP1266" i="27"/>
  <c r="BP1265" i="27"/>
  <c r="BP1259" i="27"/>
  <c r="BP1294" i="27"/>
  <c r="BP1299" i="27" s="1"/>
  <c r="T1204" i="27"/>
  <c r="U1228" i="27" a="1"/>
  <c r="U1228" i="27"/>
  <c r="U1227" i="27"/>
  <c r="BK1231" i="27"/>
  <c r="BQ1231" i="27"/>
  <c r="S1264" i="27"/>
  <c r="S1259" i="27"/>
  <c r="S1260" i="27" s="1"/>
  <c r="S1263" i="27"/>
  <c r="BK1266" i="27"/>
  <c r="BK1265" i="27"/>
  <c r="BK1259" i="27"/>
  <c r="BK1261" i="27" s="1"/>
  <c r="BQ1266" i="27"/>
  <c r="BK1224" i="27"/>
  <c r="BQ1224" i="27"/>
  <c r="BQ1229" i="27" s="1"/>
  <c r="T1263" i="27" a="1"/>
  <c r="T1263" i="27" s="1"/>
  <c r="T1262" i="27" s="1"/>
  <c r="T1259" i="27"/>
  <c r="T1264" i="27"/>
  <c r="BM1265" i="27"/>
  <c r="BM1266" i="27"/>
  <c r="BM1259" i="27"/>
  <c r="BS1265" i="27"/>
  <c r="BS1264" i="27" s="1"/>
  <c r="BS1266" i="27"/>
  <c r="BS1259" i="27"/>
  <c r="T1294" i="27"/>
  <c r="BQ1300" i="27"/>
  <c r="BQ1295" i="27" s="1"/>
  <c r="BM1300" i="27"/>
  <c r="BM1294" i="27"/>
  <c r="BS1300" i="27"/>
  <c r="BS1299" i="27" s="1"/>
  <c r="BS1301" i="27"/>
  <c r="BS1294" i="27"/>
  <c r="BM1301" i="27"/>
  <c r="BM1337" i="27"/>
  <c r="BM1336" i="27"/>
  <c r="BM1330" i="27"/>
  <c r="BS1330" i="27"/>
  <c r="BS1337" i="27"/>
  <c r="BS1336" i="27"/>
  <c r="T1299" i="27"/>
  <c r="T1298" i="27" a="1"/>
  <c r="T1298" i="27"/>
  <c r="T1297" i="27" s="1"/>
  <c r="BN1300" i="27"/>
  <c r="BN1294" i="27"/>
  <c r="BN1301" i="27"/>
  <c r="BT1300" i="27"/>
  <c r="BT1299" i="27" s="1"/>
  <c r="BT1301" i="27"/>
  <c r="BT1294" i="27"/>
  <c r="S1330" i="27"/>
  <c r="S1335" i="27"/>
  <c r="S1334" i="27"/>
  <c r="S1333" i="27" s="1"/>
  <c r="T1310" i="27"/>
  <c r="S1298" i="27"/>
  <c r="BJ1301" i="27"/>
  <c r="BP1301" i="27"/>
  <c r="BJ1300" i="27"/>
  <c r="BJ1299" i="27"/>
  <c r="U1330" i="27"/>
  <c r="C1392" i="27"/>
  <c r="S1299" i="27"/>
  <c r="BK1301" i="27"/>
  <c r="BQ1301" i="27"/>
  <c r="S1294" i="27"/>
  <c r="BK1300" i="27"/>
  <c r="BK1299" i="27"/>
  <c r="BK1337" i="27"/>
  <c r="BK1330" i="27"/>
  <c r="BQ1337" i="27"/>
  <c r="BQ1330" i="27"/>
  <c r="BN1336" i="27"/>
  <c r="BN1330" i="27"/>
  <c r="BT1336" i="27"/>
  <c r="BT1330" i="27"/>
  <c r="BT1335" i="27" s="1"/>
  <c r="BJ1330" i="27"/>
  <c r="BJ1335" i="27" s="1"/>
  <c r="BT1337" i="27"/>
  <c r="BH217" i="27"/>
  <c r="BJ464" i="27"/>
  <c r="BJ1051" i="27"/>
  <c r="BM578" i="27"/>
  <c r="BP363" i="27"/>
  <c r="BJ429" i="27"/>
  <c r="BP498" i="27"/>
  <c r="U360" i="27"/>
  <c r="BT289" i="27"/>
  <c r="BM74" i="27"/>
  <c r="BT497" i="27"/>
  <c r="U497" i="27"/>
  <c r="BA503" i="27"/>
  <c r="BP1332" i="27"/>
  <c r="BM1119" i="27"/>
  <c r="BQ329" i="27"/>
  <c r="BP613" i="27"/>
  <c r="BP794" i="27"/>
  <c r="BB462" i="27"/>
  <c r="BA394" i="27"/>
  <c r="BB496" i="27"/>
  <c r="BB501" i="27"/>
  <c r="AY212" i="27"/>
  <c r="AX145" i="27"/>
  <c r="BE618" i="27"/>
  <c r="BD583" i="27"/>
  <c r="AV617" i="27"/>
  <c r="AV616" i="27" s="1"/>
  <c r="BM725" i="27"/>
  <c r="BP867" i="27"/>
  <c r="BP1051" i="27"/>
  <c r="BK762" i="27"/>
  <c r="BQ689" i="27"/>
  <c r="BM831" i="27"/>
  <c r="BN546" i="27"/>
  <c r="BK467" i="27"/>
  <c r="BK542" i="27"/>
  <c r="BP181" i="27"/>
  <c r="BQ253" i="27"/>
  <c r="BK329" i="27"/>
  <c r="BT498" i="27"/>
  <c r="BP616" i="27"/>
  <c r="BJ1296" i="27"/>
  <c r="BT980" i="27"/>
  <c r="BK907" i="27"/>
  <c r="BN797" i="27"/>
  <c r="BJ653" i="27"/>
  <c r="BM830" i="27"/>
  <c r="BM758" i="27"/>
  <c r="BJ501" i="27"/>
  <c r="BP797" i="27"/>
  <c r="BP793" i="27"/>
  <c r="BM181" i="27"/>
  <c r="BN181" i="27"/>
  <c r="BQ143" i="27"/>
  <c r="BS831" i="27"/>
  <c r="BN582" i="27"/>
  <c r="BP289" i="27"/>
  <c r="BK325" i="27"/>
  <c r="BN724" i="27"/>
  <c r="BJ250" i="27"/>
  <c r="BT871" i="27"/>
  <c r="BQ1264" i="27"/>
  <c r="BQ1122" i="27"/>
  <c r="BS980" i="27"/>
  <c r="BM759" i="27"/>
  <c r="BQ289" i="27"/>
  <c r="BP762" i="27"/>
  <c r="BQ429" i="27"/>
  <c r="BM110" i="27"/>
  <c r="BP464" i="27"/>
  <c r="BN399" i="27"/>
  <c r="BT1122" i="27"/>
  <c r="BM612" i="27"/>
  <c r="BS1229" i="27"/>
  <c r="BM686" i="27"/>
  <c r="BS762" i="27"/>
  <c r="BT728" i="27"/>
  <c r="BS612" i="27"/>
  <c r="BP582" i="27"/>
  <c r="BM942" i="27"/>
  <c r="BP463" i="27"/>
  <c r="BQ546" i="27"/>
  <c r="BN143" i="27"/>
  <c r="U325" i="27"/>
  <c r="AX290" i="27"/>
  <c r="BS1225" i="27"/>
  <c r="BM579" i="27"/>
  <c r="BT762" i="27"/>
  <c r="BB503" i="27"/>
  <c r="BM938" i="27"/>
  <c r="BS758" i="27"/>
  <c r="BJ871" i="27"/>
  <c r="BT433" i="27"/>
  <c r="BN139" i="27"/>
  <c r="BP110" i="27"/>
  <c r="BS724" i="27"/>
  <c r="BN467" i="27"/>
  <c r="BM363" i="27"/>
  <c r="BN329" i="27"/>
  <c r="BP217" i="27"/>
  <c r="BA400" i="27"/>
  <c r="BA395" i="27" s="1"/>
  <c r="BJ253" i="27"/>
  <c r="S251" i="27"/>
  <c r="BT329" i="27"/>
  <c r="BT724" i="27"/>
  <c r="BJ546" i="27"/>
  <c r="BK399" i="27"/>
  <c r="BK217" i="27"/>
  <c r="U542" i="27"/>
  <c r="BB502" i="27"/>
  <c r="BD584" i="27"/>
  <c r="BE547" i="27"/>
  <c r="AY219" i="27"/>
  <c r="BS616" i="27"/>
  <c r="BP578" i="27"/>
  <c r="BP1331" i="27"/>
  <c r="BP612" i="27"/>
  <c r="BM1122" i="27"/>
  <c r="BN1015" i="27"/>
  <c r="BS1335" i="27"/>
  <c r="BK1296" i="27"/>
  <c r="BN1264" i="27"/>
  <c r="BS1226" i="27"/>
  <c r="BS1086" i="27"/>
  <c r="BM1118" i="27"/>
  <c r="BT1086" i="27"/>
  <c r="BN871" i="27"/>
  <c r="BK797" i="27"/>
  <c r="BQ653" i="27"/>
  <c r="BM939" i="27"/>
  <c r="BJ942" i="27"/>
  <c r="BS759" i="27"/>
  <c r="BP728" i="27"/>
  <c r="BN616" i="27"/>
  <c r="BB428" i="27"/>
  <c r="BM143" i="27"/>
  <c r="BA140" i="27"/>
  <c r="U649" i="27"/>
  <c r="BN363" i="27"/>
  <c r="BN728" i="27"/>
  <c r="BK433" i="27"/>
  <c r="BS253" i="27"/>
  <c r="BT181" i="27"/>
  <c r="BM613" i="27"/>
  <c r="BS363" i="27"/>
  <c r="BT725" i="27"/>
  <c r="BM685" i="27"/>
  <c r="BT582" i="27"/>
  <c r="BQ399" i="27"/>
  <c r="BJ289" i="27"/>
  <c r="AX284" i="27"/>
  <c r="BK253" i="27"/>
  <c r="AY218" i="27"/>
  <c r="U214" i="27"/>
  <c r="U106" i="27"/>
  <c r="BA401" i="27"/>
  <c r="BJ612" i="27"/>
  <c r="BJ613" i="27"/>
  <c r="BK546" i="27"/>
  <c r="BS498" i="27"/>
  <c r="BP250" i="27"/>
  <c r="BP71" i="27"/>
  <c r="BM1299" i="27"/>
  <c r="BK1264" i="27"/>
  <c r="BN1051" i="27"/>
  <c r="BK1051" i="27"/>
  <c r="BN1299" i="27"/>
  <c r="BJ1158" i="27"/>
  <c r="BP1015" i="27"/>
  <c r="BM1155" i="27"/>
  <c r="BM728" i="27"/>
  <c r="S614" i="27"/>
  <c r="BP942" i="27"/>
  <c r="BM907" i="27"/>
  <c r="BS797" i="27"/>
  <c r="BP579" i="27"/>
  <c r="BN497" i="27"/>
  <c r="BM430" i="27"/>
  <c r="BS74" i="27"/>
  <c r="BN501" i="27"/>
  <c r="BM616" i="27"/>
  <c r="BM399" i="27"/>
  <c r="BN140" i="27"/>
  <c r="BK429" i="27"/>
  <c r="BP871" i="27"/>
  <c r="BQ325" i="27"/>
  <c r="U650" i="27"/>
  <c r="BN685" i="27"/>
  <c r="BM71" i="27"/>
  <c r="BH611" i="27"/>
  <c r="BH655" i="27"/>
  <c r="AV618" i="27"/>
  <c r="AV654" i="27"/>
  <c r="AU648" i="27"/>
  <c r="BD547" i="27"/>
  <c r="BE611" i="27"/>
  <c r="BB468" i="27"/>
  <c r="BA435" i="27"/>
  <c r="BB401" i="27"/>
  <c r="BA502" i="27"/>
  <c r="BA469" i="27"/>
  <c r="AY248" i="27"/>
  <c r="AY253" i="27" s="1"/>
  <c r="AX218" i="27"/>
  <c r="AX217" i="27" s="1"/>
  <c r="AX183" i="27"/>
  <c r="AX144" i="27"/>
  <c r="AX111" i="27"/>
  <c r="AY176" i="27"/>
  <c r="AY144" i="27"/>
  <c r="AY112" i="27"/>
  <c r="BQ430" i="27"/>
  <c r="BM497" i="27"/>
  <c r="BM498" i="27"/>
  <c r="BJ433" i="27"/>
  <c r="BM543" i="27"/>
  <c r="BQ542" i="27"/>
  <c r="BQ543" i="27"/>
  <c r="BS497" i="27"/>
  <c r="AU654" i="27"/>
  <c r="AU653" i="27" s="1"/>
  <c r="BA434" i="27"/>
  <c r="BD181" i="27"/>
  <c r="AX138" i="27"/>
  <c r="AX139" i="27" s="1"/>
  <c r="AY364" i="27"/>
  <c r="BD253" i="27"/>
  <c r="AY138" i="27"/>
  <c r="AY139" i="27" s="1"/>
  <c r="BB469" i="27"/>
  <c r="AX212" i="27"/>
  <c r="AX219" i="27"/>
  <c r="BA468" i="27"/>
  <c r="BA464" i="27" s="1"/>
  <c r="AX291" i="27"/>
  <c r="AY254" i="27"/>
  <c r="BA496" i="27"/>
  <c r="BA498" i="27" s="1"/>
  <c r="AY105" i="27"/>
  <c r="BB400" i="27"/>
  <c r="BB396" i="27"/>
  <c r="AU655" i="27"/>
  <c r="BA462" i="27"/>
  <c r="AV253" i="27"/>
  <c r="AX105" i="27"/>
  <c r="AY183" i="27"/>
  <c r="BA217" i="27"/>
  <c r="AV399" i="27"/>
  <c r="AY111" i="27"/>
  <c r="AY255" i="27"/>
  <c r="AX182" i="27"/>
  <c r="AX178" i="27"/>
  <c r="BB684" i="27"/>
  <c r="BB689" i="27" s="1"/>
  <c r="AU543" i="27"/>
  <c r="BG501" i="27"/>
  <c r="BD433" i="27"/>
  <c r="AU579" i="27"/>
  <c r="AV691" i="27"/>
  <c r="AX502" i="27"/>
  <c r="AY468" i="27"/>
  <c r="AY463" i="27" s="1"/>
  <c r="AX254" i="27"/>
  <c r="AY583" i="27"/>
  <c r="BG433" i="27"/>
  <c r="AY182" i="27"/>
  <c r="BA428" i="27"/>
  <c r="AY145" i="27"/>
  <c r="BH497" i="27"/>
  <c r="AU501" i="27"/>
  <c r="BG618" i="27"/>
  <c r="BH618" i="27"/>
  <c r="BH648" i="27"/>
  <c r="BH649" i="27" s="1"/>
  <c r="AU611" i="27"/>
  <c r="AV611" i="27"/>
  <c r="AV655" i="27"/>
  <c r="BE617" i="27"/>
  <c r="BE612" i="27" s="1"/>
  <c r="BE584" i="27"/>
  <c r="BT74" i="27"/>
  <c r="BA684" i="27"/>
  <c r="BA685" i="27" s="1"/>
  <c r="BB691" i="27"/>
  <c r="BG655" i="27"/>
  <c r="AU691" i="27"/>
  <c r="BD541" i="27"/>
  <c r="BD501" i="27"/>
  <c r="BG684" i="27"/>
  <c r="BH691" i="27"/>
  <c r="AX331" i="27"/>
  <c r="AX364" i="27"/>
  <c r="AY401" i="27"/>
  <c r="AX469" i="27"/>
  <c r="AX503" i="27"/>
  <c r="AY284" i="27"/>
  <c r="AY286" i="27"/>
  <c r="AY330" i="27"/>
  <c r="AX394" i="27"/>
  <c r="AY469" i="27"/>
  <c r="AY502" i="27"/>
  <c r="AX577" i="27"/>
  <c r="BA253" i="27"/>
  <c r="AX248" i="27"/>
  <c r="AX249" i="27" s="1"/>
  <c r="AU690" i="27"/>
  <c r="BG582" i="27"/>
  <c r="BE577" i="27"/>
  <c r="BH617" i="27"/>
  <c r="BH616" i="27" s="1"/>
  <c r="BG498" i="27"/>
  <c r="BD548" i="27"/>
  <c r="BH181" i="27"/>
  <c r="AV648" i="27"/>
  <c r="AV653" i="27"/>
  <c r="BG617" i="27"/>
  <c r="BD577" i="27"/>
  <c r="BG546" i="27"/>
  <c r="AV497" i="27"/>
  <c r="BH654" i="27"/>
  <c r="BG730" i="27"/>
  <c r="BG654" i="27"/>
  <c r="BB690" i="27"/>
  <c r="BE583" i="27"/>
  <c r="BE548" i="27"/>
  <c r="BD363" i="27"/>
  <c r="AV289" i="27"/>
  <c r="BB253" i="27"/>
  <c r="BG611" i="27"/>
  <c r="AY291" i="27"/>
  <c r="BB548" i="27"/>
  <c r="BA655" i="27"/>
  <c r="BA541" i="27"/>
  <c r="BB583" i="27"/>
  <c r="BB648" i="27"/>
  <c r="BE541" i="27"/>
  <c r="AU617" i="27"/>
  <c r="AX330" i="27"/>
  <c r="AY400" i="27"/>
  <c r="AX434" i="27"/>
  <c r="AX468" i="27"/>
  <c r="AY290" i="27"/>
  <c r="AX400" i="27"/>
  <c r="AY462" i="27"/>
  <c r="AX584" i="27"/>
  <c r="AY617" i="27"/>
  <c r="AY331" i="27"/>
  <c r="AX358" i="27"/>
  <c r="AX363" i="27" s="1"/>
  <c r="AY428" i="27"/>
  <c r="AY496" i="27"/>
  <c r="AX547" i="27"/>
  <c r="AY548" i="27"/>
  <c r="AY584" i="27"/>
  <c r="BH757" i="27"/>
  <c r="BG648" i="27"/>
  <c r="BH467" i="27"/>
  <c r="AU618" i="27"/>
  <c r="AU542" i="27"/>
  <c r="BB498" i="27"/>
  <c r="BB140" i="27"/>
  <c r="BD464" i="27"/>
  <c r="BD729" i="27"/>
  <c r="AY577" i="27"/>
  <c r="AY582" i="27"/>
  <c r="AU684" i="27"/>
  <c r="BA548" i="27"/>
  <c r="AY435" i="27"/>
  <c r="BH546" i="27"/>
  <c r="AX435" i="27"/>
  <c r="BG289" i="27"/>
  <c r="AY618" i="27"/>
  <c r="BD429" i="27"/>
  <c r="BE329" i="27"/>
  <c r="BG690" i="27"/>
  <c r="BG689" i="27" s="1"/>
  <c r="AX548" i="27"/>
  <c r="AV501" i="27"/>
  <c r="BD430" i="27"/>
  <c r="AY394" i="27"/>
  <c r="BE289" i="27"/>
  <c r="AV684" i="27"/>
  <c r="AX401" i="27"/>
  <c r="AX428" i="27"/>
  <c r="AX583" i="27"/>
  <c r="AY547" i="27"/>
  <c r="AY434" i="27"/>
  <c r="AY541" i="27"/>
  <c r="AX69" i="27"/>
  <c r="AX496" i="27"/>
  <c r="BG729" i="27"/>
  <c r="AV690" i="27"/>
  <c r="AY611" i="27"/>
  <c r="AX324" i="27"/>
  <c r="BH690" i="27"/>
  <c r="BH689" i="27" s="1"/>
  <c r="AU578" i="27"/>
  <c r="AX255" i="27"/>
  <c r="BB363" i="27"/>
  <c r="AV110" i="27"/>
  <c r="BG181" i="27"/>
  <c r="BG691" i="27"/>
  <c r="AX541" i="27"/>
  <c r="BH399" i="27"/>
  <c r="BE326" i="27"/>
  <c r="AU582" i="27"/>
  <c r="AU285" i="27"/>
  <c r="AY324" i="27"/>
  <c r="AY326" i="27" s="1"/>
  <c r="AX462" i="27"/>
  <c r="BA691" i="27"/>
  <c r="BB618" i="27"/>
  <c r="AU799" i="27"/>
  <c r="BH684" i="27"/>
  <c r="AU613" i="27"/>
  <c r="BB617" i="27"/>
  <c r="BG329" i="27"/>
  <c r="BB139" i="27"/>
  <c r="BG143" i="27"/>
  <c r="AV467" i="27"/>
  <c r="BD359" i="27"/>
  <c r="AY503" i="27"/>
  <c r="AX365" i="27"/>
  <c r="AU253" i="27"/>
  <c r="BH177" i="27"/>
  <c r="BA214" i="27"/>
  <c r="BD467" i="27"/>
  <c r="BA648" i="27"/>
  <c r="AV764" i="27"/>
  <c r="AU289" i="27"/>
  <c r="BB655" i="27"/>
  <c r="BH433" i="27"/>
  <c r="AV433" i="27"/>
  <c r="BW75" i="27"/>
  <c r="CG76" i="27"/>
  <c r="CI76" i="27"/>
  <c r="AX75" i="27"/>
  <c r="BH69" i="27"/>
  <c r="BH76" i="27"/>
  <c r="AV285" i="27"/>
  <c r="BB577" i="27"/>
  <c r="CI75" i="27"/>
  <c r="BA690" i="27"/>
  <c r="BA654" i="27"/>
  <c r="BA547" i="27"/>
  <c r="BA546" i="27" s="1"/>
  <c r="AU616" i="27"/>
  <c r="AU498" i="27"/>
  <c r="BE691" i="27"/>
  <c r="BA618" i="27"/>
  <c r="BA611" i="27"/>
  <c r="BA617" i="27"/>
  <c r="BG543" i="27"/>
  <c r="BG542" i="27"/>
  <c r="BG497" i="27"/>
  <c r="BB764" i="27"/>
  <c r="BE684" i="27"/>
  <c r="BD618" i="27"/>
  <c r="BA729" i="27"/>
  <c r="AY654" i="27"/>
  <c r="BA329" i="27"/>
  <c r="BA363" i="27"/>
  <c r="BB329" i="27"/>
  <c r="AU181" i="27"/>
  <c r="BB584" i="27"/>
  <c r="BD289" i="27"/>
  <c r="BB541" i="27"/>
  <c r="BA583" i="27"/>
  <c r="BA577" i="27"/>
  <c r="BA584" i="27"/>
  <c r="AV498" i="27"/>
  <c r="AU497" i="27"/>
  <c r="AY691" i="27"/>
  <c r="BA181" i="27"/>
  <c r="BH764" i="27"/>
  <c r="F1378" i="27" a="1"/>
  <c r="F1378" i="27" s="1"/>
  <c r="G1375" i="27"/>
  <c r="H1375" i="27" s="1"/>
  <c r="AV763" i="27"/>
  <c r="BD723" i="27"/>
  <c r="AU730" i="27"/>
  <c r="BA730" i="27"/>
  <c r="BB611" i="27"/>
  <c r="BB547" i="27"/>
  <c r="AU792" i="27"/>
  <c r="AU797" i="27" s="1"/>
  <c r="BA143" i="27"/>
  <c r="BW69" i="27"/>
  <c r="CG75" i="27"/>
  <c r="AV75" i="27"/>
  <c r="BD249" i="27"/>
  <c r="AV69" i="27"/>
  <c r="AV76" i="27"/>
  <c r="BT71" i="27"/>
  <c r="BG467" i="27"/>
  <c r="BG140" i="27"/>
  <c r="BB654" i="27"/>
  <c r="AU546" i="27"/>
  <c r="BH498" i="27"/>
  <c r="BE430" i="27"/>
  <c r="BE429" i="27"/>
  <c r="U1050" i="27" a="1"/>
  <c r="U1050" i="27" s="1"/>
  <c r="U1049" i="27" s="1"/>
  <c r="S73" i="27"/>
  <c r="T1296" i="27"/>
  <c r="BS1194" i="27"/>
  <c r="T937" i="27"/>
  <c r="T942" i="27"/>
  <c r="T941" i="27" a="1"/>
  <c r="T941" i="27"/>
  <c r="BK868" i="27"/>
  <c r="BK867" i="27"/>
  <c r="BH1010" i="27"/>
  <c r="BH1017" i="27"/>
  <c r="BH1336" i="27"/>
  <c r="BH1330" i="27"/>
  <c r="BH1337" i="27"/>
  <c r="AU1087" i="27"/>
  <c r="AU1081" i="27"/>
  <c r="AU1088" i="27"/>
  <c r="AV1196" i="27"/>
  <c r="AV1189" i="27"/>
  <c r="AV1195" i="27"/>
  <c r="BS650" i="27"/>
  <c r="BS649" i="27"/>
  <c r="BB872" i="27"/>
  <c r="BB866" i="27"/>
  <c r="BB873" i="27"/>
  <c r="BT831" i="27"/>
  <c r="BT830" i="27"/>
  <c r="BE1052" i="27"/>
  <c r="BE1046" i="27"/>
  <c r="BE1053" i="27"/>
  <c r="BE1017" i="27"/>
  <c r="BE1016" i="27"/>
  <c r="BE1010" i="27"/>
  <c r="BD1230" i="27"/>
  <c r="BD1224" i="27"/>
  <c r="BD1231" i="27"/>
  <c r="AU909" i="27"/>
  <c r="BG835" i="27"/>
  <c r="BA1231" i="27"/>
  <c r="BA1230" i="27"/>
  <c r="BA1224" i="27"/>
  <c r="BA1300" i="27"/>
  <c r="BA1294" i="27"/>
  <c r="BA1301" i="27"/>
  <c r="BP650" i="27"/>
  <c r="BP649" i="27"/>
  <c r="BM867" i="27"/>
  <c r="BM868" i="27"/>
  <c r="AX1330" i="27"/>
  <c r="T906" i="27" a="1"/>
  <c r="T906" i="27" s="1"/>
  <c r="T902" i="27"/>
  <c r="T907" i="27"/>
  <c r="BQ578" i="27"/>
  <c r="BQ579" i="27"/>
  <c r="BJ498" i="27"/>
  <c r="BN430" i="27"/>
  <c r="BN429" i="27"/>
  <c r="BQ360" i="27"/>
  <c r="BQ359" i="27"/>
  <c r="BN253" i="27"/>
  <c r="AU213" i="27"/>
  <c r="AU214" i="27"/>
  <c r="BZ76" i="27"/>
  <c r="BZ75" i="27"/>
  <c r="BZ69" i="27"/>
  <c r="BB76" i="27"/>
  <c r="BB69" i="27"/>
  <c r="BB75" i="27"/>
  <c r="BS178" i="27"/>
  <c r="BS177" i="27"/>
  <c r="CC75" i="27"/>
  <c r="CC76" i="27"/>
  <c r="CC69" i="27"/>
  <c r="BE249" i="27"/>
  <c r="BE250" i="27"/>
  <c r="BK214" i="27"/>
  <c r="BK213" i="27"/>
  <c r="T181" i="27"/>
  <c r="T176" i="27"/>
  <c r="T180" i="27" a="1"/>
  <c r="T180" i="27" s="1"/>
  <c r="T500" i="27" a="1"/>
  <c r="T500" i="27" s="1"/>
  <c r="T496" i="27"/>
  <c r="T501" i="27"/>
  <c r="BN286" i="27"/>
  <c r="BN395" i="27"/>
  <c r="BJ359" i="27"/>
  <c r="BD214" i="27"/>
  <c r="U71" i="27"/>
  <c r="BA286" i="27"/>
  <c r="BB250" i="27"/>
  <c r="BK1332" i="27"/>
  <c r="BK1331" i="27"/>
  <c r="BS1331" i="27"/>
  <c r="BS1332" i="27"/>
  <c r="BM1295" i="27"/>
  <c r="BM1296" i="27"/>
  <c r="BS1260" i="27"/>
  <c r="BK1260" i="27"/>
  <c r="BP1264" i="27"/>
  <c r="BT1226" i="27"/>
  <c r="BT1225" i="27"/>
  <c r="BK1335" i="27"/>
  <c r="BK1229" i="27"/>
  <c r="BJ1194" i="27"/>
  <c r="BJ1225" i="27"/>
  <c r="BQ1261" i="27"/>
  <c r="BQ1260" i="27"/>
  <c r="U1263" i="27" a="1"/>
  <c r="U1263" i="27"/>
  <c r="BT1229" i="27"/>
  <c r="BP1190" i="27"/>
  <c r="BP1191" i="27"/>
  <c r="BN1194" i="27"/>
  <c r="S1192" i="27"/>
  <c r="S1155" i="27"/>
  <c r="S1154" i="27"/>
  <c r="BT1119" i="27"/>
  <c r="BT1118" i="27"/>
  <c r="BJ1122" i="27"/>
  <c r="BP1086" i="27"/>
  <c r="BQ1086" i="27"/>
  <c r="BP1012" i="27"/>
  <c r="BP1011" i="27"/>
  <c r="BP1154" i="27"/>
  <c r="BS1119" i="27"/>
  <c r="BS1118" i="27"/>
  <c r="S1083" i="27"/>
  <c r="S1082" i="27"/>
  <c r="BT977" i="27"/>
  <c r="BK939" i="27"/>
  <c r="BN1118" i="27"/>
  <c r="BN1086" i="27"/>
  <c r="S1050" i="27"/>
  <c r="BQ1012" i="27"/>
  <c r="BQ1011" i="27"/>
  <c r="BS1122" i="27"/>
  <c r="BT1012" i="27"/>
  <c r="BT939" i="27"/>
  <c r="BQ907" i="27"/>
  <c r="BA909" i="27"/>
  <c r="AV872" i="27"/>
  <c r="BG944" i="27"/>
  <c r="BG937" i="27"/>
  <c r="BG943" i="27"/>
  <c r="BG1159" i="27"/>
  <c r="BG1153" i="27"/>
  <c r="BG1160" i="27"/>
  <c r="BG1195" i="27"/>
  <c r="BG1196" i="27"/>
  <c r="BG1189" i="27"/>
  <c r="BG1265" i="27"/>
  <c r="BG1259" i="27"/>
  <c r="BG1266" i="27"/>
  <c r="AU1265" i="27"/>
  <c r="AU1266" i="27"/>
  <c r="AU1259" i="27"/>
  <c r="AU1330" i="27"/>
  <c r="AU1337" i="27"/>
  <c r="AU1336" i="27"/>
  <c r="BE655" i="27"/>
  <c r="BS977" i="27"/>
  <c r="BS976" i="27"/>
  <c r="BJ868" i="27"/>
  <c r="BJ867" i="27"/>
  <c r="AU866" i="27"/>
  <c r="AU873" i="27"/>
  <c r="BT834" i="27"/>
  <c r="BB829" i="27"/>
  <c r="BB836" i="27"/>
  <c r="S758" i="27"/>
  <c r="S759" i="27"/>
  <c r="BD873" i="27"/>
  <c r="BD866" i="27"/>
  <c r="BD1117" i="27"/>
  <c r="BD1124" i="27"/>
  <c r="BE1123" i="27"/>
  <c r="BE1117" i="27"/>
  <c r="BE1124" i="27"/>
  <c r="BD1088" i="27"/>
  <c r="BD1087" i="27"/>
  <c r="BD1081" i="27"/>
  <c r="BD1195" i="27"/>
  <c r="BD1189" i="27"/>
  <c r="BD1196" i="27"/>
  <c r="BD1266" i="27"/>
  <c r="BD1265" i="27"/>
  <c r="BD1259" i="27"/>
  <c r="BE1337" i="27"/>
  <c r="BE1336" i="27"/>
  <c r="BE1330" i="27"/>
  <c r="BE1301" i="27"/>
  <c r="BE1300" i="27"/>
  <c r="BE1294" i="27"/>
  <c r="BM1154" i="27"/>
  <c r="BQ1051" i="27"/>
  <c r="BS1015" i="27"/>
  <c r="BK977" i="27"/>
  <c r="BK976" i="27"/>
  <c r="BN867" i="27"/>
  <c r="BN868" i="27"/>
  <c r="BA836" i="27"/>
  <c r="BA835" i="27"/>
  <c r="BQ797" i="27"/>
  <c r="BK794" i="27"/>
  <c r="BK793" i="27"/>
  <c r="BB798" i="27"/>
  <c r="BB792" i="27"/>
  <c r="BB799" i="27"/>
  <c r="S760" i="27"/>
  <c r="BD757" i="27"/>
  <c r="BD764" i="27"/>
  <c r="BD763" i="27"/>
  <c r="S725" i="27"/>
  <c r="S724" i="27"/>
  <c r="BE723" i="27"/>
  <c r="BE730" i="27"/>
  <c r="BE729" i="27"/>
  <c r="BB981" i="27"/>
  <c r="BB937" i="27"/>
  <c r="BB1053" i="27"/>
  <c r="BB1046" i="27"/>
  <c r="BB1052" i="27"/>
  <c r="BA1124" i="27"/>
  <c r="BA1123" i="27"/>
  <c r="BA1117" i="27"/>
  <c r="BB1124" i="27"/>
  <c r="BB1123" i="27"/>
  <c r="BB1117" i="27"/>
  <c r="BB1230" i="27"/>
  <c r="BB1224" i="27"/>
  <c r="BB1231" i="27"/>
  <c r="BB1336" i="27"/>
  <c r="BB1330" i="27"/>
  <c r="BB1337" i="27"/>
  <c r="BJ650" i="27"/>
  <c r="BJ649" i="27"/>
  <c r="BM871" i="27"/>
  <c r="BP759" i="27"/>
  <c r="BP758" i="27"/>
  <c r="AY730" i="27"/>
  <c r="AY729" i="27"/>
  <c r="AX792" i="27"/>
  <c r="AX943" i="27"/>
  <c r="AX618" i="27"/>
  <c r="AX617" i="27"/>
  <c r="AX654" i="27"/>
  <c r="AX648" i="27"/>
  <c r="AY792" i="27"/>
  <c r="AY1123" i="27"/>
  <c r="AY1046" i="27"/>
  <c r="AY1053" i="27"/>
  <c r="AY1081" i="27"/>
  <c r="AY1088" i="27"/>
  <c r="AX1231" i="27"/>
  <c r="AX1195" i="27"/>
  <c r="AY1230" i="27"/>
  <c r="AY1224" i="27"/>
  <c r="BK685" i="27"/>
  <c r="BK686" i="27"/>
  <c r="BE690" i="27"/>
  <c r="S651" i="27"/>
  <c r="U614" i="27"/>
  <c r="U612" i="27"/>
  <c r="U613" i="27"/>
  <c r="BS396" i="27"/>
  <c r="BS395" i="27"/>
  <c r="AU396" i="27"/>
  <c r="AU395" i="27"/>
  <c r="BD326" i="27"/>
  <c r="BD325" i="27"/>
  <c r="BK980" i="27"/>
  <c r="S904" i="27"/>
  <c r="S903" i="27"/>
  <c r="BQ871" i="27"/>
  <c r="BP834" i="27"/>
  <c r="BN758" i="27"/>
  <c r="BN759" i="27"/>
  <c r="BH763" i="27"/>
  <c r="BP689" i="27"/>
  <c r="BJ686" i="27"/>
  <c r="BJ685" i="27"/>
  <c r="T689" i="27"/>
  <c r="T684" i="27"/>
  <c r="T688" i="27" a="1"/>
  <c r="T688" i="27" s="1"/>
  <c r="BK1012" i="27"/>
  <c r="BK1011" i="27"/>
  <c r="BN904" i="27"/>
  <c r="BN903" i="27"/>
  <c r="BS907" i="27"/>
  <c r="BE829" i="27"/>
  <c r="BM797" i="27"/>
  <c r="BB763" i="27"/>
  <c r="BJ724" i="27"/>
  <c r="BJ725" i="27"/>
  <c r="BT689" i="27"/>
  <c r="BK649" i="27"/>
  <c r="BK650" i="27"/>
  <c r="BT613" i="27"/>
  <c r="BT612" i="27"/>
  <c r="BD396" i="27"/>
  <c r="BD395" i="27"/>
  <c r="BM326" i="27"/>
  <c r="BM325" i="27"/>
  <c r="BN907" i="27"/>
  <c r="BG873" i="27"/>
  <c r="BJ793" i="27"/>
  <c r="AU798" i="27"/>
  <c r="BS464" i="27"/>
  <c r="BS463" i="27"/>
  <c r="AU464" i="27"/>
  <c r="AU463" i="27"/>
  <c r="BN433" i="27"/>
  <c r="BB433" i="27"/>
  <c r="BK360" i="27"/>
  <c r="BK359" i="27"/>
  <c r="BS329" i="27"/>
  <c r="AU329" i="27"/>
  <c r="S250" i="27"/>
  <c r="S249" i="27"/>
  <c r="S215" i="27"/>
  <c r="BT214" i="27"/>
  <c r="BT213" i="27"/>
  <c r="AV214" i="27"/>
  <c r="AV213" i="27"/>
  <c r="BE177" i="27"/>
  <c r="BE178" i="27"/>
  <c r="BG76" i="27"/>
  <c r="BG75" i="27"/>
  <c r="BG69" i="27"/>
  <c r="BD139" i="27"/>
  <c r="BD140" i="27"/>
  <c r="BG107" i="27"/>
  <c r="BG106" i="27"/>
  <c r="AV757" i="27"/>
  <c r="BS725" i="27"/>
  <c r="BD360" i="27"/>
  <c r="BD250" i="27"/>
  <c r="CM69" i="27"/>
  <c r="CM76" i="27"/>
  <c r="CM75" i="27"/>
  <c r="BT543" i="27"/>
  <c r="AV543" i="27"/>
  <c r="BQ498" i="27"/>
  <c r="BQ497" i="27"/>
  <c r="BE498" i="27"/>
  <c r="BE497" i="27"/>
  <c r="AX463" i="27"/>
  <c r="BG399" i="27"/>
  <c r="S397" i="27"/>
  <c r="BQ363" i="27"/>
  <c r="BK289" i="27"/>
  <c r="BE286" i="27"/>
  <c r="BE285" i="27"/>
  <c r="BA250" i="27"/>
  <c r="BA249" i="27"/>
  <c r="BN217" i="27"/>
  <c r="BS217" i="27"/>
  <c r="BG217" i="27"/>
  <c r="AU217" i="27"/>
  <c r="BE76" i="27"/>
  <c r="BE75" i="27"/>
  <c r="BE69" i="27"/>
  <c r="BM178" i="27"/>
  <c r="BM177" i="27"/>
  <c r="AX110" i="27"/>
  <c r="S108" i="27"/>
  <c r="BT70" i="27"/>
  <c r="BK758" i="27"/>
  <c r="S726" i="27"/>
  <c r="BT463" i="27"/>
  <c r="BT464" i="27"/>
  <c r="BB467" i="27"/>
  <c r="AU359" i="27"/>
  <c r="AU360" i="27"/>
  <c r="AV325" i="27"/>
  <c r="AV326" i="27"/>
  <c r="BT286" i="27"/>
  <c r="AV286" i="27"/>
  <c r="BG110" i="27"/>
  <c r="BS830" i="27"/>
  <c r="T834" i="27"/>
  <c r="T833" i="27" a="1"/>
  <c r="T833" i="27"/>
  <c r="T832" i="27" s="1"/>
  <c r="T829" i="27"/>
  <c r="BG799" i="27"/>
  <c r="AY690" i="27"/>
  <c r="BN578" i="27"/>
  <c r="BN579" i="27"/>
  <c r="BP546" i="27"/>
  <c r="BD497" i="27"/>
  <c r="BA467" i="27"/>
  <c r="BG429" i="27"/>
  <c r="BE395" i="27"/>
  <c r="BE396" i="27"/>
  <c r="BN360" i="27"/>
  <c r="BN359" i="27"/>
  <c r="S287" i="27"/>
  <c r="BD285" i="27"/>
  <c r="BD286" i="27"/>
  <c r="AX289" i="27"/>
  <c r="BK249" i="27"/>
  <c r="BK250" i="27"/>
  <c r="BE253" i="27"/>
  <c r="AY217" i="27"/>
  <c r="BE214" i="27"/>
  <c r="BE213" i="27"/>
  <c r="S179" i="27"/>
  <c r="AX76" i="27"/>
  <c r="BK728" i="27"/>
  <c r="BS578" i="27"/>
  <c r="BN543" i="27"/>
  <c r="BD399" i="27"/>
  <c r="BG363" i="27"/>
  <c r="BH325" i="27"/>
  <c r="BH326" i="27"/>
  <c r="BB285" i="27"/>
  <c r="BT178" i="27"/>
  <c r="AV178" i="27"/>
  <c r="BG139" i="27"/>
  <c r="BP70" i="27"/>
  <c r="AV107" i="27"/>
  <c r="BE463" i="27"/>
  <c r="BN396" i="27"/>
  <c r="BJ360" i="27"/>
  <c r="AV217" i="27"/>
  <c r="BA213" i="27"/>
  <c r="BP213" i="27"/>
  <c r="BD213" i="27"/>
  <c r="BS285" i="27"/>
  <c r="BT249" i="27"/>
  <c r="AV249" i="27"/>
  <c r="BN686" i="27"/>
  <c r="AU286" i="27"/>
  <c r="AY143" i="27"/>
  <c r="BA139" i="27"/>
  <c r="BM70" i="27"/>
  <c r="D1444" i="27"/>
  <c r="D1442" i="27"/>
  <c r="D1440" i="27"/>
  <c r="D1438" i="27"/>
  <c r="D1436" i="27"/>
  <c r="D1434" i="27"/>
  <c r="D1432" i="27"/>
  <c r="D1430" i="27"/>
  <c r="D1428" i="27"/>
  <c r="D1426" i="27"/>
  <c r="D1424" i="27"/>
  <c r="D1422" i="27"/>
  <c r="D1420" i="27"/>
  <c r="D1418" i="27"/>
  <c r="D1416" i="27"/>
  <c r="D1414" i="27"/>
  <c r="D1412" i="27"/>
  <c r="D1410" i="27"/>
  <c r="D1408" i="27"/>
  <c r="D1406" i="27"/>
  <c r="D1404" i="27"/>
  <c r="D1402" i="27"/>
  <c r="D1400" i="27"/>
  <c r="C1394" i="27"/>
  <c r="D1441" i="27"/>
  <c r="D1433" i="27"/>
  <c r="D1425" i="27"/>
  <c r="D1417" i="27"/>
  <c r="D1409" i="27"/>
  <c r="D1401" i="27"/>
  <c r="D1443" i="27"/>
  <c r="D1435" i="27"/>
  <c r="D1427" i="27"/>
  <c r="D1419" i="27"/>
  <c r="D1411" i="27"/>
  <c r="D1403" i="27"/>
  <c r="D1437" i="27"/>
  <c r="D1429" i="27"/>
  <c r="D1421" i="27"/>
  <c r="D1413" i="27"/>
  <c r="D1405" i="27"/>
  <c r="D1415" i="27"/>
  <c r="D1439" i="27"/>
  <c r="D1407" i="27"/>
  <c r="D1431" i="27"/>
  <c r="D1399" i="27"/>
  <c r="D1423" i="27"/>
  <c r="BM1260" i="27"/>
  <c r="BM1261" i="27"/>
  <c r="BS1191" i="27"/>
  <c r="BS1190" i="27"/>
  <c r="S1191" i="27"/>
  <c r="S1190" i="27"/>
  <c r="U1157" i="27" a="1"/>
  <c r="U1157" i="27" s="1"/>
  <c r="U1156" i="27" s="1"/>
  <c r="BQ1082" i="27"/>
  <c r="BQ1083" i="27"/>
  <c r="BN1083" i="27"/>
  <c r="BN1082" i="27"/>
  <c r="BQ939" i="27"/>
  <c r="BQ938" i="27"/>
  <c r="BJ977" i="27"/>
  <c r="BJ976" i="27"/>
  <c r="BP904" i="27"/>
  <c r="BP903" i="27"/>
  <c r="BN976" i="27"/>
  <c r="BN977" i="27"/>
  <c r="BG981" i="27"/>
  <c r="BG982" i="27"/>
  <c r="BG975" i="27"/>
  <c r="BQ903" i="27"/>
  <c r="BQ904" i="27"/>
  <c r="BE873" i="27"/>
  <c r="BE872" i="27"/>
  <c r="BE866" i="27"/>
  <c r="BN794" i="27"/>
  <c r="BN793" i="27"/>
  <c r="AU763" i="27"/>
  <c r="AU757" i="27"/>
  <c r="AU764" i="27"/>
  <c r="AV729" i="27"/>
  <c r="AV723" i="27"/>
  <c r="AV730" i="27"/>
  <c r="BH1196" i="27"/>
  <c r="BH1195" i="27"/>
  <c r="BH1190" i="27" s="1"/>
  <c r="BH1189" i="27"/>
  <c r="BG1336" i="27"/>
  <c r="BG1330" i="27"/>
  <c r="BG1337" i="27"/>
  <c r="AV909" i="27"/>
  <c r="AV902" i="27"/>
  <c r="AV908" i="27"/>
  <c r="AU1017" i="27"/>
  <c r="AU1016" i="27"/>
  <c r="AU1010" i="27"/>
  <c r="AU1124" i="27"/>
  <c r="AU1123" i="27"/>
  <c r="AU1118" i="27" s="1"/>
  <c r="AU1117" i="27"/>
  <c r="AV1124" i="27"/>
  <c r="AV1123" i="27"/>
  <c r="AV1117" i="27"/>
  <c r="AU650" i="27"/>
  <c r="AU649" i="27"/>
  <c r="BD617" i="27"/>
  <c r="BD611" i="27"/>
  <c r="BJ831" i="27"/>
  <c r="BJ830" i="27"/>
  <c r="BE943" i="27"/>
  <c r="BE937" i="27"/>
  <c r="BE944" i="27"/>
  <c r="AU723" i="27"/>
  <c r="BA1330" i="27"/>
  <c r="BA1336" i="27"/>
  <c r="BA1337" i="27"/>
  <c r="BT1048" i="27"/>
  <c r="BT1047" i="27"/>
  <c r="BQ831" i="27"/>
  <c r="BQ830" i="27"/>
  <c r="AY1017" i="27"/>
  <c r="AY1010" i="27"/>
  <c r="AY1016" i="27"/>
  <c r="AX975" i="27"/>
  <c r="AX981" i="27"/>
  <c r="AX982" i="27"/>
  <c r="AX1016" i="27"/>
  <c r="AX1010" i="27"/>
  <c r="AX1017" i="27"/>
  <c r="AX1053" i="27"/>
  <c r="AX1052" i="27"/>
  <c r="AX1046" i="27"/>
  <c r="AX1301" i="27"/>
  <c r="AX1300" i="27"/>
  <c r="AX1294" i="27"/>
  <c r="U688" i="27" a="1"/>
  <c r="U688" i="27" s="1"/>
  <c r="U687" i="27" s="1"/>
  <c r="BS653" i="27"/>
  <c r="T433" i="27"/>
  <c r="T428" i="27"/>
  <c r="T432" i="27" a="1"/>
  <c r="T432" i="27" s="1"/>
  <c r="BJ326" i="27"/>
  <c r="BJ325" i="27"/>
  <c r="T616" i="27"/>
  <c r="T615" i="27" a="1"/>
  <c r="T615" i="27"/>
  <c r="T611" i="27"/>
  <c r="BS904" i="27"/>
  <c r="BS903" i="27"/>
  <c r="U870" i="27" a="1"/>
  <c r="U870" i="27" s="1"/>
  <c r="S578" i="27"/>
  <c r="S579" i="27"/>
  <c r="BN250" i="27"/>
  <c r="BN249" i="27"/>
  <c r="U252" i="27" a="1"/>
  <c r="U252" i="27" s="1"/>
  <c r="BQ177" i="27"/>
  <c r="BQ178" i="27"/>
  <c r="BP107" i="27"/>
  <c r="BP106" i="27"/>
  <c r="BK106" i="27"/>
  <c r="BK107" i="27"/>
  <c r="BK110" i="27"/>
  <c r="AV542" i="27"/>
  <c r="T398" i="27" a="1"/>
  <c r="T398" i="27"/>
  <c r="T394" i="27"/>
  <c r="T399" i="27"/>
  <c r="BK286" i="27"/>
  <c r="BK285" i="27"/>
  <c r="S177" i="27"/>
  <c r="S178" i="27"/>
  <c r="BE143" i="27"/>
  <c r="BN106" i="27"/>
  <c r="BN107" i="27"/>
  <c r="BB463" i="27"/>
  <c r="BB464" i="27"/>
  <c r="BQ181" i="27"/>
  <c r="S831" i="27"/>
  <c r="S830" i="27"/>
  <c r="BH578" i="27"/>
  <c r="BH579" i="27"/>
  <c r="BP543" i="27"/>
  <c r="BP542" i="27"/>
  <c r="BS430" i="27"/>
  <c r="AV360" i="27"/>
  <c r="AV359" i="27"/>
  <c r="BG359" i="27"/>
  <c r="BG360" i="27"/>
  <c r="S1297" i="27"/>
  <c r="BM1331" i="27"/>
  <c r="BM1332" i="27"/>
  <c r="BS1295" i="27"/>
  <c r="BS1296" i="27"/>
  <c r="BM1264" i="27"/>
  <c r="T1224" i="27"/>
  <c r="T1229" i="27"/>
  <c r="T1228" i="27" a="1"/>
  <c r="T1228" i="27" s="1"/>
  <c r="BN1226" i="27"/>
  <c r="BN1225" i="27"/>
  <c r="BP1225" i="27"/>
  <c r="BP1226" i="27"/>
  <c r="BQ1296" i="27"/>
  <c r="BJ1261" i="27"/>
  <c r="BJ1260" i="27"/>
  <c r="T1117" i="27"/>
  <c r="T1121" i="27" a="1"/>
  <c r="T1121" i="27"/>
  <c r="T1122" i="27"/>
  <c r="BP1083" i="27"/>
  <c r="BP1082" i="27"/>
  <c r="T1029" i="27"/>
  <c r="BN1155" i="27"/>
  <c r="BN1154" i="27"/>
  <c r="BK1118" i="27"/>
  <c r="BK1119" i="27"/>
  <c r="BD836" i="27"/>
  <c r="BD829" i="27"/>
  <c r="BD835" i="27"/>
  <c r="BA799" i="27"/>
  <c r="BG763" i="27"/>
  <c r="BG757" i="27"/>
  <c r="BG764" i="27"/>
  <c r="BH729" i="27"/>
  <c r="BH723" i="27"/>
  <c r="BH730" i="27"/>
  <c r="BH943" i="27"/>
  <c r="BH937" i="27"/>
  <c r="BH944" i="27"/>
  <c r="BG1087" i="27"/>
  <c r="BG1086" i="27" s="1"/>
  <c r="BG1081" i="27"/>
  <c r="BG1088" i="27"/>
  <c r="BH1088" i="27"/>
  <c r="BH1081" i="27"/>
  <c r="BH1087" i="27"/>
  <c r="BG1231" i="27"/>
  <c r="BG1224" i="27"/>
  <c r="BG1230" i="27"/>
  <c r="BG1225" i="27" s="1"/>
  <c r="BG1300" i="27"/>
  <c r="BG1301" i="27"/>
  <c r="BG1294" i="27"/>
  <c r="BH1300" i="27"/>
  <c r="BH1301" i="27"/>
  <c r="BH1294" i="27"/>
  <c r="AV981" i="27"/>
  <c r="AV982" i="27"/>
  <c r="AV975" i="27"/>
  <c r="AU944" i="27"/>
  <c r="AU943" i="27"/>
  <c r="AU937" i="27"/>
  <c r="AU942" i="27" s="1"/>
  <c r="AV1016" i="27"/>
  <c r="AV1010" i="27"/>
  <c r="AV1017" i="27"/>
  <c r="AV1052" i="27"/>
  <c r="AV1053" i="27"/>
  <c r="AV1046" i="27"/>
  <c r="AV1088" i="27"/>
  <c r="AV1081" i="27"/>
  <c r="AV1087" i="27"/>
  <c r="AU1159" i="27"/>
  <c r="AU1153" i="27"/>
  <c r="AU1160" i="27"/>
  <c r="AV1259" i="27"/>
  <c r="AV1266" i="27"/>
  <c r="AV1265" i="27"/>
  <c r="BD655" i="27"/>
  <c r="BD654" i="27"/>
  <c r="BD648" i="27"/>
  <c r="BG1017" i="27"/>
  <c r="BG1016" i="27"/>
  <c r="BG1011" i="27" s="1"/>
  <c r="BG1010" i="27"/>
  <c r="BA982" i="27"/>
  <c r="BA975" i="27"/>
  <c r="BA981" i="27"/>
  <c r="BP907" i="27"/>
  <c r="BN831" i="27"/>
  <c r="BN830" i="27"/>
  <c r="AV835" i="27"/>
  <c r="AV830" i="27" s="1"/>
  <c r="AV829" i="27"/>
  <c r="AV836" i="27"/>
  <c r="BD1160" i="27"/>
  <c r="BD1159" i="27"/>
  <c r="BD1153" i="27"/>
  <c r="BD1337" i="27"/>
  <c r="BD1330" i="27"/>
  <c r="BD1336" i="27"/>
  <c r="BD1335" i="27" s="1"/>
  <c r="AU982" i="27"/>
  <c r="AU975" i="27"/>
  <c r="AU981" i="27"/>
  <c r="BQ942" i="27"/>
  <c r="BP831" i="27"/>
  <c r="BP830" i="27"/>
  <c r="AU829" i="27"/>
  <c r="AU836" i="27"/>
  <c r="AU835" i="27"/>
  <c r="U796" i="27" a="1"/>
  <c r="U796" i="27" s="1"/>
  <c r="U795" i="27"/>
  <c r="AV798" i="27"/>
  <c r="AV792" i="27"/>
  <c r="AV799" i="27"/>
  <c r="AU729" i="27"/>
  <c r="BG723" i="27"/>
  <c r="BA944" i="27"/>
  <c r="BA937" i="27"/>
  <c r="BA943" i="27"/>
  <c r="BA942" i="27" s="1"/>
  <c r="BB1016" i="27"/>
  <c r="BB1010" i="27"/>
  <c r="BB1017" i="27"/>
  <c r="BB1265" i="27"/>
  <c r="BB1260" i="27" s="1"/>
  <c r="BB1259" i="27"/>
  <c r="BB1266" i="27"/>
  <c r="BA1087" i="27"/>
  <c r="BA1081" i="27"/>
  <c r="BA1082" i="27" s="1"/>
  <c r="BA1088" i="27"/>
  <c r="BA1195" i="27"/>
  <c r="BA1196" i="27"/>
  <c r="BA1189" i="27"/>
  <c r="BP653" i="27"/>
  <c r="BN1048" i="27"/>
  <c r="BN1047" i="27"/>
  <c r="BS867" i="27"/>
  <c r="BS868" i="27"/>
  <c r="AY873" i="27"/>
  <c r="AY872" i="27"/>
  <c r="AY866" i="27"/>
  <c r="AY867" i="27" s="1"/>
  <c r="BJ759" i="27"/>
  <c r="BJ758" i="27"/>
  <c r="BD730" i="27"/>
  <c r="AY655" i="27"/>
  <c r="AX873" i="27"/>
  <c r="AX872" i="27"/>
  <c r="AX866" i="27"/>
  <c r="AX1159" i="27"/>
  <c r="AX1153" i="27"/>
  <c r="AX1160" i="27"/>
  <c r="AX1123" i="27"/>
  <c r="AX1117" i="27"/>
  <c r="AX1119" i="27" s="1"/>
  <c r="AX1124" i="27"/>
  <c r="AY1195" i="27"/>
  <c r="AY1189" i="27"/>
  <c r="AY1196" i="27"/>
  <c r="AY1337" i="27"/>
  <c r="AY1336" i="27"/>
  <c r="AY1330" i="27"/>
  <c r="AY1301" i="27"/>
  <c r="AY1300" i="27"/>
  <c r="AY1294" i="27"/>
  <c r="BQ685" i="27"/>
  <c r="BQ686" i="27"/>
  <c r="BK689" i="27"/>
  <c r="BQ649" i="27"/>
  <c r="BQ650" i="27"/>
  <c r="BQ616" i="27"/>
  <c r="BE616" i="27"/>
  <c r="BG579" i="27"/>
  <c r="BM396" i="27"/>
  <c r="BM395" i="27"/>
  <c r="S360" i="27"/>
  <c r="S359" i="27"/>
  <c r="BT942" i="27"/>
  <c r="BE902" i="27"/>
  <c r="S905" i="27"/>
  <c r="BG792" i="27"/>
  <c r="BG797" i="27"/>
  <c r="BT758" i="27"/>
  <c r="BT759" i="27"/>
  <c r="BN762" i="27"/>
  <c r="BQ725" i="27"/>
  <c r="BQ724" i="27"/>
  <c r="BJ689" i="27"/>
  <c r="AV613" i="27"/>
  <c r="AV612" i="27"/>
  <c r="S613" i="27"/>
  <c r="S612" i="27"/>
  <c r="BJ938" i="27"/>
  <c r="BJ939" i="27"/>
  <c r="BT907" i="27"/>
  <c r="BE835" i="27"/>
  <c r="BS793" i="27"/>
  <c r="BS794" i="27"/>
  <c r="BA792" i="27"/>
  <c r="U761" i="27" a="1"/>
  <c r="U761" i="27" s="1"/>
  <c r="BP724" i="27"/>
  <c r="BP725" i="27"/>
  <c r="BJ728" i="27"/>
  <c r="AY648" i="27"/>
  <c r="T652" i="27" a="1"/>
  <c r="T652" i="27" s="1"/>
  <c r="T650" i="27" s="1"/>
  <c r="T648" i="27"/>
  <c r="T653" i="27"/>
  <c r="BT616" i="27"/>
  <c r="S430" i="27"/>
  <c r="S429" i="27"/>
  <c r="BG326" i="27"/>
  <c r="BG325" i="27"/>
  <c r="T867" i="27"/>
  <c r="BG866" i="27"/>
  <c r="BJ794" i="27"/>
  <c r="S793" i="27"/>
  <c r="BM464" i="27"/>
  <c r="BM463" i="27"/>
  <c r="BM429" i="27"/>
  <c r="BT430" i="27"/>
  <c r="BT429" i="27"/>
  <c r="BH430" i="27"/>
  <c r="BH429" i="27"/>
  <c r="AV430" i="27"/>
  <c r="AV429" i="27"/>
  <c r="U398" i="27" a="1"/>
  <c r="U398" i="27" s="1"/>
  <c r="U397" i="27" s="1"/>
  <c r="BE360" i="27"/>
  <c r="BE359" i="27"/>
  <c r="BM329" i="27"/>
  <c r="BS213" i="27"/>
  <c r="BS214" i="27"/>
  <c r="BN214" i="27"/>
  <c r="BN213" i="27"/>
  <c r="BP178" i="27"/>
  <c r="BP177" i="27"/>
  <c r="BQ106" i="27"/>
  <c r="BQ107" i="27"/>
  <c r="BD107" i="27"/>
  <c r="BD106" i="27"/>
  <c r="BS70" i="27"/>
  <c r="BS71" i="27"/>
  <c r="CL76" i="27"/>
  <c r="CL75" i="27"/>
  <c r="CL69" i="27"/>
  <c r="BA76" i="27"/>
  <c r="BA75" i="27"/>
  <c r="BA74" i="27" s="1"/>
  <c r="BA69" i="27"/>
  <c r="BA178" i="27"/>
  <c r="BA177" i="27"/>
  <c r="BD143" i="27"/>
  <c r="BW76" i="27"/>
  <c r="BJ762" i="27"/>
  <c r="AV463" i="27"/>
  <c r="AV464" i="27"/>
  <c r="BA359" i="27"/>
  <c r="BA360" i="27"/>
  <c r="BB325" i="27"/>
  <c r="BB326" i="27"/>
  <c r="U139" i="27"/>
  <c r="BQ110" i="27"/>
  <c r="CG69" i="27"/>
  <c r="BJ834" i="27"/>
  <c r="BT649" i="27"/>
  <c r="BT650" i="27"/>
  <c r="BK579" i="27"/>
  <c r="BH542" i="27"/>
  <c r="BQ501" i="27"/>
  <c r="BE501" i="27"/>
  <c r="BK363" i="27"/>
  <c r="U285" i="27"/>
  <c r="BS250" i="27"/>
  <c r="BS249" i="27"/>
  <c r="AU250" i="27"/>
  <c r="AU249" i="27"/>
  <c r="BB217" i="27"/>
  <c r="BN177" i="27"/>
  <c r="BN178" i="27"/>
  <c r="BQ140" i="27"/>
  <c r="BQ139" i="27"/>
  <c r="S106" i="27"/>
  <c r="S107" i="27"/>
  <c r="BN110" i="27"/>
  <c r="CJ75" i="27"/>
  <c r="CJ69" i="27"/>
  <c r="CJ74" i="27" s="1"/>
  <c r="CJ76" i="27"/>
  <c r="AY75" i="27"/>
  <c r="AY76" i="27"/>
  <c r="AY69" i="27"/>
  <c r="AY70" i="27" s="1"/>
  <c r="BG178" i="27"/>
  <c r="BG177" i="27"/>
  <c r="T110" i="27"/>
  <c r="T105" i="27"/>
  <c r="T109" i="27" a="1"/>
  <c r="T109" i="27"/>
  <c r="T108" i="27" s="1"/>
  <c r="BK759" i="27"/>
  <c r="BQ463" i="27"/>
  <c r="BT467" i="27"/>
  <c r="BS359" i="27"/>
  <c r="BS360" i="27"/>
  <c r="AU363" i="27"/>
  <c r="BT325" i="27"/>
  <c r="BT326" i="27"/>
  <c r="AV329" i="27"/>
  <c r="BH285" i="27"/>
  <c r="BG253" i="27"/>
  <c r="BE181" i="27"/>
  <c r="AY829" i="27"/>
  <c r="AY834" i="27"/>
  <c r="S832" i="27"/>
  <c r="BQ758" i="27"/>
  <c r="U727" i="27" a="1"/>
  <c r="U727" i="27"/>
  <c r="U726" i="27" s="1"/>
  <c r="BS685" i="27"/>
  <c r="BG686" i="27"/>
  <c r="BT653" i="27"/>
  <c r="BT578" i="27"/>
  <c r="BT579" i="27"/>
  <c r="BH582" i="27"/>
  <c r="AV578" i="27"/>
  <c r="AV579" i="27"/>
  <c r="BJ543" i="27"/>
  <c r="BJ542" i="27"/>
  <c r="BD498" i="27"/>
  <c r="BS467" i="27"/>
  <c r="AU467" i="27"/>
  <c r="BG430" i="27"/>
  <c r="BK395" i="27"/>
  <c r="BK396" i="27"/>
  <c r="BE399" i="27"/>
  <c r="BT363" i="27"/>
  <c r="BH360" i="27"/>
  <c r="BH359" i="27"/>
  <c r="U359" i="27"/>
  <c r="BD329" i="27"/>
  <c r="BJ285" i="27"/>
  <c r="BJ286" i="27"/>
  <c r="U286" i="27"/>
  <c r="BQ249" i="27"/>
  <c r="BQ250" i="27"/>
  <c r="U213" i="27"/>
  <c r="AY214" i="27"/>
  <c r="AY213" i="27"/>
  <c r="BJ181" i="27"/>
  <c r="BG578" i="27"/>
  <c r="S499" i="27"/>
  <c r="BH329" i="27"/>
  <c r="BB286" i="27"/>
  <c r="U140" i="27"/>
  <c r="BT177" i="27"/>
  <c r="AV177" i="27"/>
  <c r="BK178" i="27"/>
  <c r="BS140" i="27"/>
  <c r="BG285" i="27"/>
  <c r="AV106" i="27"/>
  <c r="BE464" i="27"/>
  <c r="BH395" i="27"/>
  <c r="BP359" i="27"/>
  <c r="BM214" i="27"/>
  <c r="BJ214" i="27"/>
  <c r="U107" i="27"/>
  <c r="BH75" i="27"/>
  <c r="BD110" i="27"/>
  <c r="BS286" i="27"/>
  <c r="BH107" i="27"/>
  <c r="BT250" i="27"/>
  <c r="AV250" i="27"/>
  <c r="BK463" i="27"/>
  <c r="BM285" i="27"/>
  <c r="BH249" i="27"/>
  <c r="BM140" i="27"/>
  <c r="T1261" i="27"/>
  <c r="T1260" i="27"/>
  <c r="BP1261" i="27"/>
  <c r="BP1260" i="27"/>
  <c r="BJ1118" i="27"/>
  <c r="BJ1119" i="27"/>
  <c r="T1154" i="27"/>
  <c r="T1155" i="27"/>
  <c r="S1119" i="27"/>
  <c r="S1118" i="27"/>
  <c r="U1085" i="27" a="1"/>
  <c r="U1085" i="27"/>
  <c r="BM1048" i="27"/>
  <c r="BM1047" i="27"/>
  <c r="BE799" i="27"/>
  <c r="BE798" i="27"/>
  <c r="BE792" i="27"/>
  <c r="BG1124" i="27"/>
  <c r="BG1123" i="27"/>
  <c r="BG1117" i="27"/>
  <c r="AV943" i="27"/>
  <c r="AV937" i="27"/>
  <c r="AV942" i="27" s="1"/>
  <c r="AV944" i="27"/>
  <c r="AV1159" i="27"/>
  <c r="AV1153" i="27"/>
  <c r="AV1160" i="27"/>
  <c r="AU1300" i="27"/>
  <c r="AU1301" i="27"/>
  <c r="AU1294" i="27"/>
  <c r="BM977" i="27"/>
  <c r="BM976" i="27"/>
  <c r="U906" i="27" a="1"/>
  <c r="U906" i="27" s="1"/>
  <c r="U903" i="27" s="1"/>
  <c r="U905" i="27"/>
  <c r="BH835" i="27"/>
  <c r="BH829" i="27"/>
  <c r="BH831" i="27" s="1"/>
  <c r="BH836" i="27"/>
  <c r="BD908" i="27"/>
  <c r="BD907" i="27" s="1"/>
  <c r="BD902" i="27"/>
  <c r="BD909" i="27"/>
  <c r="BE982" i="27"/>
  <c r="BE975" i="27"/>
  <c r="BE980" i="27" s="1"/>
  <c r="BE981" i="27"/>
  <c r="BE1087" i="27"/>
  <c r="BE1081" i="27"/>
  <c r="BE1088" i="27"/>
  <c r="BE1195" i="27"/>
  <c r="BE1189" i="27"/>
  <c r="BE1191" i="27" s="1"/>
  <c r="BE1196" i="27"/>
  <c r="BE1160" i="27"/>
  <c r="BE1159" i="27"/>
  <c r="BE1153" i="27"/>
  <c r="BE1266" i="27"/>
  <c r="BE1259" i="27"/>
  <c r="BE1265" i="27"/>
  <c r="BD1301" i="27"/>
  <c r="BD1300" i="27"/>
  <c r="BD1294" i="27"/>
  <c r="BD1299" i="27" s="1"/>
  <c r="BT1083" i="27"/>
  <c r="BT1082" i="27"/>
  <c r="BS1012" i="27"/>
  <c r="BS1011" i="27"/>
  <c r="BS939" i="27"/>
  <c r="BS938" i="27"/>
  <c r="BQ794" i="27"/>
  <c r="BQ793" i="27"/>
  <c r="BH798" i="27"/>
  <c r="BH792" i="27"/>
  <c r="BH799" i="27"/>
  <c r="BA1017" i="27"/>
  <c r="BA1016" i="27"/>
  <c r="BA1010" i="27"/>
  <c r="BA1015" i="27" s="1"/>
  <c r="BB909" i="27"/>
  <c r="BB908" i="27"/>
  <c r="BB904" i="27" s="1"/>
  <c r="BB902" i="27"/>
  <c r="BB1300" i="27"/>
  <c r="BB1294" i="27"/>
  <c r="BB1301" i="27"/>
  <c r="AY908" i="27"/>
  <c r="AY902" i="27"/>
  <c r="AY909" i="27"/>
  <c r="BH686" i="27"/>
  <c r="BS579" i="27"/>
  <c r="S214" i="27"/>
  <c r="S213" i="27"/>
  <c r="BP686" i="27"/>
  <c r="BP685" i="27"/>
  <c r="S649" i="27"/>
  <c r="S650" i="27"/>
  <c r="U833" i="27" a="1"/>
  <c r="U833" i="27" s="1"/>
  <c r="U830" i="27" s="1"/>
  <c r="BM793" i="27"/>
  <c r="BM794" i="27"/>
  <c r="BB757" i="27"/>
  <c r="BJ396" i="27"/>
  <c r="BJ395" i="27"/>
  <c r="BS326" i="27"/>
  <c r="BS325" i="27"/>
  <c r="AU326" i="27"/>
  <c r="AU325" i="27"/>
  <c r="S286" i="27"/>
  <c r="S285" i="27"/>
  <c r="AU793" i="27"/>
  <c r="BB430" i="27"/>
  <c r="BB429" i="27"/>
  <c r="S396" i="27"/>
  <c r="S395" i="27"/>
  <c r="BB214" i="27"/>
  <c r="BB213" i="27"/>
  <c r="BD178" i="27"/>
  <c r="BD177" i="27"/>
  <c r="BT542" i="27"/>
  <c r="BG250" i="27"/>
  <c r="BG249" i="27"/>
  <c r="BE140" i="27"/>
  <c r="BE139" i="27"/>
  <c r="A189" i="27"/>
  <c r="A225" i="27" s="1"/>
  <c r="AQ153" i="27"/>
  <c r="BX75" i="27"/>
  <c r="BX76" i="27"/>
  <c r="BX69" i="27"/>
  <c r="BP139" i="27"/>
  <c r="BP140" i="27"/>
  <c r="AY836" i="27"/>
  <c r="AY684" i="27"/>
  <c r="AY689" i="27" s="1"/>
  <c r="AU430" i="27"/>
  <c r="BT360" i="27"/>
  <c r="BT359" i="27"/>
  <c r="AX285" i="27"/>
  <c r="AX286" i="27"/>
  <c r="BJ1332" i="27"/>
  <c r="BJ1331" i="27"/>
  <c r="U1334" i="27" a="1"/>
  <c r="U1334" i="27" s="1"/>
  <c r="U1331" i="27" s="1"/>
  <c r="S1332" i="27"/>
  <c r="S1331" i="27"/>
  <c r="BQ1226" i="27"/>
  <c r="BQ1225" i="27"/>
  <c r="BN1229" i="27"/>
  <c r="BJ1190" i="27"/>
  <c r="BJ1191" i="27"/>
  <c r="BN1191" i="27"/>
  <c r="BN1190" i="27"/>
  <c r="BQ1155" i="27"/>
  <c r="BQ1154" i="27"/>
  <c r="BQ1190" i="27"/>
  <c r="BQ1191" i="27"/>
  <c r="BP1118" i="27"/>
  <c r="BP1119" i="27"/>
  <c r="BK1082" i="27"/>
  <c r="BK1083" i="27"/>
  <c r="BJ1011" i="27"/>
  <c r="BJ1012" i="27"/>
  <c r="BM1083" i="27"/>
  <c r="BM1082" i="27"/>
  <c r="BT1051" i="27"/>
  <c r="BJ1083" i="27"/>
  <c r="BJ1082" i="27"/>
  <c r="BS1048" i="27"/>
  <c r="BS1047" i="27"/>
  <c r="BN939" i="27"/>
  <c r="BN938" i="27"/>
  <c r="BA1052" i="27"/>
  <c r="BA1046" i="27"/>
  <c r="BA1053" i="27"/>
  <c r="BG1052" i="27"/>
  <c r="BG1046" i="27"/>
  <c r="BG1053" i="27"/>
  <c r="BT1332" i="27"/>
  <c r="BT1331" i="27"/>
  <c r="BQ1332" i="27"/>
  <c r="BQ1331" i="27"/>
  <c r="T1335" i="27"/>
  <c r="T1334" i="27" a="1"/>
  <c r="T1334" i="27" s="1"/>
  <c r="T1330" i="27"/>
  <c r="T1333" i="27" s="1"/>
  <c r="BT1296" i="27"/>
  <c r="BT1295" i="27"/>
  <c r="BN1296" i="27"/>
  <c r="BN1295" i="27"/>
  <c r="BM1335" i="27"/>
  <c r="U1298" i="27" a="1"/>
  <c r="U1298" i="27" s="1"/>
  <c r="U1296" i="27" s="1"/>
  <c r="BQ1335" i="27"/>
  <c r="BK1226" i="27"/>
  <c r="BK1225" i="27"/>
  <c r="BP1296" i="27"/>
  <c r="BP1295" i="27"/>
  <c r="BJ1264" i="27"/>
  <c r="BM1191" i="27"/>
  <c r="BM1190" i="27"/>
  <c r="BJ1295" i="27"/>
  <c r="BP1229" i="27"/>
  <c r="BK1295" i="27"/>
  <c r="BN1261" i="27"/>
  <c r="BN1260" i="27"/>
  <c r="U1193" i="27" a="1"/>
  <c r="U1193" i="27" s="1"/>
  <c r="U1190" i="27" s="1"/>
  <c r="BT1191" i="27"/>
  <c r="BT1190" i="27"/>
  <c r="T1193" i="27" a="1"/>
  <c r="T1193" i="27" s="1"/>
  <c r="T1189" i="27"/>
  <c r="T1194" i="27"/>
  <c r="BQ1158" i="27"/>
  <c r="BM1225" i="27"/>
  <c r="BQ1194" i="27"/>
  <c r="BP1122" i="27"/>
  <c r="T1083" i="27"/>
  <c r="T1082" i="27"/>
  <c r="BK1086" i="27"/>
  <c r="BT1194" i="27"/>
  <c r="BT1155" i="27"/>
  <c r="BT1154" i="27"/>
  <c r="BN1158" i="27"/>
  <c r="BQ1119" i="27"/>
  <c r="BQ1118" i="27"/>
  <c r="BK1122" i="27"/>
  <c r="BP1048" i="27"/>
  <c r="BP1047" i="27"/>
  <c r="BS1082" i="27"/>
  <c r="BS1083" i="27"/>
  <c r="BM1086" i="27"/>
  <c r="BJ1015" i="27"/>
  <c r="BP977" i="27"/>
  <c r="BP976" i="27"/>
  <c r="U941" i="27" a="1"/>
  <c r="U941" i="27" s="1"/>
  <c r="U938" i="27" s="1"/>
  <c r="U940" i="27"/>
  <c r="BJ1086" i="27"/>
  <c r="BS1051" i="27"/>
  <c r="BN1011" i="27"/>
  <c r="BN1012" i="27"/>
  <c r="S939" i="27"/>
  <c r="S938" i="27"/>
  <c r="S940" i="27"/>
  <c r="BJ1154" i="27"/>
  <c r="BJ1155" i="27"/>
  <c r="BD943" i="27"/>
  <c r="BD942" i="27" s="1"/>
  <c r="BD937" i="27"/>
  <c r="BD944" i="27"/>
  <c r="BK903" i="27"/>
  <c r="BK904" i="27"/>
  <c r="BK871" i="27"/>
  <c r="BT794" i="27"/>
  <c r="BT793" i="27"/>
  <c r="BA763" i="27"/>
  <c r="BA757" i="27"/>
  <c r="BA764" i="27"/>
  <c r="BB729" i="27"/>
  <c r="BB723" i="27"/>
  <c r="BB728" i="27" s="1"/>
  <c r="BB730" i="27"/>
  <c r="BH981" i="27"/>
  <c r="BH977" i="27" s="1"/>
  <c r="BH982" i="27"/>
  <c r="BH975" i="27"/>
  <c r="BH909" i="27"/>
  <c r="BH908" i="27"/>
  <c r="BH904" i="27" s="1"/>
  <c r="BH902" i="27"/>
  <c r="BH1159" i="27"/>
  <c r="BH1158" i="27" s="1"/>
  <c r="BH1153" i="27"/>
  <c r="BH1160" i="27"/>
  <c r="BH1053" i="27"/>
  <c r="BH1046" i="27"/>
  <c r="BH1052" i="27"/>
  <c r="BH1124" i="27"/>
  <c r="BH1123" i="27"/>
  <c r="BH1117" i="27"/>
  <c r="BH1265" i="27"/>
  <c r="BH1259" i="27"/>
  <c r="BH1260" i="27" s="1"/>
  <c r="BH1266" i="27"/>
  <c r="BH1230" i="27"/>
  <c r="BH1224" i="27"/>
  <c r="BH1231" i="27"/>
  <c r="AU1052" i="27"/>
  <c r="AU1046" i="27"/>
  <c r="AU1051" i="27" s="1"/>
  <c r="AU1053" i="27"/>
  <c r="AU1195" i="27"/>
  <c r="AU1194" i="27" s="1"/>
  <c r="AU1196" i="27"/>
  <c r="AU1189" i="27"/>
  <c r="AU1231" i="27"/>
  <c r="AU1230" i="27"/>
  <c r="AU1229" i="27" s="1"/>
  <c r="AU1224" i="27"/>
  <c r="AV1230" i="27"/>
  <c r="AV1229" i="27" s="1"/>
  <c r="AV1224" i="27"/>
  <c r="AV1231" i="27"/>
  <c r="AV1300" i="27"/>
  <c r="AV1301" i="27"/>
  <c r="AV1294" i="27"/>
  <c r="AV1336" i="27"/>
  <c r="AV1332" i="27" s="1"/>
  <c r="AV1330" i="27"/>
  <c r="AV1337" i="27"/>
  <c r="BD690" i="27"/>
  <c r="BD684" i="27"/>
  <c r="BD685" i="27" s="1"/>
  <c r="BD691" i="27"/>
  <c r="BM980" i="27"/>
  <c r="BJ907" i="27"/>
  <c r="BN834" i="27"/>
  <c r="BD799" i="27"/>
  <c r="BD792" i="27"/>
  <c r="BD798" i="27"/>
  <c r="BE764" i="27"/>
  <c r="BE763" i="27"/>
  <c r="BE757" i="27"/>
  <c r="BE762" i="27" s="1"/>
  <c r="BD975" i="27"/>
  <c r="BD982" i="27"/>
  <c r="BD981" i="27"/>
  <c r="BD1016" i="27"/>
  <c r="BD1010" i="27"/>
  <c r="BD1017" i="27"/>
  <c r="BD1053" i="27"/>
  <c r="BD1052" i="27"/>
  <c r="BD1051" i="27" s="1"/>
  <c r="BD1046" i="27"/>
  <c r="BE1230" i="27"/>
  <c r="BE1229" i="27" s="1"/>
  <c r="BE1224" i="27"/>
  <c r="BE1231" i="27"/>
  <c r="BB1196" i="27"/>
  <c r="BB1189" i="27"/>
  <c r="BB1195" i="27"/>
  <c r="BK1047" i="27"/>
  <c r="BK1048" i="27"/>
  <c r="BQ1047" i="27"/>
  <c r="BQ1048" i="27"/>
  <c r="BM1012" i="27"/>
  <c r="BM1011" i="27"/>
  <c r="BK942" i="27"/>
  <c r="BG908" i="27"/>
  <c r="BG902" i="27"/>
  <c r="BG909" i="27"/>
  <c r="BQ868" i="27"/>
  <c r="BQ867" i="27"/>
  <c r="BT868" i="27"/>
  <c r="BT867" i="27"/>
  <c r="BH872" i="27"/>
  <c r="BH866" i="27"/>
  <c r="BH871" i="27" s="1"/>
  <c r="BH873" i="27"/>
  <c r="S867" i="27"/>
  <c r="S868" i="27"/>
  <c r="BA723" i="27"/>
  <c r="BB1159" i="27"/>
  <c r="BB1153" i="27"/>
  <c r="BB1155" i="27" s="1"/>
  <c r="BB1160" i="27"/>
  <c r="BB1088" i="27"/>
  <c r="BB1087" i="27"/>
  <c r="BB1081" i="27"/>
  <c r="BB1086" i="27" s="1"/>
  <c r="BA1160" i="27"/>
  <c r="BA1153" i="27"/>
  <c r="BA1158" i="27" s="1"/>
  <c r="BA1159" i="27"/>
  <c r="BA1265" i="27"/>
  <c r="BA1266" i="27"/>
  <c r="BA1259" i="27"/>
  <c r="BS871" i="27"/>
  <c r="BQ834" i="27"/>
  <c r="BK831" i="27"/>
  <c r="BK830" i="27"/>
  <c r="AX757" i="27"/>
  <c r="AX764" i="27"/>
  <c r="AX763" i="27"/>
  <c r="AY764" i="27"/>
  <c r="AY763" i="27"/>
  <c r="AY757" i="27"/>
  <c r="AY759" i="27" s="1"/>
  <c r="AX690" i="27"/>
  <c r="AX684" i="27"/>
  <c r="AX691" i="27"/>
  <c r="AX835" i="27"/>
  <c r="AX836" i="27"/>
  <c r="AX829" i="27"/>
  <c r="AY943" i="27"/>
  <c r="AY937" i="27"/>
  <c r="AY944" i="27"/>
  <c r="AX1088" i="27"/>
  <c r="AX1087" i="27"/>
  <c r="AX1081" i="27"/>
  <c r="AX908" i="27"/>
  <c r="AX902" i="27"/>
  <c r="AX907" i="27" s="1"/>
  <c r="AX909" i="27"/>
  <c r="AY982" i="27"/>
  <c r="AY981" i="27"/>
  <c r="AY975" i="27"/>
  <c r="AY1160" i="27"/>
  <c r="AY1159" i="27"/>
  <c r="AY1153" i="27"/>
  <c r="AX1266" i="27"/>
  <c r="AX1259" i="27"/>
  <c r="AX1265" i="27"/>
  <c r="AY1266" i="27"/>
  <c r="AY1259" i="27"/>
  <c r="AY1265" i="27"/>
  <c r="BE648" i="27"/>
  <c r="BE653" i="27" s="1"/>
  <c r="BK613" i="27"/>
  <c r="BK612" i="27"/>
  <c r="AY579" i="27"/>
  <c r="T582" i="27"/>
  <c r="T581" i="27" a="1"/>
  <c r="T581" i="27"/>
  <c r="T577" i="27"/>
  <c r="T578" i="27" s="1"/>
  <c r="BG396" i="27"/>
  <c r="BG395" i="27"/>
  <c r="BP326" i="27"/>
  <c r="BP325" i="27"/>
  <c r="T324" i="27"/>
  <c r="T329" i="27"/>
  <c r="T328" i="27" a="1"/>
  <c r="T328" i="27"/>
  <c r="T326" i="27" s="1"/>
  <c r="BN942" i="27"/>
  <c r="BK725" i="27"/>
  <c r="BK724" i="27"/>
  <c r="BQ582" i="27"/>
  <c r="S580" i="27"/>
  <c r="S463" i="27"/>
  <c r="S464" i="27"/>
  <c r="BJ980" i="27"/>
  <c r="BP938" i="27"/>
  <c r="BP939" i="27"/>
  <c r="BT904" i="27"/>
  <c r="BT903" i="27"/>
  <c r="BM904" i="27"/>
  <c r="BM903" i="27"/>
  <c r="BA798" i="27"/>
  <c r="BA797" i="27"/>
  <c r="BT686" i="27"/>
  <c r="BT685" i="27"/>
  <c r="BN613" i="27"/>
  <c r="BN612" i="27"/>
  <c r="S465" i="27"/>
  <c r="BP396" i="27"/>
  <c r="BP395" i="27"/>
  <c r="BA326" i="27"/>
  <c r="BA325" i="27"/>
  <c r="T868" i="27"/>
  <c r="S794" i="27"/>
  <c r="U581" i="27" a="1"/>
  <c r="U581" i="27" s="1"/>
  <c r="U579" i="27" s="1"/>
  <c r="U580" i="27"/>
  <c r="BJ497" i="27"/>
  <c r="BG464" i="27"/>
  <c r="BG463" i="27"/>
  <c r="AY360" i="27"/>
  <c r="AY359" i="27"/>
  <c r="BG213" i="27"/>
  <c r="BG214" i="27"/>
  <c r="BH214" i="27"/>
  <c r="BH213" i="27"/>
  <c r="BJ178" i="27"/>
  <c r="BJ177" i="27"/>
  <c r="CF76" i="27"/>
  <c r="CF75" i="27"/>
  <c r="CF69" i="27"/>
  <c r="CF74" i="27" s="1"/>
  <c r="AU76" i="27"/>
  <c r="AU75" i="27"/>
  <c r="AU71" i="27" s="1"/>
  <c r="AU69" i="27"/>
  <c r="BQ728" i="27"/>
  <c r="BE654" i="27"/>
  <c r="BN463" i="27"/>
  <c r="BN464" i="27"/>
  <c r="BM359" i="27"/>
  <c r="BM360" i="27"/>
  <c r="BN325" i="27"/>
  <c r="BN326" i="27"/>
  <c r="BQ1015" i="27"/>
  <c r="BN649" i="27"/>
  <c r="BN650" i="27"/>
  <c r="BK578" i="27"/>
  <c r="BH543" i="27"/>
  <c r="BK498" i="27"/>
  <c r="BK497" i="27"/>
  <c r="BS399" i="27"/>
  <c r="AU399" i="27"/>
  <c r="BE363" i="27"/>
  <c r="BQ286" i="27"/>
  <c r="BQ285" i="27"/>
  <c r="BM250" i="27"/>
  <c r="BM249" i="27"/>
  <c r="T253" i="27"/>
  <c r="T248" i="27"/>
  <c r="T252" i="27" a="1"/>
  <c r="T252" i="27" s="1"/>
  <c r="BB177" i="27"/>
  <c r="BB178" i="27"/>
  <c r="BB181" i="27"/>
  <c r="BK140" i="27"/>
  <c r="BK139" i="27"/>
  <c r="CI69" i="27"/>
  <c r="CI74" i="27"/>
  <c r="CD76" i="27"/>
  <c r="CD69" i="27"/>
  <c r="CD71" i="27" s="1"/>
  <c r="CD75" i="27"/>
  <c r="AU178" i="27"/>
  <c r="AU177" i="27"/>
  <c r="AX143" i="27"/>
  <c r="BM107" i="27"/>
  <c r="BM106" i="27"/>
  <c r="BD75" i="27"/>
  <c r="BD76" i="27"/>
  <c r="BD69" i="27"/>
  <c r="BM724" i="27"/>
  <c r="BQ464" i="27"/>
  <c r="AV396" i="27"/>
  <c r="AV395" i="27"/>
  <c r="BH286" i="27"/>
  <c r="BJ249" i="27"/>
  <c r="BQ759" i="27"/>
  <c r="S686" i="27"/>
  <c r="S685" i="27"/>
  <c r="BS686" i="27"/>
  <c r="BP497" i="27"/>
  <c r="BM467" i="27"/>
  <c r="BS429" i="27"/>
  <c r="AU429" i="27"/>
  <c r="U430" i="27"/>
  <c r="U429" i="27"/>
  <c r="BQ395" i="27"/>
  <c r="BQ396" i="27"/>
  <c r="AV363" i="27"/>
  <c r="BB360" i="27"/>
  <c r="BB359" i="27"/>
  <c r="BP285" i="27"/>
  <c r="BP286" i="27"/>
  <c r="BM253" i="27"/>
  <c r="AY249" i="27"/>
  <c r="AY250" i="27"/>
  <c r="BQ214" i="27"/>
  <c r="BQ213" i="27"/>
  <c r="BP143" i="27"/>
  <c r="S498" i="27"/>
  <c r="S497" i="27"/>
  <c r="BH463" i="27"/>
  <c r="BH464" i="27"/>
  <c r="BT396" i="27"/>
  <c r="BT395" i="27"/>
  <c r="BN285" i="27"/>
  <c r="BP249" i="27"/>
  <c r="CA69" i="27"/>
  <c r="CA76" i="27"/>
  <c r="CA75" i="27"/>
  <c r="CA71" i="27" s="1"/>
  <c r="BH178" i="27"/>
  <c r="BS181" i="27"/>
  <c r="BK177" i="27"/>
  <c r="BS139" i="27"/>
  <c r="BG286" i="27"/>
  <c r="BT399" i="27"/>
  <c r="BP360" i="27"/>
  <c r="BT217" i="27"/>
  <c r="BM213" i="27"/>
  <c r="BE217" i="27"/>
  <c r="BJ213" i="27"/>
  <c r="U70" i="27"/>
  <c r="BA285" i="27"/>
  <c r="BH106" i="27"/>
  <c r="BB249" i="27"/>
  <c r="BK464" i="27"/>
  <c r="BM286" i="27"/>
  <c r="BH250" i="27"/>
  <c r="BM139" i="27"/>
  <c r="AX181" i="27"/>
  <c r="AY578" i="27"/>
  <c r="BA396" i="27"/>
  <c r="BW70" i="27"/>
  <c r="BB616" i="27"/>
  <c r="BA501" i="27"/>
  <c r="AV689" i="27"/>
  <c r="AY498" i="27"/>
  <c r="AY289" i="27"/>
  <c r="T179" i="27"/>
  <c r="AY329" i="27"/>
  <c r="AY110" i="27"/>
  <c r="T687" i="27"/>
  <c r="BA650" i="27"/>
  <c r="BD579" i="27"/>
  <c r="BB497" i="27"/>
  <c r="BZ74" i="27"/>
  <c r="AY285" i="27"/>
  <c r="AX359" i="27"/>
  <c r="AX497" i="27"/>
  <c r="BA433" i="27"/>
  <c r="AX213" i="27"/>
  <c r="BD542" i="27"/>
  <c r="AU834" i="27"/>
  <c r="AX360" i="27"/>
  <c r="BD728" i="27"/>
  <c r="BB543" i="27"/>
  <c r="BB582" i="27"/>
  <c r="U578" i="27"/>
  <c r="BA1264" i="27"/>
  <c r="AX214" i="27"/>
  <c r="U867" i="27"/>
  <c r="AX177" i="27"/>
  <c r="T905" i="27"/>
  <c r="BA689" i="27"/>
  <c r="AX467" i="27"/>
  <c r="AX326" i="27"/>
  <c r="AX501" i="27"/>
  <c r="AY430" i="27"/>
  <c r="AU685" i="27"/>
  <c r="BA429" i="27"/>
  <c r="AX253" i="27"/>
  <c r="AX106" i="27"/>
  <c r="BA399" i="27"/>
  <c r="AV1264" i="27"/>
  <c r="AV980" i="27"/>
  <c r="BH762" i="27"/>
  <c r="T499" i="27"/>
  <c r="AY612" i="27"/>
  <c r="BG650" i="27"/>
  <c r="AX543" i="27"/>
  <c r="BB650" i="27"/>
  <c r="BG612" i="27"/>
  <c r="BG685" i="27"/>
  <c r="BD546" i="27"/>
  <c r="BH650" i="27"/>
  <c r="AY181" i="27"/>
  <c r="AY467" i="27"/>
  <c r="BA463" i="27"/>
  <c r="BA686" i="27"/>
  <c r="AX396" i="27"/>
  <c r="BE582" i="27"/>
  <c r="AY107" i="27"/>
  <c r="AX329" i="27"/>
  <c r="BA430" i="27"/>
  <c r="AY106" i="27"/>
  <c r="AY464" i="27"/>
  <c r="AY399" i="27"/>
  <c r="AX107" i="27"/>
  <c r="AY613" i="27"/>
  <c r="BD543" i="27"/>
  <c r="AX498" i="27"/>
  <c r="AX325" i="27"/>
  <c r="BG649" i="27"/>
  <c r="AY177" i="27"/>
  <c r="BB395" i="27"/>
  <c r="AX140" i="27"/>
  <c r="BH613" i="27"/>
  <c r="AV74" i="27"/>
  <c r="BD582" i="27"/>
  <c r="AY178" i="27"/>
  <c r="BB399" i="27"/>
  <c r="AX250" i="27"/>
  <c r="BH612" i="27"/>
  <c r="BB649" i="27"/>
  <c r="BG653" i="27"/>
  <c r="BE689" i="27"/>
  <c r="BE546" i="27"/>
  <c r="BH653" i="27"/>
  <c r="BE542" i="27"/>
  <c r="BD578" i="27"/>
  <c r="AX546" i="27"/>
  <c r="AX582" i="27"/>
  <c r="AU612" i="27"/>
  <c r="BH759" i="27"/>
  <c r="BD1015" i="27"/>
  <c r="BE579" i="27"/>
  <c r="BG1194" i="27"/>
  <c r="BA1299" i="27"/>
  <c r="BH1015" i="27"/>
  <c r="BD725" i="27"/>
  <c r="AY543" i="27"/>
  <c r="AV686" i="27"/>
  <c r="AU686" i="27"/>
  <c r="BB685" i="27"/>
  <c r="BH685" i="27"/>
  <c r="BD980" i="27"/>
  <c r="AX1264" i="27"/>
  <c r="AU794" i="27"/>
  <c r="AY653" i="27"/>
  <c r="S69" i="27"/>
  <c r="S71" i="27"/>
  <c r="BB653" i="27"/>
  <c r="BG616" i="27"/>
  <c r="BE578" i="27"/>
  <c r="AY396" i="27"/>
  <c r="BB686" i="27"/>
  <c r="BD724" i="27"/>
  <c r="AY501" i="27"/>
  <c r="AV649" i="27"/>
  <c r="AV650" i="27"/>
  <c r="AX399" i="27"/>
  <c r="AY497" i="27"/>
  <c r="AU74" i="27"/>
  <c r="BB612" i="27"/>
  <c r="AX395" i="27"/>
  <c r="CM74" i="27"/>
  <c r="AY395" i="27"/>
  <c r="AY542" i="27"/>
  <c r="BG613" i="27"/>
  <c r="BB579" i="27"/>
  <c r="AU689" i="27"/>
  <c r="AY1158" i="27"/>
  <c r="AV685" i="27"/>
  <c r="BD74" i="27"/>
  <c r="BB613" i="27"/>
  <c r="AX464" i="27"/>
  <c r="AX542" i="27"/>
  <c r="AY325" i="27"/>
  <c r="AX71" i="27"/>
  <c r="AX579" i="27"/>
  <c r="AY433" i="27"/>
  <c r="BH1229" i="27"/>
  <c r="BA762" i="27"/>
  <c r="AY1335" i="27"/>
  <c r="AY1194" i="27"/>
  <c r="AX871" i="27"/>
  <c r="BA980" i="27"/>
  <c r="BG74" i="27"/>
  <c r="CC74" i="27"/>
  <c r="AV1194" i="27"/>
  <c r="BW71" i="27"/>
  <c r="AY429" i="27"/>
  <c r="AY546" i="27"/>
  <c r="AY616" i="27"/>
  <c r="BB578" i="27"/>
  <c r="BH980" i="27"/>
  <c r="AV70" i="27"/>
  <c r="AX1299" i="27"/>
  <c r="BG1335" i="27"/>
  <c r="AY1086" i="27"/>
  <c r="BB1335" i="27"/>
  <c r="BA1122" i="27"/>
  <c r="BE1335" i="27"/>
  <c r="BD1122" i="27"/>
  <c r="BB834" i="27"/>
  <c r="BG1158" i="27"/>
  <c r="BW74" i="27"/>
  <c r="BA616" i="27"/>
  <c r="AX74" i="27"/>
  <c r="BA653" i="27"/>
  <c r="AX433" i="27"/>
  <c r="AX429" i="27"/>
  <c r="AX430" i="27"/>
  <c r="AX578" i="27"/>
  <c r="BE686" i="27"/>
  <c r="BA579" i="27"/>
  <c r="BA578" i="27"/>
  <c r="AY1264" i="27"/>
  <c r="BA649" i="27"/>
  <c r="BD653" i="27"/>
  <c r="BG762" i="27"/>
  <c r="AV71" i="27"/>
  <c r="AX70" i="27"/>
  <c r="AY1229" i="27"/>
  <c r="AX653" i="27"/>
  <c r="BB1229" i="27"/>
  <c r="BD1264" i="27"/>
  <c r="BD1194" i="27"/>
  <c r="BE685" i="27"/>
  <c r="BA582" i="27"/>
  <c r="BA613" i="27"/>
  <c r="BA612" i="27"/>
  <c r="BG980" i="27"/>
  <c r="BD762" i="27"/>
  <c r="BA543" i="27"/>
  <c r="AY980" i="27"/>
  <c r="AX689" i="27"/>
  <c r="BB1194" i="27"/>
  <c r="AV1299" i="27"/>
  <c r="BH1122" i="27"/>
  <c r="BB1299" i="27"/>
  <c r="AY1299" i="27"/>
  <c r="BB1015" i="27"/>
  <c r="AV797" i="27"/>
  <c r="AX980" i="27"/>
  <c r="BE942" i="27"/>
  <c r="AU1015" i="27"/>
  <c r="AU762" i="27"/>
  <c r="BE871" i="27"/>
  <c r="BE74" i="27"/>
  <c r="BD871" i="27"/>
  <c r="BG942" i="27"/>
  <c r="BB74" i="27"/>
  <c r="BB542" i="27"/>
  <c r="BA542" i="27"/>
  <c r="CD70" i="27"/>
  <c r="AY938" i="27"/>
  <c r="AY758" i="27"/>
  <c r="BB1154" i="27"/>
  <c r="T69" i="27"/>
  <c r="AU1295" i="27"/>
  <c r="AU1296" i="27"/>
  <c r="BE794" i="27"/>
  <c r="BE793" i="27"/>
  <c r="AY71" i="27"/>
  <c r="BB1261" i="27"/>
  <c r="BG725" i="27"/>
  <c r="BG724" i="27"/>
  <c r="AV831" i="27"/>
  <c r="BG1012" i="27"/>
  <c r="AU1154" i="27"/>
  <c r="AU1155" i="27"/>
  <c r="BG1226" i="27"/>
  <c r="AU1119" i="27"/>
  <c r="BH1191" i="27"/>
  <c r="BB1119" i="27"/>
  <c r="BB1118" i="27"/>
  <c r="BD1083" i="27"/>
  <c r="BD1082" i="27"/>
  <c r="BE1012" i="27"/>
  <c r="BE1011" i="27"/>
  <c r="BH1332" i="27"/>
  <c r="BH1331" i="27"/>
  <c r="T1032" i="27"/>
  <c r="AX1086" i="27"/>
  <c r="AY762" i="27"/>
  <c r="T1027" i="27"/>
  <c r="AV1335" i="27"/>
  <c r="BE1190" i="27"/>
  <c r="BE1086" i="27"/>
  <c r="BH830" i="27"/>
  <c r="AV1158" i="27"/>
  <c r="BG1119" i="27"/>
  <c r="BG1118" i="27"/>
  <c r="BE797" i="27"/>
  <c r="CL70" i="27"/>
  <c r="CL71" i="27"/>
  <c r="T649" i="27"/>
  <c r="AX1118" i="27"/>
  <c r="AX1158" i="27"/>
  <c r="AY868" i="27"/>
  <c r="BA1191" i="27"/>
  <c r="BA1190" i="27"/>
  <c r="BA1083" i="27"/>
  <c r="BB1264" i="27"/>
  <c r="AU728" i="27"/>
  <c r="BD1158" i="27"/>
  <c r="BG1015" i="27"/>
  <c r="AU1158" i="27"/>
  <c r="AV1048" i="27"/>
  <c r="AV1047" i="27"/>
  <c r="AV1011" i="27"/>
  <c r="AV1012" i="27"/>
  <c r="BH1296" i="27"/>
  <c r="BH1295" i="27"/>
  <c r="BH939" i="27"/>
  <c r="BH938" i="27"/>
  <c r="BH728" i="27"/>
  <c r="T397" i="27"/>
  <c r="T686" i="27"/>
  <c r="T685" i="27"/>
  <c r="BB794" i="27"/>
  <c r="BB793" i="27"/>
  <c r="BD1086" i="27"/>
  <c r="BE1122" i="27"/>
  <c r="T1028" i="27"/>
  <c r="T1051" i="27" s="1"/>
  <c r="T1033" i="27"/>
  <c r="BB71" i="27"/>
  <c r="BB70" i="27"/>
  <c r="BA1226" i="27"/>
  <c r="BA1225" i="27"/>
  <c r="BE1015" i="27"/>
  <c r="BE1051" i="27"/>
  <c r="BB867" i="27"/>
  <c r="BB868" i="27"/>
  <c r="AU1082" i="27"/>
  <c r="AU1083" i="27"/>
  <c r="BH1335" i="27"/>
  <c r="T938" i="27"/>
  <c r="T939" i="27"/>
  <c r="S1047" i="27"/>
  <c r="CI70" i="27"/>
  <c r="CI71" i="27"/>
  <c r="T251" i="27"/>
  <c r="CF70" i="27"/>
  <c r="CF71" i="27"/>
  <c r="AY1261" i="27"/>
  <c r="AY1260" i="27"/>
  <c r="AY977" i="27"/>
  <c r="AY976" i="27"/>
  <c r="AX904" i="27"/>
  <c r="AX903" i="27"/>
  <c r="AX830" i="27"/>
  <c r="AX831" i="27"/>
  <c r="AX686" i="27"/>
  <c r="AX685" i="27"/>
  <c r="BA1260" i="27"/>
  <c r="BA1261" i="27"/>
  <c r="BA1154" i="27"/>
  <c r="BA1155" i="27"/>
  <c r="BA725" i="27"/>
  <c r="BA724" i="27"/>
  <c r="BH868" i="27"/>
  <c r="BH867" i="27"/>
  <c r="BG907" i="27"/>
  <c r="BD1048" i="27"/>
  <c r="BD1047" i="27"/>
  <c r="BD1012" i="27"/>
  <c r="BD1011" i="27"/>
  <c r="BD977" i="27"/>
  <c r="BD976" i="27"/>
  <c r="BD797" i="27"/>
  <c r="AV1296" i="27"/>
  <c r="AV1295" i="27"/>
  <c r="AV1226" i="27"/>
  <c r="AV1225" i="27"/>
  <c r="BH1226" i="27"/>
  <c r="BH1225" i="27"/>
  <c r="BH1264" i="27"/>
  <c r="BH1051" i="27"/>
  <c r="BH1155" i="27"/>
  <c r="BH1154" i="27"/>
  <c r="BA759" i="27"/>
  <c r="BA758" i="27"/>
  <c r="BD938" i="27"/>
  <c r="BD939" i="27"/>
  <c r="T1192" i="27"/>
  <c r="U1191" i="27"/>
  <c r="BG1051" i="27"/>
  <c r="AY685" i="27"/>
  <c r="AY686" i="27"/>
  <c r="T73" i="27" a="1"/>
  <c r="T73" i="27" s="1"/>
  <c r="BX74" i="27"/>
  <c r="BB758" i="27"/>
  <c r="BB759" i="27"/>
  <c r="BB907" i="27"/>
  <c r="BH797" i="27"/>
  <c r="BE1264" i="27"/>
  <c r="BE1158" i="27"/>
  <c r="BE1194" i="27"/>
  <c r="BD904" i="27"/>
  <c r="BD903" i="27"/>
  <c r="BH834" i="27"/>
  <c r="AU1299" i="27"/>
  <c r="BG1122" i="27"/>
  <c r="U1083" i="27"/>
  <c r="T107" i="27"/>
  <c r="T106" i="27"/>
  <c r="AY74" i="27"/>
  <c r="CG71" i="27"/>
  <c r="CG70" i="27"/>
  <c r="BA70" i="27"/>
  <c r="BA71" i="27"/>
  <c r="CL74" i="27"/>
  <c r="T651" i="27"/>
  <c r="U759" i="27"/>
  <c r="BE834" i="27"/>
  <c r="AY1332" i="27"/>
  <c r="AY1331" i="27"/>
  <c r="AY1191" i="27"/>
  <c r="AY1190" i="27"/>
  <c r="AX1122" i="27"/>
  <c r="AX868" i="27"/>
  <c r="AX867" i="27"/>
  <c r="AY871" i="27"/>
  <c r="BA1086" i="27"/>
  <c r="BA939" i="27"/>
  <c r="BA938" i="27"/>
  <c r="U793" i="27"/>
  <c r="AU830" i="27"/>
  <c r="AU831" i="27"/>
  <c r="AU980" i="27"/>
  <c r="BD1332" i="27"/>
  <c r="BD1331" i="27"/>
  <c r="BA977" i="27"/>
  <c r="BA976" i="27"/>
  <c r="AV1261" i="27"/>
  <c r="AV1260" i="27"/>
  <c r="AV1086" i="27"/>
  <c r="AV1015" i="27"/>
  <c r="AV976" i="27"/>
  <c r="AV977" i="27"/>
  <c r="BG1299" i="27"/>
  <c r="BH1086" i="27"/>
  <c r="BG1082" i="27"/>
  <c r="BG1083" i="27"/>
  <c r="BH942" i="27"/>
  <c r="BD834" i="27"/>
  <c r="U250" i="27"/>
  <c r="AX1296" i="27"/>
  <c r="AX1295" i="27"/>
  <c r="AX1051" i="27"/>
  <c r="AX1015" i="27"/>
  <c r="AY1015" i="27"/>
  <c r="BA1335" i="27"/>
  <c r="BD616" i="27"/>
  <c r="AV1122" i="27"/>
  <c r="AV907" i="27"/>
  <c r="BG1331" i="27"/>
  <c r="BG1332" i="27"/>
  <c r="BG977" i="27"/>
  <c r="BG976" i="27"/>
  <c r="U1154" i="27"/>
  <c r="BE71" i="27"/>
  <c r="BE70" i="27"/>
  <c r="CM71" i="27"/>
  <c r="CM70" i="27"/>
  <c r="AV758" i="27"/>
  <c r="AV759" i="27"/>
  <c r="U724" i="27"/>
  <c r="AY1226" i="27"/>
  <c r="AY1225" i="27"/>
  <c r="AX650" i="27"/>
  <c r="AX649" i="27"/>
  <c r="AX616" i="27"/>
  <c r="AY728" i="27"/>
  <c r="BB1226" i="27"/>
  <c r="BB1225" i="27"/>
  <c r="BB1051" i="27"/>
  <c r="BB939" i="27"/>
  <c r="BB938" i="27"/>
  <c r="BD759" i="27"/>
  <c r="BD758" i="27"/>
  <c r="BB797" i="27"/>
  <c r="BA834" i="27"/>
  <c r="BD1261" i="27"/>
  <c r="BD1260" i="27"/>
  <c r="BD1190" i="27"/>
  <c r="BD1191" i="27"/>
  <c r="BD868" i="27"/>
  <c r="BD867" i="27"/>
  <c r="AU1335" i="27"/>
  <c r="BG1264" i="27"/>
  <c r="BG939" i="27"/>
  <c r="BG938" i="27"/>
  <c r="U1260" i="27"/>
  <c r="BA1229" i="27"/>
  <c r="BD1225" i="27"/>
  <c r="BD1226" i="27"/>
  <c r="BB871" i="27"/>
  <c r="AV1191" i="27"/>
  <c r="AV1190" i="27"/>
  <c r="AU1086" i="27"/>
  <c r="T1026" i="27"/>
  <c r="S1048" i="27"/>
  <c r="U1048" i="27"/>
  <c r="CG74" i="27"/>
  <c r="T75" i="27"/>
  <c r="AX1083" i="27"/>
  <c r="AX1082" i="27"/>
  <c r="BB1083" i="27"/>
  <c r="BB1082" i="27"/>
  <c r="BE1226" i="27"/>
  <c r="BE1225" i="27"/>
  <c r="AU1225" i="27"/>
  <c r="BA1048" i="27"/>
  <c r="BA1047" i="27"/>
  <c r="AQ189" i="27"/>
  <c r="AY903" i="27"/>
  <c r="AY904" i="27"/>
  <c r="BA1012" i="27"/>
  <c r="BA1011" i="27"/>
  <c r="BE1082" i="27"/>
  <c r="BE1083" i="27"/>
  <c r="AV1155" i="27"/>
  <c r="AV1154" i="27"/>
  <c r="AY831" i="27"/>
  <c r="AY830" i="27"/>
  <c r="CJ71" i="27"/>
  <c r="CJ70" i="27"/>
  <c r="AX1154" i="27"/>
  <c r="AX1155" i="27"/>
  <c r="BD1154" i="27"/>
  <c r="BD1155" i="27"/>
  <c r="BG1296" i="27"/>
  <c r="BG1295" i="27"/>
  <c r="BH725" i="27"/>
  <c r="BH724" i="27"/>
  <c r="T396" i="27"/>
  <c r="T395" i="27"/>
  <c r="T612" i="27"/>
  <c r="T613" i="27"/>
  <c r="T429" i="27"/>
  <c r="T430" i="27"/>
  <c r="AU725" i="27"/>
  <c r="AU724" i="27"/>
  <c r="AV725" i="27"/>
  <c r="AV724" i="27"/>
  <c r="AY725" i="27"/>
  <c r="AY724" i="27"/>
  <c r="BA830" i="27"/>
  <c r="BA831" i="27"/>
  <c r="BE1296" i="27"/>
  <c r="BE1295" i="27"/>
  <c r="BE1119" i="27"/>
  <c r="BE1118" i="27"/>
  <c r="AU1331" i="27"/>
  <c r="AU1332" i="27"/>
  <c r="BE1047" i="27"/>
  <c r="BE1048" i="27"/>
  <c r="T325" i="27"/>
  <c r="AX1261" i="27"/>
  <c r="AX1260" i="27"/>
  <c r="AX759" i="27"/>
  <c r="AX758" i="27"/>
  <c r="BB1158" i="27"/>
  <c r="BG904" i="27"/>
  <c r="BG903" i="27"/>
  <c r="BB1191" i="27"/>
  <c r="BB1190" i="27"/>
  <c r="T1190" i="27"/>
  <c r="T1191" i="27"/>
  <c r="T1332" i="27"/>
  <c r="BG1048" i="27"/>
  <c r="BG1047" i="27"/>
  <c r="BA1051" i="27"/>
  <c r="BH758" i="27"/>
  <c r="AY907" i="27"/>
  <c r="BH794" i="27"/>
  <c r="BH793" i="27"/>
  <c r="BE1155" i="27"/>
  <c r="BE1154" i="27"/>
  <c r="U395" i="27"/>
  <c r="AV834" i="27"/>
  <c r="T1118" i="27"/>
  <c r="T1119" i="27"/>
  <c r="T1225" i="27"/>
  <c r="T1226" i="27"/>
  <c r="T614" i="27"/>
  <c r="U685" i="27"/>
  <c r="AX1048" i="27"/>
  <c r="AX1047" i="27"/>
  <c r="AX1011" i="27"/>
  <c r="AX1012" i="27"/>
  <c r="AX977" i="27"/>
  <c r="AX976" i="27"/>
  <c r="BD612" i="27"/>
  <c r="BD613" i="27"/>
  <c r="AV1119" i="27"/>
  <c r="AV1118" i="27"/>
  <c r="AU1122" i="27"/>
  <c r="BH1194" i="27"/>
  <c r="AV728" i="27"/>
  <c r="U939" i="27"/>
  <c r="BE831" i="27"/>
  <c r="BE830" i="27"/>
  <c r="AX612" i="27"/>
  <c r="AX613" i="27"/>
  <c r="BB1122" i="27"/>
  <c r="BE725" i="27"/>
  <c r="BE724" i="27"/>
  <c r="BE1299" i="27"/>
  <c r="AU1260" i="27"/>
  <c r="AU1261" i="27"/>
  <c r="BG1260" i="27"/>
  <c r="BG1261" i="27"/>
  <c r="BD70" i="27"/>
  <c r="BD71" i="27"/>
  <c r="CD74" i="27"/>
  <c r="T250" i="27"/>
  <c r="T249" i="27"/>
  <c r="BE649" i="27"/>
  <c r="BE650" i="27"/>
  <c r="AY1155" i="27"/>
  <c r="AY1154" i="27"/>
  <c r="AX762" i="27"/>
  <c r="BE759" i="27"/>
  <c r="BE758" i="27"/>
  <c r="BD794" i="27"/>
  <c r="BD793" i="27"/>
  <c r="AU1048" i="27"/>
  <c r="AU1047" i="27"/>
  <c r="BH1119" i="27"/>
  <c r="BH1118" i="27"/>
  <c r="BH1048" i="27"/>
  <c r="BH1047" i="27"/>
  <c r="BB725" i="27"/>
  <c r="BB724" i="27"/>
  <c r="BB1296" i="27"/>
  <c r="BB1295" i="27"/>
  <c r="BG728" i="27"/>
  <c r="BD1296" i="27"/>
  <c r="BD1295" i="27"/>
  <c r="BE1261" i="27"/>
  <c r="BE1260" i="27"/>
  <c r="BE977" i="27"/>
  <c r="BE976" i="27"/>
  <c r="U904" i="27"/>
  <c r="AV939" i="27"/>
  <c r="AV938" i="27"/>
  <c r="U396" i="27"/>
  <c r="AY649" i="27"/>
  <c r="AY650" i="27"/>
  <c r="BA793" i="27"/>
  <c r="BA794" i="27"/>
  <c r="BG793" i="27"/>
  <c r="BG794" i="27"/>
  <c r="AY1296" i="27"/>
  <c r="AY1295" i="27"/>
  <c r="BA1194" i="27"/>
  <c r="BB1011" i="27"/>
  <c r="BB1012" i="27"/>
  <c r="AV794" i="27"/>
  <c r="AV793" i="27"/>
  <c r="U794" i="27"/>
  <c r="AU977" i="27"/>
  <c r="AU976" i="27"/>
  <c r="BD650" i="27"/>
  <c r="BD649" i="27"/>
  <c r="AV1083" i="27"/>
  <c r="AV1082" i="27"/>
  <c r="AV1051" i="27"/>
  <c r="AU939" i="27"/>
  <c r="AU938" i="27"/>
  <c r="BH1299" i="27"/>
  <c r="BG1229" i="27"/>
  <c r="BH1083" i="27"/>
  <c r="BH1082" i="27"/>
  <c r="BG759" i="27"/>
  <c r="BG758" i="27"/>
  <c r="BD831" i="27"/>
  <c r="BD830" i="27"/>
  <c r="U1295" i="27"/>
  <c r="T1227" i="27"/>
  <c r="T431" i="27"/>
  <c r="U686" i="27"/>
  <c r="AY1012" i="27"/>
  <c r="AY1011" i="27"/>
  <c r="BA1331" i="27"/>
  <c r="BA1332" i="27"/>
  <c r="BE939" i="27"/>
  <c r="BE938" i="27"/>
  <c r="AU1012" i="27"/>
  <c r="AU1011" i="27"/>
  <c r="AV904" i="27"/>
  <c r="AV903" i="27"/>
  <c r="AU759" i="27"/>
  <c r="AU758" i="27"/>
  <c r="BE868" i="27"/>
  <c r="BE867" i="27"/>
  <c r="U1155" i="27"/>
  <c r="T831" i="27"/>
  <c r="T830" i="27"/>
  <c r="BG70" i="27"/>
  <c r="BG71" i="27"/>
  <c r="BB762" i="27"/>
  <c r="U725" i="27"/>
  <c r="AY1082" i="27"/>
  <c r="AY1083" i="27"/>
  <c r="BB1332" i="27"/>
  <c r="BB1331" i="27"/>
  <c r="BA1119" i="27"/>
  <c r="BA1118" i="27"/>
  <c r="BB1048" i="27"/>
  <c r="BB1047" i="27"/>
  <c r="BE728" i="27"/>
  <c r="BE1332" i="27"/>
  <c r="BE1331" i="27"/>
  <c r="BD1118" i="27"/>
  <c r="BD1119" i="27"/>
  <c r="BB831" i="27"/>
  <c r="BB830" i="27"/>
  <c r="AU1264" i="27"/>
  <c r="BG1191" i="27"/>
  <c r="BG1190" i="27"/>
  <c r="BG1154" i="27"/>
  <c r="BG1155" i="27"/>
  <c r="T498" i="27"/>
  <c r="T497" i="27"/>
  <c r="T178" i="27"/>
  <c r="T177" i="27"/>
  <c r="CC70" i="27"/>
  <c r="CC71" i="27"/>
  <c r="S75" i="27"/>
  <c r="BZ70" i="27"/>
  <c r="BZ71" i="27"/>
  <c r="T904" i="27"/>
  <c r="T903" i="27"/>
  <c r="BA1295" i="27"/>
  <c r="BA1296" i="27"/>
  <c r="BD1229" i="27"/>
  <c r="BH1011" i="27"/>
  <c r="BH1012" i="27"/>
  <c r="T940" i="27"/>
  <c r="T1031" i="27"/>
  <c r="T1030" i="27"/>
  <c r="BH70" i="27"/>
  <c r="AV762" i="27"/>
  <c r="U1047" i="27"/>
  <c r="BA728" i="27"/>
  <c r="S72" i="27"/>
  <c r="S70" i="27"/>
  <c r="T1046" i="27"/>
  <c r="W3" i="7" s="1"/>
  <c r="E9" i="26"/>
  <c r="F71" i="26"/>
  <c r="E71" i="26"/>
  <c r="F70" i="26"/>
  <c r="E70" i="26"/>
  <c r="F69" i="26"/>
  <c r="E69" i="26"/>
  <c r="G69" i="26"/>
  <c r="E68" i="26"/>
  <c r="F67" i="26"/>
  <c r="E67" i="26"/>
  <c r="F66" i="26"/>
  <c r="E66" i="26"/>
  <c r="G66" i="26"/>
  <c r="F65" i="26"/>
  <c r="E65" i="26"/>
  <c r="F64" i="26"/>
  <c r="E64" i="26"/>
  <c r="G64" i="26" s="1"/>
  <c r="E63" i="26"/>
  <c r="G63" i="26"/>
  <c r="E62" i="26"/>
  <c r="G62" i="26"/>
  <c r="F61" i="26"/>
  <c r="E61" i="26"/>
  <c r="I64" i="26" s="1"/>
  <c r="R26" i="26"/>
  <c r="C35" i="26"/>
  <c r="F8" i="26"/>
  <c r="F7" i="26"/>
  <c r="F6" i="26"/>
  <c r="I6" i="26"/>
  <c r="J7" i="26" s="1"/>
  <c r="I7" i="26" s="1"/>
  <c r="L7" i="26"/>
  <c r="N7" i="26" s="1"/>
  <c r="G67" i="26"/>
  <c r="G68" i="26"/>
  <c r="G70" i="26"/>
  <c r="G71" i="26"/>
  <c r="AS204" i="19"/>
  <c r="CH264" i="20"/>
  <c r="CB264" i="20"/>
  <c r="BV264" i="20"/>
  <c r="BP264" i="20"/>
  <c r="BJ264" i="20"/>
  <c r="BD264" i="20"/>
  <c r="AX264" i="20"/>
  <c r="FR263" i="20"/>
  <c r="FL263" i="20"/>
  <c r="FF263" i="20"/>
  <c r="EZ263" i="20"/>
  <c r="ET263" i="20"/>
  <c r="EN263" i="20"/>
  <c r="EH263" i="20"/>
  <c r="EB263" i="20"/>
  <c r="EA263" i="20"/>
  <c r="DU263" i="20"/>
  <c r="DO263" i="20"/>
  <c r="DI263" i="20"/>
  <c r="DC263" i="20"/>
  <c r="CW263" i="20"/>
  <c r="CQ263" i="20"/>
  <c r="CK263" i="20"/>
  <c r="CJ263" i="20"/>
  <c r="CD263" i="20"/>
  <c r="BX263" i="20"/>
  <c r="BR263" i="20"/>
  <c r="BL263" i="20"/>
  <c r="BF263" i="20"/>
  <c r="AZ263" i="20"/>
  <c r="AT263" i="20"/>
  <c r="AM263" i="20"/>
  <c r="AG263" i="20"/>
  <c r="AA263" i="20"/>
  <c r="U263" i="20"/>
  <c r="O263" i="20"/>
  <c r="I263" i="20"/>
  <c r="C263" i="20"/>
  <c r="FL251" i="20"/>
  <c r="FF251" i="20"/>
  <c r="EZ251" i="20"/>
  <c r="ET251" i="20"/>
  <c r="EN251" i="20"/>
  <c r="EH251" i="20"/>
  <c r="EB251" i="20"/>
  <c r="DU251" i="20"/>
  <c r="DO251" i="20"/>
  <c r="DI251" i="20"/>
  <c r="DC251" i="20"/>
  <c r="CW251" i="20"/>
  <c r="CQ251" i="20"/>
  <c r="CK251" i="20"/>
  <c r="CJ251" i="20"/>
  <c r="CD251" i="20"/>
  <c r="BX251" i="20"/>
  <c r="BR251" i="20"/>
  <c r="BL251" i="20"/>
  <c r="BF251" i="20"/>
  <c r="AZ251" i="20"/>
  <c r="AT251" i="20"/>
  <c r="AM251" i="20"/>
  <c r="AG251" i="20"/>
  <c r="AA251" i="20"/>
  <c r="U251" i="20"/>
  <c r="O251" i="20"/>
  <c r="I251" i="20"/>
  <c r="C251" i="20"/>
  <c r="FL246" i="20"/>
  <c r="FF246" i="20"/>
  <c r="EZ246" i="20"/>
  <c r="ET246" i="20"/>
  <c r="EN246" i="20"/>
  <c r="EH246" i="20"/>
  <c r="EB246" i="20"/>
  <c r="DU246" i="20"/>
  <c r="DO246" i="20"/>
  <c r="DI246" i="20"/>
  <c r="DC246" i="20"/>
  <c r="CW246" i="20"/>
  <c r="CQ246" i="20"/>
  <c r="CK246" i="20"/>
  <c r="CJ246" i="20"/>
  <c r="CD246" i="20"/>
  <c r="BX246" i="20"/>
  <c r="BR246" i="20"/>
  <c r="BL246" i="20"/>
  <c r="BF246" i="20"/>
  <c r="AZ246" i="20"/>
  <c r="AT246" i="20"/>
  <c r="AM246" i="20"/>
  <c r="AG246" i="20"/>
  <c r="AA246" i="20"/>
  <c r="U246" i="20"/>
  <c r="O246" i="20"/>
  <c r="I246" i="20"/>
  <c r="C246" i="20"/>
  <c r="FL259" i="20"/>
  <c r="FF259" i="20"/>
  <c r="EZ259" i="20"/>
  <c r="ET259" i="20"/>
  <c r="EN259" i="20"/>
  <c r="EH259" i="20"/>
  <c r="EB259" i="20"/>
  <c r="DU259" i="20"/>
  <c r="DO259" i="20"/>
  <c r="DI259" i="20"/>
  <c r="DC259" i="20"/>
  <c r="CW259" i="20"/>
  <c r="CQ259" i="20"/>
  <c r="CK259" i="20"/>
  <c r="CJ259" i="20"/>
  <c r="CD259" i="20"/>
  <c r="BX259" i="20"/>
  <c r="BR259" i="20"/>
  <c r="BL259" i="20"/>
  <c r="BF259" i="20"/>
  <c r="AZ259" i="20"/>
  <c r="AT259" i="20"/>
  <c r="AM259" i="20"/>
  <c r="AG259" i="20"/>
  <c r="AA259" i="20"/>
  <c r="U259" i="20"/>
  <c r="O259" i="20"/>
  <c r="I259" i="20"/>
  <c r="C259" i="20"/>
  <c r="FL262" i="20"/>
  <c r="FF262" i="20"/>
  <c r="EZ262" i="20"/>
  <c r="ET262" i="20"/>
  <c r="EN262" i="20"/>
  <c r="EH262" i="20"/>
  <c r="EB262" i="20"/>
  <c r="DU262" i="20"/>
  <c r="DO262" i="20"/>
  <c r="DI262" i="20"/>
  <c r="DC262" i="20"/>
  <c r="CW262" i="20"/>
  <c r="CQ262" i="20"/>
  <c r="CK262" i="20"/>
  <c r="CJ262" i="20"/>
  <c r="CD262" i="20"/>
  <c r="BX262" i="20"/>
  <c r="BR262" i="20"/>
  <c r="BL262" i="20"/>
  <c r="BF262" i="20"/>
  <c r="AZ262" i="20"/>
  <c r="AT262" i="20"/>
  <c r="AM262" i="20"/>
  <c r="AG262" i="20"/>
  <c r="AA262" i="20"/>
  <c r="U262" i="20"/>
  <c r="O262" i="20"/>
  <c r="I262" i="20"/>
  <c r="C262" i="20"/>
  <c r="FL261" i="20"/>
  <c r="FF261" i="20"/>
  <c r="EZ261" i="20"/>
  <c r="ET261" i="20"/>
  <c r="EN261" i="20"/>
  <c r="EH261" i="20"/>
  <c r="EB261" i="20"/>
  <c r="DU261" i="20"/>
  <c r="DO261" i="20"/>
  <c r="DI261" i="20"/>
  <c r="DC261" i="20"/>
  <c r="CW261" i="20"/>
  <c r="CQ261" i="20"/>
  <c r="CK261" i="20"/>
  <c r="CJ261" i="20"/>
  <c r="CD261" i="20"/>
  <c r="BX261" i="20"/>
  <c r="BR261" i="20"/>
  <c r="BL261" i="20"/>
  <c r="BF261" i="20"/>
  <c r="AZ261" i="20"/>
  <c r="AT261" i="20"/>
  <c r="AM261" i="20"/>
  <c r="AG261" i="20"/>
  <c r="AA261" i="20"/>
  <c r="U261" i="20"/>
  <c r="O261" i="20"/>
  <c r="I261" i="20"/>
  <c r="C261" i="20"/>
  <c r="FL260" i="20"/>
  <c r="FF260" i="20"/>
  <c r="EZ260" i="20"/>
  <c r="ET260" i="20"/>
  <c r="EN260" i="20"/>
  <c r="EH260" i="20"/>
  <c r="EB260" i="20"/>
  <c r="DU260" i="20"/>
  <c r="DO260" i="20"/>
  <c r="DI260" i="20"/>
  <c r="DC260" i="20"/>
  <c r="CW260" i="20"/>
  <c r="CQ260" i="20"/>
  <c r="CK260" i="20"/>
  <c r="CJ260" i="20"/>
  <c r="CD260" i="20"/>
  <c r="BX260" i="20"/>
  <c r="BR260" i="20"/>
  <c r="BL260" i="20"/>
  <c r="BF260" i="20"/>
  <c r="AZ260" i="20"/>
  <c r="AT260" i="20"/>
  <c r="AM260" i="20"/>
  <c r="AG260" i="20"/>
  <c r="AA260" i="20"/>
  <c r="U260" i="20"/>
  <c r="O260" i="20"/>
  <c r="I260" i="20"/>
  <c r="C260" i="20"/>
  <c r="FL258" i="20"/>
  <c r="FF258" i="20"/>
  <c r="EZ258" i="20"/>
  <c r="ET258" i="20"/>
  <c r="EN258" i="20"/>
  <c r="EH258" i="20"/>
  <c r="EB258" i="20"/>
  <c r="DU258" i="20"/>
  <c r="DO258" i="20"/>
  <c r="DI258" i="20"/>
  <c r="DC258" i="20"/>
  <c r="CW258" i="20"/>
  <c r="CQ258" i="20"/>
  <c r="CK258" i="20"/>
  <c r="CJ258" i="20"/>
  <c r="CD258" i="20"/>
  <c r="BX258" i="20"/>
  <c r="BR258" i="20"/>
  <c r="BL258" i="20"/>
  <c r="BF258" i="20"/>
  <c r="AZ258" i="20"/>
  <c r="AT258" i="20"/>
  <c r="AM258" i="20"/>
  <c r="AG258" i="20"/>
  <c r="AA258" i="20"/>
  <c r="U258" i="20"/>
  <c r="O258" i="20"/>
  <c r="I258" i="20"/>
  <c r="C258" i="20"/>
  <c r="FL250" i="20"/>
  <c r="FF250" i="20"/>
  <c r="EZ250" i="20"/>
  <c r="ET250" i="20"/>
  <c r="EN250" i="20"/>
  <c r="EH250" i="20"/>
  <c r="EB250" i="20"/>
  <c r="DU250" i="20"/>
  <c r="DO250" i="20"/>
  <c r="DI250" i="20"/>
  <c r="DC250" i="20"/>
  <c r="CW250" i="20"/>
  <c r="CQ250" i="20"/>
  <c r="CK250" i="20"/>
  <c r="CJ250" i="20"/>
  <c r="CD250" i="20"/>
  <c r="BX250" i="20"/>
  <c r="BR250" i="20"/>
  <c r="BL250" i="20"/>
  <c r="BF250" i="20"/>
  <c r="AZ250" i="20"/>
  <c r="AT250" i="20"/>
  <c r="AM250" i="20"/>
  <c r="AG250" i="20"/>
  <c r="AA250" i="20"/>
  <c r="U250" i="20"/>
  <c r="O250" i="20"/>
  <c r="I250" i="20"/>
  <c r="C250" i="20"/>
  <c r="FL252" i="20"/>
  <c r="FF252" i="20"/>
  <c r="EZ252" i="20"/>
  <c r="ET252" i="20"/>
  <c r="EN252" i="20"/>
  <c r="EH252" i="20"/>
  <c r="EB252" i="20"/>
  <c r="DU252" i="20"/>
  <c r="DO252" i="20"/>
  <c r="DI252" i="20"/>
  <c r="DC252" i="20"/>
  <c r="CW252" i="20"/>
  <c r="CQ252" i="20"/>
  <c r="CK252" i="20"/>
  <c r="CJ252" i="20"/>
  <c r="CD252" i="20"/>
  <c r="BX252" i="20"/>
  <c r="BR252" i="20"/>
  <c r="BL252" i="20"/>
  <c r="BF252" i="20"/>
  <c r="AZ252" i="20"/>
  <c r="AT252" i="20"/>
  <c r="AM252" i="20"/>
  <c r="AG252" i="20"/>
  <c r="AA252" i="20"/>
  <c r="U252" i="20"/>
  <c r="O252" i="20"/>
  <c r="I252" i="20"/>
  <c r="C252" i="20"/>
  <c r="FL247" i="20"/>
  <c r="FF247" i="20"/>
  <c r="EZ247" i="20"/>
  <c r="ET247" i="20"/>
  <c r="EN247" i="20"/>
  <c r="EH247" i="20"/>
  <c r="EB247" i="20"/>
  <c r="DU247" i="20"/>
  <c r="DO247" i="20"/>
  <c r="DI247" i="20"/>
  <c r="DC247" i="20"/>
  <c r="CW247" i="20"/>
  <c r="CQ247" i="20"/>
  <c r="CK247" i="20"/>
  <c r="CJ247" i="20"/>
  <c r="CD247" i="20"/>
  <c r="BX247" i="20"/>
  <c r="BR247" i="20"/>
  <c r="BL247" i="20"/>
  <c r="BF247" i="20"/>
  <c r="AZ247" i="20"/>
  <c r="AT247" i="20"/>
  <c r="AS247" i="20"/>
  <c r="AM247" i="20"/>
  <c r="AG247" i="20"/>
  <c r="AA247" i="20"/>
  <c r="U247" i="20"/>
  <c r="O247" i="20"/>
  <c r="I247" i="20"/>
  <c r="C247" i="20"/>
  <c r="FL245" i="20"/>
  <c r="FF245" i="20"/>
  <c r="EZ245" i="20"/>
  <c r="ET245" i="20"/>
  <c r="EN245" i="20"/>
  <c r="EH245" i="20"/>
  <c r="EB245" i="20"/>
  <c r="DU245" i="20"/>
  <c r="DO245" i="20"/>
  <c r="DI245" i="20"/>
  <c r="DC245" i="20"/>
  <c r="CW245" i="20"/>
  <c r="CQ245" i="20"/>
  <c r="CK245" i="20"/>
  <c r="CJ245" i="20"/>
  <c r="CD245" i="20"/>
  <c r="BX245" i="20"/>
  <c r="BR245" i="20"/>
  <c r="BL245" i="20"/>
  <c r="BF245" i="20"/>
  <c r="AZ245" i="20"/>
  <c r="AT245" i="20"/>
  <c r="AS245" i="20"/>
  <c r="AM245" i="20"/>
  <c r="AG245" i="20"/>
  <c r="AA245" i="20"/>
  <c r="U245" i="20"/>
  <c r="O245" i="20"/>
  <c r="I245" i="20"/>
  <c r="C245" i="20"/>
  <c r="FL244" i="20"/>
  <c r="FF244" i="20"/>
  <c r="EZ244" i="20"/>
  <c r="ET244" i="20"/>
  <c r="EN244" i="20"/>
  <c r="EH244" i="20"/>
  <c r="EB244" i="20"/>
  <c r="DU244" i="20"/>
  <c r="DO244" i="20"/>
  <c r="DI244" i="20"/>
  <c r="DC244" i="20"/>
  <c r="CW244" i="20"/>
  <c r="CQ244" i="20"/>
  <c r="CK244" i="20"/>
  <c r="CJ244" i="20"/>
  <c r="CD244" i="20"/>
  <c r="BX244" i="20"/>
  <c r="BR244" i="20"/>
  <c r="BL244" i="20"/>
  <c r="BF244" i="20"/>
  <c r="AZ244" i="20"/>
  <c r="AT244" i="20"/>
  <c r="AS244" i="20"/>
  <c r="AM244" i="20"/>
  <c r="AG244" i="20"/>
  <c r="AA244" i="20"/>
  <c r="U244" i="20"/>
  <c r="O244" i="20"/>
  <c r="I244" i="20"/>
  <c r="C244" i="20"/>
  <c r="FL243" i="20"/>
  <c r="FF243" i="20"/>
  <c r="EZ243" i="20"/>
  <c r="ET243" i="20"/>
  <c r="EN243" i="20"/>
  <c r="EH243" i="20"/>
  <c r="EB243" i="20"/>
  <c r="DU243" i="20"/>
  <c r="DO243" i="20"/>
  <c r="DI243" i="20"/>
  <c r="DC243" i="20"/>
  <c r="CW243" i="20"/>
  <c r="CQ243" i="20"/>
  <c r="CK243" i="20"/>
  <c r="CJ243" i="20"/>
  <c r="CD243" i="20"/>
  <c r="BX243" i="20"/>
  <c r="BR243" i="20"/>
  <c r="BL243" i="20"/>
  <c r="BF243" i="20"/>
  <c r="AZ243" i="20"/>
  <c r="AT243" i="20"/>
  <c r="AS243" i="20"/>
  <c r="AM243" i="20"/>
  <c r="AG243" i="20"/>
  <c r="AA243" i="20"/>
  <c r="U243" i="20"/>
  <c r="O243" i="20"/>
  <c r="I243" i="20"/>
  <c r="C243" i="20"/>
  <c r="FL242" i="20"/>
  <c r="FF242" i="20"/>
  <c r="EZ242" i="20"/>
  <c r="ET242" i="20"/>
  <c r="EN242" i="20"/>
  <c r="EH242" i="20"/>
  <c r="EB242" i="20"/>
  <c r="DU242" i="20"/>
  <c r="DO242" i="20"/>
  <c r="DI242" i="20"/>
  <c r="DC242" i="20"/>
  <c r="CW242" i="20"/>
  <c r="CQ242" i="20"/>
  <c r="CK242" i="20"/>
  <c r="CJ242" i="20"/>
  <c r="CD242" i="20"/>
  <c r="BX242" i="20"/>
  <c r="BR242" i="20"/>
  <c r="BL242" i="20"/>
  <c r="BF242" i="20"/>
  <c r="AZ242" i="20"/>
  <c r="AT242" i="20"/>
  <c r="AS242" i="20"/>
  <c r="AM242" i="20"/>
  <c r="AG242" i="20"/>
  <c r="AA242" i="20"/>
  <c r="U242" i="20"/>
  <c r="O242" i="20"/>
  <c r="I242" i="20"/>
  <c r="C242" i="20"/>
  <c r="FL254" i="20"/>
  <c r="FF254" i="20"/>
  <c r="EZ254" i="20"/>
  <c r="ET254" i="20"/>
  <c r="EN254" i="20"/>
  <c r="EH254" i="20"/>
  <c r="EB254" i="20"/>
  <c r="DU254" i="20"/>
  <c r="DO254" i="20"/>
  <c r="DI254" i="20"/>
  <c r="DC254" i="20"/>
  <c r="CW254" i="20"/>
  <c r="CQ254" i="20"/>
  <c r="CK254" i="20"/>
  <c r="CJ254" i="20"/>
  <c r="CD254" i="20"/>
  <c r="BX254" i="20"/>
  <c r="BR254" i="20"/>
  <c r="BL254" i="20"/>
  <c r="BF254" i="20"/>
  <c r="AZ254" i="20"/>
  <c r="AT254" i="20"/>
  <c r="AM254" i="20"/>
  <c r="AG254" i="20"/>
  <c r="AA254" i="20"/>
  <c r="U254" i="20"/>
  <c r="O254" i="20"/>
  <c r="I254" i="20"/>
  <c r="C254" i="20"/>
  <c r="FL255" i="20"/>
  <c r="FF255" i="20"/>
  <c r="EZ255" i="20"/>
  <c r="ET255" i="20"/>
  <c r="EN255" i="20"/>
  <c r="EH255" i="20"/>
  <c r="EB255" i="20"/>
  <c r="DU255" i="20"/>
  <c r="DO255" i="20"/>
  <c r="DI255" i="20"/>
  <c r="DC255" i="20"/>
  <c r="CW255" i="20"/>
  <c r="CQ255" i="20"/>
  <c r="CK255" i="20"/>
  <c r="CJ255" i="20"/>
  <c r="CD255" i="20"/>
  <c r="BX255" i="20"/>
  <c r="BR255" i="20"/>
  <c r="BL255" i="20"/>
  <c r="BF255" i="20"/>
  <c r="AZ255" i="20"/>
  <c r="AT255" i="20"/>
  <c r="AM255" i="20"/>
  <c r="AG255" i="20"/>
  <c r="AA255" i="20"/>
  <c r="U255" i="20"/>
  <c r="O255" i="20"/>
  <c r="I255" i="20"/>
  <c r="C255" i="20"/>
  <c r="FL257" i="20"/>
  <c r="FF257" i="20"/>
  <c r="EZ257" i="20"/>
  <c r="ET257" i="20"/>
  <c r="EN257" i="20"/>
  <c r="EH257" i="20"/>
  <c r="EB257" i="20"/>
  <c r="DU257" i="20"/>
  <c r="DO257" i="20"/>
  <c r="DI257" i="20"/>
  <c r="DC257" i="20"/>
  <c r="CW257" i="20"/>
  <c r="CQ257" i="20"/>
  <c r="CK257" i="20"/>
  <c r="CJ257" i="20"/>
  <c r="CD257" i="20"/>
  <c r="BX257" i="20"/>
  <c r="BR257" i="20"/>
  <c r="BL257" i="20"/>
  <c r="BF257" i="20"/>
  <c r="AZ257" i="20"/>
  <c r="AT257" i="20"/>
  <c r="AM257" i="20"/>
  <c r="AG257" i="20"/>
  <c r="AA257" i="20"/>
  <c r="U257" i="20"/>
  <c r="O257" i="20"/>
  <c r="I257" i="20"/>
  <c r="C257" i="20"/>
  <c r="FL256" i="20"/>
  <c r="FF256" i="20"/>
  <c r="EZ256" i="20"/>
  <c r="ET256" i="20"/>
  <c r="EN256" i="20"/>
  <c r="EH256" i="20"/>
  <c r="EB256" i="20"/>
  <c r="DU256" i="20"/>
  <c r="DO256" i="20"/>
  <c r="DI256" i="20"/>
  <c r="DC256" i="20"/>
  <c r="CW256" i="20"/>
  <c r="CQ256" i="20"/>
  <c r="CK256" i="20"/>
  <c r="CJ256" i="20"/>
  <c r="CD256" i="20"/>
  <c r="BX256" i="20"/>
  <c r="BR256" i="20"/>
  <c r="BL256" i="20"/>
  <c r="BF256" i="20"/>
  <c r="AZ256" i="20"/>
  <c r="AT256" i="20"/>
  <c r="AM256" i="20"/>
  <c r="AG256" i="20"/>
  <c r="AA256" i="20"/>
  <c r="U256" i="20"/>
  <c r="O256" i="20"/>
  <c r="I256" i="20"/>
  <c r="C256" i="20"/>
  <c r="FL248" i="20"/>
  <c r="FF248" i="20"/>
  <c r="EZ248" i="20"/>
  <c r="ET248" i="20"/>
  <c r="EN248" i="20"/>
  <c r="EH248" i="20"/>
  <c r="EB248" i="20"/>
  <c r="DU248" i="20"/>
  <c r="DO248" i="20"/>
  <c r="DI248" i="20"/>
  <c r="DC248" i="20"/>
  <c r="CW248" i="20"/>
  <c r="CQ248" i="20"/>
  <c r="CK248" i="20"/>
  <c r="CJ248" i="20"/>
  <c r="CD248" i="20"/>
  <c r="BX248" i="20"/>
  <c r="BR248" i="20"/>
  <c r="BL248" i="20"/>
  <c r="BF248" i="20"/>
  <c r="AZ248" i="20"/>
  <c r="AT248" i="20"/>
  <c r="AM248" i="20"/>
  <c r="AG248" i="20"/>
  <c r="AA248" i="20"/>
  <c r="U248" i="20"/>
  <c r="O248" i="20"/>
  <c r="I248" i="20"/>
  <c r="C248" i="20"/>
  <c r="FL249" i="20"/>
  <c r="FF249" i="20"/>
  <c r="EZ249" i="20"/>
  <c r="ET249" i="20"/>
  <c r="EN249" i="20"/>
  <c r="EH249" i="20"/>
  <c r="EB249" i="20"/>
  <c r="DU249" i="20"/>
  <c r="DO249" i="20"/>
  <c r="DI249" i="20"/>
  <c r="DC249" i="20"/>
  <c r="CW249" i="20"/>
  <c r="CQ249" i="20"/>
  <c r="CK249" i="20"/>
  <c r="CJ249" i="20"/>
  <c r="CD249" i="20"/>
  <c r="BX249" i="20"/>
  <c r="BR249" i="20"/>
  <c r="BL249" i="20"/>
  <c r="BF249" i="20"/>
  <c r="AZ249" i="20"/>
  <c r="AT249" i="20"/>
  <c r="AM249" i="20"/>
  <c r="AG249" i="20"/>
  <c r="AA249" i="20"/>
  <c r="U249" i="20"/>
  <c r="O249" i="20"/>
  <c r="I249" i="20"/>
  <c r="C249" i="20"/>
  <c r="FL236" i="20"/>
  <c r="FF236" i="20"/>
  <c r="EZ236" i="20"/>
  <c r="ET236" i="20"/>
  <c r="EN236" i="20"/>
  <c r="EH236" i="20"/>
  <c r="EB236" i="20"/>
  <c r="DU236" i="20"/>
  <c r="DO236" i="20"/>
  <c r="DI236" i="20"/>
  <c r="DC236" i="20"/>
  <c r="CW236" i="20"/>
  <c r="CQ236" i="20"/>
  <c r="CK236" i="20"/>
  <c r="CD236" i="20"/>
  <c r="BX236" i="20"/>
  <c r="BR236" i="20"/>
  <c r="BL236" i="20"/>
  <c r="BF236" i="20"/>
  <c r="AZ236" i="20"/>
  <c r="AT236" i="20"/>
  <c r="AS236" i="20"/>
  <c r="AM236" i="20"/>
  <c r="AG236" i="20"/>
  <c r="AA236" i="20"/>
  <c r="U236" i="20"/>
  <c r="O236" i="20"/>
  <c r="I236" i="20"/>
  <c r="C236" i="20"/>
  <c r="FL235" i="20"/>
  <c r="FF235" i="20"/>
  <c r="EZ235" i="20"/>
  <c r="ET235" i="20"/>
  <c r="EN235" i="20"/>
  <c r="EH235" i="20"/>
  <c r="EB235" i="20"/>
  <c r="DU235" i="20"/>
  <c r="DO235" i="20"/>
  <c r="DI235" i="20"/>
  <c r="DC235" i="20"/>
  <c r="CW235" i="20"/>
  <c r="CQ235" i="20"/>
  <c r="CK235" i="20"/>
  <c r="CD235" i="20"/>
  <c r="BX235" i="20"/>
  <c r="BR235" i="20"/>
  <c r="BL235" i="20"/>
  <c r="BF235" i="20"/>
  <c r="AZ235" i="20"/>
  <c r="AT235" i="20"/>
  <c r="AS235" i="20"/>
  <c r="AM235" i="20"/>
  <c r="AG235" i="20"/>
  <c r="AA235" i="20"/>
  <c r="U235" i="20"/>
  <c r="O235" i="20"/>
  <c r="I235" i="20"/>
  <c r="C235" i="20"/>
  <c r="FL237" i="20"/>
  <c r="FF237" i="20"/>
  <c r="EZ237" i="20"/>
  <c r="ET237" i="20"/>
  <c r="EN237" i="20"/>
  <c r="EH237" i="20"/>
  <c r="EB237" i="20"/>
  <c r="DU237" i="20"/>
  <c r="DO237" i="20"/>
  <c r="DI237" i="20"/>
  <c r="DC237" i="20"/>
  <c r="CW237" i="20"/>
  <c r="CQ237" i="20"/>
  <c r="CK237" i="20"/>
  <c r="CD237" i="20"/>
  <c r="BX237" i="20"/>
  <c r="BR237" i="20"/>
  <c r="BL237" i="20"/>
  <c r="BF237" i="20"/>
  <c r="AZ237" i="20"/>
  <c r="AT237" i="20"/>
  <c r="AS237" i="20"/>
  <c r="AM237" i="20"/>
  <c r="AG237" i="20"/>
  <c r="AA237" i="20"/>
  <c r="U237" i="20"/>
  <c r="O237" i="20"/>
  <c r="I237" i="20"/>
  <c r="C237" i="20"/>
  <c r="FL238" i="20"/>
  <c r="FF238" i="20"/>
  <c r="EZ238" i="20"/>
  <c r="ET238" i="20"/>
  <c r="EN238" i="20"/>
  <c r="EH238" i="20"/>
  <c r="EB238" i="20"/>
  <c r="DU238" i="20"/>
  <c r="DO238" i="20"/>
  <c r="DI238" i="20"/>
  <c r="DC238" i="20"/>
  <c r="CW238" i="20"/>
  <c r="CQ238" i="20"/>
  <c r="CK238" i="20"/>
  <c r="CD238" i="20"/>
  <c r="BX238" i="20"/>
  <c r="BR238" i="20"/>
  <c r="BL238" i="20"/>
  <c r="BF238" i="20"/>
  <c r="AZ238" i="20"/>
  <c r="AT238" i="20"/>
  <c r="AM238" i="20"/>
  <c r="AG238" i="20"/>
  <c r="AA238" i="20"/>
  <c r="U238" i="20"/>
  <c r="O238" i="20"/>
  <c r="I238" i="20"/>
  <c r="C238" i="20"/>
  <c r="CH233" i="20"/>
  <c r="CB233" i="20"/>
  <c r="BV233" i="20"/>
  <c r="BP233" i="20"/>
  <c r="BJ233" i="20"/>
  <c r="BD233" i="20"/>
  <c r="AX233" i="20"/>
  <c r="AQ233" i="20"/>
  <c r="FR232" i="20"/>
  <c r="FL232" i="20"/>
  <c r="FF232" i="20"/>
  <c r="EZ232" i="20"/>
  <c r="ET232" i="20"/>
  <c r="EN232" i="20"/>
  <c r="EH232" i="20"/>
  <c r="EB232" i="20"/>
  <c r="EA232" i="20"/>
  <c r="DU232" i="20"/>
  <c r="DO232" i="20"/>
  <c r="DI232" i="20"/>
  <c r="DC232" i="20"/>
  <c r="CW232" i="20"/>
  <c r="CQ232" i="20"/>
  <c r="CK232" i="20"/>
  <c r="CJ232" i="20"/>
  <c r="CD232" i="20"/>
  <c r="BX232" i="20"/>
  <c r="BR232" i="20"/>
  <c r="BL232" i="20"/>
  <c r="BF232" i="20"/>
  <c r="AZ232" i="20"/>
  <c r="AT232" i="20"/>
  <c r="AM232" i="20"/>
  <c r="AG232" i="20"/>
  <c r="AA232" i="20"/>
  <c r="U232" i="20"/>
  <c r="O232" i="20"/>
  <c r="I232" i="20"/>
  <c r="C232" i="20"/>
  <c r="FL220" i="20"/>
  <c r="FF220" i="20"/>
  <c r="EZ220" i="20"/>
  <c r="ET220" i="20"/>
  <c r="EN220" i="20"/>
  <c r="EH220" i="20"/>
  <c r="EB220" i="20"/>
  <c r="DU220" i="20"/>
  <c r="DO220" i="20"/>
  <c r="DI220" i="20"/>
  <c r="DC220" i="20"/>
  <c r="CW220" i="20"/>
  <c r="CQ220" i="20"/>
  <c r="CK220" i="20"/>
  <c r="CJ220" i="20"/>
  <c r="CD220" i="20"/>
  <c r="BX220" i="20"/>
  <c r="BR220" i="20"/>
  <c r="BL220" i="20"/>
  <c r="BF220" i="20"/>
  <c r="AZ220" i="20"/>
  <c r="AT220" i="20"/>
  <c r="AM220" i="20"/>
  <c r="AG220" i="20"/>
  <c r="AA220" i="20"/>
  <c r="U220" i="20"/>
  <c r="O220" i="20"/>
  <c r="I220" i="20"/>
  <c r="C220" i="20"/>
  <c r="FL215" i="20"/>
  <c r="FF215" i="20"/>
  <c r="EZ215" i="20"/>
  <c r="ET215" i="20"/>
  <c r="EN215" i="20"/>
  <c r="EH215" i="20"/>
  <c r="EB215" i="20"/>
  <c r="DU215" i="20"/>
  <c r="DO215" i="20"/>
  <c r="DI215" i="20"/>
  <c r="DC215" i="20"/>
  <c r="CW215" i="20"/>
  <c r="CQ215" i="20"/>
  <c r="CK215" i="20"/>
  <c r="CJ215" i="20"/>
  <c r="CD215" i="20"/>
  <c r="BX215" i="20"/>
  <c r="BR215" i="20"/>
  <c r="BL215" i="20"/>
  <c r="BF215" i="20"/>
  <c r="AZ215" i="20"/>
  <c r="AT215" i="20"/>
  <c r="AM215" i="20"/>
  <c r="AG215" i="20"/>
  <c r="AA215" i="20"/>
  <c r="U215" i="20"/>
  <c r="O215" i="20"/>
  <c r="I215" i="20"/>
  <c r="C215" i="20"/>
  <c r="FL227" i="20"/>
  <c r="FF227" i="20"/>
  <c r="EZ227" i="20"/>
  <c r="ET227" i="20"/>
  <c r="EN227" i="20"/>
  <c r="EH227" i="20"/>
  <c r="EB227" i="20"/>
  <c r="DU227" i="20"/>
  <c r="DO227" i="20"/>
  <c r="DI227" i="20"/>
  <c r="DC227" i="20"/>
  <c r="CW227" i="20"/>
  <c r="CQ227" i="20"/>
  <c r="CK227" i="20"/>
  <c r="CJ227" i="20"/>
  <c r="CD227" i="20"/>
  <c r="BX227" i="20"/>
  <c r="BR227" i="20"/>
  <c r="BL227" i="20"/>
  <c r="BF227" i="20"/>
  <c r="AZ227" i="20"/>
  <c r="AT227" i="20"/>
  <c r="AM227" i="20"/>
  <c r="AG227" i="20"/>
  <c r="AA227" i="20"/>
  <c r="U227" i="20"/>
  <c r="O227" i="20"/>
  <c r="I227" i="20"/>
  <c r="C227" i="20"/>
  <c r="FR231" i="20"/>
  <c r="FL231" i="20"/>
  <c r="FF231" i="20"/>
  <c r="EZ231" i="20"/>
  <c r="ET231" i="20"/>
  <c r="EN231" i="20"/>
  <c r="EH231" i="20"/>
  <c r="EB231" i="20"/>
  <c r="DU231" i="20"/>
  <c r="DO231" i="20"/>
  <c r="DI231" i="20"/>
  <c r="DC231" i="20"/>
  <c r="CW231" i="20"/>
  <c r="CQ231" i="20"/>
  <c r="CK231" i="20"/>
  <c r="CJ231" i="20"/>
  <c r="CD231" i="20"/>
  <c r="BX231" i="20"/>
  <c r="BR231" i="20"/>
  <c r="BL231" i="20"/>
  <c r="BF231" i="20"/>
  <c r="AZ231" i="20"/>
  <c r="AT231" i="20"/>
  <c r="AM231" i="20"/>
  <c r="AG231" i="20"/>
  <c r="AA231" i="20"/>
  <c r="U231" i="20"/>
  <c r="O231" i="20"/>
  <c r="I231" i="20"/>
  <c r="C231" i="20"/>
  <c r="FL230" i="20"/>
  <c r="FF230" i="20"/>
  <c r="EZ230" i="20"/>
  <c r="ET230" i="20"/>
  <c r="EN230" i="20"/>
  <c r="EH230" i="20"/>
  <c r="EB230" i="20"/>
  <c r="DU230" i="20"/>
  <c r="DO230" i="20"/>
  <c r="DI230" i="20"/>
  <c r="DC230" i="20"/>
  <c r="CW230" i="20"/>
  <c r="CQ230" i="20"/>
  <c r="CK230" i="20"/>
  <c r="CJ230" i="20"/>
  <c r="CD230" i="20"/>
  <c r="BX230" i="20"/>
  <c r="BR230" i="20"/>
  <c r="BL230" i="20"/>
  <c r="BF230" i="20"/>
  <c r="AZ230" i="20"/>
  <c r="AT230" i="20"/>
  <c r="AM230" i="20"/>
  <c r="AG230" i="20"/>
  <c r="AA230" i="20"/>
  <c r="U230" i="20"/>
  <c r="O230" i="20"/>
  <c r="I230" i="20"/>
  <c r="C230" i="20"/>
  <c r="FL229" i="20"/>
  <c r="FF229" i="20"/>
  <c r="EZ229" i="20"/>
  <c r="ET229" i="20"/>
  <c r="EN229" i="20"/>
  <c r="EH229" i="20"/>
  <c r="EB229" i="20"/>
  <c r="DU229" i="20"/>
  <c r="DO229" i="20"/>
  <c r="DI229" i="20"/>
  <c r="DC229" i="20"/>
  <c r="CW229" i="20"/>
  <c r="CQ229" i="20"/>
  <c r="CK229" i="20"/>
  <c r="CJ229" i="20"/>
  <c r="CD229" i="20"/>
  <c r="BX229" i="20"/>
  <c r="BR229" i="20"/>
  <c r="BL229" i="20"/>
  <c r="BF229" i="20"/>
  <c r="AZ229" i="20"/>
  <c r="AT229" i="20"/>
  <c r="AM229" i="20"/>
  <c r="AG229" i="20"/>
  <c r="AA229" i="20"/>
  <c r="U229" i="20"/>
  <c r="O229" i="20"/>
  <c r="I229" i="20"/>
  <c r="C229" i="20"/>
  <c r="FL228" i="20"/>
  <c r="FF228" i="20"/>
  <c r="EZ228" i="20"/>
  <c r="ET228" i="20"/>
  <c r="EN228" i="20"/>
  <c r="EH228" i="20"/>
  <c r="EB228" i="20"/>
  <c r="DU228" i="20"/>
  <c r="DO228" i="20"/>
  <c r="DI228" i="20"/>
  <c r="DC228" i="20"/>
  <c r="CW228" i="20"/>
  <c r="CQ228" i="20"/>
  <c r="CK228" i="20"/>
  <c r="CJ228" i="20"/>
  <c r="CD228" i="20"/>
  <c r="BX228" i="20"/>
  <c r="BR228" i="20"/>
  <c r="BL228" i="20"/>
  <c r="BF228" i="20"/>
  <c r="AZ228" i="20"/>
  <c r="AT228" i="20"/>
  <c r="AM228" i="20"/>
  <c r="AG228" i="20"/>
  <c r="AA228" i="20"/>
  <c r="U228" i="20"/>
  <c r="O228" i="20"/>
  <c r="I228" i="20"/>
  <c r="C228" i="20"/>
  <c r="FL219" i="20"/>
  <c r="FF219" i="20"/>
  <c r="EZ219" i="20"/>
  <c r="ET219" i="20"/>
  <c r="EN219" i="20"/>
  <c r="EH219" i="20"/>
  <c r="EB219" i="20"/>
  <c r="DU219" i="20"/>
  <c r="DO219" i="20"/>
  <c r="DI219" i="20"/>
  <c r="DC219" i="20"/>
  <c r="CW219" i="20"/>
  <c r="CQ219" i="20"/>
  <c r="CK219" i="20"/>
  <c r="CJ219" i="20"/>
  <c r="CD219" i="20"/>
  <c r="BX219" i="20"/>
  <c r="BR219" i="20"/>
  <c r="BL219" i="20"/>
  <c r="BF219" i="20"/>
  <c r="AZ219" i="20"/>
  <c r="AT219" i="20"/>
  <c r="AM219" i="20"/>
  <c r="AG219" i="20"/>
  <c r="AA219" i="20"/>
  <c r="U219" i="20"/>
  <c r="O219" i="20"/>
  <c r="I219" i="20"/>
  <c r="C219" i="20"/>
  <c r="FL221" i="20"/>
  <c r="FF221" i="20"/>
  <c r="EZ221" i="20"/>
  <c r="ET221" i="20"/>
  <c r="EN221" i="20"/>
  <c r="EH221" i="20"/>
  <c r="EB221" i="20"/>
  <c r="DU221" i="20"/>
  <c r="DO221" i="20"/>
  <c r="DI221" i="20"/>
  <c r="DC221" i="20"/>
  <c r="CW221" i="20"/>
  <c r="CQ221" i="20"/>
  <c r="CK221" i="20"/>
  <c r="CJ221" i="20"/>
  <c r="CD221" i="20"/>
  <c r="BX221" i="20"/>
  <c r="BR221" i="20"/>
  <c r="BL221" i="20"/>
  <c r="BF221" i="20"/>
  <c r="AZ221" i="20"/>
  <c r="AT221" i="20"/>
  <c r="AM221" i="20"/>
  <c r="AG221" i="20"/>
  <c r="AA221" i="20"/>
  <c r="U221" i="20"/>
  <c r="O221" i="20"/>
  <c r="I221" i="20"/>
  <c r="C221" i="20"/>
  <c r="FL216" i="20"/>
  <c r="FF216" i="20"/>
  <c r="EZ216" i="20"/>
  <c r="ET216" i="20"/>
  <c r="EN216" i="20"/>
  <c r="EH216" i="20"/>
  <c r="EB216" i="20"/>
  <c r="DU216" i="20"/>
  <c r="DO216" i="20"/>
  <c r="DI216" i="20"/>
  <c r="DC216" i="20"/>
  <c r="CW216" i="20"/>
  <c r="CQ216" i="20"/>
  <c r="CK216" i="20"/>
  <c r="CJ216" i="20"/>
  <c r="CD216" i="20"/>
  <c r="BX216" i="20"/>
  <c r="BR216" i="20"/>
  <c r="BL216" i="20"/>
  <c r="BF216" i="20"/>
  <c r="AZ216" i="20"/>
  <c r="AT216" i="20"/>
  <c r="AS216" i="20"/>
  <c r="AM216" i="20"/>
  <c r="AG216" i="20"/>
  <c r="AA216" i="20"/>
  <c r="U216" i="20"/>
  <c r="O216" i="20"/>
  <c r="I216" i="20"/>
  <c r="C216" i="20"/>
  <c r="FL214" i="20"/>
  <c r="FF214" i="20"/>
  <c r="EZ214" i="20"/>
  <c r="ET214" i="20"/>
  <c r="EN214" i="20"/>
  <c r="EH214" i="20"/>
  <c r="EB214" i="20"/>
  <c r="DU214" i="20"/>
  <c r="DO214" i="20"/>
  <c r="DI214" i="20"/>
  <c r="DC214" i="20"/>
  <c r="CW214" i="20"/>
  <c r="CQ214" i="20"/>
  <c r="CK214" i="20"/>
  <c r="CJ214" i="20"/>
  <c r="CD214" i="20"/>
  <c r="BX214" i="20"/>
  <c r="BR214" i="20"/>
  <c r="BL214" i="20"/>
  <c r="BF214" i="20"/>
  <c r="AZ214" i="20"/>
  <c r="AT214" i="20"/>
  <c r="AM214" i="20"/>
  <c r="AG214" i="20"/>
  <c r="AA214" i="20"/>
  <c r="U214" i="20"/>
  <c r="O214" i="20"/>
  <c r="I214" i="20"/>
  <c r="C214" i="20"/>
  <c r="FL213" i="20"/>
  <c r="FF213" i="20"/>
  <c r="EZ213" i="20"/>
  <c r="ET213" i="20"/>
  <c r="EN213" i="20"/>
  <c r="EH213" i="20"/>
  <c r="EB213" i="20"/>
  <c r="DU213" i="20"/>
  <c r="DO213" i="20"/>
  <c r="DI213" i="20"/>
  <c r="DC213" i="20"/>
  <c r="CW213" i="20"/>
  <c r="CQ213" i="20"/>
  <c r="CK213" i="20"/>
  <c r="CJ213" i="20"/>
  <c r="CD213" i="20"/>
  <c r="BX213" i="20"/>
  <c r="BR213" i="20"/>
  <c r="BL213" i="20"/>
  <c r="BF213" i="20"/>
  <c r="AZ213" i="20"/>
  <c r="AT213" i="20"/>
  <c r="AM213" i="20"/>
  <c r="AG213" i="20"/>
  <c r="AA213" i="20"/>
  <c r="U213" i="20"/>
  <c r="O213" i="20"/>
  <c r="I213" i="20"/>
  <c r="C213" i="20"/>
  <c r="FL212" i="20"/>
  <c r="FF212" i="20"/>
  <c r="EZ212" i="20"/>
  <c r="ET212" i="20"/>
  <c r="EN212" i="20"/>
  <c r="EH212" i="20"/>
  <c r="EB212" i="20"/>
  <c r="DU212" i="20"/>
  <c r="DO212" i="20"/>
  <c r="DI212" i="20"/>
  <c r="DC212" i="20"/>
  <c r="CW212" i="20"/>
  <c r="CQ212" i="20"/>
  <c r="CK212" i="20"/>
  <c r="CJ212" i="20"/>
  <c r="CD212" i="20"/>
  <c r="BX212" i="20"/>
  <c r="BR212" i="20"/>
  <c r="BL212" i="20"/>
  <c r="BF212" i="20"/>
  <c r="AZ212" i="20"/>
  <c r="AT212" i="20"/>
  <c r="AS212" i="20"/>
  <c r="AM212" i="20"/>
  <c r="AG212" i="20"/>
  <c r="AA212" i="20"/>
  <c r="U212" i="20"/>
  <c r="O212" i="20"/>
  <c r="I212" i="20"/>
  <c r="C212" i="20"/>
  <c r="FL211" i="20"/>
  <c r="FF211" i="20"/>
  <c r="EZ211" i="20"/>
  <c r="ET211" i="20"/>
  <c r="EN211" i="20"/>
  <c r="EH211" i="20"/>
  <c r="EB211" i="20"/>
  <c r="DU211" i="20"/>
  <c r="DO211" i="20"/>
  <c r="DI211" i="20"/>
  <c r="DC211" i="20"/>
  <c r="CW211" i="20"/>
  <c r="CQ211" i="20"/>
  <c r="CK211" i="20"/>
  <c r="CJ211" i="20"/>
  <c r="CD211" i="20"/>
  <c r="BX211" i="20"/>
  <c r="BR211" i="20"/>
  <c r="BL211" i="20"/>
  <c r="BF211" i="20"/>
  <c r="AZ211" i="20"/>
  <c r="AT211" i="20"/>
  <c r="AS211" i="20"/>
  <c r="AM211" i="20"/>
  <c r="AG211" i="20"/>
  <c r="AA211" i="20"/>
  <c r="U211" i="20"/>
  <c r="O211" i="20"/>
  <c r="I211" i="20"/>
  <c r="C211" i="20"/>
  <c r="FL223" i="20"/>
  <c r="FF223" i="20"/>
  <c r="EZ223" i="20"/>
  <c r="ET223" i="20"/>
  <c r="EN223" i="20"/>
  <c r="EH223" i="20"/>
  <c r="EB223" i="20"/>
  <c r="DU223" i="20"/>
  <c r="DO223" i="20"/>
  <c r="DI223" i="20"/>
  <c r="DC223" i="20"/>
  <c r="CW223" i="20"/>
  <c r="CQ223" i="20"/>
  <c r="CK223" i="20"/>
  <c r="CJ223" i="20"/>
  <c r="CD223" i="20"/>
  <c r="BX223" i="20"/>
  <c r="BR223" i="20"/>
  <c r="BL223" i="20"/>
  <c r="BF223" i="20"/>
  <c r="AZ223" i="20"/>
  <c r="AT223" i="20"/>
  <c r="AM223" i="20"/>
  <c r="AG223" i="20"/>
  <c r="AA223" i="20"/>
  <c r="U223" i="20"/>
  <c r="O223" i="20"/>
  <c r="I223" i="20"/>
  <c r="C223" i="20"/>
  <c r="FL224" i="20"/>
  <c r="FF224" i="20"/>
  <c r="EZ224" i="20"/>
  <c r="ET224" i="20"/>
  <c r="EN224" i="20"/>
  <c r="EH224" i="20"/>
  <c r="EB224" i="20"/>
  <c r="DU224" i="20"/>
  <c r="DO224" i="20"/>
  <c r="DI224" i="20"/>
  <c r="DC224" i="20"/>
  <c r="CW224" i="20"/>
  <c r="CQ224" i="20"/>
  <c r="CK224" i="20"/>
  <c r="CJ224" i="20"/>
  <c r="CD224" i="20"/>
  <c r="BX224" i="20"/>
  <c r="BR224" i="20"/>
  <c r="BL224" i="20"/>
  <c r="BF224" i="20"/>
  <c r="AZ224" i="20"/>
  <c r="AT224" i="20"/>
  <c r="AM224" i="20"/>
  <c r="AG224" i="20"/>
  <c r="AA224" i="20"/>
  <c r="U224" i="20"/>
  <c r="O224" i="20"/>
  <c r="I224" i="20"/>
  <c r="C224" i="20"/>
  <c r="FL226" i="20"/>
  <c r="FF226" i="20"/>
  <c r="EZ226" i="20"/>
  <c r="ET226" i="20"/>
  <c r="EN226" i="20"/>
  <c r="EH226" i="20"/>
  <c r="EB226" i="20"/>
  <c r="DU226" i="20"/>
  <c r="DO226" i="20"/>
  <c r="DI226" i="20"/>
  <c r="DC226" i="20"/>
  <c r="CW226" i="20"/>
  <c r="CQ226" i="20"/>
  <c r="CK226" i="20"/>
  <c r="CJ226" i="20"/>
  <c r="CD226" i="20"/>
  <c r="BX226" i="20"/>
  <c r="BR226" i="20"/>
  <c r="BL226" i="20"/>
  <c r="BF226" i="20"/>
  <c r="AZ226" i="20"/>
  <c r="AT226" i="20"/>
  <c r="AM226" i="20"/>
  <c r="AG226" i="20"/>
  <c r="AA226" i="20"/>
  <c r="U226" i="20"/>
  <c r="O226" i="20"/>
  <c r="I226" i="20"/>
  <c r="C226" i="20"/>
  <c r="FL225" i="20"/>
  <c r="FF225" i="20"/>
  <c r="EZ225" i="20"/>
  <c r="ET225" i="20"/>
  <c r="EN225" i="20"/>
  <c r="EH225" i="20"/>
  <c r="EB225" i="20"/>
  <c r="DU225" i="20"/>
  <c r="DO225" i="20"/>
  <c r="DI225" i="20"/>
  <c r="DC225" i="20"/>
  <c r="CW225" i="20"/>
  <c r="CQ225" i="20"/>
  <c r="CK225" i="20"/>
  <c r="CJ225" i="20"/>
  <c r="CD225" i="20"/>
  <c r="BX225" i="20"/>
  <c r="BR225" i="20"/>
  <c r="BL225" i="20"/>
  <c r="BF225" i="20"/>
  <c r="AZ225" i="20"/>
  <c r="AT225" i="20"/>
  <c r="AM225" i="20"/>
  <c r="AG225" i="20"/>
  <c r="AA225" i="20"/>
  <c r="U225" i="20"/>
  <c r="O225" i="20"/>
  <c r="I225" i="20"/>
  <c r="C225" i="20"/>
  <c r="FL217" i="20"/>
  <c r="FF217" i="20"/>
  <c r="EZ217" i="20"/>
  <c r="ET217" i="20"/>
  <c r="EN217" i="20"/>
  <c r="EH217" i="20"/>
  <c r="EB217" i="20"/>
  <c r="DU217" i="20"/>
  <c r="DO217" i="20"/>
  <c r="DI217" i="20"/>
  <c r="DC217" i="20"/>
  <c r="CW217" i="20"/>
  <c r="CQ217" i="20"/>
  <c r="CK217" i="20"/>
  <c r="CJ217" i="20"/>
  <c r="CD217" i="20"/>
  <c r="BX217" i="20"/>
  <c r="BR217" i="20"/>
  <c r="BL217" i="20"/>
  <c r="BF217" i="20"/>
  <c r="AZ217" i="20"/>
  <c r="AT217" i="20"/>
  <c r="AM217" i="20"/>
  <c r="AG217" i="20"/>
  <c r="AA217" i="20"/>
  <c r="U217" i="20"/>
  <c r="O217" i="20"/>
  <c r="I217" i="20"/>
  <c r="C217" i="20"/>
  <c r="FL218" i="20"/>
  <c r="FF218" i="20"/>
  <c r="EZ218" i="20"/>
  <c r="ET218" i="20"/>
  <c r="EN218" i="20"/>
  <c r="EH218" i="20"/>
  <c r="EB218" i="20"/>
  <c r="DU218" i="20"/>
  <c r="DO218" i="20"/>
  <c r="DI218" i="20"/>
  <c r="DC218" i="20"/>
  <c r="CW218" i="20"/>
  <c r="CQ218" i="20"/>
  <c r="CK218" i="20"/>
  <c r="CJ218" i="20"/>
  <c r="CD218" i="20"/>
  <c r="BX218" i="20"/>
  <c r="BR218" i="20"/>
  <c r="BL218" i="20"/>
  <c r="BF218" i="20"/>
  <c r="AZ218" i="20"/>
  <c r="AT218" i="20"/>
  <c r="AM218" i="20"/>
  <c r="AG218" i="20"/>
  <c r="AA218" i="20"/>
  <c r="U218" i="20"/>
  <c r="O218" i="20"/>
  <c r="I218" i="20"/>
  <c r="C218" i="20"/>
  <c r="FL205" i="20"/>
  <c r="FF205" i="20"/>
  <c r="EZ205" i="20"/>
  <c r="ET205" i="20"/>
  <c r="EN205" i="20"/>
  <c r="EH205" i="20"/>
  <c r="EB205" i="20"/>
  <c r="DU205" i="20"/>
  <c r="DO205" i="20"/>
  <c r="DI205" i="20"/>
  <c r="DC205" i="20"/>
  <c r="CW205" i="20"/>
  <c r="CQ205" i="20"/>
  <c r="CK205" i="20"/>
  <c r="CD205" i="20"/>
  <c r="BX205" i="20"/>
  <c r="BR205" i="20"/>
  <c r="BL205" i="20"/>
  <c r="BF205" i="20"/>
  <c r="AZ205" i="20"/>
  <c r="AT205" i="20"/>
  <c r="AS205" i="20"/>
  <c r="AM205" i="20"/>
  <c r="AG205" i="20"/>
  <c r="AA205" i="20"/>
  <c r="U205" i="20"/>
  <c r="O205" i="20"/>
  <c r="I205" i="20"/>
  <c r="C205" i="20"/>
  <c r="FL204" i="20"/>
  <c r="FF204" i="20"/>
  <c r="EZ204" i="20"/>
  <c r="ET204" i="20"/>
  <c r="EN204" i="20"/>
  <c r="EH204" i="20"/>
  <c r="EB204" i="20"/>
  <c r="DU204" i="20"/>
  <c r="DO204" i="20"/>
  <c r="DI204" i="20"/>
  <c r="DC204" i="20"/>
  <c r="CW204" i="20"/>
  <c r="CQ204" i="20"/>
  <c r="CK204" i="20"/>
  <c r="CD204" i="20"/>
  <c r="BX204" i="20"/>
  <c r="BR204" i="20"/>
  <c r="BL204" i="20"/>
  <c r="BF204" i="20"/>
  <c r="AZ204" i="20"/>
  <c r="AT204" i="20"/>
  <c r="AS204" i="20"/>
  <c r="AM204" i="20"/>
  <c r="AG204" i="20"/>
  <c r="AA204" i="20"/>
  <c r="U204" i="20"/>
  <c r="O204" i="20"/>
  <c r="I204" i="20"/>
  <c r="C204" i="20"/>
  <c r="FL206" i="20"/>
  <c r="FF206" i="20"/>
  <c r="EZ206" i="20"/>
  <c r="ET206" i="20"/>
  <c r="EN206" i="20"/>
  <c r="EH206" i="20"/>
  <c r="EB206" i="20"/>
  <c r="DU206" i="20"/>
  <c r="DO206" i="20"/>
  <c r="DI206" i="20"/>
  <c r="DC206" i="20"/>
  <c r="CW206" i="20"/>
  <c r="CQ206" i="20"/>
  <c r="CK206" i="20"/>
  <c r="CD206" i="20"/>
  <c r="BX206" i="20"/>
  <c r="BR206" i="20"/>
  <c r="BL206" i="20"/>
  <c r="BF206" i="20"/>
  <c r="AZ206" i="20"/>
  <c r="AT206" i="20"/>
  <c r="AM206" i="20"/>
  <c r="AG206" i="20"/>
  <c r="AA206" i="20"/>
  <c r="U206" i="20"/>
  <c r="O206" i="20"/>
  <c r="I206" i="20"/>
  <c r="C206" i="20"/>
  <c r="FL207" i="20"/>
  <c r="FF207" i="20"/>
  <c r="EZ207" i="20"/>
  <c r="ET207" i="20"/>
  <c r="EN207" i="20"/>
  <c r="EH207" i="20"/>
  <c r="EB207" i="20"/>
  <c r="DU207" i="20"/>
  <c r="DO207" i="20"/>
  <c r="DI207" i="20"/>
  <c r="DC207" i="20"/>
  <c r="CW207" i="20"/>
  <c r="CQ207" i="20"/>
  <c r="CK207" i="20"/>
  <c r="CD207" i="20"/>
  <c r="BX207" i="20"/>
  <c r="BR207" i="20"/>
  <c r="BL207" i="20"/>
  <c r="BF207" i="20"/>
  <c r="AZ207" i="20"/>
  <c r="AT207" i="20"/>
  <c r="AM207" i="20"/>
  <c r="AG207" i="20"/>
  <c r="AA207" i="20"/>
  <c r="U207" i="20"/>
  <c r="S233" i="20"/>
  <c r="O207" i="20"/>
  <c r="I207" i="20"/>
  <c r="G233" i="20"/>
  <c r="C207" i="20"/>
  <c r="FR170" i="20"/>
  <c r="FL170" i="20"/>
  <c r="FF170" i="20"/>
  <c r="EZ170" i="20"/>
  <c r="ET170" i="20"/>
  <c r="EN170" i="20"/>
  <c r="EH170" i="20"/>
  <c r="EB170" i="20"/>
  <c r="EA170" i="20"/>
  <c r="DU170" i="20"/>
  <c r="DO170" i="20"/>
  <c r="DI170" i="20"/>
  <c r="DC170" i="20"/>
  <c r="CW170" i="20"/>
  <c r="CQ170" i="20"/>
  <c r="CK170" i="20"/>
  <c r="CJ170" i="20"/>
  <c r="CD170" i="20"/>
  <c r="BX170" i="20"/>
  <c r="BR170" i="20"/>
  <c r="BL170" i="20"/>
  <c r="BF170" i="20"/>
  <c r="AZ170" i="20"/>
  <c r="AT170" i="20"/>
  <c r="AM170" i="20"/>
  <c r="AG170" i="20"/>
  <c r="AA170" i="20"/>
  <c r="U170" i="20"/>
  <c r="O170" i="20"/>
  <c r="I170" i="20"/>
  <c r="C170" i="20"/>
  <c r="FL158" i="20"/>
  <c r="FF158" i="20"/>
  <c r="EZ158" i="20"/>
  <c r="ET158" i="20"/>
  <c r="EN158" i="20"/>
  <c r="EH158" i="20"/>
  <c r="EB158" i="20"/>
  <c r="DU158" i="20"/>
  <c r="DO158" i="20"/>
  <c r="DI158" i="20"/>
  <c r="DC158" i="20"/>
  <c r="CW158" i="20"/>
  <c r="CQ158" i="20"/>
  <c r="CK158" i="20"/>
  <c r="CD158" i="20"/>
  <c r="BX158" i="20"/>
  <c r="BR158" i="20"/>
  <c r="BL158" i="20"/>
  <c r="BF158" i="20"/>
  <c r="AZ158" i="20"/>
  <c r="AT158" i="20"/>
  <c r="AM158" i="20"/>
  <c r="AG158" i="20"/>
  <c r="AA158" i="20"/>
  <c r="U158" i="20"/>
  <c r="O158" i="20"/>
  <c r="I158" i="20"/>
  <c r="C158" i="20"/>
  <c r="FL153" i="20"/>
  <c r="FF153" i="20"/>
  <c r="EZ153" i="20"/>
  <c r="ET153" i="20"/>
  <c r="EN153" i="20"/>
  <c r="EH153" i="20"/>
  <c r="EB153" i="20"/>
  <c r="DU153" i="20"/>
  <c r="DO153" i="20"/>
  <c r="DI153" i="20"/>
  <c r="DC153" i="20"/>
  <c r="CW153" i="20"/>
  <c r="CQ153" i="20"/>
  <c r="CK153" i="20"/>
  <c r="CJ153" i="20"/>
  <c r="CD153" i="20"/>
  <c r="BX153" i="20"/>
  <c r="BR153" i="20"/>
  <c r="BL153" i="20"/>
  <c r="BF153" i="20"/>
  <c r="AZ153" i="20"/>
  <c r="AT153" i="20"/>
  <c r="AM153" i="20"/>
  <c r="AG153" i="20"/>
  <c r="AA153" i="20"/>
  <c r="U153" i="20"/>
  <c r="O153" i="20"/>
  <c r="I153" i="20"/>
  <c r="C153" i="20"/>
  <c r="FL165" i="20"/>
  <c r="FF165" i="20"/>
  <c r="EZ165" i="20"/>
  <c r="ET165" i="20"/>
  <c r="EN165" i="20"/>
  <c r="EH165" i="20"/>
  <c r="EB165" i="20"/>
  <c r="DU165" i="20"/>
  <c r="DO165" i="20"/>
  <c r="DI165" i="20"/>
  <c r="DC165" i="20"/>
  <c r="CW165" i="20"/>
  <c r="CQ165" i="20"/>
  <c r="CK165" i="20"/>
  <c r="CJ165" i="20"/>
  <c r="CD165" i="20"/>
  <c r="BX165" i="20"/>
  <c r="BR165" i="20"/>
  <c r="BL165" i="20"/>
  <c r="BF165" i="20"/>
  <c r="AZ165" i="20"/>
  <c r="AT165" i="20"/>
  <c r="AM165" i="20"/>
  <c r="AG165" i="20"/>
  <c r="AA165" i="20"/>
  <c r="U165" i="20"/>
  <c r="O165" i="20"/>
  <c r="I165" i="20"/>
  <c r="C165" i="20"/>
  <c r="FL169" i="20"/>
  <c r="FF169" i="20"/>
  <c r="EZ169" i="20"/>
  <c r="ET169" i="20"/>
  <c r="EN169" i="20"/>
  <c r="EH169" i="20"/>
  <c r="EB169" i="20"/>
  <c r="DU169" i="20"/>
  <c r="DO169" i="20"/>
  <c r="DI169" i="20"/>
  <c r="DC169" i="20"/>
  <c r="CW169" i="20"/>
  <c r="CQ169" i="20"/>
  <c r="CK169" i="20"/>
  <c r="CJ169" i="20"/>
  <c r="CD169" i="20"/>
  <c r="BX169" i="20"/>
  <c r="BR169" i="20"/>
  <c r="BL169" i="20"/>
  <c r="BF169" i="20"/>
  <c r="AZ169" i="20"/>
  <c r="AT169" i="20"/>
  <c r="AM169" i="20"/>
  <c r="AG169" i="20"/>
  <c r="AA169" i="20"/>
  <c r="U169" i="20"/>
  <c r="O169" i="20"/>
  <c r="I169" i="20"/>
  <c r="C169" i="20"/>
  <c r="FL168" i="20"/>
  <c r="FF168" i="20"/>
  <c r="EZ168" i="20"/>
  <c r="ET168" i="20"/>
  <c r="EN168" i="20"/>
  <c r="EH168" i="20"/>
  <c r="EB168" i="20"/>
  <c r="DU168" i="20"/>
  <c r="DO168" i="20"/>
  <c r="DI168" i="20"/>
  <c r="DC168" i="20"/>
  <c r="CW168" i="20"/>
  <c r="CQ168" i="20"/>
  <c r="CK168" i="20"/>
  <c r="CJ168" i="20"/>
  <c r="CD168" i="20"/>
  <c r="BX168" i="20"/>
  <c r="BR168" i="20"/>
  <c r="BL168" i="20"/>
  <c r="BF168" i="20"/>
  <c r="AZ168" i="20"/>
  <c r="AT168" i="20"/>
  <c r="AM168" i="20"/>
  <c r="AG168" i="20"/>
  <c r="AA168" i="20"/>
  <c r="U168" i="20"/>
  <c r="O168" i="20"/>
  <c r="I168" i="20"/>
  <c r="C168" i="20"/>
  <c r="FL167" i="20"/>
  <c r="FF167" i="20"/>
  <c r="EZ167" i="20"/>
  <c r="ET167" i="20"/>
  <c r="EN167" i="20"/>
  <c r="EH167" i="20"/>
  <c r="EB167" i="20"/>
  <c r="DU167" i="20"/>
  <c r="DO167" i="20"/>
  <c r="DI167" i="20"/>
  <c r="DC167" i="20"/>
  <c r="CW167" i="20"/>
  <c r="CQ167" i="20"/>
  <c r="CK167" i="20"/>
  <c r="CJ167" i="20"/>
  <c r="CD167" i="20"/>
  <c r="BX167" i="20"/>
  <c r="BR167" i="20"/>
  <c r="BL167" i="20"/>
  <c r="BF167" i="20"/>
  <c r="AZ167" i="20"/>
  <c r="AT167" i="20"/>
  <c r="AM167" i="20"/>
  <c r="AG167" i="20"/>
  <c r="AA167" i="20"/>
  <c r="U167" i="20"/>
  <c r="O167" i="20"/>
  <c r="I167" i="20"/>
  <c r="C167" i="20"/>
  <c r="FL166" i="20"/>
  <c r="FF166" i="20"/>
  <c r="EZ166" i="20"/>
  <c r="ET166" i="20"/>
  <c r="EN166" i="20"/>
  <c r="EH166" i="20"/>
  <c r="EB166" i="20"/>
  <c r="DU166" i="20"/>
  <c r="DO166" i="20"/>
  <c r="DI166" i="20"/>
  <c r="DC166" i="20"/>
  <c r="CW166" i="20"/>
  <c r="CQ166" i="20"/>
  <c r="CK166" i="20"/>
  <c r="CJ166" i="20"/>
  <c r="CD166" i="20"/>
  <c r="BX166" i="20"/>
  <c r="BR166" i="20"/>
  <c r="BL166" i="20"/>
  <c r="BF166" i="20"/>
  <c r="AZ166" i="20"/>
  <c r="AT166" i="20"/>
  <c r="AM166" i="20"/>
  <c r="AG166" i="20"/>
  <c r="AA166" i="20"/>
  <c r="U166" i="20"/>
  <c r="O166" i="20"/>
  <c r="I166" i="20"/>
  <c r="C166" i="20"/>
  <c r="FL157" i="20"/>
  <c r="FF157" i="20"/>
  <c r="EZ157" i="20"/>
  <c r="ET157" i="20"/>
  <c r="EN157" i="20"/>
  <c r="EH157" i="20"/>
  <c r="EB157" i="20"/>
  <c r="DU157" i="20"/>
  <c r="DO157" i="20"/>
  <c r="DI157" i="20"/>
  <c r="DC157" i="20"/>
  <c r="CW157" i="20"/>
  <c r="CQ157" i="20"/>
  <c r="CK157" i="20"/>
  <c r="CJ157" i="20"/>
  <c r="CD157" i="20"/>
  <c r="BX157" i="20"/>
  <c r="BR157" i="20"/>
  <c r="BL157" i="20"/>
  <c r="BF157" i="20"/>
  <c r="AZ157" i="20"/>
  <c r="AT157" i="20"/>
  <c r="AM157" i="20"/>
  <c r="AG157" i="20"/>
  <c r="AA157" i="20"/>
  <c r="U157" i="20"/>
  <c r="O157" i="20"/>
  <c r="I157" i="20"/>
  <c r="C157" i="20"/>
  <c r="FL159" i="20"/>
  <c r="FF159" i="20"/>
  <c r="EZ159" i="20"/>
  <c r="ET159" i="20"/>
  <c r="EN159" i="20"/>
  <c r="EH159" i="20"/>
  <c r="EB159" i="20"/>
  <c r="DU159" i="20"/>
  <c r="DO159" i="20"/>
  <c r="DI159" i="20"/>
  <c r="DC159" i="20"/>
  <c r="CW159" i="20"/>
  <c r="CQ159" i="20"/>
  <c r="CK159" i="20"/>
  <c r="CD159" i="20"/>
  <c r="BX159" i="20"/>
  <c r="BR159" i="20"/>
  <c r="BL159" i="20"/>
  <c r="BF159" i="20"/>
  <c r="AZ159" i="20"/>
  <c r="AT159" i="20"/>
  <c r="AM159" i="20"/>
  <c r="AG159" i="20"/>
  <c r="AA159" i="20"/>
  <c r="U159" i="20"/>
  <c r="O159" i="20"/>
  <c r="I159" i="20"/>
  <c r="C159" i="20"/>
  <c r="FL154" i="20"/>
  <c r="FF154" i="20"/>
  <c r="EZ154" i="20"/>
  <c r="ET154" i="20"/>
  <c r="EN154" i="20"/>
  <c r="EH154" i="20"/>
  <c r="EB154" i="20"/>
  <c r="DU154" i="20"/>
  <c r="DO154" i="20"/>
  <c r="DI154" i="20"/>
  <c r="DC154" i="20"/>
  <c r="CW154" i="20"/>
  <c r="CQ154" i="20"/>
  <c r="CK154" i="20"/>
  <c r="CJ154" i="20"/>
  <c r="CD154" i="20"/>
  <c r="BX154" i="20"/>
  <c r="BR154" i="20"/>
  <c r="BL154" i="20"/>
  <c r="BF154" i="20"/>
  <c r="AZ154" i="20"/>
  <c r="AT154" i="20"/>
  <c r="AS154" i="20"/>
  <c r="AM154" i="20"/>
  <c r="AG154" i="20"/>
  <c r="AA154" i="20"/>
  <c r="U154" i="20"/>
  <c r="O154" i="20"/>
  <c r="I154" i="20"/>
  <c r="C154" i="20"/>
  <c r="FL152" i="20"/>
  <c r="FF152" i="20"/>
  <c r="EZ152" i="20"/>
  <c r="ET152" i="20"/>
  <c r="EN152" i="20"/>
  <c r="EH152" i="20"/>
  <c r="EB152" i="20"/>
  <c r="DU152" i="20"/>
  <c r="DO152" i="20"/>
  <c r="DI152" i="20"/>
  <c r="DC152" i="20"/>
  <c r="CW152" i="20"/>
  <c r="CQ152" i="20"/>
  <c r="CK152" i="20"/>
  <c r="CD152" i="20"/>
  <c r="BX152" i="20"/>
  <c r="BR152" i="20"/>
  <c r="BL152" i="20"/>
  <c r="BF152" i="20"/>
  <c r="AZ152" i="20"/>
  <c r="AT152" i="20"/>
  <c r="AS152" i="20"/>
  <c r="AM152" i="20"/>
  <c r="AG152" i="20"/>
  <c r="AA152" i="20"/>
  <c r="U152" i="20"/>
  <c r="O152" i="20"/>
  <c r="I152" i="20"/>
  <c r="C152" i="20"/>
  <c r="FL151" i="20"/>
  <c r="FF151" i="20"/>
  <c r="EZ151" i="20"/>
  <c r="ET151" i="20"/>
  <c r="EN151" i="20"/>
  <c r="EH151" i="20"/>
  <c r="EB151" i="20"/>
  <c r="DU151" i="20"/>
  <c r="DO151" i="20"/>
  <c r="DI151" i="20"/>
  <c r="DC151" i="20"/>
  <c r="CW151" i="20"/>
  <c r="CQ151" i="20"/>
  <c r="CK151" i="20"/>
  <c r="CD151" i="20"/>
  <c r="BX151" i="20"/>
  <c r="BR151" i="20"/>
  <c r="BL151" i="20"/>
  <c r="BF151" i="20"/>
  <c r="AZ151" i="20"/>
  <c r="CJ151" i="20"/>
  <c r="AT151" i="20"/>
  <c r="AM151" i="20"/>
  <c r="AG151" i="20"/>
  <c r="AA151" i="20"/>
  <c r="U151" i="20"/>
  <c r="O151" i="20"/>
  <c r="I151" i="20"/>
  <c r="C151" i="20"/>
  <c r="FL150" i="20"/>
  <c r="FF150" i="20"/>
  <c r="EZ150" i="20"/>
  <c r="ET150" i="20"/>
  <c r="EN150" i="20"/>
  <c r="EH150" i="20"/>
  <c r="EB150" i="20"/>
  <c r="DU150" i="20"/>
  <c r="DO150" i="20"/>
  <c r="DI150" i="20"/>
  <c r="DC150" i="20"/>
  <c r="CW150" i="20"/>
  <c r="CQ150" i="20"/>
  <c r="CK150" i="20"/>
  <c r="CJ150" i="20"/>
  <c r="CD150" i="20"/>
  <c r="BX150" i="20"/>
  <c r="BR150" i="20"/>
  <c r="BL150" i="20"/>
  <c r="BF150" i="20"/>
  <c r="AZ150" i="20"/>
  <c r="AT150" i="20"/>
  <c r="AM150" i="20"/>
  <c r="AG150" i="20"/>
  <c r="AA150" i="20"/>
  <c r="U150" i="20"/>
  <c r="O150" i="20"/>
  <c r="I150" i="20"/>
  <c r="C150" i="20"/>
  <c r="FL149" i="20"/>
  <c r="FF149" i="20"/>
  <c r="EZ149" i="20"/>
  <c r="ET149" i="20"/>
  <c r="EN149" i="20"/>
  <c r="EH149" i="20"/>
  <c r="EB149" i="20"/>
  <c r="DU149" i="20"/>
  <c r="DO149" i="20"/>
  <c r="DI149" i="20"/>
  <c r="DC149" i="20"/>
  <c r="CW149" i="20"/>
  <c r="CQ149" i="20"/>
  <c r="CK149" i="20"/>
  <c r="CJ149" i="20"/>
  <c r="CD149" i="20"/>
  <c r="BX149" i="20"/>
  <c r="BR149" i="20"/>
  <c r="BL149" i="20"/>
  <c r="BF149" i="20"/>
  <c r="AZ149" i="20"/>
  <c r="AT149" i="20"/>
  <c r="AS149" i="20"/>
  <c r="AM149" i="20"/>
  <c r="AG149" i="20"/>
  <c r="AA149" i="20"/>
  <c r="U149" i="20"/>
  <c r="O149" i="20"/>
  <c r="I149" i="20"/>
  <c r="C149" i="20"/>
  <c r="FL161" i="20"/>
  <c r="FF161" i="20"/>
  <c r="EZ161" i="20"/>
  <c r="ET161" i="20"/>
  <c r="EN161" i="20"/>
  <c r="EH161" i="20"/>
  <c r="EB161" i="20"/>
  <c r="DU161" i="20"/>
  <c r="DO161" i="20"/>
  <c r="DI161" i="20"/>
  <c r="DC161" i="20"/>
  <c r="CW161" i="20"/>
  <c r="CQ161" i="20"/>
  <c r="CK161" i="20"/>
  <c r="CJ161" i="20"/>
  <c r="CD161" i="20"/>
  <c r="BX161" i="20"/>
  <c r="BR161" i="20"/>
  <c r="BL161" i="20"/>
  <c r="BF161" i="20"/>
  <c r="AZ161" i="20"/>
  <c r="AT161" i="20"/>
  <c r="AM161" i="20"/>
  <c r="AG161" i="20"/>
  <c r="AA161" i="20"/>
  <c r="U161" i="20"/>
  <c r="O161" i="20"/>
  <c r="I161" i="20"/>
  <c r="C161" i="20"/>
  <c r="FL162" i="20"/>
  <c r="FF162" i="20"/>
  <c r="EZ162" i="20"/>
  <c r="ET162" i="20"/>
  <c r="EN162" i="20"/>
  <c r="EH162" i="20"/>
  <c r="EB162" i="20"/>
  <c r="DU162" i="20"/>
  <c r="DO162" i="20"/>
  <c r="DI162" i="20"/>
  <c r="DC162" i="20"/>
  <c r="CW162" i="20"/>
  <c r="CQ162" i="20"/>
  <c r="CK162" i="20"/>
  <c r="CJ162" i="20"/>
  <c r="CD162" i="20"/>
  <c r="BX162" i="20"/>
  <c r="BR162" i="20"/>
  <c r="BL162" i="20"/>
  <c r="BF162" i="20"/>
  <c r="AZ162" i="20"/>
  <c r="AT162" i="20"/>
  <c r="AM162" i="20"/>
  <c r="AG162" i="20"/>
  <c r="AA162" i="20"/>
  <c r="U162" i="20"/>
  <c r="O162" i="20"/>
  <c r="I162" i="20"/>
  <c r="C162" i="20"/>
  <c r="FL164" i="20"/>
  <c r="FF164" i="20"/>
  <c r="EZ164" i="20"/>
  <c r="ET164" i="20"/>
  <c r="EN164" i="20"/>
  <c r="EH164" i="20"/>
  <c r="EB164" i="20"/>
  <c r="DU164" i="20"/>
  <c r="DO164" i="20"/>
  <c r="DI164" i="20"/>
  <c r="DC164" i="20"/>
  <c r="CW164" i="20"/>
  <c r="CQ164" i="20"/>
  <c r="CK164" i="20"/>
  <c r="CJ164" i="20"/>
  <c r="CD164" i="20"/>
  <c r="BX164" i="20"/>
  <c r="BR164" i="20"/>
  <c r="BL164" i="20"/>
  <c r="BF164" i="20"/>
  <c r="AZ164" i="20"/>
  <c r="AT164" i="20"/>
  <c r="AM164" i="20"/>
  <c r="AG164" i="20"/>
  <c r="AA164" i="20"/>
  <c r="U164" i="20"/>
  <c r="O164" i="20"/>
  <c r="I164" i="20"/>
  <c r="C164" i="20"/>
  <c r="FL163" i="20"/>
  <c r="FF163" i="20"/>
  <c r="EZ163" i="20"/>
  <c r="ET163" i="20"/>
  <c r="EN163" i="20"/>
  <c r="EH163" i="20"/>
  <c r="EB163" i="20"/>
  <c r="DU163" i="20"/>
  <c r="DO163" i="20"/>
  <c r="DI163" i="20"/>
  <c r="DC163" i="20"/>
  <c r="CW163" i="20"/>
  <c r="CQ163" i="20"/>
  <c r="CK163" i="20"/>
  <c r="CJ163" i="20"/>
  <c r="CD163" i="20"/>
  <c r="BX163" i="20"/>
  <c r="BR163" i="20"/>
  <c r="BL163" i="20"/>
  <c r="BF163" i="20"/>
  <c r="AZ163" i="20"/>
  <c r="AT163" i="20"/>
  <c r="AM163" i="20"/>
  <c r="AG163" i="20"/>
  <c r="AA163" i="20"/>
  <c r="U163" i="20"/>
  <c r="O163" i="20"/>
  <c r="I163" i="20"/>
  <c r="C163" i="20"/>
  <c r="FL155" i="20"/>
  <c r="FF155" i="20"/>
  <c r="EZ155" i="20"/>
  <c r="ET155" i="20"/>
  <c r="EN155" i="20"/>
  <c r="EH155" i="20"/>
  <c r="EB155" i="20"/>
  <c r="DU155" i="20"/>
  <c r="DO155" i="20"/>
  <c r="DI155" i="20"/>
  <c r="DC155" i="20"/>
  <c r="CW155" i="20"/>
  <c r="CQ155" i="20"/>
  <c r="CK155" i="20"/>
  <c r="CJ155" i="20"/>
  <c r="CD155" i="20"/>
  <c r="BX155" i="20"/>
  <c r="BR155" i="20"/>
  <c r="BL155" i="20"/>
  <c r="BF155" i="20"/>
  <c r="AZ155" i="20"/>
  <c r="AT155" i="20"/>
  <c r="AM155" i="20"/>
  <c r="AG155" i="20"/>
  <c r="AA155" i="20"/>
  <c r="U155" i="20"/>
  <c r="O155" i="20"/>
  <c r="I155" i="20"/>
  <c r="C155" i="20"/>
  <c r="FL156" i="20"/>
  <c r="FF156" i="20"/>
  <c r="EZ156" i="20"/>
  <c r="ET156" i="20"/>
  <c r="EN156" i="20"/>
  <c r="EH156" i="20"/>
  <c r="EB156" i="20"/>
  <c r="DU156" i="20"/>
  <c r="DO156" i="20"/>
  <c r="DI156" i="20"/>
  <c r="DC156" i="20"/>
  <c r="CW156" i="20"/>
  <c r="CQ156" i="20"/>
  <c r="CK156" i="20"/>
  <c r="CD156" i="20"/>
  <c r="BX156" i="20"/>
  <c r="BR156" i="20"/>
  <c r="BL156" i="20"/>
  <c r="BF156" i="20"/>
  <c r="AZ156" i="20"/>
  <c r="AT156" i="20"/>
  <c r="AM156" i="20"/>
  <c r="AG156" i="20"/>
  <c r="AA156" i="20"/>
  <c r="U156" i="20"/>
  <c r="O156" i="20"/>
  <c r="I156" i="20"/>
  <c r="C156" i="20"/>
  <c r="FL143" i="20"/>
  <c r="FF143" i="20"/>
  <c r="EZ143" i="20"/>
  <c r="ET143" i="20"/>
  <c r="EN143" i="20"/>
  <c r="EH143" i="20"/>
  <c r="EB143" i="20"/>
  <c r="DU143" i="20"/>
  <c r="DO143" i="20"/>
  <c r="DI143" i="20"/>
  <c r="DC143" i="20"/>
  <c r="CW143" i="20"/>
  <c r="CQ143" i="20"/>
  <c r="CK143" i="20"/>
  <c r="CD143" i="20"/>
  <c r="BX143" i="20"/>
  <c r="BR143" i="20"/>
  <c r="BL143" i="20"/>
  <c r="BF143" i="20"/>
  <c r="AZ143" i="20"/>
  <c r="AT143" i="20"/>
  <c r="AS143" i="20"/>
  <c r="AM143" i="20"/>
  <c r="AG143" i="20"/>
  <c r="AA143" i="20"/>
  <c r="U143" i="20"/>
  <c r="O143" i="20"/>
  <c r="I143" i="20"/>
  <c r="C143" i="20"/>
  <c r="FL142" i="20"/>
  <c r="FF142" i="20"/>
  <c r="EZ142" i="20"/>
  <c r="ET142" i="20"/>
  <c r="EN142" i="20"/>
  <c r="EH142" i="20"/>
  <c r="EB142" i="20"/>
  <c r="DU142" i="20"/>
  <c r="DO142" i="20"/>
  <c r="DI142" i="20"/>
  <c r="DC142" i="20"/>
  <c r="CW142" i="20"/>
  <c r="CQ142" i="20"/>
  <c r="CK142" i="20"/>
  <c r="CD142" i="20"/>
  <c r="BX142" i="20"/>
  <c r="BR142" i="20"/>
  <c r="BL142" i="20"/>
  <c r="BF142" i="20"/>
  <c r="AZ142" i="20"/>
  <c r="AT142" i="20"/>
  <c r="AM142" i="20"/>
  <c r="AG142" i="20"/>
  <c r="AA142" i="20"/>
  <c r="U142" i="20"/>
  <c r="O142" i="20"/>
  <c r="I142" i="20"/>
  <c r="C142" i="20"/>
  <c r="FL144" i="20"/>
  <c r="FF144" i="20"/>
  <c r="EZ144" i="20"/>
  <c r="ET144" i="20"/>
  <c r="EN144" i="20"/>
  <c r="EH144" i="20"/>
  <c r="EB144" i="20"/>
  <c r="DU144" i="20"/>
  <c r="DO144" i="20"/>
  <c r="DI144" i="20"/>
  <c r="DC144" i="20"/>
  <c r="CW144" i="20"/>
  <c r="CQ144" i="20"/>
  <c r="CK144" i="20"/>
  <c r="CD144" i="20"/>
  <c r="BX144" i="20"/>
  <c r="BR144" i="20"/>
  <c r="BL144" i="20"/>
  <c r="BF144" i="20"/>
  <c r="AZ144" i="20"/>
  <c r="AT144" i="20"/>
  <c r="AM144" i="20"/>
  <c r="AG144" i="20"/>
  <c r="AA144" i="20"/>
  <c r="U144" i="20"/>
  <c r="O144" i="20"/>
  <c r="I144" i="20"/>
  <c r="C144" i="20"/>
  <c r="FL145" i="20"/>
  <c r="FF145" i="20"/>
  <c r="EZ145" i="20"/>
  <c r="ET145" i="20"/>
  <c r="EN145" i="20"/>
  <c r="EH145" i="20"/>
  <c r="EB145" i="20"/>
  <c r="DU145" i="20"/>
  <c r="DO145" i="20"/>
  <c r="DI145" i="20"/>
  <c r="DC145" i="20"/>
  <c r="CW145" i="20"/>
  <c r="CQ145" i="20"/>
  <c r="CK145" i="20"/>
  <c r="CD145" i="20"/>
  <c r="BX145" i="20"/>
  <c r="BR145" i="20"/>
  <c r="BL145" i="20"/>
  <c r="BF145" i="20"/>
  <c r="AZ145" i="20"/>
  <c r="AT145" i="20"/>
  <c r="AM145" i="20"/>
  <c r="AG145" i="20"/>
  <c r="AA145" i="20"/>
  <c r="U145" i="20"/>
  <c r="O145" i="20"/>
  <c r="I145" i="20"/>
  <c r="C145" i="20"/>
  <c r="M140" i="20"/>
  <c r="FR139" i="20"/>
  <c r="FL139" i="20"/>
  <c r="FF139" i="20"/>
  <c r="EZ139" i="20"/>
  <c r="ET139" i="20"/>
  <c r="EN139" i="20"/>
  <c r="EH139" i="20"/>
  <c r="EB139" i="20"/>
  <c r="EA139" i="20"/>
  <c r="DU139" i="20"/>
  <c r="DO139" i="20"/>
  <c r="DI139" i="20"/>
  <c r="DC139" i="20"/>
  <c r="CW139" i="20"/>
  <c r="CQ139" i="20"/>
  <c r="CD139" i="20"/>
  <c r="BX139" i="20"/>
  <c r="BR139" i="20"/>
  <c r="BL139" i="20"/>
  <c r="CJ139" i="20"/>
  <c r="BF139" i="20"/>
  <c r="AZ139" i="20"/>
  <c r="AT139" i="20"/>
  <c r="AM139" i="20"/>
  <c r="AG139" i="20"/>
  <c r="AA139" i="20"/>
  <c r="U139" i="20"/>
  <c r="O139" i="20"/>
  <c r="I139" i="20"/>
  <c r="C139" i="20"/>
  <c r="FL127" i="20"/>
  <c r="FF127" i="20"/>
  <c r="EZ127" i="20"/>
  <c r="ET127" i="20"/>
  <c r="EN127" i="20"/>
  <c r="EH127" i="20"/>
  <c r="EB127" i="20"/>
  <c r="DU127" i="20"/>
  <c r="DO127" i="20"/>
  <c r="DI127" i="20"/>
  <c r="DC127" i="20"/>
  <c r="CW127" i="20"/>
  <c r="CQ127" i="20"/>
  <c r="CD127" i="20"/>
  <c r="BX127" i="20"/>
  <c r="BR127" i="20"/>
  <c r="BL127" i="20"/>
  <c r="BF127" i="20"/>
  <c r="AZ127" i="20"/>
  <c r="AT127" i="20"/>
  <c r="AM127" i="20"/>
  <c r="AG127" i="20"/>
  <c r="AA127" i="20"/>
  <c r="U127" i="20"/>
  <c r="O127" i="20"/>
  <c r="I127" i="20"/>
  <c r="C127" i="20"/>
  <c r="FL122" i="20"/>
  <c r="FF122" i="20"/>
  <c r="EZ122" i="20"/>
  <c r="ET122" i="20"/>
  <c r="EN122" i="20"/>
  <c r="EH122" i="20"/>
  <c r="EB122" i="20"/>
  <c r="DU122" i="20"/>
  <c r="DO122" i="20"/>
  <c r="DI122" i="20"/>
  <c r="DC122" i="20"/>
  <c r="CW122" i="20"/>
  <c r="CQ122" i="20"/>
  <c r="CJ122" i="20"/>
  <c r="CD122" i="20"/>
  <c r="BX122" i="20"/>
  <c r="BR122" i="20"/>
  <c r="BL122" i="20"/>
  <c r="BF122" i="20"/>
  <c r="AZ122" i="20"/>
  <c r="AT122" i="20"/>
  <c r="AM122" i="20"/>
  <c r="AG122" i="20"/>
  <c r="AA122" i="20"/>
  <c r="U122" i="20"/>
  <c r="O122" i="20"/>
  <c r="I122" i="20"/>
  <c r="C122" i="20"/>
  <c r="FL134" i="20"/>
  <c r="FF134" i="20"/>
  <c r="EZ134" i="20"/>
  <c r="ET134" i="20"/>
  <c r="EN134" i="20"/>
  <c r="EH134" i="20"/>
  <c r="EB134" i="20"/>
  <c r="DU134" i="20"/>
  <c r="DO134" i="20"/>
  <c r="DI134" i="20"/>
  <c r="DC134" i="20"/>
  <c r="CW134" i="20"/>
  <c r="CQ134" i="20"/>
  <c r="CJ134" i="20"/>
  <c r="CD134" i="20"/>
  <c r="BX134" i="20"/>
  <c r="BR134" i="20"/>
  <c r="BL134" i="20"/>
  <c r="BF134" i="20"/>
  <c r="AZ134" i="20"/>
  <c r="AT134" i="20"/>
  <c r="AM134" i="20"/>
  <c r="AG134" i="20"/>
  <c r="AA134" i="20"/>
  <c r="U134" i="20"/>
  <c r="O134" i="20"/>
  <c r="I134" i="20"/>
  <c r="C134" i="20"/>
  <c r="FL138" i="20"/>
  <c r="FF138" i="20"/>
  <c r="EZ138" i="20"/>
  <c r="ET138" i="20"/>
  <c r="EN138" i="20"/>
  <c r="EH138" i="20"/>
  <c r="EB138" i="20"/>
  <c r="DU138" i="20"/>
  <c r="DO138" i="20"/>
  <c r="DI138" i="20"/>
  <c r="DC138" i="20"/>
  <c r="CW138" i="20"/>
  <c r="CQ138" i="20"/>
  <c r="CJ138" i="20"/>
  <c r="CD138" i="20"/>
  <c r="BX138" i="20"/>
  <c r="BR138" i="20"/>
  <c r="BL138" i="20"/>
  <c r="BF138" i="20"/>
  <c r="AZ138" i="20"/>
  <c r="AT138" i="20"/>
  <c r="AM138" i="20"/>
  <c r="AG138" i="20"/>
  <c r="AA138" i="20"/>
  <c r="U138" i="20"/>
  <c r="O138" i="20"/>
  <c r="I138" i="20"/>
  <c r="C138" i="20"/>
  <c r="FL137" i="20"/>
  <c r="FF137" i="20"/>
  <c r="EZ137" i="20"/>
  <c r="ET137" i="20"/>
  <c r="EN137" i="20"/>
  <c r="EH137" i="20"/>
  <c r="EB137" i="20"/>
  <c r="DU137" i="20"/>
  <c r="DO137" i="20"/>
  <c r="DI137" i="20"/>
  <c r="DC137" i="20"/>
  <c r="CW137" i="20"/>
  <c r="CQ137" i="20"/>
  <c r="CJ137" i="20"/>
  <c r="CD137" i="20"/>
  <c r="BX137" i="20"/>
  <c r="BR137" i="20"/>
  <c r="BL137" i="20"/>
  <c r="BF137" i="20"/>
  <c r="AZ137" i="20"/>
  <c r="AT137" i="20"/>
  <c r="AM137" i="20"/>
  <c r="AG137" i="20"/>
  <c r="AA137" i="20"/>
  <c r="U137" i="20"/>
  <c r="O137" i="20"/>
  <c r="I137" i="20"/>
  <c r="C137" i="20"/>
  <c r="FL136" i="20"/>
  <c r="FF136" i="20"/>
  <c r="EZ136" i="20"/>
  <c r="ET136" i="20"/>
  <c r="EN136" i="20"/>
  <c r="EH136" i="20"/>
  <c r="EB136" i="20"/>
  <c r="DU136" i="20"/>
  <c r="DO136" i="20"/>
  <c r="DI136" i="20"/>
  <c r="DC136" i="20"/>
  <c r="CW136" i="20"/>
  <c r="CQ136" i="20"/>
  <c r="CJ136" i="20"/>
  <c r="CD136" i="20"/>
  <c r="BX136" i="20"/>
  <c r="BR136" i="20"/>
  <c r="BL136" i="20"/>
  <c r="BF136" i="20"/>
  <c r="AZ136" i="20"/>
  <c r="AT136" i="20"/>
  <c r="AM136" i="20"/>
  <c r="AG136" i="20"/>
  <c r="AA136" i="20"/>
  <c r="U136" i="20"/>
  <c r="O136" i="20"/>
  <c r="I136" i="20"/>
  <c r="C136" i="20"/>
  <c r="FL135" i="20"/>
  <c r="FF135" i="20"/>
  <c r="EZ135" i="20"/>
  <c r="ET135" i="20"/>
  <c r="EN135" i="20"/>
  <c r="EH135" i="20"/>
  <c r="EB135" i="20"/>
  <c r="DU135" i="20"/>
  <c r="DO135" i="20"/>
  <c r="DI135" i="20"/>
  <c r="DC135" i="20"/>
  <c r="CW135" i="20"/>
  <c r="CQ135" i="20"/>
  <c r="CJ135" i="20"/>
  <c r="CD135" i="20"/>
  <c r="BX135" i="20"/>
  <c r="BR135" i="20"/>
  <c r="BL135" i="20"/>
  <c r="BF135" i="20"/>
  <c r="AZ135" i="20"/>
  <c r="AT135" i="20"/>
  <c r="AM135" i="20"/>
  <c r="AG135" i="20"/>
  <c r="AA135" i="20"/>
  <c r="U135" i="20"/>
  <c r="O135" i="20"/>
  <c r="I135" i="20"/>
  <c r="C135" i="20"/>
  <c r="FL126" i="20"/>
  <c r="FF126" i="20"/>
  <c r="EZ126" i="20"/>
  <c r="ET126" i="20"/>
  <c r="EN126" i="20"/>
  <c r="EH126" i="20"/>
  <c r="EB126" i="20"/>
  <c r="DU126" i="20"/>
  <c r="DO126" i="20"/>
  <c r="DI126" i="20"/>
  <c r="DC126" i="20"/>
  <c r="CW126" i="20"/>
  <c r="CQ126" i="20"/>
  <c r="CJ126" i="20"/>
  <c r="CD126" i="20"/>
  <c r="BX126" i="20"/>
  <c r="BR126" i="20"/>
  <c r="BL126" i="20"/>
  <c r="BF126" i="20"/>
  <c r="AZ126" i="20"/>
  <c r="AT126" i="20"/>
  <c r="AM126" i="20"/>
  <c r="AG126" i="20"/>
  <c r="AA126" i="20"/>
  <c r="U126" i="20"/>
  <c r="O126" i="20"/>
  <c r="I126" i="20"/>
  <c r="C126" i="20"/>
  <c r="FL128" i="20"/>
  <c r="FF128" i="20"/>
  <c r="EZ128" i="20"/>
  <c r="ET128" i="20"/>
  <c r="EN128" i="20"/>
  <c r="EH128" i="20"/>
  <c r="EB128" i="20"/>
  <c r="DU128" i="20"/>
  <c r="DO128" i="20"/>
  <c r="DI128" i="20"/>
  <c r="DC128" i="20"/>
  <c r="CW128" i="20"/>
  <c r="CQ128" i="20"/>
  <c r="CD128" i="20"/>
  <c r="BX128" i="20"/>
  <c r="BR128" i="20"/>
  <c r="BL128" i="20"/>
  <c r="BF128" i="20"/>
  <c r="AZ128" i="20"/>
  <c r="AT128" i="20"/>
  <c r="AM128" i="20"/>
  <c r="AG128" i="20"/>
  <c r="AA128" i="20"/>
  <c r="U128" i="20"/>
  <c r="O128" i="20"/>
  <c r="I128" i="20"/>
  <c r="C128" i="20"/>
  <c r="FL123" i="20"/>
  <c r="FF123" i="20"/>
  <c r="EZ123" i="20"/>
  <c r="ET123" i="20"/>
  <c r="EN123" i="20"/>
  <c r="EH123" i="20"/>
  <c r="EB123" i="20"/>
  <c r="DU123" i="20"/>
  <c r="DO123" i="20"/>
  <c r="DI123" i="20"/>
  <c r="DC123" i="20"/>
  <c r="CW123" i="20"/>
  <c r="CQ123" i="20"/>
  <c r="CJ123" i="20"/>
  <c r="CD123" i="20"/>
  <c r="BX123" i="20"/>
  <c r="BR123" i="20"/>
  <c r="BL123" i="20"/>
  <c r="BF123" i="20"/>
  <c r="AZ123" i="20"/>
  <c r="AT123" i="20"/>
  <c r="AS123" i="20"/>
  <c r="AM123" i="20"/>
  <c r="AG123" i="20"/>
  <c r="AA123" i="20"/>
  <c r="U123" i="20"/>
  <c r="O123" i="20"/>
  <c r="I123" i="20"/>
  <c r="C123" i="20"/>
  <c r="FL121" i="20"/>
  <c r="FF121" i="20"/>
  <c r="EZ121" i="20"/>
  <c r="ET121" i="20"/>
  <c r="EN121" i="20"/>
  <c r="EH121" i="20"/>
  <c r="EB121" i="20"/>
  <c r="DU121" i="20"/>
  <c r="DO121" i="20"/>
  <c r="DI121" i="20"/>
  <c r="DC121" i="20"/>
  <c r="CW121" i="20"/>
  <c r="CQ121" i="20"/>
  <c r="CD121" i="20"/>
  <c r="BX121" i="20"/>
  <c r="BR121" i="20"/>
  <c r="BL121" i="20"/>
  <c r="BF121" i="20"/>
  <c r="AZ121" i="20"/>
  <c r="AT121" i="20"/>
  <c r="AS121" i="20"/>
  <c r="AM121" i="20"/>
  <c r="AG121" i="20"/>
  <c r="AA121" i="20"/>
  <c r="U121" i="20"/>
  <c r="O121" i="20"/>
  <c r="I121" i="20"/>
  <c r="C121" i="20"/>
  <c r="FL120" i="20"/>
  <c r="FF120" i="20"/>
  <c r="EZ120" i="20"/>
  <c r="ET120" i="20"/>
  <c r="EN120" i="20"/>
  <c r="EH120" i="20"/>
  <c r="EB120" i="20"/>
  <c r="DU120" i="20"/>
  <c r="DO120" i="20"/>
  <c r="DI120" i="20"/>
  <c r="DC120" i="20"/>
  <c r="CW120" i="20"/>
  <c r="CQ120" i="20"/>
  <c r="CD120" i="20"/>
  <c r="BX120" i="20"/>
  <c r="BR120" i="20"/>
  <c r="BL120" i="20"/>
  <c r="BF120" i="20"/>
  <c r="AZ120" i="20"/>
  <c r="AT120" i="20"/>
  <c r="AS120" i="20"/>
  <c r="AM120" i="20"/>
  <c r="AG120" i="20"/>
  <c r="AA120" i="20"/>
  <c r="U120" i="20"/>
  <c r="O120" i="20"/>
  <c r="I120" i="20"/>
  <c r="C120" i="20"/>
  <c r="FL119" i="20"/>
  <c r="FF119" i="20"/>
  <c r="EZ119" i="20"/>
  <c r="ET119" i="20"/>
  <c r="EN119" i="20"/>
  <c r="EH119" i="20"/>
  <c r="EB119" i="20"/>
  <c r="DU119" i="20"/>
  <c r="DO119" i="20"/>
  <c r="DI119" i="20"/>
  <c r="DC119" i="20"/>
  <c r="CW119" i="20"/>
  <c r="CQ119" i="20"/>
  <c r="CJ119" i="20"/>
  <c r="CD119" i="20"/>
  <c r="BX119" i="20"/>
  <c r="BR119" i="20"/>
  <c r="BL119" i="20"/>
  <c r="BF119" i="20"/>
  <c r="AZ119" i="20"/>
  <c r="AT119" i="20"/>
  <c r="AS119" i="20"/>
  <c r="AM119" i="20"/>
  <c r="AG119" i="20"/>
  <c r="AA119" i="20"/>
  <c r="U119" i="20"/>
  <c r="O119" i="20"/>
  <c r="I119" i="20"/>
  <c r="C119" i="20"/>
  <c r="FL118" i="20"/>
  <c r="FF118" i="20"/>
  <c r="EZ118" i="20"/>
  <c r="ET118" i="20"/>
  <c r="EN118" i="20"/>
  <c r="EH118" i="20"/>
  <c r="EB118" i="20"/>
  <c r="DU118" i="20"/>
  <c r="DO118" i="20"/>
  <c r="DI118" i="20"/>
  <c r="DC118" i="20"/>
  <c r="CW118" i="20"/>
  <c r="CQ118" i="20"/>
  <c r="CJ118" i="20"/>
  <c r="CD118" i="20"/>
  <c r="BX118" i="20"/>
  <c r="BR118" i="20"/>
  <c r="BL118" i="20"/>
  <c r="BF118" i="20"/>
  <c r="AZ118" i="20"/>
  <c r="AT118" i="20"/>
  <c r="AM118" i="20"/>
  <c r="AG118" i="20"/>
  <c r="AA118" i="20"/>
  <c r="U118" i="20"/>
  <c r="O118" i="20"/>
  <c r="I118" i="20"/>
  <c r="C118" i="20"/>
  <c r="FL130" i="20"/>
  <c r="FF130" i="20"/>
  <c r="EZ130" i="20"/>
  <c r="ET130" i="20"/>
  <c r="EN130" i="20"/>
  <c r="EH130" i="20"/>
  <c r="EB130" i="20"/>
  <c r="DU130" i="20"/>
  <c r="DO130" i="20"/>
  <c r="DI130" i="20"/>
  <c r="DC130" i="20"/>
  <c r="CW130" i="20"/>
  <c r="CQ130" i="20"/>
  <c r="CJ130" i="20"/>
  <c r="CD130" i="20"/>
  <c r="BX130" i="20"/>
  <c r="BR130" i="20"/>
  <c r="BL130" i="20"/>
  <c r="BF130" i="20"/>
  <c r="AZ130" i="20"/>
  <c r="AT130" i="20"/>
  <c r="AM130" i="20"/>
  <c r="AG130" i="20"/>
  <c r="AA130" i="20"/>
  <c r="U130" i="20"/>
  <c r="O130" i="20"/>
  <c r="I130" i="20"/>
  <c r="C130" i="20"/>
  <c r="FL131" i="20"/>
  <c r="FF131" i="20"/>
  <c r="EZ131" i="20"/>
  <c r="ET131" i="20"/>
  <c r="EN131" i="20"/>
  <c r="EH131" i="20"/>
  <c r="EB131" i="20"/>
  <c r="DU131" i="20"/>
  <c r="DO131" i="20"/>
  <c r="DI131" i="20"/>
  <c r="DC131" i="20"/>
  <c r="CW131" i="20"/>
  <c r="CQ131" i="20"/>
  <c r="CJ131" i="20"/>
  <c r="CD131" i="20"/>
  <c r="BX131" i="20"/>
  <c r="BR131" i="20"/>
  <c r="BL131" i="20"/>
  <c r="BF131" i="20"/>
  <c r="AZ131" i="20"/>
  <c r="AT131" i="20"/>
  <c r="AM131" i="20"/>
  <c r="AG131" i="20"/>
  <c r="AA131" i="20"/>
  <c r="U131" i="20"/>
  <c r="O131" i="20"/>
  <c r="I131" i="20"/>
  <c r="C131" i="20"/>
  <c r="FL133" i="20"/>
  <c r="FF133" i="20"/>
  <c r="EZ133" i="20"/>
  <c r="ET133" i="20"/>
  <c r="EN133" i="20"/>
  <c r="EH133" i="20"/>
  <c r="EB133" i="20"/>
  <c r="DU133" i="20"/>
  <c r="DO133" i="20"/>
  <c r="DI133" i="20"/>
  <c r="DC133" i="20"/>
  <c r="CW133" i="20"/>
  <c r="CQ133" i="20"/>
  <c r="CJ133" i="20"/>
  <c r="CD133" i="20"/>
  <c r="BX133" i="20"/>
  <c r="BR133" i="20"/>
  <c r="BL133" i="20"/>
  <c r="BF133" i="20"/>
  <c r="AZ133" i="20"/>
  <c r="AT133" i="20"/>
  <c r="AM133" i="20"/>
  <c r="AG133" i="20"/>
  <c r="AA133" i="20"/>
  <c r="U133" i="20"/>
  <c r="O133" i="20"/>
  <c r="I133" i="20"/>
  <c r="C133" i="20"/>
  <c r="FL132" i="20"/>
  <c r="FF132" i="20"/>
  <c r="EZ132" i="20"/>
  <c r="ET132" i="20"/>
  <c r="EN132" i="20"/>
  <c r="EH132" i="20"/>
  <c r="EB132" i="20"/>
  <c r="DU132" i="20"/>
  <c r="DO132" i="20"/>
  <c r="DI132" i="20"/>
  <c r="DC132" i="20"/>
  <c r="CW132" i="20"/>
  <c r="CQ132" i="20"/>
  <c r="CJ132" i="20"/>
  <c r="CD132" i="20"/>
  <c r="BX132" i="20"/>
  <c r="BR132" i="20"/>
  <c r="BL132" i="20"/>
  <c r="BF132" i="20"/>
  <c r="AZ132" i="20"/>
  <c r="AT132" i="20"/>
  <c r="AM132" i="20"/>
  <c r="AG132" i="20"/>
  <c r="AA132" i="20"/>
  <c r="U132" i="20"/>
  <c r="O132" i="20"/>
  <c r="I132" i="20"/>
  <c r="C132" i="20"/>
  <c r="FL124" i="20"/>
  <c r="FF124" i="20"/>
  <c r="EZ124" i="20"/>
  <c r="ET124" i="20"/>
  <c r="EN124" i="20"/>
  <c r="EH124" i="20"/>
  <c r="EB124" i="20"/>
  <c r="DU124" i="20"/>
  <c r="DO124" i="20"/>
  <c r="DI124" i="20"/>
  <c r="DC124" i="20"/>
  <c r="CW124" i="20"/>
  <c r="CQ124" i="20"/>
  <c r="CJ124" i="20"/>
  <c r="CD124" i="20"/>
  <c r="BX124" i="20"/>
  <c r="BR124" i="20"/>
  <c r="BL124" i="20"/>
  <c r="BF124" i="20"/>
  <c r="AZ124" i="20"/>
  <c r="AT124" i="20"/>
  <c r="AM124" i="20"/>
  <c r="AG124" i="20"/>
  <c r="AA124" i="20"/>
  <c r="U124" i="20"/>
  <c r="O124" i="20"/>
  <c r="I124" i="20"/>
  <c r="C124" i="20"/>
  <c r="FL125" i="20"/>
  <c r="FF125" i="20"/>
  <c r="EZ125" i="20"/>
  <c r="ET125" i="20"/>
  <c r="EN125" i="20"/>
  <c r="EH125" i="20"/>
  <c r="EB125" i="20"/>
  <c r="DU125" i="20"/>
  <c r="DO125" i="20"/>
  <c r="DI125" i="20"/>
  <c r="DC125" i="20"/>
  <c r="CW125" i="20"/>
  <c r="CQ125" i="20"/>
  <c r="CD125" i="20"/>
  <c r="BX125" i="20"/>
  <c r="BR125" i="20"/>
  <c r="BL125" i="20"/>
  <c r="BF125" i="20"/>
  <c r="AZ125" i="20"/>
  <c r="AT125" i="20"/>
  <c r="AM125" i="20"/>
  <c r="AG125" i="20"/>
  <c r="AA125" i="20"/>
  <c r="U125" i="20"/>
  <c r="O125" i="20"/>
  <c r="I125" i="20"/>
  <c r="C125" i="20"/>
  <c r="FL112" i="20"/>
  <c r="FF112" i="20"/>
  <c r="EZ112" i="20"/>
  <c r="ET112" i="20"/>
  <c r="EN112" i="20"/>
  <c r="EH112" i="20"/>
  <c r="EB112" i="20"/>
  <c r="DU112" i="20"/>
  <c r="DO112" i="20"/>
  <c r="DI112" i="20"/>
  <c r="DC112" i="20"/>
  <c r="CW112" i="20"/>
  <c r="CQ112" i="20"/>
  <c r="CD112" i="20"/>
  <c r="BX112" i="20"/>
  <c r="BR112" i="20"/>
  <c r="BL112" i="20"/>
  <c r="BF112" i="20"/>
  <c r="AZ112" i="20"/>
  <c r="AT112" i="20"/>
  <c r="AS112" i="20"/>
  <c r="AM112" i="20"/>
  <c r="AG112" i="20"/>
  <c r="AA112" i="20"/>
  <c r="U112" i="20"/>
  <c r="O112" i="20"/>
  <c r="I112" i="20"/>
  <c r="C112" i="20"/>
  <c r="FL111" i="20"/>
  <c r="FF111" i="20"/>
  <c r="EZ111" i="20"/>
  <c r="ET111" i="20"/>
  <c r="EN111" i="20"/>
  <c r="EH111" i="20"/>
  <c r="EB111" i="20"/>
  <c r="DU111" i="20"/>
  <c r="DO111" i="20"/>
  <c r="DI111" i="20"/>
  <c r="DC111" i="20"/>
  <c r="CW111" i="20"/>
  <c r="CQ111" i="20"/>
  <c r="CK111" i="20"/>
  <c r="CD111" i="20"/>
  <c r="BX111" i="20"/>
  <c r="BR111" i="20"/>
  <c r="BL111" i="20"/>
  <c r="BF111" i="20"/>
  <c r="AZ111" i="20"/>
  <c r="AT111" i="20"/>
  <c r="AM111" i="20"/>
  <c r="AG111" i="20"/>
  <c r="AA111" i="20"/>
  <c r="AS111" i="20"/>
  <c r="U111" i="20"/>
  <c r="O111" i="20"/>
  <c r="I111" i="20"/>
  <c r="C111" i="20"/>
  <c r="FL113" i="20"/>
  <c r="FF113" i="20"/>
  <c r="EZ113" i="20"/>
  <c r="ET113" i="20"/>
  <c r="EN113" i="20"/>
  <c r="EH113" i="20"/>
  <c r="EB113" i="20"/>
  <c r="DU113" i="20"/>
  <c r="DO113" i="20"/>
  <c r="DI113" i="20"/>
  <c r="DC113" i="20"/>
  <c r="CW113" i="20"/>
  <c r="CQ113" i="20"/>
  <c r="CD113" i="20"/>
  <c r="BX113" i="20"/>
  <c r="BR113" i="20"/>
  <c r="BL113" i="20"/>
  <c r="BF113" i="20"/>
  <c r="AZ113" i="20"/>
  <c r="AT113" i="20"/>
  <c r="AM113" i="20"/>
  <c r="AG113" i="20"/>
  <c r="AA113" i="20"/>
  <c r="U113" i="20"/>
  <c r="O113" i="20"/>
  <c r="AS113" i="20"/>
  <c r="I113" i="20"/>
  <c r="C113" i="20"/>
  <c r="FL114" i="20"/>
  <c r="FF114" i="20"/>
  <c r="EZ114" i="20"/>
  <c r="ET114" i="20"/>
  <c r="EN114" i="20"/>
  <c r="EH114" i="20"/>
  <c r="EB114" i="20"/>
  <c r="DU114" i="20"/>
  <c r="DO114" i="20"/>
  <c r="DI114" i="20"/>
  <c r="DC114" i="20"/>
  <c r="CW114" i="20"/>
  <c r="CQ114" i="20"/>
  <c r="CD114" i="20"/>
  <c r="BX114" i="20"/>
  <c r="BR114" i="20"/>
  <c r="BL114" i="20"/>
  <c r="BF114" i="20"/>
  <c r="AZ114" i="20"/>
  <c r="AT114" i="20"/>
  <c r="AM114" i="20"/>
  <c r="AG114" i="20"/>
  <c r="AA114" i="20"/>
  <c r="U114" i="20"/>
  <c r="O114" i="20"/>
  <c r="I114" i="20"/>
  <c r="C114" i="20"/>
  <c r="FR77" i="20"/>
  <c r="FL77" i="20"/>
  <c r="FF77" i="20"/>
  <c r="EZ77" i="20"/>
  <c r="ET77" i="20"/>
  <c r="EN77" i="20"/>
  <c r="EH77" i="20"/>
  <c r="EB77" i="20"/>
  <c r="EA77" i="20"/>
  <c r="DU77" i="20"/>
  <c r="DO77" i="20"/>
  <c r="DI77" i="20"/>
  <c r="DC77" i="20"/>
  <c r="CW77" i="20"/>
  <c r="CQ77" i="20"/>
  <c r="CJ77" i="20"/>
  <c r="CD77" i="20"/>
  <c r="BX77" i="20"/>
  <c r="BR77" i="20"/>
  <c r="BL77" i="20"/>
  <c r="BF77" i="20"/>
  <c r="AZ77" i="20"/>
  <c r="AT77" i="20"/>
  <c r="AM77" i="20"/>
  <c r="AG77" i="20"/>
  <c r="AA77" i="20"/>
  <c r="U77" i="20"/>
  <c r="O77" i="20"/>
  <c r="I77" i="20"/>
  <c r="C77" i="20"/>
  <c r="FL65" i="20"/>
  <c r="FF65" i="20"/>
  <c r="EZ65" i="20"/>
  <c r="ET65" i="20"/>
  <c r="EN65" i="20"/>
  <c r="EH65" i="20"/>
  <c r="EB65" i="20"/>
  <c r="DU65" i="20"/>
  <c r="DO65" i="20"/>
  <c r="DI65" i="20"/>
  <c r="DC65" i="20"/>
  <c r="CW65" i="20"/>
  <c r="CQ65" i="20"/>
  <c r="CJ65" i="20"/>
  <c r="CD65" i="20"/>
  <c r="BX65" i="20"/>
  <c r="BR65" i="20"/>
  <c r="BL65" i="20"/>
  <c r="BF65" i="20"/>
  <c r="AZ65" i="20"/>
  <c r="AT65" i="20"/>
  <c r="AM65" i="20"/>
  <c r="AG65" i="20"/>
  <c r="AA65" i="20"/>
  <c r="U65" i="20"/>
  <c r="O65" i="20"/>
  <c r="I65" i="20"/>
  <c r="C65" i="20"/>
  <c r="FL60" i="20"/>
  <c r="FF60" i="20"/>
  <c r="EZ60" i="20"/>
  <c r="ET60" i="20"/>
  <c r="EN60" i="20"/>
  <c r="EH60" i="20"/>
  <c r="EB60" i="20"/>
  <c r="DU60" i="20"/>
  <c r="DO60" i="20"/>
  <c r="DI60" i="20"/>
  <c r="DC60" i="20"/>
  <c r="CW60" i="20"/>
  <c r="CQ60" i="20"/>
  <c r="CJ60" i="20"/>
  <c r="CD60" i="20"/>
  <c r="BX60" i="20"/>
  <c r="BR60" i="20"/>
  <c r="BL60" i="20"/>
  <c r="BF60" i="20"/>
  <c r="AZ60" i="20"/>
  <c r="AT60" i="20"/>
  <c r="AM60" i="20"/>
  <c r="AG60" i="20"/>
  <c r="AA60" i="20"/>
  <c r="U60" i="20"/>
  <c r="O60" i="20"/>
  <c r="I60" i="20"/>
  <c r="C60" i="20"/>
  <c r="FL72" i="20"/>
  <c r="FF72" i="20"/>
  <c r="EZ72" i="20"/>
  <c r="ET72" i="20"/>
  <c r="EN72" i="20"/>
  <c r="EH72" i="20"/>
  <c r="EB72" i="20"/>
  <c r="DU72" i="20"/>
  <c r="DO72" i="20"/>
  <c r="DI72" i="20"/>
  <c r="DC72" i="20"/>
  <c r="CW72" i="20"/>
  <c r="CQ72" i="20"/>
  <c r="CJ72" i="20"/>
  <c r="CD72" i="20"/>
  <c r="BX72" i="20"/>
  <c r="BR72" i="20"/>
  <c r="BL72" i="20"/>
  <c r="BF72" i="20"/>
  <c r="AZ72" i="20"/>
  <c r="AT72" i="20"/>
  <c r="AM72" i="20"/>
  <c r="AG72" i="20"/>
  <c r="AA72" i="20"/>
  <c r="U72" i="20"/>
  <c r="O72" i="20"/>
  <c r="I72" i="20"/>
  <c r="C72" i="20"/>
  <c r="FL76" i="20"/>
  <c r="FF76" i="20"/>
  <c r="EZ76" i="20"/>
  <c r="ET76" i="20"/>
  <c r="EN76" i="20"/>
  <c r="EH76" i="20"/>
  <c r="EB76" i="20"/>
  <c r="DU76" i="20"/>
  <c r="DO76" i="20"/>
  <c r="DI76" i="20"/>
  <c r="DC76" i="20"/>
  <c r="CW76" i="20"/>
  <c r="CQ76" i="20"/>
  <c r="CJ76" i="20"/>
  <c r="CD76" i="20"/>
  <c r="BX76" i="20"/>
  <c r="BR76" i="20"/>
  <c r="BL76" i="20"/>
  <c r="BF76" i="20"/>
  <c r="AZ76" i="20"/>
  <c r="AT76" i="20"/>
  <c r="AM76" i="20"/>
  <c r="AG76" i="20"/>
  <c r="AA76" i="20"/>
  <c r="U76" i="20"/>
  <c r="O76" i="20"/>
  <c r="I76" i="20"/>
  <c r="C76" i="20"/>
  <c r="FL75" i="20"/>
  <c r="FF75" i="20"/>
  <c r="EZ75" i="20"/>
  <c r="ET75" i="20"/>
  <c r="EN75" i="20"/>
  <c r="EH75" i="20"/>
  <c r="EB75" i="20"/>
  <c r="DU75" i="20"/>
  <c r="DO75" i="20"/>
  <c r="DI75" i="20"/>
  <c r="DC75" i="20"/>
  <c r="CW75" i="20"/>
  <c r="CQ75" i="20"/>
  <c r="CJ75" i="20"/>
  <c r="CD75" i="20"/>
  <c r="BX75" i="20"/>
  <c r="BR75" i="20"/>
  <c r="BL75" i="20"/>
  <c r="BF75" i="20"/>
  <c r="AZ75" i="20"/>
  <c r="AT75" i="20"/>
  <c r="AM75" i="20"/>
  <c r="AG75" i="20"/>
  <c r="AA75" i="20"/>
  <c r="U75" i="20"/>
  <c r="O75" i="20"/>
  <c r="I75" i="20"/>
  <c r="C75" i="20"/>
  <c r="FL74" i="20"/>
  <c r="FF74" i="20"/>
  <c r="EZ74" i="20"/>
  <c r="ET74" i="20"/>
  <c r="EN74" i="20"/>
  <c r="EH74" i="20"/>
  <c r="EB74" i="20"/>
  <c r="DU74" i="20"/>
  <c r="DO74" i="20"/>
  <c r="DI74" i="20"/>
  <c r="DC74" i="20"/>
  <c r="CW74" i="20"/>
  <c r="CQ74" i="20"/>
  <c r="CJ74" i="20"/>
  <c r="CD74" i="20"/>
  <c r="BX74" i="20"/>
  <c r="BR74" i="20"/>
  <c r="BL74" i="20"/>
  <c r="BF74" i="20"/>
  <c r="AZ74" i="20"/>
  <c r="AT74" i="20"/>
  <c r="AM74" i="20"/>
  <c r="AG74" i="20"/>
  <c r="AA74" i="20"/>
  <c r="U74" i="20"/>
  <c r="O74" i="20"/>
  <c r="I74" i="20"/>
  <c r="C74" i="20"/>
  <c r="FL73" i="20"/>
  <c r="FF73" i="20"/>
  <c r="EZ73" i="20"/>
  <c r="ET73" i="20"/>
  <c r="EN73" i="20"/>
  <c r="EH73" i="20"/>
  <c r="EB73" i="20"/>
  <c r="DU73" i="20"/>
  <c r="DO73" i="20"/>
  <c r="DI73" i="20"/>
  <c r="DC73" i="20"/>
  <c r="CW73" i="20"/>
  <c r="CQ73" i="20"/>
  <c r="CJ73" i="20"/>
  <c r="CD73" i="20"/>
  <c r="BX73" i="20"/>
  <c r="BR73" i="20"/>
  <c r="BL73" i="20"/>
  <c r="BF73" i="20"/>
  <c r="AZ73" i="20"/>
  <c r="AT73" i="20"/>
  <c r="AM73" i="20"/>
  <c r="AG73" i="20"/>
  <c r="AA73" i="20"/>
  <c r="U73" i="20"/>
  <c r="O73" i="20"/>
  <c r="I73" i="20"/>
  <c r="C73" i="20"/>
  <c r="FL64" i="20"/>
  <c r="FF64" i="20"/>
  <c r="EZ64" i="20"/>
  <c r="ET64" i="20"/>
  <c r="EN64" i="20"/>
  <c r="EH64" i="20"/>
  <c r="EB64" i="20"/>
  <c r="DU64" i="20"/>
  <c r="DO64" i="20"/>
  <c r="DI64" i="20"/>
  <c r="DC64" i="20"/>
  <c r="CW64" i="20"/>
  <c r="CQ64" i="20"/>
  <c r="CJ64" i="20"/>
  <c r="CD64" i="20"/>
  <c r="BX64" i="20"/>
  <c r="BR64" i="20"/>
  <c r="BL64" i="20"/>
  <c r="BF64" i="20"/>
  <c r="AZ64" i="20"/>
  <c r="AT64" i="20"/>
  <c r="AM64" i="20"/>
  <c r="AG64" i="20"/>
  <c r="AA64" i="20"/>
  <c r="U64" i="20"/>
  <c r="O64" i="20"/>
  <c r="I64" i="20"/>
  <c r="C64" i="20"/>
  <c r="FL66" i="20"/>
  <c r="FF66" i="20"/>
  <c r="EZ66" i="20"/>
  <c r="ET66" i="20"/>
  <c r="EN66" i="20"/>
  <c r="EH66" i="20"/>
  <c r="EB66" i="20"/>
  <c r="DU66" i="20"/>
  <c r="DO66" i="20"/>
  <c r="DI66" i="20"/>
  <c r="DC66" i="20"/>
  <c r="CW66" i="20"/>
  <c r="CQ66" i="20"/>
  <c r="CJ66" i="20"/>
  <c r="CD66" i="20"/>
  <c r="BX66" i="20"/>
  <c r="BR66" i="20"/>
  <c r="BL66" i="20"/>
  <c r="BF66" i="20"/>
  <c r="AZ66" i="20"/>
  <c r="AT66" i="20"/>
  <c r="AM66" i="20"/>
  <c r="AG66" i="20"/>
  <c r="AA66" i="20"/>
  <c r="U66" i="20"/>
  <c r="O66" i="20"/>
  <c r="I66" i="20"/>
  <c r="C66" i="20"/>
  <c r="FL61" i="20"/>
  <c r="FF61" i="20"/>
  <c r="EZ61" i="20"/>
  <c r="ET61" i="20"/>
  <c r="EN61" i="20"/>
  <c r="EH61" i="20"/>
  <c r="EB61" i="20"/>
  <c r="DU61" i="20"/>
  <c r="DO61" i="20"/>
  <c r="DI61" i="20"/>
  <c r="DC61" i="20"/>
  <c r="CW61" i="20"/>
  <c r="CQ61" i="20"/>
  <c r="CJ61" i="20"/>
  <c r="CD61" i="20"/>
  <c r="BX61" i="20"/>
  <c r="BR61" i="20"/>
  <c r="BL61" i="20"/>
  <c r="BF61" i="20"/>
  <c r="AZ61" i="20"/>
  <c r="AT61" i="20"/>
  <c r="AS61" i="20"/>
  <c r="AM61" i="20"/>
  <c r="AG61" i="20"/>
  <c r="AA61" i="20"/>
  <c r="U61" i="20"/>
  <c r="O61" i="20"/>
  <c r="I61" i="20"/>
  <c r="C61" i="20"/>
  <c r="FL59" i="20"/>
  <c r="FF59" i="20"/>
  <c r="EZ59" i="20"/>
  <c r="ET59" i="20"/>
  <c r="EN59" i="20"/>
  <c r="EH59" i="20"/>
  <c r="EB59" i="20"/>
  <c r="DU59" i="20"/>
  <c r="DO59" i="20"/>
  <c r="DI59" i="20"/>
  <c r="DC59" i="20"/>
  <c r="CW59" i="20"/>
  <c r="CQ59" i="20"/>
  <c r="CJ59" i="20"/>
  <c r="CD59" i="20"/>
  <c r="BX59" i="20"/>
  <c r="BR59" i="20"/>
  <c r="BL59" i="20"/>
  <c r="BF59" i="20"/>
  <c r="AZ59" i="20"/>
  <c r="AT59" i="20"/>
  <c r="AM59" i="20"/>
  <c r="AG59" i="20"/>
  <c r="AA59" i="20"/>
  <c r="U59" i="20"/>
  <c r="O59" i="20"/>
  <c r="I59" i="20"/>
  <c r="C59" i="20"/>
  <c r="FL58" i="20"/>
  <c r="FF58" i="20"/>
  <c r="EZ58" i="20"/>
  <c r="ET58" i="20"/>
  <c r="EN58" i="20"/>
  <c r="EH58" i="20"/>
  <c r="EB58" i="20"/>
  <c r="DU58" i="20"/>
  <c r="DO58" i="20"/>
  <c r="DI58" i="20"/>
  <c r="DC58" i="20"/>
  <c r="CW58" i="20"/>
  <c r="CQ58" i="20"/>
  <c r="CJ58" i="20"/>
  <c r="CD58" i="20"/>
  <c r="BX58" i="20"/>
  <c r="BR58" i="20"/>
  <c r="BL58" i="20"/>
  <c r="BF58" i="20"/>
  <c r="AZ58" i="20"/>
  <c r="AT58" i="20"/>
  <c r="AM58" i="20"/>
  <c r="AG58" i="20"/>
  <c r="AA58" i="20"/>
  <c r="U58" i="20"/>
  <c r="O58" i="20"/>
  <c r="I58" i="20"/>
  <c r="C58" i="20"/>
  <c r="FL57" i="20"/>
  <c r="FF57" i="20"/>
  <c r="EZ57" i="20"/>
  <c r="ET57" i="20"/>
  <c r="EN57" i="20"/>
  <c r="EH57" i="20"/>
  <c r="EB57" i="20"/>
  <c r="DU57" i="20"/>
  <c r="DO57" i="20"/>
  <c r="DI57" i="20"/>
  <c r="DC57" i="20"/>
  <c r="CW57" i="20"/>
  <c r="CQ57" i="20"/>
  <c r="CJ57" i="20"/>
  <c r="CD57" i="20"/>
  <c r="BX57" i="20"/>
  <c r="BR57" i="20"/>
  <c r="BL57" i="20"/>
  <c r="BF57" i="20"/>
  <c r="AZ57" i="20"/>
  <c r="AT57" i="20"/>
  <c r="AM57" i="20"/>
  <c r="AG57" i="20"/>
  <c r="AA57" i="20"/>
  <c r="U57" i="20"/>
  <c r="O57" i="20"/>
  <c r="I57" i="20"/>
  <c r="C57" i="20"/>
  <c r="FL56" i="20"/>
  <c r="FF56" i="20"/>
  <c r="EZ56" i="20"/>
  <c r="ET56" i="20"/>
  <c r="EN56" i="20"/>
  <c r="EH56" i="20"/>
  <c r="EB56" i="20"/>
  <c r="DU56" i="20"/>
  <c r="DO56" i="20"/>
  <c r="DI56" i="20"/>
  <c r="DC56" i="20"/>
  <c r="CW56" i="20"/>
  <c r="CQ56" i="20"/>
  <c r="CJ56" i="20"/>
  <c r="CD56" i="20"/>
  <c r="BX56" i="20"/>
  <c r="BR56" i="20"/>
  <c r="BL56" i="20"/>
  <c r="BF56" i="20"/>
  <c r="AZ56" i="20"/>
  <c r="AT56" i="20"/>
  <c r="AS56" i="20"/>
  <c r="AM56" i="20"/>
  <c r="AG56" i="20"/>
  <c r="AA56" i="20"/>
  <c r="U56" i="20"/>
  <c r="O56" i="20"/>
  <c r="I56" i="20"/>
  <c r="C56" i="20"/>
  <c r="FL68" i="20"/>
  <c r="FF68" i="20"/>
  <c r="EZ68" i="20"/>
  <c r="ET68" i="20"/>
  <c r="EN68" i="20"/>
  <c r="EH68" i="20"/>
  <c r="EB68" i="20"/>
  <c r="DU68" i="20"/>
  <c r="DO68" i="20"/>
  <c r="DI68" i="20"/>
  <c r="DC68" i="20"/>
  <c r="CW68" i="20"/>
  <c r="CQ68" i="20"/>
  <c r="CJ68" i="20"/>
  <c r="CD68" i="20"/>
  <c r="BX68" i="20"/>
  <c r="BR68" i="20"/>
  <c r="BL68" i="20"/>
  <c r="BF68" i="20"/>
  <c r="AZ68" i="20"/>
  <c r="AT68" i="20"/>
  <c r="AM68" i="20"/>
  <c r="AG68" i="20"/>
  <c r="AA68" i="20"/>
  <c r="U68" i="20"/>
  <c r="O68" i="20"/>
  <c r="I68" i="20"/>
  <c r="C68" i="20"/>
  <c r="FL69" i="20"/>
  <c r="FF69" i="20"/>
  <c r="EZ69" i="20"/>
  <c r="ET69" i="20"/>
  <c r="EN69" i="20"/>
  <c r="EH69" i="20"/>
  <c r="EB69" i="20"/>
  <c r="DU69" i="20"/>
  <c r="DO69" i="20"/>
  <c r="DI69" i="20"/>
  <c r="DC69" i="20"/>
  <c r="CW69" i="20"/>
  <c r="CQ69" i="20"/>
  <c r="CJ69" i="20"/>
  <c r="CD69" i="20"/>
  <c r="BX69" i="20"/>
  <c r="BR69" i="20"/>
  <c r="BL69" i="20"/>
  <c r="BF69" i="20"/>
  <c r="AZ69" i="20"/>
  <c r="AT69" i="20"/>
  <c r="AM69" i="20"/>
  <c r="AG69" i="20"/>
  <c r="AA69" i="20"/>
  <c r="U69" i="20"/>
  <c r="O69" i="20"/>
  <c r="I69" i="20"/>
  <c r="C69" i="20"/>
  <c r="FL71" i="20"/>
  <c r="FF71" i="20"/>
  <c r="EZ71" i="20"/>
  <c r="ET71" i="20"/>
  <c r="EN71" i="20"/>
  <c r="EH71" i="20"/>
  <c r="EB71" i="20"/>
  <c r="DU71" i="20"/>
  <c r="DO71" i="20"/>
  <c r="DI71" i="20"/>
  <c r="DC71" i="20"/>
  <c r="CW71" i="20"/>
  <c r="CQ71" i="20"/>
  <c r="CJ71" i="20"/>
  <c r="CD71" i="20"/>
  <c r="BX71" i="20"/>
  <c r="BR71" i="20"/>
  <c r="BL71" i="20"/>
  <c r="BF71" i="20"/>
  <c r="AZ71" i="20"/>
  <c r="AT71" i="20"/>
  <c r="AM71" i="20"/>
  <c r="AG71" i="20"/>
  <c r="AA71" i="20"/>
  <c r="U71" i="20"/>
  <c r="O71" i="20"/>
  <c r="I71" i="20"/>
  <c r="C71" i="20"/>
  <c r="FL70" i="20"/>
  <c r="FF70" i="20"/>
  <c r="EZ70" i="20"/>
  <c r="ET70" i="20"/>
  <c r="EN70" i="20"/>
  <c r="EH70" i="20"/>
  <c r="EB70" i="20"/>
  <c r="DU70" i="20"/>
  <c r="DO70" i="20"/>
  <c r="DI70" i="20"/>
  <c r="DC70" i="20"/>
  <c r="CW70" i="20"/>
  <c r="CQ70" i="20"/>
  <c r="CJ70" i="20"/>
  <c r="CD70" i="20"/>
  <c r="BX70" i="20"/>
  <c r="BR70" i="20"/>
  <c r="BL70" i="20"/>
  <c r="BF70" i="20"/>
  <c r="AZ70" i="20"/>
  <c r="AT70" i="20"/>
  <c r="AM70" i="20"/>
  <c r="AG70" i="20"/>
  <c r="AA70" i="20"/>
  <c r="U70" i="20"/>
  <c r="O70" i="20"/>
  <c r="I70" i="20"/>
  <c r="C70" i="20"/>
  <c r="FL62" i="20"/>
  <c r="FF62" i="20"/>
  <c r="EZ62" i="20"/>
  <c r="ET62" i="20"/>
  <c r="EN62" i="20"/>
  <c r="EH62" i="20"/>
  <c r="EB62" i="20"/>
  <c r="DU62" i="20"/>
  <c r="DO62" i="20"/>
  <c r="DI62" i="20"/>
  <c r="DC62" i="20"/>
  <c r="CW62" i="20"/>
  <c r="CQ62" i="20"/>
  <c r="CD62" i="20"/>
  <c r="BX62" i="20"/>
  <c r="BR62" i="20"/>
  <c r="BL62" i="20"/>
  <c r="BF62" i="20"/>
  <c r="AZ62" i="20"/>
  <c r="AT62" i="20"/>
  <c r="AM62" i="20"/>
  <c r="AG62" i="20"/>
  <c r="AA62" i="20"/>
  <c r="U62" i="20"/>
  <c r="O62" i="20"/>
  <c r="I62" i="20"/>
  <c r="C62" i="20"/>
  <c r="FL63" i="20"/>
  <c r="FF63" i="20"/>
  <c r="EZ63" i="20"/>
  <c r="ET63" i="20"/>
  <c r="EN63" i="20"/>
  <c r="EH63" i="20"/>
  <c r="EB63" i="20"/>
  <c r="DU63" i="20"/>
  <c r="DO63" i="20"/>
  <c r="DI63" i="20"/>
  <c r="DC63" i="20"/>
  <c r="CW63" i="20"/>
  <c r="CQ63" i="20"/>
  <c r="CD63" i="20"/>
  <c r="BX63" i="20"/>
  <c r="BR63" i="20"/>
  <c r="BL63" i="20"/>
  <c r="BF63" i="20"/>
  <c r="AZ63" i="20"/>
  <c r="AT63" i="20"/>
  <c r="AM63" i="20"/>
  <c r="AG63" i="20"/>
  <c r="AA63" i="20"/>
  <c r="U63" i="20"/>
  <c r="O63" i="20"/>
  <c r="I63" i="20"/>
  <c r="C63" i="20"/>
  <c r="FL50" i="20"/>
  <c r="FF50" i="20"/>
  <c r="EZ50" i="20"/>
  <c r="ET50" i="20"/>
  <c r="EN50" i="20"/>
  <c r="EH50" i="20"/>
  <c r="EB50" i="20"/>
  <c r="DU50" i="20"/>
  <c r="DO50" i="20"/>
  <c r="DI50" i="20"/>
  <c r="DC50" i="20"/>
  <c r="CW50" i="20"/>
  <c r="CQ50" i="20"/>
  <c r="CD50" i="20"/>
  <c r="BX50" i="20"/>
  <c r="BR50" i="20"/>
  <c r="BL50" i="20"/>
  <c r="BF50" i="20"/>
  <c r="AZ50" i="20"/>
  <c r="AT50" i="20"/>
  <c r="AM50" i="20"/>
  <c r="AG50" i="20"/>
  <c r="AA50" i="20"/>
  <c r="U50" i="20"/>
  <c r="O50" i="20"/>
  <c r="I50" i="20"/>
  <c r="AS50" i="20"/>
  <c r="C50" i="20"/>
  <c r="FL49" i="20"/>
  <c r="FF49" i="20"/>
  <c r="EZ49" i="20"/>
  <c r="ET49" i="20"/>
  <c r="EN49" i="20"/>
  <c r="EH49" i="20"/>
  <c r="EB49" i="20"/>
  <c r="DU49" i="20"/>
  <c r="DO49" i="20"/>
  <c r="DI49" i="20"/>
  <c r="DC49" i="20"/>
  <c r="CW49" i="20"/>
  <c r="CQ49" i="20"/>
  <c r="CK49" i="20"/>
  <c r="CD49" i="20"/>
  <c r="BX49" i="20"/>
  <c r="BR49" i="20"/>
  <c r="BL49" i="20"/>
  <c r="BF49" i="20"/>
  <c r="AZ49" i="20"/>
  <c r="AT49" i="20"/>
  <c r="AS49" i="20"/>
  <c r="AM49" i="20"/>
  <c r="AG49" i="20"/>
  <c r="AA49" i="20"/>
  <c r="U49" i="20"/>
  <c r="O49" i="20"/>
  <c r="I49" i="20"/>
  <c r="C49" i="20"/>
  <c r="FL51" i="20"/>
  <c r="FF51" i="20"/>
  <c r="EZ51" i="20"/>
  <c r="ET51" i="20"/>
  <c r="EN51" i="20"/>
  <c r="EH51" i="20"/>
  <c r="EB51" i="20"/>
  <c r="DU51" i="20"/>
  <c r="DO51" i="20"/>
  <c r="DI51" i="20"/>
  <c r="DC51" i="20"/>
  <c r="CW51" i="20"/>
  <c r="CQ51" i="20"/>
  <c r="CD51" i="20"/>
  <c r="BX51" i="20"/>
  <c r="BR51" i="20"/>
  <c r="BL51" i="20"/>
  <c r="BF51" i="20"/>
  <c r="AZ51" i="20"/>
  <c r="AT51" i="20"/>
  <c r="AM51" i="20"/>
  <c r="AG51" i="20"/>
  <c r="AA51" i="20"/>
  <c r="U51" i="20"/>
  <c r="O51" i="20"/>
  <c r="I51" i="20"/>
  <c r="C51" i="20"/>
  <c r="FL52" i="20"/>
  <c r="FF52" i="20"/>
  <c r="EZ52" i="20"/>
  <c r="ET52" i="20"/>
  <c r="EN52" i="20"/>
  <c r="EH52" i="20"/>
  <c r="EB52" i="20"/>
  <c r="DU52" i="20"/>
  <c r="DO52" i="20"/>
  <c r="DI52" i="20"/>
  <c r="DC52" i="20"/>
  <c r="CW52" i="20"/>
  <c r="CQ52" i="20"/>
  <c r="CD52" i="20"/>
  <c r="BX52" i="20"/>
  <c r="BR52" i="20"/>
  <c r="BL52" i="20"/>
  <c r="BF52" i="20"/>
  <c r="AZ52" i="20"/>
  <c r="AT52" i="20"/>
  <c r="AM52" i="20"/>
  <c r="AG52" i="20"/>
  <c r="AA52" i="20"/>
  <c r="U52" i="20"/>
  <c r="O52" i="20"/>
  <c r="I52" i="20"/>
  <c r="C52" i="20"/>
  <c r="FR46" i="20"/>
  <c r="FL46" i="20"/>
  <c r="FF46" i="20"/>
  <c r="EZ46" i="20"/>
  <c r="ET46" i="20"/>
  <c r="EN46" i="20"/>
  <c r="EH46" i="20"/>
  <c r="EB46" i="20"/>
  <c r="EA46" i="20"/>
  <c r="DU46" i="20"/>
  <c r="DO46" i="20"/>
  <c r="DI46" i="20"/>
  <c r="DC46" i="20"/>
  <c r="CW46" i="20"/>
  <c r="CQ46" i="20"/>
  <c r="CJ46" i="20"/>
  <c r="CD46" i="20"/>
  <c r="BX46" i="20"/>
  <c r="BR46" i="20"/>
  <c r="BL46" i="20"/>
  <c r="BF46" i="20"/>
  <c r="AZ46" i="20"/>
  <c r="AT46" i="20"/>
  <c r="AM46" i="20"/>
  <c r="AG46" i="20"/>
  <c r="AA46" i="20"/>
  <c r="U46" i="20"/>
  <c r="O46" i="20"/>
  <c r="I46" i="20"/>
  <c r="C46" i="20"/>
  <c r="FL34" i="20"/>
  <c r="FF34" i="20"/>
  <c r="EZ34" i="20"/>
  <c r="ET34" i="20"/>
  <c r="EN34" i="20"/>
  <c r="EH34" i="20"/>
  <c r="EB34" i="20"/>
  <c r="DU34" i="20"/>
  <c r="DO34" i="20"/>
  <c r="DI34" i="20"/>
  <c r="DC34" i="20"/>
  <c r="CW34" i="20"/>
  <c r="CQ34" i="20"/>
  <c r="CJ34" i="20"/>
  <c r="CD34" i="20"/>
  <c r="BX34" i="20"/>
  <c r="BR34" i="20"/>
  <c r="BL34" i="20"/>
  <c r="BF34" i="20"/>
  <c r="AZ34" i="20"/>
  <c r="AT34" i="20"/>
  <c r="AM34" i="20"/>
  <c r="AG34" i="20"/>
  <c r="AA34" i="20"/>
  <c r="U34" i="20"/>
  <c r="O34" i="20"/>
  <c r="I34" i="20"/>
  <c r="C34" i="20"/>
  <c r="FL29" i="20"/>
  <c r="FF29" i="20"/>
  <c r="EZ29" i="20"/>
  <c r="ET29" i="20"/>
  <c r="EN29" i="20"/>
  <c r="EH29" i="20"/>
  <c r="EB29" i="20"/>
  <c r="DU29" i="20"/>
  <c r="DO29" i="20"/>
  <c r="DI29" i="20"/>
  <c r="DC29" i="20"/>
  <c r="CW29" i="20"/>
  <c r="CQ29" i="20"/>
  <c r="CJ29" i="20"/>
  <c r="CD29" i="20"/>
  <c r="BX29" i="20"/>
  <c r="BR29" i="20"/>
  <c r="BL29" i="20"/>
  <c r="BF29" i="20"/>
  <c r="AZ29" i="20"/>
  <c r="AT29" i="20"/>
  <c r="AM29" i="20"/>
  <c r="AG29" i="20"/>
  <c r="AA29" i="20"/>
  <c r="U29" i="20"/>
  <c r="O29" i="20"/>
  <c r="I29" i="20"/>
  <c r="C29" i="20"/>
  <c r="FL41" i="20"/>
  <c r="FF41" i="20"/>
  <c r="EZ41" i="20"/>
  <c r="ET41" i="20"/>
  <c r="EN41" i="20"/>
  <c r="EH41" i="20"/>
  <c r="EB41" i="20"/>
  <c r="DU41" i="20"/>
  <c r="DO41" i="20"/>
  <c r="DI41" i="20"/>
  <c r="DC41" i="20"/>
  <c r="CW41" i="20"/>
  <c r="CQ41" i="20"/>
  <c r="CJ41" i="20"/>
  <c r="CD41" i="20"/>
  <c r="BX41" i="20"/>
  <c r="BR41" i="20"/>
  <c r="BL41" i="20"/>
  <c r="BF41" i="20"/>
  <c r="AZ41" i="20"/>
  <c r="AT41" i="20"/>
  <c r="AM41" i="20"/>
  <c r="AG41" i="20"/>
  <c r="AA41" i="20"/>
  <c r="U41" i="20"/>
  <c r="O41" i="20"/>
  <c r="I41" i="20"/>
  <c r="C41" i="20"/>
  <c r="FL45" i="20"/>
  <c r="FF45" i="20"/>
  <c r="EZ45" i="20"/>
  <c r="ET45" i="20"/>
  <c r="EN45" i="20"/>
  <c r="EH45" i="20"/>
  <c r="EB45" i="20"/>
  <c r="DU45" i="20"/>
  <c r="DO45" i="20"/>
  <c r="DI45" i="20"/>
  <c r="DC45" i="20"/>
  <c r="CW45" i="20"/>
  <c r="CQ45" i="20"/>
  <c r="CJ45" i="20"/>
  <c r="CD45" i="20"/>
  <c r="BX45" i="20"/>
  <c r="BR45" i="20"/>
  <c r="BL45" i="20"/>
  <c r="BF45" i="20"/>
  <c r="AZ45" i="20"/>
  <c r="AT45" i="20"/>
  <c r="AM45" i="20"/>
  <c r="AG45" i="20"/>
  <c r="AA45" i="20"/>
  <c r="U45" i="20"/>
  <c r="O45" i="20"/>
  <c r="I45" i="20"/>
  <c r="C45" i="20"/>
  <c r="FL44" i="20"/>
  <c r="FF44" i="20"/>
  <c r="EZ44" i="20"/>
  <c r="ET44" i="20"/>
  <c r="EN44" i="20"/>
  <c r="EH44" i="20"/>
  <c r="EB44" i="20"/>
  <c r="DU44" i="20"/>
  <c r="DO44" i="20"/>
  <c r="DI44" i="20"/>
  <c r="DC44" i="20"/>
  <c r="CW44" i="20"/>
  <c r="CQ44" i="20"/>
  <c r="CJ44" i="20"/>
  <c r="CD44" i="20"/>
  <c r="BX44" i="20"/>
  <c r="BR44" i="20"/>
  <c r="BL44" i="20"/>
  <c r="BF44" i="20"/>
  <c r="AZ44" i="20"/>
  <c r="AT44" i="20"/>
  <c r="AM44" i="20"/>
  <c r="AG44" i="20"/>
  <c r="AA44" i="20"/>
  <c r="U44" i="20"/>
  <c r="O44" i="20"/>
  <c r="I44" i="20"/>
  <c r="C44" i="20"/>
  <c r="FL43" i="20"/>
  <c r="FF43" i="20"/>
  <c r="EZ43" i="20"/>
  <c r="ET43" i="20"/>
  <c r="EN43" i="20"/>
  <c r="EH43" i="20"/>
  <c r="EB43" i="20"/>
  <c r="DU43" i="20"/>
  <c r="DO43" i="20"/>
  <c r="DI43" i="20"/>
  <c r="DC43" i="20"/>
  <c r="CW43" i="20"/>
  <c r="CQ43" i="20"/>
  <c r="CJ43" i="20"/>
  <c r="CD43" i="20"/>
  <c r="BX43" i="20"/>
  <c r="BR43" i="20"/>
  <c r="BL43" i="20"/>
  <c r="BF43" i="20"/>
  <c r="AZ43" i="20"/>
  <c r="AT43" i="20"/>
  <c r="AM43" i="20"/>
  <c r="AG43" i="20"/>
  <c r="AA43" i="20"/>
  <c r="U43" i="20"/>
  <c r="O43" i="20"/>
  <c r="I43" i="20"/>
  <c r="C43" i="20"/>
  <c r="FL42" i="20"/>
  <c r="FF42" i="20"/>
  <c r="EZ42" i="20"/>
  <c r="ET42" i="20"/>
  <c r="EN42" i="20"/>
  <c r="EH42" i="20"/>
  <c r="EB42" i="20"/>
  <c r="DU42" i="20"/>
  <c r="DO42" i="20"/>
  <c r="DI42" i="20"/>
  <c r="DC42" i="20"/>
  <c r="CW42" i="20"/>
  <c r="CQ42" i="20"/>
  <c r="CJ42" i="20"/>
  <c r="CD42" i="20"/>
  <c r="BX42" i="20"/>
  <c r="BR42" i="20"/>
  <c r="BL42" i="20"/>
  <c r="BF42" i="20"/>
  <c r="AZ42" i="20"/>
  <c r="AT42" i="20"/>
  <c r="AM42" i="20"/>
  <c r="AG42" i="20"/>
  <c r="AA42" i="20"/>
  <c r="U42" i="20"/>
  <c r="O42" i="20"/>
  <c r="I42" i="20"/>
  <c r="C42" i="20"/>
  <c r="FL33" i="20"/>
  <c r="FF33" i="20"/>
  <c r="EZ33" i="20"/>
  <c r="ET33" i="20"/>
  <c r="EN33" i="20"/>
  <c r="EH33" i="20"/>
  <c r="EB33" i="20"/>
  <c r="DU33" i="20"/>
  <c r="DO33" i="20"/>
  <c r="DI33" i="20"/>
  <c r="DC33" i="20"/>
  <c r="CW33" i="20"/>
  <c r="CQ33" i="20"/>
  <c r="CD33" i="20"/>
  <c r="BX33" i="20"/>
  <c r="BR33" i="20"/>
  <c r="BL33" i="20"/>
  <c r="BF33" i="20"/>
  <c r="AZ33" i="20"/>
  <c r="AT33" i="20"/>
  <c r="AM33" i="20"/>
  <c r="AG33" i="20"/>
  <c r="AA33" i="20"/>
  <c r="U33" i="20"/>
  <c r="O33" i="20"/>
  <c r="I33" i="20"/>
  <c r="C33" i="20"/>
  <c r="FL35" i="20"/>
  <c r="FF35" i="20"/>
  <c r="EZ35" i="20"/>
  <c r="ET35" i="20"/>
  <c r="EN35" i="20"/>
  <c r="EH35" i="20"/>
  <c r="EB35" i="20"/>
  <c r="DU35" i="20"/>
  <c r="DO35" i="20"/>
  <c r="DI35" i="20"/>
  <c r="DC35" i="20"/>
  <c r="CW35" i="20"/>
  <c r="CQ35" i="20"/>
  <c r="CJ35" i="20"/>
  <c r="CD35" i="20"/>
  <c r="BX35" i="20"/>
  <c r="BR35" i="20"/>
  <c r="BL35" i="20"/>
  <c r="BF35" i="20"/>
  <c r="AZ35" i="20"/>
  <c r="AT35" i="20"/>
  <c r="AM35" i="20"/>
  <c r="AG35" i="20"/>
  <c r="AA35" i="20"/>
  <c r="U35" i="20"/>
  <c r="O35" i="20"/>
  <c r="I35" i="20"/>
  <c r="C35" i="20"/>
  <c r="FL30" i="20"/>
  <c r="FF30" i="20"/>
  <c r="EZ30" i="20"/>
  <c r="ET30" i="20"/>
  <c r="EN30" i="20"/>
  <c r="EH30" i="20"/>
  <c r="EB30" i="20"/>
  <c r="DU30" i="20"/>
  <c r="DO30" i="20"/>
  <c r="DI30" i="20"/>
  <c r="DC30" i="20"/>
  <c r="CW30" i="20"/>
  <c r="CQ30" i="20"/>
  <c r="CJ30" i="20"/>
  <c r="CD30" i="20"/>
  <c r="BX30" i="20"/>
  <c r="BR30" i="20"/>
  <c r="BL30" i="20"/>
  <c r="BF30" i="20"/>
  <c r="AZ30" i="20"/>
  <c r="AT30" i="20"/>
  <c r="AS30" i="20"/>
  <c r="AM30" i="20"/>
  <c r="AG30" i="20"/>
  <c r="AA30" i="20"/>
  <c r="U30" i="20"/>
  <c r="O30" i="20"/>
  <c r="I30" i="20"/>
  <c r="C30" i="20"/>
  <c r="FL28" i="20"/>
  <c r="FF28" i="20"/>
  <c r="EZ28" i="20"/>
  <c r="ET28" i="20"/>
  <c r="EN28" i="20"/>
  <c r="EH28" i="20"/>
  <c r="EB28" i="20"/>
  <c r="DU28" i="20"/>
  <c r="DO28" i="20"/>
  <c r="DI28" i="20"/>
  <c r="DC28" i="20"/>
  <c r="CW28" i="20"/>
  <c r="CQ28" i="20"/>
  <c r="CJ28" i="20"/>
  <c r="CD28" i="20"/>
  <c r="BX28" i="20"/>
  <c r="BR28" i="20"/>
  <c r="BL28" i="20"/>
  <c r="BF28" i="20"/>
  <c r="AZ28" i="20"/>
  <c r="AT28" i="20"/>
  <c r="AS28" i="20"/>
  <c r="AM28" i="20"/>
  <c r="AG28" i="20"/>
  <c r="AA28" i="20"/>
  <c r="U28" i="20"/>
  <c r="O28" i="20"/>
  <c r="I28" i="20"/>
  <c r="C28" i="20"/>
  <c r="FL27" i="20"/>
  <c r="FF27" i="20"/>
  <c r="EZ27" i="20"/>
  <c r="ET27" i="20"/>
  <c r="EN27" i="20"/>
  <c r="EH27" i="20"/>
  <c r="EB27" i="20"/>
  <c r="DU27" i="20"/>
  <c r="DO27" i="20"/>
  <c r="DI27" i="20"/>
  <c r="DC27" i="20"/>
  <c r="CW27" i="20"/>
  <c r="CQ27" i="20"/>
  <c r="CJ27" i="20"/>
  <c r="CD27" i="20"/>
  <c r="BX27" i="20"/>
  <c r="BR27" i="20"/>
  <c r="BL27" i="20"/>
  <c r="BF27" i="20"/>
  <c r="AZ27" i="20"/>
  <c r="AT27" i="20"/>
  <c r="AS27" i="20"/>
  <c r="AM27" i="20"/>
  <c r="AG27" i="20"/>
  <c r="AA27" i="20"/>
  <c r="U27" i="20"/>
  <c r="O27" i="20"/>
  <c r="I27" i="20"/>
  <c r="C27" i="20"/>
  <c r="FL26" i="20"/>
  <c r="FF26" i="20"/>
  <c r="EZ26" i="20"/>
  <c r="ET26" i="20"/>
  <c r="EN26" i="20"/>
  <c r="EH26" i="20"/>
  <c r="EB26" i="20"/>
  <c r="DU26" i="20"/>
  <c r="DO26" i="20"/>
  <c r="DI26" i="20"/>
  <c r="DC26" i="20"/>
  <c r="CW26" i="20"/>
  <c r="CQ26" i="20"/>
  <c r="CJ26" i="20"/>
  <c r="CD26" i="20"/>
  <c r="BX26" i="20"/>
  <c r="BR26" i="20"/>
  <c r="BL26" i="20"/>
  <c r="BF26" i="20"/>
  <c r="AZ26" i="20"/>
  <c r="AT26" i="20"/>
  <c r="AS26" i="20"/>
  <c r="AM26" i="20"/>
  <c r="AG26" i="20"/>
  <c r="AA26" i="20"/>
  <c r="U26" i="20"/>
  <c r="O26" i="20"/>
  <c r="I26" i="20"/>
  <c r="C26" i="20"/>
  <c r="FL25" i="20"/>
  <c r="FF25" i="20"/>
  <c r="EZ25" i="20"/>
  <c r="ET25" i="20"/>
  <c r="EN25" i="20"/>
  <c r="EH25" i="20"/>
  <c r="EB25" i="20"/>
  <c r="DU25" i="20"/>
  <c r="DO25" i="20"/>
  <c r="DI25" i="20"/>
  <c r="DC25" i="20"/>
  <c r="CW25" i="20"/>
  <c r="CQ25" i="20"/>
  <c r="CJ25" i="20"/>
  <c r="CD25" i="20"/>
  <c r="BX25" i="20"/>
  <c r="BR25" i="20"/>
  <c r="BL25" i="20"/>
  <c r="BF25" i="20"/>
  <c r="AZ25" i="20"/>
  <c r="AT25" i="20"/>
  <c r="AM25" i="20"/>
  <c r="AG25" i="20"/>
  <c r="AA25" i="20"/>
  <c r="U25" i="20"/>
  <c r="O25" i="20"/>
  <c r="I25" i="20"/>
  <c r="C25" i="20"/>
  <c r="FL37" i="20"/>
  <c r="FF37" i="20"/>
  <c r="EZ37" i="20"/>
  <c r="ET37" i="20"/>
  <c r="EN37" i="20"/>
  <c r="EH37" i="20"/>
  <c r="EB37" i="20"/>
  <c r="DU37" i="20"/>
  <c r="DO37" i="20"/>
  <c r="DI37" i="20"/>
  <c r="DC37" i="20"/>
  <c r="CW37" i="20"/>
  <c r="CQ37" i="20"/>
  <c r="CJ37" i="20"/>
  <c r="CD37" i="20"/>
  <c r="BX37" i="20"/>
  <c r="BR37" i="20"/>
  <c r="BL37" i="20"/>
  <c r="BF37" i="20"/>
  <c r="AZ37" i="20"/>
  <c r="AT37" i="20"/>
  <c r="AM37" i="20"/>
  <c r="AG37" i="20"/>
  <c r="AA37" i="20"/>
  <c r="U37" i="20"/>
  <c r="O37" i="20"/>
  <c r="I37" i="20"/>
  <c r="C37" i="20"/>
  <c r="FL38" i="20"/>
  <c r="FF38" i="20"/>
  <c r="EZ38" i="20"/>
  <c r="ET38" i="20"/>
  <c r="EN38" i="20"/>
  <c r="EH38" i="20"/>
  <c r="EB38" i="20"/>
  <c r="DU38" i="20"/>
  <c r="DO38" i="20"/>
  <c r="DI38" i="20"/>
  <c r="DC38" i="20"/>
  <c r="CW38" i="20"/>
  <c r="CQ38" i="20"/>
  <c r="CJ38" i="20"/>
  <c r="CD38" i="20"/>
  <c r="BX38" i="20"/>
  <c r="BR38" i="20"/>
  <c r="BL38" i="20"/>
  <c r="BF38" i="20"/>
  <c r="AZ38" i="20"/>
  <c r="AT38" i="20"/>
  <c r="AM38" i="20"/>
  <c r="AG38" i="20"/>
  <c r="AA38" i="20"/>
  <c r="U38" i="20"/>
  <c r="O38" i="20"/>
  <c r="I38" i="20"/>
  <c r="C38" i="20"/>
  <c r="FL40" i="20"/>
  <c r="FF40" i="20"/>
  <c r="EZ40" i="20"/>
  <c r="ET40" i="20"/>
  <c r="EN40" i="20"/>
  <c r="EH40" i="20"/>
  <c r="EB40" i="20"/>
  <c r="DU40" i="20"/>
  <c r="DO40" i="20"/>
  <c r="DI40" i="20"/>
  <c r="DC40" i="20"/>
  <c r="CW40" i="20"/>
  <c r="CQ40" i="20"/>
  <c r="CJ40" i="20"/>
  <c r="CD40" i="20"/>
  <c r="BX40" i="20"/>
  <c r="BR40" i="20"/>
  <c r="BL40" i="20"/>
  <c r="BF40" i="20"/>
  <c r="AZ40" i="20"/>
  <c r="AT40" i="20"/>
  <c r="AM40" i="20"/>
  <c r="AG40" i="20"/>
  <c r="AA40" i="20"/>
  <c r="U40" i="20"/>
  <c r="O40" i="20"/>
  <c r="I40" i="20"/>
  <c r="C40" i="20"/>
  <c r="FL39" i="20"/>
  <c r="FF39" i="20"/>
  <c r="EZ39" i="20"/>
  <c r="ET39" i="20"/>
  <c r="EN39" i="20"/>
  <c r="EH39" i="20"/>
  <c r="EB39" i="20"/>
  <c r="DU39" i="20"/>
  <c r="DO39" i="20"/>
  <c r="DI39" i="20"/>
  <c r="DC39" i="20"/>
  <c r="CW39" i="20"/>
  <c r="CQ39" i="20"/>
  <c r="CJ39" i="20"/>
  <c r="CD39" i="20"/>
  <c r="BX39" i="20"/>
  <c r="BR39" i="20"/>
  <c r="BL39" i="20"/>
  <c r="BF39" i="20"/>
  <c r="AZ39" i="20"/>
  <c r="AT39" i="20"/>
  <c r="AM39" i="20"/>
  <c r="AG39" i="20"/>
  <c r="AA39" i="20"/>
  <c r="U39" i="20"/>
  <c r="O39" i="20"/>
  <c r="I39" i="20"/>
  <c r="C39" i="20"/>
  <c r="FL31" i="20"/>
  <c r="FF31" i="20"/>
  <c r="EZ31" i="20"/>
  <c r="ET31" i="20"/>
  <c r="EN31" i="20"/>
  <c r="EH31" i="20"/>
  <c r="EB31" i="20"/>
  <c r="DU31" i="20"/>
  <c r="DO31" i="20"/>
  <c r="DI31" i="20"/>
  <c r="DC31" i="20"/>
  <c r="CW31" i="20"/>
  <c r="CQ31" i="20"/>
  <c r="CD31" i="20"/>
  <c r="BX31" i="20"/>
  <c r="BR31" i="20"/>
  <c r="BL31" i="20"/>
  <c r="BF31" i="20"/>
  <c r="AZ31" i="20"/>
  <c r="AT31" i="20"/>
  <c r="AM31" i="20"/>
  <c r="AG31" i="20"/>
  <c r="AA31" i="20"/>
  <c r="U31" i="20"/>
  <c r="O31" i="20"/>
  <c r="I31" i="20"/>
  <c r="C31" i="20"/>
  <c r="FL32" i="20"/>
  <c r="FF32" i="20"/>
  <c r="EZ32" i="20"/>
  <c r="ET32" i="20"/>
  <c r="EN32" i="20"/>
  <c r="EH32" i="20"/>
  <c r="EB32" i="20"/>
  <c r="DU32" i="20"/>
  <c r="DO32" i="20"/>
  <c r="DI32" i="20"/>
  <c r="DC32" i="20"/>
  <c r="CW32" i="20"/>
  <c r="CQ32" i="20"/>
  <c r="CD32" i="20"/>
  <c r="BX32" i="20"/>
  <c r="BR32" i="20"/>
  <c r="BL32" i="20"/>
  <c r="BF32" i="20"/>
  <c r="AZ32" i="20"/>
  <c r="AX47" i="20"/>
  <c r="AT32" i="20"/>
  <c r="AM32" i="20"/>
  <c r="AG32" i="20"/>
  <c r="AA32" i="20"/>
  <c r="U32" i="20"/>
  <c r="O32" i="20"/>
  <c r="I32" i="20"/>
  <c r="C32" i="20"/>
  <c r="FL19" i="20"/>
  <c r="FF19" i="20"/>
  <c r="EZ19" i="20"/>
  <c r="ET19" i="20"/>
  <c r="EN19" i="20"/>
  <c r="EH19" i="20"/>
  <c r="EB19" i="20"/>
  <c r="DU19" i="20"/>
  <c r="DO19" i="20"/>
  <c r="DI19" i="20"/>
  <c r="DC19" i="20"/>
  <c r="CW19" i="20"/>
  <c r="CQ19" i="20"/>
  <c r="CD19" i="20"/>
  <c r="BX19" i="20"/>
  <c r="BR19" i="20"/>
  <c r="BL19" i="20"/>
  <c r="BF19" i="20"/>
  <c r="AZ19" i="20"/>
  <c r="AT19" i="20"/>
  <c r="AM19" i="20"/>
  <c r="AG19" i="20"/>
  <c r="AA19" i="20"/>
  <c r="U19" i="20"/>
  <c r="O19" i="20"/>
  <c r="I19" i="20"/>
  <c r="C19" i="20"/>
  <c r="FL18" i="20"/>
  <c r="FF18" i="20"/>
  <c r="EZ18" i="20"/>
  <c r="ET18" i="20"/>
  <c r="EN18" i="20"/>
  <c r="EH18" i="20"/>
  <c r="EB18" i="20"/>
  <c r="DU18" i="20"/>
  <c r="DO18" i="20"/>
  <c r="DI18" i="20"/>
  <c r="DC18" i="20"/>
  <c r="CW18" i="20"/>
  <c r="CQ18" i="20"/>
  <c r="CD18" i="20"/>
  <c r="BX18" i="20"/>
  <c r="BR18" i="20"/>
  <c r="BL18" i="20"/>
  <c r="BF18" i="20"/>
  <c r="AZ18" i="20"/>
  <c r="AT18" i="20"/>
  <c r="AM18" i="20"/>
  <c r="AG18" i="20"/>
  <c r="AA18" i="20"/>
  <c r="U18" i="20"/>
  <c r="O18" i="20"/>
  <c r="I18" i="20"/>
  <c r="C18" i="20"/>
  <c r="FL20" i="20"/>
  <c r="FF20" i="20"/>
  <c r="EZ20" i="20"/>
  <c r="ET20" i="20"/>
  <c r="EN20" i="20"/>
  <c r="EH20" i="20"/>
  <c r="EB20" i="20"/>
  <c r="DU20" i="20"/>
  <c r="DO20" i="20"/>
  <c r="DI20" i="20"/>
  <c r="DC20" i="20"/>
  <c r="CW20" i="20"/>
  <c r="CQ20" i="20"/>
  <c r="CD20" i="20"/>
  <c r="BX20" i="20"/>
  <c r="BR20" i="20"/>
  <c r="BL20" i="20"/>
  <c r="BF20" i="20"/>
  <c r="AZ20" i="20"/>
  <c r="AT20" i="20"/>
  <c r="AM20" i="20"/>
  <c r="AG20" i="20"/>
  <c r="AA20" i="20"/>
  <c r="U20" i="20"/>
  <c r="O20" i="20"/>
  <c r="I20" i="20"/>
  <c r="C20" i="20"/>
  <c r="FL21" i="20"/>
  <c r="FF21" i="20"/>
  <c r="EZ21" i="20"/>
  <c r="ET21" i="20"/>
  <c r="EN21" i="20"/>
  <c r="EH21" i="20"/>
  <c r="EB21" i="20"/>
  <c r="DU21" i="20"/>
  <c r="DO21" i="20"/>
  <c r="DI21" i="20"/>
  <c r="DC21" i="20"/>
  <c r="CW21" i="20"/>
  <c r="CQ21" i="20"/>
  <c r="CD21" i="20"/>
  <c r="BX21" i="20"/>
  <c r="BR21" i="20"/>
  <c r="BL21" i="20"/>
  <c r="BF21" i="20"/>
  <c r="AZ21" i="20"/>
  <c r="AT21" i="20"/>
  <c r="AM21" i="20"/>
  <c r="AG21" i="20"/>
  <c r="AA21" i="20"/>
  <c r="U21" i="20"/>
  <c r="O21" i="20"/>
  <c r="I21" i="20"/>
  <c r="C21" i="20"/>
  <c r="FR263" i="19"/>
  <c r="EA263" i="19"/>
  <c r="CJ263" i="19"/>
  <c r="C263" i="19"/>
  <c r="C251" i="19"/>
  <c r="C246" i="19"/>
  <c r="C258" i="19"/>
  <c r="C262" i="19"/>
  <c r="C261" i="19"/>
  <c r="C260" i="19"/>
  <c r="C259" i="19"/>
  <c r="C250" i="19"/>
  <c r="C252" i="19"/>
  <c r="C247" i="19"/>
  <c r="C245" i="19"/>
  <c r="C244" i="19"/>
  <c r="C243" i="19"/>
  <c r="C242" i="19"/>
  <c r="C254" i="19"/>
  <c r="C255" i="19"/>
  <c r="C257" i="19"/>
  <c r="C256" i="19"/>
  <c r="C248" i="19"/>
  <c r="C249" i="19"/>
  <c r="C236" i="19"/>
  <c r="AS235" i="19"/>
  <c r="C235" i="19"/>
  <c r="C237" i="19"/>
  <c r="C238" i="19"/>
  <c r="FR232" i="19"/>
  <c r="EA232" i="19"/>
  <c r="CJ232" i="19"/>
  <c r="C232" i="19"/>
  <c r="C220" i="19"/>
  <c r="C215" i="19"/>
  <c r="C227" i="19"/>
  <c r="C231" i="19"/>
  <c r="C230" i="19"/>
  <c r="C229" i="19"/>
  <c r="C228" i="19"/>
  <c r="C219" i="19"/>
  <c r="C221" i="19"/>
  <c r="C216" i="19"/>
  <c r="C214" i="19"/>
  <c r="C213" i="19"/>
  <c r="C212" i="19"/>
  <c r="C211" i="19"/>
  <c r="C223" i="19"/>
  <c r="C224" i="19"/>
  <c r="C226" i="19"/>
  <c r="C225" i="19"/>
  <c r="C217" i="19"/>
  <c r="C218" i="19"/>
  <c r="C205" i="19"/>
  <c r="C204" i="19"/>
  <c r="C206" i="19"/>
  <c r="C207" i="19"/>
  <c r="FR170" i="19"/>
  <c r="EA170" i="19"/>
  <c r="C170" i="19"/>
  <c r="C158" i="19"/>
  <c r="C153" i="19"/>
  <c r="C165" i="19"/>
  <c r="C169" i="19"/>
  <c r="C168" i="19"/>
  <c r="C167" i="19"/>
  <c r="C166" i="19"/>
  <c r="C157" i="19"/>
  <c r="C159" i="19"/>
  <c r="C154" i="19"/>
  <c r="C152" i="19"/>
  <c r="C151" i="19"/>
  <c r="C150" i="19"/>
  <c r="C149" i="19"/>
  <c r="C161" i="19"/>
  <c r="C162" i="19"/>
  <c r="C164" i="19"/>
  <c r="C163" i="19"/>
  <c r="C155" i="19"/>
  <c r="C156" i="19"/>
  <c r="C143" i="19"/>
  <c r="C142" i="19"/>
  <c r="C144" i="19"/>
  <c r="C145" i="19"/>
  <c r="FR139" i="19"/>
  <c r="EA139" i="19"/>
  <c r="C139" i="19"/>
  <c r="C127" i="19"/>
  <c r="C122" i="19"/>
  <c r="C134" i="19"/>
  <c r="C138" i="19"/>
  <c r="C137" i="19"/>
  <c r="C136" i="19"/>
  <c r="C135" i="19"/>
  <c r="C126" i="19"/>
  <c r="C128" i="19"/>
  <c r="C123" i="19"/>
  <c r="C121" i="19"/>
  <c r="C120" i="19"/>
  <c r="C119" i="19"/>
  <c r="C118" i="19"/>
  <c r="C130" i="19"/>
  <c r="C131" i="19"/>
  <c r="C133" i="19"/>
  <c r="C132" i="19"/>
  <c r="C124" i="19"/>
  <c r="C125" i="19"/>
  <c r="C112" i="19"/>
  <c r="C111" i="19"/>
  <c r="C113" i="19"/>
  <c r="C114" i="19"/>
  <c r="EA77" i="19"/>
  <c r="C77" i="19"/>
  <c r="C65" i="19"/>
  <c r="C60" i="19"/>
  <c r="C72" i="19"/>
  <c r="C76" i="19"/>
  <c r="C75" i="19"/>
  <c r="C74" i="19"/>
  <c r="C73" i="19"/>
  <c r="C64" i="19"/>
  <c r="C66" i="19"/>
  <c r="C61" i="19"/>
  <c r="C59" i="19"/>
  <c r="C58" i="19"/>
  <c r="C57" i="19"/>
  <c r="C56" i="19"/>
  <c r="C68" i="19"/>
  <c r="C69" i="19"/>
  <c r="C71" i="19"/>
  <c r="C70" i="19"/>
  <c r="C62" i="19"/>
  <c r="C63" i="19"/>
  <c r="C50" i="19"/>
  <c r="C49" i="19"/>
  <c r="C51" i="19"/>
  <c r="C52" i="19"/>
  <c r="EA46" i="19"/>
  <c r="C46" i="19"/>
  <c r="C34" i="19"/>
  <c r="C29" i="19"/>
  <c r="C41" i="19"/>
  <c r="C45" i="19"/>
  <c r="C44" i="19"/>
  <c r="C43" i="19"/>
  <c r="C42" i="19"/>
  <c r="C33" i="19"/>
  <c r="C35" i="19"/>
  <c r="C30" i="19"/>
  <c r="C28" i="19"/>
  <c r="C27" i="19"/>
  <c r="C37" i="19"/>
  <c r="C38" i="19"/>
  <c r="C40" i="19"/>
  <c r="C39" i="19"/>
  <c r="C31" i="19"/>
  <c r="C32" i="19"/>
  <c r="I19" i="19"/>
  <c r="C19" i="19"/>
  <c r="I18" i="19"/>
  <c r="C18" i="19"/>
  <c r="C20" i="19"/>
  <c r="C21" i="19"/>
  <c r="CJ170" i="19"/>
  <c r="CJ139" i="19"/>
  <c r="CJ77" i="19"/>
  <c r="CJ46" i="19"/>
  <c r="S47" i="20"/>
  <c r="AS51" i="20"/>
  <c r="CH47" i="20"/>
  <c r="BD47" i="20"/>
  <c r="G140" i="20"/>
  <c r="S140" i="20"/>
  <c r="AE140" i="20"/>
  <c r="AQ140" i="20"/>
  <c r="CJ128" i="20"/>
  <c r="AS118" i="20"/>
  <c r="AS206" i="20"/>
  <c r="CJ62" i="20"/>
  <c r="M47" i="20"/>
  <c r="AS19" i="20"/>
  <c r="Y47" i="20"/>
  <c r="AS21" i="20"/>
  <c r="AQ47" i="20"/>
  <c r="BV47" i="20"/>
  <c r="CB47" i="20"/>
  <c r="AS57" i="20"/>
  <c r="CJ125" i="20"/>
  <c r="CB140" i="20"/>
  <c r="AS18" i="20"/>
  <c r="CJ31" i="20"/>
  <c r="AE47" i="20"/>
  <c r="AS52" i="20"/>
  <c r="CH140" i="20"/>
  <c r="CJ120" i="20"/>
  <c r="CJ121" i="20"/>
  <c r="BP140" i="20"/>
  <c r="AS114" i="20"/>
  <c r="AX140" i="20"/>
  <c r="BV140" i="20"/>
  <c r="Y140" i="20"/>
  <c r="AK140" i="20"/>
  <c r="BD140" i="20"/>
  <c r="S171" i="20"/>
  <c r="CJ158" i="20"/>
  <c r="Y171" i="20"/>
  <c r="CJ159" i="20"/>
  <c r="M171" i="20"/>
  <c r="AS214" i="20"/>
  <c r="AS207" i="20"/>
  <c r="M233" i="20"/>
  <c r="AK233" i="20"/>
  <c r="AS213" i="20"/>
  <c r="AE233" i="20"/>
  <c r="Y264" i="20"/>
  <c r="AK264" i="20"/>
  <c r="AS150" i="20"/>
  <c r="AK171" i="20"/>
  <c r="AQ171" i="20"/>
  <c r="G264" i="20"/>
  <c r="AS151" i="20"/>
  <c r="CJ156" i="20"/>
  <c r="CB171" i="20"/>
  <c r="BD171" i="20"/>
  <c r="AS144" i="20"/>
  <c r="CJ127" i="20"/>
  <c r="BP78" i="20"/>
  <c r="AX78" i="20"/>
  <c r="BJ47" i="20"/>
  <c r="AE78" i="20"/>
  <c r="BP47" i="20"/>
  <c r="Y233" i="20"/>
  <c r="CJ33" i="20"/>
  <c r="AS238" i="20"/>
  <c r="AQ264" i="20"/>
  <c r="AE264" i="20"/>
  <c r="S264" i="20"/>
  <c r="BV171" i="20"/>
  <c r="AX171" i="20"/>
  <c r="AS142" i="20"/>
  <c r="CJ152" i="20"/>
  <c r="AE171" i="20"/>
  <c r="CB78" i="20"/>
  <c r="BJ78" i="20"/>
  <c r="BJ140" i="20"/>
  <c r="AQ78" i="20"/>
  <c r="M78" i="20"/>
  <c r="G47" i="20"/>
  <c r="AS20" i="20"/>
  <c r="BP171" i="20"/>
  <c r="BV78" i="20"/>
  <c r="CJ63" i="20"/>
  <c r="AS59" i="20"/>
  <c r="Y78" i="20"/>
  <c r="G78" i="20"/>
  <c r="AS25" i="20"/>
  <c r="CJ32" i="20"/>
  <c r="AS145" i="20"/>
  <c r="AS58" i="20"/>
  <c r="M264" i="20"/>
  <c r="CH171" i="20"/>
  <c r="BJ171" i="20"/>
  <c r="CH78" i="20"/>
  <c r="BD78" i="20"/>
  <c r="AK78" i="20"/>
  <c r="S78" i="20"/>
  <c r="AK47" i="20"/>
  <c r="G171" i="20"/>
  <c r="C16" i="7"/>
  <c r="C15" i="7"/>
  <c r="C14" i="7"/>
  <c r="C12" i="7"/>
  <c r="D123" i="7"/>
  <c r="G125" i="7"/>
  <c r="H125" i="7" s="1"/>
  <c r="I125" i="7" s="1"/>
  <c r="D159" i="7"/>
  <c r="G159" i="7" s="1"/>
  <c r="H159" i="7" s="1"/>
  <c r="I159" i="7" s="1"/>
  <c r="G127" i="7"/>
  <c r="D51" i="7"/>
  <c r="DU263" i="8"/>
  <c r="DU251" i="8"/>
  <c r="DU246" i="8"/>
  <c r="DU258" i="8"/>
  <c r="DU262" i="8"/>
  <c r="DU261" i="8"/>
  <c r="DU260" i="8"/>
  <c r="DU259" i="8"/>
  <c r="DU250" i="8"/>
  <c r="DU252" i="8"/>
  <c r="DU247" i="8"/>
  <c r="DU245" i="8"/>
  <c r="DU244" i="8"/>
  <c r="DU243" i="8"/>
  <c r="DU242" i="8"/>
  <c r="DU254" i="8"/>
  <c r="DU255" i="8"/>
  <c r="DU257" i="8"/>
  <c r="DU256" i="8"/>
  <c r="DU248" i="8"/>
  <c r="DU249" i="8"/>
  <c r="DU236" i="8"/>
  <c r="DU235" i="8"/>
  <c r="DU237" i="8"/>
  <c r="DU238" i="8"/>
  <c r="DU232" i="8"/>
  <c r="DU220" i="8"/>
  <c r="DU215" i="8"/>
  <c r="DU227" i="8"/>
  <c r="DU231" i="8"/>
  <c r="DU230" i="8"/>
  <c r="DU229" i="8"/>
  <c r="DU228" i="8"/>
  <c r="DU219" i="8"/>
  <c r="DU221" i="8"/>
  <c r="DU216" i="8"/>
  <c r="DU214" i="8"/>
  <c r="DU223" i="8"/>
  <c r="DU224" i="8"/>
  <c r="DU226" i="8"/>
  <c r="DU225" i="8"/>
  <c r="DU217" i="8"/>
  <c r="DU218" i="8"/>
  <c r="DU205" i="8"/>
  <c r="DU204" i="8"/>
  <c r="DU206" i="8"/>
  <c r="DU207" i="8"/>
  <c r="C18" i="8"/>
  <c r="C13" i="7"/>
  <c r="C11" i="7"/>
  <c r="C10" i="7"/>
  <c r="FR263" i="8"/>
  <c r="EA263" i="8"/>
  <c r="CJ263" i="8"/>
  <c r="FR232" i="8"/>
  <c r="EA232" i="8"/>
  <c r="CJ232" i="8"/>
  <c r="AS204" i="8"/>
  <c r="K36" i="7"/>
  <c r="EL264" i="8"/>
  <c r="CO264" i="8"/>
  <c r="CO265" i="8"/>
  <c r="EF264" i="8"/>
  <c r="CU264" i="8"/>
  <c r="CU265" i="8" s="1"/>
  <c r="CJ170" i="8"/>
  <c r="CJ139" i="8"/>
  <c r="CJ77" i="8"/>
  <c r="CJ46" i="8"/>
  <c r="FR170" i="8"/>
  <c r="FR139" i="8"/>
  <c r="FR77" i="8"/>
  <c r="FR46" i="8"/>
  <c r="EA170" i="8"/>
  <c r="EA139" i="8"/>
  <c r="EA77" i="8"/>
  <c r="EA46" i="8"/>
  <c r="B48" i="8"/>
  <c r="B141" i="8"/>
  <c r="B172" i="8"/>
  <c r="FW79" i="8"/>
  <c r="DS264" i="8"/>
  <c r="DS265" i="8" s="1"/>
  <c r="FP264" i="8"/>
  <c r="DY264" i="8"/>
  <c r="DY265" i="8" s="1"/>
  <c r="DA264" i="8"/>
  <c r="DA265" i="8"/>
  <c r="FD264" i="8"/>
  <c r="DG264" i="8"/>
  <c r="DG265" i="8"/>
  <c r="FJ264" i="8"/>
  <c r="EX264" i="8"/>
  <c r="ER264" i="8"/>
  <c r="DM264" i="8"/>
  <c r="DM265" i="8" s="1"/>
  <c r="I22" i="7"/>
  <c r="F161" i="7"/>
  <c r="G161" i="7"/>
  <c r="H161" i="7" s="1"/>
  <c r="I161" i="7" s="1"/>
  <c r="D146" i="7"/>
  <c r="G146" i="7" s="1"/>
  <c r="BS158" i="8"/>
  <c r="BS158" i="19" s="1"/>
  <c r="F108" i="7"/>
  <c r="F125" i="7"/>
  <c r="EO130" i="8" s="1"/>
  <c r="EO130" i="19" s="1"/>
  <c r="F127" i="7"/>
  <c r="F126" i="7"/>
  <c r="EC131" i="8" s="1"/>
  <c r="EC131" i="19" s="1"/>
  <c r="F110" i="7"/>
  <c r="J143" i="19"/>
  <c r="D143" i="19"/>
  <c r="E112" i="8"/>
  <c r="J51" i="19"/>
  <c r="P113" i="19"/>
  <c r="J113" i="19"/>
  <c r="E144" i="8"/>
  <c r="J50" i="19"/>
  <c r="J18" i="8"/>
  <c r="J142" i="19"/>
  <c r="P18" i="8"/>
  <c r="J49" i="19"/>
  <c r="D111" i="19"/>
  <c r="Q142" i="8"/>
  <c r="Q142" i="19" s="1"/>
  <c r="P111" i="19"/>
  <c r="E265" i="8"/>
  <c r="AE265" i="8"/>
  <c r="AE264" i="8"/>
  <c r="AK264" i="8"/>
  <c r="AQ264" i="8"/>
  <c r="AK265" i="8"/>
  <c r="AS206" i="8"/>
  <c r="Y264" i="8"/>
  <c r="Y265" i="8"/>
  <c r="AS238" i="8"/>
  <c r="AQ265" i="8"/>
  <c r="AS207" i="8"/>
  <c r="J35" i="7" s="1"/>
  <c r="K35" i="7" s="1"/>
  <c r="M264" i="8"/>
  <c r="M265" i="8"/>
  <c r="G264" i="8"/>
  <c r="G265" i="8"/>
  <c r="S265" i="8"/>
  <c r="S264" i="8"/>
  <c r="AS206" i="19"/>
  <c r="AS207" i="19"/>
  <c r="AS238" i="19"/>
  <c r="AQ264" i="19"/>
  <c r="Y264" i="19"/>
  <c r="S264" i="19"/>
  <c r="AK264" i="19"/>
  <c r="M264" i="19"/>
  <c r="G264" i="19"/>
  <c r="AE264" i="19"/>
  <c r="DL75" i="20" l="1"/>
  <c r="DN75" i="20" s="1"/>
  <c r="DN75" i="19" s="1"/>
  <c r="FI230" i="20"/>
  <c r="FC230" i="20"/>
  <c r="EE230" i="20"/>
  <c r="DF230" i="20"/>
  <c r="FO230" i="20"/>
  <c r="EK230" i="20"/>
  <c r="DL230" i="20"/>
  <c r="CZ230" i="20"/>
  <c r="CN230" i="20"/>
  <c r="EQ230" i="20"/>
  <c r="DR230" i="20"/>
  <c r="EW230" i="20"/>
  <c r="DX230" i="20"/>
  <c r="CT230" i="20"/>
  <c r="DV137" i="20"/>
  <c r="DV137" i="19" s="1"/>
  <c r="EO230" i="20"/>
  <c r="DP230" i="20"/>
  <c r="EU230" i="20"/>
  <c r="DV230" i="20"/>
  <c r="CL230" i="20"/>
  <c r="CX230" i="20"/>
  <c r="FG230" i="20"/>
  <c r="FA230" i="20"/>
  <c r="EC230" i="20"/>
  <c r="DD230" i="20"/>
  <c r="CR230" i="20"/>
  <c r="FM230" i="20"/>
  <c r="EI230" i="20"/>
  <c r="DJ230" i="20"/>
  <c r="EK226" i="20"/>
  <c r="EE226" i="20"/>
  <c r="CZ226" i="20"/>
  <c r="EQ226" i="20"/>
  <c r="CN226" i="20"/>
  <c r="CT226" i="20"/>
  <c r="CR40" i="20"/>
  <c r="CR40" i="19" s="1"/>
  <c r="EO195" i="20"/>
  <c r="EI102" i="20"/>
  <c r="EO226" i="20"/>
  <c r="CR226" i="20"/>
  <c r="CL195" i="20"/>
  <c r="EI195" i="20"/>
  <c r="EC102" i="20"/>
  <c r="CL226" i="20"/>
  <c r="CX102" i="20"/>
  <c r="EC195" i="20"/>
  <c r="EC71" i="20"/>
  <c r="EC226" i="20"/>
  <c r="CX195" i="20"/>
  <c r="CR102" i="20"/>
  <c r="EO102" i="20"/>
  <c r="EI226" i="20"/>
  <c r="CX226" i="20"/>
  <c r="CR195" i="20"/>
  <c r="CL102" i="20"/>
  <c r="EU136" i="20"/>
  <c r="EV136" i="20" s="1"/>
  <c r="EV136" i="19" s="1"/>
  <c r="EO229" i="20"/>
  <c r="DV229" i="20"/>
  <c r="DD229" i="20"/>
  <c r="CX229" i="20"/>
  <c r="CR229" i="20"/>
  <c r="CL229" i="20"/>
  <c r="FA229" i="20"/>
  <c r="EI229" i="20"/>
  <c r="DP229" i="20"/>
  <c r="FM229" i="20"/>
  <c r="EU229" i="20"/>
  <c r="FG229" i="20"/>
  <c r="EC229" i="20"/>
  <c r="DJ229" i="20"/>
  <c r="DJ43" i="20"/>
  <c r="DJ43" i="19" s="1"/>
  <c r="FC229" i="20"/>
  <c r="EK229" i="20"/>
  <c r="DR229" i="20"/>
  <c r="FO229" i="20"/>
  <c r="EW229" i="20"/>
  <c r="EE229" i="20"/>
  <c r="DL229" i="20"/>
  <c r="FI229" i="20"/>
  <c r="EQ229" i="20"/>
  <c r="DX229" i="20"/>
  <c r="DF229" i="20"/>
  <c r="CZ229" i="20"/>
  <c r="CT229" i="20"/>
  <c r="CN229" i="20"/>
  <c r="J20" i="8"/>
  <c r="J20" i="19" s="1"/>
  <c r="AC147" i="8"/>
  <c r="AC147" i="19" s="1"/>
  <c r="AB147" i="19"/>
  <c r="AC25" i="8"/>
  <c r="AC25" i="19" s="1"/>
  <c r="AC48" i="19" s="1"/>
  <c r="AB25" i="19"/>
  <c r="F300" i="19"/>
  <c r="E300" i="19"/>
  <c r="D300" i="19"/>
  <c r="T71" i="27"/>
  <c r="J8" i="26"/>
  <c r="I8" i="26"/>
  <c r="L8" i="26"/>
  <c r="N8" i="26" s="1"/>
  <c r="A261" i="27"/>
  <c r="AQ225" i="27"/>
  <c r="T72" i="27"/>
  <c r="T70" i="27"/>
  <c r="T1048" i="27"/>
  <c r="T1050" i="27" a="1"/>
  <c r="T1050" i="27" s="1"/>
  <c r="T1049" i="27" s="1"/>
  <c r="U831" i="27"/>
  <c r="BH976" i="27"/>
  <c r="AU1191" i="27"/>
  <c r="AU70" i="27"/>
  <c r="T1331" i="27"/>
  <c r="BD689" i="27"/>
  <c r="T579" i="27"/>
  <c r="BH1261" i="27"/>
  <c r="AY939" i="27"/>
  <c r="AY942" i="27"/>
  <c r="AX834" i="27"/>
  <c r="U1332" i="27"/>
  <c r="U832" i="27"/>
  <c r="U869" i="27"/>
  <c r="U868" i="27"/>
  <c r="CQ287" i="20"/>
  <c r="CQ292" i="20"/>
  <c r="BX70" i="27"/>
  <c r="BX71" i="27"/>
  <c r="F288" i="19"/>
  <c r="E279" i="19"/>
  <c r="E285" i="19"/>
  <c r="E282" i="19"/>
  <c r="C300" i="19"/>
  <c r="C299" i="19"/>
  <c r="C283" i="19"/>
  <c r="C285" i="19"/>
  <c r="D296" i="19"/>
  <c r="D299" i="19"/>
  <c r="D275" i="19"/>
  <c r="F276" i="19"/>
  <c r="F273" i="19"/>
  <c r="F296" i="19"/>
  <c r="E283" i="19"/>
  <c r="E280" i="19"/>
  <c r="E290" i="19"/>
  <c r="C296" i="19"/>
  <c r="C295" i="19"/>
  <c r="C297" i="19"/>
  <c r="F282" i="19"/>
  <c r="D276" i="19"/>
  <c r="D295" i="19"/>
  <c r="F277" i="19"/>
  <c r="F286" i="19"/>
  <c r="D293" i="19"/>
  <c r="F280" i="19"/>
  <c r="E276" i="19"/>
  <c r="D292" i="19"/>
  <c r="D297" i="19"/>
  <c r="C292" i="19"/>
  <c r="C291" i="19"/>
  <c r="C293" i="19"/>
  <c r="E278" i="19"/>
  <c r="F278" i="19"/>
  <c r="D277" i="19"/>
  <c r="D291" i="19"/>
  <c r="F281" i="19"/>
  <c r="F285" i="19"/>
  <c r="E289" i="19"/>
  <c r="D274" i="19"/>
  <c r="C294" i="19"/>
  <c r="E275" i="19"/>
  <c r="E277" i="19"/>
  <c r="E288" i="19"/>
  <c r="D298" i="19"/>
  <c r="C288" i="19"/>
  <c r="C284" i="19"/>
  <c r="C287" i="19"/>
  <c r="C289" i="19"/>
  <c r="E274" i="19"/>
  <c r="F274" i="19"/>
  <c r="F290" i="19"/>
  <c r="D273" i="19"/>
  <c r="D279" i="19"/>
  <c r="G65" i="26"/>
  <c r="G72" i="26" s="1"/>
  <c r="T327" i="27"/>
  <c r="AU1226" i="27"/>
  <c r="CA70" i="27"/>
  <c r="CA74" i="27"/>
  <c r="BB903" i="27"/>
  <c r="BD686" i="27"/>
  <c r="BH903" i="27"/>
  <c r="T580" i="27"/>
  <c r="U1192" i="27"/>
  <c r="U1297" i="27"/>
  <c r="U1333" i="27"/>
  <c r="U1082" i="27"/>
  <c r="U1084" i="27"/>
  <c r="T1047" i="27"/>
  <c r="AU1190" i="27"/>
  <c r="BH907" i="27"/>
  <c r="AV1331" i="27"/>
  <c r="BH74" i="27"/>
  <c r="BH71" i="27"/>
  <c r="U760" i="27"/>
  <c r="U758" i="27"/>
  <c r="T1120" i="27"/>
  <c r="U251" i="27"/>
  <c r="U249" i="27"/>
  <c r="BE613" i="27"/>
  <c r="BJ903" i="27"/>
  <c r="BS1261" i="27"/>
  <c r="AU902" i="27"/>
  <c r="T1295" i="27"/>
  <c r="BB546" i="27"/>
  <c r="BA497" i="27"/>
  <c r="AY140" i="27"/>
  <c r="BQ1299" i="27"/>
  <c r="BB982" i="27"/>
  <c r="BB975" i="27"/>
  <c r="BN1332" i="27"/>
  <c r="BN1335" i="27"/>
  <c r="BN1331" i="27"/>
  <c r="BM1229" i="27"/>
  <c r="BM1226" i="27"/>
  <c r="BS1154" i="27"/>
  <c r="BS1155" i="27"/>
  <c r="BK1190" i="27"/>
  <c r="BK1194" i="27"/>
  <c r="BK1191" i="27"/>
  <c r="BP1155" i="27"/>
  <c r="BP1158" i="27"/>
  <c r="BT1011" i="27"/>
  <c r="S1049" i="27"/>
  <c r="BJ1048" i="27"/>
  <c r="S1261" i="27"/>
  <c r="BE543" i="27"/>
  <c r="S1296" i="27"/>
  <c r="S1295" i="27"/>
  <c r="S1262" i="27"/>
  <c r="BT1261" i="27"/>
  <c r="BT1264" i="27"/>
  <c r="BT1260" i="27"/>
  <c r="BK1155" i="27"/>
  <c r="BK1158" i="27"/>
  <c r="BK1154" i="27"/>
  <c r="BN1122" i="27"/>
  <c r="BN1119" i="27"/>
  <c r="BB944" i="27"/>
  <c r="AU872" i="27"/>
  <c r="AV866" i="27"/>
  <c r="BG872" i="27"/>
  <c r="U1262" i="27"/>
  <c r="U1261" i="27"/>
  <c r="BJ1226" i="27"/>
  <c r="BJ1229" i="27"/>
  <c r="BE908" i="27"/>
  <c r="BE909" i="27"/>
  <c r="BA872" i="27"/>
  <c r="BA871" i="27" s="1"/>
  <c r="BA866" i="27"/>
  <c r="BG829" i="27"/>
  <c r="BG836" i="27"/>
  <c r="AX799" i="27"/>
  <c r="AX798" i="27"/>
  <c r="AX937" i="27"/>
  <c r="AX944" i="27"/>
  <c r="AX655" i="27"/>
  <c r="AX730" i="27"/>
  <c r="AX729" i="27"/>
  <c r="AY799" i="27"/>
  <c r="AY798" i="27"/>
  <c r="AY1117" i="27"/>
  <c r="AY1124" i="27"/>
  <c r="AY1052" i="27"/>
  <c r="AX1230" i="27"/>
  <c r="AX1229" i="27" s="1"/>
  <c r="AX1224" i="27"/>
  <c r="AX1196" i="27"/>
  <c r="AX1189" i="27"/>
  <c r="AY1231" i="27"/>
  <c r="AX1336" i="27"/>
  <c r="AX1337" i="27"/>
  <c r="BM650" i="27"/>
  <c r="BM649" i="27"/>
  <c r="BM653" i="27"/>
  <c r="BQ613" i="27"/>
  <c r="BQ612" i="27"/>
  <c r="S327" i="27"/>
  <c r="S325" i="27"/>
  <c r="S326" i="27"/>
  <c r="BN542" i="27"/>
  <c r="T143" i="27"/>
  <c r="T142" i="27" a="1"/>
  <c r="T142" i="27" s="1"/>
  <c r="T138" i="27"/>
  <c r="U466" i="27" a="1"/>
  <c r="U466" i="27" s="1"/>
  <c r="U463" i="27" s="1"/>
  <c r="T217" i="27"/>
  <c r="T212" i="27"/>
  <c r="T216" i="27" a="1"/>
  <c r="T216" i="27" s="1"/>
  <c r="T215" i="27" s="1"/>
  <c r="BP214" i="27"/>
  <c r="T546" i="27"/>
  <c r="T545" i="27" a="1"/>
  <c r="T545" i="27" s="1"/>
  <c r="T728" i="27"/>
  <c r="T727" i="27" a="1"/>
  <c r="T727" i="27" s="1"/>
  <c r="T762" i="27"/>
  <c r="T757" i="27"/>
  <c r="T761" i="27" a="1"/>
  <c r="T761" i="27" s="1"/>
  <c r="T760" i="27" s="1"/>
  <c r="T797" i="27"/>
  <c r="T796" i="27" a="1"/>
  <c r="T796" i="27" s="1"/>
  <c r="AV873" i="27"/>
  <c r="BA902" i="27"/>
  <c r="U543" i="27"/>
  <c r="U326" i="27"/>
  <c r="T74" i="27"/>
  <c r="T289" i="27"/>
  <c r="T284" i="27"/>
  <c r="BK143" i="27"/>
  <c r="T358" i="27"/>
  <c r="T362" i="27" a="1"/>
  <c r="T362" i="27" s="1"/>
  <c r="T361" i="27" s="1"/>
  <c r="T363" i="27"/>
  <c r="T466" i="27" a="1"/>
  <c r="T466" i="27" s="1"/>
  <c r="T467" i="27"/>
  <c r="S544" i="27"/>
  <c r="BJ105" i="27"/>
  <c r="BK69" i="27"/>
  <c r="AU105" i="27"/>
  <c r="BJ75" i="27"/>
  <c r="BS111" i="27"/>
  <c r="BK112" i="27"/>
  <c r="S142" i="27"/>
  <c r="BB105" i="27"/>
  <c r="BT111" i="27"/>
  <c r="AV112" i="27"/>
  <c r="BJ144" i="27"/>
  <c r="BA105" i="27"/>
  <c r="S542" i="27"/>
  <c r="U499" i="27"/>
  <c r="BH138" i="27"/>
  <c r="BJ255" i="27"/>
  <c r="BP112" i="27"/>
  <c r="BT145" i="27"/>
  <c r="BT138" i="27"/>
  <c r="BK145" i="27"/>
  <c r="AS442" i="27"/>
  <c r="BN75" i="27"/>
  <c r="AV144" i="27"/>
  <c r="BS546" i="27"/>
  <c r="BS112" i="27"/>
  <c r="BQ145" i="27"/>
  <c r="BJ463" i="27"/>
  <c r="U176" i="27"/>
  <c r="BT105" i="27"/>
  <c r="U1010" i="27"/>
  <c r="AS990" i="27"/>
  <c r="AU144" i="27"/>
  <c r="BE105" i="27"/>
  <c r="S110" i="27"/>
  <c r="AS49" i="27"/>
  <c r="S74" i="27"/>
  <c r="BD183" i="27"/>
  <c r="AV145" i="27"/>
  <c r="BQ69" i="27"/>
  <c r="BN145" i="27"/>
  <c r="D294" i="19"/>
  <c r="D290" i="19"/>
  <c r="S955" i="27"/>
  <c r="S959" i="27"/>
  <c r="S990" i="27"/>
  <c r="S991" i="27"/>
  <c r="S993" i="27"/>
  <c r="S1228" i="27"/>
  <c r="D280" i="19"/>
  <c r="C298" i="19"/>
  <c r="C290" i="19"/>
  <c r="C286" i="19"/>
  <c r="C276" i="19"/>
  <c r="E296" i="19"/>
  <c r="E286" i="19"/>
  <c r="E281" i="19"/>
  <c r="E273" i="19"/>
  <c r="F289" i="19"/>
  <c r="F283" i="19"/>
  <c r="F279" i="19"/>
  <c r="F275" i="19"/>
  <c r="D278" i="19"/>
  <c r="AO27" i="32"/>
  <c r="CQ278" i="20"/>
  <c r="CQ274" i="20"/>
  <c r="T8" i="29"/>
  <c r="BS159" i="8"/>
  <c r="BS159" i="19" s="1"/>
  <c r="BS221" i="8"/>
  <c r="BS221" i="19" s="1"/>
  <c r="BY221" i="8"/>
  <c r="BY221" i="19" s="1"/>
  <c r="CE221" i="8"/>
  <c r="CE221" i="19" s="1"/>
  <c r="BM221" i="8"/>
  <c r="BM221" i="19" s="1"/>
  <c r="BM120" i="8"/>
  <c r="BM120" i="19" s="1"/>
  <c r="BS213" i="8"/>
  <c r="BS213" i="19" s="1"/>
  <c r="BY213" i="8"/>
  <c r="BY213" i="19" s="1"/>
  <c r="BM213" i="8"/>
  <c r="BM213" i="19" s="1"/>
  <c r="CE213" i="8"/>
  <c r="CE213" i="19" s="1"/>
  <c r="BU220" i="8"/>
  <c r="BU220" i="19" s="1"/>
  <c r="BO220" i="8"/>
  <c r="BO220" i="19" s="1"/>
  <c r="CA220" i="8"/>
  <c r="CA220" i="19" s="1"/>
  <c r="CG220" i="8"/>
  <c r="CG220" i="19" s="1"/>
  <c r="CA159" i="8"/>
  <c r="CA159" i="19" s="1"/>
  <c r="CA221" i="8"/>
  <c r="CG221" i="8"/>
  <c r="BO221" i="8"/>
  <c r="BU221" i="8"/>
  <c r="CA213" i="8"/>
  <c r="BO213" i="8"/>
  <c r="CG213" i="8"/>
  <c r="CI213" i="8" s="1"/>
  <c r="BU213" i="8"/>
  <c r="D78" i="7"/>
  <c r="D83" i="7" s="1"/>
  <c r="G83" i="7" s="1"/>
  <c r="H83" i="7" s="1"/>
  <c r="I83" i="7" s="1"/>
  <c r="G77" i="7"/>
  <c r="H77" i="7" s="1"/>
  <c r="I77" i="7" s="1"/>
  <c r="P20" i="8"/>
  <c r="Q20" i="8" s="1"/>
  <c r="Q20" i="19" s="1"/>
  <c r="CX137" i="20"/>
  <c r="CX137" i="19" s="1"/>
  <c r="EU44" i="20"/>
  <c r="EU44" i="19" s="1"/>
  <c r="CL137" i="20"/>
  <c r="CL137" i="19" s="1"/>
  <c r="M6" i="30"/>
  <c r="AO19" i="32"/>
  <c r="AO15" i="32"/>
  <c r="Z9" i="7"/>
  <c r="R29" i="32"/>
  <c r="AO18" i="32"/>
  <c r="U11" i="7"/>
  <c r="CR111" i="8"/>
  <c r="FM75" i="20"/>
  <c r="EI44" i="20"/>
  <c r="EU168" i="20"/>
  <c r="EU168" i="19" s="1"/>
  <c r="G123" i="7"/>
  <c r="H123" i="7" s="1"/>
  <c r="I123" i="7" s="1"/>
  <c r="EE126" i="8" s="1"/>
  <c r="D128" i="7"/>
  <c r="E128" i="7" s="1"/>
  <c r="E146" i="7" s="1"/>
  <c r="F146" i="7" s="1"/>
  <c r="FA75" i="20"/>
  <c r="FA75" i="19" s="1"/>
  <c r="FG168" i="20"/>
  <c r="EI168" i="20"/>
  <c r="EI168" i="19" s="1"/>
  <c r="DP75" i="20"/>
  <c r="DP75" i="19" s="1"/>
  <c r="H127" i="7"/>
  <c r="I127" i="7" s="1"/>
  <c r="P19" i="8"/>
  <c r="P19" i="19" s="1"/>
  <c r="E19" i="8"/>
  <c r="E19" i="19" s="1"/>
  <c r="CL111" i="8"/>
  <c r="CL111" i="19" s="1"/>
  <c r="BG155" i="8"/>
  <c r="BA62" i="8"/>
  <c r="BA62" i="19" s="1"/>
  <c r="EI18" i="8"/>
  <c r="CM173" i="8"/>
  <c r="CM173" i="19" s="1"/>
  <c r="EC164" i="20"/>
  <c r="EC164" i="19" s="1"/>
  <c r="AU62" i="8"/>
  <c r="AU62" i="19" s="1"/>
  <c r="BG62" i="8"/>
  <c r="BG62" i="19" s="1"/>
  <c r="G51" i="7"/>
  <c r="BA31" i="19"/>
  <c r="BA155" i="8"/>
  <c r="D279" i="8"/>
  <c r="D280" i="8"/>
  <c r="E297" i="8"/>
  <c r="E299" i="8"/>
  <c r="H53" i="7"/>
  <c r="I53" i="7" s="1"/>
  <c r="AD55" i="8" s="1"/>
  <c r="AD55" i="19" s="1"/>
  <c r="CX168" i="20"/>
  <c r="CL168" i="20"/>
  <c r="CL168" i="19" s="1"/>
  <c r="DD137" i="20"/>
  <c r="DD137" i="19" s="1"/>
  <c r="J19" i="8"/>
  <c r="J19" i="19" s="1"/>
  <c r="AN57" i="8"/>
  <c r="AN150" i="8"/>
  <c r="AN150" i="19" s="1"/>
  <c r="EJ162" i="8"/>
  <c r="EJ162" i="19" s="1"/>
  <c r="AH150" i="8"/>
  <c r="AH150" i="19" s="1"/>
  <c r="AH118" i="8"/>
  <c r="V118" i="8"/>
  <c r="W118" i="8" s="1"/>
  <c r="W118" i="19" s="1"/>
  <c r="W141" i="19" s="1"/>
  <c r="AN25" i="8"/>
  <c r="AN25" i="19" s="1"/>
  <c r="CX33" i="8"/>
  <c r="CX33" i="19" s="1"/>
  <c r="CY68" i="8"/>
  <c r="CY68" i="19" s="1"/>
  <c r="AV33" i="8"/>
  <c r="AV33" i="19" s="1"/>
  <c r="CX133" i="20"/>
  <c r="CX133" i="19" s="1"/>
  <c r="EO71" i="20"/>
  <c r="EO71" i="19" s="1"/>
  <c r="DP136" i="20"/>
  <c r="AV32" i="8"/>
  <c r="AV32" i="19" s="1"/>
  <c r="CX71" i="20"/>
  <c r="CX71" i="19" s="1"/>
  <c r="CL164" i="20"/>
  <c r="CL164" i="19" s="1"/>
  <c r="AU156" i="8"/>
  <c r="AU156" i="19" s="1"/>
  <c r="CL133" i="20"/>
  <c r="CL133" i="19" s="1"/>
  <c r="CR71" i="20"/>
  <c r="CR71" i="19" s="1"/>
  <c r="EO164" i="20"/>
  <c r="EO164" i="19" s="1"/>
  <c r="EO40" i="20"/>
  <c r="EO40" i="19" s="1"/>
  <c r="CL71" i="20"/>
  <c r="CL71" i="19" s="1"/>
  <c r="CX40" i="20"/>
  <c r="CX40" i="19" s="1"/>
  <c r="CX74" i="20"/>
  <c r="CX74" i="19" s="1"/>
  <c r="EI40" i="20"/>
  <c r="EI40" i="19" s="1"/>
  <c r="CL40" i="20"/>
  <c r="CL40" i="19" s="1"/>
  <c r="DD74" i="20"/>
  <c r="E298" i="8"/>
  <c r="AU125" i="19"/>
  <c r="BG156" i="8"/>
  <c r="BG156" i="19" s="1"/>
  <c r="CR133" i="20"/>
  <c r="CR133" i="19" s="1"/>
  <c r="EC40" i="20"/>
  <c r="EC40" i="19" s="1"/>
  <c r="CX164" i="20"/>
  <c r="CX164" i="19" s="1"/>
  <c r="EI71" i="20"/>
  <c r="EI71" i="19" s="1"/>
  <c r="CR164" i="20"/>
  <c r="CR164" i="19" s="1"/>
  <c r="EO133" i="20"/>
  <c r="EI133" i="20"/>
  <c r="EI133" i="19" s="1"/>
  <c r="EC133" i="20"/>
  <c r="EI164" i="20"/>
  <c r="EI164" i="19" s="1"/>
  <c r="CL74" i="20"/>
  <c r="CL74" i="19" s="1"/>
  <c r="BB126" i="8"/>
  <c r="BB126" i="19" s="1"/>
  <c r="CA151" i="8"/>
  <c r="CA151" i="19" s="1"/>
  <c r="CG120" i="8"/>
  <c r="CG120" i="19" s="1"/>
  <c r="AU29" i="19"/>
  <c r="CR130" i="8"/>
  <c r="CR130" i="19" s="1"/>
  <c r="EC37" i="8"/>
  <c r="ED37" i="8" s="1"/>
  <c r="ED37" i="19" s="1"/>
  <c r="EC168" i="20"/>
  <c r="EC168" i="19" s="1"/>
  <c r="DJ44" i="20"/>
  <c r="EU137" i="20"/>
  <c r="EU137" i="19" s="1"/>
  <c r="DV75" i="20"/>
  <c r="FG44" i="20"/>
  <c r="FG44" i="19" s="1"/>
  <c r="EO137" i="20"/>
  <c r="EO137" i="19" s="1"/>
  <c r="DP137" i="20"/>
  <c r="DP137" i="19" s="1"/>
  <c r="FG75" i="20"/>
  <c r="EC137" i="20"/>
  <c r="EC137" i="19" s="1"/>
  <c r="CR137" i="20"/>
  <c r="CR137" i="19" s="1"/>
  <c r="DV168" i="20"/>
  <c r="DV168" i="19" s="1"/>
  <c r="DJ137" i="20"/>
  <c r="CL75" i="20"/>
  <c r="CL75" i="19" s="1"/>
  <c r="FM168" i="20"/>
  <c r="CR136" i="20"/>
  <c r="CR136" i="19" s="1"/>
  <c r="DV136" i="20"/>
  <c r="DV136" i="19" s="1"/>
  <c r="CX167" i="20"/>
  <c r="CX167" i="19" s="1"/>
  <c r="DV167" i="20"/>
  <c r="CR43" i="20"/>
  <c r="CR43" i="19" s="1"/>
  <c r="CX136" i="20"/>
  <c r="CX136" i="19" s="1"/>
  <c r="DP43" i="20"/>
  <c r="E296" i="8"/>
  <c r="FM167" i="20"/>
  <c r="FM167" i="19" s="1"/>
  <c r="BS66" i="8"/>
  <c r="BS66" i="19" s="1"/>
  <c r="CM68" i="8"/>
  <c r="CM68" i="19" s="1"/>
  <c r="EO37" i="8"/>
  <c r="EO37" i="19" s="1"/>
  <c r="CR168" i="20"/>
  <c r="CR168" i="19" s="1"/>
  <c r="DD44" i="20"/>
  <c r="DE44" i="20" s="1"/>
  <c r="DE44" i="19" s="1"/>
  <c r="DJ168" i="20"/>
  <c r="DJ168" i="19" s="1"/>
  <c r="CR75" i="20"/>
  <c r="CR75" i="19" s="1"/>
  <c r="FA44" i="20"/>
  <c r="FA44" i="19" s="1"/>
  <c r="DD168" i="20"/>
  <c r="FM44" i="20"/>
  <c r="FM44" i="19" s="1"/>
  <c r="EO168" i="20"/>
  <c r="EU75" i="20"/>
  <c r="EU75" i="19" s="1"/>
  <c r="EC75" i="20"/>
  <c r="EC75" i="19" s="1"/>
  <c r="EI75" i="20"/>
  <c r="DD75" i="20"/>
  <c r="CX44" i="20"/>
  <c r="CX44" i="19" s="1"/>
  <c r="CX75" i="20"/>
  <c r="CX75" i="19" s="1"/>
  <c r="DJ167" i="20"/>
  <c r="DJ167" i="19" s="1"/>
  <c r="DD167" i="20"/>
  <c r="DD167" i="19" s="1"/>
  <c r="DJ74" i="20"/>
  <c r="DJ74" i="19" s="1"/>
  <c r="CR74" i="20"/>
  <c r="CR74" i="19" s="1"/>
  <c r="DP167" i="20"/>
  <c r="DV74" i="20"/>
  <c r="DV74" i="19" s="1"/>
  <c r="CR167" i="20"/>
  <c r="CR167" i="19" s="1"/>
  <c r="CX43" i="20"/>
  <c r="CX43" i="19" s="1"/>
  <c r="DD43" i="20"/>
  <c r="DE43" i="20" s="1"/>
  <c r="BH18" i="8"/>
  <c r="BH18" i="19" s="1"/>
  <c r="FA74" i="20"/>
  <c r="FA74" i="19" s="1"/>
  <c r="FA168" i="20"/>
  <c r="FA168" i="19" s="1"/>
  <c r="CR44" i="20"/>
  <c r="DP44" i="20"/>
  <c r="FM137" i="20"/>
  <c r="FM137" i="19" s="1"/>
  <c r="CL44" i="20"/>
  <c r="CL44" i="19" s="1"/>
  <c r="FG137" i="20"/>
  <c r="FG137" i="19" s="1"/>
  <c r="FA137" i="20"/>
  <c r="FA137" i="19" s="1"/>
  <c r="DV44" i="20"/>
  <c r="EC44" i="20"/>
  <c r="EC44" i="19" s="1"/>
  <c r="DP168" i="20"/>
  <c r="DP168" i="19" s="1"/>
  <c r="EO44" i="20"/>
  <c r="EO44" i="19" s="1"/>
  <c r="EI137" i="20"/>
  <c r="EI137" i="19" s="1"/>
  <c r="DJ75" i="20"/>
  <c r="DJ75" i="19" s="1"/>
  <c r="EO75" i="20"/>
  <c r="CL43" i="20"/>
  <c r="CL167" i="20"/>
  <c r="CL167" i="19" s="1"/>
  <c r="DD136" i="20"/>
  <c r="DD136" i="19" s="1"/>
  <c r="DJ136" i="20"/>
  <c r="DJ136" i="19" s="1"/>
  <c r="DP74" i="20"/>
  <c r="DP74" i="19" s="1"/>
  <c r="DV43" i="20"/>
  <c r="DV43" i="19" s="1"/>
  <c r="CL136" i="20"/>
  <c r="CE66" i="8"/>
  <c r="BY158" i="8"/>
  <c r="CE128" i="8"/>
  <c r="CE128" i="19" s="1"/>
  <c r="CE34" i="8"/>
  <c r="CE34" i="19" s="1"/>
  <c r="BO151" i="8"/>
  <c r="BO151" i="19" s="1"/>
  <c r="BM35" i="8"/>
  <c r="BN35" i="8" s="1"/>
  <c r="BN35" i="19" s="1"/>
  <c r="BY35" i="8"/>
  <c r="CE159" i="8"/>
  <c r="CE159" i="19" s="1"/>
  <c r="CE65" i="8"/>
  <c r="EU167" i="20"/>
  <c r="FG43" i="20"/>
  <c r="BB33" i="8"/>
  <c r="BA156" i="8"/>
  <c r="BA32" i="19"/>
  <c r="EI167" i="20"/>
  <c r="EI167" i="19" s="1"/>
  <c r="EI43" i="20"/>
  <c r="EI43" i="19" s="1"/>
  <c r="BU27" i="8"/>
  <c r="BU27" i="19" s="1"/>
  <c r="CA58" i="8"/>
  <c r="CA58" i="19" s="1"/>
  <c r="AB150" i="8"/>
  <c r="AB150" i="19" s="1"/>
  <c r="BG33" i="19"/>
  <c r="AB57" i="8"/>
  <c r="AB57" i="19" s="1"/>
  <c r="AU124" i="19"/>
  <c r="AU63" i="8"/>
  <c r="AU63" i="19" s="1"/>
  <c r="BA63" i="8"/>
  <c r="BA63" i="19" s="1"/>
  <c r="EC74" i="20"/>
  <c r="EC74" i="19" s="1"/>
  <c r="CQ290" i="20"/>
  <c r="V150" i="8"/>
  <c r="V150" i="19" s="1"/>
  <c r="AH57" i="8"/>
  <c r="V57" i="8"/>
  <c r="V57" i="19" s="1"/>
  <c r="BB30" i="8"/>
  <c r="BB30" i="19" s="1"/>
  <c r="BB122" i="8"/>
  <c r="BB122" i="19" s="1"/>
  <c r="CQ272" i="20"/>
  <c r="AV31" i="8"/>
  <c r="AV31" i="19" s="1"/>
  <c r="V55" i="8"/>
  <c r="CQ289" i="20"/>
  <c r="CQ275" i="20"/>
  <c r="AB148" i="8"/>
  <c r="AB148" i="19" s="1"/>
  <c r="J26" i="7"/>
  <c r="K26" i="7" s="1"/>
  <c r="K50" i="8"/>
  <c r="K50" i="19" s="1"/>
  <c r="BM66" i="8"/>
  <c r="BM66" i="19" s="1"/>
  <c r="BM128" i="8"/>
  <c r="BM128" i="19" s="1"/>
  <c r="CX37" i="8"/>
  <c r="EC130" i="8"/>
  <c r="EC130" i="19" s="1"/>
  <c r="BS128" i="8"/>
  <c r="BS128" i="19" s="1"/>
  <c r="BY159" i="8"/>
  <c r="BY159" i="19" s="1"/>
  <c r="EP161" i="8"/>
  <c r="EP161" i="19" s="1"/>
  <c r="CL130" i="8"/>
  <c r="CL130" i="19" s="1"/>
  <c r="CL37" i="8"/>
  <c r="CL37" i="19" s="1"/>
  <c r="CQ276" i="20"/>
  <c r="CE151" i="8"/>
  <c r="CE151" i="19" s="1"/>
  <c r="BS35" i="8"/>
  <c r="BS35" i="19" s="1"/>
  <c r="BM159" i="8"/>
  <c r="BM159" i="19" s="1"/>
  <c r="CR37" i="8"/>
  <c r="CR37" i="19" s="1"/>
  <c r="CS68" i="8"/>
  <c r="CS68" i="19" s="1"/>
  <c r="EI37" i="8"/>
  <c r="CE158" i="8"/>
  <c r="CE158" i="19" s="1"/>
  <c r="EE133" i="20"/>
  <c r="EE133" i="19" s="1"/>
  <c r="CZ71" i="20"/>
  <c r="CZ71" i="19" s="1"/>
  <c r="CZ133" i="20"/>
  <c r="CZ133" i="19" s="1"/>
  <c r="CN164" i="20"/>
  <c r="CN164" i="19" s="1"/>
  <c r="CT133" i="20"/>
  <c r="CT133" i="19" s="1"/>
  <c r="CN40" i="20"/>
  <c r="BH63" i="8"/>
  <c r="BH63" i="19" s="1"/>
  <c r="X25" i="8"/>
  <c r="Z25" i="8" s="1"/>
  <c r="Z25" i="19" s="1"/>
  <c r="AP118" i="8"/>
  <c r="CT37" i="8"/>
  <c r="CT37" i="19" s="1"/>
  <c r="EQ37" i="8"/>
  <c r="EQ37" i="19" s="1"/>
  <c r="EE37" i="8"/>
  <c r="EE37" i="19" s="1"/>
  <c r="CN37" i="8"/>
  <c r="EK130" i="8"/>
  <c r="EK130" i="19" s="1"/>
  <c r="CZ130" i="8"/>
  <c r="CZ130" i="19" s="1"/>
  <c r="ES68" i="8"/>
  <c r="ES68" i="19" s="1"/>
  <c r="CT130" i="8"/>
  <c r="CT130" i="19" s="1"/>
  <c r="CS126" i="8"/>
  <c r="CS126" i="19" s="1"/>
  <c r="EK131" i="8"/>
  <c r="EK131" i="19" s="1"/>
  <c r="CT131" i="8"/>
  <c r="CT131" i="19" s="1"/>
  <c r="EQ131" i="8"/>
  <c r="EQ131" i="19" s="1"/>
  <c r="EQ38" i="8"/>
  <c r="CT38" i="8"/>
  <c r="CT38" i="19" s="1"/>
  <c r="EM69" i="8"/>
  <c r="EM69" i="19" s="1"/>
  <c r="CZ38" i="8"/>
  <c r="CZ38" i="19" s="1"/>
  <c r="CV162" i="8"/>
  <c r="CV162" i="19" s="1"/>
  <c r="EE38" i="8"/>
  <c r="CN38" i="8"/>
  <c r="CN38" i="19" s="1"/>
  <c r="CA27" i="8"/>
  <c r="CA27" i="19" s="1"/>
  <c r="EI38" i="8"/>
  <c r="EI38" i="19" s="1"/>
  <c r="BM65" i="8"/>
  <c r="BM65" i="19" s="1"/>
  <c r="DR44" i="20"/>
  <c r="DR44" i="19" s="1"/>
  <c r="EO126" i="8"/>
  <c r="EO126" i="19" s="1"/>
  <c r="V148" i="8"/>
  <c r="V148" i="19" s="1"/>
  <c r="BA49" i="8"/>
  <c r="BA49" i="19" s="1"/>
  <c r="BU66" i="8"/>
  <c r="BU66" i="19" s="1"/>
  <c r="BU120" i="8"/>
  <c r="BU120" i="19" s="1"/>
  <c r="BM27" i="8"/>
  <c r="BN27" i="8" s="1"/>
  <c r="EC132" i="8"/>
  <c r="EC132" i="19" s="1"/>
  <c r="BY127" i="8"/>
  <c r="BY127" i="19" s="1"/>
  <c r="BM34" i="8"/>
  <c r="BS127" i="8"/>
  <c r="BS127" i="19" s="1"/>
  <c r="CA66" i="8"/>
  <c r="CA66" i="19" s="1"/>
  <c r="BU58" i="8"/>
  <c r="BU58" i="19" s="1"/>
  <c r="EO39" i="8"/>
  <c r="EO39" i="19" s="1"/>
  <c r="EC38" i="8"/>
  <c r="EC38" i="19" s="1"/>
  <c r="BM158" i="8"/>
  <c r="BM158" i="19" s="1"/>
  <c r="BS34" i="8"/>
  <c r="BS34" i="19" s="1"/>
  <c r="BS65" i="8"/>
  <c r="BS65" i="19" s="1"/>
  <c r="CE127" i="8"/>
  <c r="CE127" i="19" s="1"/>
  <c r="CT75" i="20"/>
  <c r="CX126" i="8"/>
  <c r="CX126" i="19" s="1"/>
  <c r="AH55" i="8"/>
  <c r="AN55" i="8"/>
  <c r="AN55" i="19" s="1"/>
  <c r="AN148" i="8"/>
  <c r="AN148" i="19" s="1"/>
  <c r="AB55" i="8"/>
  <c r="AB55" i="19" s="1"/>
  <c r="AU60" i="8"/>
  <c r="AU49" i="8"/>
  <c r="BU159" i="8"/>
  <c r="BU159" i="19" s="1"/>
  <c r="BY58" i="8"/>
  <c r="BY58" i="19" s="1"/>
  <c r="BM127" i="8"/>
  <c r="BM127" i="19" s="1"/>
  <c r="BY34" i="8"/>
  <c r="BY34" i="19" s="1"/>
  <c r="BY65" i="8"/>
  <c r="DL137" i="20"/>
  <c r="DL137" i="19" s="1"/>
  <c r="G124" i="7"/>
  <c r="H124" i="7" s="1"/>
  <c r="I124" i="7" s="1"/>
  <c r="EQ18" i="8" s="1"/>
  <c r="EQ18" i="19" s="1"/>
  <c r="AH148" i="8"/>
  <c r="AH148" i="19" s="1"/>
  <c r="E20" i="8"/>
  <c r="E20" i="19" s="1"/>
  <c r="D50" i="19"/>
  <c r="E18" i="19"/>
  <c r="D275" i="8"/>
  <c r="E300" i="8"/>
  <c r="F300" i="8"/>
  <c r="W54" i="19"/>
  <c r="C297" i="8"/>
  <c r="C293" i="8"/>
  <c r="C289" i="8"/>
  <c r="C285" i="8"/>
  <c r="F288" i="8"/>
  <c r="F282" i="8"/>
  <c r="F278" i="8"/>
  <c r="F274" i="8"/>
  <c r="C300" i="8"/>
  <c r="C296" i="8"/>
  <c r="C292" i="8"/>
  <c r="C288" i="8"/>
  <c r="F299" i="8"/>
  <c r="F277" i="8"/>
  <c r="F273" i="8"/>
  <c r="D300" i="8"/>
  <c r="C299" i="8"/>
  <c r="C295" i="8"/>
  <c r="C291" i="8"/>
  <c r="C287" i="8"/>
  <c r="F298" i="8"/>
  <c r="F285" i="8"/>
  <c r="F280" i="8"/>
  <c r="F276" i="8"/>
  <c r="C298" i="8"/>
  <c r="C294" i="8"/>
  <c r="C290" i="8"/>
  <c r="C286" i="8"/>
  <c r="F297" i="8"/>
  <c r="F289" i="8"/>
  <c r="F279" i="8"/>
  <c r="F275" i="8"/>
  <c r="C284" i="8"/>
  <c r="CQ282" i="20"/>
  <c r="Q113" i="8"/>
  <c r="Q113" i="19" s="1"/>
  <c r="DX75" i="20"/>
  <c r="EQ44" i="20"/>
  <c r="EQ44" i="19" s="1"/>
  <c r="FI137" i="20"/>
  <c r="FI137" i="19" s="1"/>
  <c r="FC137" i="20"/>
  <c r="FC137" i="19" s="1"/>
  <c r="EQ137" i="20"/>
  <c r="EQ137" i="19" s="1"/>
  <c r="DF137" i="20"/>
  <c r="DF137" i="19" s="1"/>
  <c r="EW44" i="20"/>
  <c r="FI75" i="20"/>
  <c r="FI75" i="19" s="1"/>
  <c r="EK168" i="20"/>
  <c r="EK168" i="19" s="1"/>
  <c r="EW75" i="20"/>
  <c r="EW75" i="19" s="1"/>
  <c r="DR75" i="20"/>
  <c r="DR75" i="19" s="1"/>
  <c r="FC44" i="20"/>
  <c r="FC44" i="19" s="1"/>
  <c r="DL44" i="20"/>
  <c r="DL44" i="19" s="1"/>
  <c r="EE137" i="20"/>
  <c r="EE137" i="19" s="1"/>
  <c r="FC168" i="20"/>
  <c r="FC168" i="19" s="1"/>
  <c r="DR168" i="20"/>
  <c r="DR168" i="19" s="1"/>
  <c r="EK75" i="20"/>
  <c r="EK75" i="19" s="1"/>
  <c r="CN75" i="20"/>
  <c r="CN75" i="19" s="1"/>
  <c r="EE75" i="20"/>
  <c r="EE75" i="19" s="1"/>
  <c r="CQ299" i="20"/>
  <c r="FI74" i="20"/>
  <c r="DL43" i="20"/>
  <c r="CZ74" i="20"/>
  <c r="CZ74" i="19" s="1"/>
  <c r="FI136" i="20"/>
  <c r="FI136" i="19" s="1"/>
  <c r="FI43" i="20"/>
  <c r="FI43" i="19" s="1"/>
  <c r="CZ43" i="20"/>
  <c r="CZ43" i="19" s="1"/>
  <c r="EQ167" i="20"/>
  <c r="EQ167" i="19" s="1"/>
  <c r="EE136" i="20"/>
  <c r="CZ167" i="20"/>
  <c r="FO74" i="20"/>
  <c r="FO74" i="19" s="1"/>
  <c r="CT136" i="20"/>
  <c r="CT136" i="19" s="1"/>
  <c r="DR74" i="20"/>
  <c r="DR74" i="19" s="1"/>
  <c r="EW167" i="20"/>
  <c r="EK43" i="20"/>
  <c r="EK43" i="19" s="1"/>
  <c r="CQ286" i="20"/>
  <c r="FA136" i="20"/>
  <c r="FA136" i="19" s="1"/>
  <c r="FM43" i="20"/>
  <c r="FM43" i="19" s="1"/>
  <c r="EO167" i="20"/>
  <c r="FG74" i="20"/>
  <c r="FG74" i="19" s="1"/>
  <c r="FG136" i="20"/>
  <c r="FG136" i="19" s="1"/>
  <c r="EO74" i="20"/>
  <c r="FA167" i="20"/>
  <c r="FA167" i="19" s="1"/>
  <c r="EO43" i="20"/>
  <c r="EO43" i="19" s="1"/>
  <c r="EI136" i="20"/>
  <c r="CQ294" i="20"/>
  <c r="ES162" i="8"/>
  <c r="ES162" i="19" s="1"/>
  <c r="EJ194" i="8"/>
  <c r="EJ194" i="19" s="1"/>
  <c r="EP194" i="8"/>
  <c r="EP194" i="19" s="1"/>
  <c r="CM194" i="8"/>
  <c r="CM194" i="19" s="1"/>
  <c r="CS194" i="8"/>
  <c r="CS194" i="19" s="1"/>
  <c r="ED194" i="8"/>
  <c r="ED194" i="19" s="1"/>
  <c r="ED101" i="8"/>
  <c r="ED101" i="19" s="1"/>
  <c r="EJ101" i="8"/>
  <c r="EJ101" i="19" s="1"/>
  <c r="CY194" i="8"/>
  <c r="CY194" i="19" s="1"/>
  <c r="EP101" i="8"/>
  <c r="EP101" i="19" s="1"/>
  <c r="EP163" i="8"/>
  <c r="EP163" i="19" s="1"/>
  <c r="EO132" i="8"/>
  <c r="EO132" i="19" s="1"/>
  <c r="CR132" i="8"/>
  <c r="CR132" i="19" s="1"/>
  <c r="CX132" i="8"/>
  <c r="CX132" i="19" s="1"/>
  <c r="CR39" i="8"/>
  <c r="CR39" i="19" s="1"/>
  <c r="EI132" i="8"/>
  <c r="EI132" i="19" s="1"/>
  <c r="CL132" i="8"/>
  <c r="CL132" i="19" s="1"/>
  <c r="CM70" i="8"/>
  <c r="CM70" i="19" s="1"/>
  <c r="BO35" i="8"/>
  <c r="BQ35" i="8" s="1"/>
  <c r="BQ35" i="19" s="1"/>
  <c r="CG66" i="8"/>
  <c r="CG66" i="19" s="1"/>
  <c r="BO128" i="8"/>
  <c r="BO128" i="19" s="1"/>
  <c r="CL39" i="8"/>
  <c r="CL39" i="19" s="1"/>
  <c r="ED163" i="8"/>
  <c r="ED163" i="19" s="1"/>
  <c r="EC39" i="8"/>
  <c r="CX131" i="8"/>
  <c r="EJ69" i="8"/>
  <c r="EJ69" i="19" s="1"/>
  <c r="EI131" i="8"/>
  <c r="ES194" i="8"/>
  <c r="ES194" i="19" s="1"/>
  <c r="CP194" i="8"/>
  <c r="CP194" i="19" s="1"/>
  <c r="CV194" i="8"/>
  <c r="CV194" i="19" s="1"/>
  <c r="EG194" i="8"/>
  <c r="EG194" i="19" s="1"/>
  <c r="DB194" i="8"/>
  <c r="DB194" i="19" s="1"/>
  <c r="EM101" i="8"/>
  <c r="EM101" i="19" s="1"/>
  <c r="ES101" i="8"/>
  <c r="ES101" i="19" s="1"/>
  <c r="EM194" i="8"/>
  <c r="EM194" i="19" s="1"/>
  <c r="EG101" i="8"/>
  <c r="EG101" i="19" s="1"/>
  <c r="ES163" i="8"/>
  <c r="ES163" i="19" s="1"/>
  <c r="EG70" i="8"/>
  <c r="EG70" i="19" s="1"/>
  <c r="FC199" i="20"/>
  <c r="FC199" i="19" s="1"/>
  <c r="DR199" i="20"/>
  <c r="DR199" i="19" s="1"/>
  <c r="CT199" i="20"/>
  <c r="CT199" i="19" s="1"/>
  <c r="DR106" i="20"/>
  <c r="DR106" i="19" s="1"/>
  <c r="CT106" i="20"/>
  <c r="CT106" i="19" s="1"/>
  <c r="CN106" i="20"/>
  <c r="CN106" i="19" s="1"/>
  <c r="FO199" i="20"/>
  <c r="FO199" i="19" s="1"/>
  <c r="FI199" i="20"/>
  <c r="FI199" i="19" s="1"/>
  <c r="DX199" i="20"/>
  <c r="DX199" i="19" s="1"/>
  <c r="CZ199" i="20"/>
  <c r="CZ199" i="19" s="1"/>
  <c r="EQ106" i="20"/>
  <c r="EQ106" i="19" s="1"/>
  <c r="EK106" i="20"/>
  <c r="EK106" i="19" s="1"/>
  <c r="DX106" i="20"/>
  <c r="DX106" i="19" s="1"/>
  <c r="CZ106" i="20"/>
  <c r="CZ106" i="19" s="1"/>
  <c r="EQ199" i="20"/>
  <c r="EQ199" i="19" s="1"/>
  <c r="EK199" i="20"/>
  <c r="EK199" i="19" s="1"/>
  <c r="EE199" i="20"/>
  <c r="EE199" i="19" s="1"/>
  <c r="DF199" i="20"/>
  <c r="DF199" i="19" s="1"/>
  <c r="FI106" i="20"/>
  <c r="FI106" i="19" s="1"/>
  <c r="FC106" i="20"/>
  <c r="FC106" i="19" s="1"/>
  <c r="EW106" i="20"/>
  <c r="EW106" i="19" s="1"/>
  <c r="EE106" i="20"/>
  <c r="EE106" i="19" s="1"/>
  <c r="DF106" i="20"/>
  <c r="DF106" i="19" s="1"/>
  <c r="DL199" i="20"/>
  <c r="DL199" i="19" s="1"/>
  <c r="CN199" i="20"/>
  <c r="CN199" i="19" s="1"/>
  <c r="DL106" i="20"/>
  <c r="DL106" i="19" s="1"/>
  <c r="EW199" i="20"/>
  <c r="EW199" i="19" s="1"/>
  <c r="FO106" i="20"/>
  <c r="FO106" i="19" s="1"/>
  <c r="EW137" i="20"/>
  <c r="EW137" i="19" s="1"/>
  <c r="CZ137" i="20"/>
  <c r="CZ137" i="19" s="1"/>
  <c r="FC75" i="20"/>
  <c r="FC75" i="19" s="1"/>
  <c r="CN44" i="20"/>
  <c r="DX168" i="20"/>
  <c r="DX168" i="19" s="1"/>
  <c r="EK137" i="20"/>
  <c r="EK137" i="19" s="1"/>
  <c r="CN137" i="20"/>
  <c r="FI44" i="20"/>
  <c r="FI168" i="20"/>
  <c r="FI168" i="19" s="1"/>
  <c r="FO168" i="20"/>
  <c r="FO168" i="19" s="1"/>
  <c r="CZ75" i="20"/>
  <c r="CZ75" i="19" s="1"/>
  <c r="CZ44" i="20"/>
  <c r="DR137" i="20"/>
  <c r="DR137" i="19" s="1"/>
  <c r="DX44" i="20"/>
  <c r="DX44" i="19" s="1"/>
  <c r="DL168" i="20"/>
  <c r="DL168" i="19" s="1"/>
  <c r="FO75" i="20"/>
  <c r="DF168" i="20"/>
  <c r="DF168" i="19" s="1"/>
  <c r="DF44" i="20"/>
  <c r="DF44" i="19" s="1"/>
  <c r="CT137" i="20"/>
  <c r="CT137" i="19" s="1"/>
  <c r="DX137" i="20"/>
  <c r="DF75" i="20"/>
  <c r="DF75" i="19" s="1"/>
  <c r="EK44" i="20"/>
  <c r="EK44" i="19" s="1"/>
  <c r="EW168" i="20"/>
  <c r="EW168" i="19" s="1"/>
  <c r="EQ168" i="20"/>
  <c r="EQ168" i="19" s="1"/>
  <c r="EQ75" i="20"/>
  <c r="EQ75" i="19" s="1"/>
  <c r="EE168" i="20"/>
  <c r="CN168" i="20"/>
  <c r="CN168" i="19" s="1"/>
  <c r="FO137" i="20"/>
  <c r="CT168" i="20"/>
  <c r="CT168" i="19" s="1"/>
  <c r="EE44" i="20"/>
  <c r="EG44" i="20" s="1"/>
  <c r="EG44" i="19" s="1"/>
  <c r="CZ168" i="20"/>
  <c r="CZ168" i="19" s="1"/>
  <c r="CT44" i="20"/>
  <c r="CT44" i="19" s="1"/>
  <c r="FO44" i="20"/>
  <c r="FO44" i="19" s="1"/>
  <c r="BA18" i="19"/>
  <c r="BU190" i="8"/>
  <c r="BO190" i="8"/>
  <c r="CA190" i="8"/>
  <c r="CG190" i="8"/>
  <c r="BO97" i="8"/>
  <c r="BU97" i="8"/>
  <c r="CA97" i="8"/>
  <c r="CG97" i="8"/>
  <c r="CA128" i="8"/>
  <c r="CA128" i="19" s="1"/>
  <c r="BM182" i="8"/>
  <c r="BY89" i="8"/>
  <c r="BS182" i="8"/>
  <c r="CE89" i="8"/>
  <c r="BY182" i="8"/>
  <c r="BS89" i="8"/>
  <c r="BM89" i="8"/>
  <c r="CE182" i="8"/>
  <c r="BY151" i="8"/>
  <c r="BY151" i="19" s="1"/>
  <c r="BY120" i="8"/>
  <c r="BY120" i="19" s="1"/>
  <c r="BM58" i="8"/>
  <c r="CE27" i="8"/>
  <c r="CE27" i="19" s="1"/>
  <c r="BS151" i="8"/>
  <c r="BS151" i="19" s="1"/>
  <c r="BS120" i="8"/>
  <c r="BS120" i="19" s="1"/>
  <c r="BY27" i="8"/>
  <c r="BY27" i="19" s="1"/>
  <c r="BS27" i="8"/>
  <c r="BS27" i="19" s="1"/>
  <c r="BU35" i="8"/>
  <c r="BU35" i="19" s="1"/>
  <c r="CA35" i="8"/>
  <c r="CA35" i="19" s="1"/>
  <c r="BO159" i="8"/>
  <c r="BO159" i="19" s="1"/>
  <c r="CG128" i="8"/>
  <c r="CG128" i="19" s="1"/>
  <c r="BS58" i="8"/>
  <c r="BS58" i="19" s="1"/>
  <c r="CE120" i="8"/>
  <c r="CY70" i="8"/>
  <c r="CY70" i="19" s="1"/>
  <c r="EP70" i="8"/>
  <c r="EP70" i="19" s="1"/>
  <c r="CR131" i="8"/>
  <c r="CR131" i="19" s="1"/>
  <c r="BU182" i="8"/>
  <c r="CG89" i="8"/>
  <c r="CA182" i="8"/>
  <c r="BO89" i="8"/>
  <c r="BU89" i="8"/>
  <c r="CG182" i="8"/>
  <c r="CA89" i="8"/>
  <c r="BO182" i="8"/>
  <c r="CA120" i="8"/>
  <c r="CA120" i="19" s="1"/>
  <c r="BO120" i="8"/>
  <c r="BO58" i="8"/>
  <c r="BO58" i="19" s="1"/>
  <c r="BO27" i="8"/>
  <c r="BQ27" i="8" s="1"/>
  <c r="BQ27" i="19" s="1"/>
  <c r="CG151" i="8"/>
  <c r="CG151" i="19" s="1"/>
  <c r="BU151" i="8"/>
  <c r="CG58" i="8"/>
  <c r="CG27" i="8"/>
  <c r="CG35" i="8"/>
  <c r="CG35" i="19" s="1"/>
  <c r="BO66" i="8"/>
  <c r="BO66" i="19" s="1"/>
  <c r="BU128" i="8"/>
  <c r="CG159" i="8"/>
  <c r="CG159" i="19" s="1"/>
  <c r="CE58" i="8"/>
  <c r="CE58" i="19" s="1"/>
  <c r="BM151" i="8"/>
  <c r="BM151" i="19" s="1"/>
  <c r="EI39" i="8"/>
  <c r="EI39" i="19" s="1"/>
  <c r="CX39" i="8"/>
  <c r="EP193" i="8"/>
  <c r="EP193" i="19" s="1"/>
  <c r="CS193" i="8"/>
  <c r="CS193" i="19" s="1"/>
  <c r="CY193" i="8"/>
  <c r="CY193" i="19" s="1"/>
  <c r="ED193" i="8"/>
  <c r="ED193" i="19" s="1"/>
  <c r="EJ193" i="8"/>
  <c r="EJ193" i="19" s="1"/>
  <c r="EP100" i="8"/>
  <c r="EP100" i="19" s="1"/>
  <c r="ED100" i="8"/>
  <c r="ED100" i="19" s="1"/>
  <c r="EJ100" i="8"/>
  <c r="EJ100" i="19" s="1"/>
  <c r="CM193" i="8"/>
  <c r="CM193" i="19" s="1"/>
  <c r="EO38" i="8"/>
  <c r="EO38" i="19" s="1"/>
  <c r="CL131" i="8"/>
  <c r="CL131" i="19" s="1"/>
  <c r="CL38" i="8"/>
  <c r="CL38" i="19" s="1"/>
  <c r="EO131" i="8"/>
  <c r="EO131" i="19" s="1"/>
  <c r="CR38" i="8"/>
  <c r="CR38" i="19" s="1"/>
  <c r="CX38" i="8"/>
  <c r="X118" i="8"/>
  <c r="AP25" i="8"/>
  <c r="AP25" i="19" s="1"/>
  <c r="AJ25" i="8"/>
  <c r="AJ25" i="19" s="1"/>
  <c r="AD118" i="8"/>
  <c r="AD25" i="8"/>
  <c r="AJ118" i="8"/>
  <c r="CN195" i="20"/>
  <c r="CN195" i="19" s="1"/>
  <c r="CN102" i="20"/>
  <c r="CN102" i="19" s="1"/>
  <c r="CT195" i="20"/>
  <c r="CT195" i="19" s="1"/>
  <c r="CT102" i="20"/>
  <c r="CT102" i="19" s="1"/>
  <c r="CZ195" i="20"/>
  <c r="EQ102" i="20"/>
  <c r="EQ102" i="19" s="1"/>
  <c r="EK102" i="20"/>
  <c r="EK102" i="19" s="1"/>
  <c r="EE102" i="20"/>
  <c r="EE102" i="19" s="1"/>
  <c r="CZ102" i="20"/>
  <c r="CZ102" i="19" s="1"/>
  <c r="EE195" i="20"/>
  <c r="EK195" i="20"/>
  <c r="EK195" i="19" s="1"/>
  <c r="EQ195" i="20"/>
  <c r="EQ195" i="19" s="1"/>
  <c r="EQ133" i="20"/>
  <c r="EQ133" i="19" s="1"/>
  <c r="CZ40" i="20"/>
  <c r="EK133" i="20"/>
  <c r="EK133" i="19" s="1"/>
  <c r="CT71" i="20"/>
  <c r="CT71" i="19" s="1"/>
  <c r="EQ164" i="20"/>
  <c r="EQ164" i="19" s="1"/>
  <c r="EQ40" i="20"/>
  <c r="EQ71" i="20"/>
  <c r="EQ71" i="19" s="1"/>
  <c r="CT40" i="20"/>
  <c r="CT40" i="19" s="1"/>
  <c r="EE71" i="20"/>
  <c r="EE71" i="19" s="1"/>
  <c r="CN133" i="20"/>
  <c r="CN133" i="19" s="1"/>
  <c r="CT164" i="20"/>
  <c r="CT164" i="19" s="1"/>
  <c r="EK71" i="20"/>
  <c r="EK71" i="19" s="1"/>
  <c r="EE40" i="20"/>
  <c r="EK164" i="20"/>
  <c r="CZ164" i="20"/>
  <c r="EK40" i="20"/>
  <c r="EK40" i="19" s="1"/>
  <c r="CN71" i="20"/>
  <c r="CN71" i="19" s="1"/>
  <c r="EE164" i="20"/>
  <c r="EE164" i="19" s="1"/>
  <c r="EM192" i="8"/>
  <c r="EM192" i="19" s="1"/>
  <c r="CP192" i="8"/>
  <c r="CP192" i="19" s="1"/>
  <c r="ES192" i="8"/>
  <c r="ES192" i="19" s="1"/>
  <c r="CV192" i="8"/>
  <c r="CV192" i="19" s="1"/>
  <c r="DB192" i="8"/>
  <c r="DB192" i="19" s="1"/>
  <c r="EM99" i="8"/>
  <c r="EM99" i="19" s="1"/>
  <c r="ES99" i="8"/>
  <c r="ES99" i="19" s="1"/>
  <c r="EG99" i="8"/>
  <c r="EG99" i="19" s="1"/>
  <c r="EG192" i="8"/>
  <c r="EG192" i="19" s="1"/>
  <c r="CN130" i="8"/>
  <c r="CN130" i="19" s="1"/>
  <c r="EQ130" i="8"/>
  <c r="EE130" i="8"/>
  <c r="EE130" i="19" s="1"/>
  <c r="CZ37" i="8"/>
  <c r="CZ37" i="19" s="1"/>
  <c r="EK37" i="8"/>
  <c r="EK37" i="19" s="1"/>
  <c r="Y116" i="19"/>
  <c r="Y23" i="19"/>
  <c r="BU189" i="8"/>
  <c r="BO189" i="8"/>
  <c r="CA189" i="8"/>
  <c r="BU96" i="8"/>
  <c r="CG189" i="8"/>
  <c r="CA96" i="8"/>
  <c r="BO96" i="8"/>
  <c r="CG96" i="8"/>
  <c r="BO127" i="8"/>
  <c r="CG127" i="8"/>
  <c r="BO34" i="8"/>
  <c r="BQ34" i="8" s="1"/>
  <c r="BQ34" i="19" s="1"/>
  <c r="BU34" i="8"/>
  <c r="CA127" i="8"/>
  <c r="CA127" i="19" s="1"/>
  <c r="CA65" i="8"/>
  <c r="CA65" i="19" s="1"/>
  <c r="BU127" i="8"/>
  <c r="BU127" i="19" s="1"/>
  <c r="CA158" i="8"/>
  <c r="CA158" i="19" s="1"/>
  <c r="CG158" i="8"/>
  <c r="CG158" i="19" s="1"/>
  <c r="BO65" i="8"/>
  <c r="BO65" i="19" s="1"/>
  <c r="CG65" i="8"/>
  <c r="CG65" i="19" s="1"/>
  <c r="CG34" i="8"/>
  <c r="CG34" i="19" s="1"/>
  <c r="BU158" i="8"/>
  <c r="BU158" i="19" s="1"/>
  <c r="CA34" i="8"/>
  <c r="CA34" i="19" s="1"/>
  <c r="BU65" i="8"/>
  <c r="BO158" i="8"/>
  <c r="AF179" i="8"/>
  <c r="AF179" i="19" s="1"/>
  <c r="AR86" i="8"/>
  <c r="AR86" i="19" s="1"/>
  <c r="AL179" i="8"/>
  <c r="AL179" i="19" s="1"/>
  <c r="AF86" i="8"/>
  <c r="AF86" i="19" s="1"/>
  <c r="AR179" i="8"/>
  <c r="AR179" i="19" s="1"/>
  <c r="AL86" i="8"/>
  <c r="AL86" i="19" s="1"/>
  <c r="Z179" i="8"/>
  <c r="AP55" i="8"/>
  <c r="FI198" i="20"/>
  <c r="FI198" i="19" s="1"/>
  <c r="EK198" i="20"/>
  <c r="EK198" i="19" s="1"/>
  <c r="EE198" i="20"/>
  <c r="EE198" i="19" s="1"/>
  <c r="DX198" i="20"/>
  <c r="DX198" i="19" s="1"/>
  <c r="DR198" i="20"/>
  <c r="DR198" i="19" s="1"/>
  <c r="CT198" i="20"/>
  <c r="CT198" i="19" s="1"/>
  <c r="EW105" i="20"/>
  <c r="EW105" i="19" s="1"/>
  <c r="DL105" i="20"/>
  <c r="DL105" i="19" s="1"/>
  <c r="FO198" i="20"/>
  <c r="FO198" i="19" s="1"/>
  <c r="EQ198" i="20"/>
  <c r="EQ198" i="19" s="1"/>
  <c r="CZ198" i="20"/>
  <c r="CZ198" i="19" s="1"/>
  <c r="FC105" i="20"/>
  <c r="FC105" i="19" s="1"/>
  <c r="EE105" i="20"/>
  <c r="EE105" i="19" s="1"/>
  <c r="DX105" i="20"/>
  <c r="DX105" i="19" s="1"/>
  <c r="DR105" i="20"/>
  <c r="DR105" i="19" s="1"/>
  <c r="EW198" i="20"/>
  <c r="EW198" i="19" s="1"/>
  <c r="DF198" i="20"/>
  <c r="DF198" i="19" s="1"/>
  <c r="FO105" i="20"/>
  <c r="FO105" i="19" s="1"/>
  <c r="FI105" i="20"/>
  <c r="FI105" i="19" s="1"/>
  <c r="EK105" i="20"/>
  <c r="EK105" i="19" s="1"/>
  <c r="CT105" i="20"/>
  <c r="CT105" i="19" s="1"/>
  <c r="CN105" i="20"/>
  <c r="CN105" i="19" s="1"/>
  <c r="DF105" i="20"/>
  <c r="DF105" i="19" s="1"/>
  <c r="DL198" i="20"/>
  <c r="DL198" i="19" s="1"/>
  <c r="CN198" i="20"/>
  <c r="CN198" i="19" s="1"/>
  <c r="EQ105" i="20"/>
  <c r="EQ105" i="19" s="1"/>
  <c r="CZ105" i="20"/>
  <c r="CZ105" i="19" s="1"/>
  <c r="FC198" i="20"/>
  <c r="FC198" i="19" s="1"/>
  <c r="ED142" i="8"/>
  <c r="ED142" i="19" s="1"/>
  <c r="CX18" i="8"/>
  <c r="AU153" i="8"/>
  <c r="AU153" i="19" s="1"/>
  <c r="AU142" i="8"/>
  <c r="AU142" i="19" s="1"/>
  <c r="AU126" i="19"/>
  <c r="BY66" i="8"/>
  <c r="BY66" i="19" s="1"/>
  <c r="CE35" i="8"/>
  <c r="CE35" i="19" s="1"/>
  <c r="BY128" i="8"/>
  <c r="BY128" i="19" s="1"/>
  <c r="EI130" i="8"/>
  <c r="EI130" i="19" s="1"/>
  <c r="CX130" i="8"/>
  <c r="CX130" i="19" s="1"/>
  <c r="CN131" i="8"/>
  <c r="CN131" i="19" s="1"/>
  <c r="EE131" i="8"/>
  <c r="EK38" i="8"/>
  <c r="EK38" i="19" s="1"/>
  <c r="CZ131" i="8"/>
  <c r="CZ131" i="19" s="1"/>
  <c r="CE189" i="8"/>
  <c r="BM189" i="8"/>
  <c r="BM96" i="8"/>
  <c r="BS189" i="8"/>
  <c r="BS96" i="8"/>
  <c r="BY189" i="8"/>
  <c r="BY96" i="8"/>
  <c r="CE96" i="8"/>
  <c r="EW74" i="20"/>
  <c r="EW74" i="19" s="1"/>
  <c r="DX74" i="20"/>
  <c r="DX74" i="19" s="1"/>
  <c r="EQ43" i="20"/>
  <c r="CZ136" i="20"/>
  <c r="CZ136" i="19" s="1"/>
  <c r="CN43" i="20"/>
  <c r="EK167" i="20"/>
  <c r="EK167" i="19" s="1"/>
  <c r="CN136" i="20"/>
  <c r="CN136" i="19" s="1"/>
  <c r="DX43" i="20"/>
  <c r="DX43" i="19" s="1"/>
  <c r="CN167" i="20"/>
  <c r="FC136" i="20"/>
  <c r="FC136" i="19" s="1"/>
  <c r="DF43" i="20"/>
  <c r="EK74" i="20"/>
  <c r="EK74" i="19" s="1"/>
  <c r="DF167" i="20"/>
  <c r="FC167" i="20"/>
  <c r="FC167" i="19" s="1"/>
  <c r="CL126" i="8"/>
  <c r="CL126" i="19" s="1"/>
  <c r="EO33" i="8"/>
  <c r="EO33" i="19" s="1"/>
  <c r="CR18" i="8"/>
  <c r="CR18" i="19" s="1"/>
  <c r="EO18" i="8"/>
  <c r="EC18" i="8"/>
  <c r="BG142" i="8"/>
  <c r="BG142" i="19" s="1"/>
  <c r="BG60" i="8"/>
  <c r="BG60" i="19" s="1"/>
  <c r="CE190" i="8"/>
  <c r="BS190" i="8"/>
  <c r="BM190" i="8"/>
  <c r="CE97" i="8"/>
  <c r="BM97" i="8"/>
  <c r="BY190" i="8"/>
  <c r="BS97" i="8"/>
  <c r="BY97" i="8"/>
  <c r="ED192" i="8"/>
  <c r="ED192" i="19" s="1"/>
  <c r="EJ192" i="8"/>
  <c r="EJ192" i="19" s="1"/>
  <c r="CM192" i="8"/>
  <c r="CM192" i="19" s="1"/>
  <c r="EP192" i="8"/>
  <c r="EP192" i="19" s="1"/>
  <c r="CS192" i="8"/>
  <c r="CS192" i="19" s="1"/>
  <c r="CY192" i="8"/>
  <c r="CY192" i="19" s="1"/>
  <c r="ED99" i="8"/>
  <c r="ED99" i="19" s="1"/>
  <c r="EJ99" i="8"/>
  <c r="EJ99" i="19" s="1"/>
  <c r="EP99" i="8"/>
  <c r="EP99" i="19" s="1"/>
  <c r="DB193" i="8"/>
  <c r="DB193" i="19" s="1"/>
  <c r="EG193" i="8"/>
  <c r="EG193" i="19" s="1"/>
  <c r="EM193" i="8"/>
  <c r="EM193" i="19" s="1"/>
  <c r="CP193" i="8"/>
  <c r="CP193" i="19" s="1"/>
  <c r="CV193" i="8"/>
  <c r="CV193" i="19" s="1"/>
  <c r="EG100" i="8"/>
  <c r="EG100" i="19" s="1"/>
  <c r="ES193" i="8"/>
  <c r="ES193" i="19" s="1"/>
  <c r="EM100" i="8"/>
  <c r="EM100" i="19" s="1"/>
  <c r="ES100" i="8"/>
  <c r="ES100" i="19" s="1"/>
  <c r="CQ284" i="20"/>
  <c r="CQ273" i="20"/>
  <c r="EU199" i="20"/>
  <c r="EU199" i="19" s="1"/>
  <c r="EI199" i="20"/>
  <c r="EI199" i="19" s="1"/>
  <c r="DJ199" i="20"/>
  <c r="DJ199" i="19" s="1"/>
  <c r="CL199" i="20"/>
  <c r="CL199" i="19" s="1"/>
  <c r="FM106" i="20"/>
  <c r="FM106" i="19" s="1"/>
  <c r="FG106" i="20"/>
  <c r="FG106" i="19" s="1"/>
  <c r="FA106" i="20"/>
  <c r="FA106" i="19" s="1"/>
  <c r="DJ106" i="20"/>
  <c r="DJ106" i="19" s="1"/>
  <c r="FA199" i="20"/>
  <c r="FA199" i="19" s="1"/>
  <c r="DP199" i="20"/>
  <c r="DP199" i="19" s="1"/>
  <c r="CR199" i="20"/>
  <c r="CR199" i="19" s="1"/>
  <c r="DP106" i="20"/>
  <c r="DP106" i="19" s="1"/>
  <c r="CR106" i="20"/>
  <c r="CR106" i="19" s="1"/>
  <c r="CL106" i="20"/>
  <c r="CL106" i="19" s="1"/>
  <c r="FG199" i="20"/>
  <c r="FG199" i="19" s="1"/>
  <c r="DV199" i="20"/>
  <c r="DV199" i="19" s="1"/>
  <c r="CX199" i="20"/>
  <c r="CX199" i="19" s="1"/>
  <c r="DV106" i="20"/>
  <c r="DV106" i="19" s="1"/>
  <c r="CX106" i="20"/>
  <c r="CX106" i="19" s="1"/>
  <c r="EU106" i="20"/>
  <c r="EU106" i="19" s="1"/>
  <c r="EI106" i="20"/>
  <c r="EI106" i="19" s="1"/>
  <c r="DD106" i="20"/>
  <c r="DD106" i="19" s="1"/>
  <c r="EO199" i="20"/>
  <c r="EO199" i="19" s="1"/>
  <c r="EC199" i="20"/>
  <c r="EC199" i="19" s="1"/>
  <c r="DD199" i="20"/>
  <c r="DD199" i="19" s="1"/>
  <c r="EO106" i="20"/>
  <c r="EO106" i="19" s="1"/>
  <c r="FM199" i="20"/>
  <c r="FM199" i="19" s="1"/>
  <c r="EC106" i="20"/>
  <c r="EC106" i="19" s="1"/>
  <c r="DF74" i="20"/>
  <c r="DF74" i="19" s="1"/>
  <c r="CT167" i="20"/>
  <c r="CT167" i="19" s="1"/>
  <c r="FC74" i="20"/>
  <c r="FC74" i="19" s="1"/>
  <c r="DF136" i="20"/>
  <c r="DF136" i="19" s="1"/>
  <c r="EW43" i="20"/>
  <c r="EW43" i="19" s="1"/>
  <c r="FI167" i="20"/>
  <c r="FI167" i="19" s="1"/>
  <c r="DL167" i="20"/>
  <c r="DL167" i="19" s="1"/>
  <c r="FO43" i="20"/>
  <c r="FO43" i="19" s="1"/>
  <c r="DL136" i="20"/>
  <c r="DL136" i="19" s="1"/>
  <c r="EK136" i="20"/>
  <c r="EE43" i="20"/>
  <c r="DL74" i="20"/>
  <c r="DL74" i="19" s="1"/>
  <c r="DR167" i="20"/>
  <c r="DR167" i="19" s="1"/>
  <c r="FO167" i="20"/>
  <c r="FO167" i="19" s="1"/>
  <c r="CR33" i="8"/>
  <c r="CR33" i="19" s="1"/>
  <c r="CL33" i="8"/>
  <c r="EI126" i="8"/>
  <c r="EI126" i="19" s="1"/>
  <c r="EC33" i="8"/>
  <c r="ED33" i="8" s="1"/>
  <c r="H86" i="7"/>
  <c r="I86" i="7" s="1"/>
  <c r="EJ173" i="8"/>
  <c r="EJ173" i="19" s="1"/>
  <c r="EP173" i="8"/>
  <c r="EP173" i="19" s="1"/>
  <c r="CS173" i="8"/>
  <c r="CS173" i="19" s="1"/>
  <c r="CY173" i="8"/>
  <c r="CY173" i="19" s="1"/>
  <c r="ED173" i="8"/>
  <c r="ED173" i="19" s="1"/>
  <c r="CL18" i="8"/>
  <c r="CL18" i="19" s="1"/>
  <c r="CX111" i="8"/>
  <c r="CX111" i="19" s="1"/>
  <c r="EJ49" i="8"/>
  <c r="EJ49" i="19" s="1"/>
  <c r="CM49" i="8"/>
  <c r="CM49" i="19" s="1"/>
  <c r="EO111" i="8"/>
  <c r="CQ291" i="20"/>
  <c r="CT43" i="20"/>
  <c r="DX136" i="20"/>
  <c r="DX136" i="19" s="1"/>
  <c r="EQ136" i="20"/>
  <c r="EQ136" i="19" s="1"/>
  <c r="EQ74" i="20"/>
  <c r="EQ74" i="19" s="1"/>
  <c r="DX167" i="20"/>
  <c r="DX167" i="19" s="1"/>
  <c r="CT74" i="20"/>
  <c r="DR43" i="20"/>
  <c r="DR43" i="19" s="1"/>
  <c r="FO136" i="20"/>
  <c r="EE74" i="20"/>
  <c r="EE74" i="19" s="1"/>
  <c r="DR136" i="20"/>
  <c r="DR136" i="19" s="1"/>
  <c r="EW136" i="20"/>
  <c r="EW136" i="19" s="1"/>
  <c r="FC43" i="20"/>
  <c r="FC43" i="19" s="1"/>
  <c r="CN74" i="20"/>
  <c r="CN74" i="19" s="1"/>
  <c r="EE167" i="20"/>
  <c r="EC126" i="8"/>
  <c r="EC126" i="19" s="1"/>
  <c r="EI33" i="8"/>
  <c r="EI33" i="19" s="1"/>
  <c r="BB80" i="8"/>
  <c r="BB80" i="19" s="1"/>
  <c r="BH80" i="8"/>
  <c r="BH80" i="19" s="1"/>
  <c r="BB173" i="8"/>
  <c r="BB173" i="19" s="1"/>
  <c r="AV173" i="8"/>
  <c r="AV173" i="19" s="1"/>
  <c r="BH173" i="8"/>
  <c r="BH173" i="19" s="1"/>
  <c r="AV80" i="8"/>
  <c r="AV80" i="19" s="1"/>
  <c r="BA142" i="8"/>
  <c r="BA142" i="19" s="1"/>
  <c r="BG49" i="8"/>
  <c r="BG49" i="19" s="1"/>
  <c r="BB187" i="8"/>
  <c r="BB187" i="19" s="1"/>
  <c r="BH187" i="8"/>
  <c r="BH187" i="19" s="1"/>
  <c r="BB94" i="8"/>
  <c r="BB94" i="19" s="1"/>
  <c r="AV187" i="8"/>
  <c r="AV187" i="19" s="1"/>
  <c r="BH94" i="8"/>
  <c r="BH94" i="19" s="1"/>
  <c r="AV94" i="8"/>
  <c r="AV94" i="19" s="1"/>
  <c r="EC43" i="20"/>
  <c r="FM74" i="20"/>
  <c r="FM74" i="19" s="1"/>
  <c r="EI74" i="20"/>
  <c r="EI74" i="19" s="1"/>
  <c r="W178" i="8"/>
  <c r="AO85" i="8"/>
  <c r="AO85" i="19" s="1"/>
  <c r="AC178" i="8"/>
  <c r="AC178" i="19" s="1"/>
  <c r="W85" i="8"/>
  <c r="W85" i="19" s="1"/>
  <c r="AC85" i="8"/>
  <c r="AC85" i="19" s="1"/>
  <c r="AO178" i="8"/>
  <c r="AO178" i="19" s="1"/>
  <c r="AI85" i="8"/>
  <c r="AI85" i="19" s="1"/>
  <c r="AI178" i="8"/>
  <c r="AI178" i="19" s="1"/>
  <c r="W179" i="8"/>
  <c r="AI86" i="8"/>
  <c r="AI86" i="19" s="1"/>
  <c r="AC179" i="8"/>
  <c r="AC179" i="19" s="1"/>
  <c r="AO86" i="8"/>
  <c r="AO86" i="19" s="1"/>
  <c r="AI179" i="8"/>
  <c r="AI179" i="19" s="1"/>
  <c r="AC86" i="8"/>
  <c r="AC86" i="19" s="1"/>
  <c r="AO179" i="8"/>
  <c r="AO179" i="19" s="1"/>
  <c r="W86" i="8"/>
  <c r="W86" i="19" s="1"/>
  <c r="FA198" i="20"/>
  <c r="FA198" i="19" s="1"/>
  <c r="DJ198" i="20"/>
  <c r="DJ198" i="19" s="1"/>
  <c r="CL198" i="20"/>
  <c r="CL198" i="19" s="1"/>
  <c r="EO105" i="20"/>
  <c r="EO105" i="19" s="1"/>
  <c r="CX105" i="20"/>
  <c r="CX105" i="19" s="1"/>
  <c r="FG198" i="20"/>
  <c r="FG198" i="19" s="1"/>
  <c r="EI198" i="20"/>
  <c r="EI198" i="19" s="1"/>
  <c r="EC198" i="20"/>
  <c r="EC198" i="19" s="1"/>
  <c r="DP198" i="20"/>
  <c r="DP198" i="19" s="1"/>
  <c r="CR198" i="20"/>
  <c r="CR198" i="19" s="1"/>
  <c r="EU105" i="20"/>
  <c r="EU105" i="19" s="1"/>
  <c r="DJ105" i="20"/>
  <c r="DJ105" i="19" s="1"/>
  <c r="DD105" i="20"/>
  <c r="DD105" i="19" s="1"/>
  <c r="FM198" i="20"/>
  <c r="FM198" i="19" s="1"/>
  <c r="EO198" i="20"/>
  <c r="EO198" i="19" s="1"/>
  <c r="DV198" i="20"/>
  <c r="DV198" i="19" s="1"/>
  <c r="CX198" i="20"/>
  <c r="CX198" i="19" s="1"/>
  <c r="FA105" i="20"/>
  <c r="FA105" i="19" s="1"/>
  <c r="EC105" i="20"/>
  <c r="EC105" i="19" s="1"/>
  <c r="DP105" i="20"/>
  <c r="DP105" i="19" s="1"/>
  <c r="EU198" i="20"/>
  <c r="EU198" i="19" s="1"/>
  <c r="DV105" i="20"/>
  <c r="DV105" i="19" s="1"/>
  <c r="CR105" i="20"/>
  <c r="CR105" i="19" s="1"/>
  <c r="FM105" i="20"/>
  <c r="FM105" i="19" s="1"/>
  <c r="EI105" i="20"/>
  <c r="EI105" i="19" s="1"/>
  <c r="CL105" i="20"/>
  <c r="CL105" i="19" s="1"/>
  <c r="DD198" i="20"/>
  <c r="DD198" i="19" s="1"/>
  <c r="FG105" i="20"/>
  <c r="FG105" i="19" s="1"/>
  <c r="FM136" i="20"/>
  <c r="FM136" i="19" s="1"/>
  <c r="EO136" i="20"/>
  <c r="EO136" i="19" s="1"/>
  <c r="EC136" i="20"/>
  <c r="EC136" i="19" s="1"/>
  <c r="EU74" i="20"/>
  <c r="EU74" i="19" s="1"/>
  <c r="FA43" i="20"/>
  <c r="FA43" i="19" s="1"/>
  <c r="EU43" i="20"/>
  <c r="EC167" i="20"/>
  <c r="EC167" i="19" s="1"/>
  <c r="FG167" i="20"/>
  <c r="FG167" i="19" s="1"/>
  <c r="BB93" i="8"/>
  <c r="BB93" i="19" s="1"/>
  <c r="AV186" i="8"/>
  <c r="AV186" i="19" s="1"/>
  <c r="BH93" i="8"/>
  <c r="BH93" i="19" s="1"/>
  <c r="BB186" i="8"/>
  <c r="BB186" i="19" s="1"/>
  <c r="BH186" i="8"/>
  <c r="BH186" i="19" s="1"/>
  <c r="AV93" i="8"/>
  <c r="AV93" i="19" s="1"/>
  <c r="AU155" i="8"/>
  <c r="AV91" i="8"/>
  <c r="AV91" i="19" s="1"/>
  <c r="BH184" i="8"/>
  <c r="BH184" i="19" s="1"/>
  <c r="BB91" i="8"/>
  <c r="BB91" i="19" s="1"/>
  <c r="BB184" i="8"/>
  <c r="BB184" i="19" s="1"/>
  <c r="AV184" i="8"/>
  <c r="AV184" i="19" s="1"/>
  <c r="BH91" i="8"/>
  <c r="BH91" i="19" s="1"/>
  <c r="BA60" i="8"/>
  <c r="BA60" i="19" s="1"/>
  <c r="BA153" i="8"/>
  <c r="BA153" i="19" s="1"/>
  <c r="BG153" i="8"/>
  <c r="BG153" i="19" s="1"/>
  <c r="BB29" i="8"/>
  <c r="L142" i="19"/>
  <c r="F111" i="19"/>
  <c r="F18" i="8"/>
  <c r="T173" i="8"/>
  <c r="H173" i="8"/>
  <c r="H80" i="8"/>
  <c r="T80" i="8"/>
  <c r="N173" i="8"/>
  <c r="N80" i="8"/>
  <c r="D18" i="19"/>
  <c r="L18" i="8"/>
  <c r="L18" i="19" s="1"/>
  <c r="F49" i="19"/>
  <c r="N49" i="8"/>
  <c r="N49" i="19" s="1"/>
  <c r="M111" i="8"/>
  <c r="F142" i="19"/>
  <c r="S111" i="8"/>
  <c r="S111" i="19" s="1"/>
  <c r="R18" i="8"/>
  <c r="S142" i="8"/>
  <c r="S142" i="19" s="1"/>
  <c r="S49" i="8"/>
  <c r="D20" i="19"/>
  <c r="E111" i="8"/>
  <c r="E111" i="19" s="1"/>
  <c r="K142" i="8"/>
  <c r="K142" i="19" s="1"/>
  <c r="CQ288" i="20"/>
  <c r="CQ281" i="20"/>
  <c r="CQ280" i="20"/>
  <c r="BH30" i="8"/>
  <c r="BH30" i="19" s="1"/>
  <c r="FR185" i="8"/>
  <c r="BT158" i="8"/>
  <c r="BT158" i="19" s="1"/>
  <c r="K143" i="8"/>
  <c r="K143" i="19" s="1"/>
  <c r="AU30" i="19"/>
  <c r="Q111" i="8"/>
  <c r="Q111" i="19" s="1"/>
  <c r="EP130" i="8"/>
  <c r="EP130" i="19" s="1"/>
  <c r="CQ283" i="20"/>
  <c r="AO54" i="8"/>
  <c r="AO54" i="19" s="1"/>
  <c r="EA185" i="8"/>
  <c r="EA185" i="19"/>
  <c r="EA92" i="19"/>
  <c r="FR185" i="19"/>
  <c r="K80" i="19"/>
  <c r="BB124" i="8"/>
  <c r="BB124" i="19" s="1"/>
  <c r="FR92" i="8"/>
  <c r="FR92" i="19"/>
  <c r="K173" i="19"/>
  <c r="CQ295" i="20"/>
  <c r="CS40" i="20"/>
  <c r="CS40" i="19" s="1"/>
  <c r="CQ279" i="20"/>
  <c r="CQ277" i="20"/>
  <c r="CQ285" i="20"/>
  <c r="K113" i="8"/>
  <c r="K113" i="19" s="1"/>
  <c r="EJ68" i="8"/>
  <c r="EJ68" i="19" s="1"/>
  <c r="W23" i="19"/>
  <c r="C283" i="8"/>
  <c r="F290" i="8"/>
  <c r="F283" i="8"/>
  <c r="F281" i="8"/>
  <c r="D299" i="8"/>
  <c r="D296" i="8"/>
  <c r="D293" i="8"/>
  <c r="D290" i="8"/>
  <c r="E285" i="8"/>
  <c r="E277" i="8"/>
  <c r="D276" i="8"/>
  <c r="E273" i="8"/>
  <c r="BB32" i="8"/>
  <c r="BB32" i="19" s="1"/>
  <c r="F286" i="8"/>
  <c r="F296" i="8"/>
  <c r="D295" i="8"/>
  <c r="D292" i="8"/>
  <c r="E289" i="8"/>
  <c r="E283" i="8"/>
  <c r="E280" i="8"/>
  <c r="E278" i="8"/>
  <c r="D277" i="8"/>
  <c r="E274" i="8"/>
  <c r="D273" i="8"/>
  <c r="AI147" i="8"/>
  <c r="AI147" i="19" s="1"/>
  <c r="ED49" i="8"/>
  <c r="ED49" i="19" s="1"/>
  <c r="C276" i="8"/>
  <c r="D298" i="8"/>
  <c r="E294" i="8"/>
  <c r="D291" i="8"/>
  <c r="E288" i="8"/>
  <c r="E282" i="8"/>
  <c r="D278" i="8"/>
  <c r="E275" i="8"/>
  <c r="D274" i="8"/>
  <c r="CS142" i="8"/>
  <c r="CS142" i="19" s="1"/>
  <c r="BB18" i="8"/>
  <c r="BB18" i="19" s="1"/>
  <c r="V54" i="19"/>
  <c r="F294" i="8"/>
  <c r="D297" i="8"/>
  <c r="D294" i="8"/>
  <c r="E290" i="8"/>
  <c r="E286" i="8"/>
  <c r="E281" i="8"/>
  <c r="E279" i="8"/>
  <c r="E276" i="8"/>
  <c r="P143" i="19"/>
  <c r="Q143" i="8"/>
  <c r="Q143" i="19" s="1"/>
  <c r="K20" i="8"/>
  <c r="K20" i="19" s="1"/>
  <c r="J112" i="19"/>
  <c r="K112" i="8"/>
  <c r="K112" i="19" s="1"/>
  <c r="P144" i="19"/>
  <c r="Q144" i="8"/>
  <c r="Q144" i="19" s="1"/>
  <c r="P51" i="19"/>
  <c r="Q51" i="8"/>
  <c r="Q51" i="19" s="1"/>
  <c r="EJ163" i="8"/>
  <c r="EJ163" i="19" s="1"/>
  <c r="J18" i="19"/>
  <c r="K49" i="8"/>
  <c r="K49" i="19" s="1"/>
  <c r="P142" i="19"/>
  <c r="P49" i="19"/>
  <c r="Q49" i="8"/>
  <c r="Q49" i="19" s="1"/>
  <c r="K18" i="8"/>
  <c r="K18" i="19" s="1"/>
  <c r="ED131" i="8"/>
  <c r="ED131" i="19" s="1"/>
  <c r="AO118" i="8"/>
  <c r="AO118" i="19" s="1"/>
  <c r="AO141" i="19" s="1"/>
  <c r="W25" i="8"/>
  <c r="EA92" i="8"/>
  <c r="C24" i="27"/>
  <c r="E49" i="8"/>
  <c r="D49" i="19"/>
  <c r="D142" i="19"/>
  <c r="E142" i="8"/>
  <c r="J111" i="19"/>
  <c r="K111" i="8"/>
  <c r="AI25" i="8"/>
  <c r="AI25" i="19" s="1"/>
  <c r="AI48" i="19" s="1"/>
  <c r="E112" i="19"/>
  <c r="P18" i="19"/>
  <c r="Q18" i="8"/>
  <c r="Q50" i="8"/>
  <c r="Q50" i="19" s="1"/>
  <c r="P50" i="19"/>
  <c r="E144" i="19"/>
  <c r="AO147" i="8"/>
  <c r="AO147" i="19" s="1"/>
  <c r="D112" i="19"/>
  <c r="P112" i="19"/>
  <c r="Q112" i="8"/>
  <c r="Q112" i="19" s="1"/>
  <c r="EP69" i="8"/>
  <c r="EP69" i="19" s="1"/>
  <c r="AC118" i="8"/>
  <c r="AC118" i="19" s="1"/>
  <c r="AC141" i="19" s="1"/>
  <c r="D113" i="19"/>
  <c r="E113" i="8"/>
  <c r="D51" i="19"/>
  <c r="E51" i="8"/>
  <c r="J144" i="19"/>
  <c r="K144" i="8"/>
  <c r="BA33" i="19"/>
  <c r="EJ142" i="8"/>
  <c r="EJ142" i="19" s="1"/>
  <c r="CS49" i="8"/>
  <c r="CS49" i="19" s="1"/>
  <c r="EP142" i="8"/>
  <c r="EP142" i="19" s="1"/>
  <c r="D144" i="19"/>
  <c r="AV30" i="8"/>
  <c r="K51" i="8"/>
  <c r="E143" i="8"/>
  <c r="CM142" i="8"/>
  <c r="CM142" i="19" s="1"/>
  <c r="AC54" i="8"/>
  <c r="AC54" i="19" s="1"/>
  <c r="E50" i="8"/>
  <c r="AI54" i="8"/>
  <c r="AI54" i="19" s="1"/>
  <c r="BG31" i="19"/>
  <c r="BH31" i="8"/>
  <c r="BH31" i="19" s="1"/>
  <c r="V116" i="19"/>
  <c r="EP49" i="8"/>
  <c r="EP49" i="19" s="1"/>
  <c r="EJ111" i="8"/>
  <c r="EJ111" i="19" s="1"/>
  <c r="ED111" i="8"/>
  <c r="ED111" i="19" s="1"/>
  <c r="CY142" i="8"/>
  <c r="CY142" i="19" s="1"/>
  <c r="W147" i="8"/>
  <c r="C22" i="27"/>
  <c r="C35" i="27"/>
  <c r="A1340" i="27"/>
  <c r="A1020" i="27"/>
  <c r="C21" i="27"/>
  <c r="C27" i="27"/>
  <c r="A1304" i="27"/>
  <c r="A944" i="27"/>
  <c r="I37" i="27"/>
  <c r="A1263" i="27"/>
  <c r="I34" i="27"/>
  <c r="A1055" i="27"/>
  <c r="C33" i="27"/>
  <c r="A727" i="27"/>
  <c r="C28" i="27"/>
  <c r="A581" i="27"/>
  <c r="A431" i="27"/>
  <c r="A288" i="27"/>
  <c r="A688" i="27"/>
  <c r="I23" i="27"/>
  <c r="A545" i="27"/>
  <c r="I27" i="27"/>
  <c r="A142" i="27"/>
  <c r="I29" i="27"/>
  <c r="I33" i="27"/>
  <c r="A73" i="27"/>
  <c r="I22" i="27"/>
  <c r="A331" i="27"/>
  <c r="I31" i="27"/>
  <c r="A216" i="27"/>
  <c r="A466" i="27"/>
  <c r="C34" i="27"/>
  <c r="A180" i="27"/>
  <c r="A1196" i="27"/>
  <c r="C29" i="27"/>
  <c r="A1396" i="27"/>
  <c r="A1127" i="27"/>
  <c r="A252" i="27"/>
  <c r="C23" i="27"/>
  <c r="A109" i="27"/>
  <c r="A909" i="27"/>
  <c r="C30" i="27"/>
  <c r="C20" i="27"/>
  <c r="A1447" i="27"/>
  <c r="A618" i="27"/>
  <c r="I30" i="27"/>
  <c r="I28" i="27"/>
  <c r="I20" i="27"/>
  <c r="C26" i="27"/>
  <c r="A802" i="27"/>
  <c r="I35" i="27"/>
  <c r="I25" i="27"/>
  <c r="A401" i="27"/>
  <c r="C37" i="27"/>
  <c r="C32" i="27"/>
  <c r="A979" i="27"/>
  <c r="A362" i="27"/>
  <c r="C31" i="27"/>
  <c r="C36" i="27"/>
  <c r="A840" i="27"/>
  <c r="I26" i="27"/>
  <c r="I24" i="27"/>
  <c r="A1231" i="27"/>
  <c r="A761" i="27"/>
  <c r="C25" i="27"/>
  <c r="I19" i="27"/>
  <c r="A1382" i="27"/>
  <c r="C19" i="27"/>
  <c r="A500" i="27"/>
  <c r="A876" i="27"/>
  <c r="A1163" i="27"/>
  <c r="I21" i="27"/>
  <c r="A1091" i="27"/>
  <c r="P20" i="19" l="1"/>
  <c r="DW137" i="20"/>
  <c r="DW137" i="19" s="1"/>
  <c r="DL75" i="19"/>
  <c r="EU136" i="19"/>
  <c r="CY137" i="20"/>
  <c r="CY137" i="19" s="1"/>
  <c r="BN120" i="8"/>
  <c r="BN120" i="19" s="1"/>
  <c r="AD148" i="8"/>
  <c r="FP230" i="20"/>
  <c r="FP230" i="19" s="1"/>
  <c r="FN230" i="20"/>
  <c r="FN230" i="19" s="1"/>
  <c r="FM230" i="19"/>
  <c r="FB230" i="20"/>
  <c r="FB230" i="19" s="1"/>
  <c r="FD230" i="20"/>
  <c r="FD230" i="19" s="1"/>
  <c r="FA230" i="19"/>
  <c r="DY230" i="20"/>
  <c r="DY230" i="19" s="1"/>
  <c r="DW230" i="20"/>
  <c r="DW230" i="19" s="1"/>
  <c r="DV230" i="19"/>
  <c r="DT230" i="20"/>
  <c r="DT230" i="19" s="1"/>
  <c r="DR230" i="19"/>
  <c r="DN230" i="20"/>
  <c r="DN230" i="19" s="1"/>
  <c r="DL230" i="19"/>
  <c r="EG230" i="20"/>
  <c r="EG230" i="19" s="1"/>
  <c r="EE230" i="19"/>
  <c r="CU230" i="20"/>
  <c r="CU230" i="19" s="1"/>
  <c r="CS230" i="20"/>
  <c r="CS230" i="19" s="1"/>
  <c r="CR230" i="19"/>
  <c r="FJ230" i="20"/>
  <c r="FJ230" i="19" s="1"/>
  <c r="FH230" i="20"/>
  <c r="FH230" i="19" s="1"/>
  <c r="FG230" i="19"/>
  <c r="EX230" i="20"/>
  <c r="EX230" i="19" s="1"/>
  <c r="EV230" i="20"/>
  <c r="EV230" i="19" s="1"/>
  <c r="EU230" i="19"/>
  <c r="CV230" i="20"/>
  <c r="CV230" i="19" s="1"/>
  <c r="CT230" i="19"/>
  <c r="ES230" i="20"/>
  <c r="ES230" i="19" s="1"/>
  <c r="EQ230" i="19"/>
  <c r="EM230" i="20"/>
  <c r="EM230" i="19" s="1"/>
  <c r="EK230" i="19"/>
  <c r="FE230" i="20"/>
  <c r="FE230" i="19" s="1"/>
  <c r="FC230" i="19"/>
  <c r="DM230" i="20"/>
  <c r="DM230" i="19" s="1"/>
  <c r="DK230" i="20"/>
  <c r="DK230" i="19" s="1"/>
  <c r="DJ230" i="19"/>
  <c r="DE230" i="20"/>
  <c r="DE230" i="19" s="1"/>
  <c r="DG230" i="20"/>
  <c r="DG230" i="19" s="1"/>
  <c r="DD230" i="19"/>
  <c r="DA230" i="20"/>
  <c r="DA230" i="19" s="1"/>
  <c r="CY230" i="20"/>
  <c r="CY230" i="19" s="1"/>
  <c r="CX230" i="19"/>
  <c r="DQ230" i="20"/>
  <c r="DQ230" i="19" s="1"/>
  <c r="DS230" i="20"/>
  <c r="DS230" i="19" s="1"/>
  <c r="DP230" i="19"/>
  <c r="DZ230" i="20"/>
  <c r="DZ230" i="19" s="1"/>
  <c r="DX230" i="19"/>
  <c r="CP230" i="20"/>
  <c r="CP230" i="19" s="1"/>
  <c r="CN230" i="19"/>
  <c r="FQ230" i="20"/>
  <c r="FQ230" i="19" s="1"/>
  <c r="FO230" i="19"/>
  <c r="FK230" i="20"/>
  <c r="FK230" i="19" s="1"/>
  <c r="FI230" i="19"/>
  <c r="EJ230" i="20"/>
  <c r="EJ230" i="19" s="1"/>
  <c r="EL230" i="20"/>
  <c r="EL230" i="19" s="1"/>
  <c r="EI230" i="19"/>
  <c r="EF230" i="20"/>
  <c r="EF230" i="19" s="1"/>
  <c r="ED230" i="20"/>
  <c r="EC230" i="19"/>
  <c r="CM230" i="20"/>
  <c r="CO230" i="20"/>
  <c r="CO230" i="19" s="1"/>
  <c r="CL230" i="19"/>
  <c r="ER230" i="20"/>
  <c r="ER230" i="19" s="1"/>
  <c r="EP230" i="20"/>
  <c r="EP230" i="19" s="1"/>
  <c r="EO230" i="19"/>
  <c r="EY230" i="20"/>
  <c r="EY230" i="19" s="1"/>
  <c r="EW230" i="19"/>
  <c r="DB230" i="20"/>
  <c r="DB230" i="19" s="1"/>
  <c r="CZ230" i="19"/>
  <c r="DH230" i="20"/>
  <c r="DH230" i="19" s="1"/>
  <c r="DF230" i="19"/>
  <c r="CL102" i="19"/>
  <c r="CM102" i="20"/>
  <c r="CM102" i="19" s="1"/>
  <c r="EO102" i="19"/>
  <c r="EP102" i="20"/>
  <c r="EP102" i="19" s="1"/>
  <c r="ED102" i="20"/>
  <c r="ED102" i="19" s="1"/>
  <c r="EC102" i="19"/>
  <c r="ER226" i="20"/>
  <c r="ER226" i="19" s="1"/>
  <c r="EP226" i="20"/>
  <c r="EP226" i="19" s="1"/>
  <c r="EO226" i="19"/>
  <c r="CV226" i="20"/>
  <c r="CV226" i="19" s="1"/>
  <c r="CT226" i="19"/>
  <c r="EG226" i="20"/>
  <c r="EG226" i="19" s="1"/>
  <c r="EE226" i="19"/>
  <c r="EE195" i="19"/>
  <c r="EG195" i="20"/>
  <c r="EG195" i="19" s="1"/>
  <c r="DA226" i="20"/>
  <c r="DA226" i="19" s="1"/>
  <c r="CY226" i="20"/>
  <c r="CY226" i="19" s="1"/>
  <c r="CX226" i="19"/>
  <c r="CX195" i="19"/>
  <c r="CY195" i="20"/>
  <c r="CY195" i="19" s="1"/>
  <c r="CX102" i="19"/>
  <c r="CY102" i="20"/>
  <c r="CY102" i="19" s="1"/>
  <c r="CM195" i="20"/>
  <c r="CM195" i="19" s="1"/>
  <c r="CL195" i="19"/>
  <c r="EO195" i="19"/>
  <c r="EP195" i="20"/>
  <c r="EP195" i="19" s="1"/>
  <c r="ES226" i="20"/>
  <c r="ES226" i="19" s="1"/>
  <c r="EQ226" i="19"/>
  <c r="ED40" i="20"/>
  <c r="EF40" i="20"/>
  <c r="CZ195" i="19"/>
  <c r="DB195" i="20"/>
  <c r="EJ226" i="20"/>
  <c r="EJ226" i="19" s="1"/>
  <c r="EL226" i="20"/>
  <c r="EL226" i="19" s="1"/>
  <c r="EI226" i="19"/>
  <c r="ED226" i="20"/>
  <c r="EF226" i="20"/>
  <c r="EF226" i="19" s="1"/>
  <c r="EC226" i="19"/>
  <c r="CM226" i="20"/>
  <c r="CO226" i="20"/>
  <c r="CO226" i="19" s="1"/>
  <c r="CL226" i="19"/>
  <c r="CU226" i="20"/>
  <c r="CU226" i="19" s="1"/>
  <c r="CS226" i="20"/>
  <c r="CS226" i="19" s="1"/>
  <c r="CR226" i="19"/>
  <c r="DB226" i="20"/>
  <c r="DB226" i="19" s="1"/>
  <c r="CZ226" i="19"/>
  <c r="CR195" i="19"/>
  <c r="CS195" i="20"/>
  <c r="CS195" i="19" s="1"/>
  <c r="CR102" i="19"/>
  <c r="CS102" i="20"/>
  <c r="CS102" i="19" s="1"/>
  <c r="ED195" i="20"/>
  <c r="ED195" i="19" s="1"/>
  <c r="EC195" i="19"/>
  <c r="EJ195" i="20"/>
  <c r="EJ195" i="19" s="1"/>
  <c r="EI195" i="19"/>
  <c r="EI102" i="19"/>
  <c r="EJ102" i="20"/>
  <c r="EJ102" i="19" s="1"/>
  <c r="CP226" i="20"/>
  <c r="CP226" i="19" s="1"/>
  <c r="CN226" i="19"/>
  <c r="EM226" i="20"/>
  <c r="EM226" i="19" s="1"/>
  <c r="EK226" i="19"/>
  <c r="EV229" i="20"/>
  <c r="EX229" i="20"/>
  <c r="EU229" i="19"/>
  <c r="DH229" i="20"/>
  <c r="DH229" i="19" s="1"/>
  <c r="DF229" i="19"/>
  <c r="DN229" i="20"/>
  <c r="DN229" i="19" s="1"/>
  <c r="DL229" i="19"/>
  <c r="DT229" i="20"/>
  <c r="DT229" i="19" s="1"/>
  <c r="DR229" i="19"/>
  <c r="DK229" i="20"/>
  <c r="DM229" i="20"/>
  <c r="DJ229" i="19"/>
  <c r="FN229" i="20"/>
  <c r="FP229" i="20"/>
  <c r="FM229" i="19"/>
  <c r="CM229" i="20"/>
  <c r="CO229" i="20"/>
  <c r="CL229" i="19"/>
  <c r="DW229" i="20"/>
  <c r="DY229" i="20"/>
  <c r="DV229" i="19"/>
  <c r="FJ229" i="20"/>
  <c r="FK229" i="20"/>
  <c r="FK229" i="19" s="1"/>
  <c r="FI229" i="19"/>
  <c r="FQ229" i="20"/>
  <c r="FQ229" i="19" s="1"/>
  <c r="FO229" i="19"/>
  <c r="FB229" i="20"/>
  <c r="FD229" i="20"/>
  <c r="FA229" i="19"/>
  <c r="CP229" i="20"/>
  <c r="CP229" i="19" s="1"/>
  <c r="CN229" i="19"/>
  <c r="DZ229" i="20"/>
  <c r="DZ229" i="19" s="1"/>
  <c r="DX229" i="19"/>
  <c r="EG229" i="20"/>
  <c r="EG229" i="19" s="1"/>
  <c r="EE229" i="19"/>
  <c r="EM229" i="20"/>
  <c r="EM229" i="19" s="1"/>
  <c r="EK229" i="19"/>
  <c r="ED229" i="20"/>
  <c r="EF229" i="20"/>
  <c r="EC229" i="19"/>
  <c r="DQ229" i="20"/>
  <c r="DS229" i="20"/>
  <c r="DP229" i="19"/>
  <c r="CS229" i="20"/>
  <c r="CU229" i="20"/>
  <c r="CR229" i="19"/>
  <c r="ER229" i="20"/>
  <c r="EP229" i="20"/>
  <c r="EO229" i="19"/>
  <c r="DB229" i="20"/>
  <c r="DB229" i="19" s="1"/>
  <c r="CZ229" i="19"/>
  <c r="DE229" i="20"/>
  <c r="DG229" i="20"/>
  <c r="DD229" i="19"/>
  <c r="DK43" i="20"/>
  <c r="DK43" i="19" s="1"/>
  <c r="CV229" i="20"/>
  <c r="CV229" i="19" s="1"/>
  <c r="CT229" i="19"/>
  <c r="ES229" i="20"/>
  <c r="ES229" i="19" s="1"/>
  <c r="EQ229" i="19"/>
  <c r="EY229" i="20"/>
  <c r="EY229" i="19" s="1"/>
  <c r="EW229" i="19"/>
  <c r="FE229" i="20"/>
  <c r="FE229" i="19" s="1"/>
  <c r="FC229" i="19"/>
  <c r="FH229" i="20"/>
  <c r="FG229" i="19"/>
  <c r="EJ229" i="20"/>
  <c r="EL229" i="20"/>
  <c r="EI229" i="19"/>
  <c r="CY229" i="20"/>
  <c r="DA229" i="20"/>
  <c r="CX229" i="19"/>
  <c r="BT159" i="8"/>
  <c r="BT159" i="19" s="1"/>
  <c r="BH203" i="19"/>
  <c r="FH43" i="20"/>
  <c r="FH43" i="19" s="1"/>
  <c r="FG43" i="19"/>
  <c r="DW44" i="20"/>
  <c r="DW44" i="19" s="1"/>
  <c r="DV44" i="19"/>
  <c r="AV155" i="8"/>
  <c r="AV155" i="19" s="1"/>
  <c r="AU155" i="19"/>
  <c r="AV203" i="19"/>
  <c r="FQ136" i="20"/>
  <c r="FQ136" i="19" s="1"/>
  <c r="FO136" i="19"/>
  <c r="EM136" i="20"/>
  <c r="EM136" i="19" s="1"/>
  <c r="EK136" i="19"/>
  <c r="BZ97" i="8"/>
  <c r="BZ97" i="19" s="1"/>
  <c r="BY97" i="19"/>
  <c r="CF97" i="8"/>
  <c r="CF97" i="19" s="1"/>
  <c r="CE97" i="19"/>
  <c r="DH167" i="20"/>
  <c r="DH167" i="19" s="1"/>
  <c r="DF167" i="19"/>
  <c r="CP167" i="20"/>
  <c r="CP167" i="19" s="1"/>
  <c r="CN167" i="19"/>
  <c r="BT96" i="8"/>
  <c r="BT96" i="19" s="1"/>
  <c r="BS96" i="19"/>
  <c r="CF189" i="8"/>
  <c r="CF189" i="19" s="1"/>
  <c r="CE189" i="19"/>
  <c r="AR55" i="8"/>
  <c r="AR55" i="19" s="1"/>
  <c r="AP55" i="19"/>
  <c r="BQ127" i="8"/>
  <c r="BQ127" i="19" s="1"/>
  <c r="BO127" i="19"/>
  <c r="CI189" i="8"/>
  <c r="CI189" i="19" s="1"/>
  <c r="CG189" i="19"/>
  <c r="BW189" i="8"/>
  <c r="BW189" i="19" s="1"/>
  <c r="BU189" i="19"/>
  <c r="DB164" i="20"/>
  <c r="DB164" i="19" s="1"/>
  <c r="CZ164" i="19"/>
  <c r="AF25" i="8"/>
  <c r="AF25" i="19" s="1"/>
  <c r="AD25" i="19"/>
  <c r="BW151" i="8"/>
  <c r="BW151" i="19" s="1"/>
  <c r="BU151" i="19"/>
  <c r="BP120" i="8"/>
  <c r="BP120" i="19" s="1"/>
  <c r="BO120" i="19"/>
  <c r="CI182" i="8"/>
  <c r="CI182" i="19" s="1"/>
  <c r="CG182" i="19"/>
  <c r="CI89" i="8"/>
  <c r="CI89" i="19" s="1"/>
  <c r="CG89" i="19"/>
  <c r="BN58" i="8"/>
  <c r="BN58" i="19" s="1"/>
  <c r="BM58" i="19"/>
  <c r="BN89" i="8"/>
  <c r="BN89" i="19" s="1"/>
  <c r="BM89" i="19"/>
  <c r="BT182" i="8"/>
  <c r="BT182" i="19" s="1"/>
  <c r="BS182" i="19"/>
  <c r="CI97" i="8"/>
  <c r="CI97" i="19" s="1"/>
  <c r="CG97" i="19"/>
  <c r="CI190" i="8"/>
  <c r="CI190" i="19" s="1"/>
  <c r="CG190" i="19"/>
  <c r="CP137" i="20"/>
  <c r="CP137" i="19" s="1"/>
  <c r="CN137" i="19"/>
  <c r="CY131" i="8"/>
  <c r="CY131" i="19" s="1"/>
  <c r="CX131" i="19"/>
  <c r="EP167" i="20"/>
  <c r="EP167" i="19" s="1"/>
  <c r="EO167" i="19"/>
  <c r="DM43" i="20"/>
  <c r="DL43" i="19"/>
  <c r="EV167" i="20"/>
  <c r="EV167" i="19" s="1"/>
  <c r="EU167" i="19"/>
  <c r="BZ158" i="8"/>
  <c r="BZ158" i="19" s="1"/>
  <c r="BY158" i="19"/>
  <c r="DQ44" i="20"/>
  <c r="DQ44" i="19" s="1"/>
  <c r="DP44" i="19"/>
  <c r="DE75" i="20"/>
  <c r="DE75" i="19" s="1"/>
  <c r="DD75" i="19"/>
  <c r="EP168" i="20"/>
  <c r="EP168" i="19" s="1"/>
  <c r="EO168" i="19"/>
  <c r="DW167" i="20"/>
  <c r="DW167" i="19" s="1"/>
  <c r="DV167" i="19"/>
  <c r="FN168" i="20"/>
  <c r="FN168" i="19" s="1"/>
  <c r="FM168" i="19"/>
  <c r="DK44" i="20"/>
  <c r="DK44" i="19" s="1"/>
  <c r="DJ44" i="19"/>
  <c r="EP133" i="20"/>
  <c r="EP133" i="19" s="1"/>
  <c r="EO133" i="19"/>
  <c r="DQ136" i="20"/>
  <c r="DQ136" i="19" s="1"/>
  <c r="DP136" i="19"/>
  <c r="AI118" i="8"/>
  <c r="AI118" i="19" s="1"/>
  <c r="AI141" i="19" s="1"/>
  <c r="AH118" i="19"/>
  <c r="AO57" i="8"/>
  <c r="AO57" i="19" s="1"/>
  <c r="AN57" i="19"/>
  <c r="CY168" i="20"/>
  <c r="CY168" i="19" s="1"/>
  <c r="CX168" i="19"/>
  <c r="FN75" i="20"/>
  <c r="FN75" i="19" s="1"/>
  <c r="FM75" i="19"/>
  <c r="BW213" i="8"/>
  <c r="BW213" i="19" s="1"/>
  <c r="BU213" i="19"/>
  <c r="BW221" i="8"/>
  <c r="BW221" i="19" s="1"/>
  <c r="BU221" i="19"/>
  <c r="BN97" i="8"/>
  <c r="BN97" i="19" s="1"/>
  <c r="BM97" i="19"/>
  <c r="CF190" i="8"/>
  <c r="CF190" i="19" s="1"/>
  <c r="CE190" i="19"/>
  <c r="EP18" i="8"/>
  <c r="EP18" i="19" s="1"/>
  <c r="EO18" i="19"/>
  <c r="BZ189" i="8"/>
  <c r="BZ189" i="19" s="1"/>
  <c r="BY189" i="19"/>
  <c r="BN189" i="8"/>
  <c r="BN189" i="19" s="1"/>
  <c r="BM189" i="19"/>
  <c r="EG131" i="8"/>
  <c r="EG131" i="19" s="1"/>
  <c r="EE131" i="19"/>
  <c r="AF148" i="8"/>
  <c r="AF148" i="19" s="1"/>
  <c r="AD148" i="19"/>
  <c r="CI127" i="8"/>
  <c r="CI127" i="19" s="1"/>
  <c r="CG127" i="19"/>
  <c r="CC96" i="8"/>
  <c r="CC96" i="19" s="1"/>
  <c r="CA96" i="19"/>
  <c r="BQ189" i="8"/>
  <c r="BQ189" i="19" s="1"/>
  <c r="BO189" i="19"/>
  <c r="AL118" i="8"/>
  <c r="AL118" i="19" s="1"/>
  <c r="AJ118" i="19"/>
  <c r="CY38" i="8"/>
  <c r="CY38" i="19" s="1"/>
  <c r="CX38" i="19"/>
  <c r="BW128" i="8"/>
  <c r="BW128" i="19" s="1"/>
  <c r="BU128" i="19"/>
  <c r="CC89" i="8"/>
  <c r="CC89" i="19" s="1"/>
  <c r="CA89" i="19"/>
  <c r="CC182" i="8"/>
  <c r="CC182" i="19" s="1"/>
  <c r="CA182" i="19"/>
  <c r="CF89" i="8"/>
  <c r="CF89" i="19" s="1"/>
  <c r="CE89" i="19"/>
  <c r="BQ97" i="8"/>
  <c r="BQ97" i="19" s="1"/>
  <c r="BO97" i="19"/>
  <c r="FQ137" i="20"/>
  <c r="FQ137" i="19" s="1"/>
  <c r="FO137" i="19"/>
  <c r="DY137" i="20"/>
  <c r="DY137" i="19" s="1"/>
  <c r="DX137" i="19"/>
  <c r="DB44" i="20"/>
  <c r="DB44" i="19" s="1"/>
  <c r="CZ44" i="19"/>
  <c r="AI55" i="8"/>
  <c r="AI55" i="19" s="1"/>
  <c r="AH55" i="19"/>
  <c r="BZ35" i="8"/>
  <c r="BZ35" i="19" s="1"/>
  <c r="BY35" i="19"/>
  <c r="EV43" i="20"/>
  <c r="EV43" i="19" s="1"/>
  <c r="EU43" i="19"/>
  <c r="BB110" i="19"/>
  <c r="BB203" i="19"/>
  <c r="EP111" i="8"/>
  <c r="EP111" i="19" s="1"/>
  <c r="EO111" i="19"/>
  <c r="BT97" i="8"/>
  <c r="BT97" i="19" s="1"/>
  <c r="BS97" i="19"/>
  <c r="BN190" i="8"/>
  <c r="BN190" i="19" s="1"/>
  <c r="BM190" i="19"/>
  <c r="CF96" i="8"/>
  <c r="CF96" i="19" s="1"/>
  <c r="CE96" i="19"/>
  <c r="BT189" i="8"/>
  <c r="BT189" i="19" s="1"/>
  <c r="BS189" i="19"/>
  <c r="CY18" i="8"/>
  <c r="CY18" i="19" s="1"/>
  <c r="CX18" i="19"/>
  <c r="BQ158" i="8"/>
  <c r="BQ158" i="19" s="1"/>
  <c r="BO158" i="19"/>
  <c r="BW34" i="8"/>
  <c r="BW34" i="19" s="1"/>
  <c r="BU34" i="19"/>
  <c r="CI96" i="8"/>
  <c r="CI96" i="19" s="1"/>
  <c r="CG96" i="19"/>
  <c r="BW96" i="8"/>
  <c r="BW96" i="19" s="1"/>
  <c r="BU96" i="19"/>
  <c r="EM164" i="20"/>
  <c r="EM164" i="19" s="1"/>
  <c r="EK164" i="19"/>
  <c r="ES40" i="20"/>
  <c r="ES40" i="19" s="1"/>
  <c r="EQ40" i="19"/>
  <c r="DB40" i="20"/>
  <c r="DB40" i="19" s="1"/>
  <c r="CZ40" i="19"/>
  <c r="AE118" i="8"/>
  <c r="AE118" i="19" s="1"/>
  <c r="AD118" i="19"/>
  <c r="BW89" i="8"/>
  <c r="BW89" i="19" s="1"/>
  <c r="BU89" i="19"/>
  <c r="BW182" i="8"/>
  <c r="BW182" i="19" s="1"/>
  <c r="BU182" i="19"/>
  <c r="CF120" i="8"/>
  <c r="CF120" i="19" s="1"/>
  <c r="CE120" i="19"/>
  <c r="BT89" i="8"/>
  <c r="BT89" i="19" s="1"/>
  <c r="BT110" i="19" s="1"/>
  <c r="BS89" i="19"/>
  <c r="BZ89" i="8"/>
  <c r="BZ89" i="19" s="1"/>
  <c r="BY89" i="19"/>
  <c r="CC97" i="8"/>
  <c r="CC97" i="19" s="1"/>
  <c r="CA97" i="19"/>
  <c r="CC190" i="8"/>
  <c r="CC190" i="19" s="1"/>
  <c r="CA190" i="19"/>
  <c r="EG168" i="20"/>
  <c r="EG168" i="19" s="1"/>
  <c r="EE168" i="19"/>
  <c r="EP74" i="20"/>
  <c r="EP74" i="19" s="1"/>
  <c r="EO74" i="19"/>
  <c r="EY167" i="20"/>
  <c r="EY167" i="19" s="1"/>
  <c r="EW167" i="19"/>
  <c r="DB167" i="20"/>
  <c r="DB167" i="19" s="1"/>
  <c r="CZ167" i="19"/>
  <c r="FK74" i="20"/>
  <c r="FK74" i="19" s="1"/>
  <c r="FI74" i="19"/>
  <c r="DZ75" i="20"/>
  <c r="DZ75" i="19" s="1"/>
  <c r="DX75" i="19"/>
  <c r="BZ65" i="8"/>
  <c r="BZ65" i="19" s="1"/>
  <c r="BY65" i="19"/>
  <c r="CV75" i="20"/>
  <c r="CV75" i="19" s="1"/>
  <c r="CT75" i="19"/>
  <c r="EJ37" i="8"/>
  <c r="EJ37" i="19" s="1"/>
  <c r="EI37" i="19"/>
  <c r="EV44" i="20"/>
  <c r="EV44" i="19" s="1"/>
  <c r="AI57" i="8"/>
  <c r="AI57" i="19" s="1"/>
  <c r="AH57" i="19"/>
  <c r="BB156" i="8"/>
  <c r="BB156" i="19" s="1"/>
  <c r="BA156" i="19"/>
  <c r="CF65" i="8"/>
  <c r="CF65" i="19" s="1"/>
  <c r="CE65" i="19"/>
  <c r="CF66" i="8"/>
  <c r="CF66" i="19" s="1"/>
  <c r="CE66" i="19"/>
  <c r="EP75" i="20"/>
  <c r="EP75" i="19" s="1"/>
  <c r="EO75" i="19"/>
  <c r="CS44" i="20"/>
  <c r="CS44" i="19" s="1"/>
  <c r="CR44" i="19"/>
  <c r="DQ167" i="20"/>
  <c r="DQ167" i="19" s="1"/>
  <c r="DP167" i="19"/>
  <c r="EJ75" i="20"/>
  <c r="EJ75" i="19" s="1"/>
  <c r="EI75" i="19"/>
  <c r="DQ43" i="20"/>
  <c r="DQ43" i="19" s="1"/>
  <c r="DP43" i="19"/>
  <c r="EJ18" i="8"/>
  <c r="EJ18" i="19" s="1"/>
  <c r="EI18" i="19"/>
  <c r="EG126" i="8"/>
  <c r="EG126" i="19" s="1"/>
  <c r="EE126" i="19"/>
  <c r="CS111" i="8"/>
  <c r="CS111" i="19" s="1"/>
  <c r="CR111" i="19"/>
  <c r="CI213" i="19"/>
  <c r="CG213" i="19"/>
  <c r="BQ221" i="8"/>
  <c r="BQ221" i="19" s="1"/>
  <c r="BO221" i="19"/>
  <c r="CV43" i="20"/>
  <c r="CV43" i="19" s="1"/>
  <c r="CT43" i="19"/>
  <c r="CI58" i="8"/>
  <c r="CI58" i="19" s="1"/>
  <c r="CG58" i="19"/>
  <c r="CF182" i="8"/>
  <c r="CF182" i="19" s="1"/>
  <c r="CE182" i="19"/>
  <c r="BW190" i="8"/>
  <c r="BW190" i="19" s="1"/>
  <c r="BU190" i="19"/>
  <c r="FQ75" i="20"/>
  <c r="FQ75" i="19" s="1"/>
  <c r="FO75" i="19"/>
  <c r="FK44" i="20"/>
  <c r="FK44" i="19" s="1"/>
  <c r="FI44" i="19"/>
  <c r="EY44" i="20"/>
  <c r="EY44" i="19" s="1"/>
  <c r="EW44" i="19"/>
  <c r="AQ118" i="8"/>
  <c r="AQ118" i="19" s="1"/>
  <c r="AP118" i="19"/>
  <c r="BH155" i="8"/>
  <c r="BH155" i="19" s="1"/>
  <c r="BG155" i="19"/>
  <c r="EJ44" i="20"/>
  <c r="EJ44" i="19" s="1"/>
  <c r="EI44" i="19"/>
  <c r="CC213" i="8"/>
  <c r="CC213" i="19" s="1"/>
  <c r="CA213" i="19"/>
  <c r="CC221" i="8"/>
  <c r="CC221" i="19" s="1"/>
  <c r="CA221" i="19"/>
  <c r="AV110" i="19"/>
  <c r="BH110" i="19"/>
  <c r="EG167" i="20"/>
  <c r="EG167" i="19" s="1"/>
  <c r="EE167" i="19"/>
  <c r="CV74" i="20"/>
  <c r="CV74" i="19" s="1"/>
  <c r="CT74" i="19"/>
  <c r="BZ190" i="8"/>
  <c r="BZ190" i="19" s="1"/>
  <c r="BY190" i="19"/>
  <c r="BT190" i="8"/>
  <c r="BT190" i="19" s="1"/>
  <c r="BS190" i="19"/>
  <c r="ES43" i="20"/>
  <c r="ES43" i="19" s="1"/>
  <c r="EQ43" i="19"/>
  <c r="BZ96" i="8"/>
  <c r="BZ96" i="19" s="1"/>
  <c r="BY96" i="19"/>
  <c r="BN96" i="8"/>
  <c r="BN96" i="19" s="1"/>
  <c r="BM96" i="19"/>
  <c r="BW65" i="8"/>
  <c r="BW65" i="19" s="1"/>
  <c r="BU65" i="19"/>
  <c r="BQ96" i="8"/>
  <c r="BQ96" i="19" s="1"/>
  <c r="BO96" i="19"/>
  <c r="CC189" i="8"/>
  <c r="CC189" i="19" s="1"/>
  <c r="CA189" i="19"/>
  <c r="ES130" i="8"/>
  <c r="ES130" i="19" s="1"/>
  <c r="EQ130" i="19"/>
  <c r="EF40" i="19"/>
  <c r="CY39" i="8"/>
  <c r="CY39" i="19" s="1"/>
  <c r="CX39" i="19"/>
  <c r="CI27" i="8"/>
  <c r="CI27" i="19" s="1"/>
  <c r="CG27" i="19"/>
  <c r="BQ182" i="8"/>
  <c r="BQ182" i="19" s="1"/>
  <c r="BO182" i="19"/>
  <c r="BQ89" i="8"/>
  <c r="BQ89" i="19" s="1"/>
  <c r="BO89" i="19"/>
  <c r="BZ182" i="8"/>
  <c r="BZ182" i="19" s="1"/>
  <c r="BY182" i="19"/>
  <c r="BN182" i="8"/>
  <c r="BN182" i="19" s="1"/>
  <c r="BM182" i="19"/>
  <c r="BW97" i="8"/>
  <c r="BW97" i="19" s="1"/>
  <c r="BU97" i="19"/>
  <c r="BQ190" i="8"/>
  <c r="BQ190" i="19" s="1"/>
  <c r="BO190" i="19"/>
  <c r="EJ131" i="8"/>
  <c r="EJ131" i="19" s="1"/>
  <c r="EI131" i="19"/>
  <c r="EJ136" i="20"/>
  <c r="EJ136" i="19" s="1"/>
  <c r="EI136" i="19"/>
  <c r="EG136" i="20"/>
  <c r="EG136" i="19" s="1"/>
  <c r="EE136" i="19"/>
  <c r="ES38" i="8"/>
  <c r="ES38" i="19" s="1"/>
  <c r="EQ38" i="19"/>
  <c r="CY37" i="8"/>
  <c r="CY37" i="19" s="1"/>
  <c r="CX37" i="19"/>
  <c r="CM136" i="20"/>
  <c r="CM136" i="19" s="1"/>
  <c r="CL136" i="19"/>
  <c r="DE168" i="20"/>
  <c r="DE168" i="19" s="1"/>
  <c r="DD168" i="19"/>
  <c r="DK137" i="20"/>
  <c r="DK137" i="19" s="1"/>
  <c r="DJ137" i="19"/>
  <c r="FH75" i="20"/>
  <c r="FH75" i="19" s="1"/>
  <c r="FG75" i="19"/>
  <c r="DW75" i="20"/>
  <c r="DW75" i="19" s="1"/>
  <c r="DV75" i="19"/>
  <c r="ED133" i="20"/>
  <c r="ED133" i="19" s="1"/>
  <c r="EC133" i="19"/>
  <c r="ED71" i="20"/>
  <c r="ED71" i="19" s="1"/>
  <c r="EC71" i="19"/>
  <c r="DE74" i="20"/>
  <c r="DE74" i="19" s="1"/>
  <c r="DD74" i="19"/>
  <c r="BB155" i="8"/>
  <c r="BB155" i="19" s="1"/>
  <c r="BA155" i="19"/>
  <c r="FH168" i="20"/>
  <c r="FH168" i="19" s="1"/>
  <c r="FG168" i="19"/>
  <c r="BQ213" i="8"/>
  <c r="BQ213" i="19" s="1"/>
  <c r="BO213" i="19"/>
  <c r="CI221" i="8"/>
  <c r="CI221" i="19" s="1"/>
  <c r="CG221" i="19"/>
  <c r="G300" i="19"/>
  <c r="G276" i="19"/>
  <c r="G296" i="19"/>
  <c r="G290" i="19"/>
  <c r="ED40" i="19"/>
  <c r="DE43" i="19"/>
  <c r="DE48" i="20"/>
  <c r="BA110" i="27"/>
  <c r="BA107" i="27"/>
  <c r="BA106" i="27"/>
  <c r="AY797" i="27"/>
  <c r="AY794" i="27"/>
  <c r="AY793" i="27"/>
  <c r="S1227" i="27"/>
  <c r="S1226" i="27"/>
  <c r="S1225" i="27"/>
  <c r="AU143" i="27"/>
  <c r="AU140" i="27"/>
  <c r="AU139" i="27"/>
  <c r="BJ74" i="27"/>
  <c r="BJ71" i="27"/>
  <c r="BJ70" i="27"/>
  <c r="BA903" i="27"/>
  <c r="BA907" i="27"/>
  <c r="BA904" i="27"/>
  <c r="A301" i="27"/>
  <c r="AQ261" i="27"/>
  <c r="FB75" i="20"/>
  <c r="FB75" i="19" s="1"/>
  <c r="FG165" i="8"/>
  <c r="FM227" i="8"/>
  <c r="FM227" i="19" s="1"/>
  <c r="FA227" i="8"/>
  <c r="FA227" i="19" s="1"/>
  <c r="EU227" i="8"/>
  <c r="EU227" i="19" s="1"/>
  <c r="DV227" i="8"/>
  <c r="DV227" i="19" s="1"/>
  <c r="DJ227" i="8"/>
  <c r="DJ227" i="19" s="1"/>
  <c r="DD227" i="8"/>
  <c r="DD227" i="19" s="1"/>
  <c r="FG227" i="8"/>
  <c r="FG227" i="19" s="1"/>
  <c r="DP227" i="8"/>
  <c r="DP227" i="19" s="1"/>
  <c r="S975" i="27"/>
  <c r="S979" i="27"/>
  <c r="S980" i="27"/>
  <c r="U979" i="27" a="1"/>
  <c r="U979" i="27" s="1"/>
  <c r="BQ74" i="27"/>
  <c r="BQ71" i="27"/>
  <c r="BQ70" i="27"/>
  <c r="AV143" i="27"/>
  <c r="AV140" i="27"/>
  <c r="AV139" i="27"/>
  <c r="BT140" i="27"/>
  <c r="BT139" i="27"/>
  <c r="BH140" i="27"/>
  <c r="BH143" i="27"/>
  <c r="BH139" i="27"/>
  <c r="BJ140" i="27"/>
  <c r="BJ143" i="27"/>
  <c r="BJ139" i="27"/>
  <c r="S139" i="27"/>
  <c r="S141" i="27"/>
  <c r="S140" i="27"/>
  <c r="AU106" i="27"/>
  <c r="AU110" i="27"/>
  <c r="AU107" i="27"/>
  <c r="T359" i="27"/>
  <c r="T360" i="27"/>
  <c r="T759" i="27"/>
  <c r="T758" i="27"/>
  <c r="T542" i="27"/>
  <c r="T543" i="27"/>
  <c r="T544" i="27"/>
  <c r="T214" i="27"/>
  <c r="T213" i="27"/>
  <c r="AX1191" i="27"/>
  <c r="AX1190" i="27"/>
  <c r="AX1194" i="27"/>
  <c r="AY1047" i="27"/>
  <c r="AY1048" i="27"/>
  <c r="AY1051" i="27"/>
  <c r="AU871" i="27"/>
  <c r="AU868" i="27"/>
  <c r="AU867" i="27"/>
  <c r="G73" i="26"/>
  <c r="T959" i="27"/>
  <c r="U180" i="27" a="1"/>
  <c r="U180" i="27" s="1"/>
  <c r="U179" i="27" s="1"/>
  <c r="BB110" i="27"/>
  <c r="BB106" i="27"/>
  <c r="BB107" i="27"/>
  <c r="AV867" i="27"/>
  <c r="AV871" i="27"/>
  <c r="AV868" i="27"/>
  <c r="BB976" i="27"/>
  <c r="BB977" i="27"/>
  <c r="BB980" i="27"/>
  <c r="J9" i="26"/>
  <c r="I9" i="26"/>
  <c r="L9" i="26"/>
  <c r="N9" i="26" s="1"/>
  <c r="CC159" i="8"/>
  <c r="CC159" i="19" s="1"/>
  <c r="CB159" i="8"/>
  <c r="CB159" i="19" s="1"/>
  <c r="EU41" i="8"/>
  <c r="U1012" i="27"/>
  <c r="U1014" i="27" a="1"/>
  <c r="U1014" i="27" s="1"/>
  <c r="U1013" i="27" s="1"/>
  <c r="BN74" i="27"/>
  <c r="BN71" i="27"/>
  <c r="BN70" i="27"/>
  <c r="BK74" i="27"/>
  <c r="BK70" i="27"/>
  <c r="BK71" i="27"/>
  <c r="T463" i="27"/>
  <c r="T465" i="27"/>
  <c r="T464" i="27"/>
  <c r="T795" i="27"/>
  <c r="T793" i="27"/>
  <c r="T140" i="27"/>
  <c r="T139" i="27"/>
  <c r="AX728" i="27"/>
  <c r="AX725" i="27"/>
  <c r="AX942" i="27"/>
  <c r="AX938" i="27"/>
  <c r="AX939" i="27"/>
  <c r="BG830" i="27"/>
  <c r="BG831" i="27"/>
  <c r="BG834" i="27"/>
  <c r="BE903" i="27"/>
  <c r="BE907" i="27"/>
  <c r="BE904" i="27"/>
  <c r="U465" i="27"/>
  <c r="U464" i="27"/>
  <c r="T10" i="29"/>
  <c r="W3" i="29"/>
  <c r="S1010" i="27"/>
  <c r="S1015" i="27"/>
  <c r="S1014" i="27"/>
  <c r="BE107" i="27"/>
  <c r="BE106" i="27"/>
  <c r="BE110" i="27"/>
  <c r="BT107" i="27"/>
  <c r="BT106" i="27"/>
  <c r="BT110" i="27"/>
  <c r="BS110" i="27"/>
  <c r="BS107" i="27"/>
  <c r="BS106" i="27"/>
  <c r="BJ107" i="27"/>
  <c r="BJ110" i="27"/>
  <c r="BJ106" i="27"/>
  <c r="T287" i="27"/>
  <c r="T285" i="27"/>
  <c r="T286" i="27"/>
  <c r="T724" i="27"/>
  <c r="T725" i="27"/>
  <c r="T726" i="27"/>
  <c r="BT143" i="27"/>
  <c r="T141" i="27"/>
  <c r="AX1332" i="27"/>
  <c r="AX1331" i="27"/>
  <c r="AX1335" i="27"/>
  <c r="AX1225" i="27"/>
  <c r="AX1226" i="27"/>
  <c r="AY1122" i="27"/>
  <c r="AY1118" i="27"/>
  <c r="AY1119" i="27"/>
  <c r="AX797" i="27"/>
  <c r="AX794" i="27"/>
  <c r="AX793" i="27"/>
  <c r="BA868" i="27"/>
  <c r="BA867" i="27"/>
  <c r="BG867" i="27"/>
  <c r="BG871" i="27"/>
  <c r="BG868" i="27"/>
  <c r="T794" i="27"/>
  <c r="AU907" i="27"/>
  <c r="AU904" i="27"/>
  <c r="AU903" i="27"/>
  <c r="AX724" i="27"/>
  <c r="BQ220" i="8"/>
  <c r="BQ220" i="19" s="1"/>
  <c r="BP220" i="8"/>
  <c r="BP220" i="19" s="1"/>
  <c r="BZ213" i="8"/>
  <c r="BZ213" i="19" s="1"/>
  <c r="CB213" i="8"/>
  <c r="CB213" i="19" s="1"/>
  <c r="CH221" i="8"/>
  <c r="CH221" i="19" s="1"/>
  <c r="CF221" i="8"/>
  <c r="CF221" i="19" s="1"/>
  <c r="BW220" i="8"/>
  <c r="BW220" i="19" s="1"/>
  <c r="BV220" i="8"/>
  <c r="BV220" i="19" s="1"/>
  <c r="BT213" i="8"/>
  <c r="BT213" i="19" s="1"/>
  <c r="BV213" i="8"/>
  <c r="BV213" i="19" s="1"/>
  <c r="BZ221" i="8"/>
  <c r="BZ221" i="19" s="1"/>
  <c r="CB221" i="8"/>
  <c r="CB221" i="19" s="1"/>
  <c r="CI220" i="8"/>
  <c r="CI220" i="19" s="1"/>
  <c r="CH220" i="8"/>
  <c r="CH220" i="19" s="1"/>
  <c r="CH213" i="8"/>
  <c r="CH213" i="19" s="1"/>
  <c r="CF213" i="8"/>
  <c r="BV221" i="8"/>
  <c r="BV221" i="19" s="1"/>
  <c r="BT221" i="8"/>
  <c r="BT221" i="19" s="1"/>
  <c r="CC220" i="8"/>
  <c r="CC220" i="19" s="1"/>
  <c r="CB220" i="8"/>
  <c r="CB220" i="19" s="1"/>
  <c r="BN213" i="8"/>
  <c r="BN213" i="19" s="1"/>
  <c r="BP213" i="8"/>
  <c r="BP213" i="19" s="1"/>
  <c r="BP221" i="8"/>
  <c r="BP221" i="19" s="1"/>
  <c r="BN221" i="8"/>
  <c r="BN221" i="19" s="1"/>
  <c r="D87" i="7"/>
  <c r="D91" i="7"/>
  <c r="G91" i="7" s="1"/>
  <c r="BI126" i="8"/>
  <c r="BI126" i="19" s="1"/>
  <c r="AW126" i="8"/>
  <c r="BC126" i="8"/>
  <c r="BC126" i="19" s="1"/>
  <c r="D76" i="7"/>
  <c r="D82" i="7"/>
  <c r="G82" i="7" s="1"/>
  <c r="AW30" i="8"/>
  <c r="AX30" i="8" s="1"/>
  <c r="AX30" i="19" s="1"/>
  <c r="BC30" i="8"/>
  <c r="BD30" i="8" s="1"/>
  <c r="BD30" i="19" s="1"/>
  <c r="BI30" i="8"/>
  <c r="BI30" i="19" s="1"/>
  <c r="Q19" i="8"/>
  <c r="Q19" i="19" s="1"/>
  <c r="CY33" i="8"/>
  <c r="CY33" i="19" s="1"/>
  <c r="CN33" i="8"/>
  <c r="CN33" i="19" s="1"/>
  <c r="EV168" i="20"/>
  <c r="EV168" i="19" s="1"/>
  <c r="EP164" i="20"/>
  <c r="EP164" i="19" s="1"/>
  <c r="EJ168" i="20"/>
  <c r="EJ168" i="19" s="1"/>
  <c r="CM137" i="20"/>
  <c r="CM137" i="19" s="1"/>
  <c r="FJ168" i="20"/>
  <c r="FJ168" i="19" s="1"/>
  <c r="CF34" i="8"/>
  <c r="CF34" i="19" s="1"/>
  <c r="DQ75" i="20"/>
  <c r="DQ75" i="19" s="1"/>
  <c r="EJ133" i="20"/>
  <c r="EJ133" i="19" s="1"/>
  <c r="CM167" i="20"/>
  <c r="CM167" i="19" s="1"/>
  <c r="ED75" i="20"/>
  <c r="ED75" i="19" s="1"/>
  <c r="EK126" i="8"/>
  <c r="CZ126" i="8"/>
  <c r="CZ126" i="19" s="1"/>
  <c r="EC37" i="19"/>
  <c r="ED132" i="8"/>
  <c r="ED132" i="19" s="1"/>
  <c r="EQ33" i="8"/>
  <c r="FM103" i="8"/>
  <c r="DJ165" i="8"/>
  <c r="DJ165" i="19" s="1"/>
  <c r="DP196" i="8"/>
  <c r="DV196" i="8"/>
  <c r="FA165" i="8"/>
  <c r="DD165" i="8"/>
  <c r="DD165" i="19" s="1"/>
  <c r="DJ72" i="8"/>
  <c r="DJ72" i="19" s="1"/>
  <c r="DV165" i="8"/>
  <c r="DV165" i="19" s="1"/>
  <c r="CC151" i="8"/>
  <c r="CC151" i="19" s="1"/>
  <c r="DJ103" i="8"/>
  <c r="DD134" i="8"/>
  <c r="FM196" i="8"/>
  <c r="DJ196" i="8"/>
  <c r="DV41" i="8"/>
  <c r="DV41" i="19" s="1"/>
  <c r="DV103" i="8"/>
  <c r="FG196" i="8"/>
  <c r="DP72" i="8"/>
  <c r="DP72" i="19" s="1"/>
  <c r="EU165" i="8"/>
  <c r="EU165" i="19" s="1"/>
  <c r="FG134" i="8"/>
  <c r="FG134" i="19" s="1"/>
  <c r="FA72" i="8"/>
  <c r="BH62" i="8"/>
  <c r="BH62" i="19" s="1"/>
  <c r="FM41" i="8"/>
  <c r="FM41" i="19" s="1"/>
  <c r="BH124" i="8"/>
  <c r="BH124" i="19" s="1"/>
  <c r="BM35" i="19"/>
  <c r="BM27" i="19"/>
  <c r="CI120" i="8"/>
  <c r="CI120" i="19" s="1"/>
  <c r="FA196" i="8"/>
  <c r="DD103" i="8"/>
  <c r="EU103" i="8"/>
  <c r="EU196" i="8"/>
  <c r="FM134" i="8"/>
  <c r="FM134" i="19" s="1"/>
  <c r="FG41" i="8"/>
  <c r="DP165" i="8"/>
  <c r="FA134" i="8"/>
  <c r="DJ134" i="8"/>
  <c r="DP134" i="8"/>
  <c r="DP134" i="19" s="1"/>
  <c r="FG72" i="8"/>
  <c r="FM165" i="8"/>
  <c r="FM165" i="19" s="1"/>
  <c r="DP41" i="8"/>
  <c r="FG103" i="8"/>
  <c r="FA103" i="8"/>
  <c r="DP103" i="8"/>
  <c r="DD196" i="8"/>
  <c r="EU72" i="8"/>
  <c r="DD72" i="8"/>
  <c r="DD72" i="19" s="1"/>
  <c r="FM72" i="8"/>
  <c r="DV72" i="8"/>
  <c r="DV72" i="19" s="1"/>
  <c r="FA41" i="8"/>
  <c r="DD41" i="8"/>
  <c r="DE41" i="8" s="1"/>
  <c r="DE41" i="19" s="1"/>
  <c r="DV134" i="8"/>
  <c r="DJ41" i="8"/>
  <c r="EU134" i="8"/>
  <c r="T33" i="32"/>
  <c r="U33" i="32"/>
  <c r="V33" i="32"/>
  <c r="AO150" i="8"/>
  <c r="AO150" i="19" s="1"/>
  <c r="BW27" i="8"/>
  <c r="BW27" i="19" s="1"/>
  <c r="H146" i="7"/>
  <c r="I146" i="7" s="1"/>
  <c r="CI35" i="8"/>
  <c r="CI35" i="19" s="1"/>
  <c r="AV63" i="8"/>
  <c r="AV63" i="19" s="1"/>
  <c r="EJ137" i="20"/>
  <c r="EJ137" i="19" s="1"/>
  <c r="CM40" i="20"/>
  <c r="DW136" i="20"/>
  <c r="DW136" i="19" s="1"/>
  <c r="CI34" i="8"/>
  <c r="CI34" i="19" s="1"/>
  <c r="CN126" i="8"/>
  <c r="CT33" i="8"/>
  <c r="CZ33" i="8"/>
  <c r="CZ33" i="19" s="1"/>
  <c r="K19" i="8"/>
  <c r="K19" i="19" s="1"/>
  <c r="CY75" i="20"/>
  <c r="CY75" i="19" s="1"/>
  <c r="FN137" i="20"/>
  <c r="FN137" i="19" s="1"/>
  <c r="CS74" i="20"/>
  <c r="CS74" i="19" s="1"/>
  <c r="ED164" i="20"/>
  <c r="ED164" i="19" s="1"/>
  <c r="DD44" i="19"/>
  <c r="X148" i="8"/>
  <c r="Y148" i="8" s="1"/>
  <c r="Y148" i="19" s="1"/>
  <c r="AJ148" i="8"/>
  <c r="AP148" i="8"/>
  <c r="EQ126" i="8"/>
  <c r="CT126" i="8"/>
  <c r="CT126" i="19" s="1"/>
  <c r="CO40" i="20"/>
  <c r="X55" i="8"/>
  <c r="Y55" i="8" s="1"/>
  <c r="Y55" i="19" s="1"/>
  <c r="AJ55" i="8"/>
  <c r="EF164" i="20"/>
  <c r="EE33" i="8"/>
  <c r="EG33" i="8" s="1"/>
  <c r="EG33" i="19" s="1"/>
  <c r="DG168" i="20"/>
  <c r="DG168" i="19" s="1"/>
  <c r="CY136" i="20"/>
  <c r="CY136" i="19" s="1"/>
  <c r="EK33" i="8"/>
  <c r="BT66" i="8"/>
  <c r="BT66" i="19" s="1"/>
  <c r="EK39" i="8"/>
  <c r="EK39" i="19" s="1"/>
  <c r="EE39" i="8"/>
  <c r="EG39" i="8" s="1"/>
  <c r="EG39" i="19" s="1"/>
  <c r="EE132" i="8"/>
  <c r="EQ39" i="8"/>
  <c r="EQ39" i="19" s="1"/>
  <c r="CT132" i="8"/>
  <c r="CT132" i="19" s="1"/>
  <c r="CZ39" i="8"/>
  <c r="CZ39" i="19" s="1"/>
  <c r="CN132" i="8"/>
  <c r="CN132" i="19" s="1"/>
  <c r="CZ132" i="8"/>
  <c r="CZ132" i="19" s="1"/>
  <c r="CT39" i="8"/>
  <c r="EK132" i="8"/>
  <c r="CN39" i="8"/>
  <c r="CN39" i="19" s="1"/>
  <c r="EQ132" i="8"/>
  <c r="EQ132" i="19" s="1"/>
  <c r="CL33" i="19"/>
  <c r="CM33" i="8"/>
  <c r="CM33" i="19" s="1"/>
  <c r="AV62" i="8"/>
  <c r="AV62" i="19" s="1"/>
  <c r="BZ34" i="8"/>
  <c r="BZ34" i="19" s="1"/>
  <c r="CO164" i="20"/>
  <c r="CM164" i="20"/>
  <c r="CM164" i="19" s="1"/>
  <c r="EM163" i="8"/>
  <c r="EM163" i="19" s="1"/>
  <c r="CY130" i="8"/>
  <c r="CY130" i="19" s="1"/>
  <c r="CM111" i="8"/>
  <c r="CM111" i="19" s="1"/>
  <c r="ED161" i="8"/>
  <c r="ED161" i="19" s="1"/>
  <c r="EF161" i="8"/>
  <c r="EF161" i="19" s="1"/>
  <c r="DB68" i="8"/>
  <c r="DB68" i="19" s="1"/>
  <c r="DA142" i="8"/>
  <c r="DA142" i="19" s="1"/>
  <c r="DA68" i="8"/>
  <c r="DA68" i="19" s="1"/>
  <c r="EM130" i="8"/>
  <c r="EM130" i="19" s="1"/>
  <c r="V118" i="19"/>
  <c r="ES37" i="8"/>
  <c r="ES37" i="19" s="1"/>
  <c r="BB31" i="8"/>
  <c r="BB31" i="19" s="1"/>
  <c r="EL80" i="8"/>
  <c r="EL80" i="19" s="1"/>
  <c r="H51" i="7"/>
  <c r="I51" i="7" s="1"/>
  <c r="BB62" i="8"/>
  <c r="BB62" i="19" s="1"/>
  <c r="FH44" i="20"/>
  <c r="FH44" i="19" s="1"/>
  <c r="AU32" i="19"/>
  <c r="DH44" i="20"/>
  <c r="DH44" i="19" s="1"/>
  <c r="CC120" i="8"/>
  <c r="CC120" i="19" s="1"/>
  <c r="EX44" i="20"/>
  <c r="EX44" i="19" s="1"/>
  <c r="DG44" i="20"/>
  <c r="DG44" i="19" s="1"/>
  <c r="AC150" i="8"/>
  <c r="AC150" i="19" s="1"/>
  <c r="DG43" i="20"/>
  <c r="AV29" i="8"/>
  <c r="AV29" i="19" s="1"/>
  <c r="ER168" i="20"/>
  <c r="ER168" i="19" s="1"/>
  <c r="EL75" i="20"/>
  <c r="EL75" i="19" s="1"/>
  <c r="BN159" i="8"/>
  <c r="BN159" i="19" s="1"/>
  <c r="CB35" i="8"/>
  <c r="CB35" i="19" s="1"/>
  <c r="ED162" i="8"/>
  <c r="ED162" i="19" s="1"/>
  <c r="BN151" i="8"/>
  <c r="BN151" i="19" s="1"/>
  <c r="CY167" i="20"/>
  <c r="CY167" i="19" s="1"/>
  <c r="EP71" i="20"/>
  <c r="EP71" i="19" s="1"/>
  <c r="ER71" i="20"/>
  <c r="CO168" i="20"/>
  <c r="CO168" i="19" s="1"/>
  <c r="DE137" i="20"/>
  <c r="DE137" i="19" s="1"/>
  <c r="AC57" i="8"/>
  <c r="AC57" i="19" s="1"/>
  <c r="ED168" i="20"/>
  <c r="ED168" i="19" s="1"/>
  <c r="FB168" i="20"/>
  <c r="FB168" i="19" s="1"/>
  <c r="CM168" i="20"/>
  <c r="CM168" i="19" s="1"/>
  <c r="AV156" i="8"/>
  <c r="AV156" i="19" s="1"/>
  <c r="Y118" i="8"/>
  <c r="Y118" i="19" s="1"/>
  <c r="ED44" i="20"/>
  <c r="ED44" i="19" s="1"/>
  <c r="ER69" i="8"/>
  <c r="ER69" i="19" s="1"/>
  <c r="CV131" i="8"/>
  <c r="CV131" i="19" s="1"/>
  <c r="AI148" i="8"/>
  <c r="AI148" i="19" s="1"/>
  <c r="EJ39" i="8"/>
  <c r="EJ39" i="19" s="1"/>
  <c r="ES69" i="8"/>
  <c r="ES69" i="19" s="1"/>
  <c r="BZ58" i="8"/>
  <c r="BZ58" i="19" s="1"/>
  <c r="ED38" i="8"/>
  <c r="ED38" i="19" s="1"/>
  <c r="DM75" i="20"/>
  <c r="DM75" i="19" s="1"/>
  <c r="CM44" i="20"/>
  <c r="CM44" i="19" s="1"/>
  <c r="DD43" i="19"/>
  <c r="EJ167" i="20"/>
  <c r="EJ167" i="19" s="1"/>
  <c r="CY74" i="20"/>
  <c r="CY74" i="19" s="1"/>
  <c r="CB151" i="8"/>
  <c r="CB151" i="19" s="1"/>
  <c r="DG74" i="20"/>
  <c r="DW43" i="20"/>
  <c r="DW43" i="19" s="1"/>
  <c r="AU18" i="19"/>
  <c r="AV18" i="8"/>
  <c r="AV18" i="19" s="1"/>
  <c r="ER37" i="8"/>
  <c r="ER37" i="19" s="1"/>
  <c r="ED130" i="8"/>
  <c r="ED130" i="19" s="1"/>
  <c r="CF159" i="8"/>
  <c r="CF159" i="19" s="1"/>
  <c r="BH125" i="8"/>
  <c r="BH125" i="19" s="1"/>
  <c r="ED74" i="20"/>
  <c r="ED74" i="19" s="1"/>
  <c r="BA29" i="19"/>
  <c r="CI159" i="8"/>
  <c r="CI159" i="19" s="1"/>
  <c r="EP137" i="20"/>
  <c r="EP137" i="19" s="1"/>
  <c r="AR118" i="8"/>
  <c r="AR118" i="19" s="1"/>
  <c r="AU33" i="19"/>
  <c r="CS137" i="20"/>
  <c r="CS137" i="19" s="1"/>
  <c r="CM71" i="20"/>
  <c r="CM71" i="19" s="1"/>
  <c r="EL71" i="20"/>
  <c r="DK136" i="20"/>
  <c r="DK136" i="19" s="1"/>
  <c r="AI150" i="8"/>
  <c r="AI150" i="19" s="1"/>
  <c r="BB125" i="8"/>
  <c r="BB125" i="19" s="1"/>
  <c r="CS133" i="20"/>
  <c r="CS133" i="19" s="1"/>
  <c r="EJ40" i="20"/>
  <c r="EJ40" i="19" s="1"/>
  <c r="H52" i="7"/>
  <c r="I52" i="7" s="1"/>
  <c r="CY43" i="20"/>
  <c r="CY43" i="19" s="1"/>
  <c r="CH58" i="8"/>
  <c r="CH58" i="19" s="1"/>
  <c r="W25" i="19"/>
  <c r="W48" i="19" s="1"/>
  <c r="W150" i="8"/>
  <c r="W150" i="19" s="1"/>
  <c r="AO25" i="8"/>
  <c r="AO25" i="19" s="1"/>
  <c r="AO48" i="19" s="1"/>
  <c r="CU133" i="20"/>
  <c r="CS18" i="8"/>
  <c r="CS18" i="19" s="1"/>
  <c r="CH34" i="8"/>
  <c r="CH34" i="19" s="1"/>
  <c r="EG162" i="8"/>
  <c r="EG162" i="19" s="1"/>
  <c r="CF128" i="8"/>
  <c r="CF128" i="19" s="1"/>
  <c r="CS33" i="8"/>
  <c r="CS33" i="19" s="1"/>
  <c r="EG68" i="8"/>
  <c r="EG68" i="19" s="1"/>
  <c r="BQ159" i="8"/>
  <c r="BQ159" i="19" s="1"/>
  <c r="AR25" i="8"/>
  <c r="AR25" i="19" s="1"/>
  <c r="CY40" i="20"/>
  <c r="CY40" i="19" s="1"/>
  <c r="DF43" i="19"/>
  <c r="FD74" i="20"/>
  <c r="CM74" i="20"/>
  <c r="CM74" i="19" s="1"/>
  <c r="CY133" i="20"/>
  <c r="CY133" i="19" s="1"/>
  <c r="CS71" i="20"/>
  <c r="CS71" i="19" s="1"/>
  <c r="BZ128" i="8"/>
  <c r="BZ128" i="19" s="1"/>
  <c r="EM162" i="8"/>
  <c r="EM162" i="19" s="1"/>
  <c r="CS130" i="8"/>
  <c r="CS130" i="19" s="1"/>
  <c r="EJ74" i="20"/>
  <c r="EJ74" i="19" s="1"/>
  <c r="ES164" i="20"/>
  <c r="ES164" i="19" s="1"/>
  <c r="ER164" i="20"/>
  <c r="EG130" i="8"/>
  <c r="EG130" i="19" s="1"/>
  <c r="BQ151" i="8"/>
  <c r="BQ151" i="19" s="1"/>
  <c r="CC27" i="8"/>
  <c r="CC27" i="19" s="1"/>
  <c r="CP71" i="20"/>
  <c r="CP71" i="19" s="1"/>
  <c r="DA133" i="20"/>
  <c r="BG18" i="19"/>
  <c r="EL163" i="8"/>
  <c r="EL163" i="19" s="1"/>
  <c r="BW127" i="8"/>
  <c r="BW127" i="19" s="1"/>
  <c r="CS75" i="20"/>
  <c r="CS75" i="19" s="1"/>
  <c r="EJ164" i="20"/>
  <c r="EJ164" i="19" s="1"/>
  <c r="CM133" i="20"/>
  <c r="CM133" i="19" s="1"/>
  <c r="AV124" i="8"/>
  <c r="AV124" i="19" s="1"/>
  <c r="ES161" i="8"/>
  <c r="ES161" i="19" s="1"/>
  <c r="DH43" i="20"/>
  <c r="DH43" i="19" s="1"/>
  <c r="DA167" i="20"/>
  <c r="DA167" i="19" s="1"/>
  <c r="CU68" i="8"/>
  <c r="CU68" i="19" s="1"/>
  <c r="CU38" i="8"/>
  <c r="CU38" i="19" s="1"/>
  <c r="EJ43" i="20"/>
  <c r="EJ43" i="19" s="1"/>
  <c r="DB163" i="8"/>
  <c r="DB163" i="19" s="1"/>
  <c r="EP68" i="8"/>
  <c r="EP68" i="19" s="1"/>
  <c r="EP39" i="8"/>
  <c r="EP39" i="19" s="1"/>
  <c r="CY71" i="20"/>
  <c r="CY71" i="19" s="1"/>
  <c r="DQ168" i="20"/>
  <c r="DQ168" i="19" s="1"/>
  <c r="FH137" i="20"/>
  <c r="FH137" i="19" s="1"/>
  <c r="CS164" i="20"/>
  <c r="CS164" i="19" s="1"/>
  <c r="BH33" i="8"/>
  <c r="BH33" i="19" s="1"/>
  <c r="FN43" i="20"/>
  <c r="FN43" i="19" s="1"/>
  <c r="ED68" i="8"/>
  <c r="ED68" i="19" s="1"/>
  <c r="DM136" i="20"/>
  <c r="CO133" i="20"/>
  <c r="CP162" i="8"/>
  <c r="CP162" i="19" s="1"/>
  <c r="FP168" i="20"/>
  <c r="FP168" i="19" s="1"/>
  <c r="CP70" i="8"/>
  <c r="CP70" i="19" s="1"/>
  <c r="DS168" i="20"/>
  <c r="DS168" i="19" s="1"/>
  <c r="BH156" i="8"/>
  <c r="BH156" i="19" s="1"/>
  <c r="BO34" i="19"/>
  <c r="DA163" i="8"/>
  <c r="DA163" i="19" s="1"/>
  <c r="BT35" i="8"/>
  <c r="BT35" i="19" s="1"/>
  <c r="BZ159" i="8"/>
  <c r="BZ159" i="19" s="1"/>
  <c r="EF68" i="8"/>
  <c r="EF68" i="19" s="1"/>
  <c r="BO27" i="19"/>
  <c r="BT120" i="8"/>
  <c r="BT120" i="19" s="1"/>
  <c r="BP35" i="8"/>
  <c r="BP35" i="19" s="1"/>
  <c r="X23" i="19"/>
  <c r="EJ71" i="20"/>
  <c r="EJ71" i="19" s="1"/>
  <c r="EF74" i="20"/>
  <c r="EF74" i="19" s="1"/>
  <c r="DY167" i="20"/>
  <c r="EL43" i="20"/>
  <c r="EL43" i="19" s="1"/>
  <c r="CM39" i="8"/>
  <c r="CM39" i="19" s="1"/>
  <c r="EL131" i="8"/>
  <c r="EL131" i="19" s="1"/>
  <c r="EF70" i="8"/>
  <c r="EF70" i="19" s="1"/>
  <c r="CU131" i="8"/>
  <c r="CU131" i="19" s="1"/>
  <c r="CS131" i="8"/>
  <c r="CS131" i="19" s="1"/>
  <c r="BV34" i="8"/>
  <c r="BV34" i="19" s="1"/>
  <c r="DS167" i="20"/>
  <c r="DK168" i="20"/>
  <c r="DK168" i="19" s="1"/>
  <c r="DK167" i="20"/>
  <c r="DK167" i="19" s="1"/>
  <c r="ED137" i="20"/>
  <c r="ED137" i="19" s="1"/>
  <c r="DK75" i="20"/>
  <c r="DK75" i="19" s="1"/>
  <c r="CM75" i="20"/>
  <c r="CM75" i="19" s="1"/>
  <c r="DM167" i="20"/>
  <c r="CO136" i="20"/>
  <c r="CO136" i="19" s="1"/>
  <c r="FN44" i="20"/>
  <c r="FN44" i="19" s="1"/>
  <c r="EF71" i="20"/>
  <c r="CU161" i="8"/>
  <c r="CU161" i="19" s="1"/>
  <c r="CM38" i="8"/>
  <c r="CM38" i="19" s="1"/>
  <c r="EP43" i="20"/>
  <c r="EP43" i="19" s="1"/>
  <c r="BQ128" i="8"/>
  <c r="BQ128" i="19" s="1"/>
  <c r="EL130" i="8"/>
  <c r="EL130" i="19" s="1"/>
  <c r="BT127" i="8"/>
  <c r="BT127" i="19" s="1"/>
  <c r="BP159" i="8"/>
  <c r="BP159" i="19" s="1"/>
  <c r="AV125" i="8"/>
  <c r="AV125" i="19" s="1"/>
  <c r="AO55" i="8"/>
  <c r="AO55" i="19" s="1"/>
  <c r="BT34" i="8"/>
  <c r="BT34" i="19" s="1"/>
  <c r="DA70" i="8"/>
  <c r="DA70" i="19" s="1"/>
  <c r="FD168" i="20"/>
  <c r="FD168" i="19" s="1"/>
  <c r="DE136" i="20"/>
  <c r="DE136" i="19" s="1"/>
  <c r="DY136" i="20"/>
  <c r="EP40" i="20"/>
  <c r="EP40" i="19" s="1"/>
  <c r="CY164" i="20"/>
  <c r="CY164" i="19" s="1"/>
  <c r="EL167" i="20"/>
  <c r="EL167" i="19" s="1"/>
  <c r="CO44" i="20"/>
  <c r="CO44" i="19" s="1"/>
  <c r="DW74" i="20"/>
  <c r="DW74" i="19" s="1"/>
  <c r="DE167" i="20"/>
  <c r="DE167" i="19" s="1"/>
  <c r="EV137" i="20"/>
  <c r="EV137" i="19" s="1"/>
  <c r="DQ137" i="20"/>
  <c r="DA38" i="8"/>
  <c r="DA38" i="19" s="1"/>
  <c r="CY69" i="8"/>
  <c r="CY69" i="19" s="1"/>
  <c r="BP151" i="8"/>
  <c r="BP151" i="19" s="1"/>
  <c r="CS162" i="8"/>
  <c r="CS162" i="19" s="1"/>
  <c r="EK111" i="8"/>
  <c r="EK111" i="19" s="1"/>
  <c r="CO70" i="8"/>
  <c r="CO70" i="19" s="1"/>
  <c r="EP132" i="8"/>
  <c r="EP132" i="19" s="1"/>
  <c r="FH136" i="20"/>
  <c r="FH136" i="19" s="1"/>
  <c r="DS74" i="20"/>
  <c r="CO75" i="20"/>
  <c r="CO75" i="19" s="1"/>
  <c r="EF137" i="20"/>
  <c r="EF137" i="19" s="1"/>
  <c r="EG137" i="20"/>
  <c r="EG137" i="19" s="1"/>
  <c r="CV37" i="8"/>
  <c r="CV37" i="19" s="1"/>
  <c r="X25" i="19"/>
  <c r="Y25" i="8"/>
  <c r="Y25" i="19" s="1"/>
  <c r="CH159" i="8"/>
  <c r="CH159" i="19" s="1"/>
  <c r="CS168" i="20"/>
  <c r="CS168" i="19" s="1"/>
  <c r="FJ137" i="20"/>
  <c r="FJ137" i="19" s="1"/>
  <c r="FB137" i="20"/>
  <c r="FB137" i="19" s="1"/>
  <c r="EE18" i="8"/>
  <c r="EE18" i="19" s="1"/>
  <c r="EE44" i="19"/>
  <c r="EF44" i="20"/>
  <c r="EF44" i="19" s="1"/>
  <c r="EM44" i="20"/>
  <c r="EM44" i="19" s="1"/>
  <c r="EL44" i="20"/>
  <c r="EL44" i="19" s="1"/>
  <c r="DZ44" i="20"/>
  <c r="DZ44" i="19" s="1"/>
  <c r="DY44" i="20"/>
  <c r="DY44" i="19" s="1"/>
  <c r="EL137" i="20"/>
  <c r="EL137" i="19" s="1"/>
  <c r="DB137" i="20"/>
  <c r="DB137" i="19" s="1"/>
  <c r="DA137" i="20"/>
  <c r="DA137" i="19" s="1"/>
  <c r="ES18" i="8"/>
  <c r="ES18" i="19" s="1"/>
  <c r="DS75" i="20"/>
  <c r="DS75" i="19" s="1"/>
  <c r="DT75" i="20"/>
  <c r="DT75" i="19" s="1"/>
  <c r="EL173" i="8"/>
  <c r="EL173" i="19" s="1"/>
  <c r="EL49" i="8"/>
  <c r="EL49" i="19" s="1"/>
  <c r="EL142" i="8"/>
  <c r="EL142" i="19" s="1"/>
  <c r="CT18" i="8"/>
  <c r="CT18" i="19" s="1"/>
  <c r="EE111" i="8"/>
  <c r="ES142" i="8"/>
  <c r="ES142" i="19" s="1"/>
  <c r="CV142" i="8"/>
  <c r="CV142" i="19" s="1"/>
  <c r="CZ111" i="8"/>
  <c r="EQ111" i="8"/>
  <c r="CN18" i="8"/>
  <c r="CO18" i="8" s="1"/>
  <c r="CO18" i="19" s="1"/>
  <c r="DA49" i="8"/>
  <c r="DA49" i="19" s="1"/>
  <c r="CT111" i="8"/>
  <c r="CT111" i="19" s="1"/>
  <c r="CN111" i="8"/>
  <c r="EK18" i="8"/>
  <c r="EK18" i="19" s="1"/>
  <c r="BN127" i="8"/>
  <c r="BN127" i="19" s="1"/>
  <c r="BW159" i="8"/>
  <c r="BW159" i="19" s="1"/>
  <c r="CF151" i="8"/>
  <c r="CF151" i="19" s="1"/>
  <c r="CC58" i="8"/>
  <c r="CC58" i="19" s="1"/>
  <c r="CB58" i="8"/>
  <c r="CB58" i="19" s="1"/>
  <c r="DQ74" i="20"/>
  <c r="DQ74" i="19" s="1"/>
  <c r="CL43" i="19"/>
  <c r="CM43" i="20"/>
  <c r="CM43" i="19" s="1"/>
  <c r="EP44" i="20"/>
  <c r="EP44" i="19" s="1"/>
  <c r="FB74" i="20"/>
  <c r="FB74" i="19" s="1"/>
  <c r="CS167" i="20"/>
  <c r="CS167" i="19" s="1"/>
  <c r="DK74" i="20"/>
  <c r="DK74" i="19" s="1"/>
  <c r="CY44" i="20"/>
  <c r="CY44" i="19" s="1"/>
  <c r="EV75" i="20"/>
  <c r="EV75" i="19" s="1"/>
  <c r="FB44" i="20"/>
  <c r="FB44" i="19" s="1"/>
  <c r="FN167" i="20"/>
  <c r="FN167" i="19" s="1"/>
  <c r="CS136" i="20"/>
  <c r="CS136" i="19" s="1"/>
  <c r="DW168" i="20"/>
  <c r="DW168" i="19" s="1"/>
  <c r="CO37" i="8"/>
  <c r="CO37" i="19" s="1"/>
  <c r="BV159" i="8"/>
  <c r="BV159" i="19" s="1"/>
  <c r="CS43" i="20"/>
  <c r="CS43" i="19" s="1"/>
  <c r="CU43" i="20"/>
  <c r="CU43" i="19" s="1"/>
  <c r="BH126" i="8"/>
  <c r="BH126" i="19" s="1"/>
  <c r="FK137" i="20"/>
  <c r="FK137" i="19" s="1"/>
  <c r="CP75" i="20"/>
  <c r="CP75" i="19" s="1"/>
  <c r="DY43" i="20"/>
  <c r="BW158" i="8"/>
  <c r="BW158" i="19" s="1"/>
  <c r="BP127" i="8"/>
  <c r="BP127" i="19" s="1"/>
  <c r="AK25" i="8"/>
  <c r="AK25" i="19" s="1"/>
  <c r="CZ18" i="8"/>
  <c r="AC55" i="8"/>
  <c r="AC55" i="19" s="1"/>
  <c r="BN34" i="8"/>
  <c r="BN34" i="19" s="1"/>
  <c r="BM34" i="19"/>
  <c r="DZ167" i="20"/>
  <c r="DZ167" i="19" s="1"/>
  <c r="CU167" i="20"/>
  <c r="CU167" i="19" s="1"/>
  <c r="CU168" i="20"/>
  <c r="CU168" i="19" s="1"/>
  <c r="ER136" i="20"/>
  <c r="ER136" i="19" s="1"/>
  <c r="CO74" i="20"/>
  <c r="CO74" i="19" s="1"/>
  <c r="CP136" i="20"/>
  <c r="CP136" i="19" s="1"/>
  <c r="CH35" i="8"/>
  <c r="CH35" i="19" s="1"/>
  <c r="CU162" i="8"/>
  <c r="CU162" i="19" s="1"/>
  <c r="EP37" i="8"/>
  <c r="EP37" i="19" s="1"/>
  <c r="CP161" i="8"/>
  <c r="CP161" i="19" s="1"/>
  <c r="BB63" i="8"/>
  <c r="BB63" i="19" s="1"/>
  <c r="CU74" i="20"/>
  <c r="CU74" i="19" s="1"/>
  <c r="BG32" i="19"/>
  <c r="BH32" i="8"/>
  <c r="BH32" i="19" s="1"/>
  <c r="ER38" i="8"/>
  <c r="ER38" i="19" s="1"/>
  <c r="EF167" i="20"/>
  <c r="EF167" i="19" s="1"/>
  <c r="DT136" i="20"/>
  <c r="DT136" i="19" s="1"/>
  <c r="CI65" i="8"/>
  <c r="CI65" i="19" s="1"/>
  <c r="CH65" i="8"/>
  <c r="CH65" i="19" s="1"/>
  <c r="BV35" i="8"/>
  <c r="BV35" i="19" s="1"/>
  <c r="EC33" i="19"/>
  <c r="ER68" i="8"/>
  <c r="ER68" i="19" s="1"/>
  <c r="X116" i="19"/>
  <c r="CY163" i="8"/>
  <c r="CY163" i="19" s="1"/>
  <c r="CH120" i="8"/>
  <c r="CH120" i="19" s="1"/>
  <c r="BW35" i="8"/>
  <c r="BW35" i="19" s="1"/>
  <c r="EP136" i="20"/>
  <c r="EP136" i="19" s="1"/>
  <c r="DS136" i="20"/>
  <c r="BZ151" i="8"/>
  <c r="BZ151" i="19" s="1"/>
  <c r="BT151" i="8"/>
  <c r="BT151" i="19" s="1"/>
  <c r="CF158" i="8"/>
  <c r="CF158" i="19" s="1"/>
  <c r="Z116" i="19"/>
  <c r="EP131" i="8"/>
  <c r="EP131" i="19" s="1"/>
  <c r="BZ66" i="8"/>
  <c r="BZ66" i="19" s="1"/>
  <c r="CB120" i="8"/>
  <c r="CB120" i="19" s="1"/>
  <c r="CS161" i="8"/>
  <c r="CS161" i="19" s="1"/>
  <c r="BV127" i="8"/>
  <c r="BV127" i="19" s="1"/>
  <c r="CC35" i="8"/>
  <c r="CC35" i="19" s="1"/>
  <c r="ED167" i="20"/>
  <c r="ED167" i="19" s="1"/>
  <c r="DH74" i="20"/>
  <c r="DH74" i="19" s="1"/>
  <c r="CP74" i="20"/>
  <c r="CP74" i="19" s="1"/>
  <c r="DZ136" i="20"/>
  <c r="DZ136" i="19" s="1"/>
  <c r="CV68" i="8"/>
  <c r="CV68" i="19" s="1"/>
  <c r="ER161" i="8"/>
  <c r="ER161" i="19" s="1"/>
  <c r="DY75" i="20"/>
  <c r="DY75" i="19" s="1"/>
  <c r="CV69" i="8"/>
  <c r="CV69" i="19" s="1"/>
  <c r="BT65" i="8"/>
  <c r="BT65" i="19" s="1"/>
  <c r="EL37" i="8"/>
  <c r="EL37" i="19" s="1"/>
  <c r="DA130" i="8"/>
  <c r="DA130" i="19" s="1"/>
  <c r="CV70" i="8"/>
  <c r="CV70" i="19" s="1"/>
  <c r="BQ65" i="8"/>
  <c r="BQ65" i="19" s="1"/>
  <c r="DB130" i="8"/>
  <c r="DB130" i="19" s="1"/>
  <c r="EJ38" i="8"/>
  <c r="EJ38" i="19" s="1"/>
  <c r="CV161" i="8"/>
  <c r="CV161" i="19" s="1"/>
  <c r="BV66" i="8"/>
  <c r="BV66" i="19" s="1"/>
  <c r="W148" i="8"/>
  <c r="W148" i="19" s="1"/>
  <c r="EM161" i="8"/>
  <c r="EM161" i="19" s="1"/>
  <c r="ER70" i="8"/>
  <c r="ER70" i="19" s="1"/>
  <c r="CM18" i="8"/>
  <c r="CM18" i="19" s="1"/>
  <c r="FJ75" i="20"/>
  <c r="FJ75" i="19" s="1"/>
  <c r="CP69" i="8"/>
  <c r="CP69" i="19" s="1"/>
  <c r="EM168" i="20"/>
  <c r="EM168" i="19" s="1"/>
  <c r="EJ70" i="8"/>
  <c r="EJ70" i="19" s="1"/>
  <c r="CB66" i="8"/>
  <c r="CB66" i="19" s="1"/>
  <c r="ED70" i="8"/>
  <c r="ED70" i="19" s="1"/>
  <c r="BW66" i="8"/>
  <c r="BW66" i="19" s="1"/>
  <c r="BZ27" i="8"/>
  <c r="BZ27" i="19" s="1"/>
  <c r="CM163" i="8"/>
  <c r="CM163" i="19" s="1"/>
  <c r="BO35" i="19"/>
  <c r="EM133" i="20"/>
  <c r="EM133" i="19" s="1"/>
  <c r="ES137" i="20"/>
  <c r="ES137" i="19" s="1"/>
  <c r="CB65" i="8"/>
  <c r="CB65" i="19" s="1"/>
  <c r="EM74" i="20"/>
  <c r="EM74" i="19" s="1"/>
  <c r="EL70" i="8"/>
  <c r="EL70" i="19" s="1"/>
  <c r="CO163" i="8"/>
  <c r="CO163" i="19" s="1"/>
  <c r="W57" i="8"/>
  <c r="W57" i="19" s="1"/>
  <c r="EJ126" i="8"/>
  <c r="EJ126" i="19" s="1"/>
  <c r="CY162" i="8"/>
  <c r="CY162" i="19" s="1"/>
  <c r="CF58" i="8"/>
  <c r="CF58" i="19" s="1"/>
  <c r="CI128" i="8"/>
  <c r="CI128" i="19" s="1"/>
  <c r="CH128" i="8"/>
  <c r="CH128" i="19" s="1"/>
  <c r="BV27" i="8"/>
  <c r="BV27" i="19" s="1"/>
  <c r="BT27" i="8"/>
  <c r="BT27" i="19" s="1"/>
  <c r="CB128" i="8"/>
  <c r="CB128" i="19" s="1"/>
  <c r="CC128" i="8"/>
  <c r="CC128" i="19" s="1"/>
  <c r="DH75" i="20"/>
  <c r="DH75" i="19" s="1"/>
  <c r="DT137" i="20"/>
  <c r="DT137" i="19" s="1"/>
  <c r="DS137" i="20"/>
  <c r="DS137" i="19" s="1"/>
  <c r="DY168" i="20"/>
  <c r="DY168" i="19" s="1"/>
  <c r="DZ168" i="20"/>
  <c r="DZ168" i="19" s="1"/>
  <c r="CI66" i="8"/>
  <c r="CI66" i="19" s="1"/>
  <c r="AO148" i="8"/>
  <c r="AO148" i="19" s="1"/>
  <c r="EE38" i="19"/>
  <c r="EG38" i="8"/>
  <c r="EG38" i="19" s="1"/>
  <c r="CO68" i="8"/>
  <c r="CO68" i="19" s="1"/>
  <c r="CP68" i="8"/>
  <c r="CP68" i="19" s="1"/>
  <c r="CM130" i="8"/>
  <c r="CM130" i="19" s="1"/>
  <c r="EC18" i="19"/>
  <c r="CP163" i="8"/>
  <c r="CP163" i="19" s="1"/>
  <c r="CY111" i="8"/>
  <c r="CY111" i="19" s="1"/>
  <c r="DG75" i="20"/>
  <c r="DG75" i="19" s="1"/>
  <c r="ER130" i="8"/>
  <c r="ER130" i="19" s="1"/>
  <c r="EF131" i="8"/>
  <c r="EF131" i="19" s="1"/>
  <c r="CH27" i="8"/>
  <c r="CH27" i="19" s="1"/>
  <c r="CF27" i="8"/>
  <c r="CF27" i="19" s="1"/>
  <c r="FP44" i="20"/>
  <c r="FP44" i="19" s="1"/>
  <c r="ES75" i="20"/>
  <c r="ES75" i="19" s="1"/>
  <c r="ER75" i="20"/>
  <c r="ER75" i="19" s="1"/>
  <c r="EY137" i="20"/>
  <c r="EY137" i="19" s="1"/>
  <c r="EX137" i="20"/>
  <c r="EX137" i="19" s="1"/>
  <c r="EC39" i="19"/>
  <c r="ER163" i="8"/>
  <c r="ER163" i="19" s="1"/>
  <c r="DB162" i="8"/>
  <c r="DB162" i="19" s="1"/>
  <c r="CU136" i="20"/>
  <c r="CU136" i="19" s="1"/>
  <c r="CV136" i="20"/>
  <c r="CV136" i="19" s="1"/>
  <c r="BN65" i="8"/>
  <c r="BN65" i="19" s="1"/>
  <c r="BP65" i="8"/>
  <c r="BP65" i="19" s="1"/>
  <c r="DB69" i="8"/>
  <c r="DB69" i="19" s="1"/>
  <c r="EG133" i="20"/>
  <c r="EG133" i="19" s="1"/>
  <c r="BN128" i="8"/>
  <c r="BN128" i="19" s="1"/>
  <c r="V55" i="19"/>
  <c r="W55" i="8"/>
  <c r="DA162" i="8"/>
  <c r="DA162" i="19" s="1"/>
  <c r="BV120" i="8"/>
  <c r="BV120" i="19" s="1"/>
  <c r="DA69" i="8"/>
  <c r="DA69" i="19" s="1"/>
  <c r="EL69" i="8"/>
  <c r="EL69" i="19" s="1"/>
  <c r="BP128" i="8"/>
  <c r="BP128" i="19" s="1"/>
  <c r="ED39" i="8"/>
  <c r="ED39" i="19" s="1"/>
  <c r="FQ44" i="20"/>
  <c r="FQ44" i="19" s="1"/>
  <c r="CC158" i="8"/>
  <c r="CC158" i="19" s="1"/>
  <c r="AL25" i="8"/>
  <c r="AL25" i="19" s="1"/>
  <c r="FP137" i="20"/>
  <c r="FP137" i="19" s="1"/>
  <c r="ES133" i="20"/>
  <c r="ES133" i="19" s="1"/>
  <c r="EL168" i="20"/>
  <c r="EL168" i="19" s="1"/>
  <c r="CO71" i="20"/>
  <c r="AK118" i="8"/>
  <c r="AK118" i="19" s="1"/>
  <c r="ER133" i="20"/>
  <c r="ER137" i="20"/>
  <c r="ER137" i="19" s="1"/>
  <c r="CB158" i="8"/>
  <c r="CB158" i="19" s="1"/>
  <c r="ER43" i="20"/>
  <c r="ER43" i="19" s="1"/>
  <c r="EL162" i="8"/>
  <c r="EL162" i="19" s="1"/>
  <c r="CM37" i="8"/>
  <c r="CM37" i="19" s="1"/>
  <c r="DT43" i="20"/>
  <c r="DT43" i="19" s="1"/>
  <c r="DS43" i="20"/>
  <c r="ES136" i="20"/>
  <c r="ES136" i="19" s="1"/>
  <c r="EY74" i="20"/>
  <c r="EY74" i="19" s="1"/>
  <c r="CO69" i="8"/>
  <c r="CO69" i="19" s="1"/>
  <c r="FB167" i="20"/>
  <c r="FB167" i="19" s="1"/>
  <c r="EY75" i="20"/>
  <c r="EY75" i="19" s="1"/>
  <c r="EX75" i="20"/>
  <c r="EX75" i="19" s="1"/>
  <c r="DH137" i="20"/>
  <c r="DH137" i="19" s="1"/>
  <c r="ES44" i="20"/>
  <c r="ES44" i="19" s="1"/>
  <c r="DN137" i="20"/>
  <c r="DN137" i="19" s="1"/>
  <c r="BP158" i="8"/>
  <c r="BP158" i="19" s="1"/>
  <c r="DT44" i="20"/>
  <c r="DT44" i="19" s="1"/>
  <c r="CU130" i="8"/>
  <c r="CU130" i="19" s="1"/>
  <c r="CN37" i="19"/>
  <c r="CP37" i="8"/>
  <c r="CP37" i="19" s="1"/>
  <c r="CU37" i="8"/>
  <c r="CU37" i="19" s="1"/>
  <c r="AE148" i="8"/>
  <c r="AE148" i="19" s="1"/>
  <c r="AC148" i="8"/>
  <c r="AC148" i="19" s="1"/>
  <c r="BP27" i="8"/>
  <c r="BP27" i="19" s="1"/>
  <c r="BT128" i="8"/>
  <c r="BT128" i="19" s="1"/>
  <c r="FK167" i="20"/>
  <c r="FK167" i="19" s="1"/>
  <c r="CN43" i="19"/>
  <c r="CP43" i="20"/>
  <c r="CP43" i="19" s="1"/>
  <c r="CO43" i="20"/>
  <c r="CO43" i="19" s="1"/>
  <c r="CP131" i="8"/>
  <c r="CP131" i="19" s="1"/>
  <c r="CV130" i="8"/>
  <c r="CV130" i="19" s="1"/>
  <c r="EF162" i="8"/>
  <c r="EF162" i="19" s="1"/>
  <c r="CO38" i="8"/>
  <c r="CO38" i="19" s="1"/>
  <c r="CP38" i="8"/>
  <c r="CP38" i="19" s="1"/>
  <c r="DA37" i="8"/>
  <c r="DA37" i="19" s="1"/>
  <c r="DM137" i="20"/>
  <c r="DM137" i="19" s="1"/>
  <c r="CO131" i="8"/>
  <c r="CO131" i="19" s="1"/>
  <c r="DB168" i="20"/>
  <c r="DB168" i="19" s="1"/>
  <c r="DA168" i="20"/>
  <c r="DA168" i="19" s="1"/>
  <c r="DN168" i="20"/>
  <c r="DN168" i="19" s="1"/>
  <c r="DM168" i="20"/>
  <c r="DM168" i="19" s="1"/>
  <c r="CO137" i="20"/>
  <c r="CO137" i="19" s="1"/>
  <c r="CS163" i="8"/>
  <c r="CS163" i="19" s="1"/>
  <c r="CU163" i="8"/>
  <c r="CU163" i="19" s="1"/>
  <c r="BP34" i="8"/>
  <c r="BP34" i="19" s="1"/>
  <c r="CU75" i="20"/>
  <c r="CU75" i="19" s="1"/>
  <c r="FJ167" i="20"/>
  <c r="DS44" i="20"/>
  <c r="DS44" i="19" s="1"/>
  <c r="ER44" i="20"/>
  <c r="ER44" i="19" s="1"/>
  <c r="DG137" i="20"/>
  <c r="DG137" i="19" s="1"/>
  <c r="EM131" i="8"/>
  <c r="EM131" i="19" s="1"/>
  <c r="CV163" i="8"/>
  <c r="CV163" i="19" s="1"/>
  <c r="BN158" i="8"/>
  <c r="BN158" i="19" s="1"/>
  <c r="BW58" i="8"/>
  <c r="BW58" i="19" s="1"/>
  <c r="CB34" i="8"/>
  <c r="CB34" i="19" s="1"/>
  <c r="CC34" i="8"/>
  <c r="CC34" i="19" s="1"/>
  <c r="CC65" i="8"/>
  <c r="CC65" i="19" s="1"/>
  <c r="AF118" i="8"/>
  <c r="AF118" i="19" s="1"/>
  <c r="CH151" i="8"/>
  <c r="CH151" i="19" s="1"/>
  <c r="CI151" i="8"/>
  <c r="CI151" i="19" s="1"/>
  <c r="BV58" i="8"/>
  <c r="BV58" i="19" s="1"/>
  <c r="BT58" i="8"/>
  <c r="BT58" i="19" s="1"/>
  <c r="AQ25" i="8"/>
  <c r="AQ25" i="19" s="1"/>
  <c r="EP38" i="8"/>
  <c r="EP38" i="19" s="1"/>
  <c r="AE25" i="8"/>
  <c r="AE25" i="19" s="1"/>
  <c r="AQ55" i="8"/>
  <c r="AQ55" i="19" s="1"/>
  <c r="ER74" i="20"/>
  <c r="ER74" i="19" s="1"/>
  <c r="FJ136" i="20"/>
  <c r="DA44" i="20"/>
  <c r="DA44" i="19" s="1"/>
  <c r="FJ44" i="20"/>
  <c r="FJ44" i="19" s="1"/>
  <c r="CU44" i="20"/>
  <c r="CU44" i="19" s="1"/>
  <c r="FK75" i="20"/>
  <c r="FK75" i="19" s="1"/>
  <c r="EF38" i="8"/>
  <c r="EF38" i="19" s="1"/>
  <c r="CH158" i="8"/>
  <c r="CH158" i="19" s="1"/>
  <c r="FP75" i="20"/>
  <c r="FP75" i="19" s="1"/>
  <c r="CV44" i="20"/>
  <c r="CV44" i="19" s="1"/>
  <c r="FP136" i="20"/>
  <c r="EF163" i="8"/>
  <c r="EF163" i="19" s="1"/>
  <c r="FJ74" i="20"/>
  <c r="EX74" i="20"/>
  <c r="FD167" i="20"/>
  <c r="AE55" i="8"/>
  <c r="AE55" i="19" s="1"/>
  <c r="FD136" i="20"/>
  <c r="EM167" i="20"/>
  <c r="EM167" i="19" s="1"/>
  <c r="DY74" i="20"/>
  <c r="ED69" i="8"/>
  <c r="ED69" i="19" s="1"/>
  <c r="ES70" i="8"/>
  <c r="ES70" i="19" s="1"/>
  <c r="ED18" i="8"/>
  <c r="ED18" i="19" s="1"/>
  <c r="CB127" i="8"/>
  <c r="CB127" i="19" s="1"/>
  <c r="BZ127" i="8"/>
  <c r="BZ127" i="19" s="1"/>
  <c r="CC66" i="8"/>
  <c r="CC66" i="19" s="1"/>
  <c r="CO161" i="8"/>
  <c r="CO161" i="19" s="1"/>
  <c r="CH66" i="8"/>
  <c r="CH66" i="19" s="1"/>
  <c r="CY49" i="8"/>
  <c r="CY49" i="19" s="1"/>
  <c r="EF69" i="8"/>
  <c r="EF69" i="19" s="1"/>
  <c r="CY161" i="8"/>
  <c r="CY161" i="19" s="1"/>
  <c r="BV151" i="8"/>
  <c r="BV151" i="19" s="1"/>
  <c r="EF133" i="20"/>
  <c r="EM137" i="20"/>
  <c r="EM137" i="19" s="1"/>
  <c r="EG37" i="8"/>
  <c r="EG37" i="19" s="1"/>
  <c r="CB27" i="8"/>
  <c r="CB27" i="19" s="1"/>
  <c r="DZ74" i="20"/>
  <c r="DZ74" i="19" s="1"/>
  <c r="ER131" i="8"/>
  <c r="ER131" i="19" s="1"/>
  <c r="BW120" i="8"/>
  <c r="BW120" i="19" s="1"/>
  <c r="DG167" i="20"/>
  <c r="CO167" i="20"/>
  <c r="CO167" i="19" s="1"/>
  <c r="BZ120" i="8"/>
  <c r="BZ120" i="19" s="1"/>
  <c r="CP168" i="20"/>
  <c r="CP168" i="19" s="1"/>
  <c r="EX168" i="20"/>
  <c r="EX168" i="19" s="1"/>
  <c r="EY168" i="20"/>
  <c r="EY168" i="19" s="1"/>
  <c r="CU137" i="20"/>
  <c r="CU137" i="19" s="1"/>
  <c r="CV137" i="20"/>
  <c r="CV137" i="19" s="1"/>
  <c r="DA75" i="20"/>
  <c r="DA75" i="19" s="1"/>
  <c r="DB75" i="20"/>
  <c r="DB75" i="19" s="1"/>
  <c r="CF127" i="8"/>
  <c r="CF127" i="19" s="1"/>
  <c r="CH127" i="8"/>
  <c r="CH127" i="19" s="1"/>
  <c r="DA161" i="8"/>
  <c r="DA161" i="19" s="1"/>
  <c r="EF37" i="8"/>
  <c r="EF37" i="19" s="1"/>
  <c r="CM161" i="8"/>
  <c r="CM161" i="19" s="1"/>
  <c r="FE167" i="20"/>
  <c r="FE167" i="19" s="1"/>
  <c r="ER40" i="20"/>
  <c r="DA40" i="20"/>
  <c r="EF168" i="20"/>
  <c r="EF168" i="19" s="1"/>
  <c r="EM43" i="20"/>
  <c r="EM43" i="19" s="1"/>
  <c r="FQ74" i="20"/>
  <c r="FQ74" i="19" s="1"/>
  <c r="DB43" i="20"/>
  <c r="DB43" i="19" s="1"/>
  <c r="DA43" i="20"/>
  <c r="DA43" i="19" s="1"/>
  <c r="DN43" i="20"/>
  <c r="DN43" i="19" s="1"/>
  <c r="DM44" i="20"/>
  <c r="DM44" i="19" s="1"/>
  <c r="DN44" i="20"/>
  <c r="DN44" i="19" s="1"/>
  <c r="ES131" i="8"/>
  <c r="ES131" i="19" s="1"/>
  <c r="FE136" i="20"/>
  <c r="FE136" i="19" s="1"/>
  <c r="FE74" i="20"/>
  <c r="FE74" i="19" s="1"/>
  <c r="CS38" i="8"/>
  <c r="CS38" i="19" s="1"/>
  <c r="BV128" i="8"/>
  <c r="BV128" i="19" s="1"/>
  <c r="CY132" i="8"/>
  <c r="CY132" i="19" s="1"/>
  <c r="EL136" i="20"/>
  <c r="EL136" i="19" s="1"/>
  <c r="EX167" i="20"/>
  <c r="EF75" i="20"/>
  <c r="EF75" i="19" s="1"/>
  <c r="EG75" i="20"/>
  <c r="EG75" i="19" s="1"/>
  <c r="FE168" i="20"/>
  <c r="FE168" i="19" s="1"/>
  <c r="FD44" i="20"/>
  <c r="FD44" i="19" s="1"/>
  <c r="FE44" i="20"/>
  <c r="FE44" i="19" s="1"/>
  <c r="FE137" i="20"/>
  <c r="FE137" i="19" s="1"/>
  <c r="FD137" i="20"/>
  <c r="FD137" i="19" s="1"/>
  <c r="EL74" i="20"/>
  <c r="EL74" i="19" s="1"/>
  <c r="DT74" i="20"/>
  <c r="DT74" i="19" s="1"/>
  <c r="N111" i="8"/>
  <c r="N111" i="19" s="1"/>
  <c r="M49" i="8"/>
  <c r="M49" i="19" s="1"/>
  <c r="L49" i="19"/>
  <c r="H24" i="7"/>
  <c r="M18" i="8"/>
  <c r="M18" i="19" s="1"/>
  <c r="L111" i="19"/>
  <c r="G142" i="8"/>
  <c r="G142" i="19" s="1"/>
  <c r="H142" i="19"/>
  <c r="G297" i="8"/>
  <c r="G299" i="8"/>
  <c r="R111" i="19"/>
  <c r="G111" i="8"/>
  <c r="G111" i="19" s="1"/>
  <c r="H49" i="8"/>
  <c r="H49" i="19" s="1"/>
  <c r="G49" i="8"/>
  <c r="G49" i="19" s="1"/>
  <c r="N18" i="8"/>
  <c r="N18" i="19" s="1"/>
  <c r="CU70" i="8"/>
  <c r="CU70" i="19" s="1"/>
  <c r="BN66" i="8"/>
  <c r="BN66" i="19" s="1"/>
  <c r="M142" i="8"/>
  <c r="M142" i="19" s="1"/>
  <c r="AS80" i="8"/>
  <c r="CS37" i="8"/>
  <c r="CS37" i="19" s="1"/>
  <c r="BH122" i="8"/>
  <c r="BH122" i="19" s="1"/>
  <c r="AU60" i="19"/>
  <c r="AV60" i="8"/>
  <c r="AV60" i="19" s="1"/>
  <c r="BB49" i="8"/>
  <c r="BB49" i="19" s="1"/>
  <c r="EG69" i="8"/>
  <c r="EG69" i="19" s="1"/>
  <c r="CP164" i="20"/>
  <c r="CP164" i="19" s="1"/>
  <c r="EP126" i="8"/>
  <c r="EP126" i="19" s="1"/>
  <c r="DB38" i="8"/>
  <c r="DB38" i="19" s="1"/>
  <c r="DB133" i="20"/>
  <c r="DB133" i="19" s="1"/>
  <c r="G128" i="7"/>
  <c r="F128" i="7"/>
  <c r="CN40" i="19"/>
  <c r="CP40" i="20"/>
  <c r="CP40" i="19" s="1"/>
  <c r="DB71" i="20"/>
  <c r="DB71" i="19" s="1"/>
  <c r="DA71" i="20"/>
  <c r="AU49" i="19"/>
  <c r="AV49" i="8"/>
  <c r="AV49" i="19" s="1"/>
  <c r="CY126" i="8"/>
  <c r="CY126" i="19" s="1"/>
  <c r="CV38" i="8"/>
  <c r="CV38" i="19" s="1"/>
  <c r="CV133" i="20"/>
  <c r="CV133" i="19" s="1"/>
  <c r="E81" i="8"/>
  <c r="E81" i="19" s="1"/>
  <c r="D81" i="19"/>
  <c r="K175" i="8"/>
  <c r="K175" i="19" s="1"/>
  <c r="J175" i="19"/>
  <c r="Q82" i="8"/>
  <c r="Q82" i="19" s="1"/>
  <c r="P82" i="19"/>
  <c r="K81" i="8"/>
  <c r="K81" i="19" s="1"/>
  <c r="J81" i="19"/>
  <c r="E174" i="8"/>
  <c r="D174" i="19"/>
  <c r="E82" i="8"/>
  <c r="E82" i="19" s="1"/>
  <c r="D82" i="19"/>
  <c r="E175" i="8"/>
  <c r="E175" i="19" s="1"/>
  <c r="D175" i="19"/>
  <c r="Q81" i="8"/>
  <c r="Q81" i="19" s="1"/>
  <c r="P81" i="19"/>
  <c r="K174" i="8"/>
  <c r="J174" i="19"/>
  <c r="Q175" i="8"/>
  <c r="Q175" i="19" s="1"/>
  <c r="P175" i="19"/>
  <c r="Q174" i="8"/>
  <c r="P174" i="19"/>
  <c r="K82" i="8"/>
  <c r="K82" i="19" s="1"/>
  <c r="J82" i="19"/>
  <c r="G298" i="8"/>
  <c r="G300" i="8"/>
  <c r="H111" i="8"/>
  <c r="H111" i="19" s="1"/>
  <c r="DT168" i="20"/>
  <c r="DT168" i="19" s="1"/>
  <c r="EM75" i="20"/>
  <c r="EM75" i="19" s="1"/>
  <c r="FB136" i="20"/>
  <c r="FK136" i="20"/>
  <c r="FK136" i="19" s="1"/>
  <c r="FH74" i="20"/>
  <c r="ES167" i="20"/>
  <c r="ES167" i="19" s="1"/>
  <c r="DA74" i="20"/>
  <c r="DA74" i="19" s="1"/>
  <c r="DB74" i="20"/>
  <c r="DB74" i="19" s="1"/>
  <c r="ER167" i="20"/>
  <c r="ER167" i="19" s="1"/>
  <c r="FK43" i="20"/>
  <c r="FK43" i="19" s="1"/>
  <c r="FJ43" i="20"/>
  <c r="EF136" i="20"/>
  <c r="EF136" i="19" s="1"/>
  <c r="DE198" i="20"/>
  <c r="DE198" i="19" s="1"/>
  <c r="DG198" i="20"/>
  <c r="CS105" i="20"/>
  <c r="CS105" i="19" s="1"/>
  <c r="CU105" i="20"/>
  <c r="CU105" i="19" s="1"/>
  <c r="ED105" i="20"/>
  <c r="ED105" i="19" s="1"/>
  <c r="EF105" i="20"/>
  <c r="EF105" i="19" s="1"/>
  <c r="ER198" i="20"/>
  <c r="ER198" i="19" s="1"/>
  <c r="EP198" i="20"/>
  <c r="EP198" i="19" s="1"/>
  <c r="EV105" i="20"/>
  <c r="EV105" i="19" s="1"/>
  <c r="EX105" i="20"/>
  <c r="EJ198" i="20"/>
  <c r="EJ198" i="19" s="1"/>
  <c r="EL198" i="20"/>
  <c r="EL198" i="19" s="1"/>
  <c r="CM198" i="20"/>
  <c r="CM198" i="19" s="1"/>
  <c r="CO198" i="20"/>
  <c r="CO198" i="19" s="1"/>
  <c r="AK179" i="8"/>
  <c r="AK179" i="19" s="1"/>
  <c r="V179" i="19"/>
  <c r="Y179" i="8"/>
  <c r="Y179" i="19" s="1"/>
  <c r="V178" i="19"/>
  <c r="EC43" i="19"/>
  <c r="EF43" i="20"/>
  <c r="EF43" i="19" s="1"/>
  <c r="BB111" i="8"/>
  <c r="BB111" i="19" s="1"/>
  <c r="ER80" i="8"/>
  <c r="ER80" i="19" s="1"/>
  <c r="DN74" i="20"/>
  <c r="DN74" i="19" s="1"/>
  <c r="FQ43" i="20"/>
  <c r="FQ43" i="19" s="1"/>
  <c r="FP43" i="20"/>
  <c r="DH136" i="20"/>
  <c r="DH136" i="19" s="1"/>
  <c r="ED106" i="20"/>
  <c r="ED106" i="19" s="1"/>
  <c r="EF106" i="20"/>
  <c r="EF106" i="19" s="1"/>
  <c r="EF199" i="20"/>
  <c r="EF199" i="19" s="1"/>
  <c r="ED199" i="20"/>
  <c r="ED199" i="19" s="1"/>
  <c r="EX106" i="20"/>
  <c r="EX106" i="19" s="1"/>
  <c r="EV106" i="20"/>
  <c r="EV106" i="19" s="1"/>
  <c r="DY199" i="20"/>
  <c r="DY199" i="19" s="1"/>
  <c r="DW199" i="20"/>
  <c r="DW199" i="19" s="1"/>
  <c r="DQ106" i="20"/>
  <c r="DQ106" i="19" s="1"/>
  <c r="DS106" i="20"/>
  <c r="DS106" i="19" s="1"/>
  <c r="DM106" i="20"/>
  <c r="DM106" i="19" s="1"/>
  <c r="DK106" i="20"/>
  <c r="DK106" i="19" s="1"/>
  <c r="CM199" i="20"/>
  <c r="CM199" i="19" s="1"/>
  <c r="CO199" i="20"/>
  <c r="CO199" i="19" s="1"/>
  <c r="CO99" i="8"/>
  <c r="CO99" i="19" s="1"/>
  <c r="CU192" i="8"/>
  <c r="CU192" i="19" s="1"/>
  <c r="EF192" i="8"/>
  <c r="EF192" i="19" s="1"/>
  <c r="BP97" i="8"/>
  <c r="BP97" i="19" s="1"/>
  <c r="CH190" i="8"/>
  <c r="CH190" i="19" s="1"/>
  <c r="CB96" i="8"/>
  <c r="CB96" i="19" s="1"/>
  <c r="BP96" i="8"/>
  <c r="BP96" i="19" s="1"/>
  <c r="BH111" i="8"/>
  <c r="BH111" i="19" s="1"/>
  <c r="CP198" i="20"/>
  <c r="CP198" i="19" s="1"/>
  <c r="CV105" i="20"/>
  <c r="CV105" i="19" s="1"/>
  <c r="DH198" i="20"/>
  <c r="DH198" i="19" s="1"/>
  <c r="EG105" i="20"/>
  <c r="EG105" i="19" s="1"/>
  <c r="FQ198" i="20"/>
  <c r="FQ198" i="19" s="1"/>
  <c r="DT198" i="20"/>
  <c r="DT198" i="19" s="1"/>
  <c r="FK198" i="20"/>
  <c r="FK198" i="19" s="1"/>
  <c r="Z179" i="19"/>
  <c r="X179" i="19"/>
  <c r="EL68" i="8"/>
  <c r="EL68" i="19" s="1"/>
  <c r="EM68" i="8"/>
  <c r="EM68" i="19" s="1"/>
  <c r="EM71" i="20"/>
  <c r="EM71" i="19" s="1"/>
  <c r="CV40" i="20"/>
  <c r="CV40" i="19" s="1"/>
  <c r="CV71" i="20"/>
  <c r="CV71" i="19" s="1"/>
  <c r="ES195" i="20"/>
  <c r="ES195" i="19" s="1"/>
  <c r="ER195" i="20"/>
  <c r="EG102" i="20"/>
  <c r="EG102" i="19" s="1"/>
  <c r="EF102" i="20"/>
  <c r="CU102" i="20"/>
  <c r="CV102" i="20"/>
  <c r="CV102" i="19" s="1"/>
  <c r="X118" i="19"/>
  <c r="Z118" i="8"/>
  <c r="Z118" i="19" s="1"/>
  <c r="CS69" i="8"/>
  <c r="CS69" i="19" s="1"/>
  <c r="CO193" i="8"/>
  <c r="CO193" i="19" s="1"/>
  <c r="DA100" i="8"/>
  <c r="DA100" i="19" s="1"/>
  <c r="EF193" i="8"/>
  <c r="EF193" i="19" s="1"/>
  <c r="BQ58" i="8"/>
  <c r="BQ58" i="19" s="1"/>
  <c r="CH182" i="8"/>
  <c r="CH182" i="19" s="1"/>
  <c r="CH89" i="8"/>
  <c r="CH89" i="19" s="1"/>
  <c r="FE75" i="20"/>
  <c r="FE75" i="19" s="1"/>
  <c r="FD75" i="20"/>
  <c r="FD75" i="19" s="1"/>
  <c r="EY199" i="20"/>
  <c r="EY199" i="19" s="1"/>
  <c r="DH106" i="20"/>
  <c r="DH106" i="19" s="1"/>
  <c r="FK106" i="20"/>
  <c r="FK106" i="19" s="1"/>
  <c r="ES199" i="20"/>
  <c r="ES199" i="19" s="1"/>
  <c r="ES106" i="20"/>
  <c r="ES106" i="19" s="1"/>
  <c r="FQ199" i="20"/>
  <c r="FQ199" i="19" s="1"/>
  <c r="CV199" i="20"/>
  <c r="CV199" i="19" s="1"/>
  <c r="EG163" i="8"/>
  <c r="EG163" i="19" s="1"/>
  <c r="CS39" i="8"/>
  <c r="CS39" i="19" s="1"/>
  <c r="ER101" i="8"/>
  <c r="ER101" i="19" s="1"/>
  <c r="EF101" i="8"/>
  <c r="EF101" i="19" s="1"/>
  <c r="ER194" i="8"/>
  <c r="ER194" i="19" s="1"/>
  <c r="CC127" i="8"/>
  <c r="CC127" i="19" s="1"/>
  <c r="CM131" i="8"/>
  <c r="CM131" i="19" s="1"/>
  <c r="ES74" i="20"/>
  <c r="ES74" i="19" s="1"/>
  <c r="EL40" i="20"/>
  <c r="ED43" i="20"/>
  <c r="ED43" i="19" s="1"/>
  <c r="FE43" i="20"/>
  <c r="FE43" i="19" s="1"/>
  <c r="AV126" i="8"/>
  <c r="AV126" i="19" s="1"/>
  <c r="EL161" i="8"/>
  <c r="EL161" i="19" s="1"/>
  <c r="BV158" i="8"/>
  <c r="BV158" i="19" s="1"/>
  <c r="DB136" i="20"/>
  <c r="DB136" i="19" s="1"/>
  <c r="DA136" i="20"/>
  <c r="DA136" i="19" s="1"/>
  <c r="DZ43" i="20"/>
  <c r="DZ43" i="19" s="1"/>
  <c r="EX43" i="20"/>
  <c r="CM105" i="20"/>
  <c r="CM105" i="19" s="1"/>
  <c r="CO105" i="20"/>
  <c r="CO105" i="19" s="1"/>
  <c r="DY105" i="20"/>
  <c r="DW105" i="20"/>
  <c r="DW105" i="19" s="1"/>
  <c r="FB105" i="20"/>
  <c r="FB105" i="19" s="1"/>
  <c r="FD105" i="20"/>
  <c r="FP198" i="20"/>
  <c r="FN198" i="20"/>
  <c r="FN198" i="19" s="1"/>
  <c r="CU198" i="20"/>
  <c r="CU198" i="19" s="1"/>
  <c r="CS198" i="20"/>
  <c r="CS198" i="19" s="1"/>
  <c r="FH198" i="20"/>
  <c r="FH198" i="19" s="1"/>
  <c r="FJ198" i="20"/>
  <c r="DK198" i="20"/>
  <c r="DM198" i="20"/>
  <c r="AQ86" i="8"/>
  <c r="AQ86" i="19" s="1"/>
  <c r="BH49" i="8"/>
  <c r="BH49" i="19" s="1"/>
  <c r="EJ33" i="8"/>
  <c r="EJ33" i="19" s="1"/>
  <c r="ED126" i="8"/>
  <c r="ED126" i="19" s="1"/>
  <c r="EX136" i="20"/>
  <c r="EY136" i="20"/>
  <c r="EY136" i="19" s="1"/>
  <c r="EE43" i="19"/>
  <c r="EG43" i="20"/>
  <c r="EG43" i="19" s="1"/>
  <c r="DN167" i="20"/>
  <c r="DN167" i="19" s="1"/>
  <c r="FP199" i="20"/>
  <c r="FP199" i="19" s="1"/>
  <c r="FN199" i="20"/>
  <c r="FN199" i="19" s="1"/>
  <c r="ER199" i="20"/>
  <c r="ER199" i="19" s="1"/>
  <c r="EP199" i="20"/>
  <c r="EP199" i="19" s="1"/>
  <c r="DA106" i="20"/>
  <c r="DA106" i="19" s="1"/>
  <c r="CY106" i="20"/>
  <c r="CY106" i="19" s="1"/>
  <c r="FH199" i="20"/>
  <c r="FH199" i="19" s="1"/>
  <c r="FJ199" i="20"/>
  <c r="FJ199" i="19" s="1"/>
  <c r="CS199" i="20"/>
  <c r="CS199" i="19" s="1"/>
  <c r="CU199" i="20"/>
  <c r="CU199" i="19" s="1"/>
  <c r="FB106" i="20"/>
  <c r="FB106" i="19" s="1"/>
  <c r="DM199" i="20"/>
  <c r="DM199" i="19" s="1"/>
  <c r="DK199" i="20"/>
  <c r="DK199" i="19" s="1"/>
  <c r="DA99" i="8"/>
  <c r="DA99" i="19" s="1"/>
  <c r="EL99" i="8"/>
  <c r="EL99" i="19" s="1"/>
  <c r="ER192" i="8"/>
  <c r="ER192" i="19" s="1"/>
  <c r="CB97" i="8"/>
  <c r="CB97" i="19" s="1"/>
  <c r="CH97" i="8"/>
  <c r="CH97" i="19" s="1"/>
  <c r="BH60" i="8"/>
  <c r="BH60" i="19" s="1"/>
  <c r="CM126" i="8"/>
  <c r="CM126" i="19" s="1"/>
  <c r="CB189" i="8"/>
  <c r="CB189" i="19" s="1"/>
  <c r="BP189" i="8"/>
  <c r="BP189" i="19" s="1"/>
  <c r="EM38" i="8"/>
  <c r="EM38" i="19" s="1"/>
  <c r="AV142" i="8"/>
  <c r="AV142" i="19" s="1"/>
  <c r="FE198" i="20"/>
  <c r="FE198" i="19" s="1"/>
  <c r="DN198" i="20"/>
  <c r="DN198" i="19" s="1"/>
  <c r="EM105" i="20"/>
  <c r="EM105" i="19" s="1"/>
  <c r="EY198" i="20"/>
  <c r="EY198" i="19" s="1"/>
  <c r="FE105" i="20"/>
  <c r="FE105" i="19" s="1"/>
  <c r="DN105" i="20"/>
  <c r="DN105" i="19" s="1"/>
  <c r="DZ198" i="20"/>
  <c r="DZ198" i="19" s="1"/>
  <c r="DB161" i="8"/>
  <c r="DB161" i="19" s="1"/>
  <c r="DA164" i="20"/>
  <c r="CV164" i="20"/>
  <c r="CV164" i="19" s="1"/>
  <c r="CU164" i="20"/>
  <c r="ES71" i="20"/>
  <c r="ES71" i="19" s="1"/>
  <c r="EL195" i="20"/>
  <c r="EM195" i="20"/>
  <c r="EM195" i="19" s="1"/>
  <c r="EM102" i="20"/>
  <c r="EM102" i="19" s="1"/>
  <c r="EL102" i="20"/>
  <c r="CU195" i="20"/>
  <c r="CV195" i="20"/>
  <c r="CV195" i="19" s="1"/>
  <c r="CO100" i="8"/>
  <c r="CO100" i="19" s="1"/>
  <c r="CU100" i="8"/>
  <c r="CU100" i="19" s="1"/>
  <c r="DA193" i="8"/>
  <c r="DA193" i="19" s="1"/>
  <c r="BQ120" i="8"/>
  <c r="BQ120" i="19" s="1"/>
  <c r="BP58" i="8"/>
  <c r="BP58" i="19" s="1"/>
  <c r="BP89" i="8"/>
  <c r="BP89" i="19" s="1"/>
  <c r="BV182" i="8"/>
  <c r="BV182" i="19" s="1"/>
  <c r="FQ168" i="20"/>
  <c r="FQ168" i="19" s="1"/>
  <c r="DN106" i="20"/>
  <c r="DN106" i="19" s="1"/>
  <c r="EG106" i="20"/>
  <c r="EG106" i="19" s="1"/>
  <c r="DH199" i="20"/>
  <c r="DH199" i="19" s="1"/>
  <c r="DB106" i="20"/>
  <c r="DB106" i="19" s="1"/>
  <c r="DB199" i="20"/>
  <c r="DB199" i="19" s="1"/>
  <c r="CP106" i="20"/>
  <c r="CP106" i="19" s="1"/>
  <c r="DT199" i="20"/>
  <c r="DT199" i="19" s="1"/>
  <c r="EM70" i="8"/>
  <c r="EM70" i="19" s="1"/>
  <c r="CM132" i="8"/>
  <c r="CM132" i="19" s="1"/>
  <c r="DA194" i="8"/>
  <c r="DA194" i="19" s="1"/>
  <c r="EF194" i="8"/>
  <c r="EF194" i="19" s="1"/>
  <c r="EL194" i="8"/>
  <c r="EL194" i="19" s="1"/>
  <c r="ER162" i="8"/>
  <c r="ER162" i="19" s="1"/>
  <c r="CU69" i="8"/>
  <c r="CU69" i="19" s="1"/>
  <c r="CI158" i="8"/>
  <c r="CI158" i="19" s="1"/>
  <c r="EJ130" i="8"/>
  <c r="EJ130" i="19" s="1"/>
  <c r="CO130" i="8"/>
  <c r="CO130" i="19" s="1"/>
  <c r="FD43" i="20"/>
  <c r="BP66" i="8"/>
  <c r="BP66" i="19" s="1"/>
  <c r="EM40" i="20"/>
  <c r="EM40" i="19" s="1"/>
  <c r="FB43" i="20"/>
  <c r="FN136" i="20"/>
  <c r="EL105" i="20"/>
  <c r="EL105" i="19" s="1"/>
  <c r="EJ105" i="20"/>
  <c r="EJ105" i="19" s="1"/>
  <c r="EX198" i="20"/>
  <c r="EV198" i="20"/>
  <c r="EV198" i="19" s="1"/>
  <c r="CY198" i="20"/>
  <c r="CY198" i="19" s="1"/>
  <c r="DA198" i="20"/>
  <c r="DA198" i="19" s="1"/>
  <c r="DE105" i="20"/>
  <c r="DE105" i="19" s="1"/>
  <c r="DG105" i="20"/>
  <c r="DS198" i="20"/>
  <c r="DQ198" i="20"/>
  <c r="DQ198" i="19" s="1"/>
  <c r="CY105" i="20"/>
  <c r="DA105" i="20"/>
  <c r="DA105" i="19" s="1"/>
  <c r="FD198" i="20"/>
  <c r="FB198" i="20"/>
  <c r="FB198" i="19" s="1"/>
  <c r="AQ179" i="8"/>
  <c r="AQ179" i="19" s="1"/>
  <c r="AE179" i="8"/>
  <c r="AE179" i="19" s="1"/>
  <c r="BB142" i="8"/>
  <c r="BB142" i="19" s="1"/>
  <c r="FQ167" i="20"/>
  <c r="FQ167" i="19" s="1"/>
  <c r="FP167" i="20"/>
  <c r="CV167" i="20"/>
  <c r="CV167" i="19" s="1"/>
  <c r="EP106" i="20"/>
  <c r="EP106" i="19" s="1"/>
  <c r="ER106" i="20"/>
  <c r="ER106" i="19" s="1"/>
  <c r="DE106" i="20"/>
  <c r="DE106" i="19" s="1"/>
  <c r="DG106" i="20"/>
  <c r="DG106" i="19" s="1"/>
  <c r="DY106" i="20"/>
  <c r="DY106" i="19" s="1"/>
  <c r="DW106" i="20"/>
  <c r="DW106" i="19" s="1"/>
  <c r="CO106" i="20"/>
  <c r="CO106" i="19" s="1"/>
  <c r="CM106" i="20"/>
  <c r="CM106" i="19" s="1"/>
  <c r="DS199" i="20"/>
  <c r="DS199" i="19" s="1"/>
  <c r="DQ199" i="20"/>
  <c r="DQ199" i="19" s="1"/>
  <c r="FH106" i="20"/>
  <c r="FH106" i="19" s="1"/>
  <c r="FJ106" i="20"/>
  <c r="FJ106" i="19" s="1"/>
  <c r="EL199" i="20"/>
  <c r="EL199" i="19" s="1"/>
  <c r="EJ199" i="20"/>
  <c r="EJ199" i="19" s="1"/>
  <c r="CU99" i="8"/>
  <c r="CU99" i="19" s="1"/>
  <c r="EF99" i="8"/>
  <c r="EF99" i="19" s="1"/>
  <c r="CO192" i="8"/>
  <c r="CO192" i="19" s="1"/>
  <c r="BV97" i="8"/>
  <c r="BV97" i="19" s="1"/>
  <c r="BP190" i="8"/>
  <c r="BP190" i="19" s="1"/>
  <c r="AU122" i="19"/>
  <c r="AV122" i="8"/>
  <c r="AV122" i="19" s="1"/>
  <c r="BV96" i="8"/>
  <c r="BV96" i="19" s="1"/>
  <c r="CH189" i="8"/>
  <c r="CH189" i="19" s="1"/>
  <c r="CF35" i="8"/>
  <c r="CF35" i="19" s="1"/>
  <c r="BG29" i="19"/>
  <c r="BH29" i="8"/>
  <c r="BH29" i="19" s="1"/>
  <c r="DB105" i="20"/>
  <c r="DB105" i="19" s="1"/>
  <c r="DH105" i="20"/>
  <c r="DH105" i="19" s="1"/>
  <c r="FK105" i="20"/>
  <c r="FK105" i="19" s="1"/>
  <c r="DT105" i="20"/>
  <c r="DT105" i="19" s="1"/>
  <c r="DB198" i="20"/>
  <c r="DB198" i="19" s="1"/>
  <c r="EY105" i="20"/>
  <c r="EY105" i="19" s="1"/>
  <c r="EG198" i="20"/>
  <c r="EG198" i="19" s="1"/>
  <c r="AF55" i="8"/>
  <c r="AF55" i="19" s="1"/>
  <c r="BV65" i="8"/>
  <c r="BV65" i="19" s="1"/>
  <c r="EM37" i="8"/>
  <c r="EM37" i="19" s="1"/>
  <c r="DB37" i="8"/>
  <c r="DB37" i="19" s="1"/>
  <c r="EG164" i="20"/>
  <c r="EG164" i="19" s="1"/>
  <c r="EL164" i="20"/>
  <c r="CP133" i="20"/>
  <c r="CP133" i="19" s="1"/>
  <c r="EF195" i="20"/>
  <c r="ER102" i="20"/>
  <c r="ES102" i="20"/>
  <c r="ES102" i="19" s="1"/>
  <c r="CP102" i="20"/>
  <c r="CP102" i="19" s="1"/>
  <c r="CO102" i="20"/>
  <c r="EF126" i="8"/>
  <c r="EF126" i="19" s="1"/>
  <c r="EL100" i="8"/>
  <c r="EL100" i="19" s="1"/>
  <c r="ER100" i="8"/>
  <c r="ER100" i="19" s="1"/>
  <c r="CU193" i="8"/>
  <c r="CU193" i="19" s="1"/>
  <c r="EL38" i="8"/>
  <c r="EL38" i="19" s="1"/>
  <c r="EF130" i="8"/>
  <c r="EF130" i="19" s="1"/>
  <c r="BV89" i="8"/>
  <c r="BV89" i="19" s="1"/>
  <c r="CB89" i="8"/>
  <c r="CB89" i="19" s="1"/>
  <c r="ER18" i="8"/>
  <c r="ER18" i="19" s="1"/>
  <c r="CV168" i="20"/>
  <c r="CV168" i="19" s="1"/>
  <c r="DH168" i="20"/>
  <c r="DH168" i="19" s="1"/>
  <c r="FK168" i="20"/>
  <c r="FK168" i="19" s="1"/>
  <c r="CP199" i="20"/>
  <c r="CP199" i="19" s="1"/>
  <c r="EY106" i="20"/>
  <c r="EY106" i="19" s="1"/>
  <c r="EG199" i="20"/>
  <c r="EG199" i="19" s="1"/>
  <c r="DZ106" i="20"/>
  <c r="DZ106" i="19" s="1"/>
  <c r="DZ199" i="20"/>
  <c r="DZ199" i="19" s="1"/>
  <c r="CV106" i="20"/>
  <c r="CV106" i="19" s="1"/>
  <c r="FE199" i="20"/>
  <c r="FE199" i="19" s="1"/>
  <c r="CS132" i="8"/>
  <c r="CS132" i="19" s="1"/>
  <c r="DA101" i="8"/>
  <c r="DA101" i="19" s="1"/>
  <c r="CO101" i="8"/>
  <c r="CO101" i="19" s="1"/>
  <c r="CU194" i="8"/>
  <c r="CU194" i="19" s="1"/>
  <c r="N142" i="8"/>
  <c r="N142" i="19" s="1"/>
  <c r="EP162" i="8"/>
  <c r="EP162" i="19" s="1"/>
  <c r="EJ161" i="8"/>
  <c r="EJ161" i="19" s="1"/>
  <c r="DA131" i="8"/>
  <c r="DA131" i="19" s="1"/>
  <c r="CP130" i="8"/>
  <c r="CP130" i="19" s="1"/>
  <c r="G294" i="8"/>
  <c r="Z23" i="19"/>
  <c r="DG136" i="20"/>
  <c r="CU40" i="20"/>
  <c r="CU71" i="20"/>
  <c r="ED136" i="20"/>
  <c r="ED136" i="19" s="1"/>
  <c r="DM74" i="20"/>
  <c r="DB131" i="8"/>
  <c r="DB131" i="19" s="1"/>
  <c r="BQ66" i="8"/>
  <c r="BQ66" i="19" s="1"/>
  <c r="FH167" i="20"/>
  <c r="EV74" i="20"/>
  <c r="EV74" i="19" s="1"/>
  <c r="FJ105" i="20"/>
  <c r="FH105" i="20"/>
  <c r="FH105" i="19" s="1"/>
  <c r="FN105" i="20"/>
  <c r="FN105" i="19" s="1"/>
  <c r="FP105" i="20"/>
  <c r="DQ105" i="20"/>
  <c r="DS105" i="20"/>
  <c r="DW198" i="20"/>
  <c r="DY198" i="20"/>
  <c r="DK105" i="20"/>
  <c r="DM105" i="20"/>
  <c r="EF198" i="20"/>
  <c r="EF198" i="19" s="1"/>
  <c r="ED198" i="20"/>
  <c r="EP105" i="20"/>
  <c r="EP105" i="19" s="1"/>
  <c r="ER105" i="20"/>
  <c r="ER105" i="19" s="1"/>
  <c r="AE86" i="8"/>
  <c r="AE86" i="19" s="1"/>
  <c r="AK86" i="8"/>
  <c r="AK86" i="19" s="1"/>
  <c r="FN74" i="20"/>
  <c r="FP74" i="20"/>
  <c r="AU111" i="19"/>
  <c r="AV111" i="8"/>
  <c r="EG74" i="20"/>
  <c r="EG74" i="19" s="1"/>
  <c r="BE173" i="8"/>
  <c r="BE173" i="19" s="1"/>
  <c r="BE80" i="8"/>
  <c r="BE80" i="19" s="1"/>
  <c r="BK173" i="8"/>
  <c r="BK173" i="19" s="1"/>
  <c r="AY80" i="8"/>
  <c r="AY80" i="19" s="1"/>
  <c r="BD111" i="8"/>
  <c r="BD111" i="19" s="1"/>
  <c r="BI49" i="8"/>
  <c r="AW142" i="8"/>
  <c r="BC49" i="8"/>
  <c r="BC49" i="19" s="1"/>
  <c r="AX111" i="8"/>
  <c r="AW49" i="8"/>
  <c r="BI142" i="8"/>
  <c r="BI142" i="19" s="1"/>
  <c r="BC142" i="8"/>
  <c r="BC142" i="19" s="1"/>
  <c r="DT167" i="20"/>
  <c r="DT167" i="19" s="1"/>
  <c r="DN136" i="20"/>
  <c r="DN136" i="19" s="1"/>
  <c r="EY43" i="20"/>
  <c r="EY43" i="19" s="1"/>
  <c r="DE199" i="20"/>
  <c r="DE199" i="19" s="1"/>
  <c r="DG199" i="20"/>
  <c r="DG199" i="19" s="1"/>
  <c r="EJ106" i="20"/>
  <c r="EJ106" i="19" s="1"/>
  <c r="CY199" i="20"/>
  <c r="CY199" i="19" s="1"/>
  <c r="DA199" i="20"/>
  <c r="DA199" i="19" s="1"/>
  <c r="CU106" i="20"/>
  <c r="CU106" i="19" s="1"/>
  <c r="CS106" i="20"/>
  <c r="CS106" i="19" s="1"/>
  <c r="FD199" i="20"/>
  <c r="FD199" i="19" s="1"/>
  <c r="FB199" i="20"/>
  <c r="FB199" i="19" s="1"/>
  <c r="FN106" i="20"/>
  <c r="FN106" i="19" s="1"/>
  <c r="FP106" i="20"/>
  <c r="FP106" i="19" s="1"/>
  <c r="EX199" i="20"/>
  <c r="EX199" i="19" s="1"/>
  <c r="EV199" i="20"/>
  <c r="EV199" i="19" s="1"/>
  <c r="ER99" i="8"/>
  <c r="ER99" i="19" s="1"/>
  <c r="DA192" i="8"/>
  <c r="DA192" i="19" s="1"/>
  <c r="EL192" i="8"/>
  <c r="EL192" i="19" s="1"/>
  <c r="CB190" i="8"/>
  <c r="CB190" i="19" s="1"/>
  <c r="BV190" i="8"/>
  <c r="BV190" i="19" s="1"/>
  <c r="BH142" i="8"/>
  <c r="BH142" i="19" s="1"/>
  <c r="EP33" i="8"/>
  <c r="EP33" i="19" s="1"/>
  <c r="CH96" i="8"/>
  <c r="CH96" i="19" s="1"/>
  <c r="BV189" i="8"/>
  <c r="BV189" i="19" s="1"/>
  <c r="AV153" i="8"/>
  <c r="AV153" i="19" s="1"/>
  <c r="ES105" i="20"/>
  <c r="ES105" i="19" s="1"/>
  <c r="CP105" i="20"/>
  <c r="CP105" i="19" s="1"/>
  <c r="FQ105" i="20"/>
  <c r="FQ105" i="19" s="1"/>
  <c r="DZ105" i="20"/>
  <c r="DZ105" i="19" s="1"/>
  <c r="ES198" i="20"/>
  <c r="ES198" i="19" s="1"/>
  <c r="CV198" i="20"/>
  <c r="CV198" i="19" s="1"/>
  <c r="EM198" i="20"/>
  <c r="EM198" i="19" s="1"/>
  <c r="EG161" i="8"/>
  <c r="EG161" i="19" s="1"/>
  <c r="EE40" i="19"/>
  <c r="EG40" i="20"/>
  <c r="EG40" i="19" s="1"/>
  <c r="EG71" i="20"/>
  <c r="EG71" i="19" s="1"/>
  <c r="DB102" i="20"/>
  <c r="DB102" i="19" s="1"/>
  <c r="DA102" i="20"/>
  <c r="DB195" i="19"/>
  <c r="DA195" i="20"/>
  <c r="CP195" i="20"/>
  <c r="CP195" i="19" s="1"/>
  <c r="CO195" i="20"/>
  <c r="CM69" i="8"/>
  <c r="CM69" i="19" s="1"/>
  <c r="EF100" i="8"/>
  <c r="EF100" i="19" s="1"/>
  <c r="EL193" i="8"/>
  <c r="EL193" i="19" s="1"/>
  <c r="ER193" i="8"/>
  <c r="ER193" i="19" s="1"/>
  <c r="CM162" i="8"/>
  <c r="CM162" i="19" s="1"/>
  <c r="CO162" i="8"/>
  <c r="CO162" i="19" s="1"/>
  <c r="CB182" i="8"/>
  <c r="CB182" i="19" s="1"/>
  <c r="BP182" i="8"/>
  <c r="BP182" i="19" s="1"/>
  <c r="ES168" i="20"/>
  <c r="ES168" i="19" s="1"/>
  <c r="DZ137" i="20"/>
  <c r="DZ137" i="19" s="1"/>
  <c r="CN44" i="19"/>
  <c r="CP44" i="20"/>
  <c r="CP44" i="19" s="1"/>
  <c r="FQ106" i="20"/>
  <c r="FQ106" i="19" s="1"/>
  <c r="DN199" i="20"/>
  <c r="DN199" i="19" s="1"/>
  <c r="FD106" i="20"/>
  <c r="FD106" i="19" s="1"/>
  <c r="FE106" i="20"/>
  <c r="FE106" i="19" s="1"/>
  <c r="EM199" i="20"/>
  <c r="EM199" i="19" s="1"/>
  <c r="EL106" i="20"/>
  <c r="EL106" i="19" s="1"/>
  <c r="EM106" i="20"/>
  <c r="EM106" i="19" s="1"/>
  <c r="FK199" i="20"/>
  <c r="FK199" i="19" s="1"/>
  <c r="DT106" i="20"/>
  <c r="DT106" i="19" s="1"/>
  <c r="DB70" i="8"/>
  <c r="DB70" i="19" s="1"/>
  <c r="EL133" i="20"/>
  <c r="CS70" i="8"/>
  <c r="CS70" i="19" s="1"/>
  <c r="EJ132" i="8"/>
  <c r="EJ132" i="19" s="1"/>
  <c r="CU101" i="8"/>
  <c r="CU101" i="19" s="1"/>
  <c r="EL101" i="8"/>
  <c r="EL101" i="19" s="1"/>
  <c r="CO194" i="8"/>
  <c r="CO194" i="19" s="1"/>
  <c r="BH153" i="8"/>
  <c r="BH153" i="19" s="1"/>
  <c r="BB153" i="8"/>
  <c r="BB153" i="19" s="1"/>
  <c r="BB60" i="8"/>
  <c r="BB60" i="19" s="1"/>
  <c r="F18" i="19"/>
  <c r="H18" i="8"/>
  <c r="H18" i="19" s="1"/>
  <c r="G18" i="8"/>
  <c r="R49" i="19"/>
  <c r="T49" i="8"/>
  <c r="T49" i="19" s="1"/>
  <c r="N80" i="19"/>
  <c r="L80" i="19"/>
  <c r="M80" i="8"/>
  <c r="F173" i="19"/>
  <c r="G173" i="8"/>
  <c r="G173" i="19" s="1"/>
  <c r="R18" i="19"/>
  <c r="T18" i="8"/>
  <c r="T18" i="19" s="1"/>
  <c r="R80" i="19"/>
  <c r="S80" i="8"/>
  <c r="T80" i="19"/>
  <c r="G80" i="8"/>
  <c r="F80" i="19"/>
  <c r="T111" i="8"/>
  <c r="T111" i="19" s="1"/>
  <c r="S18" i="8"/>
  <c r="S18" i="19" s="1"/>
  <c r="R142" i="19"/>
  <c r="T142" i="8"/>
  <c r="T142" i="19" s="1"/>
  <c r="L173" i="19"/>
  <c r="M173" i="8"/>
  <c r="M173" i="19" s="1"/>
  <c r="N173" i="19"/>
  <c r="T173" i="19"/>
  <c r="S173" i="8"/>
  <c r="S173" i="19" s="1"/>
  <c r="R173" i="19"/>
  <c r="G276" i="8"/>
  <c r="G296" i="8"/>
  <c r="EA61" i="19"/>
  <c r="EA30" i="8"/>
  <c r="FR123" i="8"/>
  <c r="FR123" i="19"/>
  <c r="K234" i="8"/>
  <c r="EA30" i="19"/>
  <c r="BN27" i="19"/>
  <c r="W141" i="8"/>
  <c r="BB33" i="19"/>
  <c r="E51" i="19"/>
  <c r="FR61" i="8"/>
  <c r="Q18" i="19"/>
  <c r="AS214" i="19"/>
  <c r="FR30" i="19"/>
  <c r="AV30" i="19"/>
  <c r="E113" i="19"/>
  <c r="ED33" i="19"/>
  <c r="AS211" i="8"/>
  <c r="AS210" i="8"/>
  <c r="W147" i="19"/>
  <c r="EA154" i="19"/>
  <c r="EA154" i="8"/>
  <c r="E143" i="19"/>
  <c r="K51" i="19"/>
  <c r="AS209" i="8"/>
  <c r="Q234" i="8"/>
  <c r="AS212" i="8"/>
  <c r="K144" i="19"/>
  <c r="E142" i="19"/>
  <c r="E49" i="19"/>
  <c r="BB29" i="19"/>
  <c r="E50" i="19"/>
  <c r="K111" i="19"/>
  <c r="EA61" i="8"/>
  <c r="M234" i="8"/>
  <c r="M233" i="8"/>
  <c r="S49" i="19"/>
  <c r="FR154" i="19"/>
  <c r="FR154" i="8"/>
  <c r="EA123" i="8"/>
  <c r="M111" i="19"/>
  <c r="BN48" i="19" l="1"/>
  <c r="BP203" i="19"/>
  <c r="BV110" i="19"/>
  <c r="BT172" i="19"/>
  <c r="CM230" i="19"/>
  <c r="EA230" i="19" s="1"/>
  <c r="EA230" i="20"/>
  <c r="ED230" i="19"/>
  <c r="FR230" i="19" s="1"/>
  <c r="FR230" i="20"/>
  <c r="ED226" i="19"/>
  <c r="FR226" i="19" s="1"/>
  <c r="FR226" i="20"/>
  <c r="CM226" i="19"/>
  <c r="EA226" i="19" s="1"/>
  <c r="EA226" i="20"/>
  <c r="EL229" i="19"/>
  <c r="EL234" i="20"/>
  <c r="EL233" i="20"/>
  <c r="ER229" i="19"/>
  <c r="ER234" i="20"/>
  <c r="ER233" i="20"/>
  <c r="EF234" i="20"/>
  <c r="EF229" i="19"/>
  <c r="EF233" i="20"/>
  <c r="FB229" i="19"/>
  <c r="FB234" i="20"/>
  <c r="DW229" i="19"/>
  <c r="DW234" i="20"/>
  <c r="DM234" i="20"/>
  <c r="DM229" i="19"/>
  <c r="DM233" i="20"/>
  <c r="FH229" i="19"/>
  <c r="FH234" i="20"/>
  <c r="EP229" i="19"/>
  <c r="EP234" i="19" s="1"/>
  <c r="EP234" i="20"/>
  <c r="FD234" i="20"/>
  <c r="FD229" i="19"/>
  <c r="FD233" i="20"/>
  <c r="CM229" i="19"/>
  <c r="CM234" i="20"/>
  <c r="EA229" i="20"/>
  <c r="CM110" i="19"/>
  <c r="DA234" i="20"/>
  <c r="DA229" i="19"/>
  <c r="DA233" i="20"/>
  <c r="EJ229" i="19"/>
  <c r="EJ234" i="19" s="1"/>
  <c r="EJ234" i="20"/>
  <c r="DS229" i="19"/>
  <c r="DS234" i="20"/>
  <c r="DS233" i="20"/>
  <c r="ED229" i="19"/>
  <c r="ED234" i="20"/>
  <c r="FR229" i="20"/>
  <c r="FJ229" i="19"/>
  <c r="FJ234" i="20"/>
  <c r="FJ233" i="20"/>
  <c r="FP234" i="20"/>
  <c r="FP229" i="19"/>
  <c r="FP233" i="20"/>
  <c r="DK229" i="19"/>
  <c r="DK234" i="20"/>
  <c r="EX229" i="19"/>
  <c r="EX234" i="20"/>
  <c r="EX233" i="20"/>
  <c r="DE229" i="19"/>
  <c r="DE234" i="20"/>
  <c r="CS229" i="19"/>
  <c r="CS234" i="19" s="1"/>
  <c r="CS234" i="20"/>
  <c r="DY234" i="20"/>
  <c r="DY229" i="19"/>
  <c r="DY233" i="20"/>
  <c r="CY229" i="19"/>
  <c r="CY234" i="19" s="1"/>
  <c r="CY234" i="20"/>
  <c r="DG229" i="19"/>
  <c r="DG234" i="20"/>
  <c r="DG233" i="20"/>
  <c r="CU229" i="19"/>
  <c r="CU234" i="20"/>
  <c r="CU233" i="20"/>
  <c r="DQ229" i="19"/>
  <c r="DQ234" i="20"/>
  <c r="CO229" i="19"/>
  <c r="CO234" i="20"/>
  <c r="CO233" i="20"/>
  <c r="FN229" i="19"/>
  <c r="FN234" i="20"/>
  <c r="EV229" i="19"/>
  <c r="EV234" i="20"/>
  <c r="BB141" i="19"/>
  <c r="DE48" i="19"/>
  <c r="BT234" i="19"/>
  <c r="BH48" i="19"/>
  <c r="CB48" i="19"/>
  <c r="CF79" i="19"/>
  <c r="EV48" i="20"/>
  <c r="BB48" i="19"/>
  <c r="BN141" i="19"/>
  <c r="CJ221" i="19"/>
  <c r="CS48" i="20"/>
  <c r="BP110" i="19"/>
  <c r="BP79" i="19"/>
  <c r="CH110" i="19"/>
  <c r="CS110" i="19"/>
  <c r="CH48" i="19"/>
  <c r="CF172" i="19"/>
  <c r="BP172" i="19"/>
  <c r="BE30" i="8"/>
  <c r="BE30" i="19" s="1"/>
  <c r="CB110" i="19"/>
  <c r="CO33" i="8"/>
  <c r="CO33" i="19" s="1"/>
  <c r="DQ48" i="20"/>
  <c r="ER102" i="19"/>
  <c r="ER110" i="20"/>
  <c r="BH79" i="19"/>
  <c r="EX43" i="19"/>
  <c r="EX48" i="20"/>
  <c r="FJ43" i="19"/>
  <c r="FJ48" i="20"/>
  <c r="EF133" i="19"/>
  <c r="EF141" i="20"/>
  <c r="DS136" i="19"/>
  <c r="DS141" i="20"/>
  <c r="DA18" i="8"/>
  <c r="DA18" i="19" s="1"/>
  <c r="CZ18" i="19"/>
  <c r="DY43" i="19"/>
  <c r="DY48" i="20"/>
  <c r="DM167" i="19"/>
  <c r="DM172" i="20"/>
  <c r="CO141" i="20"/>
  <c r="CO133" i="19"/>
  <c r="DA133" i="19"/>
  <c r="DA141" i="20"/>
  <c r="ER71" i="19"/>
  <c r="ER79" i="20"/>
  <c r="AL148" i="8"/>
  <c r="AL148" i="19" s="1"/>
  <c r="AJ148" i="19"/>
  <c r="DK41" i="8"/>
  <c r="DJ41" i="19"/>
  <c r="DQ41" i="8"/>
  <c r="DQ41" i="19" s="1"/>
  <c r="DQ48" i="19" s="1"/>
  <c r="DP41" i="19"/>
  <c r="DW103" i="8"/>
  <c r="DW103" i="19" s="1"/>
  <c r="DW110" i="19" s="1"/>
  <c r="DV103" i="19"/>
  <c r="DW196" i="8"/>
  <c r="DW196" i="19" s="1"/>
  <c r="DV196" i="19"/>
  <c r="ES33" i="8"/>
  <c r="ES33" i="19" s="1"/>
  <c r="EQ33" i="19"/>
  <c r="EM126" i="8"/>
  <c r="EM126" i="19" s="1"/>
  <c r="EK126" i="19"/>
  <c r="CB234" i="19"/>
  <c r="CB233" i="19"/>
  <c r="EL133" i="19"/>
  <c r="EL141" i="20"/>
  <c r="CB203" i="19"/>
  <c r="BJ142" i="8"/>
  <c r="BJ142" i="19" s="1"/>
  <c r="FP74" i="19"/>
  <c r="FP79" i="20"/>
  <c r="DM105" i="19"/>
  <c r="DM110" i="20"/>
  <c r="DS105" i="19"/>
  <c r="DS110" i="20"/>
  <c r="CU71" i="19"/>
  <c r="CU79" i="20"/>
  <c r="CO102" i="19"/>
  <c r="CO110" i="20"/>
  <c r="EX141" i="20"/>
  <c r="EX136" i="19"/>
  <c r="FP198" i="19"/>
  <c r="FP203" i="20"/>
  <c r="DY105" i="19"/>
  <c r="DY110" i="20"/>
  <c r="EL40" i="19"/>
  <c r="EL48" i="20"/>
  <c r="CH203" i="19"/>
  <c r="ER195" i="19"/>
  <c r="ER203" i="20"/>
  <c r="BH141" i="19"/>
  <c r="EX105" i="19"/>
  <c r="EX110" i="20"/>
  <c r="DG198" i="19"/>
  <c r="DG203" i="20"/>
  <c r="AV79" i="19"/>
  <c r="ER40" i="19"/>
  <c r="ER48" i="20"/>
  <c r="DG167" i="19"/>
  <c r="DG172" i="20"/>
  <c r="BV172" i="19"/>
  <c r="DY74" i="19"/>
  <c r="DY79" i="20"/>
  <c r="FD167" i="19"/>
  <c r="FD172" i="20"/>
  <c r="FP136" i="19"/>
  <c r="FP141" i="20"/>
  <c r="CH172" i="19"/>
  <c r="FJ167" i="19"/>
  <c r="FJ172" i="20"/>
  <c r="BP48" i="19"/>
  <c r="BT48" i="19"/>
  <c r="CB141" i="19"/>
  <c r="DA111" i="8"/>
  <c r="DA111" i="19" s="1"/>
  <c r="CZ111" i="19"/>
  <c r="DS74" i="19"/>
  <c r="DS79" i="20"/>
  <c r="EF71" i="19"/>
  <c r="EF79" i="20"/>
  <c r="DM136" i="19"/>
  <c r="DM141" i="20"/>
  <c r="ER164" i="19"/>
  <c r="ER172" i="20"/>
  <c r="CU133" i="19"/>
  <c r="CU141" i="20"/>
  <c r="CH79" i="19"/>
  <c r="EL71" i="19"/>
  <c r="EL79" i="20"/>
  <c r="DG74" i="19"/>
  <c r="DG79" i="20"/>
  <c r="BZ79" i="19"/>
  <c r="EG132" i="8"/>
  <c r="EG132" i="19" s="1"/>
  <c r="EE132" i="19"/>
  <c r="EM33" i="8"/>
  <c r="EM33" i="19" s="1"/>
  <c r="EK33" i="19"/>
  <c r="EF164" i="19"/>
  <c r="EF172" i="20"/>
  <c r="CV33" i="8"/>
  <c r="CV33" i="19" s="1"/>
  <c r="CT33" i="19"/>
  <c r="DW134" i="8"/>
  <c r="DV134" i="19"/>
  <c r="FN72" i="8"/>
  <c r="FN72" i="19" s="1"/>
  <c r="FM72" i="19"/>
  <c r="DQ103" i="8"/>
  <c r="DQ103" i="19" s="1"/>
  <c r="DP103" i="19"/>
  <c r="FB134" i="8"/>
  <c r="FA134" i="19"/>
  <c r="EV196" i="8"/>
  <c r="EV196" i="19" s="1"/>
  <c r="EU196" i="19"/>
  <c r="DE134" i="8"/>
  <c r="DD134" i="19"/>
  <c r="DQ196" i="8"/>
  <c r="DQ196" i="19" s="1"/>
  <c r="DQ203" i="19" s="1"/>
  <c r="DP196" i="19"/>
  <c r="CH234" i="19"/>
  <c r="CH233" i="19"/>
  <c r="BZ234" i="19"/>
  <c r="DM43" i="19"/>
  <c r="DM48" i="20"/>
  <c r="BT203" i="19"/>
  <c r="BN79" i="19"/>
  <c r="BZ110" i="19"/>
  <c r="DA102" i="19"/>
  <c r="DA110" i="20"/>
  <c r="DW203" i="20"/>
  <c r="DW198" i="19"/>
  <c r="DW203" i="19" s="1"/>
  <c r="FH172" i="20"/>
  <c r="FH167" i="19"/>
  <c r="FP167" i="19"/>
  <c r="FP172" i="20"/>
  <c r="EX198" i="19"/>
  <c r="EX203" i="20"/>
  <c r="FB48" i="20"/>
  <c r="FB43" i="19"/>
  <c r="FJ198" i="19"/>
  <c r="FJ203" i="20"/>
  <c r="FP43" i="19"/>
  <c r="FP48" i="20"/>
  <c r="FB141" i="20"/>
  <c r="FB136" i="19"/>
  <c r="DA40" i="19"/>
  <c r="DA48" i="20"/>
  <c r="FJ136" i="19"/>
  <c r="FJ141" i="20"/>
  <c r="CP111" i="8"/>
  <c r="CP111" i="19" s="1"/>
  <c r="CN111" i="19"/>
  <c r="ER111" i="8"/>
  <c r="ER111" i="19" s="1"/>
  <c r="EQ111" i="19"/>
  <c r="EG111" i="8"/>
  <c r="EG111" i="19" s="1"/>
  <c r="EE111" i="19"/>
  <c r="CO40" i="19"/>
  <c r="CO48" i="20"/>
  <c r="DE196" i="8"/>
  <c r="DE196" i="19" s="1"/>
  <c r="DE203" i="19" s="1"/>
  <c r="DD196" i="19"/>
  <c r="DK134" i="8"/>
  <c r="DJ134" i="19"/>
  <c r="FB196" i="8"/>
  <c r="FB196" i="19" s="1"/>
  <c r="FB203" i="19" s="1"/>
  <c r="FA196" i="19"/>
  <c r="CF234" i="8"/>
  <c r="CF213" i="19"/>
  <c r="CJ213" i="19" s="1"/>
  <c r="CF110" i="19"/>
  <c r="DA195" i="19"/>
  <c r="DA203" i="20"/>
  <c r="BH172" i="19"/>
  <c r="FN79" i="20"/>
  <c r="FN74" i="19"/>
  <c r="DK110" i="20"/>
  <c r="DK105" i="19"/>
  <c r="DQ110" i="20"/>
  <c r="DQ105" i="19"/>
  <c r="FJ105" i="19"/>
  <c r="FJ110" i="20"/>
  <c r="CU40" i="19"/>
  <c r="CU48" i="20"/>
  <c r="AY30" i="8"/>
  <c r="AY30" i="19" s="1"/>
  <c r="EF195" i="19"/>
  <c r="EF203" i="20"/>
  <c r="BB172" i="19"/>
  <c r="FD198" i="19"/>
  <c r="FD203" i="20"/>
  <c r="DS198" i="19"/>
  <c r="DS203" i="20"/>
  <c r="BV203" i="19"/>
  <c r="CU195" i="19"/>
  <c r="CU203" i="20"/>
  <c r="EL195" i="19"/>
  <c r="EL203" i="20"/>
  <c r="DA164" i="19"/>
  <c r="DA172" i="20"/>
  <c r="DM198" i="19"/>
  <c r="DM203" i="20"/>
  <c r="FD110" i="20"/>
  <c r="FD105" i="19"/>
  <c r="CU102" i="19"/>
  <c r="CU110" i="20"/>
  <c r="FH79" i="20"/>
  <c r="FH74" i="19"/>
  <c r="BB79" i="19"/>
  <c r="EX74" i="19"/>
  <c r="EX79" i="20"/>
  <c r="BT79" i="19"/>
  <c r="CO71" i="19"/>
  <c r="CO79" i="20"/>
  <c r="BV48" i="19"/>
  <c r="CB79" i="19"/>
  <c r="DS167" i="19"/>
  <c r="DS172" i="20"/>
  <c r="DY167" i="19"/>
  <c r="DY172" i="20"/>
  <c r="BZ141" i="19"/>
  <c r="FD74" i="19"/>
  <c r="FD79" i="20"/>
  <c r="AV48" i="19"/>
  <c r="CB172" i="19"/>
  <c r="BN172" i="19"/>
  <c r="DG43" i="19"/>
  <c r="DG48" i="20"/>
  <c r="EM132" i="8"/>
  <c r="EM132" i="19" s="1"/>
  <c r="EK132" i="19"/>
  <c r="AK55" i="8"/>
  <c r="AK55" i="19" s="1"/>
  <c r="AJ55" i="19"/>
  <c r="ES126" i="8"/>
  <c r="ES126" i="19" s="1"/>
  <c r="FR126" i="19" s="1"/>
  <c r="EQ126" i="19"/>
  <c r="CP126" i="8"/>
  <c r="CP126" i="19" s="1"/>
  <c r="CN126" i="19"/>
  <c r="FB103" i="8"/>
  <c r="FB103" i="19" s="1"/>
  <c r="FB110" i="19" s="1"/>
  <c r="FA103" i="19"/>
  <c r="FH72" i="8"/>
  <c r="FH72" i="19" s="1"/>
  <c r="FG72" i="19"/>
  <c r="DQ165" i="8"/>
  <c r="DQ165" i="19" s="1"/>
  <c r="DQ172" i="19" s="1"/>
  <c r="DP165" i="19"/>
  <c r="EV103" i="8"/>
  <c r="EV103" i="19" s="1"/>
  <c r="EV110" i="19" s="1"/>
  <c r="EU103" i="19"/>
  <c r="DK196" i="8"/>
  <c r="DK196" i="19" s="1"/>
  <c r="DJ196" i="19"/>
  <c r="DK103" i="8"/>
  <c r="DK103" i="19" s="1"/>
  <c r="DK110" i="19" s="1"/>
  <c r="DJ103" i="19"/>
  <c r="BP234" i="19"/>
  <c r="BP233" i="19"/>
  <c r="BV234" i="19"/>
  <c r="BV233" i="19"/>
  <c r="EV41" i="8"/>
  <c r="EU41" i="19"/>
  <c r="FH165" i="8"/>
  <c r="FG165" i="19"/>
  <c r="DK48" i="20"/>
  <c r="BZ203" i="19"/>
  <c r="CF203" i="19"/>
  <c r="CF141" i="19"/>
  <c r="BN203" i="19"/>
  <c r="CO195" i="19"/>
  <c r="CO203" i="20"/>
  <c r="EV203" i="19"/>
  <c r="BJ49" i="8"/>
  <c r="BJ49" i="19" s="1"/>
  <c r="BI49" i="19"/>
  <c r="EL164" i="19"/>
  <c r="EL172" i="20"/>
  <c r="CY110" i="20"/>
  <c r="CY105" i="19"/>
  <c r="CY110" i="19" s="1"/>
  <c r="CU164" i="19"/>
  <c r="CU172" i="20"/>
  <c r="AX142" i="8"/>
  <c r="AX142" i="19" s="1"/>
  <c r="AW142" i="19"/>
  <c r="ED203" i="20"/>
  <c r="ED198" i="19"/>
  <c r="DY198" i="19"/>
  <c r="DY203" i="20"/>
  <c r="FP105" i="19"/>
  <c r="FP110" i="20"/>
  <c r="DM74" i="19"/>
  <c r="DM79" i="20"/>
  <c r="DG136" i="19"/>
  <c r="DG141" i="20"/>
  <c r="AW30" i="19"/>
  <c r="DG110" i="20"/>
  <c r="DG105" i="19"/>
  <c r="FN141" i="20"/>
  <c r="FN136" i="19"/>
  <c r="FD43" i="19"/>
  <c r="FD48" i="20"/>
  <c r="EL102" i="19"/>
  <c r="EL110" i="20"/>
  <c r="AV172" i="19"/>
  <c r="DK203" i="20"/>
  <c r="DK198" i="19"/>
  <c r="EF102" i="19"/>
  <c r="EF110" i="20"/>
  <c r="DA71" i="19"/>
  <c r="DA79" i="20"/>
  <c r="EX167" i="19"/>
  <c r="EX172" i="20"/>
  <c r="FD136" i="19"/>
  <c r="FD141" i="20"/>
  <c r="FJ79" i="20"/>
  <c r="FJ74" i="19"/>
  <c r="BV79" i="19"/>
  <c r="DS43" i="19"/>
  <c r="DS48" i="20"/>
  <c r="ER133" i="19"/>
  <c r="ER141" i="20"/>
  <c r="BV141" i="19"/>
  <c r="CF48" i="19"/>
  <c r="CH141" i="19"/>
  <c r="DQ141" i="20"/>
  <c r="DQ137" i="19"/>
  <c r="EA137" i="19" s="1"/>
  <c r="DY136" i="19"/>
  <c r="DY141" i="20"/>
  <c r="BT141" i="19"/>
  <c r="BZ172" i="19"/>
  <c r="CO164" i="19"/>
  <c r="CO172" i="20"/>
  <c r="CU39" i="8"/>
  <c r="CU39" i="19" s="1"/>
  <c r="CT39" i="19"/>
  <c r="AR148" i="8"/>
  <c r="AR148" i="19" s="1"/>
  <c r="AP148" i="19"/>
  <c r="EV134" i="8"/>
  <c r="EV134" i="19" s="1"/>
  <c r="EV141" i="19" s="1"/>
  <c r="EU134" i="19"/>
  <c r="FB41" i="8"/>
  <c r="FA41" i="19"/>
  <c r="EV72" i="8"/>
  <c r="EU72" i="19"/>
  <c r="FH103" i="8"/>
  <c r="FH103" i="19" s="1"/>
  <c r="FH110" i="19" s="1"/>
  <c r="FG103" i="19"/>
  <c r="FH41" i="8"/>
  <c r="FH41" i="19" s="1"/>
  <c r="FH48" i="19" s="1"/>
  <c r="FG41" i="19"/>
  <c r="DE103" i="8"/>
  <c r="DE103" i="19" s="1"/>
  <c r="DE110" i="19" s="1"/>
  <c r="DD103" i="19"/>
  <c r="FB72" i="8"/>
  <c r="FB72" i="19" s="1"/>
  <c r="FB79" i="19" s="1"/>
  <c r="FA72" i="19"/>
  <c r="FH196" i="8"/>
  <c r="FH196" i="19" s="1"/>
  <c r="FH203" i="19" s="1"/>
  <c r="FG196" i="19"/>
  <c r="FN196" i="8"/>
  <c r="FN196" i="19" s="1"/>
  <c r="FN203" i="19" s="1"/>
  <c r="FM196" i="19"/>
  <c r="FB165" i="8"/>
  <c r="FB165" i="19" s="1"/>
  <c r="FB172" i="19" s="1"/>
  <c r="FA165" i="19"/>
  <c r="FN103" i="8"/>
  <c r="FN103" i="19" s="1"/>
  <c r="FN110" i="19" s="1"/>
  <c r="FM103" i="19"/>
  <c r="BN234" i="19"/>
  <c r="CJ220" i="19"/>
  <c r="DE79" i="20"/>
  <c r="EF48" i="20"/>
  <c r="BZ48" i="19"/>
  <c r="BN110" i="19"/>
  <c r="BP141" i="19"/>
  <c r="FB203" i="20"/>
  <c r="EV203" i="20"/>
  <c r="CY203" i="20"/>
  <c r="DQ203" i="20"/>
  <c r="FN203" i="20"/>
  <c r="FH203" i="20"/>
  <c r="DE203" i="20"/>
  <c r="CS203" i="20"/>
  <c r="CM203" i="20"/>
  <c r="EJ203" i="20"/>
  <c r="EP203" i="20"/>
  <c r="CY172" i="20"/>
  <c r="DK172" i="20"/>
  <c r="CS172" i="20"/>
  <c r="EJ172" i="20"/>
  <c r="FN172" i="20"/>
  <c r="EP172" i="20"/>
  <c r="DQ172" i="20"/>
  <c r="EV172" i="20"/>
  <c r="FB172" i="20"/>
  <c r="DE172" i="20"/>
  <c r="CM172" i="20"/>
  <c r="ED172" i="20"/>
  <c r="DW172" i="20"/>
  <c r="CM141" i="20"/>
  <c r="CS141" i="20"/>
  <c r="DW141" i="20"/>
  <c r="EV141" i="20"/>
  <c r="DE141" i="20"/>
  <c r="CY141" i="20"/>
  <c r="FH141" i="20"/>
  <c r="DK141" i="20"/>
  <c r="ED141" i="20"/>
  <c r="EP141" i="20"/>
  <c r="EJ141" i="20"/>
  <c r="EJ110" i="20"/>
  <c r="FB110" i="20"/>
  <c r="CS110" i="20"/>
  <c r="DW110" i="20"/>
  <c r="CM110" i="20"/>
  <c r="ED110" i="20"/>
  <c r="EP110" i="20"/>
  <c r="FN110" i="20"/>
  <c r="EV110" i="20"/>
  <c r="FH110" i="20"/>
  <c r="DE110" i="20"/>
  <c r="DW79" i="20"/>
  <c r="EP79" i="20"/>
  <c r="DK79" i="20"/>
  <c r="FB79" i="20"/>
  <c r="DQ79" i="20"/>
  <c r="CS79" i="20"/>
  <c r="CM79" i="20"/>
  <c r="ED79" i="20"/>
  <c r="EV79" i="20"/>
  <c r="EJ79" i="20"/>
  <c r="CY79" i="20"/>
  <c r="CM40" i="19"/>
  <c r="EA40" i="19" s="1"/>
  <c r="CM48" i="20"/>
  <c r="FH48" i="20"/>
  <c r="CY48" i="20"/>
  <c r="ED48" i="20"/>
  <c r="EP48" i="20"/>
  <c r="FN48" i="20"/>
  <c r="FR40" i="19"/>
  <c r="EJ48" i="20"/>
  <c r="DW48" i="20"/>
  <c r="T995" i="27"/>
  <c r="S1011" i="27"/>
  <c r="T998" i="27"/>
  <c r="T996" i="27"/>
  <c r="T997" i="27"/>
  <c r="S1012" i="27"/>
  <c r="T994" i="27"/>
  <c r="T992" i="27"/>
  <c r="T991" i="27"/>
  <c r="S976" i="27"/>
  <c r="T963" i="27"/>
  <c r="T957" i="27"/>
  <c r="T962" i="27"/>
  <c r="T965" i="27"/>
  <c r="T961" i="27"/>
  <c r="T966" i="27"/>
  <c r="T956" i="27"/>
  <c r="T967" i="27"/>
  <c r="T960" i="27"/>
  <c r="T958" i="27"/>
  <c r="T964" i="27"/>
  <c r="S977" i="27"/>
  <c r="FB227" i="8"/>
  <c r="DX41" i="8"/>
  <c r="DX41" i="19" s="1"/>
  <c r="FI227" i="8"/>
  <c r="FJ227" i="8" s="1"/>
  <c r="FJ227" i="19" s="1"/>
  <c r="DR227" i="8"/>
  <c r="DS227" i="8" s="1"/>
  <c r="DS227" i="19" s="1"/>
  <c r="FO227" i="8"/>
  <c r="FC227" i="8"/>
  <c r="FD227" i="8" s="1"/>
  <c r="FD227" i="19" s="1"/>
  <c r="EW227" i="8"/>
  <c r="EX227" i="8" s="1"/>
  <c r="EX227" i="19" s="1"/>
  <c r="DX227" i="8"/>
  <c r="DL227" i="8"/>
  <c r="DF227" i="8"/>
  <c r="DG227" i="8" s="1"/>
  <c r="DG227" i="19" s="1"/>
  <c r="S1013" i="27"/>
  <c r="W4" i="29"/>
  <c r="Y3" i="29"/>
  <c r="U1011" i="27"/>
  <c r="N10" i="26"/>
  <c r="J10" i="26"/>
  <c r="I10" i="26" s="1"/>
  <c r="L10" i="26"/>
  <c r="U177" i="27"/>
  <c r="T993" i="27"/>
  <c r="DK227" i="8"/>
  <c r="FN227" i="8"/>
  <c r="A335" i="27"/>
  <c r="AQ301" i="27"/>
  <c r="U978" i="27"/>
  <c r="U977" i="27"/>
  <c r="U976" i="27"/>
  <c r="DE227" i="8"/>
  <c r="DE227" i="19" s="1"/>
  <c r="U178" i="27"/>
  <c r="T955" i="27"/>
  <c r="DQ227" i="8"/>
  <c r="DW227" i="8"/>
  <c r="T990" i="27"/>
  <c r="S978" i="27"/>
  <c r="FH227" i="8"/>
  <c r="EV227" i="8"/>
  <c r="EV227" i="19" s="1"/>
  <c r="BP233" i="8"/>
  <c r="BP234" i="8"/>
  <c r="CH233" i="8"/>
  <c r="CH234" i="8"/>
  <c r="BZ234" i="8"/>
  <c r="CJ213" i="8"/>
  <c r="BN234" i="8"/>
  <c r="BV233" i="8"/>
  <c r="BV234" i="8"/>
  <c r="CB234" i="8"/>
  <c r="CB233" i="8"/>
  <c r="CJ221" i="8"/>
  <c r="BT234" i="8"/>
  <c r="CJ220" i="8"/>
  <c r="D94" i="7"/>
  <c r="G76" i="7"/>
  <c r="H76" i="7" s="1"/>
  <c r="I76" i="7" s="1"/>
  <c r="AW29" i="8" s="1"/>
  <c r="H91" i="7"/>
  <c r="I91" i="7" s="1"/>
  <c r="D92" i="7"/>
  <c r="G92" i="7" s="1"/>
  <c r="D93" i="7" s="1"/>
  <c r="G93" i="7" s="1"/>
  <c r="H93" i="7" s="1"/>
  <c r="I93" i="7" s="1"/>
  <c r="BJ30" i="8"/>
  <c r="BJ30" i="19" s="1"/>
  <c r="H82" i="7"/>
  <c r="I82" i="7" s="1"/>
  <c r="AW122" i="8" s="1"/>
  <c r="D84" i="7"/>
  <c r="G84" i="7" s="1"/>
  <c r="H84" i="7" s="1"/>
  <c r="I84" i="7" s="1"/>
  <c r="BK30" i="8"/>
  <c r="BK30" i="19" s="1"/>
  <c r="BC30" i="19"/>
  <c r="G78" i="7"/>
  <c r="H78" i="7" s="1"/>
  <c r="I78" i="7" s="1"/>
  <c r="G87" i="7"/>
  <c r="AS210" i="19"/>
  <c r="EL33" i="8"/>
  <c r="EL33" i="19" s="1"/>
  <c r="EL126" i="8"/>
  <c r="EL126" i="19" s="1"/>
  <c r="CP33" i="8"/>
  <c r="CP33" i="19" s="1"/>
  <c r="Z148" i="8"/>
  <c r="Z148" i="19" s="1"/>
  <c r="DA33" i="8"/>
  <c r="DA33" i="19" s="1"/>
  <c r="CU126" i="8"/>
  <c r="CU126" i="19" s="1"/>
  <c r="ER126" i="8"/>
  <c r="ER126" i="19" s="1"/>
  <c r="CP39" i="8"/>
  <c r="CP39" i="19" s="1"/>
  <c r="DA126" i="8"/>
  <c r="DA126" i="19" s="1"/>
  <c r="DB126" i="8"/>
  <c r="DB126" i="19" s="1"/>
  <c r="EE33" i="19"/>
  <c r="E54" i="7"/>
  <c r="G54" i="7"/>
  <c r="CV39" i="8"/>
  <c r="CV39" i="19" s="1"/>
  <c r="Z55" i="8"/>
  <c r="Z55" i="19" s="1"/>
  <c r="EE39" i="19"/>
  <c r="CU33" i="8"/>
  <c r="CU33" i="19" s="1"/>
  <c r="EF39" i="8"/>
  <c r="EF39" i="19" s="1"/>
  <c r="DB33" i="8"/>
  <c r="DB33" i="19" s="1"/>
  <c r="EL132" i="8"/>
  <c r="EL132" i="19" s="1"/>
  <c r="DA39" i="8"/>
  <c r="DA39" i="19" s="1"/>
  <c r="CV126" i="8"/>
  <c r="CV126" i="19" s="1"/>
  <c r="EF132" i="8"/>
  <c r="EF132" i="19" s="1"/>
  <c r="EF33" i="8"/>
  <c r="EF33" i="19" s="1"/>
  <c r="CO126" i="8"/>
  <c r="CO126" i="19" s="1"/>
  <c r="ER33" i="8"/>
  <c r="ER33" i="19" s="1"/>
  <c r="CO39" i="8"/>
  <c r="CO39" i="19" s="1"/>
  <c r="CO132" i="8"/>
  <c r="CO132" i="19" s="1"/>
  <c r="CP132" i="8"/>
  <c r="CP132" i="19" s="1"/>
  <c r="FI103" i="8"/>
  <c r="DK165" i="8"/>
  <c r="DK165" i="19" s="1"/>
  <c r="DK172" i="19" s="1"/>
  <c r="DK72" i="8"/>
  <c r="DK72" i="19" s="1"/>
  <c r="DK79" i="19" s="1"/>
  <c r="DE165" i="8"/>
  <c r="DQ72" i="8"/>
  <c r="DQ72" i="19" s="1"/>
  <c r="DQ79" i="19" s="1"/>
  <c r="FN41" i="8"/>
  <c r="FN41" i="19" s="1"/>
  <c r="FN48" i="19" s="1"/>
  <c r="EV165" i="8"/>
  <c r="DW165" i="8"/>
  <c r="DR72" i="8"/>
  <c r="DR72" i="19" s="1"/>
  <c r="DF41" i="8"/>
  <c r="DH41" i="8" s="1"/>
  <c r="DH41" i="19" s="1"/>
  <c r="EW41" i="8"/>
  <c r="FC103" i="8"/>
  <c r="FO134" i="8"/>
  <c r="AV48" i="8"/>
  <c r="DW41" i="8"/>
  <c r="DW41" i="19" s="1"/>
  <c r="DW48" i="19" s="1"/>
  <c r="FH134" i="8"/>
  <c r="FN165" i="8"/>
  <c r="FN165" i="19" s="1"/>
  <c r="FN172" i="19" s="1"/>
  <c r="AL55" i="8"/>
  <c r="AL55" i="19" s="1"/>
  <c r="X55" i="19"/>
  <c r="DW72" i="8"/>
  <c r="X148" i="19"/>
  <c r="DQ134" i="8"/>
  <c r="DQ134" i="19" s="1"/>
  <c r="DQ141" i="19" s="1"/>
  <c r="DD41" i="19"/>
  <c r="DE72" i="8"/>
  <c r="DE72" i="19" s="1"/>
  <c r="DE79" i="19" s="1"/>
  <c r="DQ48" i="8"/>
  <c r="FN134" i="8"/>
  <c r="DL41" i="8"/>
  <c r="DL41" i="19" s="1"/>
  <c r="FC165" i="8"/>
  <c r="FC165" i="19" s="1"/>
  <c r="DL103" i="8"/>
  <c r="DL134" i="8"/>
  <c r="DL134" i="19" s="1"/>
  <c r="DR196" i="8"/>
  <c r="DR196" i="19" s="1"/>
  <c r="FO72" i="8"/>
  <c r="FI41" i="8"/>
  <c r="FI41" i="19" s="1"/>
  <c r="FN79" i="8"/>
  <c r="FI196" i="8"/>
  <c r="FI196" i="19" s="1"/>
  <c r="FI72" i="8"/>
  <c r="DR134" i="8"/>
  <c r="DR134" i="19" s="1"/>
  <c r="FO165" i="8"/>
  <c r="DX72" i="8"/>
  <c r="DX72" i="19" s="1"/>
  <c r="DX196" i="8"/>
  <c r="DX196" i="19" s="1"/>
  <c r="FC134" i="8"/>
  <c r="FC134" i="19" s="1"/>
  <c r="DX103" i="8"/>
  <c r="DF134" i="8"/>
  <c r="EW165" i="8"/>
  <c r="FC196" i="8"/>
  <c r="DF72" i="8"/>
  <c r="FI134" i="8"/>
  <c r="FI134" i="19" s="1"/>
  <c r="DF103" i="8"/>
  <c r="DR165" i="8"/>
  <c r="DR165" i="19" s="1"/>
  <c r="EW72" i="8"/>
  <c r="EW196" i="8"/>
  <c r="EW196" i="19" s="1"/>
  <c r="FO41" i="8"/>
  <c r="FO41" i="19" s="1"/>
  <c r="FC41" i="8"/>
  <c r="FC41" i="19" s="1"/>
  <c r="DR103" i="8"/>
  <c r="DR103" i="19" s="1"/>
  <c r="FI165" i="8"/>
  <c r="FI165" i="19" s="1"/>
  <c r="EL39" i="8"/>
  <c r="EL39" i="19" s="1"/>
  <c r="EM39" i="8"/>
  <c r="EM39" i="19" s="1"/>
  <c r="AQ148" i="8"/>
  <c r="AQ148" i="19" s="1"/>
  <c r="CV132" i="8"/>
  <c r="CV132" i="19" s="1"/>
  <c r="CU132" i="8"/>
  <c r="CU132" i="19" s="1"/>
  <c r="DF196" i="8"/>
  <c r="DF196" i="19" s="1"/>
  <c r="DL196" i="8"/>
  <c r="DL196" i="19" s="1"/>
  <c r="FC72" i="8"/>
  <c r="FC72" i="19" s="1"/>
  <c r="DX165" i="8"/>
  <c r="DX165" i="19" s="1"/>
  <c r="DX134" i="8"/>
  <c r="DX134" i="19" s="1"/>
  <c r="FO196" i="8"/>
  <c r="FO196" i="19" s="1"/>
  <c r="DR41" i="8"/>
  <c r="DR41" i="19" s="1"/>
  <c r="EW134" i="8"/>
  <c r="EW134" i="19" s="1"/>
  <c r="EW103" i="8"/>
  <c r="EW103" i="19" s="1"/>
  <c r="DL72" i="8"/>
  <c r="DL72" i="19" s="1"/>
  <c r="DF165" i="8"/>
  <c r="DF165" i="19" s="1"/>
  <c r="FO103" i="8"/>
  <c r="FO103" i="19" s="1"/>
  <c r="DL165" i="8"/>
  <c r="DL165" i="19" s="1"/>
  <c r="ER132" i="8"/>
  <c r="ER132" i="19" s="1"/>
  <c r="AK148" i="8"/>
  <c r="AK148" i="19" s="1"/>
  <c r="DB39" i="8"/>
  <c r="DB39" i="19" s="1"/>
  <c r="ER39" i="8"/>
  <c r="ER39" i="19" s="1"/>
  <c r="DA132" i="8"/>
  <c r="DA132" i="19" s="1"/>
  <c r="DB132" i="8"/>
  <c r="DB132" i="19" s="1"/>
  <c r="ES39" i="8"/>
  <c r="ES39" i="19" s="1"/>
  <c r="ES132" i="8"/>
  <c r="BB48" i="8"/>
  <c r="BN172" i="8"/>
  <c r="ES49" i="8"/>
  <c r="ES49" i="19" s="1"/>
  <c r="DB142" i="8"/>
  <c r="DB142" i="19" s="1"/>
  <c r="CO111" i="8"/>
  <c r="CO111" i="19" s="1"/>
  <c r="AD150" i="8"/>
  <c r="AD150" i="19" s="1"/>
  <c r="AD57" i="8"/>
  <c r="AD57" i="19" s="1"/>
  <c r="AJ57" i="8"/>
  <c r="AJ57" i="19" s="1"/>
  <c r="AP150" i="8"/>
  <c r="AP150" i="19" s="1"/>
  <c r="X57" i="8"/>
  <c r="AP57" i="8"/>
  <c r="AP57" i="19" s="1"/>
  <c r="AJ150" i="8"/>
  <c r="AJ150" i="19" s="1"/>
  <c r="X150" i="8"/>
  <c r="DG47" i="20"/>
  <c r="FR133" i="20"/>
  <c r="BZ79" i="8"/>
  <c r="CP142" i="8"/>
  <c r="CP142" i="19" s="1"/>
  <c r="BJ80" i="8"/>
  <c r="BJ80" i="19" s="1"/>
  <c r="BK80" i="8"/>
  <c r="BK80" i="19" s="1"/>
  <c r="DB173" i="8"/>
  <c r="DB173" i="19" s="1"/>
  <c r="EM173" i="8"/>
  <c r="EM173" i="19" s="1"/>
  <c r="AX173" i="8"/>
  <c r="AX173" i="19" s="1"/>
  <c r="AY173" i="8"/>
  <c r="AY173" i="19" s="1"/>
  <c r="CO173" i="8"/>
  <c r="CO173" i="19" s="1"/>
  <c r="CP173" i="8"/>
  <c r="CP173" i="19" s="1"/>
  <c r="EF80" i="8"/>
  <c r="EF80" i="19" s="1"/>
  <c r="EF142" i="8"/>
  <c r="EF142" i="19" s="1"/>
  <c r="CV173" i="8"/>
  <c r="CV173" i="19" s="1"/>
  <c r="ER49" i="8"/>
  <c r="ER49" i="19" s="1"/>
  <c r="EG173" i="8"/>
  <c r="EG173" i="19" s="1"/>
  <c r="ES173" i="8"/>
  <c r="ES173" i="19" s="1"/>
  <c r="CJ123" i="19"/>
  <c r="DE48" i="8"/>
  <c r="EF18" i="8"/>
  <c r="EG142" i="8"/>
  <c r="EG142" i="19" s="1"/>
  <c r="X147" i="8"/>
  <c r="AD147" i="8"/>
  <c r="AD147" i="19" s="1"/>
  <c r="AP54" i="8"/>
  <c r="AP54" i="19" s="1"/>
  <c r="X54" i="8"/>
  <c r="AP147" i="8"/>
  <c r="AP147" i="19" s="1"/>
  <c r="AJ54" i="8"/>
  <c r="AJ54" i="19" s="1"/>
  <c r="AJ147" i="8"/>
  <c r="AJ147" i="19" s="1"/>
  <c r="AD54" i="8"/>
  <c r="AD54" i="19" s="1"/>
  <c r="CO171" i="20"/>
  <c r="CB47" i="19"/>
  <c r="EA71" i="20"/>
  <c r="CU142" i="8"/>
  <c r="CU142" i="19" s="1"/>
  <c r="BN48" i="8"/>
  <c r="CJ159" i="8"/>
  <c r="DS171" i="20"/>
  <c r="AS25" i="8"/>
  <c r="FR68" i="19"/>
  <c r="AS149" i="19"/>
  <c r="EM142" i="8"/>
  <c r="EM142" i="19" s="1"/>
  <c r="ER171" i="20"/>
  <c r="CO80" i="8"/>
  <c r="CO80" i="19" s="1"/>
  <c r="FJ140" i="20"/>
  <c r="AC141" i="8"/>
  <c r="EA71" i="19"/>
  <c r="CU80" i="8"/>
  <c r="CU80" i="19" s="1"/>
  <c r="CU173" i="8"/>
  <c r="CU173" i="19" s="1"/>
  <c r="ES111" i="8"/>
  <c r="ES111" i="19" s="1"/>
  <c r="CJ159" i="19"/>
  <c r="BV47" i="8"/>
  <c r="CU111" i="8"/>
  <c r="CU111" i="19" s="1"/>
  <c r="CJ127" i="19"/>
  <c r="BT172" i="8"/>
  <c r="BP171" i="8"/>
  <c r="CJ34" i="19"/>
  <c r="BN141" i="8"/>
  <c r="BV48" i="8"/>
  <c r="BV140" i="8"/>
  <c r="CJ158" i="8"/>
  <c r="CF172" i="8"/>
  <c r="FR68" i="8"/>
  <c r="CV111" i="8"/>
  <c r="CV111" i="19" s="1"/>
  <c r="CU18" i="8"/>
  <c r="CU18" i="19" s="1"/>
  <c r="AS149" i="8"/>
  <c r="AC48" i="8"/>
  <c r="W55" i="19"/>
  <c r="DG78" i="20"/>
  <c r="CO78" i="20"/>
  <c r="CV18" i="8"/>
  <c r="CV18" i="19" s="1"/>
  <c r="FR133" i="19"/>
  <c r="EF47" i="20"/>
  <c r="CP49" i="8"/>
  <c r="CP49" i="19" s="1"/>
  <c r="FR163" i="19"/>
  <c r="AV79" i="8"/>
  <c r="CH79" i="8"/>
  <c r="CJ123" i="8"/>
  <c r="FD78" i="20"/>
  <c r="DS78" i="20"/>
  <c r="EF173" i="8"/>
  <c r="EF173" i="19" s="1"/>
  <c r="EG18" i="8"/>
  <c r="EG18" i="19" s="1"/>
  <c r="FR163" i="8"/>
  <c r="CJ151" i="19"/>
  <c r="CB79" i="8"/>
  <c r="AO141" i="8"/>
  <c r="CJ34" i="8"/>
  <c r="BP141" i="8"/>
  <c r="EL171" i="20"/>
  <c r="FR37" i="19"/>
  <c r="CJ158" i="19"/>
  <c r="EL47" i="20"/>
  <c r="DA173" i="8"/>
  <c r="DA173" i="19" s="1"/>
  <c r="CH140" i="19"/>
  <c r="CP18" i="8"/>
  <c r="CP18" i="19" s="1"/>
  <c r="DB49" i="8"/>
  <c r="DB49" i="19" s="1"/>
  <c r="CU49" i="8"/>
  <c r="CU49" i="19" s="1"/>
  <c r="EA68" i="8"/>
  <c r="AS119" i="8"/>
  <c r="DY47" i="20"/>
  <c r="EA162" i="19"/>
  <c r="DA80" i="8"/>
  <c r="DA80" i="19" s="1"/>
  <c r="ER142" i="8"/>
  <c r="ER142" i="19" s="1"/>
  <c r="CV49" i="8"/>
  <c r="CV49" i="19" s="1"/>
  <c r="EL18" i="8"/>
  <c r="EL18" i="19" s="1"/>
  <c r="EM18" i="8"/>
  <c r="EM18" i="19" s="1"/>
  <c r="EM111" i="8"/>
  <c r="EM111" i="19" s="1"/>
  <c r="W48" i="8"/>
  <c r="BN79" i="8"/>
  <c r="CJ35" i="8"/>
  <c r="BT79" i="8"/>
  <c r="ER78" i="20"/>
  <c r="ER173" i="8"/>
  <c r="ER173" i="19" s="1"/>
  <c r="CN18" i="19"/>
  <c r="CO142" i="8"/>
  <c r="CO142" i="19" s="1"/>
  <c r="DB18" i="8"/>
  <c r="DB18" i="19" s="1"/>
  <c r="DB111" i="8"/>
  <c r="DB111" i="19" s="1"/>
  <c r="EF111" i="8"/>
  <c r="EF111" i="19" s="1"/>
  <c r="AI141" i="8"/>
  <c r="CO49" i="8"/>
  <c r="CO49" i="19" s="1"/>
  <c r="EL111" i="8"/>
  <c r="EL111" i="19" s="1"/>
  <c r="EF49" i="8"/>
  <c r="EF49" i="19" s="1"/>
  <c r="EG49" i="8"/>
  <c r="EG49" i="19" s="1"/>
  <c r="EM49" i="8"/>
  <c r="EM49" i="19" s="1"/>
  <c r="FR44" i="19"/>
  <c r="CJ65" i="8"/>
  <c r="EA163" i="19"/>
  <c r="BP140" i="8"/>
  <c r="CJ65" i="19"/>
  <c r="BZ172" i="8"/>
  <c r="CH78" i="8"/>
  <c r="EA163" i="8"/>
  <c r="CB78" i="19"/>
  <c r="EA157" i="8"/>
  <c r="FR44" i="20"/>
  <c r="DY140" i="20"/>
  <c r="EA37" i="19"/>
  <c r="EX140" i="20"/>
  <c r="EA69" i="19"/>
  <c r="EF140" i="20"/>
  <c r="DA171" i="20"/>
  <c r="CJ152" i="19"/>
  <c r="BP140" i="19"/>
  <c r="EA157" i="19"/>
  <c r="CO140" i="20"/>
  <c r="CJ151" i="8"/>
  <c r="CJ35" i="19"/>
  <c r="BZ48" i="8"/>
  <c r="BP172" i="8"/>
  <c r="FR157" i="19"/>
  <c r="DM140" i="20"/>
  <c r="FR130" i="8"/>
  <c r="CJ28" i="19"/>
  <c r="EA131" i="19"/>
  <c r="CB78" i="8"/>
  <c r="FR69" i="8"/>
  <c r="CJ121" i="8"/>
  <c r="AS117" i="8"/>
  <c r="FR130" i="19"/>
  <c r="CB48" i="8"/>
  <c r="CJ128" i="19"/>
  <c r="CJ27" i="8"/>
  <c r="FR164" i="20"/>
  <c r="AI48" i="8"/>
  <c r="CH141" i="8"/>
  <c r="EA38" i="19"/>
  <c r="CJ152" i="8"/>
  <c r="CB47" i="8"/>
  <c r="CF141" i="8"/>
  <c r="EA44" i="20"/>
  <c r="FR164" i="19"/>
  <c r="DY171" i="20"/>
  <c r="CU78" i="20"/>
  <c r="AS116" i="19"/>
  <c r="BT48" i="8"/>
  <c r="AO48" i="8"/>
  <c r="EA133" i="20"/>
  <c r="BV79" i="8"/>
  <c r="CJ27" i="19"/>
  <c r="FR161" i="8"/>
  <c r="BH172" i="8"/>
  <c r="EA136" i="20"/>
  <c r="DA78" i="20"/>
  <c r="CU47" i="20"/>
  <c r="CJ66" i="19"/>
  <c r="FP140" i="20"/>
  <c r="FJ78" i="20"/>
  <c r="ER140" i="20"/>
  <c r="EX171" i="20"/>
  <c r="CF48" i="8"/>
  <c r="BP47" i="8"/>
  <c r="EA38" i="8"/>
  <c r="CH140" i="8"/>
  <c r="FR71" i="20"/>
  <c r="FR71" i="19"/>
  <c r="FR38" i="19"/>
  <c r="CF79" i="8"/>
  <c r="BT141" i="8"/>
  <c r="FR70" i="8"/>
  <c r="AS118" i="8"/>
  <c r="AS24" i="8"/>
  <c r="EA69" i="8"/>
  <c r="CJ59" i="8"/>
  <c r="EA131" i="8"/>
  <c r="FR138" i="19"/>
  <c r="FR137" i="20"/>
  <c r="DM171" i="20"/>
  <c r="FD171" i="20"/>
  <c r="FR70" i="19"/>
  <c r="EA43" i="20"/>
  <c r="DS47" i="20"/>
  <c r="FR137" i="19"/>
  <c r="CB172" i="8"/>
  <c r="CB171" i="19"/>
  <c r="CB171" i="8"/>
  <c r="FR69" i="19"/>
  <c r="CJ58" i="8"/>
  <c r="AS116" i="8"/>
  <c r="AS118" i="19"/>
  <c r="CJ66" i="8"/>
  <c r="BZ141" i="8"/>
  <c r="EA161" i="19"/>
  <c r="EA130" i="8"/>
  <c r="DY78" i="20"/>
  <c r="EA164" i="20"/>
  <c r="EX78" i="20"/>
  <c r="DG171" i="20"/>
  <c r="DG140" i="20"/>
  <c r="EA70" i="8"/>
  <c r="CJ127" i="8"/>
  <c r="CJ128" i="8"/>
  <c r="CJ28" i="8"/>
  <c r="DA140" i="20"/>
  <c r="EA168" i="20"/>
  <c r="EA43" i="19"/>
  <c r="EA164" i="19"/>
  <c r="ER47" i="20"/>
  <c r="FJ171" i="20"/>
  <c r="FD140" i="20"/>
  <c r="FR40" i="20"/>
  <c r="FR64" i="19"/>
  <c r="BV171" i="19"/>
  <c r="EA74" i="19"/>
  <c r="FR131" i="19"/>
  <c r="CH171" i="19"/>
  <c r="CB141" i="8"/>
  <c r="AS26" i="8"/>
  <c r="EA64" i="8"/>
  <c r="BV172" i="8"/>
  <c r="CU171" i="20"/>
  <c r="EA167" i="20"/>
  <c r="EA44" i="19"/>
  <c r="FR75" i="20"/>
  <c r="EA76" i="20"/>
  <c r="DA47" i="20"/>
  <c r="EA75" i="19"/>
  <c r="EL78" i="20"/>
  <c r="CH172" i="8"/>
  <c r="BH79" i="8"/>
  <c r="FJ47" i="20"/>
  <c r="DS140" i="20"/>
  <c r="EA136" i="19"/>
  <c r="FR74" i="20"/>
  <c r="FR136" i="20"/>
  <c r="EA169" i="20"/>
  <c r="EX47" i="20"/>
  <c r="FR169" i="20"/>
  <c r="CU140" i="20"/>
  <c r="FR37" i="8"/>
  <c r="FR38" i="8"/>
  <c r="AS56" i="8"/>
  <c r="FR162" i="8"/>
  <c r="FR131" i="8"/>
  <c r="BP48" i="8"/>
  <c r="CB140" i="8"/>
  <c r="BV78" i="19"/>
  <c r="CH171" i="8"/>
  <c r="BV141" i="8"/>
  <c r="BV171" i="8"/>
  <c r="BH141" i="8"/>
  <c r="CJ154" i="8"/>
  <c r="AS23" i="8"/>
  <c r="EA161" i="8"/>
  <c r="BV78" i="8"/>
  <c r="EA40" i="20"/>
  <c r="FR138" i="20"/>
  <c r="FR43" i="20"/>
  <c r="DM78" i="20"/>
  <c r="EA74" i="20"/>
  <c r="EA137" i="20"/>
  <c r="FR45" i="20"/>
  <c r="FD47" i="20"/>
  <c r="AV141" i="8"/>
  <c r="EA75" i="20"/>
  <c r="D145" i="8"/>
  <c r="P145" i="8"/>
  <c r="P52" i="8"/>
  <c r="J145" i="8"/>
  <c r="J52" i="8"/>
  <c r="P114" i="8"/>
  <c r="D52" i="8"/>
  <c r="J114" i="8"/>
  <c r="D114" i="8"/>
  <c r="AS142" i="8"/>
  <c r="F113" i="19"/>
  <c r="S113" i="8"/>
  <c r="S113" i="19" s="1"/>
  <c r="F144" i="19"/>
  <c r="T82" i="19"/>
  <c r="L51" i="19"/>
  <c r="N113" i="8"/>
  <c r="N113" i="19" s="1"/>
  <c r="M144" i="8"/>
  <c r="M144" i="19" s="1"/>
  <c r="R20" i="8"/>
  <c r="S20" i="8" s="1"/>
  <c r="S20" i="19" s="1"/>
  <c r="T175" i="8"/>
  <c r="T175" i="19" s="1"/>
  <c r="L20" i="8"/>
  <c r="M20" i="8" s="1"/>
  <c r="M20" i="19" s="1"/>
  <c r="R51" i="19"/>
  <c r="F20" i="8"/>
  <c r="H20" i="8" s="1"/>
  <c r="H20" i="19" s="1"/>
  <c r="F51" i="19"/>
  <c r="H175" i="8"/>
  <c r="H175" i="19" s="1"/>
  <c r="AS111" i="8"/>
  <c r="G144" i="8"/>
  <c r="G144" i="19" s="1"/>
  <c r="N144" i="8"/>
  <c r="N144" i="19" s="1"/>
  <c r="S82" i="8"/>
  <c r="S82" i="19" s="1"/>
  <c r="G175" i="8"/>
  <c r="G175" i="19" s="1"/>
  <c r="R82" i="19"/>
  <c r="T113" i="8"/>
  <c r="T113" i="19" s="1"/>
  <c r="R113" i="19"/>
  <c r="AS49" i="8"/>
  <c r="S175" i="8"/>
  <c r="S175" i="19" s="1"/>
  <c r="G18" i="19"/>
  <c r="R175" i="19"/>
  <c r="S51" i="8"/>
  <c r="M113" i="8"/>
  <c r="EA45" i="20"/>
  <c r="FR76" i="19"/>
  <c r="EA138" i="19"/>
  <c r="EI41" i="8"/>
  <c r="EI41" i="19" s="1"/>
  <c r="EO41" i="8"/>
  <c r="EO41" i="19" s="1"/>
  <c r="CR134" i="8"/>
  <c r="CR134" i="19" s="1"/>
  <c r="CY196" i="8"/>
  <c r="EP103" i="8"/>
  <c r="EJ103" i="8"/>
  <c r="EC41" i="8"/>
  <c r="CL134" i="8"/>
  <c r="CL134" i="19" s="1"/>
  <c r="EI134" i="8"/>
  <c r="EI134" i="19" s="1"/>
  <c r="EP196" i="8"/>
  <c r="CS196" i="8"/>
  <c r="CL41" i="8"/>
  <c r="EC134" i="8"/>
  <c r="EC134" i="19" s="1"/>
  <c r="EO134" i="8"/>
  <c r="EO134" i="19" s="1"/>
  <c r="EJ196" i="8"/>
  <c r="CR41" i="8"/>
  <c r="CR41" i="19" s="1"/>
  <c r="CX134" i="8"/>
  <c r="CX134" i="19" s="1"/>
  <c r="CX41" i="8"/>
  <c r="CX41" i="19" s="1"/>
  <c r="ED196" i="8"/>
  <c r="CM196" i="8"/>
  <c r="ED103" i="8"/>
  <c r="R144" i="19"/>
  <c r="T144" i="8"/>
  <c r="T144" i="19" s="1"/>
  <c r="S144" i="8"/>
  <c r="H128" i="7"/>
  <c r="I128" i="7" s="1"/>
  <c r="H51" i="8"/>
  <c r="H51" i="19" s="1"/>
  <c r="E174" i="19"/>
  <c r="K174" i="19"/>
  <c r="Q174" i="19"/>
  <c r="AS18" i="8"/>
  <c r="AS24" i="19"/>
  <c r="AX111" i="19"/>
  <c r="EA70" i="19"/>
  <c r="FR64" i="8"/>
  <c r="AS212" i="19"/>
  <c r="CJ120" i="8"/>
  <c r="FR162" i="19"/>
  <c r="EA130" i="19"/>
  <c r="CH48" i="8"/>
  <c r="BB172" i="8"/>
  <c r="BP79" i="8"/>
  <c r="EA162" i="8"/>
  <c r="FR168" i="20"/>
  <c r="EA168" i="19"/>
  <c r="EA45" i="19"/>
  <c r="EA138" i="20"/>
  <c r="G233" i="8"/>
  <c r="FP47" i="20"/>
  <c r="AV172" i="8"/>
  <c r="BP78" i="19"/>
  <c r="CH47" i="8"/>
  <c r="EF78" i="20"/>
  <c r="EF171" i="20"/>
  <c r="FP171" i="20"/>
  <c r="G234" i="8"/>
  <c r="E234" i="8"/>
  <c r="BP78" i="8"/>
  <c r="FR157" i="8"/>
  <c r="BH48" i="8"/>
  <c r="FR167" i="20"/>
  <c r="EL140" i="20"/>
  <c r="FR76" i="20"/>
  <c r="EA68" i="19"/>
  <c r="CO47" i="20"/>
  <c r="EA194" i="19"/>
  <c r="EA194" i="8"/>
  <c r="EA195" i="19"/>
  <c r="EA195" i="20"/>
  <c r="DA109" i="20"/>
  <c r="BE142" i="8"/>
  <c r="BE142" i="19" s="1"/>
  <c r="AW18" i="19"/>
  <c r="AY18" i="8"/>
  <c r="AX18" i="8"/>
  <c r="BK111" i="8"/>
  <c r="BK111" i="19" s="1"/>
  <c r="FR198" i="20"/>
  <c r="DM109" i="20"/>
  <c r="FP109" i="20"/>
  <c r="EA37" i="8"/>
  <c r="CB110" i="8"/>
  <c r="CB109" i="8"/>
  <c r="BT110" i="8"/>
  <c r="CO109" i="20"/>
  <c r="ER109" i="20"/>
  <c r="EF202" i="20"/>
  <c r="AS181" i="19"/>
  <c r="AS181" i="8"/>
  <c r="EA192" i="19"/>
  <c r="EA192" i="8"/>
  <c r="EA107" i="19"/>
  <c r="EA107" i="20"/>
  <c r="BD173" i="8"/>
  <c r="BD173" i="19" s="1"/>
  <c r="DS202" i="20"/>
  <c r="FR194" i="19"/>
  <c r="FR194" i="8"/>
  <c r="BV203" i="8"/>
  <c r="BV202" i="8"/>
  <c r="BP109" i="8"/>
  <c r="BP110" i="8"/>
  <c r="CJ183" i="19"/>
  <c r="CJ183" i="8"/>
  <c r="FR107" i="20"/>
  <c r="FR107" i="19"/>
  <c r="FR200" i="19"/>
  <c r="FR200" i="20"/>
  <c r="FP202" i="20"/>
  <c r="CH203" i="8"/>
  <c r="CH202" i="8"/>
  <c r="CU109" i="20"/>
  <c r="S233" i="8"/>
  <c r="S234" i="8" s="1"/>
  <c r="BJ111" i="8"/>
  <c r="BJ111" i="19" s="1"/>
  <c r="CJ96" i="19"/>
  <c r="CJ96" i="8"/>
  <c r="FR192" i="19"/>
  <c r="FR192" i="8"/>
  <c r="EA199" i="19"/>
  <c r="EA199" i="20"/>
  <c r="EA200" i="19"/>
  <c r="EA200" i="20"/>
  <c r="CJ182" i="8"/>
  <c r="BN203" i="8"/>
  <c r="DA202" i="20"/>
  <c r="FR95" i="19"/>
  <c r="FR95" i="8"/>
  <c r="BK142" i="8"/>
  <c r="BK142" i="19" s="1"/>
  <c r="AY49" i="8"/>
  <c r="AX49" i="8"/>
  <c r="AW49" i="19"/>
  <c r="AY142" i="8"/>
  <c r="AY142" i="19" s="1"/>
  <c r="DS109" i="20"/>
  <c r="FJ109" i="20"/>
  <c r="BT203" i="8"/>
  <c r="CJ89" i="8"/>
  <c r="BN110" i="8"/>
  <c r="EL202" i="20"/>
  <c r="FR188" i="19"/>
  <c r="FR188" i="8"/>
  <c r="CJ189" i="19"/>
  <c r="CJ189" i="8"/>
  <c r="FJ202" i="20"/>
  <c r="EA105" i="20"/>
  <c r="CH109" i="8"/>
  <c r="CH110" i="8"/>
  <c r="CF203" i="8"/>
  <c r="EA193" i="19"/>
  <c r="EA193" i="8"/>
  <c r="ER202" i="20"/>
  <c r="FR199" i="19"/>
  <c r="FR199" i="20"/>
  <c r="BJ173" i="8"/>
  <c r="BJ173" i="19" s="1"/>
  <c r="BB141" i="8"/>
  <c r="AS180" i="19"/>
  <c r="AS180" i="8"/>
  <c r="EA198" i="20"/>
  <c r="DM47" i="20"/>
  <c r="BZ203" i="8"/>
  <c r="FR100" i="19"/>
  <c r="FR100" i="8"/>
  <c r="CO202" i="20"/>
  <c r="BC18" i="19"/>
  <c r="BE18" i="8"/>
  <c r="BE18" i="19" s="1"/>
  <c r="BD18" i="8"/>
  <c r="AW111" i="19"/>
  <c r="AY111" i="8"/>
  <c r="AY111" i="19" s="1"/>
  <c r="BK49" i="8"/>
  <c r="BK49" i="19" s="1"/>
  <c r="AX80" i="8"/>
  <c r="AX80" i="19" s="1"/>
  <c r="AV111" i="19"/>
  <c r="AV141" i="19" s="1"/>
  <c r="DY202" i="20"/>
  <c r="EA101" i="19"/>
  <c r="EA101" i="8"/>
  <c r="BV109" i="8"/>
  <c r="BV110" i="8"/>
  <c r="CJ61" i="19"/>
  <c r="CJ61" i="8"/>
  <c r="CJ90" i="19"/>
  <c r="CJ90" i="8"/>
  <c r="EA102" i="19"/>
  <c r="EA102" i="20"/>
  <c r="CJ190" i="19"/>
  <c r="CJ190" i="8"/>
  <c r="FR99" i="19"/>
  <c r="FR99" i="8"/>
  <c r="CJ92" i="19"/>
  <c r="CJ92" i="8"/>
  <c r="FD202" i="20"/>
  <c r="DG109" i="20"/>
  <c r="EX202" i="20"/>
  <c r="DW203" i="8"/>
  <c r="EA100" i="19"/>
  <c r="EA100" i="8"/>
  <c r="EL109" i="20"/>
  <c r="EA95" i="19"/>
  <c r="EA95" i="8"/>
  <c r="DM202" i="20"/>
  <c r="DY109" i="20"/>
  <c r="EF109" i="20"/>
  <c r="CJ97" i="19"/>
  <c r="CJ97" i="8"/>
  <c r="EA99" i="19"/>
  <c r="EA99" i="8"/>
  <c r="FR106" i="19"/>
  <c r="FR106" i="20"/>
  <c r="BD80" i="8"/>
  <c r="BD80" i="19" s="1"/>
  <c r="W179" i="19"/>
  <c r="AS179" i="19" s="1"/>
  <c r="AS179" i="8"/>
  <c r="EX109" i="20"/>
  <c r="FR105" i="20"/>
  <c r="BP203" i="8"/>
  <c r="BP202" i="8"/>
  <c r="CB202" i="8"/>
  <c r="CB203" i="8"/>
  <c r="BJ18" i="8"/>
  <c r="BI18" i="19"/>
  <c r="BK18" i="8"/>
  <c r="BK18" i="19" s="1"/>
  <c r="BE49" i="8"/>
  <c r="BE49" i="19" s="1"/>
  <c r="BD49" i="8"/>
  <c r="BD49" i="19" s="1"/>
  <c r="BE111" i="8"/>
  <c r="BE111" i="19" s="1"/>
  <c r="CJ185" i="8"/>
  <c r="CJ185" i="19"/>
  <c r="BZ110" i="8"/>
  <c r="FR195" i="19"/>
  <c r="FR195" i="20"/>
  <c r="EA106" i="19"/>
  <c r="EA106" i="20"/>
  <c r="BD142" i="8"/>
  <c r="BD142" i="19" s="1"/>
  <c r="FP78" i="20"/>
  <c r="CU202" i="20"/>
  <c r="EA188" i="19"/>
  <c r="EA188" i="8"/>
  <c r="FD109" i="20"/>
  <c r="FR101" i="19"/>
  <c r="FR101" i="8"/>
  <c r="CF110" i="8"/>
  <c r="FR193" i="19"/>
  <c r="FR193" i="8"/>
  <c r="FR102" i="19"/>
  <c r="FR102" i="20"/>
  <c r="W178" i="19"/>
  <c r="DG202" i="20"/>
  <c r="BB79" i="8"/>
  <c r="BB203" i="8"/>
  <c r="AV203" i="8"/>
  <c r="BH203" i="8"/>
  <c r="BB110" i="8"/>
  <c r="AV110" i="8"/>
  <c r="BH110" i="8"/>
  <c r="H173" i="19"/>
  <c r="AS173" i="19" s="1"/>
  <c r="AS173" i="8"/>
  <c r="J27" i="7" s="1"/>
  <c r="K27" i="7" s="1"/>
  <c r="H80" i="19"/>
  <c r="AS80" i="19" s="1"/>
  <c r="S80" i="19"/>
  <c r="G80" i="19"/>
  <c r="M80" i="19"/>
  <c r="FR168" i="19"/>
  <c r="EA123" i="19"/>
  <c r="E284" i="19" s="1"/>
  <c r="EA133" i="19"/>
  <c r="FR75" i="19"/>
  <c r="EA169" i="19"/>
  <c r="FR169" i="19"/>
  <c r="FR45" i="19"/>
  <c r="EA167" i="19"/>
  <c r="EA76" i="19"/>
  <c r="G233" i="19"/>
  <c r="E284" i="8"/>
  <c r="CJ59" i="19"/>
  <c r="FR61" i="19"/>
  <c r="F284" i="19" s="1"/>
  <c r="BV47" i="19"/>
  <c r="AS56" i="19"/>
  <c r="AS49" i="19"/>
  <c r="CH78" i="19"/>
  <c r="BP47" i="19"/>
  <c r="CJ58" i="19"/>
  <c r="BV140" i="19"/>
  <c r="AS111" i="19"/>
  <c r="AS142" i="19"/>
  <c r="CJ154" i="19"/>
  <c r="AS209" i="19"/>
  <c r="AS117" i="19"/>
  <c r="CJ30" i="19"/>
  <c r="FR161" i="19"/>
  <c r="AS119" i="19"/>
  <c r="CH47" i="19"/>
  <c r="M233" i="19"/>
  <c r="AS25" i="19"/>
  <c r="CB140" i="19"/>
  <c r="AS26" i="19"/>
  <c r="F284" i="8"/>
  <c r="CJ121" i="19"/>
  <c r="AS211" i="19"/>
  <c r="AS23" i="19"/>
  <c r="CJ120" i="19"/>
  <c r="AS18" i="19"/>
  <c r="BP171" i="19"/>
  <c r="EA64" i="19"/>
  <c r="FN203" i="8" l="1"/>
  <c r="EV110" i="8"/>
  <c r="FR126" i="8"/>
  <c r="DQ203" i="8"/>
  <c r="DE203" i="8"/>
  <c r="FB203" i="8"/>
  <c r="EV203" i="8"/>
  <c r="J161" i="7"/>
  <c r="K161" i="7" s="1"/>
  <c r="DQ110" i="8"/>
  <c r="CP297" i="20"/>
  <c r="CO297" i="20"/>
  <c r="CO293" i="20"/>
  <c r="ED234" i="19"/>
  <c r="FR229" i="19"/>
  <c r="CM234" i="19"/>
  <c r="EA229" i="19"/>
  <c r="EF234" i="19"/>
  <c r="EF233" i="19"/>
  <c r="ER234" i="19"/>
  <c r="ER233" i="19"/>
  <c r="CO296" i="20"/>
  <c r="J160" i="7"/>
  <c r="K160" i="7" s="1"/>
  <c r="CO234" i="19"/>
  <c r="CO233" i="19"/>
  <c r="CU234" i="19"/>
  <c r="CU233" i="19"/>
  <c r="CP296" i="20"/>
  <c r="DA234" i="19"/>
  <c r="DA233" i="19"/>
  <c r="EL234" i="19"/>
  <c r="EL233" i="19"/>
  <c r="CP293" i="20"/>
  <c r="J159" i="7"/>
  <c r="K159" i="7" s="1"/>
  <c r="D55" i="7"/>
  <c r="G55" i="7" s="1"/>
  <c r="FH203" i="8"/>
  <c r="FB172" i="8"/>
  <c r="DE110" i="8"/>
  <c r="DW110" i="8"/>
  <c r="FR33" i="19"/>
  <c r="DK110" i="8"/>
  <c r="FH79" i="8"/>
  <c r="FH110" i="8"/>
  <c r="CJ30" i="8"/>
  <c r="J77" i="7" s="1"/>
  <c r="K77" i="7" s="1"/>
  <c r="CF234" i="19"/>
  <c r="DK203" i="19"/>
  <c r="AS148" i="19"/>
  <c r="FN79" i="19"/>
  <c r="FD234" i="19"/>
  <c r="FD233" i="19"/>
  <c r="EJ203" i="8"/>
  <c r="EJ196" i="19"/>
  <c r="EJ203" i="19" s="1"/>
  <c r="DZ103" i="8"/>
  <c r="DZ103" i="19" s="1"/>
  <c r="DX103" i="19"/>
  <c r="FN141" i="8"/>
  <c r="FN134" i="19"/>
  <c r="FN141" i="19" s="1"/>
  <c r="DE172" i="8"/>
  <c r="DE165" i="19"/>
  <c r="DE172" i="19" s="1"/>
  <c r="DG234" i="19"/>
  <c r="DG233" i="19"/>
  <c r="EV79" i="8"/>
  <c r="EV72" i="19"/>
  <c r="EV79" i="19" s="1"/>
  <c r="DK203" i="8"/>
  <c r="EJ110" i="8"/>
  <c r="EJ103" i="19"/>
  <c r="EJ110" i="19" s="1"/>
  <c r="FE196" i="8"/>
  <c r="FE196" i="19" s="1"/>
  <c r="FC196" i="19"/>
  <c r="FP134" i="8"/>
  <c r="FP141" i="8" s="1"/>
  <c r="FO134" i="19"/>
  <c r="DS234" i="19"/>
  <c r="DS233" i="19"/>
  <c r="DK234" i="8"/>
  <c r="DK227" i="19"/>
  <c r="DK234" i="19" s="1"/>
  <c r="DN227" i="8"/>
  <c r="DN227" i="19" s="1"/>
  <c r="DL227" i="19"/>
  <c r="FB234" i="8"/>
  <c r="FB227" i="19"/>
  <c r="FB234" i="19" s="1"/>
  <c r="FB110" i="8"/>
  <c r="FN110" i="8"/>
  <c r="ED110" i="8"/>
  <c r="ED103" i="19"/>
  <c r="ED110" i="19" s="1"/>
  <c r="EP110" i="8"/>
  <c r="EP103" i="19"/>
  <c r="EP110" i="19" s="1"/>
  <c r="FB79" i="8"/>
  <c r="DY41" i="8"/>
  <c r="DY47" i="8" s="1"/>
  <c r="DH103" i="8"/>
  <c r="DH103" i="19" s="1"/>
  <c r="DF103" i="19"/>
  <c r="EX165" i="8"/>
  <c r="EX171" i="8" s="1"/>
  <c r="EW165" i="19"/>
  <c r="FK72" i="8"/>
  <c r="FK72" i="19" s="1"/>
  <c r="FI72" i="19"/>
  <c r="FP72" i="8"/>
  <c r="FP72" i="19" s="1"/>
  <c r="FP79" i="19" s="1"/>
  <c r="FO72" i="19"/>
  <c r="DW79" i="8"/>
  <c r="DW72" i="19"/>
  <c r="DW79" i="19" s="1"/>
  <c r="FH141" i="8"/>
  <c r="FH134" i="19"/>
  <c r="FH141" i="19" s="1"/>
  <c r="FE103" i="8"/>
  <c r="FE103" i="19" s="1"/>
  <c r="FC103" i="19"/>
  <c r="EV141" i="8"/>
  <c r="FH48" i="8"/>
  <c r="FH234" i="8"/>
  <c r="FH227" i="19"/>
  <c r="FH234" i="19" s="1"/>
  <c r="DW234" i="8"/>
  <c r="DW227" i="19"/>
  <c r="DW234" i="19" s="1"/>
  <c r="DM227" i="8"/>
  <c r="DM227" i="19" s="1"/>
  <c r="DZ227" i="8"/>
  <c r="DZ227" i="19" s="1"/>
  <c r="DX227" i="19"/>
  <c r="DT227" i="8"/>
  <c r="DT227" i="19" s="1"/>
  <c r="DR227" i="19"/>
  <c r="FB48" i="8"/>
  <c r="FB41" i="19"/>
  <c r="FB48" i="19" s="1"/>
  <c r="EV48" i="8"/>
  <c r="EV41" i="19"/>
  <c r="EV48" i="19" s="1"/>
  <c r="FH79" i="19"/>
  <c r="ED203" i="8"/>
  <c r="ED196" i="19"/>
  <c r="ED203" i="19" s="1"/>
  <c r="CS203" i="8"/>
  <c r="CS196" i="19"/>
  <c r="CS203" i="19" s="1"/>
  <c r="EX72" i="8"/>
  <c r="EX79" i="8" s="1"/>
  <c r="EW72" i="19"/>
  <c r="DG72" i="8"/>
  <c r="DG78" i="8" s="1"/>
  <c r="DF72" i="19"/>
  <c r="FQ165" i="8"/>
  <c r="FQ165" i="19" s="1"/>
  <c r="FO165" i="19"/>
  <c r="EV172" i="8"/>
  <c r="EV165" i="19"/>
  <c r="EV172" i="19" s="1"/>
  <c r="FK103" i="8"/>
  <c r="FK103" i="19" s="1"/>
  <c r="FI103" i="19"/>
  <c r="EX234" i="19"/>
  <c r="EX233" i="19"/>
  <c r="DQ234" i="8"/>
  <c r="DQ227" i="19"/>
  <c r="DQ234" i="19" s="1"/>
  <c r="FN234" i="8"/>
  <c r="FN227" i="19"/>
  <c r="FN234" i="19" s="1"/>
  <c r="DH227" i="8"/>
  <c r="DH227" i="19" s="1"/>
  <c r="DF227" i="19"/>
  <c r="FE227" i="8"/>
  <c r="FE227" i="19" s="1"/>
  <c r="FC227" i="19"/>
  <c r="FH165" i="19"/>
  <c r="FH172" i="19" s="1"/>
  <c r="FH172" i="8"/>
  <c r="DK141" i="8"/>
  <c r="DK134" i="19"/>
  <c r="DK141" i="19" s="1"/>
  <c r="EP203" i="8"/>
  <c r="EP196" i="19"/>
  <c r="EP203" i="19" s="1"/>
  <c r="DQ172" i="8"/>
  <c r="DZ41" i="8"/>
  <c r="DZ41" i="19" s="1"/>
  <c r="DN103" i="8"/>
  <c r="DN103" i="19" s="1"/>
  <c r="DL103" i="19"/>
  <c r="EV234" i="19"/>
  <c r="DE234" i="19"/>
  <c r="FQ227" i="8"/>
  <c r="FQ227" i="19" s="1"/>
  <c r="FO227" i="19"/>
  <c r="DE141" i="8"/>
  <c r="DE134" i="19"/>
  <c r="DE141" i="19" s="1"/>
  <c r="FB141" i="8"/>
  <c r="FB134" i="19"/>
  <c r="FB141" i="19" s="1"/>
  <c r="DK48" i="8"/>
  <c r="DK41" i="19"/>
  <c r="DK48" i="19" s="1"/>
  <c r="CM203" i="8"/>
  <c r="CM196" i="19"/>
  <c r="CM203" i="19" s="1"/>
  <c r="CY203" i="8"/>
  <c r="CY196" i="19"/>
  <c r="CY203" i="19" s="1"/>
  <c r="FR33" i="8"/>
  <c r="F287" i="8" s="1"/>
  <c r="ES132" i="19"/>
  <c r="FR132" i="19" s="1"/>
  <c r="DH134" i="8"/>
  <c r="DH134" i="19" s="1"/>
  <c r="DF134" i="19"/>
  <c r="EX41" i="8"/>
  <c r="EX47" i="8" s="1"/>
  <c r="EW41" i="19"/>
  <c r="DW172" i="8"/>
  <c r="DW165" i="19"/>
  <c r="DW172" i="19" s="1"/>
  <c r="FJ234" i="19"/>
  <c r="FJ233" i="19"/>
  <c r="DY227" i="8"/>
  <c r="DY227" i="19" s="1"/>
  <c r="FP227" i="8"/>
  <c r="FP227" i="19" s="1"/>
  <c r="EY227" i="8"/>
  <c r="EY227" i="19" s="1"/>
  <c r="EW227" i="19"/>
  <c r="FK227" i="8"/>
  <c r="FK227" i="19" s="1"/>
  <c r="FI227" i="19"/>
  <c r="DQ110" i="19"/>
  <c r="DW141" i="8"/>
  <c r="DW134" i="19"/>
  <c r="DW141" i="19" s="1"/>
  <c r="L11" i="26"/>
  <c r="N11" i="26" s="1"/>
  <c r="J11" i="26"/>
  <c r="U5" i="7"/>
  <c r="C272" i="8"/>
  <c r="J130" i="7"/>
  <c r="K130" i="7" s="1"/>
  <c r="FJ234" i="8"/>
  <c r="FJ233" i="8"/>
  <c r="EX234" i="8"/>
  <c r="EX233" i="8"/>
  <c r="DG234" i="8"/>
  <c r="DG233" i="8"/>
  <c r="FD234" i="8"/>
  <c r="FD233" i="8"/>
  <c r="J132" i="7"/>
  <c r="K132" i="7" s="1"/>
  <c r="EV234" i="8"/>
  <c r="T1015" i="27"/>
  <c r="T1010" i="27"/>
  <c r="T1014" i="27" a="1"/>
  <c r="T1014" i="27" s="1"/>
  <c r="T1013" i="27" s="1"/>
  <c r="DS234" i="8"/>
  <c r="DS233" i="8"/>
  <c r="DE234" i="8"/>
  <c r="J131" i="7"/>
  <c r="K131" i="7" s="1"/>
  <c r="T975" i="27"/>
  <c r="T980" i="27"/>
  <c r="T979" i="27" a="1"/>
  <c r="T979" i="27" s="1"/>
  <c r="T978" i="27" s="1"/>
  <c r="A371" i="27"/>
  <c r="AQ335" i="27"/>
  <c r="Y4" i="29"/>
  <c r="W5" i="29"/>
  <c r="J109" i="7"/>
  <c r="K109" i="7" s="1"/>
  <c r="J110" i="7"/>
  <c r="K110" i="7" s="1"/>
  <c r="J108" i="7"/>
  <c r="K108" i="7" s="1"/>
  <c r="FN172" i="8"/>
  <c r="G94" i="7"/>
  <c r="H94" i="7" s="1"/>
  <c r="I94" i="7" s="1"/>
  <c r="D95" i="7"/>
  <c r="G95" i="7" s="1"/>
  <c r="BI94" i="8"/>
  <c r="BI94" i="19" s="1"/>
  <c r="BC187" i="8"/>
  <c r="BC187" i="19" s="1"/>
  <c r="BC94" i="8"/>
  <c r="BC94" i="19" s="1"/>
  <c r="AW187" i="8"/>
  <c r="AW187" i="19" s="1"/>
  <c r="AW94" i="8"/>
  <c r="AW94" i="19" s="1"/>
  <c r="BI187" i="8"/>
  <c r="BI187" i="19" s="1"/>
  <c r="BI91" i="8"/>
  <c r="BI91" i="19" s="1"/>
  <c r="BC91" i="8"/>
  <c r="BC91" i="19" s="1"/>
  <c r="BI184" i="8"/>
  <c r="BI184" i="19" s="1"/>
  <c r="AW184" i="8"/>
  <c r="AW184" i="19" s="1"/>
  <c r="AW91" i="8"/>
  <c r="AW91" i="19" s="1"/>
  <c r="BC184" i="8"/>
  <c r="BC184" i="19" s="1"/>
  <c r="H87" i="7"/>
  <c r="I87" i="7" s="1"/>
  <c r="AW153" i="8" s="1"/>
  <c r="AW153" i="19" s="1"/>
  <c r="D88" i="7"/>
  <c r="H92" i="7"/>
  <c r="I92" i="7" s="1"/>
  <c r="D85" i="7"/>
  <c r="G85" i="7" s="1"/>
  <c r="H85" i="7" s="1"/>
  <c r="I85" i="7" s="1"/>
  <c r="AW125" i="8" s="1"/>
  <c r="BI29" i="8"/>
  <c r="BC122" i="8"/>
  <c r="BC122" i="19" s="1"/>
  <c r="BI122" i="8"/>
  <c r="BI122" i="19" s="1"/>
  <c r="BI125" i="8"/>
  <c r="BI125" i="19" s="1"/>
  <c r="BC124" i="8"/>
  <c r="BC124" i="19" s="1"/>
  <c r="BI124" i="8"/>
  <c r="BI124" i="19" s="1"/>
  <c r="AW124" i="8"/>
  <c r="D79" i="7"/>
  <c r="BC29" i="8"/>
  <c r="AY29" i="8"/>
  <c r="AY29" i="19" s="1"/>
  <c r="AW29" i="19"/>
  <c r="AX29" i="8"/>
  <c r="AX29" i="19" s="1"/>
  <c r="BI60" i="8"/>
  <c r="BI60" i="19" s="1"/>
  <c r="AW33" i="8"/>
  <c r="BC33" i="8"/>
  <c r="BI33" i="8"/>
  <c r="AS148" i="8"/>
  <c r="EA33" i="19"/>
  <c r="F54" i="7"/>
  <c r="E60" i="7"/>
  <c r="DE79" i="8"/>
  <c r="EA126" i="19"/>
  <c r="DW48" i="8"/>
  <c r="J31" i="7"/>
  <c r="K31" i="7" s="1"/>
  <c r="EA126" i="8"/>
  <c r="H54" i="7"/>
  <c r="I54" i="7" s="1"/>
  <c r="AS55" i="8"/>
  <c r="EA39" i="19"/>
  <c r="J50" i="7"/>
  <c r="K50" i="7" s="1"/>
  <c r="FR39" i="19"/>
  <c r="DQ79" i="8"/>
  <c r="EA132" i="19"/>
  <c r="EA33" i="8"/>
  <c r="EA132" i="8"/>
  <c r="DK172" i="8"/>
  <c r="DK79" i="8"/>
  <c r="DZ72" i="8"/>
  <c r="DZ72" i="19" s="1"/>
  <c r="DY72" i="8"/>
  <c r="DY72" i="19" s="1"/>
  <c r="DY79" i="19" s="1"/>
  <c r="FJ103" i="8"/>
  <c r="EY41" i="8"/>
  <c r="EY41" i="19" s="1"/>
  <c r="FQ134" i="8"/>
  <c r="FQ134" i="19" s="1"/>
  <c r="DG41" i="8"/>
  <c r="DG47" i="8" s="1"/>
  <c r="DM134" i="8"/>
  <c r="DN134" i="8"/>
  <c r="DN134" i="19" s="1"/>
  <c r="FD103" i="8"/>
  <c r="DG103" i="8"/>
  <c r="DS72" i="8"/>
  <c r="DS72" i="19" s="1"/>
  <c r="DS79" i="19" s="1"/>
  <c r="DT72" i="8"/>
  <c r="DT72" i="19" s="1"/>
  <c r="FN48" i="8"/>
  <c r="DF41" i="19"/>
  <c r="EA39" i="8"/>
  <c r="DT165" i="8"/>
  <c r="DT165" i="19" s="1"/>
  <c r="FR39" i="8"/>
  <c r="DY103" i="8"/>
  <c r="FD134" i="8"/>
  <c r="FD134" i="19" s="1"/>
  <c r="FD141" i="19" s="1"/>
  <c r="DQ141" i="8"/>
  <c r="DT134" i="8"/>
  <c r="DT134" i="19" s="1"/>
  <c r="DG134" i="8"/>
  <c r="DM103" i="8"/>
  <c r="FD165" i="8"/>
  <c r="FD165" i="19" s="1"/>
  <c r="FD172" i="19" s="1"/>
  <c r="FE134" i="8"/>
  <c r="FE134" i="19" s="1"/>
  <c r="DZ196" i="8"/>
  <c r="DZ196" i="19" s="1"/>
  <c r="DY196" i="8"/>
  <c r="DY196" i="19" s="1"/>
  <c r="DY203" i="19" s="1"/>
  <c r="DT196" i="8"/>
  <c r="DT196" i="19" s="1"/>
  <c r="DS196" i="8"/>
  <c r="DS196" i="19" s="1"/>
  <c r="DS203" i="19" s="1"/>
  <c r="DN41" i="8"/>
  <c r="DN41" i="19" s="1"/>
  <c r="DS134" i="8"/>
  <c r="FE165" i="8"/>
  <c r="FE165" i="19" s="1"/>
  <c r="EY165" i="8"/>
  <c r="EY165" i="19" s="1"/>
  <c r="FK196" i="8"/>
  <c r="FK196" i="19" s="1"/>
  <c r="FJ196" i="8"/>
  <c r="FJ196" i="19" s="1"/>
  <c r="FJ203" i="19" s="1"/>
  <c r="DH72" i="8"/>
  <c r="DH72" i="19" s="1"/>
  <c r="FQ72" i="8"/>
  <c r="FQ72" i="19" s="1"/>
  <c r="DM41" i="8"/>
  <c r="DM41" i="19" s="1"/>
  <c r="DM48" i="19" s="1"/>
  <c r="DS165" i="8"/>
  <c r="DS165" i="19" s="1"/>
  <c r="DS172" i="19" s="1"/>
  <c r="FJ72" i="8"/>
  <c r="FJ72" i="19" s="1"/>
  <c r="FJ79" i="19" s="1"/>
  <c r="FD196" i="8"/>
  <c r="FD196" i="19" s="1"/>
  <c r="FD203" i="19" s="1"/>
  <c r="FK134" i="8"/>
  <c r="FK134" i="19" s="1"/>
  <c r="FJ134" i="8"/>
  <c r="FJ134" i="19" s="1"/>
  <c r="FJ141" i="19" s="1"/>
  <c r="FP165" i="8"/>
  <c r="FP165" i="19" s="1"/>
  <c r="FP172" i="19" s="1"/>
  <c r="FK41" i="8"/>
  <c r="FK41" i="19" s="1"/>
  <c r="FJ41" i="8"/>
  <c r="FJ41" i="19" s="1"/>
  <c r="FJ48" i="19" s="1"/>
  <c r="DT103" i="8"/>
  <c r="DT103" i="19" s="1"/>
  <c r="DS103" i="8"/>
  <c r="DS103" i="19" s="1"/>
  <c r="DS110" i="19" s="1"/>
  <c r="EY72" i="8"/>
  <c r="EY72" i="19" s="1"/>
  <c r="FE41" i="8"/>
  <c r="FE41" i="19" s="1"/>
  <c r="FD41" i="8"/>
  <c r="FD41" i="19" s="1"/>
  <c r="FD48" i="19" s="1"/>
  <c r="FJ165" i="8"/>
  <c r="FJ165" i="19" s="1"/>
  <c r="FJ172" i="19" s="1"/>
  <c r="FK165" i="8"/>
  <c r="FK165" i="19" s="1"/>
  <c r="EY196" i="8"/>
  <c r="EY196" i="19" s="1"/>
  <c r="EX196" i="8"/>
  <c r="EX196" i="19" s="1"/>
  <c r="EX203" i="19" s="1"/>
  <c r="FQ41" i="8"/>
  <c r="FQ41" i="19" s="1"/>
  <c r="FP41" i="8"/>
  <c r="FP41" i="19" s="1"/>
  <c r="FP48" i="19" s="1"/>
  <c r="FQ103" i="8"/>
  <c r="FQ103" i="19" s="1"/>
  <c r="FP103" i="8"/>
  <c r="FP103" i="19" s="1"/>
  <c r="FP110" i="19" s="1"/>
  <c r="EX134" i="8"/>
  <c r="EX134" i="19" s="1"/>
  <c r="EX141" i="19" s="1"/>
  <c r="EY134" i="8"/>
  <c r="EY134" i="19" s="1"/>
  <c r="DZ165" i="8"/>
  <c r="DZ165" i="19" s="1"/>
  <c r="DY165" i="8"/>
  <c r="DY165" i="19" s="1"/>
  <c r="DY172" i="19" s="1"/>
  <c r="DH165" i="8"/>
  <c r="DH165" i="19" s="1"/>
  <c r="DG165" i="8"/>
  <c r="DG165" i="19" s="1"/>
  <c r="DG172" i="19" s="1"/>
  <c r="DS41" i="8"/>
  <c r="DS41" i="19" s="1"/>
  <c r="DS48" i="19" s="1"/>
  <c r="DT41" i="8"/>
  <c r="DT41" i="19" s="1"/>
  <c r="FE72" i="8"/>
  <c r="FE72" i="19" s="1"/>
  <c r="FD72" i="8"/>
  <c r="FD72" i="19" s="1"/>
  <c r="FD79" i="19" s="1"/>
  <c r="DN72" i="8"/>
  <c r="DN72" i="19" s="1"/>
  <c r="DM72" i="8"/>
  <c r="DM72" i="19" s="1"/>
  <c r="DM79" i="19" s="1"/>
  <c r="FQ196" i="8"/>
  <c r="FQ196" i="19" s="1"/>
  <c r="FP196" i="8"/>
  <c r="FP196" i="19" s="1"/>
  <c r="FP203" i="19" s="1"/>
  <c r="DN196" i="8"/>
  <c r="DN196" i="19" s="1"/>
  <c r="DM196" i="8"/>
  <c r="DM196" i="19" s="1"/>
  <c r="DM203" i="19" s="1"/>
  <c r="DN165" i="8"/>
  <c r="DN165" i="19" s="1"/>
  <c r="DM165" i="8"/>
  <c r="DM165" i="19" s="1"/>
  <c r="DM172" i="19" s="1"/>
  <c r="EY103" i="8"/>
  <c r="EY103" i="19" s="1"/>
  <c r="EX103" i="8"/>
  <c r="EX103" i="19" s="1"/>
  <c r="EX110" i="19" s="1"/>
  <c r="DZ134" i="8"/>
  <c r="DZ134" i="19" s="1"/>
  <c r="DY134" i="8"/>
  <c r="DY134" i="19" s="1"/>
  <c r="DY141" i="19" s="1"/>
  <c r="DH196" i="8"/>
  <c r="DH196" i="19" s="1"/>
  <c r="DG196" i="8"/>
  <c r="DG196" i="19" s="1"/>
  <c r="DG203" i="19" s="1"/>
  <c r="FR132" i="8"/>
  <c r="J126" i="7"/>
  <c r="K126" i="7" s="1"/>
  <c r="J125" i="7"/>
  <c r="K125" i="7" s="1"/>
  <c r="EA142" i="19"/>
  <c r="EA111" i="8"/>
  <c r="AQ57" i="8"/>
  <c r="AQ57" i="19" s="1"/>
  <c r="AR57" i="8"/>
  <c r="AR57" i="19" s="1"/>
  <c r="AF57" i="8"/>
  <c r="AF57" i="19" s="1"/>
  <c r="AE57" i="8"/>
  <c r="AE57" i="19" s="1"/>
  <c r="AL57" i="8"/>
  <c r="AL57" i="19" s="1"/>
  <c r="AK57" i="8"/>
  <c r="AK57" i="19" s="1"/>
  <c r="Z57" i="8"/>
  <c r="X57" i="19"/>
  <c r="Y57" i="8"/>
  <c r="Y57" i="19" s="1"/>
  <c r="AF150" i="8"/>
  <c r="AF150" i="19" s="1"/>
  <c r="AE150" i="8"/>
  <c r="AE150" i="19" s="1"/>
  <c r="AL150" i="8"/>
  <c r="AL150" i="19" s="1"/>
  <c r="AK150" i="8"/>
  <c r="AK150" i="19" s="1"/>
  <c r="X150" i="19"/>
  <c r="Z150" i="8"/>
  <c r="Y150" i="8"/>
  <c r="Y150" i="19" s="1"/>
  <c r="AR150" i="8"/>
  <c r="AR150" i="19" s="1"/>
  <c r="AQ150" i="8"/>
  <c r="AQ150" i="19" s="1"/>
  <c r="EA173" i="8"/>
  <c r="EA80" i="8"/>
  <c r="FR80" i="8"/>
  <c r="EA142" i="8"/>
  <c r="FR142" i="19"/>
  <c r="EF18" i="19"/>
  <c r="AE54" i="8"/>
  <c r="AE54" i="19" s="1"/>
  <c r="AF54" i="8"/>
  <c r="AF54" i="19" s="1"/>
  <c r="AL54" i="8"/>
  <c r="AL54" i="19" s="1"/>
  <c r="AK54" i="8"/>
  <c r="AK54" i="19" s="1"/>
  <c r="Y54" i="8"/>
  <c r="Y54" i="19" s="1"/>
  <c r="Z54" i="8"/>
  <c r="X54" i="19"/>
  <c r="AF147" i="8"/>
  <c r="AF147" i="19" s="1"/>
  <c r="AE147" i="8"/>
  <c r="AE147" i="19" s="1"/>
  <c r="AL147" i="8"/>
  <c r="AL147" i="19" s="1"/>
  <c r="AK147" i="8"/>
  <c r="AK147" i="19" s="1"/>
  <c r="AQ147" i="8"/>
  <c r="AQ147" i="19" s="1"/>
  <c r="AR147" i="8"/>
  <c r="AR147" i="19" s="1"/>
  <c r="AR178" i="8"/>
  <c r="AR178" i="19" s="1"/>
  <c r="AQ178" i="8"/>
  <c r="AQ178" i="19" s="1"/>
  <c r="Z147" i="8"/>
  <c r="X147" i="19"/>
  <c r="Y147" i="8"/>
  <c r="Y147" i="19" s="1"/>
  <c r="AL85" i="8"/>
  <c r="AL85" i="19" s="1"/>
  <c r="AK85" i="8"/>
  <c r="AK85" i="19" s="1"/>
  <c r="AR85" i="8"/>
  <c r="AR85" i="19" s="1"/>
  <c r="AQ85" i="8"/>
  <c r="AQ85" i="19" s="1"/>
  <c r="AF178" i="8"/>
  <c r="AF178" i="19" s="1"/>
  <c r="AE178" i="8"/>
  <c r="AE178" i="19" s="1"/>
  <c r="Z178" i="8"/>
  <c r="Y178" i="8"/>
  <c r="Y178" i="19" s="1"/>
  <c r="X178" i="19"/>
  <c r="AL178" i="8"/>
  <c r="AL178" i="19" s="1"/>
  <c r="AK178" i="8"/>
  <c r="AK178" i="19" s="1"/>
  <c r="AQ54" i="8"/>
  <c r="AQ54" i="19" s="1"/>
  <c r="AR54" i="8"/>
  <c r="AR54" i="19" s="1"/>
  <c r="AE85" i="8"/>
  <c r="AE85" i="19" s="1"/>
  <c r="FR111" i="19"/>
  <c r="EA111" i="19"/>
  <c r="FR18" i="8"/>
  <c r="J49" i="7"/>
  <c r="K49" i="7" s="1"/>
  <c r="FR142" i="8"/>
  <c r="D281" i="8"/>
  <c r="FR18" i="19"/>
  <c r="FR173" i="8"/>
  <c r="EA49" i="8"/>
  <c r="EA18" i="8"/>
  <c r="FR49" i="19"/>
  <c r="EA49" i="19"/>
  <c r="EA18" i="19"/>
  <c r="FR49" i="8"/>
  <c r="AS55" i="19"/>
  <c r="AS86" i="19"/>
  <c r="D288" i="8"/>
  <c r="G288" i="8" s="1"/>
  <c r="AS121" i="19"/>
  <c r="AS121" i="8"/>
  <c r="FR111" i="8"/>
  <c r="R20" i="19"/>
  <c r="T20" i="8"/>
  <c r="T20" i="19" s="1"/>
  <c r="E292" i="19"/>
  <c r="AS87" i="8"/>
  <c r="C279" i="8" s="1"/>
  <c r="G279" i="8" s="1"/>
  <c r="F20" i="19"/>
  <c r="F291" i="8"/>
  <c r="AS88" i="8"/>
  <c r="F292" i="19"/>
  <c r="D289" i="19"/>
  <c r="G289" i="19" s="1"/>
  <c r="AS88" i="19"/>
  <c r="F291" i="19"/>
  <c r="FR167" i="19"/>
  <c r="AS87" i="19"/>
  <c r="C279" i="19" s="1"/>
  <c r="G279" i="19" s="1"/>
  <c r="E292" i="8"/>
  <c r="E298" i="19"/>
  <c r="F294" i="19"/>
  <c r="D289" i="8"/>
  <c r="G289" i="8" s="1"/>
  <c r="AS86" i="8"/>
  <c r="F292" i="8"/>
  <c r="CJ142" i="8"/>
  <c r="CJ80" i="8"/>
  <c r="D282" i="8"/>
  <c r="CJ142" i="19"/>
  <c r="E291" i="8"/>
  <c r="E291" i="19"/>
  <c r="P176" i="19"/>
  <c r="Q176" i="8"/>
  <c r="P114" i="19"/>
  <c r="Q114" i="8"/>
  <c r="J145" i="19"/>
  <c r="K145" i="8"/>
  <c r="D145" i="19"/>
  <c r="E145" i="8"/>
  <c r="J114" i="19"/>
  <c r="K114" i="8"/>
  <c r="D176" i="19"/>
  <c r="E176" i="8"/>
  <c r="P52" i="19"/>
  <c r="Q52" i="8"/>
  <c r="J176" i="19"/>
  <c r="K176" i="8"/>
  <c r="G20" i="8"/>
  <c r="G20" i="19" s="1"/>
  <c r="D52" i="19"/>
  <c r="E52" i="8"/>
  <c r="Q83" i="8"/>
  <c r="P83" i="19"/>
  <c r="P145" i="19"/>
  <c r="Q145" i="8"/>
  <c r="E114" i="8"/>
  <c r="D114" i="19"/>
  <c r="E83" i="8"/>
  <c r="D83" i="19"/>
  <c r="J52" i="19"/>
  <c r="K52" i="8"/>
  <c r="K83" i="8"/>
  <c r="J83" i="19"/>
  <c r="AS28" i="19"/>
  <c r="AS28" i="8"/>
  <c r="G51" i="8"/>
  <c r="G51" i="19" s="1"/>
  <c r="N51" i="8"/>
  <c r="N51" i="19" s="1"/>
  <c r="T51" i="8"/>
  <c r="T51" i="19" s="1"/>
  <c r="G113" i="8"/>
  <c r="H144" i="8"/>
  <c r="H144" i="19" s="1"/>
  <c r="AS144" i="19" s="1"/>
  <c r="M51" i="8"/>
  <c r="M51" i="19" s="1"/>
  <c r="L144" i="19"/>
  <c r="H113" i="8"/>
  <c r="H113" i="19" s="1"/>
  <c r="AS113" i="19" s="1"/>
  <c r="F175" i="19"/>
  <c r="L113" i="19"/>
  <c r="N20" i="8"/>
  <c r="N20" i="19" s="1"/>
  <c r="N175" i="8"/>
  <c r="L175" i="19"/>
  <c r="M175" i="8"/>
  <c r="M175" i="19" s="1"/>
  <c r="H82" i="8"/>
  <c r="F82" i="19"/>
  <c r="L20" i="19"/>
  <c r="G82" i="8"/>
  <c r="G82" i="19" s="1"/>
  <c r="N82" i="8"/>
  <c r="N82" i="19" s="1"/>
  <c r="L82" i="19"/>
  <c r="M82" i="8"/>
  <c r="J22" i="7"/>
  <c r="K22" i="7" s="1"/>
  <c r="S51" i="19"/>
  <c r="D282" i="19"/>
  <c r="EP72" i="8"/>
  <c r="EP72" i="19" s="1"/>
  <c r="EP79" i="19" s="1"/>
  <c r="EJ72" i="8"/>
  <c r="EJ72" i="19" s="1"/>
  <c r="EJ79" i="19" s="1"/>
  <c r="CS165" i="8"/>
  <c r="CS165" i="19" s="1"/>
  <c r="CS172" i="19" s="1"/>
  <c r="ED134" i="8"/>
  <c r="ED165" i="8"/>
  <c r="CY165" i="8"/>
  <c r="CY165" i="19" s="1"/>
  <c r="CY172" i="19" s="1"/>
  <c r="S144" i="19"/>
  <c r="CY134" i="8"/>
  <c r="CY134" i="19" s="1"/>
  <c r="CY141" i="19" s="1"/>
  <c r="CM110" i="8"/>
  <c r="CM165" i="8"/>
  <c r="CL41" i="19"/>
  <c r="CM41" i="8"/>
  <c r="EJ134" i="8"/>
  <c r="EJ134" i="19" s="1"/>
  <c r="EJ141" i="19" s="1"/>
  <c r="EC41" i="19"/>
  <c r="ED41" i="8"/>
  <c r="ED48" i="8" s="1"/>
  <c r="EP165" i="8"/>
  <c r="EP165" i="19" s="1"/>
  <c r="EP172" i="19" s="1"/>
  <c r="M113" i="19"/>
  <c r="CS41" i="8"/>
  <c r="CS41" i="19" s="1"/>
  <c r="CS48" i="19" s="1"/>
  <c r="EP134" i="8"/>
  <c r="EP134" i="19" s="1"/>
  <c r="EP141" i="19" s="1"/>
  <c r="CS72" i="8"/>
  <c r="CS72" i="19" s="1"/>
  <c r="CS79" i="19" s="1"/>
  <c r="CM72" i="8"/>
  <c r="CM72" i="19" s="1"/>
  <c r="CM79" i="19" s="1"/>
  <c r="EJ165" i="8"/>
  <c r="EJ165" i="19" s="1"/>
  <c r="EJ172" i="19" s="1"/>
  <c r="EP41" i="8"/>
  <c r="EP41" i="19" s="1"/>
  <c r="EP48" i="19" s="1"/>
  <c r="EE41" i="8"/>
  <c r="DA72" i="8"/>
  <c r="DA72" i="19" s="1"/>
  <c r="DA79" i="19" s="1"/>
  <c r="CU72" i="8"/>
  <c r="CU72" i="19" s="1"/>
  <c r="CU79" i="19" s="1"/>
  <c r="EF72" i="8"/>
  <c r="EF72" i="19" s="1"/>
  <c r="EF79" i="19" s="1"/>
  <c r="CN41" i="8"/>
  <c r="CT134" i="8"/>
  <c r="CP196" i="8"/>
  <c r="CP196" i="19" s="1"/>
  <c r="ES103" i="8"/>
  <c r="ES103" i="19" s="1"/>
  <c r="ER72" i="8"/>
  <c r="EL72" i="8"/>
  <c r="EL72" i="19" s="1"/>
  <c r="EL79" i="19" s="1"/>
  <c r="EQ134" i="8"/>
  <c r="EQ134" i="19" s="1"/>
  <c r="CZ41" i="8"/>
  <c r="CZ41" i="19" s="1"/>
  <c r="EQ41" i="8"/>
  <c r="EQ41" i="19" s="1"/>
  <c r="CZ134" i="8"/>
  <c r="CV196" i="8"/>
  <c r="CV196" i="19" s="1"/>
  <c r="CU103" i="8"/>
  <c r="CU103" i="19" s="1"/>
  <c r="CU110" i="19" s="1"/>
  <c r="EK134" i="8"/>
  <c r="EK134" i="19" s="1"/>
  <c r="CT41" i="8"/>
  <c r="EE134" i="8"/>
  <c r="EK41" i="8"/>
  <c r="EK41" i="19" s="1"/>
  <c r="ES196" i="8"/>
  <c r="ES196" i="19" s="1"/>
  <c r="CO72" i="8"/>
  <c r="CN134" i="8"/>
  <c r="CY41" i="8"/>
  <c r="CY41" i="19" s="1"/>
  <c r="CY48" i="19" s="1"/>
  <c r="CY72" i="8"/>
  <c r="CY72" i="19" s="1"/>
  <c r="CY79" i="19" s="1"/>
  <c r="ED72" i="8"/>
  <c r="CM134" i="8"/>
  <c r="CS134" i="8"/>
  <c r="CS134" i="19" s="1"/>
  <c r="CS141" i="19" s="1"/>
  <c r="EJ41" i="8"/>
  <c r="EJ41" i="19" s="1"/>
  <c r="EJ48" i="19" s="1"/>
  <c r="F287" i="19"/>
  <c r="CJ80" i="19"/>
  <c r="FR136" i="19"/>
  <c r="CB202" i="19"/>
  <c r="FR173" i="19"/>
  <c r="BD18" i="19"/>
  <c r="FR74" i="19"/>
  <c r="CH202" i="19"/>
  <c r="BP109" i="19"/>
  <c r="EA80" i="19"/>
  <c r="FR105" i="19"/>
  <c r="EA173" i="19"/>
  <c r="AX18" i="19"/>
  <c r="D288" i="19"/>
  <c r="G288" i="19" s="1"/>
  <c r="BJ18" i="19"/>
  <c r="CJ111" i="8"/>
  <c r="J81" i="7" s="1"/>
  <c r="K81" i="7" s="1"/>
  <c r="EA198" i="19"/>
  <c r="CH109" i="19"/>
  <c r="EA105" i="19"/>
  <c r="AX49" i="19"/>
  <c r="CJ182" i="19"/>
  <c r="S233" i="19"/>
  <c r="S234" i="19" s="1"/>
  <c r="FR198" i="19"/>
  <c r="FR80" i="19"/>
  <c r="AY18" i="19"/>
  <c r="CJ18" i="19" s="1"/>
  <c r="CJ18" i="8"/>
  <c r="J75" i="7" s="1"/>
  <c r="K75" i="7" s="1"/>
  <c r="F298" i="19"/>
  <c r="BP202" i="19"/>
  <c r="CJ173" i="8"/>
  <c r="BV109" i="19"/>
  <c r="CJ111" i="19"/>
  <c r="CJ89" i="19"/>
  <c r="AY49" i="19"/>
  <c r="CJ49" i="19" s="1"/>
  <c r="CJ49" i="8"/>
  <c r="BV202" i="19"/>
  <c r="CB109" i="19"/>
  <c r="CJ173" i="19"/>
  <c r="FR43" i="19"/>
  <c r="E294" i="19"/>
  <c r="F299" i="19"/>
  <c r="E299" i="19"/>
  <c r="D284" i="19"/>
  <c r="G284" i="19" s="1"/>
  <c r="C272" i="19"/>
  <c r="FP78" i="19" l="1"/>
  <c r="D284" i="8"/>
  <c r="G284" i="8" s="1"/>
  <c r="J90" i="7"/>
  <c r="K90" i="7" s="1"/>
  <c r="DM234" i="8"/>
  <c r="FP233" i="8"/>
  <c r="BC60" i="8"/>
  <c r="BC60" i="19" s="1"/>
  <c r="FP78" i="8"/>
  <c r="FP234" i="8"/>
  <c r="FP79" i="8"/>
  <c r="J123" i="7"/>
  <c r="K123" i="7" s="1"/>
  <c r="J53" i="7"/>
  <c r="K53" i="7" s="1"/>
  <c r="ED172" i="8"/>
  <c r="ED165" i="19"/>
  <c r="ED172" i="19" s="1"/>
  <c r="EX78" i="8"/>
  <c r="EX72" i="19"/>
  <c r="DG140" i="8"/>
  <c r="DG134" i="19"/>
  <c r="DG141" i="19" s="1"/>
  <c r="DY110" i="8"/>
  <c r="DY103" i="19"/>
  <c r="DY110" i="19" s="1"/>
  <c r="F293" i="19"/>
  <c r="DY233" i="8"/>
  <c r="FR227" i="19"/>
  <c r="DY48" i="8"/>
  <c r="DY41" i="19"/>
  <c r="DY48" i="19" s="1"/>
  <c r="FP140" i="8"/>
  <c r="FP134" i="19"/>
  <c r="ED79" i="8"/>
  <c r="ED72" i="19"/>
  <c r="ED79" i="19" s="1"/>
  <c r="CO72" i="19"/>
  <c r="CO79" i="19" s="1"/>
  <c r="CU41" i="8"/>
  <c r="CU41" i="19" s="1"/>
  <c r="CU48" i="19" s="1"/>
  <c r="CT41" i="19"/>
  <c r="DA134" i="8"/>
  <c r="DA134" i="19" s="1"/>
  <c r="DA141" i="19" s="1"/>
  <c r="CZ134" i="19"/>
  <c r="CU134" i="8"/>
  <c r="CU141" i="8" s="1"/>
  <c r="CT134" i="19"/>
  <c r="DM234" i="19"/>
  <c r="DM233" i="19"/>
  <c r="DG110" i="8"/>
  <c r="DG103" i="19"/>
  <c r="DG110" i="19" s="1"/>
  <c r="DM140" i="8"/>
  <c r="DM134" i="19"/>
  <c r="DM141" i="19" s="1"/>
  <c r="FJ103" i="19"/>
  <c r="FJ110" i="19" s="1"/>
  <c r="E55" i="7"/>
  <c r="F55" i="7" s="1"/>
  <c r="DY234" i="8"/>
  <c r="EX48" i="8"/>
  <c r="EX41" i="19"/>
  <c r="EX48" i="19" s="1"/>
  <c r="DG79" i="8"/>
  <c r="DG72" i="19"/>
  <c r="DG79" i="19" s="1"/>
  <c r="EX172" i="8"/>
  <c r="EX165" i="19"/>
  <c r="EX172" i="19" s="1"/>
  <c r="DM109" i="8"/>
  <c r="DM103" i="19"/>
  <c r="DM110" i="19" s="1"/>
  <c r="DY234" i="19"/>
  <c r="DY233" i="19"/>
  <c r="ER72" i="19"/>
  <c r="ER79" i="19" s="1"/>
  <c r="ED141" i="8"/>
  <c r="ED134" i="19"/>
  <c r="ED141" i="19" s="1"/>
  <c r="CM141" i="8"/>
  <c r="CM134" i="19"/>
  <c r="CM141" i="19" s="1"/>
  <c r="CO134" i="8"/>
  <c r="CO134" i="19" s="1"/>
  <c r="CO141" i="19" s="1"/>
  <c r="CN134" i="19"/>
  <c r="EF134" i="8"/>
  <c r="EF134" i="19" s="1"/>
  <c r="EF141" i="19" s="1"/>
  <c r="EE134" i="19"/>
  <c r="CM172" i="8"/>
  <c r="CM165" i="19"/>
  <c r="CM172" i="19" s="1"/>
  <c r="DS141" i="8"/>
  <c r="DS134" i="19"/>
  <c r="DS141" i="19" s="1"/>
  <c r="FD109" i="8"/>
  <c r="FD103" i="19"/>
  <c r="FD110" i="19" s="1"/>
  <c r="DM233" i="8"/>
  <c r="EA227" i="8"/>
  <c r="FR227" i="8"/>
  <c r="FP234" i="19"/>
  <c r="FP233" i="19"/>
  <c r="EA227" i="19"/>
  <c r="BC153" i="8"/>
  <c r="BC153" i="19" s="1"/>
  <c r="W13" i="7"/>
  <c r="T1011" i="27"/>
  <c r="T1012" i="27"/>
  <c r="D28" i="7"/>
  <c r="G28" i="7" s="1"/>
  <c r="G30" i="7" s="1"/>
  <c r="D32" i="7"/>
  <c r="D23" i="7"/>
  <c r="G23" i="7" s="1"/>
  <c r="G25" i="7" s="1"/>
  <c r="BI153" i="8"/>
  <c r="BI153" i="19" s="1"/>
  <c r="AW60" i="8"/>
  <c r="AX60" i="8" s="1"/>
  <c r="W10" i="7"/>
  <c r="T976" i="27"/>
  <c r="T977" i="27"/>
  <c r="K11" i="26"/>
  <c r="M11" i="26"/>
  <c r="J129" i="7"/>
  <c r="K129" i="7" s="1"/>
  <c r="A405" i="27"/>
  <c r="AQ371" i="27"/>
  <c r="F272" i="8"/>
  <c r="I11" i="26"/>
  <c r="J86" i="7"/>
  <c r="K86" i="7" s="1"/>
  <c r="H95" i="7"/>
  <c r="I95" i="7" s="1"/>
  <c r="BI215" i="8"/>
  <c r="BI215" i="19" s="1"/>
  <c r="BC215" i="8"/>
  <c r="BC215" i="19" s="1"/>
  <c r="AW215" i="8"/>
  <c r="AW215" i="19" s="1"/>
  <c r="G79" i="7"/>
  <c r="H79" i="7" s="1"/>
  <c r="I79" i="7" s="1"/>
  <c r="AW31" i="8" s="1"/>
  <c r="AX31" i="8" s="1"/>
  <c r="BC93" i="8"/>
  <c r="BC93" i="19" s="1"/>
  <c r="AW93" i="8"/>
  <c r="BI93" i="8"/>
  <c r="BI93" i="19" s="1"/>
  <c r="BI186" i="8"/>
  <c r="BI186" i="19" s="1"/>
  <c r="BC186" i="8"/>
  <c r="BC186" i="19" s="1"/>
  <c r="AW186" i="8"/>
  <c r="AW186" i="19" s="1"/>
  <c r="BC125" i="8"/>
  <c r="BC125" i="19" s="1"/>
  <c r="BK29" i="8"/>
  <c r="BK29" i="19" s="1"/>
  <c r="BJ29" i="8"/>
  <c r="BJ29" i="19" s="1"/>
  <c r="BI29" i="19"/>
  <c r="BC29" i="19"/>
  <c r="BE29" i="8"/>
  <c r="BD29" i="8"/>
  <c r="BD29" i="19" s="1"/>
  <c r="G88" i="7"/>
  <c r="BJ33" i="8"/>
  <c r="BJ33" i="19" s="1"/>
  <c r="BI33" i="19"/>
  <c r="BK33" i="8"/>
  <c r="BK33" i="19" s="1"/>
  <c r="AY122" i="8"/>
  <c r="AX122" i="8"/>
  <c r="AW122" i="19"/>
  <c r="BK60" i="8"/>
  <c r="BK60" i="19" s="1"/>
  <c r="BJ60" i="8"/>
  <c r="BJ60" i="19" s="1"/>
  <c r="AY126" i="8"/>
  <c r="AW126" i="19"/>
  <c r="AX126" i="8"/>
  <c r="AX126" i="19" s="1"/>
  <c r="BE33" i="8"/>
  <c r="BE33" i="19" s="1"/>
  <c r="BD33" i="8"/>
  <c r="BD33" i="19" s="1"/>
  <c r="BC33" i="19"/>
  <c r="AY184" i="8"/>
  <c r="AY184" i="19" s="1"/>
  <c r="AX184" i="8"/>
  <c r="AX184" i="19" s="1"/>
  <c r="BK184" i="8"/>
  <c r="BK184" i="19" s="1"/>
  <c r="BJ184" i="8"/>
  <c r="BJ184" i="19" s="1"/>
  <c r="BE126" i="8"/>
  <c r="BE126" i="19" s="1"/>
  <c r="BD126" i="8"/>
  <c r="BD126" i="19" s="1"/>
  <c r="AX33" i="8"/>
  <c r="AX33" i="19" s="1"/>
  <c r="AW33" i="19"/>
  <c r="AY33" i="8"/>
  <c r="AX91" i="8"/>
  <c r="AX91" i="19" s="1"/>
  <c r="AY91" i="8"/>
  <c r="AY91" i="19" s="1"/>
  <c r="BK91" i="8"/>
  <c r="BK91" i="19" s="1"/>
  <c r="BJ91" i="8"/>
  <c r="BJ91" i="19" s="1"/>
  <c r="BE91" i="8"/>
  <c r="BE91" i="19" s="1"/>
  <c r="BD91" i="8"/>
  <c r="BD91" i="19" s="1"/>
  <c r="BJ126" i="8"/>
  <c r="BJ126" i="19" s="1"/>
  <c r="BK126" i="8"/>
  <c r="BK126" i="19" s="1"/>
  <c r="BD122" i="8"/>
  <c r="BD122" i="19" s="1"/>
  <c r="BE122" i="8"/>
  <c r="BE122" i="19" s="1"/>
  <c r="AX153" i="8"/>
  <c r="AX153" i="19" s="1"/>
  <c r="AY153" i="8"/>
  <c r="AY153" i="19" s="1"/>
  <c r="BK122" i="8"/>
  <c r="BK122" i="19" s="1"/>
  <c r="BJ122" i="8"/>
  <c r="BJ122" i="19" s="1"/>
  <c r="BD184" i="8"/>
  <c r="BD184" i="19" s="1"/>
  <c r="BE184" i="8"/>
  <c r="BE184" i="19" s="1"/>
  <c r="E287" i="19"/>
  <c r="E287" i="8"/>
  <c r="E293" i="19"/>
  <c r="FD110" i="8"/>
  <c r="FJ109" i="8"/>
  <c r="FJ110" i="8"/>
  <c r="DG48" i="8"/>
  <c r="DG109" i="8"/>
  <c r="E293" i="8"/>
  <c r="J127" i="7"/>
  <c r="K127" i="7" s="1"/>
  <c r="DG41" i="19"/>
  <c r="DG48" i="19" s="1"/>
  <c r="DY79" i="8"/>
  <c r="DY78" i="8"/>
  <c r="DM141" i="8"/>
  <c r="DS79" i="8"/>
  <c r="DS78" i="8"/>
  <c r="DS78" i="19"/>
  <c r="EX171" i="19"/>
  <c r="DY109" i="8"/>
  <c r="FD140" i="19"/>
  <c r="DG141" i="8"/>
  <c r="FD141" i="8"/>
  <c r="FD140" i="8"/>
  <c r="DS140" i="8"/>
  <c r="DM47" i="8"/>
  <c r="DM110" i="8"/>
  <c r="FD171" i="8"/>
  <c r="FD172" i="8"/>
  <c r="DM48" i="8"/>
  <c r="FP171" i="8"/>
  <c r="FP172" i="8"/>
  <c r="FD203" i="8"/>
  <c r="FD202" i="8"/>
  <c r="DY202" i="8"/>
  <c r="DY203" i="8"/>
  <c r="DM47" i="19"/>
  <c r="FJ47" i="8"/>
  <c r="FJ48" i="8"/>
  <c r="FJ79" i="8"/>
  <c r="FJ78" i="8"/>
  <c r="FJ141" i="8"/>
  <c r="FJ140" i="8"/>
  <c r="DS171" i="8"/>
  <c r="DS172" i="8"/>
  <c r="FJ202" i="8"/>
  <c r="FJ203" i="8"/>
  <c r="DS203" i="8"/>
  <c r="DS202" i="8"/>
  <c r="FP48" i="8"/>
  <c r="FP47" i="8"/>
  <c r="EX203" i="8"/>
  <c r="EX202" i="8"/>
  <c r="DS109" i="8"/>
  <c r="DS110" i="8"/>
  <c r="FD47" i="8"/>
  <c r="FD48" i="8"/>
  <c r="DY78" i="19"/>
  <c r="FJ172" i="8"/>
  <c r="FJ171" i="8"/>
  <c r="DM172" i="8"/>
  <c r="DM171" i="8"/>
  <c r="DM202" i="8"/>
  <c r="DM203" i="8"/>
  <c r="FP202" i="8"/>
  <c r="FP203" i="8"/>
  <c r="DS48" i="8"/>
  <c r="DS47" i="8"/>
  <c r="DY140" i="8"/>
  <c r="DY141" i="8"/>
  <c r="EX110" i="8"/>
  <c r="EX109" i="8"/>
  <c r="DG171" i="8"/>
  <c r="DG172" i="8"/>
  <c r="FP109" i="8"/>
  <c r="FP110" i="8"/>
  <c r="DG203" i="8"/>
  <c r="DG202" i="8"/>
  <c r="DM78" i="8"/>
  <c r="DM79" i="8"/>
  <c r="DY172" i="8"/>
  <c r="DY171" i="8"/>
  <c r="FD79" i="8"/>
  <c r="FD78" i="8"/>
  <c r="EX140" i="8"/>
  <c r="EX141" i="8"/>
  <c r="F293" i="8"/>
  <c r="CM48" i="8"/>
  <c r="CS141" i="8"/>
  <c r="EP141" i="8"/>
  <c r="CM79" i="8"/>
  <c r="EJ141" i="8"/>
  <c r="CY141" i="8"/>
  <c r="J124" i="7"/>
  <c r="K124" i="7" s="1"/>
  <c r="ER79" i="8"/>
  <c r="ER78" i="8"/>
  <c r="EL79" i="8"/>
  <c r="EL78" i="8"/>
  <c r="EF78" i="8"/>
  <c r="EF79" i="8"/>
  <c r="CU78" i="8"/>
  <c r="EP79" i="8"/>
  <c r="EJ79" i="8"/>
  <c r="EP172" i="8"/>
  <c r="EJ172" i="8"/>
  <c r="CY172" i="8"/>
  <c r="CS172" i="8"/>
  <c r="CY79" i="8"/>
  <c r="DA79" i="8"/>
  <c r="DA78" i="8"/>
  <c r="CS79" i="8"/>
  <c r="CU79" i="8"/>
  <c r="CO79" i="8"/>
  <c r="CO78" i="8"/>
  <c r="Z150" i="19"/>
  <c r="AS150" i="19" s="1"/>
  <c r="AS150" i="8"/>
  <c r="V59" i="8"/>
  <c r="AH152" i="8"/>
  <c r="AH152" i="19" s="1"/>
  <c r="AB59" i="8"/>
  <c r="AB59" i="19" s="1"/>
  <c r="V152" i="8"/>
  <c r="AN152" i="8"/>
  <c r="AN152" i="19" s="1"/>
  <c r="AH59" i="8"/>
  <c r="AH59" i="19" s="1"/>
  <c r="AN59" i="8"/>
  <c r="AN59" i="19" s="1"/>
  <c r="AB152" i="8"/>
  <c r="AB152" i="19" s="1"/>
  <c r="AJ59" i="8"/>
  <c r="AJ59" i="19" s="1"/>
  <c r="AJ152" i="8"/>
  <c r="AJ152" i="19" s="1"/>
  <c r="X152" i="8"/>
  <c r="AD152" i="8"/>
  <c r="AD152" i="19" s="1"/>
  <c r="X59" i="8"/>
  <c r="AP59" i="8"/>
  <c r="AP59" i="19" s="1"/>
  <c r="AD59" i="8"/>
  <c r="AD59" i="19" s="1"/>
  <c r="AP152" i="8"/>
  <c r="AP152" i="19" s="1"/>
  <c r="Z57" i="19"/>
  <c r="AS57" i="19" s="1"/>
  <c r="AS57" i="8"/>
  <c r="F60" i="7"/>
  <c r="CQ297" i="20"/>
  <c r="CS110" i="8"/>
  <c r="CY48" i="8"/>
  <c r="EL196" i="8"/>
  <c r="EL196" i="19" s="1"/>
  <c r="EL203" i="19" s="1"/>
  <c r="EM196" i="8"/>
  <c r="EM196" i="19" s="1"/>
  <c r="CY110" i="8"/>
  <c r="EJ48" i="8"/>
  <c r="CS48" i="8"/>
  <c r="EL103" i="8"/>
  <c r="EL103" i="19" s="1"/>
  <c r="EL110" i="19" s="1"/>
  <c r="EM103" i="8"/>
  <c r="EM103" i="19" s="1"/>
  <c r="EF103" i="8"/>
  <c r="EF103" i="19" s="1"/>
  <c r="EF110" i="19" s="1"/>
  <c r="EG103" i="8"/>
  <c r="EG103" i="19" s="1"/>
  <c r="EF196" i="8"/>
  <c r="EF196" i="19" s="1"/>
  <c r="EF203" i="19" s="1"/>
  <c r="EG196" i="8"/>
  <c r="EG196" i="19" s="1"/>
  <c r="CU109" i="8"/>
  <c r="CU110" i="8"/>
  <c r="DA196" i="8"/>
  <c r="DA196" i="19" s="1"/>
  <c r="DA203" i="19" s="1"/>
  <c r="DB196" i="8"/>
  <c r="DB196" i="19" s="1"/>
  <c r="EP48" i="8"/>
  <c r="C278" i="8"/>
  <c r="G278" i="8" s="1"/>
  <c r="J58" i="7"/>
  <c r="K58" i="7" s="1"/>
  <c r="Z54" i="19"/>
  <c r="AS54" i="19" s="1"/>
  <c r="AS54" i="8"/>
  <c r="Z178" i="19"/>
  <c r="AS178" i="19" s="1"/>
  <c r="AS178" i="8"/>
  <c r="Z147" i="19"/>
  <c r="AS147" i="19" s="1"/>
  <c r="AS147" i="8"/>
  <c r="CQ298" i="20"/>
  <c r="E272" i="8"/>
  <c r="C278" i="19"/>
  <c r="G278" i="19" s="1"/>
  <c r="G292" i="19"/>
  <c r="G291" i="19"/>
  <c r="G292" i="8"/>
  <c r="F272" i="19"/>
  <c r="AS20" i="19"/>
  <c r="CU78" i="19"/>
  <c r="G298" i="19"/>
  <c r="EF78" i="19"/>
  <c r="CQ296" i="20"/>
  <c r="G291" i="8"/>
  <c r="E272" i="19"/>
  <c r="G294" i="19"/>
  <c r="CQ293" i="20"/>
  <c r="AS113" i="8"/>
  <c r="D281" i="19"/>
  <c r="K83" i="19"/>
  <c r="K110" i="19" s="1"/>
  <c r="K110" i="8"/>
  <c r="Q52" i="19"/>
  <c r="Q79" i="19" s="1"/>
  <c r="Q79" i="8"/>
  <c r="K114" i="19"/>
  <c r="K141" i="19" s="1"/>
  <c r="K141" i="8"/>
  <c r="K52" i="19"/>
  <c r="K79" i="19" s="1"/>
  <c r="K79" i="8"/>
  <c r="E110" i="8"/>
  <c r="E83" i="19"/>
  <c r="E110" i="19" s="1"/>
  <c r="Q110" i="8"/>
  <c r="Q83" i="19"/>
  <c r="Q110" i="19" s="1"/>
  <c r="K145" i="19"/>
  <c r="K172" i="19" s="1"/>
  <c r="K172" i="8"/>
  <c r="Q176" i="19"/>
  <c r="Q203" i="19" s="1"/>
  <c r="Q203" i="8"/>
  <c r="Q145" i="19"/>
  <c r="Q172" i="19" s="1"/>
  <c r="Q172" i="8"/>
  <c r="E52" i="19"/>
  <c r="E79" i="19" s="1"/>
  <c r="E79" i="8"/>
  <c r="K176" i="19"/>
  <c r="K203" i="19" s="1"/>
  <c r="K203" i="8"/>
  <c r="E176" i="19"/>
  <c r="E203" i="19" s="1"/>
  <c r="E203" i="8"/>
  <c r="E114" i="19"/>
  <c r="E141" i="19" s="1"/>
  <c r="E141" i="8"/>
  <c r="E145" i="19"/>
  <c r="E172" i="19" s="1"/>
  <c r="E172" i="8"/>
  <c r="Q114" i="19"/>
  <c r="Q141" i="19" s="1"/>
  <c r="Q141" i="8"/>
  <c r="AS51" i="8"/>
  <c r="AS51" i="19"/>
  <c r="AS144" i="8"/>
  <c r="G113" i="19"/>
  <c r="M82" i="19"/>
  <c r="N175" i="19"/>
  <c r="AS175" i="19" s="1"/>
  <c r="AS175" i="8"/>
  <c r="AS20" i="8"/>
  <c r="H82" i="19"/>
  <c r="AS82" i="19" s="1"/>
  <c r="AS82" i="8"/>
  <c r="EG165" i="8"/>
  <c r="EG165" i="19" s="1"/>
  <c r="DB165" i="8"/>
  <c r="DB165" i="19" s="1"/>
  <c r="EM165" i="8"/>
  <c r="EM165" i="19" s="1"/>
  <c r="ES134" i="8"/>
  <c r="ES134" i="19" s="1"/>
  <c r="CN41" i="19"/>
  <c r="CP41" i="8"/>
  <c r="CP41" i="19" s="1"/>
  <c r="DB72" i="8"/>
  <c r="DB72" i="19" s="1"/>
  <c r="EE41" i="19"/>
  <c r="EG41" i="8"/>
  <c r="EG41" i="19" s="1"/>
  <c r="AS27" i="19"/>
  <c r="AS27" i="8"/>
  <c r="CU196" i="8"/>
  <c r="CU196" i="19" s="1"/>
  <c r="CU203" i="19" s="1"/>
  <c r="AS120" i="19"/>
  <c r="AS120" i="8"/>
  <c r="EF41" i="8"/>
  <c r="EL41" i="8"/>
  <c r="EL41" i="19" s="1"/>
  <c r="EL48" i="19" s="1"/>
  <c r="EM41" i="8"/>
  <c r="EM41" i="19" s="1"/>
  <c r="EM134" i="8"/>
  <c r="EM134" i="19" s="1"/>
  <c r="DB134" i="8"/>
  <c r="DB134" i="19" s="1"/>
  <c r="EM72" i="8"/>
  <c r="EM72" i="19" s="1"/>
  <c r="CP165" i="8"/>
  <c r="CP165" i="19" s="1"/>
  <c r="ES165" i="8"/>
  <c r="ES165" i="19" s="1"/>
  <c r="AQ47" i="8"/>
  <c r="AQ48" i="8" s="1"/>
  <c r="DA103" i="8"/>
  <c r="DA103" i="19" s="1"/>
  <c r="DA110" i="19" s="1"/>
  <c r="AK47" i="8"/>
  <c r="AK48" i="8" s="1"/>
  <c r="AQ140" i="8"/>
  <c r="AQ141" i="8" s="1"/>
  <c r="ED41" i="19"/>
  <c r="ED48" i="19" s="1"/>
  <c r="AE140" i="8"/>
  <c r="AE141" i="8" s="1"/>
  <c r="DA165" i="8"/>
  <c r="DA165" i="19" s="1"/>
  <c r="DA172" i="19" s="1"/>
  <c r="ER103" i="8"/>
  <c r="ER103" i="19" s="1"/>
  <c r="ER110" i="19" s="1"/>
  <c r="CP134" i="8"/>
  <c r="CP134" i="19" s="1"/>
  <c r="EG134" i="8"/>
  <c r="EG134" i="19" s="1"/>
  <c r="ER41" i="8"/>
  <c r="ER41" i="19" s="1"/>
  <c r="ER48" i="19" s="1"/>
  <c r="ES41" i="8"/>
  <c r="ES41" i="19" s="1"/>
  <c r="ES72" i="8"/>
  <c r="ES72" i="19" s="1"/>
  <c r="EG72" i="8"/>
  <c r="EG72" i="19" s="1"/>
  <c r="Y47" i="8"/>
  <c r="Y48" i="8" s="1"/>
  <c r="Y140" i="8"/>
  <c r="Y141" i="8" s="1"/>
  <c r="ER165" i="8"/>
  <c r="ER165" i="19" s="1"/>
  <c r="ER172" i="19" s="1"/>
  <c r="CO41" i="8"/>
  <c r="CO103" i="8"/>
  <c r="CO103" i="19" s="1"/>
  <c r="CO110" i="19" s="1"/>
  <c r="CO196" i="8"/>
  <c r="CO196" i="19" s="1"/>
  <c r="CO203" i="19" s="1"/>
  <c r="EF165" i="8"/>
  <c r="EF165" i="19" s="1"/>
  <c r="EF172" i="19" s="1"/>
  <c r="E297" i="19"/>
  <c r="CP72" i="8"/>
  <c r="CP72" i="19" s="1"/>
  <c r="CV41" i="8"/>
  <c r="CV41" i="19" s="1"/>
  <c r="DA41" i="8"/>
  <c r="DA41" i="19" s="1"/>
  <c r="DA48" i="19" s="1"/>
  <c r="DB41" i="8"/>
  <c r="DB41" i="19" s="1"/>
  <c r="CV165" i="8"/>
  <c r="CV165" i="19" s="1"/>
  <c r="CV134" i="8"/>
  <c r="CV134" i="19" s="1"/>
  <c r="CV72" i="8"/>
  <c r="CV72" i="19" s="1"/>
  <c r="AE47" i="8"/>
  <c r="AE48" i="8" s="1"/>
  <c r="EL165" i="8"/>
  <c r="EL165" i="19" s="1"/>
  <c r="EL172" i="19" s="1"/>
  <c r="ER134" i="8"/>
  <c r="ER134" i="19" s="1"/>
  <c r="ER141" i="19" s="1"/>
  <c r="EL134" i="8"/>
  <c r="EL134" i="19" s="1"/>
  <c r="EL141" i="19" s="1"/>
  <c r="CM41" i="19"/>
  <c r="CM48" i="19" s="1"/>
  <c r="CO165" i="8"/>
  <c r="CO165" i="19" s="1"/>
  <c r="CO172" i="19" s="1"/>
  <c r="AK140" i="8"/>
  <c r="AK141" i="8" s="1"/>
  <c r="ER196" i="8"/>
  <c r="ER196" i="19" s="1"/>
  <c r="ER203" i="19" s="1"/>
  <c r="CU165" i="8"/>
  <c r="CU165" i="19" s="1"/>
  <c r="CU172" i="19" s="1"/>
  <c r="D272" i="8"/>
  <c r="F297" i="19"/>
  <c r="D272" i="19"/>
  <c r="G299" i="19"/>
  <c r="G32" i="7" l="1"/>
  <c r="G34" i="7" s="1"/>
  <c r="BE60" i="8"/>
  <c r="BE60" i="19" s="1"/>
  <c r="EF140" i="8"/>
  <c r="EF140" i="19"/>
  <c r="EF141" i="8"/>
  <c r="EX47" i="19"/>
  <c r="BD60" i="8"/>
  <c r="BD60" i="19" s="1"/>
  <c r="DS140" i="19"/>
  <c r="DA140" i="8"/>
  <c r="DY47" i="19"/>
  <c r="CO140" i="8"/>
  <c r="BJ153" i="8"/>
  <c r="BJ153" i="19" s="1"/>
  <c r="D80" i="7"/>
  <c r="FJ109" i="19"/>
  <c r="G293" i="19"/>
  <c r="DA141" i="8"/>
  <c r="H55" i="7"/>
  <c r="I55" i="7" s="1"/>
  <c r="AD58" i="8" s="1"/>
  <c r="AD58" i="19" s="1"/>
  <c r="AY60" i="8"/>
  <c r="AY60" i="19" s="1"/>
  <c r="CJ60" i="19" s="1"/>
  <c r="DG140" i="19"/>
  <c r="BE153" i="8"/>
  <c r="BE153" i="19" s="1"/>
  <c r="AW60" i="19"/>
  <c r="BD153" i="8"/>
  <c r="BD153" i="19" s="1"/>
  <c r="CU47" i="19"/>
  <c r="CU48" i="8"/>
  <c r="G272" i="8"/>
  <c r="CU47" i="8"/>
  <c r="CO141" i="8"/>
  <c r="CU140" i="8"/>
  <c r="DG78" i="19"/>
  <c r="DM140" i="19"/>
  <c r="BK153" i="8"/>
  <c r="BK153" i="19" s="1"/>
  <c r="BI31" i="8"/>
  <c r="BK31" i="8" s="1"/>
  <c r="BK31" i="19" s="1"/>
  <c r="ER78" i="19"/>
  <c r="CU134" i="19"/>
  <c r="CU141" i="19" s="1"/>
  <c r="FP141" i="19"/>
  <c r="FP140" i="19"/>
  <c r="EX79" i="19"/>
  <c r="EX78" i="19"/>
  <c r="AX93" i="8"/>
  <c r="AX93" i="19" s="1"/>
  <c r="AW93" i="19"/>
  <c r="CO78" i="19"/>
  <c r="J133" i="7"/>
  <c r="K133" i="7" s="1"/>
  <c r="H23" i="7"/>
  <c r="I23" i="7" s="1"/>
  <c r="BC31" i="8"/>
  <c r="BE31" i="8" s="1"/>
  <c r="BE31" i="19" s="1"/>
  <c r="L12" i="26"/>
  <c r="N12" i="26" s="1"/>
  <c r="J12" i="26"/>
  <c r="I12" i="26"/>
  <c r="A439" i="27"/>
  <c r="AQ405" i="27"/>
  <c r="H30" i="7"/>
  <c r="I30" i="7" s="1"/>
  <c r="H28" i="7"/>
  <c r="I28" i="7" s="1"/>
  <c r="BE215" i="8"/>
  <c r="BE215" i="19" s="1"/>
  <c r="BD215" i="8"/>
  <c r="BD215" i="19" s="1"/>
  <c r="BK215" i="8"/>
  <c r="BK215" i="19" s="1"/>
  <c r="BJ215" i="8"/>
  <c r="BJ215" i="19" s="1"/>
  <c r="AY215" i="8"/>
  <c r="AY215" i="19" s="1"/>
  <c r="AX215" i="8"/>
  <c r="AX215" i="19" s="1"/>
  <c r="BI218" i="8"/>
  <c r="BI218" i="19" s="1"/>
  <c r="AW218" i="8"/>
  <c r="AW218" i="19" s="1"/>
  <c r="BC218" i="8"/>
  <c r="BC218" i="19" s="1"/>
  <c r="H88" i="7"/>
  <c r="I88" i="7" s="1"/>
  <c r="D89" i="7"/>
  <c r="G89" i="7" s="1"/>
  <c r="H89" i="7" s="1"/>
  <c r="I89" i="7" s="1"/>
  <c r="BE186" i="8"/>
  <c r="BE186" i="19" s="1"/>
  <c r="BE29" i="19"/>
  <c r="CJ29" i="19" s="1"/>
  <c r="CJ29" i="8"/>
  <c r="J76" i="7" s="1"/>
  <c r="K76" i="7" s="1"/>
  <c r="AY31" i="8"/>
  <c r="AY31" i="19" s="1"/>
  <c r="AW31" i="19"/>
  <c r="AY93" i="8"/>
  <c r="AY93" i="19" s="1"/>
  <c r="CJ64" i="19"/>
  <c r="CJ64" i="8"/>
  <c r="CJ184" i="19"/>
  <c r="CJ184" i="8"/>
  <c r="AX60" i="19"/>
  <c r="AY126" i="19"/>
  <c r="CJ126" i="19" s="1"/>
  <c r="CJ126" i="8"/>
  <c r="J83" i="7" s="1"/>
  <c r="K83" i="7" s="1"/>
  <c r="AY33" i="19"/>
  <c r="CJ33" i="19" s="1"/>
  <c r="CJ33" i="8"/>
  <c r="CJ157" i="19"/>
  <c r="CJ157" i="8"/>
  <c r="AX122" i="19"/>
  <c r="CJ91" i="19"/>
  <c r="CJ91" i="8"/>
  <c r="AY122" i="19"/>
  <c r="CJ122" i="19" s="1"/>
  <c r="CJ122" i="8"/>
  <c r="J82" i="7" s="1"/>
  <c r="K82" i="7" s="1"/>
  <c r="AX31" i="19"/>
  <c r="CJ188" i="19"/>
  <c r="CJ188" i="8"/>
  <c r="CJ95" i="19"/>
  <c r="CJ95" i="8"/>
  <c r="DG109" i="19"/>
  <c r="AN58" i="8"/>
  <c r="AN58" i="19" s="1"/>
  <c r="AN151" i="8"/>
  <c r="AN151" i="19" s="1"/>
  <c r="V58" i="8"/>
  <c r="AH58" i="8"/>
  <c r="AH58" i="19" s="1"/>
  <c r="V151" i="8"/>
  <c r="AB58" i="8"/>
  <c r="AB58" i="19" s="1"/>
  <c r="AB151" i="8"/>
  <c r="AB151" i="19" s="1"/>
  <c r="AH151" i="8"/>
  <c r="AH151" i="19" s="1"/>
  <c r="J33" i="7"/>
  <c r="K33" i="7" s="1"/>
  <c r="FD109" i="19"/>
  <c r="J29" i="7"/>
  <c r="K29" i="7" s="1"/>
  <c r="J51" i="7"/>
  <c r="K51" i="7" s="1"/>
  <c r="G293" i="8"/>
  <c r="DG47" i="19"/>
  <c r="DY109" i="19"/>
  <c r="DM109" i="19"/>
  <c r="FJ140" i="19"/>
  <c r="FJ78" i="19"/>
  <c r="FJ47" i="19"/>
  <c r="DY202" i="19"/>
  <c r="FP171" i="19"/>
  <c r="DS171" i="19"/>
  <c r="FD202" i="19"/>
  <c r="DS202" i="19"/>
  <c r="FJ202" i="19"/>
  <c r="FD171" i="19"/>
  <c r="FD47" i="19"/>
  <c r="DS109" i="19"/>
  <c r="FP47" i="19"/>
  <c r="FJ171" i="19"/>
  <c r="EX202" i="19"/>
  <c r="DY171" i="19"/>
  <c r="FP109" i="19"/>
  <c r="DM202" i="19"/>
  <c r="EX140" i="19"/>
  <c r="DS47" i="19"/>
  <c r="FP202" i="19"/>
  <c r="FD78" i="19"/>
  <c r="DM78" i="19"/>
  <c r="DY140" i="19"/>
  <c r="DG202" i="19"/>
  <c r="DG171" i="19"/>
  <c r="EX109" i="19"/>
  <c r="DM171" i="19"/>
  <c r="C280" i="8"/>
  <c r="G280" i="8" s="1"/>
  <c r="C280" i="19"/>
  <c r="G280" i="19" s="1"/>
  <c r="J128" i="7"/>
  <c r="K128" i="7" s="1"/>
  <c r="ER141" i="8"/>
  <c r="ER140" i="8"/>
  <c r="DA140" i="19"/>
  <c r="EL141" i="8"/>
  <c r="EL140" i="8"/>
  <c r="CO140" i="19"/>
  <c r="EL78" i="19"/>
  <c r="ER171" i="8"/>
  <c r="ER172" i="8"/>
  <c r="EL172" i="8"/>
  <c r="EL171" i="8"/>
  <c r="EF172" i="8"/>
  <c r="EF171" i="8"/>
  <c r="DA172" i="8"/>
  <c r="DA171" i="8"/>
  <c r="CU172" i="8"/>
  <c r="CU171" i="8"/>
  <c r="CO172" i="8"/>
  <c r="CO171" i="8"/>
  <c r="DA78" i="19"/>
  <c r="Z59" i="8"/>
  <c r="Z59" i="19" s="1"/>
  <c r="X59" i="19"/>
  <c r="AL59" i="8"/>
  <c r="AL59" i="19" s="1"/>
  <c r="AK59" i="8"/>
  <c r="AK59" i="19" s="1"/>
  <c r="AI59" i="8"/>
  <c r="AI59" i="19" s="1"/>
  <c r="AI152" i="8"/>
  <c r="AI152" i="19" s="1"/>
  <c r="AK152" i="8"/>
  <c r="AK152" i="19" s="1"/>
  <c r="AR152" i="8"/>
  <c r="AR152" i="19" s="1"/>
  <c r="AF152" i="8"/>
  <c r="AF152" i="19" s="1"/>
  <c r="AO152" i="8"/>
  <c r="AO152" i="19" s="1"/>
  <c r="AQ152" i="8"/>
  <c r="AQ152" i="19" s="1"/>
  <c r="W59" i="8"/>
  <c r="Y59" i="8"/>
  <c r="V59" i="19"/>
  <c r="V90" i="8"/>
  <c r="V90" i="19" s="1"/>
  <c r="V183" i="8"/>
  <c r="AB90" i="8"/>
  <c r="AB90" i="19" s="1"/>
  <c r="AH90" i="8"/>
  <c r="AH90" i="19" s="1"/>
  <c r="AN183" i="8"/>
  <c r="AN183" i="19" s="1"/>
  <c r="AH183" i="8"/>
  <c r="AH183" i="19" s="1"/>
  <c r="AB183" i="8"/>
  <c r="AB183" i="19" s="1"/>
  <c r="AN90" i="8"/>
  <c r="AN90" i="19" s="1"/>
  <c r="AF59" i="8"/>
  <c r="AF59" i="19" s="1"/>
  <c r="Z152" i="8"/>
  <c r="Z152" i="19" s="1"/>
  <c r="X152" i="19"/>
  <c r="AE152" i="8"/>
  <c r="AE152" i="19" s="1"/>
  <c r="AC152" i="8"/>
  <c r="AC152" i="19" s="1"/>
  <c r="Y152" i="8"/>
  <c r="W152" i="8"/>
  <c r="V152" i="19"/>
  <c r="AR59" i="8"/>
  <c r="AR59" i="19" s="1"/>
  <c r="AL152" i="8"/>
  <c r="AL152" i="19" s="1"/>
  <c r="AO59" i="8"/>
  <c r="AO59" i="19" s="1"/>
  <c r="AQ59" i="8"/>
  <c r="AQ59" i="19" s="1"/>
  <c r="AE59" i="8"/>
  <c r="AE59" i="19" s="1"/>
  <c r="AC59" i="8"/>
  <c r="AC59" i="19" s="1"/>
  <c r="DA48" i="8"/>
  <c r="DA47" i="8"/>
  <c r="CO203" i="8"/>
  <c r="CO202" i="8"/>
  <c r="CU203" i="8"/>
  <c r="CU202" i="8"/>
  <c r="EL109" i="8"/>
  <c r="EL110" i="8"/>
  <c r="CO110" i="8"/>
  <c r="CO109" i="8"/>
  <c r="EL48" i="8"/>
  <c r="EL47" i="8"/>
  <c r="EF41" i="19"/>
  <c r="EF48" i="19" s="1"/>
  <c r="EF47" i="8"/>
  <c r="EF48" i="8"/>
  <c r="CU109" i="19"/>
  <c r="EF109" i="8"/>
  <c r="EF110" i="8"/>
  <c r="EL202" i="8"/>
  <c r="EL203" i="8"/>
  <c r="ER203" i="8"/>
  <c r="ER202" i="8"/>
  <c r="DA202" i="8"/>
  <c r="DA203" i="8"/>
  <c r="CO41" i="19"/>
  <c r="CO48" i="19" s="1"/>
  <c r="CO47" i="8"/>
  <c r="CO48" i="8"/>
  <c r="DA109" i="8"/>
  <c r="DA110" i="8"/>
  <c r="ER47" i="8"/>
  <c r="ER48" i="8"/>
  <c r="ER109" i="8"/>
  <c r="ER110" i="8"/>
  <c r="EF203" i="8"/>
  <c r="EF202" i="8"/>
  <c r="AS85" i="19"/>
  <c r="AS85" i="8"/>
  <c r="J52" i="7"/>
  <c r="K52" i="7" s="1"/>
  <c r="G272" i="19"/>
  <c r="FR165" i="19"/>
  <c r="FR165" i="8"/>
  <c r="EA41" i="8"/>
  <c r="C274" i="19"/>
  <c r="G274" i="19" s="1"/>
  <c r="J24" i="7"/>
  <c r="K24" i="7" s="1"/>
  <c r="C274" i="8"/>
  <c r="G274" i="8" s="1"/>
  <c r="EA41" i="19"/>
  <c r="FR196" i="8"/>
  <c r="FR134" i="19"/>
  <c r="EA134" i="19"/>
  <c r="FR103" i="19"/>
  <c r="AE140" i="19"/>
  <c r="AE141" i="19" s="1"/>
  <c r="EA103" i="8"/>
  <c r="FR41" i="8"/>
  <c r="AQ140" i="19"/>
  <c r="AQ141" i="19" s="1"/>
  <c r="FR72" i="19"/>
  <c r="G297" i="19"/>
  <c r="AK140" i="19"/>
  <c r="AK141" i="19" s="1"/>
  <c r="Y47" i="19"/>
  <c r="Y48" i="19" s="1"/>
  <c r="EA165" i="8"/>
  <c r="FR134" i="8"/>
  <c r="EA196" i="19"/>
  <c r="EA72" i="8"/>
  <c r="EA165" i="19"/>
  <c r="AK47" i="19"/>
  <c r="AK48" i="19" s="1"/>
  <c r="EA196" i="8"/>
  <c r="FR196" i="19"/>
  <c r="AE47" i="19"/>
  <c r="AE48" i="19" s="1"/>
  <c r="EA134" i="8"/>
  <c r="Y140" i="19"/>
  <c r="Y141" i="19" s="1"/>
  <c r="EA72" i="19"/>
  <c r="FR103" i="8"/>
  <c r="EA103" i="19"/>
  <c r="FR41" i="19"/>
  <c r="AQ47" i="19"/>
  <c r="AQ48" i="19" s="1"/>
  <c r="FR72" i="8"/>
  <c r="J91" i="7" l="1"/>
  <c r="K91" i="7" s="1"/>
  <c r="AJ58" i="8"/>
  <c r="AJ58" i="19" s="1"/>
  <c r="X151" i="8"/>
  <c r="Y151" i="8" s="1"/>
  <c r="Y151" i="19" s="1"/>
  <c r="CJ153" i="8"/>
  <c r="CJ153" i="19"/>
  <c r="X58" i="8"/>
  <c r="Y58" i="8" s="1"/>
  <c r="Y58" i="19" s="1"/>
  <c r="AP58" i="8"/>
  <c r="AP58" i="19" s="1"/>
  <c r="AD151" i="8"/>
  <c r="AD151" i="19" s="1"/>
  <c r="AP151" i="8"/>
  <c r="AP151" i="19" s="1"/>
  <c r="AJ151" i="8"/>
  <c r="AJ151" i="19" s="1"/>
  <c r="G80" i="7"/>
  <c r="H80" i="7" s="1"/>
  <c r="I80" i="7" s="1"/>
  <c r="CJ60" i="8"/>
  <c r="J87" i="7" s="1"/>
  <c r="K87" i="7" s="1"/>
  <c r="BI31" i="19"/>
  <c r="E61" i="7"/>
  <c r="G61" i="7"/>
  <c r="CU140" i="19"/>
  <c r="CJ31" i="19"/>
  <c r="BJ31" i="8"/>
  <c r="BJ31" i="19" s="1"/>
  <c r="CJ215" i="19"/>
  <c r="C277" i="19"/>
  <c r="G277" i="19" s="1"/>
  <c r="J146" i="7"/>
  <c r="K146" i="7" s="1"/>
  <c r="F83" i="8"/>
  <c r="F176" i="8"/>
  <c r="R83" i="8"/>
  <c r="R176" i="8"/>
  <c r="L83" i="8"/>
  <c r="L176" i="8"/>
  <c r="L13" i="26"/>
  <c r="N13" i="26" s="1"/>
  <c r="J13" i="26"/>
  <c r="K13" i="26" s="1"/>
  <c r="H32" i="7"/>
  <c r="I32" i="7" s="1"/>
  <c r="K12" i="26"/>
  <c r="M12" i="26"/>
  <c r="L19" i="8"/>
  <c r="F19" i="8"/>
  <c r="R19" i="8"/>
  <c r="BD31" i="8"/>
  <c r="BD31" i="19" s="1"/>
  <c r="BC31" i="19"/>
  <c r="L174" i="8"/>
  <c r="L81" i="8"/>
  <c r="F81" i="8"/>
  <c r="R174" i="8"/>
  <c r="R81" i="8"/>
  <c r="F174" i="8"/>
  <c r="A473" i="27"/>
  <c r="AQ439" i="27"/>
  <c r="AY218" i="8"/>
  <c r="AY218" i="19" s="1"/>
  <c r="AX218" i="8"/>
  <c r="BK218" i="8"/>
  <c r="BK218" i="19" s="1"/>
  <c r="BJ218" i="8"/>
  <c r="BE218" i="8"/>
  <c r="BE218" i="19" s="1"/>
  <c r="BD218" i="8"/>
  <c r="CJ215" i="8"/>
  <c r="J94" i="7" s="1"/>
  <c r="K94" i="7" s="1"/>
  <c r="BI156" i="8"/>
  <c r="BI156" i="19" s="1"/>
  <c r="BC156" i="8"/>
  <c r="BC156" i="19" s="1"/>
  <c r="AW63" i="8"/>
  <c r="AY63" i="8" s="1"/>
  <c r="AW156" i="8"/>
  <c r="AW156" i="19" s="1"/>
  <c r="BI63" i="8"/>
  <c r="BC63" i="8"/>
  <c r="BC63" i="19" s="1"/>
  <c r="BD186" i="8"/>
  <c r="BD186" i="19" s="1"/>
  <c r="BC62" i="8"/>
  <c r="BC62" i="19" s="1"/>
  <c r="AW62" i="8"/>
  <c r="AY62" i="8" s="1"/>
  <c r="AY62" i="19" s="1"/>
  <c r="BI155" i="8"/>
  <c r="BI155" i="19" s="1"/>
  <c r="BI62" i="8"/>
  <c r="BC155" i="8"/>
  <c r="BD155" i="8" s="1"/>
  <c r="BD155" i="19" s="1"/>
  <c r="AW155" i="8"/>
  <c r="AW155" i="19" s="1"/>
  <c r="CJ31" i="8"/>
  <c r="J79" i="7" s="1"/>
  <c r="K79" i="7" s="1"/>
  <c r="AY187" i="8"/>
  <c r="AY187" i="19" s="1"/>
  <c r="AX187" i="8"/>
  <c r="AX187" i="19" s="1"/>
  <c r="BJ94" i="8"/>
  <c r="BJ94" i="19" s="1"/>
  <c r="BK94" i="8"/>
  <c r="BK94" i="19" s="1"/>
  <c r="BD187" i="8"/>
  <c r="BD187" i="19" s="1"/>
  <c r="BE187" i="8"/>
  <c r="BE187" i="19" s="1"/>
  <c r="AY94" i="8"/>
  <c r="AY94" i="19" s="1"/>
  <c r="AX94" i="8"/>
  <c r="AX94" i="19" s="1"/>
  <c r="AX110" i="19" s="1"/>
  <c r="BJ125" i="8"/>
  <c r="BJ125" i="19" s="1"/>
  <c r="BK125" i="8"/>
  <c r="BK125" i="19" s="1"/>
  <c r="BD125" i="8"/>
  <c r="BD125" i="19" s="1"/>
  <c r="BE125" i="8"/>
  <c r="BE125" i="19" s="1"/>
  <c r="AX125" i="8"/>
  <c r="AX125" i="19" s="1"/>
  <c r="AW125" i="19"/>
  <c r="AY125" i="8"/>
  <c r="BE94" i="8"/>
  <c r="BE94" i="19" s="1"/>
  <c r="BD94" i="8"/>
  <c r="BD94" i="19" s="1"/>
  <c r="BK187" i="8"/>
  <c r="BK187" i="19" s="1"/>
  <c r="BJ187" i="8"/>
  <c r="BJ187" i="19" s="1"/>
  <c r="BJ93" i="8"/>
  <c r="BJ93" i="19" s="1"/>
  <c r="BK93" i="8"/>
  <c r="BK93" i="19" s="1"/>
  <c r="BJ124" i="8"/>
  <c r="BJ124" i="19" s="1"/>
  <c r="BK124" i="8"/>
  <c r="BK124" i="19" s="1"/>
  <c r="BE124" i="8"/>
  <c r="BE124" i="19" s="1"/>
  <c r="BD124" i="8"/>
  <c r="BD124" i="19" s="1"/>
  <c r="AY124" i="8"/>
  <c r="AW124" i="19"/>
  <c r="AX124" i="8"/>
  <c r="BD93" i="8"/>
  <c r="BD93" i="19" s="1"/>
  <c r="BE93" i="8"/>
  <c r="BE93" i="19" s="1"/>
  <c r="AY186" i="8"/>
  <c r="AY186" i="19" s="1"/>
  <c r="AX186" i="8"/>
  <c r="AX186" i="19" s="1"/>
  <c r="BJ186" i="8"/>
  <c r="BJ186" i="19" s="1"/>
  <c r="BK186" i="8"/>
  <c r="BK186" i="19" s="1"/>
  <c r="J78" i="7"/>
  <c r="K78" i="7" s="1"/>
  <c r="D287" i="8"/>
  <c r="G287" i="8" s="1"/>
  <c r="D287" i="19"/>
  <c r="G287" i="19" s="1"/>
  <c r="AI151" i="8"/>
  <c r="AI151" i="19" s="1"/>
  <c r="AI172" i="19" s="1"/>
  <c r="AC151" i="8"/>
  <c r="AC151" i="19" s="1"/>
  <c r="AC172" i="19" s="1"/>
  <c r="V58" i="19"/>
  <c r="W58" i="8"/>
  <c r="W79" i="8" s="1"/>
  <c r="Z58" i="8"/>
  <c r="Z58" i="19" s="1"/>
  <c r="AC58" i="8"/>
  <c r="AC58" i="19" s="1"/>
  <c r="AC79" i="19" s="1"/>
  <c r="AE58" i="8"/>
  <c r="AE58" i="19" s="1"/>
  <c r="AO151" i="8"/>
  <c r="AO151" i="19" s="1"/>
  <c r="AO172" i="19" s="1"/>
  <c r="AF58" i="8"/>
  <c r="AF58" i="19" s="1"/>
  <c r="AI58" i="8"/>
  <c r="AI58" i="19" s="1"/>
  <c r="AI79" i="19" s="1"/>
  <c r="W151" i="8"/>
  <c r="W172" i="8" s="1"/>
  <c r="V151" i="19"/>
  <c r="AO58" i="8"/>
  <c r="AO58" i="19" s="1"/>
  <c r="AO79" i="19" s="1"/>
  <c r="X151" i="19"/>
  <c r="ER140" i="19"/>
  <c r="EL140" i="19"/>
  <c r="ER171" i="19"/>
  <c r="EL171" i="19"/>
  <c r="EF171" i="19"/>
  <c r="DA171" i="19"/>
  <c r="CU171" i="19"/>
  <c r="CO171" i="19"/>
  <c r="AC183" i="8"/>
  <c r="AC183" i="19" s="1"/>
  <c r="AC90" i="8"/>
  <c r="AC90" i="19" s="1"/>
  <c r="W59" i="19"/>
  <c r="AS59" i="19" s="1"/>
  <c r="AS59" i="8"/>
  <c r="W152" i="19"/>
  <c r="AS152" i="8"/>
  <c r="AI183" i="8"/>
  <c r="AI183" i="19" s="1"/>
  <c r="W183" i="8"/>
  <c r="W183" i="19" s="1"/>
  <c r="V183" i="19"/>
  <c r="Y152" i="19"/>
  <c r="AO183" i="8"/>
  <c r="AO183" i="19" s="1"/>
  <c r="W90" i="8"/>
  <c r="W90" i="19" s="1"/>
  <c r="AO90" i="8"/>
  <c r="AO90" i="19" s="1"/>
  <c r="AI90" i="8"/>
  <c r="AI90" i="19" s="1"/>
  <c r="Y59" i="19"/>
  <c r="CO47" i="19"/>
  <c r="EF109" i="19"/>
  <c r="EL47" i="19"/>
  <c r="DA109" i="19"/>
  <c r="EL202" i="19"/>
  <c r="EF47" i="19"/>
  <c r="CU202" i="19"/>
  <c r="EF202" i="19"/>
  <c r="CO202" i="19"/>
  <c r="ER47" i="19"/>
  <c r="ER202" i="19"/>
  <c r="EL109" i="19"/>
  <c r="ER109" i="19"/>
  <c r="DA202" i="19"/>
  <c r="CO109" i="19"/>
  <c r="DA47" i="19"/>
  <c r="C277" i="8"/>
  <c r="G277" i="8" s="1"/>
  <c r="J57" i="7"/>
  <c r="K57" i="7" s="1"/>
  <c r="E295" i="19"/>
  <c r="F295" i="19"/>
  <c r="E295" i="8"/>
  <c r="F295" i="8"/>
  <c r="AX155" i="8" l="1"/>
  <c r="AX155" i="19" s="1"/>
  <c r="AK58" i="8"/>
  <c r="AK58" i="19" s="1"/>
  <c r="Z151" i="8"/>
  <c r="Z151" i="19" s="1"/>
  <c r="AF151" i="8"/>
  <c r="AF151" i="19" s="1"/>
  <c r="AE151" i="8"/>
  <c r="AE151" i="19" s="1"/>
  <c r="AE171" i="19" s="1"/>
  <c r="AE172" i="19" s="1"/>
  <c r="D283" i="19"/>
  <c r="G283" i="19" s="1"/>
  <c r="AR151" i="8"/>
  <c r="AR151" i="19" s="1"/>
  <c r="X58" i="19"/>
  <c r="AL58" i="8"/>
  <c r="AL58" i="19" s="1"/>
  <c r="AQ151" i="8"/>
  <c r="AQ151" i="19" s="1"/>
  <c r="AQ171" i="19" s="1"/>
  <c r="AQ172" i="19" s="1"/>
  <c r="AR58" i="8"/>
  <c r="AR58" i="19" s="1"/>
  <c r="AQ58" i="8"/>
  <c r="AQ58" i="19" s="1"/>
  <c r="AQ78" i="19" s="1"/>
  <c r="AQ79" i="19" s="1"/>
  <c r="BJ141" i="19"/>
  <c r="AK151" i="8"/>
  <c r="AK151" i="19" s="1"/>
  <c r="AK171" i="19" s="1"/>
  <c r="AK172" i="19" s="1"/>
  <c r="AL151" i="8"/>
  <c r="AL151" i="19" s="1"/>
  <c r="AW62" i="19"/>
  <c r="F61" i="7"/>
  <c r="D59" i="7"/>
  <c r="BI32" i="8"/>
  <c r="BC32" i="8"/>
  <c r="AW32" i="8"/>
  <c r="AX156" i="8"/>
  <c r="AX156" i="19" s="1"/>
  <c r="AX172" i="19" s="1"/>
  <c r="AX203" i="19"/>
  <c r="Y78" i="8"/>
  <c r="Y79" i="8" s="1"/>
  <c r="BJ110" i="19"/>
  <c r="Y171" i="8"/>
  <c r="Y172" i="8" s="1"/>
  <c r="AX62" i="8"/>
  <c r="AX62" i="19" s="1"/>
  <c r="BE156" i="8"/>
  <c r="BE156" i="19" s="1"/>
  <c r="H61" i="7"/>
  <c r="I61" i="7" s="1"/>
  <c r="BD62" i="8"/>
  <c r="BD62" i="19" s="1"/>
  <c r="BD63" i="8"/>
  <c r="BD63" i="19" s="1"/>
  <c r="BE63" i="8"/>
  <c r="BE63" i="19" s="1"/>
  <c r="BD141" i="19"/>
  <c r="BK62" i="8"/>
  <c r="BK62" i="19" s="1"/>
  <c r="BI62" i="19"/>
  <c r="AX234" i="8"/>
  <c r="AX218" i="19"/>
  <c r="CJ218" i="19"/>
  <c r="BJ203" i="19"/>
  <c r="BD110" i="19"/>
  <c r="BE62" i="8"/>
  <c r="BE62" i="19" s="1"/>
  <c r="BK155" i="8"/>
  <c r="BK155" i="19" s="1"/>
  <c r="AX63" i="8"/>
  <c r="AX63" i="19" s="1"/>
  <c r="BJ63" i="8"/>
  <c r="BJ63" i="19" s="1"/>
  <c r="BI63" i="19"/>
  <c r="BJ234" i="8"/>
  <c r="BJ218" i="19"/>
  <c r="BD203" i="19"/>
  <c r="BD233" i="8"/>
  <c r="BD218" i="19"/>
  <c r="BJ155" i="8"/>
  <c r="BJ155" i="19" s="1"/>
  <c r="BJ62" i="8"/>
  <c r="BJ62" i="19" s="1"/>
  <c r="AW63" i="19"/>
  <c r="BD156" i="8"/>
  <c r="BD156" i="19" s="1"/>
  <c r="BD172" i="19" s="1"/>
  <c r="BE155" i="8"/>
  <c r="BE155" i="19" s="1"/>
  <c r="BC155" i="19"/>
  <c r="S174" i="8"/>
  <c r="T174" i="8"/>
  <c r="T174" i="19" s="1"/>
  <c r="R174" i="19"/>
  <c r="L19" i="19"/>
  <c r="M19" i="8"/>
  <c r="M19" i="19" s="1"/>
  <c r="N19" i="8"/>
  <c r="N19" i="19" s="1"/>
  <c r="AF3" i="7"/>
  <c r="H34" i="7"/>
  <c r="I34" i="7" s="1"/>
  <c r="T83" i="8"/>
  <c r="T83" i="19" s="1"/>
  <c r="S83" i="8"/>
  <c r="S83" i="19" s="1"/>
  <c r="AQ473" i="27"/>
  <c r="A509" i="27"/>
  <c r="F81" i="19"/>
  <c r="G81" i="8"/>
  <c r="H81" i="8"/>
  <c r="N176" i="8"/>
  <c r="N176" i="19" s="1"/>
  <c r="M176" i="8"/>
  <c r="M176" i="19" s="1"/>
  <c r="H176" i="8"/>
  <c r="G176" i="8"/>
  <c r="G176" i="19" s="1"/>
  <c r="F174" i="19"/>
  <c r="H174" i="8"/>
  <c r="G174" i="8"/>
  <c r="N81" i="8"/>
  <c r="N81" i="19" s="1"/>
  <c r="L81" i="19"/>
  <c r="M81" i="8"/>
  <c r="S19" i="8"/>
  <c r="S19" i="19" s="1"/>
  <c r="T19" i="8"/>
  <c r="T19" i="19" s="1"/>
  <c r="R19" i="19"/>
  <c r="I13" i="26"/>
  <c r="M83" i="8"/>
  <c r="M83" i="19" s="1"/>
  <c r="N83" i="8"/>
  <c r="N83" i="19" s="1"/>
  <c r="G83" i="8"/>
  <c r="G83" i="19" s="1"/>
  <c r="H83" i="8"/>
  <c r="T81" i="8"/>
  <c r="T81" i="19" s="1"/>
  <c r="R81" i="19"/>
  <c r="S81" i="8"/>
  <c r="N174" i="8"/>
  <c r="N174" i="19" s="1"/>
  <c r="M174" i="8"/>
  <c r="L174" i="19"/>
  <c r="F19" i="19"/>
  <c r="H19" i="8"/>
  <c r="G19" i="8"/>
  <c r="G19" i="19" s="1"/>
  <c r="M13" i="26"/>
  <c r="L112" i="8"/>
  <c r="F112" i="8"/>
  <c r="F143" i="8"/>
  <c r="H143" i="8" s="1"/>
  <c r="R50" i="8"/>
  <c r="L50" i="8"/>
  <c r="R112" i="8"/>
  <c r="L143" i="8"/>
  <c r="F50" i="8"/>
  <c r="R143" i="8"/>
  <c r="S176" i="8"/>
  <c r="S176" i="19" s="1"/>
  <c r="T176" i="8"/>
  <c r="T176" i="19" s="1"/>
  <c r="BK156" i="8"/>
  <c r="BK156" i="19" s="1"/>
  <c r="AY155" i="8"/>
  <c r="AY156" i="8"/>
  <c r="AY156" i="19" s="1"/>
  <c r="BJ156" i="8"/>
  <c r="BJ156" i="19" s="1"/>
  <c r="BK63" i="8"/>
  <c r="BK63" i="19" s="1"/>
  <c r="AC79" i="8"/>
  <c r="D283" i="8"/>
  <c r="G283" i="8" s="1"/>
  <c r="AX233" i="8"/>
  <c r="BJ233" i="8"/>
  <c r="BD234" i="8"/>
  <c r="CJ218" i="8"/>
  <c r="J95" i="7" s="1"/>
  <c r="K95" i="7" s="1"/>
  <c r="AK78" i="8"/>
  <c r="AK79" i="8" s="1"/>
  <c r="AY125" i="19"/>
  <c r="CJ125" i="19" s="1"/>
  <c r="CJ125" i="8"/>
  <c r="J85" i="7" s="1"/>
  <c r="K85" i="7" s="1"/>
  <c r="CJ187" i="19"/>
  <c r="CJ187" i="8"/>
  <c r="AI172" i="8"/>
  <c r="AX109" i="8"/>
  <c r="AX110" i="8"/>
  <c r="BD202" i="8"/>
  <c r="BD203" i="8"/>
  <c r="AY63" i="19"/>
  <c r="CJ94" i="19"/>
  <c r="CJ94" i="8"/>
  <c r="BJ141" i="8"/>
  <c r="BJ140" i="8"/>
  <c r="BD140" i="8"/>
  <c r="BD141" i="8"/>
  <c r="BJ109" i="8"/>
  <c r="BJ110" i="8"/>
  <c r="CJ186" i="19"/>
  <c r="CJ186" i="8"/>
  <c r="BJ203" i="8"/>
  <c r="BJ202" i="8"/>
  <c r="AX124" i="19"/>
  <c r="AX141" i="19" s="1"/>
  <c r="AX141" i="8"/>
  <c r="AX140" i="8"/>
  <c r="AX202" i="8"/>
  <c r="AX203" i="8"/>
  <c r="CJ93" i="19"/>
  <c r="CJ93" i="8"/>
  <c r="BD109" i="8"/>
  <c r="BD110" i="8"/>
  <c r="CJ124" i="8"/>
  <c r="J84" i="7" s="1"/>
  <c r="K84" i="7" s="1"/>
  <c r="AY124" i="19"/>
  <c r="CJ124" i="19" s="1"/>
  <c r="AO172" i="8"/>
  <c r="W58" i="19"/>
  <c r="AC172" i="8"/>
  <c r="W151" i="19"/>
  <c r="AO79" i="8"/>
  <c r="AE78" i="8"/>
  <c r="AE79" i="8" s="1"/>
  <c r="AI79" i="8"/>
  <c r="J54" i="7"/>
  <c r="K54" i="7" s="1"/>
  <c r="Y78" i="19"/>
  <c r="Y79" i="19" s="1"/>
  <c r="Y171" i="19"/>
  <c r="Y172" i="19" s="1"/>
  <c r="AS152" i="19"/>
  <c r="AK78" i="19"/>
  <c r="AK79" i="19" s="1"/>
  <c r="AE78" i="19"/>
  <c r="AE79" i="19" s="1"/>
  <c r="G295" i="19"/>
  <c r="G295" i="8"/>
  <c r="AE171" i="8" l="1"/>
  <c r="AE172" i="8" s="1"/>
  <c r="AQ78" i="8"/>
  <c r="AQ79" i="8" s="1"/>
  <c r="AS151" i="8"/>
  <c r="AQ171" i="8"/>
  <c r="AQ172" i="8" s="1"/>
  <c r="AS58" i="8"/>
  <c r="AK171" i="8"/>
  <c r="AK172" i="8" s="1"/>
  <c r="AX172" i="8"/>
  <c r="AX171" i="8"/>
  <c r="CJ156" i="19"/>
  <c r="CJ156" i="8"/>
  <c r="BJ78" i="8"/>
  <c r="BJ79" i="8"/>
  <c r="BJ79" i="19"/>
  <c r="BE32" i="8"/>
  <c r="BE32" i="19" s="1"/>
  <c r="BD32" i="8"/>
  <c r="BC32" i="19"/>
  <c r="BJ32" i="8"/>
  <c r="BK32" i="8"/>
  <c r="BK32" i="19" s="1"/>
  <c r="BI32" i="19"/>
  <c r="CJ62" i="19"/>
  <c r="BD79" i="19"/>
  <c r="E59" i="7"/>
  <c r="F59" i="7" s="1"/>
  <c r="G59" i="7"/>
  <c r="AX32" i="8"/>
  <c r="AW32" i="19"/>
  <c r="AY32" i="8"/>
  <c r="AH213" i="8"/>
  <c r="AN213" i="8"/>
  <c r="AB213" i="8"/>
  <c r="V213" i="8"/>
  <c r="BD78" i="8"/>
  <c r="AX79" i="8"/>
  <c r="BJ172" i="8"/>
  <c r="BD79" i="8"/>
  <c r="CJ62" i="8"/>
  <c r="BJ171" i="8"/>
  <c r="CJ155" i="8"/>
  <c r="AY155" i="19"/>
  <c r="CJ155" i="19" s="1"/>
  <c r="BJ233" i="19"/>
  <c r="BJ234" i="19"/>
  <c r="AX79" i="19"/>
  <c r="BD172" i="8"/>
  <c r="AS151" i="19"/>
  <c r="W172" i="19"/>
  <c r="AS58" i="19"/>
  <c r="W79" i="19"/>
  <c r="BD171" i="8"/>
  <c r="AX78" i="8"/>
  <c r="BJ171" i="19"/>
  <c r="BJ172" i="19"/>
  <c r="BD234" i="19"/>
  <c r="BD233" i="19"/>
  <c r="AX233" i="19"/>
  <c r="AX234" i="19"/>
  <c r="R112" i="19"/>
  <c r="T112" i="8"/>
  <c r="T112" i="19" s="1"/>
  <c r="S112" i="8"/>
  <c r="S81" i="19"/>
  <c r="S110" i="19" s="1"/>
  <c r="S110" i="8"/>
  <c r="S109" i="8"/>
  <c r="M81" i="19"/>
  <c r="M110" i="19" s="1"/>
  <c r="M109" i="8"/>
  <c r="M110" i="8"/>
  <c r="H174" i="19"/>
  <c r="AS174" i="19" s="1"/>
  <c r="AS174" i="8"/>
  <c r="S174" i="19"/>
  <c r="S202" i="8"/>
  <c r="S203" i="8" s="1"/>
  <c r="CJ63" i="19"/>
  <c r="R143" i="19"/>
  <c r="T143" i="8"/>
  <c r="T143" i="19" s="1"/>
  <c r="S143" i="8"/>
  <c r="N50" i="8"/>
  <c r="N50" i="19" s="1"/>
  <c r="L50" i="19"/>
  <c r="M50" i="8"/>
  <c r="M112" i="8"/>
  <c r="N112" i="8"/>
  <c r="N112" i="19" s="1"/>
  <c r="L112" i="19"/>
  <c r="H83" i="19"/>
  <c r="AS83" i="19" s="1"/>
  <c r="AS83" i="8"/>
  <c r="J14" i="26"/>
  <c r="I14" i="26"/>
  <c r="L14" i="26"/>
  <c r="N14" i="26" s="1"/>
  <c r="AQ509" i="27"/>
  <c r="A554" i="27"/>
  <c r="L114" i="8"/>
  <c r="L52" i="8"/>
  <c r="F145" i="8"/>
  <c r="F52" i="8"/>
  <c r="L145" i="8"/>
  <c r="F114" i="8"/>
  <c r="R52" i="8"/>
  <c r="R145" i="8"/>
  <c r="R114" i="8"/>
  <c r="H112" i="8"/>
  <c r="F112" i="19"/>
  <c r="G112" i="8"/>
  <c r="CJ63" i="8"/>
  <c r="G50" i="8"/>
  <c r="H50" i="8"/>
  <c r="F50" i="19"/>
  <c r="S50" i="8"/>
  <c r="R50" i="19"/>
  <c r="T50" i="8"/>
  <c r="T50" i="19" s="1"/>
  <c r="M174" i="19"/>
  <c r="M203" i="19" s="1"/>
  <c r="M202" i="8"/>
  <c r="M203" i="8"/>
  <c r="AS81" i="8"/>
  <c r="H81" i="19"/>
  <c r="AS81" i="19" s="1"/>
  <c r="L143" i="19"/>
  <c r="M143" i="8"/>
  <c r="N143" i="8"/>
  <c r="N143" i="19" s="1"/>
  <c r="F143" i="19"/>
  <c r="G143" i="8"/>
  <c r="H19" i="19"/>
  <c r="AS19" i="19" s="1"/>
  <c r="AS19" i="8"/>
  <c r="G174" i="19"/>
  <c r="G203" i="19" s="1"/>
  <c r="G203" i="8"/>
  <c r="G202" i="8"/>
  <c r="AS176" i="8"/>
  <c r="H176" i="19"/>
  <c r="AS176" i="19" s="1"/>
  <c r="G81" i="19"/>
  <c r="G110" i="19" s="1"/>
  <c r="G110" i="8"/>
  <c r="G109" i="8"/>
  <c r="J92" i="7"/>
  <c r="K92" i="7" s="1"/>
  <c r="J93" i="7"/>
  <c r="K93" i="7" s="1"/>
  <c r="AX109" i="19"/>
  <c r="BD202" i="19"/>
  <c r="AX78" i="19"/>
  <c r="BJ78" i="19"/>
  <c r="BD140" i="19"/>
  <c r="BJ140" i="19"/>
  <c r="BJ109" i="19"/>
  <c r="BD171" i="19"/>
  <c r="AX171" i="19"/>
  <c r="BD78" i="19"/>
  <c r="AX202" i="19"/>
  <c r="BJ202" i="19"/>
  <c r="BD109" i="19"/>
  <c r="AX140" i="19"/>
  <c r="D285" i="19" l="1"/>
  <c r="G285" i="19" s="1"/>
  <c r="J55" i="7"/>
  <c r="K55" i="7" s="1"/>
  <c r="AB213" i="19"/>
  <c r="AC213" i="8"/>
  <c r="BJ48" i="8"/>
  <c r="BJ32" i="19"/>
  <c r="BJ47" i="8"/>
  <c r="AN213" i="19"/>
  <c r="AO213" i="8"/>
  <c r="AX48" i="8"/>
  <c r="AX47" i="8"/>
  <c r="AX32" i="19"/>
  <c r="AH213" i="19"/>
  <c r="AI213" i="8"/>
  <c r="H59" i="7"/>
  <c r="I59" i="7" s="1"/>
  <c r="D60" i="7"/>
  <c r="BD32" i="19"/>
  <c r="BD47" i="8"/>
  <c r="BD48" i="8"/>
  <c r="V213" i="19"/>
  <c r="W213" i="8"/>
  <c r="CJ32" i="8"/>
  <c r="J80" i="7" s="1"/>
  <c r="K80" i="7" s="1"/>
  <c r="AY32" i="19"/>
  <c r="CJ32" i="19" s="1"/>
  <c r="D286" i="19" s="1"/>
  <c r="G286" i="19" s="1"/>
  <c r="AN182" i="8"/>
  <c r="AH182" i="8"/>
  <c r="AH89" i="8"/>
  <c r="V182" i="8"/>
  <c r="AB182" i="8"/>
  <c r="AB89" i="8"/>
  <c r="V89" i="8"/>
  <c r="AN89" i="8"/>
  <c r="J88" i="7"/>
  <c r="K88" i="7" s="1"/>
  <c r="D285" i="8"/>
  <c r="G285" i="8" s="1"/>
  <c r="J28" i="7"/>
  <c r="K28" i="7" s="1"/>
  <c r="J89" i="7"/>
  <c r="K89" i="7" s="1"/>
  <c r="G202" i="19"/>
  <c r="H143" i="19"/>
  <c r="AS143" i="19" s="1"/>
  <c r="AS143" i="8"/>
  <c r="S50" i="19"/>
  <c r="H112" i="19"/>
  <c r="AS112" i="19" s="1"/>
  <c r="AS112" i="8"/>
  <c r="H114" i="8"/>
  <c r="G114" i="8"/>
  <c r="G114" i="19" s="1"/>
  <c r="N52" i="8"/>
  <c r="N52" i="19" s="1"/>
  <c r="M52" i="8"/>
  <c r="M52" i="19" s="1"/>
  <c r="J30" i="7"/>
  <c r="K30" i="7" s="1"/>
  <c r="M112" i="19"/>
  <c r="S143" i="19"/>
  <c r="S202" i="19"/>
  <c r="S203" i="19" s="1"/>
  <c r="S109" i="19"/>
  <c r="J23" i="7"/>
  <c r="K23" i="7" s="1"/>
  <c r="M202" i="19"/>
  <c r="T114" i="8"/>
  <c r="T114" i="19" s="1"/>
  <c r="S114" i="8"/>
  <c r="S114" i="19" s="1"/>
  <c r="N145" i="8"/>
  <c r="N145" i="19" s="1"/>
  <c r="M145" i="8"/>
  <c r="M145" i="19" s="1"/>
  <c r="N114" i="8"/>
  <c r="N114" i="19" s="1"/>
  <c r="M114" i="8"/>
  <c r="M114" i="19" s="1"/>
  <c r="J15" i="26"/>
  <c r="I15" i="26"/>
  <c r="L15" i="26"/>
  <c r="N15" i="26" s="1"/>
  <c r="M50" i="19"/>
  <c r="M109" i="19"/>
  <c r="S112" i="19"/>
  <c r="H50" i="19"/>
  <c r="AS50" i="19" s="1"/>
  <c r="C273" i="19" s="1"/>
  <c r="G273" i="19" s="1"/>
  <c r="AS50" i="8"/>
  <c r="G112" i="19"/>
  <c r="S145" i="8"/>
  <c r="S145" i="19" s="1"/>
  <c r="T145" i="8"/>
  <c r="T145" i="19" s="1"/>
  <c r="H52" i="8"/>
  <c r="G52" i="8"/>
  <c r="G52" i="19" s="1"/>
  <c r="AQ554" i="27"/>
  <c r="A588" i="27"/>
  <c r="K14" i="26"/>
  <c r="M15" i="26"/>
  <c r="M14" i="26"/>
  <c r="G109" i="19"/>
  <c r="G143" i="19"/>
  <c r="M143" i="19"/>
  <c r="M171" i="8"/>
  <c r="M172" i="8"/>
  <c r="G50" i="19"/>
  <c r="G78" i="8"/>
  <c r="S52" i="8"/>
  <c r="S52" i="19" s="1"/>
  <c r="T52" i="8"/>
  <c r="T52" i="19" s="1"/>
  <c r="H145" i="8"/>
  <c r="G145" i="8"/>
  <c r="G145" i="19" s="1"/>
  <c r="K62" i="7"/>
  <c r="H25" i="7"/>
  <c r="I25" i="7" s="1"/>
  <c r="F21" i="8" s="1"/>
  <c r="H21" i="8" s="1"/>
  <c r="H21" i="19" s="1"/>
  <c r="F25" i="7"/>
  <c r="P21" i="8" s="1"/>
  <c r="G78" i="19" l="1"/>
  <c r="G172" i="19"/>
  <c r="G79" i="19"/>
  <c r="AB182" i="19"/>
  <c r="AC182" i="8"/>
  <c r="AN182" i="19"/>
  <c r="AO182" i="8"/>
  <c r="BD48" i="19"/>
  <c r="BD47" i="19"/>
  <c r="AO213" i="19"/>
  <c r="AO234" i="19" s="1"/>
  <c r="AO234" i="8"/>
  <c r="AN89" i="19"/>
  <c r="AO89" i="8"/>
  <c r="W182" i="8"/>
  <c r="V182" i="19"/>
  <c r="AX48" i="19"/>
  <c r="AX47" i="19"/>
  <c r="AC213" i="19"/>
  <c r="AC234" i="19" s="1"/>
  <c r="AC234" i="8"/>
  <c r="V89" i="19"/>
  <c r="W89" i="8"/>
  <c r="AH89" i="19"/>
  <c r="AI89" i="8"/>
  <c r="AJ89" i="8"/>
  <c r="AP213" i="8"/>
  <c r="X89" i="8"/>
  <c r="Y89" i="8" s="1"/>
  <c r="Y89" i="19" s="1"/>
  <c r="AJ213" i="8"/>
  <c r="AJ182" i="8"/>
  <c r="AP89" i="8"/>
  <c r="AQ89" i="8" s="1"/>
  <c r="AQ89" i="19" s="1"/>
  <c r="X213" i="8"/>
  <c r="AP182" i="8"/>
  <c r="X182" i="8"/>
  <c r="Y182" i="8" s="1"/>
  <c r="Y182" i="19" s="1"/>
  <c r="AD213" i="8"/>
  <c r="AD182" i="8"/>
  <c r="AD89" i="8"/>
  <c r="AE89" i="8" s="1"/>
  <c r="AE89" i="19" s="1"/>
  <c r="AB89" i="19"/>
  <c r="AC89" i="8"/>
  <c r="AH182" i="19"/>
  <c r="AI182" i="8"/>
  <c r="W213" i="19"/>
  <c r="W234" i="19" s="1"/>
  <c r="W234" i="8"/>
  <c r="AI213" i="19"/>
  <c r="AI234" i="19" s="1"/>
  <c r="AI234" i="8"/>
  <c r="BJ48" i="19"/>
  <c r="BJ47" i="19"/>
  <c r="D286" i="8"/>
  <c r="G286" i="8" s="1"/>
  <c r="S79" i="19"/>
  <c r="M141" i="19"/>
  <c r="J32" i="7"/>
  <c r="K32" i="7" s="1"/>
  <c r="M79" i="19"/>
  <c r="M79" i="8"/>
  <c r="M172" i="19"/>
  <c r="S141" i="19"/>
  <c r="S140" i="8"/>
  <c r="M78" i="8"/>
  <c r="G141" i="19"/>
  <c r="G141" i="8"/>
  <c r="S141" i="8"/>
  <c r="G79" i="8"/>
  <c r="G172" i="8"/>
  <c r="G140" i="8"/>
  <c r="G171" i="19"/>
  <c r="M140" i="8"/>
  <c r="H52" i="19"/>
  <c r="AS52" i="19" s="1"/>
  <c r="AS52" i="8"/>
  <c r="H145" i="19"/>
  <c r="AS145" i="19" s="1"/>
  <c r="AS145" i="8"/>
  <c r="M171" i="19"/>
  <c r="S140" i="19"/>
  <c r="J16" i="26"/>
  <c r="I16" i="26"/>
  <c r="L16" i="26"/>
  <c r="N16" i="26" s="1"/>
  <c r="S171" i="8"/>
  <c r="S172" i="8" s="1"/>
  <c r="M140" i="19"/>
  <c r="S78" i="8"/>
  <c r="M78" i="19"/>
  <c r="K15" i="26"/>
  <c r="S171" i="19"/>
  <c r="S172" i="19" s="1"/>
  <c r="H114" i="19"/>
  <c r="AS114" i="19" s="1"/>
  <c r="AS114" i="8"/>
  <c r="S79" i="8"/>
  <c r="G171" i="8"/>
  <c r="A625" i="27"/>
  <c r="AQ588" i="27"/>
  <c r="G140" i="19"/>
  <c r="C273" i="8"/>
  <c r="G273" i="8" s="1"/>
  <c r="M141" i="8"/>
  <c r="S78" i="19"/>
  <c r="J21" i="8"/>
  <c r="J21" i="19" s="1"/>
  <c r="Q21" i="8"/>
  <c r="P21" i="19"/>
  <c r="D21" i="8"/>
  <c r="R21" i="8"/>
  <c r="T21" i="8" s="1"/>
  <c r="T21" i="19" s="1"/>
  <c r="L21" i="8"/>
  <c r="N21" i="8" s="1"/>
  <c r="N21" i="19" s="1"/>
  <c r="AD182" i="19" l="1"/>
  <c r="AF182" i="8"/>
  <c r="AF182" i="19" s="1"/>
  <c r="Y213" i="8"/>
  <c r="Y213" i="19" s="1"/>
  <c r="Y233" i="19" s="1"/>
  <c r="Y234" i="19" s="1"/>
  <c r="X213" i="19"/>
  <c r="Z213" i="8"/>
  <c r="X89" i="19"/>
  <c r="Z89" i="8"/>
  <c r="Z89" i="19" s="1"/>
  <c r="AI89" i="19"/>
  <c r="AI110" i="19" s="1"/>
  <c r="AI110" i="8"/>
  <c r="AC89" i="19"/>
  <c r="AC110" i="19" s="1"/>
  <c r="AC110" i="8"/>
  <c r="AF213" i="8"/>
  <c r="AF213" i="19" s="1"/>
  <c r="AE213" i="8"/>
  <c r="AE213" i="19" s="1"/>
  <c r="AE233" i="19" s="1"/>
  <c r="AE234" i="19" s="1"/>
  <c r="AD213" i="19"/>
  <c r="AP89" i="19"/>
  <c r="AR89" i="8"/>
  <c r="AR89" i="19" s="1"/>
  <c r="AP213" i="19"/>
  <c r="AR213" i="8"/>
  <c r="AR213" i="19" s="1"/>
  <c r="AQ213" i="8"/>
  <c r="AQ213" i="19" s="1"/>
  <c r="AQ233" i="19" s="1"/>
  <c r="AQ234" i="19" s="1"/>
  <c r="AO89" i="19"/>
  <c r="AO110" i="19" s="1"/>
  <c r="AO110" i="8"/>
  <c r="AE182" i="8"/>
  <c r="AE182" i="19" s="1"/>
  <c r="X182" i="19"/>
  <c r="Z182" i="8"/>
  <c r="Z182" i="19" s="1"/>
  <c r="AL89" i="8"/>
  <c r="AL89" i="19" s="1"/>
  <c r="AJ89" i="19"/>
  <c r="AC182" i="19"/>
  <c r="AC203" i="19" s="1"/>
  <c r="AC203" i="8"/>
  <c r="AJ182" i="19"/>
  <c r="AL182" i="8"/>
  <c r="AL182" i="19" s="1"/>
  <c r="AK182" i="8"/>
  <c r="AK182" i="19" s="1"/>
  <c r="AI182" i="19"/>
  <c r="AI203" i="19" s="1"/>
  <c r="AI203" i="8"/>
  <c r="AF89" i="8"/>
  <c r="AF89" i="19" s="1"/>
  <c r="AD89" i="19"/>
  <c r="AP182" i="19"/>
  <c r="AQ182" i="8"/>
  <c r="AQ182" i="19" s="1"/>
  <c r="AR182" i="8"/>
  <c r="AR182" i="19" s="1"/>
  <c r="AJ213" i="19"/>
  <c r="AL213" i="8"/>
  <c r="AL213" i="19" s="1"/>
  <c r="AK213" i="8"/>
  <c r="AK213" i="19" s="1"/>
  <c r="AK233" i="19" s="1"/>
  <c r="AK234" i="19" s="1"/>
  <c r="AK89" i="8"/>
  <c r="AK89" i="19" s="1"/>
  <c r="W110" i="8"/>
  <c r="W89" i="19"/>
  <c r="W203" i="8"/>
  <c r="W182" i="19"/>
  <c r="AO182" i="19"/>
  <c r="AO203" i="19" s="1"/>
  <c r="AO203" i="8"/>
  <c r="J17" i="26"/>
  <c r="L17" i="26"/>
  <c r="N17" i="26" s="1"/>
  <c r="I17" i="26"/>
  <c r="J34" i="7"/>
  <c r="K34" i="7" s="1"/>
  <c r="AQ625" i="27"/>
  <c r="A661" i="27"/>
  <c r="K16" i="26"/>
  <c r="M16" i="26"/>
  <c r="M17" i="26"/>
  <c r="K21" i="8"/>
  <c r="K21" i="19" s="1"/>
  <c r="K48" i="19" s="1"/>
  <c r="G21" i="8"/>
  <c r="E21" i="8"/>
  <c r="D21" i="19"/>
  <c r="M21" i="8"/>
  <c r="Q48" i="8"/>
  <c r="Q21" i="19"/>
  <c r="Q48" i="19" s="1"/>
  <c r="S21" i="8"/>
  <c r="AS89" i="8" l="1"/>
  <c r="Z213" i="19"/>
  <c r="AS213" i="19" s="1"/>
  <c r="AS213" i="8"/>
  <c r="J61" i="7" s="1"/>
  <c r="K61" i="7" s="1"/>
  <c r="AS182" i="8"/>
  <c r="W110" i="19"/>
  <c r="AS89" i="19"/>
  <c r="C281" i="19" s="1"/>
  <c r="G281" i="19" s="1"/>
  <c r="W203" i="19"/>
  <c r="AS182" i="19"/>
  <c r="L18" i="26"/>
  <c r="N18" i="26"/>
  <c r="J18" i="26"/>
  <c r="I18" i="26" s="1"/>
  <c r="A700" i="27"/>
  <c r="AQ661" i="27"/>
  <c r="K17" i="26"/>
  <c r="K48" i="8"/>
  <c r="E21" i="19"/>
  <c r="E48" i="19" s="1"/>
  <c r="E48" i="8"/>
  <c r="AS21" i="8"/>
  <c r="S48" i="8"/>
  <c r="S21" i="19"/>
  <c r="S48" i="19" s="1"/>
  <c r="S47" i="8"/>
  <c r="G21" i="19"/>
  <c r="G48" i="19" s="1"/>
  <c r="G48" i="8"/>
  <c r="G47" i="8"/>
  <c r="M47" i="8"/>
  <c r="M21" i="19"/>
  <c r="M48" i="19" s="1"/>
  <c r="M48" i="8"/>
  <c r="J59" i="7" l="1"/>
  <c r="K59" i="7" s="1"/>
  <c r="C281" i="8"/>
  <c r="G281" i="8" s="1"/>
  <c r="J19" i="26"/>
  <c r="I19" i="26"/>
  <c r="L19" i="26"/>
  <c r="M19" i="26" s="1"/>
  <c r="K18" i="26"/>
  <c r="M18" i="26"/>
  <c r="A734" i="27"/>
  <c r="AQ700" i="27"/>
  <c r="M47" i="19"/>
  <c r="G47" i="19"/>
  <c r="J25" i="7"/>
  <c r="K25" i="7" s="1"/>
  <c r="C275" i="8"/>
  <c r="G275" i="8" s="1"/>
  <c r="S47" i="19"/>
  <c r="AS21" i="19"/>
  <c r="C275" i="19" l="1"/>
  <c r="G275" i="19" s="1"/>
  <c r="AQ734" i="27"/>
  <c r="A769" i="27"/>
  <c r="N19" i="26"/>
  <c r="L20" i="26"/>
  <c r="N20" i="26" s="1"/>
  <c r="J20" i="26"/>
  <c r="K19" i="26"/>
  <c r="G60" i="7"/>
  <c r="H60" i="7" l="1"/>
  <c r="I60" i="7" s="1"/>
  <c r="AJ183" i="8" s="1"/>
  <c r="K20" i="26"/>
  <c r="M20" i="26"/>
  <c r="I20" i="26"/>
  <c r="AQ769" i="27"/>
  <c r="A806" i="27"/>
  <c r="AP183" i="8" l="1"/>
  <c r="AP183" i="19" s="1"/>
  <c r="X90" i="8"/>
  <c r="X90" i="19" s="1"/>
  <c r="AJ90" i="8"/>
  <c r="AJ90" i="19" s="1"/>
  <c r="AD183" i="8"/>
  <c r="AF183" i="8" s="1"/>
  <c r="AF183" i="19" s="1"/>
  <c r="AD90" i="8"/>
  <c r="AD90" i="19" s="1"/>
  <c r="X183" i="8"/>
  <c r="X183" i="19" s="1"/>
  <c r="AP90" i="8"/>
  <c r="AP90" i="19" s="1"/>
  <c r="AK183" i="8"/>
  <c r="AK183" i="19" s="1"/>
  <c r="AK202" i="19" s="1"/>
  <c r="AK203" i="19" s="1"/>
  <c r="AJ183" i="19"/>
  <c r="L21" i="26"/>
  <c r="N21" i="26"/>
  <c r="J21" i="26"/>
  <c r="A843" i="27"/>
  <c r="AQ806" i="27"/>
  <c r="AL183" i="8"/>
  <c r="AL183" i="19" s="1"/>
  <c r="AQ183" i="8" l="1"/>
  <c r="AQ183" i="19" s="1"/>
  <c r="Y90" i="8"/>
  <c r="Y90" i="19" s="1"/>
  <c r="Y183" i="8"/>
  <c r="Y183" i="19" s="1"/>
  <c r="AE183" i="8"/>
  <c r="AE183" i="19" s="1"/>
  <c r="AE202" i="19" s="1"/>
  <c r="AE203" i="19" s="1"/>
  <c r="Z90" i="8"/>
  <c r="Z90" i="19" s="1"/>
  <c r="AR183" i="8"/>
  <c r="AR183" i="19" s="1"/>
  <c r="AL90" i="8"/>
  <c r="AL90" i="19" s="1"/>
  <c r="AD183" i="19"/>
  <c r="AE90" i="8"/>
  <c r="AE90" i="19" s="1"/>
  <c r="AK90" i="8"/>
  <c r="AK109" i="8" s="1"/>
  <c r="AK110" i="8" s="1"/>
  <c r="AF90" i="8"/>
  <c r="AF90" i="19" s="1"/>
  <c r="Z183" i="8"/>
  <c r="Z183" i="19" s="1"/>
  <c r="AQ90" i="8"/>
  <c r="AQ90" i="19" s="1"/>
  <c r="AR90" i="8"/>
  <c r="AR90" i="19" s="1"/>
  <c r="Y233" i="8"/>
  <c r="Y234" i="8" s="1"/>
  <c r="AK233" i="8"/>
  <c r="AK234" i="8" s="1"/>
  <c r="AQ233" i="8"/>
  <c r="AQ234" i="8" s="1"/>
  <c r="AE233" i="8"/>
  <c r="AE234" i="8" s="1"/>
  <c r="AK202" i="8"/>
  <c r="AK203" i="8" s="1"/>
  <c r="K21" i="26"/>
  <c r="M21" i="26"/>
  <c r="I21" i="26"/>
  <c r="A879" i="27"/>
  <c r="AQ843" i="27"/>
  <c r="AQ202" i="8"/>
  <c r="AQ203" i="8" s="1"/>
  <c r="Y109" i="8"/>
  <c r="Y110" i="8" s="1"/>
  <c r="AE202" i="8" l="1"/>
  <c r="AE203" i="8" s="1"/>
  <c r="Y202" i="8"/>
  <c r="Y203" i="8" s="1"/>
  <c r="AS183" i="19"/>
  <c r="AE109" i="8"/>
  <c r="AE110" i="8" s="1"/>
  <c r="AS183" i="8"/>
  <c r="AS90" i="19"/>
  <c r="AK90" i="19"/>
  <c r="AK109" i="19" s="1"/>
  <c r="AK110" i="19" s="1"/>
  <c r="AQ109" i="8"/>
  <c r="AQ110" i="8" s="1"/>
  <c r="AS90" i="8"/>
  <c r="AS214" i="8"/>
  <c r="A914" i="27"/>
  <c r="AQ879" i="27"/>
  <c r="L22" i="26"/>
  <c r="N22" i="26" s="1"/>
  <c r="I22" i="26"/>
  <c r="J22" i="26"/>
  <c r="C282" i="19"/>
  <c r="G282" i="19" s="1"/>
  <c r="AE109" i="19"/>
  <c r="AE110" i="19" s="1"/>
  <c r="AQ109" i="19"/>
  <c r="AQ110" i="19" s="1"/>
  <c r="Y202" i="19"/>
  <c r="Y203" i="19" s="1"/>
  <c r="Y109" i="19"/>
  <c r="Y110" i="19" s="1"/>
  <c r="J60" i="7"/>
  <c r="K60" i="7" s="1"/>
  <c r="AQ202" i="19"/>
  <c r="AQ203" i="19" s="1"/>
  <c r="C282" i="8" l="1"/>
  <c r="G282" i="8" s="1"/>
  <c r="J23" i="26"/>
  <c r="I23" i="26" s="1"/>
  <c r="L23" i="26"/>
  <c r="N23" i="26" s="1"/>
  <c r="K22" i="26"/>
  <c r="M22" i="26"/>
  <c r="A952" i="27"/>
  <c r="AQ914" i="27"/>
  <c r="J24" i="26" l="1"/>
  <c r="I24" i="26"/>
  <c r="L24" i="26"/>
  <c r="N24" i="26"/>
  <c r="AQ952" i="27"/>
  <c r="A987" i="27"/>
  <c r="K23" i="26"/>
  <c r="M23" i="26"/>
  <c r="J25" i="26" l="1"/>
  <c r="I25" i="26"/>
  <c r="L25" i="26"/>
  <c r="N25" i="26" s="1"/>
  <c r="A1023" i="27"/>
  <c r="AQ987" i="27"/>
  <c r="K24" i="26"/>
  <c r="M24" i="26"/>
  <c r="J26" i="26" l="1"/>
  <c r="I26" i="26"/>
  <c r="L26" i="26"/>
  <c r="N26" i="26" s="1"/>
  <c r="AQ1023" i="27"/>
  <c r="A1058" i="27"/>
  <c r="K25" i="26"/>
  <c r="M25" i="26"/>
  <c r="J27" i="26" l="1"/>
  <c r="L27" i="26"/>
  <c r="I27" i="26"/>
  <c r="N27" i="26"/>
  <c r="AQ1058" i="27"/>
  <c r="A1094" i="27"/>
  <c r="K26" i="26"/>
  <c r="M26" i="26"/>
  <c r="J28" i="26" l="1"/>
  <c r="L28" i="26"/>
  <c r="I28" i="26"/>
  <c r="N28" i="26"/>
  <c r="AQ1094" i="27"/>
  <c r="A1130" i="27"/>
  <c r="K27" i="26"/>
  <c r="M27" i="26"/>
  <c r="L29" i="26" l="1"/>
  <c r="J29" i="26"/>
  <c r="N29" i="26"/>
  <c r="I29" i="26"/>
  <c r="AQ1130" i="27"/>
  <c r="A1166" i="27"/>
  <c r="K28" i="26"/>
  <c r="M28" i="26"/>
  <c r="K29" i="26" l="1"/>
  <c r="M29" i="26"/>
  <c r="L30" i="26"/>
  <c r="N30" i="26" s="1"/>
  <c r="J30" i="26"/>
  <c r="AQ1166" i="27"/>
  <c r="A1201" i="27"/>
  <c r="K30" i="26" l="1"/>
  <c r="M30" i="26"/>
  <c r="A1236" i="27"/>
  <c r="AQ1201" i="27"/>
  <c r="I30" i="26"/>
  <c r="AQ1236" i="27" l="1"/>
  <c r="A1271" i="27"/>
  <c r="I31" i="26"/>
  <c r="L31" i="26"/>
  <c r="N31" i="26" s="1"/>
  <c r="J31" i="26"/>
  <c r="L32" i="26" l="1"/>
  <c r="N32" i="26"/>
  <c r="J32" i="26"/>
  <c r="I32" i="26" s="1"/>
  <c r="AQ1271" i="27"/>
  <c r="A1307" i="27"/>
  <c r="AQ1307" i="27" s="1"/>
  <c r="K31" i="26"/>
  <c r="M31" i="26"/>
  <c r="J33" i="26" l="1"/>
  <c r="L33" i="26"/>
  <c r="N33" i="26" s="1"/>
  <c r="K32" i="26"/>
  <c r="M32" i="26"/>
  <c r="K33" i="26" l="1"/>
  <c r="M33" i="26"/>
  <c r="I33" i="26"/>
  <c r="L34" i="26" l="1"/>
  <c r="N34" i="26"/>
  <c r="J34" i="26"/>
  <c r="K34" i="26" l="1"/>
  <c r="M34" i="26"/>
  <c r="I34" i="26"/>
  <c r="J35" i="26" l="1"/>
  <c r="L35" i="26"/>
  <c r="N35" i="26" s="1"/>
  <c r="I35" i="26"/>
  <c r="J36" i="26" l="1"/>
  <c r="L36" i="26"/>
  <c r="N36" i="26" s="1"/>
  <c r="I36" i="26"/>
  <c r="K35" i="26"/>
  <c r="M35" i="26"/>
  <c r="L37" i="26" l="1"/>
  <c r="N37" i="26"/>
  <c r="J37" i="26"/>
  <c r="K36" i="26"/>
  <c r="M36" i="26"/>
  <c r="K37" i="26" l="1"/>
  <c r="M37" i="26"/>
  <c r="I37" i="26"/>
  <c r="L38" i="26" l="1"/>
  <c r="J38" i="26"/>
  <c r="N38" i="26"/>
  <c r="K38" i="26" l="1"/>
  <c r="M38" i="26"/>
  <c r="I38" i="26"/>
  <c r="J39" i="26" l="1"/>
  <c r="I39" i="26"/>
  <c r="L39" i="26"/>
  <c r="N39" i="26" s="1"/>
  <c r="J40" i="26" l="1"/>
  <c r="L40" i="26"/>
  <c r="N40" i="26" s="1"/>
  <c r="I40" i="26"/>
  <c r="K39" i="26"/>
  <c r="M39" i="26"/>
  <c r="J41" i="26" l="1"/>
  <c r="L41" i="26"/>
  <c r="N41" i="26"/>
  <c r="K40" i="26"/>
  <c r="M40" i="26"/>
  <c r="K41" i="26" l="1"/>
  <c r="M41" i="26"/>
  <c r="I41" i="26"/>
  <c r="L42" i="26" l="1"/>
  <c r="J42" i="26"/>
  <c r="N42" i="26"/>
  <c r="K42" i="26" l="1"/>
  <c r="M42" i="26"/>
  <c r="I42" i="26"/>
  <c r="J43" i="26" l="1"/>
  <c r="L43" i="26"/>
  <c r="N43" i="26" s="1"/>
  <c r="I43" i="26"/>
  <c r="L44" i="26" l="1"/>
  <c r="J44" i="26"/>
  <c r="N44" i="26"/>
  <c r="K43" i="26"/>
  <c r="M43" i="26"/>
  <c r="K44" i="26" l="1"/>
  <c r="M44" i="26"/>
  <c r="I44" i="26"/>
  <c r="J45" i="26" l="1"/>
  <c r="I45" i="26"/>
  <c r="L45" i="26"/>
  <c r="N45" i="26" s="1"/>
  <c r="L46" i="26" l="1"/>
  <c r="N46" i="26"/>
  <c r="J46" i="26"/>
  <c r="I46" i="26" s="1"/>
  <c r="K45" i="26"/>
  <c r="M45" i="26"/>
  <c r="J47" i="26" l="1"/>
  <c r="L47" i="26"/>
  <c r="N47" i="26" s="1"/>
  <c r="K46" i="26"/>
  <c r="M46" i="26"/>
  <c r="K47" i="26" l="1"/>
  <c r="M47" i="26"/>
  <c r="I47" i="26"/>
  <c r="L48" i="26" l="1"/>
  <c r="N48" i="26"/>
  <c r="J48" i="26"/>
  <c r="K48" i="26" l="1"/>
  <c r="M48" i="26"/>
  <c r="I48" i="26"/>
  <c r="J49" i="26" l="1"/>
  <c r="L49" i="26"/>
  <c r="N49" i="26" s="1"/>
  <c r="I49" i="26"/>
  <c r="J50" i="26" l="1"/>
  <c r="I50" i="26" s="1"/>
  <c r="L50" i="26"/>
  <c r="N50" i="26" s="1"/>
  <c r="K49" i="26"/>
  <c r="M49" i="26"/>
  <c r="J51" i="26" l="1"/>
  <c r="I51" i="26"/>
  <c r="L51" i="26"/>
  <c r="N51" i="26" s="1"/>
  <c r="K50" i="26"/>
  <c r="M50" i="26"/>
  <c r="L52" i="26" l="1"/>
  <c r="J52" i="26"/>
  <c r="N52" i="26"/>
  <c r="K51" i="26"/>
  <c r="M51" i="26"/>
  <c r="K52" i="26" l="1"/>
  <c r="M52" i="26"/>
  <c r="I52" i="26"/>
  <c r="L53" i="26" l="1"/>
  <c r="N53" i="26"/>
  <c r="J53" i="26"/>
  <c r="I53" i="26" s="1"/>
  <c r="J54" i="26" l="1"/>
  <c r="L54" i="26"/>
  <c r="N54" i="26" s="1"/>
  <c r="K53" i="26"/>
  <c r="M53" i="26"/>
  <c r="K54" i="26" l="1"/>
  <c r="M54" i="26"/>
  <c r="I54" i="26"/>
  <c r="J55" i="26" l="1"/>
  <c r="L55" i="26"/>
  <c r="I55" i="26"/>
  <c r="N55" i="26"/>
  <c r="L56" i="26" l="1"/>
  <c r="J56" i="26"/>
  <c r="N56" i="26"/>
  <c r="K55" i="26"/>
  <c r="M55" i="26"/>
  <c r="K56" i="26" l="1"/>
  <c r="M56" i="26"/>
  <c r="I56"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Mamta</author>
  </authors>
  <commentList>
    <comment ref="T15" authorId="0" shapeId="0" xr:uid="{00000000-0006-0000-0000-000001000000}">
      <text>
        <r>
          <rPr>
            <b/>
            <sz val="9"/>
            <color indexed="81"/>
            <rFont val="Tahoma"/>
            <family val="2"/>
          </rPr>
          <t xml:space="preserve">Note: </t>
        </r>
        <r>
          <rPr>
            <sz val="9"/>
            <color indexed="81"/>
            <rFont val="Tahoma"/>
            <family val="2"/>
          </rPr>
          <t>Land area for CA ad RA iss common</t>
        </r>
      </text>
    </comment>
    <comment ref="T17" authorId="0" shapeId="0" xr:uid="{00000000-0006-0000-0000-000002000000}">
      <text>
        <r>
          <rPr>
            <b/>
            <sz val="9"/>
            <color indexed="81"/>
            <rFont val="Tahoma"/>
            <family val="2"/>
          </rPr>
          <t xml:space="preserve">Note: </t>
        </r>
        <r>
          <rPr>
            <sz val="9"/>
            <color indexed="81"/>
            <rFont val="Tahoma"/>
            <family val="2"/>
          </rPr>
          <t>Meta-analysis shows 34% the cultivated area is managed by smallholder farmers</t>
        </r>
      </text>
    </comment>
    <comment ref="C25" authorId="0" shapeId="0" xr:uid="{00000000-0006-0000-0000-000003000000}">
      <text>
        <r>
          <rPr>
            <b/>
            <sz val="9"/>
            <color indexed="81"/>
            <rFont val="Tahoma"/>
            <family val="2"/>
          </rPr>
          <t>Mamta:</t>
        </r>
        <r>
          <rPr>
            <sz val="9"/>
            <color indexed="81"/>
            <rFont val="Tahoma"/>
            <family val="2"/>
          </rPr>
          <t xml:space="preserve">
Calculated by subtracting the degraded area from the total forest area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Chad</author>
    <author>Chad Frischmann</author>
    <author>Furness</author>
  </authors>
  <commentList>
    <comment ref="D48" authorId="0" shapeId="0" xr:uid="{79F9AFB6-DDA3-41D7-95E6-B87F173B0171}">
      <text>
        <r>
          <rPr>
            <b/>
            <sz val="11"/>
            <color indexed="81"/>
            <rFont val="Times New Roman"/>
            <family val="1"/>
          </rPr>
          <t>NOTE:</t>
        </r>
        <r>
          <rPr>
            <sz val="11"/>
            <color indexed="81"/>
            <rFont val="Times New Roman"/>
            <family val="1"/>
          </rPr>
          <t xml:space="preserve">
Link to source</t>
        </r>
      </text>
    </comment>
    <comment ref="E48" authorId="0" shapeId="0" xr:uid="{89F68BDA-17D1-477F-B3D8-9CEA9C9E01BD}">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48" authorId="1" shapeId="0" xr:uid="{8A6A1D18-2156-4F77-BAB3-0E21BBE69B7A}">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48" authorId="0" shapeId="0" xr:uid="{BEF84AAC-CCE1-478F-9559-F13C43BC195D}">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K48" authorId="1" shapeId="0" xr:uid="{94B1958E-305C-4188-8974-9535075B27F8}">
      <text>
        <r>
          <rPr>
            <b/>
            <sz val="11"/>
            <color indexed="81"/>
            <rFont val="Times New Roman"/>
            <family val="1"/>
          </rPr>
          <t>NOTE:</t>
        </r>
        <r>
          <rPr>
            <sz val="11"/>
            <color indexed="81"/>
            <rFont val="Times New Roman"/>
            <family val="1"/>
          </rPr>
          <t xml:space="preserve"> Enter raw data point here as reported in the source &amp; the unit it is reported in. 
If you need to convert to a common unit, use the conversion tables above and enter the conversion calculation call to the right to convert.
</t>
        </r>
      </text>
    </comment>
    <comment ref="M48" authorId="1" shapeId="0" xr:uid="{E7361E6F-51A1-400D-9DFB-FDB234717DB3}">
      <text>
        <r>
          <rPr>
            <b/>
            <sz val="11"/>
            <color indexed="81"/>
            <rFont val="Times New Roman"/>
            <family val="1"/>
          </rPr>
          <t>NOTE:</t>
        </r>
        <r>
          <rPr>
            <sz val="11"/>
            <color indexed="81"/>
            <rFont val="Times New Roman"/>
            <family val="1"/>
          </rPr>
          <t xml:space="preserve"> Use the cells below to enter the appropriate equation needed to convert to the common unit required. Consult the conversion tables above to assist you.
E.g. if the data point is from 2005 and reported in euros, click on the usforex.com link above and follow the steps to determine what the average annual exchange rate to US$ was in 2005. Then use the inflation adjustment factor table above to determine what the dollar value is in US$2014 currency.
</t>
        </r>
      </text>
    </comment>
    <comment ref="O48" authorId="1" shapeId="0" xr:uid="{281CB2B9-1615-4761-9199-31F934D5672B}">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P48" authorId="1" shapeId="0" xr:uid="{696FA76E-18A8-4456-9881-A19C4B3847FA}">
      <text>
        <r>
          <rPr>
            <b/>
            <sz val="11"/>
            <color indexed="81"/>
            <rFont val="Times New Roman"/>
            <family val="1"/>
          </rPr>
          <t>NOTE:</t>
        </r>
        <r>
          <rPr>
            <sz val="11"/>
            <color indexed="81"/>
            <rFont val="Times New Roman"/>
            <family val="1"/>
          </rPr>
          <t xml:space="preserve"> Enter any additional assumptions or other information used in converting to a common unit. If a complex equation is used, please explain.
</t>
        </r>
      </text>
    </comment>
    <comment ref="Y70" authorId="2" shapeId="0" xr:uid="{5BC8DDA1-E9B1-4206-A2B6-B41030AB6B11}">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72" authorId="2" shapeId="0" xr:uid="{222BD411-7D58-437A-9038-0C0C4929BDD2}">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84" authorId="0" shapeId="0" xr:uid="{69C20E57-FBD2-460C-A507-801FAF8A21B1}">
      <text>
        <r>
          <rPr>
            <b/>
            <sz val="11"/>
            <color indexed="81"/>
            <rFont val="Times New Roman"/>
            <family val="1"/>
          </rPr>
          <t>NOTE:</t>
        </r>
        <r>
          <rPr>
            <sz val="11"/>
            <color indexed="81"/>
            <rFont val="Times New Roman"/>
            <family val="1"/>
          </rPr>
          <t xml:space="preserve">
Link to source</t>
        </r>
      </text>
    </comment>
    <comment ref="E84" authorId="0" shapeId="0" xr:uid="{91F5313F-CF3F-4605-B2D6-C7C3B44E24DF}">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84" authorId="1" shapeId="0" xr:uid="{8FC4528C-2510-47A6-8DE2-0DC785E3257D}">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84" authorId="0" shapeId="0" xr:uid="{D24A9EDB-EAD8-4931-879B-C15B8F000858}">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K84" authorId="1" shapeId="0" xr:uid="{4E299081-7B6E-4C30-9FD3-6887176B3E60}">
      <text>
        <r>
          <rPr>
            <b/>
            <sz val="11"/>
            <color indexed="81"/>
            <rFont val="Times New Roman"/>
            <family val="1"/>
          </rPr>
          <t>NOTE:</t>
        </r>
        <r>
          <rPr>
            <sz val="11"/>
            <color indexed="81"/>
            <rFont val="Times New Roman"/>
            <family val="1"/>
          </rPr>
          <t xml:space="preserve"> Enter raw data point here as reported in the source &amp; the unit it is reported in. 
If you need to convert to a common unit, use the conversion tables above and enter the conversion calculation call to the right to convert.
</t>
        </r>
      </text>
    </comment>
    <comment ref="M84" authorId="1" shapeId="0" xr:uid="{815766C4-5760-4115-95A8-432F13CDD122}">
      <text>
        <r>
          <rPr>
            <b/>
            <sz val="11"/>
            <color indexed="81"/>
            <rFont val="Times New Roman"/>
            <family val="1"/>
          </rPr>
          <t>NOTE:</t>
        </r>
        <r>
          <rPr>
            <sz val="11"/>
            <color indexed="81"/>
            <rFont val="Times New Roman"/>
            <family val="1"/>
          </rPr>
          <t xml:space="preserve"> Use the cells below to enter the appropriate equation needed to convert to the common unit required. Consult the conversion tables above to assist you.
E.g. if the data point is from 2005 and reported in euros, click on the usforex.com link above and follow the steps to determine what the average annual exchange rate to US$ was in 2005. Then use the inflation adjustment factor table above to determine what the dollar value is in US$2014 currency.
</t>
        </r>
      </text>
    </comment>
    <comment ref="O84" authorId="1" shapeId="0" xr:uid="{77AF2283-3884-4350-8CFA-FA50E9B7DDCB}">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P84" authorId="1" shapeId="0" xr:uid="{E498B18B-C863-4001-BE6A-CF53386C4E6D}">
      <text>
        <r>
          <rPr>
            <b/>
            <sz val="11"/>
            <color indexed="81"/>
            <rFont val="Times New Roman"/>
            <family val="1"/>
          </rPr>
          <t>NOTE:</t>
        </r>
        <r>
          <rPr>
            <sz val="11"/>
            <color indexed="81"/>
            <rFont val="Times New Roman"/>
            <family val="1"/>
          </rPr>
          <t xml:space="preserve"> Enter any additional assumptions or other information used in converting to a common unit. If a complex equation is used, please explain.
</t>
        </r>
      </text>
    </comment>
    <comment ref="Y106" authorId="2" shapeId="0" xr:uid="{C0E22D62-7254-4105-839C-F7EA1E89E705}">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108" authorId="2" shapeId="0" xr:uid="{67DF54D8-E170-475A-AD1C-B704E0A754FC}">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117" authorId="0" shapeId="0" xr:uid="{C440D24E-9E5A-41B3-9B83-68E2A38CEF80}">
      <text>
        <r>
          <rPr>
            <b/>
            <sz val="11"/>
            <color indexed="81"/>
            <rFont val="Times New Roman"/>
            <family val="1"/>
          </rPr>
          <t>NOTE:</t>
        </r>
        <r>
          <rPr>
            <sz val="11"/>
            <color indexed="81"/>
            <rFont val="Times New Roman"/>
            <family val="1"/>
          </rPr>
          <t xml:space="preserve">
Link to source</t>
        </r>
      </text>
    </comment>
    <comment ref="E117" authorId="0" shapeId="0" xr:uid="{C9F66CB1-B1FE-467D-B6F0-1FFC8D183C13}">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117" authorId="1" shapeId="0" xr:uid="{EC128261-A163-4B6A-88C0-F2DA1CEAA791}">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117" authorId="0" shapeId="0" xr:uid="{D9E9B192-8937-46C8-9915-BDBF44752663}">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K117" authorId="1" shapeId="0" xr:uid="{10E18AF6-D73A-42C6-9A06-ABFD6351BA22}">
      <text>
        <r>
          <rPr>
            <b/>
            <sz val="11"/>
            <color indexed="81"/>
            <rFont val="Times New Roman"/>
            <family val="1"/>
          </rPr>
          <t>NOTE:</t>
        </r>
        <r>
          <rPr>
            <sz val="11"/>
            <color indexed="81"/>
            <rFont val="Times New Roman"/>
            <family val="1"/>
          </rPr>
          <t xml:space="preserve"> Enter raw data point here as reported in the source &amp; the unit it is reported in. 
If you need to convert to a common unit, use the conversion tables above and enter the conversion calculation call to the right to convert.
</t>
        </r>
      </text>
    </comment>
    <comment ref="M117" authorId="1" shapeId="0" xr:uid="{091D3228-62AE-4B88-B7C8-2AD126E91BF2}">
      <text>
        <r>
          <rPr>
            <b/>
            <sz val="11"/>
            <color indexed="81"/>
            <rFont val="Times New Roman"/>
            <family val="1"/>
          </rPr>
          <t>NOTE:</t>
        </r>
        <r>
          <rPr>
            <sz val="11"/>
            <color indexed="81"/>
            <rFont val="Times New Roman"/>
            <family val="1"/>
          </rPr>
          <t xml:space="preserve"> Use the cells below to enter the appropriate equation needed to convert to the common unit required. Consult the conversion tables above to assist you.
E.g. if the data point is from 2005 and reported in euros, click on the usforex.com link above and follow the steps to determine what the average annual exchange rate to US$ was in 2005. Then use the inflation adjustment factor table above to determine what the dollar value is in US$2014 currency.
</t>
        </r>
      </text>
    </comment>
    <comment ref="O117" authorId="1" shapeId="0" xr:uid="{AB3C845C-EE3E-43C2-B2CE-660914F02F58}">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P117" authorId="1" shapeId="0" xr:uid="{01D20B09-22C1-4286-87A2-8856D9F44506}">
      <text>
        <r>
          <rPr>
            <b/>
            <sz val="11"/>
            <color indexed="81"/>
            <rFont val="Times New Roman"/>
            <family val="1"/>
          </rPr>
          <t>NOTE:</t>
        </r>
        <r>
          <rPr>
            <sz val="11"/>
            <color indexed="81"/>
            <rFont val="Times New Roman"/>
            <family val="1"/>
          </rPr>
          <t xml:space="preserve"> Enter any additional assumptions or other information used in converting to a common unit. If a complex equation is used, please explain.
</t>
        </r>
      </text>
    </comment>
    <comment ref="Y139" authorId="2" shapeId="0" xr:uid="{3DE9779D-BFBA-4D51-AFDC-3D39BAC3084F}">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141" authorId="2" shapeId="0" xr:uid="{A30A2C44-6E3E-41CF-B001-8D86691ED614}">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155" authorId="0" shapeId="0" xr:uid="{486BB79D-390A-4F25-AA27-6F678631ECFE}">
      <text>
        <r>
          <rPr>
            <b/>
            <sz val="11"/>
            <color indexed="81"/>
            <rFont val="Times New Roman"/>
            <family val="1"/>
          </rPr>
          <t>NOTE:</t>
        </r>
        <r>
          <rPr>
            <sz val="11"/>
            <color indexed="81"/>
            <rFont val="Times New Roman"/>
            <family val="1"/>
          </rPr>
          <t xml:space="preserve">
Link to source</t>
        </r>
      </text>
    </comment>
    <comment ref="E155" authorId="0" shapeId="0" xr:uid="{ADCC55B0-E6F1-4BBE-9DFD-70FE08333A08}">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155" authorId="1" shapeId="0" xr:uid="{62F92B90-9163-4A82-9D00-6BB76338BC88}">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155" authorId="0" shapeId="0" xr:uid="{487B2FA1-E64E-467F-95CC-5AA25CC252C3}">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K155" authorId="1" shapeId="0" xr:uid="{ECD8CC9D-94CB-483E-A8E4-C443F7665C59}">
      <text>
        <r>
          <rPr>
            <b/>
            <sz val="11"/>
            <color indexed="81"/>
            <rFont val="Times New Roman"/>
            <family val="1"/>
          </rPr>
          <t>NOTE:</t>
        </r>
        <r>
          <rPr>
            <sz val="11"/>
            <color indexed="81"/>
            <rFont val="Times New Roman"/>
            <family val="1"/>
          </rPr>
          <t xml:space="preserve"> Enter raw data point here as reported in the source &amp; the unit it is reported in. 
If you need to convert to a common unit, use the conversion tables above and enter the conversion calculation call to the right to convert.
</t>
        </r>
      </text>
    </comment>
    <comment ref="M155" authorId="1" shapeId="0" xr:uid="{87FE3843-3F46-420C-A1D0-6D2FD92D139F}">
      <text>
        <r>
          <rPr>
            <b/>
            <sz val="11"/>
            <color indexed="81"/>
            <rFont val="Times New Roman"/>
            <family val="1"/>
          </rPr>
          <t>NOTE:</t>
        </r>
        <r>
          <rPr>
            <sz val="11"/>
            <color indexed="81"/>
            <rFont val="Times New Roman"/>
            <family val="1"/>
          </rPr>
          <t xml:space="preserve"> Use the cells below to enter the appropriate equation needed to convert to the common unit required. Consult the conversion tables above to assist you.
E.g. if the data point is from 2005 and reported in euros, click on the usforex.com link above and follow the steps to determine what the average annual exchange rate to US$ was in 2005. Then use the inflation adjustment factor table above to determine what the dollar value is in US$2014 currency.
</t>
        </r>
      </text>
    </comment>
    <comment ref="O155" authorId="1" shapeId="0" xr:uid="{1EAB137B-0593-4F16-A477-3FF20FB727E5}">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P155" authorId="1" shapeId="0" xr:uid="{3F6D2CEA-CE2E-40C7-92F8-20CA469D30E6}">
      <text>
        <r>
          <rPr>
            <b/>
            <sz val="11"/>
            <color indexed="81"/>
            <rFont val="Times New Roman"/>
            <family val="1"/>
          </rPr>
          <t>NOTE:</t>
        </r>
        <r>
          <rPr>
            <sz val="11"/>
            <color indexed="81"/>
            <rFont val="Times New Roman"/>
            <family val="1"/>
          </rPr>
          <t xml:space="preserve"> Enter any additional assumptions or other information used in converting to a common unit. If a complex equation is used, please explain.
</t>
        </r>
      </text>
    </comment>
    <comment ref="Y177" authorId="2" shapeId="0" xr:uid="{070FB062-DA89-4AA7-AF19-A42D8A635B60}">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179" authorId="2" shapeId="0" xr:uid="{5AD5E671-4385-45D2-BC2D-1D42724CB9B4}">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191" authorId="0" shapeId="0" xr:uid="{DB3D6CCF-1DB5-4304-8ED5-95CE423084C8}">
      <text>
        <r>
          <rPr>
            <b/>
            <sz val="11"/>
            <color indexed="81"/>
            <rFont val="Times New Roman"/>
            <family val="1"/>
          </rPr>
          <t>NOTE:</t>
        </r>
        <r>
          <rPr>
            <sz val="11"/>
            <color indexed="81"/>
            <rFont val="Times New Roman"/>
            <family val="1"/>
          </rPr>
          <t xml:space="preserve">
Link to source</t>
        </r>
      </text>
    </comment>
    <comment ref="E191" authorId="0" shapeId="0" xr:uid="{ACD353F4-2A68-4EEE-91FB-3A85F129C329}">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191" authorId="1" shapeId="0" xr:uid="{77D48BE1-6EAF-4FCD-B6C8-F918C4F88988}">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191" authorId="0" shapeId="0" xr:uid="{E3A20882-BA00-4254-9EDA-12359F7924FF}">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K191" authorId="1" shapeId="0" xr:uid="{3466A81B-5B5D-4633-8F2B-017373B3DB00}">
      <text>
        <r>
          <rPr>
            <b/>
            <sz val="11"/>
            <color indexed="81"/>
            <rFont val="Times New Roman"/>
            <family val="1"/>
          </rPr>
          <t>NOTE:</t>
        </r>
        <r>
          <rPr>
            <sz val="11"/>
            <color indexed="81"/>
            <rFont val="Times New Roman"/>
            <family val="1"/>
          </rPr>
          <t xml:space="preserve"> Enter raw data point here as reported in the source &amp; the unit it is reported in. 
If you need to convert to a common unit, use the conversion tables above and enter the conversion calculation call to the right to convert.
</t>
        </r>
      </text>
    </comment>
    <comment ref="M191" authorId="1" shapeId="0" xr:uid="{A59282CE-0EB3-4A20-93AF-C0D01A970892}">
      <text>
        <r>
          <rPr>
            <b/>
            <sz val="11"/>
            <color indexed="81"/>
            <rFont val="Times New Roman"/>
            <family val="1"/>
          </rPr>
          <t>NOTE:</t>
        </r>
        <r>
          <rPr>
            <sz val="11"/>
            <color indexed="81"/>
            <rFont val="Times New Roman"/>
            <family val="1"/>
          </rPr>
          <t xml:space="preserve"> Use the cells below to enter the appropriate equation needed to convert to the common unit required. Consult the conversion tables above to assist you.
E.g. if the data point is from 2005 and reported in euros, click on the usforex.com link above and follow the steps to determine what the average annual exchange rate to US$ was in 2005. Then use the inflation adjustment factor table above to determine what the dollar value is in US$2014 currency.
</t>
        </r>
      </text>
    </comment>
    <comment ref="O191" authorId="1" shapeId="0" xr:uid="{50158851-F5DC-4CAF-8F6A-2D79DE5FEB2C}">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P191" authorId="1" shapeId="0" xr:uid="{CA56A9CA-AF49-45D8-95AD-7C347F40AA14}">
      <text>
        <r>
          <rPr>
            <b/>
            <sz val="11"/>
            <color indexed="81"/>
            <rFont val="Times New Roman"/>
            <family val="1"/>
          </rPr>
          <t>NOTE:</t>
        </r>
        <r>
          <rPr>
            <sz val="11"/>
            <color indexed="81"/>
            <rFont val="Times New Roman"/>
            <family val="1"/>
          </rPr>
          <t xml:space="preserve"> Enter any additional assumptions or other information used in converting to a common unit. If a complex equation is used, please explain.
</t>
        </r>
      </text>
    </comment>
    <comment ref="Y213" authorId="2" shapeId="0" xr:uid="{16D35D0A-F80E-45FC-AFE8-4D74DFFBAF6C}">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215" authorId="2" shapeId="0" xr:uid="{9E5254C4-C8E4-4C80-85E8-C62FBE5D8D03}">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227" authorId="0" shapeId="0" xr:uid="{2C97BD1E-A31F-414B-8E1A-15F6E1BD0CD9}">
      <text>
        <r>
          <rPr>
            <b/>
            <sz val="11"/>
            <color indexed="81"/>
            <rFont val="Times New Roman"/>
            <family val="1"/>
          </rPr>
          <t>NOTE:</t>
        </r>
        <r>
          <rPr>
            <sz val="11"/>
            <color indexed="81"/>
            <rFont val="Times New Roman"/>
            <family val="1"/>
          </rPr>
          <t xml:space="preserve">
Link to source</t>
        </r>
      </text>
    </comment>
    <comment ref="E227" authorId="0" shapeId="0" xr:uid="{C2A76055-E619-4ADF-9470-73A5937846B2}">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227" authorId="1" shapeId="0" xr:uid="{FF8FDFC1-D647-4136-999D-FA7797306524}">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227" authorId="0" shapeId="0" xr:uid="{5D9D053E-F2C3-4BCF-821A-91046A14EA9E}">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K227" authorId="1" shapeId="0" xr:uid="{E4E84275-3336-474A-92BD-27D2149C6D7A}">
      <text>
        <r>
          <rPr>
            <b/>
            <sz val="11"/>
            <color indexed="81"/>
            <rFont val="Times New Roman"/>
            <family val="1"/>
          </rPr>
          <t>NOTE:</t>
        </r>
        <r>
          <rPr>
            <sz val="11"/>
            <color indexed="81"/>
            <rFont val="Times New Roman"/>
            <family val="1"/>
          </rPr>
          <t xml:space="preserve"> Enter raw data point here as reported in the source &amp; the unit it is reported in. 
If you need to convert to a common unit, use the conversion tables above and enter the conversion calculation call to the right to convert.
</t>
        </r>
      </text>
    </comment>
    <comment ref="M227" authorId="1" shapeId="0" xr:uid="{8D297891-D33A-4AA6-A024-134302512304}">
      <text>
        <r>
          <rPr>
            <b/>
            <sz val="11"/>
            <color indexed="81"/>
            <rFont val="Times New Roman"/>
            <family val="1"/>
          </rPr>
          <t>NOTE:</t>
        </r>
        <r>
          <rPr>
            <sz val="11"/>
            <color indexed="81"/>
            <rFont val="Times New Roman"/>
            <family val="1"/>
          </rPr>
          <t xml:space="preserve"> Use the cells below to enter the appropriate equation needed to convert to the common unit required. Consult the conversion tables above to assist you.
E.g. if the data point is from 2005 and reported in euros, click on the usforex.com link above and follow the steps to determine what the average annual exchange rate to US$ was in 2005. Then use the inflation adjustment factor table above to determine what the dollar value is in US$2014 currency.
</t>
        </r>
      </text>
    </comment>
    <comment ref="O227" authorId="1" shapeId="0" xr:uid="{ECAF9DE5-3DBB-427D-AF95-23F62B35A69D}">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P227" authorId="1" shapeId="0" xr:uid="{913A2510-8014-40E7-B224-DD6FEF69BF08}">
      <text>
        <r>
          <rPr>
            <b/>
            <sz val="11"/>
            <color indexed="81"/>
            <rFont val="Times New Roman"/>
            <family val="1"/>
          </rPr>
          <t>NOTE:</t>
        </r>
        <r>
          <rPr>
            <sz val="11"/>
            <color indexed="81"/>
            <rFont val="Times New Roman"/>
            <family val="1"/>
          </rPr>
          <t xml:space="preserve"> Enter any additional assumptions or other information used in converting to a common unit. If a complex equation is used, please explain.
</t>
        </r>
      </text>
    </comment>
    <comment ref="Y249" authorId="2" shapeId="0" xr:uid="{BBD5D149-4DC3-41E2-8C70-246E2CFEE39A}">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251" authorId="2" shapeId="0" xr:uid="{F9BB155D-F288-4ECF-92E3-DE724D4730BA}">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263" authorId="0" shapeId="0" xr:uid="{50CF05FD-CCFD-4373-A2D5-2E3E43CA8C30}">
      <text>
        <r>
          <rPr>
            <b/>
            <sz val="11"/>
            <color indexed="81"/>
            <rFont val="Times New Roman"/>
            <family val="1"/>
          </rPr>
          <t>NOTE:</t>
        </r>
        <r>
          <rPr>
            <sz val="11"/>
            <color indexed="81"/>
            <rFont val="Times New Roman"/>
            <family val="1"/>
          </rPr>
          <t xml:space="preserve">
Link to source</t>
        </r>
      </text>
    </comment>
    <comment ref="E263" authorId="0" shapeId="0" xr:uid="{5D13A4BC-1E9E-4953-8DA4-A6EFCED747B8}">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263" authorId="1" shapeId="0" xr:uid="{30499DB3-EDB6-43B9-85E3-42342220F46F}">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263" authorId="0" shapeId="0" xr:uid="{32FD6AAD-C8FF-4819-9C48-7C3E80DA0A0A}">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K263" authorId="1" shapeId="0" xr:uid="{7530DEF9-543C-4705-BEF2-40B0B4ECF830}">
      <text>
        <r>
          <rPr>
            <b/>
            <sz val="11"/>
            <color indexed="81"/>
            <rFont val="Times New Roman"/>
            <family val="1"/>
          </rPr>
          <t>NOTE:</t>
        </r>
        <r>
          <rPr>
            <sz val="11"/>
            <color indexed="81"/>
            <rFont val="Times New Roman"/>
            <family val="1"/>
          </rPr>
          <t xml:space="preserve"> Enter raw data point here as reported in the source &amp; the unit it is reported in. 
If you need to convert to a common unit, use the conversion tables above and enter the conversion calculation call to the right to convert.
</t>
        </r>
      </text>
    </comment>
    <comment ref="M263" authorId="1" shapeId="0" xr:uid="{F2A20761-9FCC-4462-8B74-47542F79EAF4}">
      <text>
        <r>
          <rPr>
            <b/>
            <sz val="11"/>
            <color indexed="81"/>
            <rFont val="Times New Roman"/>
            <family val="1"/>
          </rPr>
          <t>NOTE:</t>
        </r>
        <r>
          <rPr>
            <sz val="11"/>
            <color indexed="81"/>
            <rFont val="Times New Roman"/>
            <family val="1"/>
          </rPr>
          <t xml:space="preserve"> Use the cells below to enter the appropriate equation needed to convert to the common unit required. Consult the conversion tables above to assist you.
E.g. if the data point is from 2005 and reported in euros, click on the usforex.com link above and follow the steps to determine what the average annual exchange rate to US$ was in 2005. Then use the inflation adjustment factor table above to determine what the dollar value is in US$2014 currency.
</t>
        </r>
      </text>
    </comment>
    <comment ref="O263" authorId="1" shapeId="0" xr:uid="{8E9F8CBD-4CF7-4B5D-861A-20F4CE7E3E50}">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P263" authorId="1" shapeId="0" xr:uid="{B66CB714-B4FD-41A8-8161-4406E0BFB8CB}">
      <text>
        <r>
          <rPr>
            <b/>
            <sz val="11"/>
            <color indexed="81"/>
            <rFont val="Times New Roman"/>
            <family val="1"/>
          </rPr>
          <t>NOTE:</t>
        </r>
        <r>
          <rPr>
            <sz val="11"/>
            <color indexed="81"/>
            <rFont val="Times New Roman"/>
            <family val="1"/>
          </rPr>
          <t xml:space="preserve"> Enter any additional assumptions or other information used in converting to a common unit. If a complex equation is used, please explain.
</t>
        </r>
      </text>
    </comment>
    <comment ref="Y285" authorId="2" shapeId="0" xr:uid="{6D1B55F0-3FB1-4601-8EF8-ABC55F75950E}">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287" authorId="2" shapeId="0" xr:uid="{12C4D5B4-0066-4792-AF88-3615EA8C8F42}">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303" authorId="0" shapeId="0" xr:uid="{5E475C80-3FDA-47E8-A9B0-9E52AC53A03D}">
      <text>
        <r>
          <rPr>
            <b/>
            <sz val="11"/>
            <color indexed="81"/>
            <rFont val="Times New Roman"/>
            <family val="1"/>
          </rPr>
          <t>NOTE:</t>
        </r>
        <r>
          <rPr>
            <sz val="11"/>
            <color indexed="81"/>
            <rFont val="Times New Roman"/>
            <family val="1"/>
          </rPr>
          <t xml:space="preserve">
Link to source</t>
        </r>
      </text>
    </comment>
    <comment ref="E303" authorId="0" shapeId="0" xr:uid="{8909CA20-F170-4ACA-A025-CD321A500AFE}">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303" authorId="1" shapeId="0" xr:uid="{A0CE5BD3-90FD-427D-B593-93323695BCCE}">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303" authorId="0" shapeId="0" xr:uid="{ED95AF2D-A85C-48D8-BF47-9CA82DE247AC}">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303" authorId="1" shapeId="0" xr:uid="{C6B114EE-1B92-4426-9013-07681DCFFE6E}">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325" authorId="2" shapeId="0" xr:uid="{1C602DD1-DD65-4ED2-86EA-D6122719E14E}">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327" authorId="2" shapeId="0" xr:uid="{5E734924-FF51-41B4-ADF5-5C07EB68627C}">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337" authorId="0" shapeId="0" xr:uid="{13BF4219-F6FD-4BB6-AFBA-925405B0A84A}">
      <text>
        <r>
          <rPr>
            <b/>
            <sz val="11"/>
            <color indexed="81"/>
            <rFont val="Times New Roman"/>
            <family val="1"/>
          </rPr>
          <t>NOTE:</t>
        </r>
        <r>
          <rPr>
            <sz val="11"/>
            <color indexed="81"/>
            <rFont val="Times New Roman"/>
            <family val="1"/>
          </rPr>
          <t xml:space="preserve">
Link to source</t>
        </r>
      </text>
    </comment>
    <comment ref="E337" authorId="0" shapeId="0" xr:uid="{453487FE-DACB-423C-AC44-37BD783567A4}">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337" authorId="1" shapeId="0" xr:uid="{252404C6-CC92-41B5-9C88-994AB1F227F0}">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337" authorId="0" shapeId="0" xr:uid="{90D5A8C0-F620-400E-8608-D55595BB602B}">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337" authorId="1" shapeId="0" xr:uid="{F9317222-7190-4411-87F6-F86188EC222B}">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359" authorId="2" shapeId="0" xr:uid="{A25C73B8-B522-44A1-ADF5-84CA09C46CFA}">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361" authorId="2" shapeId="0" xr:uid="{C194C113-7D0B-443C-8345-88DA14A98968}">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373" authorId="0" shapeId="0" xr:uid="{6AAD4BA1-8DB9-4F7D-891C-F902FB469215}">
      <text>
        <r>
          <rPr>
            <b/>
            <sz val="11"/>
            <color indexed="81"/>
            <rFont val="Times New Roman"/>
            <family val="1"/>
          </rPr>
          <t>NOTE:</t>
        </r>
        <r>
          <rPr>
            <sz val="11"/>
            <color indexed="81"/>
            <rFont val="Times New Roman"/>
            <family val="1"/>
          </rPr>
          <t xml:space="preserve">
Link to source</t>
        </r>
      </text>
    </comment>
    <comment ref="E373" authorId="0" shapeId="0" xr:uid="{703C2926-247B-4B74-8AAF-C6B448B8D7B2}">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373" authorId="1" shapeId="0" xr:uid="{5DA6D351-DC14-46D9-A2B2-0E2635EA6872}">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373" authorId="0" shapeId="0" xr:uid="{2FE73FEA-0FBE-4BE4-BE98-675637CA23BC}">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373" authorId="1" shapeId="0" xr:uid="{F7D68BCE-D679-45DE-83FC-08D3C40A7B6E}">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395" authorId="2" shapeId="0" xr:uid="{55BD356C-DB26-43F5-B08B-38712A1BC879}">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397" authorId="2" shapeId="0" xr:uid="{E828DF4E-EBAA-4A28-A123-72B6307D5898}">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407" authorId="0" shapeId="0" xr:uid="{036622D1-38F0-473C-97EC-29B605BAD226}">
      <text>
        <r>
          <rPr>
            <b/>
            <sz val="11"/>
            <color indexed="81"/>
            <rFont val="Times New Roman"/>
            <family val="1"/>
          </rPr>
          <t>NOTE:</t>
        </r>
        <r>
          <rPr>
            <sz val="11"/>
            <color indexed="81"/>
            <rFont val="Times New Roman"/>
            <family val="1"/>
          </rPr>
          <t xml:space="preserve">
Link to source</t>
        </r>
      </text>
    </comment>
    <comment ref="E407" authorId="0" shapeId="0" xr:uid="{535AC45A-E79E-4C69-97F6-D47D4723737F}">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407" authorId="1" shapeId="0" xr:uid="{D8326072-1F57-4B8D-89B4-F11DEDC0A41C}">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407" authorId="0" shapeId="0" xr:uid="{19B42536-7AE7-4DB0-AF6A-6590D9684372}">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407" authorId="1" shapeId="0" xr:uid="{7044C780-366A-457D-9EAE-45A6A4200723}">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429" authorId="2" shapeId="0" xr:uid="{96BC537F-55B5-4E56-9FDA-8AAC7CC3CF89}">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431" authorId="2" shapeId="0" xr:uid="{E74E1FD1-309C-4A0A-93AA-E9383461B616}">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441" authorId="0" shapeId="0" xr:uid="{156E50C5-2DAF-499C-A6B1-9C87890F29BB}">
      <text>
        <r>
          <rPr>
            <b/>
            <sz val="11"/>
            <color indexed="81"/>
            <rFont val="Times New Roman"/>
            <family val="1"/>
          </rPr>
          <t>NOTE:</t>
        </r>
        <r>
          <rPr>
            <sz val="11"/>
            <color indexed="81"/>
            <rFont val="Times New Roman"/>
            <family val="1"/>
          </rPr>
          <t xml:space="preserve">
Link to source</t>
        </r>
      </text>
    </comment>
    <comment ref="E441" authorId="0" shapeId="0" xr:uid="{8F30DD46-1B4F-4CDC-B713-D57255B3584A}">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441" authorId="1" shapeId="0" xr:uid="{1EAD51A1-4201-42AC-B0FB-78842C058C59}">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441" authorId="0" shapeId="0" xr:uid="{8E3EBD87-7468-4F89-8EAA-15ABC6465EA9}">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441" authorId="1" shapeId="0" xr:uid="{E020B350-3835-43BB-9FD6-666C46704FBE}">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463" authorId="2" shapeId="0" xr:uid="{E25DDDC8-F2CE-4C01-AFB3-66A5C570486B}">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465" authorId="2" shapeId="0" xr:uid="{535B49FE-6A68-4040-B57B-BD0300B4B388}">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475" authorId="0" shapeId="0" xr:uid="{51E4D6E4-9312-4318-BF6F-CF7D1AD0F3A4}">
      <text>
        <r>
          <rPr>
            <b/>
            <sz val="11"/>
            <color indexed="81"/>
            <rFont val="Times New Roman"/>
            <family val="1"/>
          </rPr>
          <t>NOTE:</t>
        </r>
        <r>
          <rPr>
            <sz val="11"/>
            <color indexed="81"/>
            <rFont val="Times New Roman"/>
            <family val="1"/>
          </rPr>
          <t xml:space="preserve">
Link to source</t>
        </r>
      </text>
    </comment>
    <comment ref="E475" authorId="0" shapeId="0" xr:uid="{FD29AE92-7613-43E9-B989-3699F9DEF611}">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475" authorId="1" shapeId="0" xr:uid="{0D760176-5F02-4574-8D74-2FAAC25E214F}">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475" authorId="0" shapeId="0" xr:uid="{90AA7F92-40C1-40F4-931F-7B18FE4DF5BD}">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K475" authorId="1" shapeId="0" xr:uid="{EDE4D0AF-7183-4449-8BB2-6D45DE897026}">
      <text>
        <r>
          <rPr>
            <b/>
            <sz val="11"/>
            <color indexed="81"/>
            <rFont val="Times New Roman"/>
            <family val="1"/>
          </rPr>
          <t>NOTE:</t>
        </r>
        <r>
          <rPr>
            <sz val="11"/>
            <color indexed="81"/>
            <rFont val="Times New Roman"/>
            <family val="1"/>
          </rPr>
          <t xml:space="preserve"> Enter raw data point here as reported in the source &amp; the unit it is reported in. 
If you need to convert to a common unit, use the conversion tables above and enter the conversion calculation call to the right to convert.
</t>
        </r>
      </text>
    </comment>
    <comment ref="M475" authorId="1" shapeId="0" xr:uid="{947BCB0B-93D5-4847-B315-EB4057A18741}">
      <text>
        <r>
          <rPr>
            <b/>
            <sz val="11"/>
            <color indexed="81"/>
            <rFont val="Times New Roman"/>
            <family val="1"/>
          </rPr>
          <t>NOTE:</t>
        </r>
        <r>
          <rPr>
            <sz val="11"/>
            <color indexed="81"/>
            <rFont val="Times New Roman"/>
            <family val="1"/>
          </rPr>
          <t xml:space="preserve"> Use the cells below to enter the appropriate equation needed to convert to the common unit required. Consult the conversion tables above to assist you.
E.g. if the data point is from 2005 and reported in euros, click on the usforex.com link above and follow the steps to determine what the average annual exchange rate to US$ was in 2005. Then use the inflation adjustment factor table above to determine what the dollar value is in US$2014 currency.
</t>
        </r>
      </text>
    </comment>
    <comment ref="O475" authorId="1" shapeId="0" xr:uid="{74EA5E3D-DFA9-4D48-8699-4F1AD40F4054}">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P475" authorId="1" shapeId="0" xr:uid="{0EB96695-62F9-46B8-B909-C73C93EDC710}">
      <text>
        <r>
          <rPr>
            <b/>
            <sz val="11"/>
            <color indexed="81"/>
            <rFont val="Times New Roman"/>
            <family val="1"/>
          </rPr>
          <t>NOTE:</t>
        </r>
        <r>
          <rPr>
            <sz val="11"/>
            <color indexed="81"/>
            <rFont val="Times New Roman"/>
            <family val="1"/>
          </rPr>
          <t xml:space="preserve"> Enter any additional assumptions or other information used in converting to a common unit. If a complex equation is used, please explain.
</t>
        </r>
      </text>
    </comment>
    <comment ref="Y497" authorId="2" shapeId="0" xr:uid="{463ADC91-D169-4F66-AAC6-312C352AE7A0}">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499" authorId="2" shapeId="0" xr:uid="{A8E759CD-9C7B-4122-9183-593A3C2631FE}">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511" authorId="0" shapeId="0" xr:uid="{5F5BE7CE-8CFB-4EE8-BC83-9C524D5E2F93}">
      <text>
        <r>
          <rPr>
            <b/>
            <sz val="11"/>
            <color indexed="81"/>
            <rFont val="Times New Roman"/>
            <family val="1"/>
          </rPr>
          <t>NOTE:</t>
        </r>
        <r>
          <rPr>
            <sz val="11"/>
            <color indexed="81"/>
            <rFont val="Times New Roman"/>
            <family val="1"/>
          </rPr>
          <t xml:space="preserve">
Link to source</t>
        </r>
      </text>
    </comment>
    <comment ref="E511" authorId="0" shapeId="0" xr:uid="{ED1D0A05-DC72-411F-919D-99AD7A405085}">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511" authorId="1" shapeId="0" xr:uid="{969432D8-A8E7-4535-A899-8A5B4AD6671E}">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511" authorId="0" shapeId="0" xr:uid="{0DE4D78D-43B2-445A-BB30-97344112759B}">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K511" authorId="1" shapeId="0" xr:uid="{C9E36327-5580-4922-9FAC-071FF95C61CC}">
      <text>
        <r>
          <rPr>
            <b/>
            <sz val="11"/>
            <color indexed="81"/>
            <rFont val="Times New Roman"/>
            <family val="1"/>
          </rPr>
          <t>NOTE:</t>
        </r>
        <r>
          <rPr>
            <sz val="11"/>
            <color indexed="81"/>
            <rFont val="Times New Roman"/>
            <family val="1"/>
          </rPr>
          <t xml:space="preserve"> Enter raw data point here as reported in the source &amp; the unit it is reported in. 
If you need to convert to a common unit, use the conversion tables above and enter the conversion calculation call to the right to convert.
</t>
        </r>
      </text>
    </comment>
    <comment ref="M511" authorId="1" shapeId="0" xr:uid="{B0E19232-BC7B-421A-8131-A4387CE676FC}">
      <text>
        <r>
          <rPr>
            <b/>
            <sz val="11"/>
            <color indexed="81"/>
            <rFont val="Times New Roman"/>
            <family val="1"/>
          </rPr>
          <t>NOTE:</t>
        </r>
        <r>
          <rPr>
            <sz val="11"/>
            <color indexed="81"/>
            <rFont val="Times New Roman"/>
            <family val="1"/>
          </rPr>
          <t xml:space="preserve"> Use the cells below to enter the appropriate equation needed to convert to the common unit required. Consult the conversion tables above to assist you.
E.g. if the data point is from 2005 and reported in euros, click on the usforex.com link above and follow the steps to determine what the average annual exchange rate to US$ was in 2005. Then use the inflation adjustment factor table above to determine what the dollar value is in US$2014 currency.
</t>
        </r>
      </text>
    </comment>
    <comment ref="O511" authorId="1" shapeId="0" xr:uid="{394188D7-2EB9-49CA-B3E2-74A08C6EA4F4}">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P511" authorId="1" shapeId="0" xr:uid="{368A902E-38E6-4CE0-A97A-8E66240C5144}">
      <text>
        <r>
          <rPr>
            <b/>
            <sz val="11"/>
            <color indexed="81"/>
            <rFont val="Times New Roman"/>
            <family val="1"/>
          </rPr>
          <t>NOTE:</t>
        </r>
        <r>
          <rPr>
            <sz val="11"/>
            <color indexed="81"/>
            <rFont val="Times New Roman"/>
            <family val="1"/>
          </rPr>
          <t xml:space="preserve"> Enter any additional assumptions or other information used in converting to a common unit. If a complex equation is used, please explain.
</t>
        </r>
      </text>
    </comment>
    <comment ref="Y542" authorId="2" shapeId="0" xr:uid="{BC9B7B64-DD23-496E-99D3-B987CBFE127C}">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544" authorId="2" shapeId="0" xr:uid="{ACB12794-65C5-4450-BEA2-5BFFCE8B7B2C}">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556" authorId="0" shapeId="0" xr:uid="{7F35F5D9-4A80-401F-87F4-A4926504B158}">
      <text>
        <r>
          <rPr>
            <b/>
            <sz val="11"/>
            <color indexed="81"/>
            <rFont val="Times New Roman"/>
            <family val="1"/>
          </rPr>
          <t>NOTE:</t>
        </r>
        <r>
          <rPr>
            <sz val="11"/>
            <color indexed="81"/>
            <rFont val="Times New Roman"/>
            <family val="1"/>
          </rPr>
          <t xml:space="preserve">
Link to source</t>
        </r>
      </text>
    </comment>
    <comment ref="E556" authorId="0" shapeId="0" xr:uid="{47D2C1C0-061C-49E6-9C54-908F74D1F920}">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556" authorId="1" shapeId="0" xr:uid="{CBAC4F42-3611-4DA7-A7CF-2783B0918660}">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556" authorId="0" shapeId="0" xr:uid="{7678ABDA-F8EE-4215-8632-D004630CF8D7}">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K556" authorId="1" shapeId="0" xr:uid="{19ABCFC7-ADF1-499D-8ECE-CC3CBC846672}">
      <text>
        <r>
          <rPr>
            <b/>
            <sz val="11"/>
            <color indexed="81"/>
            <rFont val="Times New Roman"/>
            <family val="1"/>
          </rPr>
          <t>NOTE:</t>
        </r>
        <r>
          <rPr>
            <sz val="11"/>
            <color indexed="81"/>
            <rFont val="Times New Roman"/>
            <family val="1"/>
          </rPr>
          <t xml:space="preserve"> Enter raw data point here as reported in the source &amp; the unit it is reported in. 
If you need to convert to a common unit, use the conversion tables above and enter the conversion calculation call to the right to convert.
</t>
        </r>
      </text>
    </comment>
    <comment ref="M556" authorId="1" shapeId="0" xr:uid="{DFA4656D-EBA3-420B-9E24-71062C062F30}">
      <text>
        <r>
          <rPr>
            <b/>
            <sz val="11"/>
            <color indexed="81"/>
            <rFont val="Times New Roman"/>
            <family val="1"/>
          </rPr>
          <t>NOTE:</t>
        </r>
        <r>
          <rPr>
            <sz val="11"/>
            <color indexed="81"/>
            <rFont val="Times New Roman"/>
            <family val="1"/>
          </rPr>
          <t xml:space="preserve"> Use the cells below to enter the appropriate equation needed to convert to the common unit required. Consult the conversion tables above to assist you.
E.g. if the data point is from 2005 and reported in euros, click on the usforex.com link above and follow the steps to determine what the average annual exchange rate to US$ was in 2005. Then use the inflation adjustment factor table above to determine what the dollar value is in US$2014 currency.
</t>
        </r>
      </text>
    </comment>
    <comment ref="O556" authorId="1" shapeId="0" xr:uid="{E22B0782-7A70-4215-854E-9D084B84D335}">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P556" authorId="1" shapeId="0" xr:uid="{942F9830-ED5C-4F0A-BCC2-9B59B2B4F9D3}">
      <text>
        <r>
          <rPr>
            <b/>
            <sz val="11"/>
            <color indexed="81"/>
            <rFont val="Times New Roman"/>
            <family val="1"/>
          </rPr>
          <t>NOTE:</t>
        </r>
        <r>
          <rPr>
            <sz val="11"/>
            <color indexed="81"/>
            <rFont val="Times New Roman"/>
            <family val="1"/>
          </rPr>
          <t xml:space="preserve"> Enter any additional assumptions or other information used in converting to a common unit. If a complex equation is used, please explain.
</t>
        </r>
      </text>
    </comment>
    <comment ref="Y578" authorId="2" shapeId="0" xr:uid="{58226D8A-68BB-4D63-B667-0C06F77A7B2D}">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580" authorId="2" shapeId="0" xr:uid="{753267E6-07DF-489B-9607-777A807E442C}">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590" authorId="0" shapeId="0" xr:uid="{149E79D5-2F6C-4BBA-AD93-044AFA08717C}">
      <text>
        <r>
          <rPr>
            <b/>
            <sz val="11"/>
            <color indexed="81"/>
            <rFont val="Times New Roman"/>
            <family val="1"/>
          </rPr>
          <t>NOTE:</t>
        </r>
        <r>
          <rPr>
            <sz val="11"/>
            <color indexed="81"/>
            <rFont val="Times New Roman"/>
            <family val="1"/>
          </rPr>
          <t xml:space="preserve">
Link to source</t>
        </r>
      </text>
    </comment>
    <comment ref="E590" authorId="0" shapeId="0" xr:uid="{E95928BB-E752-465D-9540-F7BC8B8C2C45}">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590" authorId="1" shapeId="0" xr:uid="{38A6EF29-92FB-4735-96B5-3CDB7D6A71CF}">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590" authorId="0" shapeId="0" xr:uid="{AECA529F-C4AB-45B1-AA54-60F85816069C}">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590" authorId="1" shapeId="0" xr:uid="{5DA9C75A-D3BB-4A76-9300-8029EED418CC}">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612" authorId="2" shapeId="0" xr:uid="{547E2548-9DE5-4F1C-A632-A9C7B7D32F00}">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614" authorId="2" shapeId="0" xr:uid="{5D0C0620-8F40-4FCE-900E-23D47CC2A42D}">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627" authorId="0" shapeId="0" xr:uid="{D65D1B9D-0A09-4CF9-9CD0-2BE6BC44B23F}">
      <text>
        <r>
          <rPr>
            <b/>
            <sz val="11"/>
            <color indexed="81"/>
            <rFont val="Times New Roman"/>
            <family val="1"/>
          </rPr>
          <t>NOTE:</t>
        </r>
        <r>
          <rPr>
            <sz val="11"/>
            <color indexed="81"/>
            <rFont val="Times New Roman"/>
            <family val="1"/>
          </rPr>
          <t xml:space="preserve">
Link to source</t>
        </r>
      </text>
    </comment>
    <comment ref="E627" authorId="0" shapeId="0" xr:uid="{BB3A6E3B-C4CF-46D7-BEC6-C80879B130B8}">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627" authorId="1" shapeId="0" xr:uid="{ACB78098-24F8-437F-A254-8E2E6802E522}">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627" authorId="0" shapeId="0" xr:uid="{C96CEED9-D7BF-48F9-9577-5312E2AE753A}">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627" authorId="1" shapeId="0" xr:uid="{F179C131-3C66-4621-A8D6-A643287E942F}">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649" authorId="2" shapeId="0" xr:uid="{D55B26AE-80A1-427E-B726-0B0B56E99801}">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651" authorId="2" shapeId="0" xr:uid="{251E7D50-ACB8-4074-8D03-1B35B591E76A}">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663" authorId="0" shapeId="0" xr:uid="{BA473925-AB3A-4206-900C-986EC00F652E}">
      <text>
        <r>
          <rPr>
            <b/>
            <sz val="11"/>
            <color indexed="81"/>
            <rFont val="Times New Roman"/>
            <family val="1"/>
          </rPr>
          <t>NOTE:</t>
        </r>
        <r>
          <rPr>
            <sz val="11"/>
            <color indexed="81"/>
            <rFont val="Times New Roman"/>
            <family val="1"/>
          </rPr>
          <t xml:space="preserve">
Link to source</t>
        </r>
      </text>
    </comment>
    <comment ref="E663" authorId="0" shapeId="0" xr:uid="{DE744DC8-BC3B-4124-9559-5617B6B92E4B}">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663" authorId="1" shapeId="0" xr:uid="{AA0D1FC7-8F8E-46A1-8B71-5344FFBF4370}">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663" authorId="0" shapeId="0" xr:uid="{C839C463-B5A9-497A-90B3-F1C59E7306DE}">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663" authorId="1" shapeId="0" xr:uid="{5EF0A240-56CF-449B-A1CC-98A8B6CA24F5}">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685" authorId="2" shapeId="0" xr:uid="{CDABDBED-4BAF-4E40-BF16-30241EB9B53C}">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687" authorId="2" shapeId="0" xr:uid="{82867963-E186-4526-A3F8-2305009BB63D}">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702" authorId="0" shapeId="0" xr:uid="{F3D337BA-D0CB-49DE-94A7-0322FBFF2D03}">
      <text>
        <r>
          <rPr>
            <b/>
            <sz val="11"/>
            <color indexed="81"/>
            <rFont val="Times New Roman"/>
            <family val="1"/>
          </rPr>
          <t>NOTE:</t>
        </r>
        <r>
          <rPr>
            <sz val="11"/>
            <color indexed="81"/>
            <rFont val="Times New Roman"/>
            <family val="1"/>
          </rPr>
          <t xml:space="preserve">
Link to source</t>
        </r>
      </text>
    </comment>
    <comment ref="E702" authorId="0" shapeId="0" xr:uid="{E4971311-F531-437B-877A-5A52719B7A92}">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702" authorId="1" shapeId="0" xr:uid="{7D4CC325-0F20-4A39-A7FA-EA07F394AC02}">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702" authorId="0" shapeId="0" xr:uid="{A083E3B9-E1ED-42FB-8693-5D6F49B87A84}">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K702" authorId="1" shapeId="0" xr:uid="{48AE966B-1050-4965-8021-DB212734A900}">
      <text>
        <r>
          <rPr>
            <b/>
            <sz val="11"/>
            <color indexed="81"/>
            <rFont val="Times New Roman"/>
            <family val="1"/>
          </rPr>
          <t>NOTE:</t>
        </r>
        <r>
          <rPr>
            <sz val="11"/>
            <color indexed="81"/>
            <rFont val="Times New Roman"/>
            <family val="1"/>
          </rPr>
          <t xml:space="preserve"> Enter raw data point here as reported in the source &amp; the unit it is reported in. 
If you need to convert to a common unit, use the conversion tables above and enter the conversion calculation call to the right to convert.
</t>
        </r>
      </text>
    </comment>
    <comment ref="M702" authorId="1" shapeId="0" xr:uid="{6A1B2209-D956-49A7-BED8-D17AE42F434D}">
      <text>
        <r>
          <rPr>
            <b/>
            <sz val="11"/>
            <color indexed="81"/>
            <rFont val="Times New Roman"/>
            <family val="1"/>
          </rPr>
          <t>NOTE:</t>
        </r>
        <r>
          <rPr>
            <sz val="11"/>
            <color indexed="81"/>
            <rFont val="Times New Roman"/>
            <family val="1"/>
          </rPr>
          <t xml:space="preserve"> Use the cells below to enter the appropriate equation needed to convert to the common unit required. Consult the conversion tables above to assist you.
E.g. if the data point is from 2005 and reported in euros, click on the usforex.com link above and follow the steps to determine what the average annual exchange rate to US$ was in 2005. Then use the inflation adjustment factor table above to determine what the dollar value is in US$2014 currency.
</t>
        </r>
      </text>
    </comment>
    <comment ref="O702" authorId="1" shapeId="0" xr:uid="{ADAC0B54-F4A7-4B34-961D-A57F7E8702F0}">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P702" authorId="1" shapeId="0" xr:uid="{8CD04D58-8537-40E2-8E55-CE58005FF739}">
      <text>
        <r>
          <rPr>
            <b/>
            <sz val="11"/>
            <color indexed="81"/>
            <rFont val="Times New Roman"/>
            <family val="1"/>
          </rPr>
          <t>NOTE:</t>
        </r>
        <r>
          <rPr>
            <sz val="11"/>
            <color indexed="81"/>
            <rFont val="Times New Roman"/>
            <family val="1"/>
          </rPr>
          <t xml:space="preserve"> Enter any additional assumptions or other information used in converting to a common unit. If a complex equation is used, please explain.
</t>
        </r>
      </text>
    </comment>
    <comment ref="Y724" authorId="2" shapeId="0" xr:uid="{A624F3C7-425E-4FC2-9F32-4126294B94B2}">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726" authorId="2" shapeId="0" xr:uid="{0117D7E3-074A-499A-B129-61BCCB6A0CA6}">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736" authorId="0" shapeId="0" xr:uid="{7DB2E2C5-021B-415C-92BF-B63F4CC08A00}">
      <text>
        <r>
          <rPr>
            <b/>
            <sz val="11"/>
            <color indexed="81"/>
            <rFont val="Times New Roman"/>
            <family val="1"/>
          </rPr>
          <t>NOTE:</t>
        </r>
        <r>
          <rPr>
            <sz val="11"/>
            <color indexed="81"/>
            <rFont val="Times New Roman"/>
            <family val="1"/>
          </rPr>
          <t xml:space="preserve">
Link to source</t>
        </r>
      </text>
    </comment>
    <comment ref="E736" authorId="0" shapeId="0" xr:uid="{DAFC35C1-979D-4538-A71C-11C417238D33}">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736" authorId="1" shapeId="0" xr:uid="{182632D1-3587-409A-8F89-748ED2A54B6F}">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736" authorId="0" shapeId="0" xr:uid="{1FE0849E-D1E0-4862-921B-2E7F806B425D}">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K736" authorId="1" shapeId="0" xr:uid="{B264B1D5-4C64-4675-8ADE-CA42FA642DD8}">
      <text>
        <r>
          <rPr>
            <b/>
            <sz val="11"/>
            <color indexed="81"/>
            <rFont val="Times New Roman"/>
            <family val="1"/>
          </rPr>
          <t>NOTE:</t>
        </r>
        <r>
          <rPr>
            <sz val="11"/>
            <color indexed="81"/>
            <rFont val="Times New Roman"/>
            <family val="1"/>
          </rPr>
          <t xml:space="preserve"> Enter raw data point here as reported in the source &amp; the unit it is reported in. 
If you need to convert to a common unit, use the conversion tables above and enter the conversion calculation call to the right to convert.
</t>
        </r>
      </text>
    </comment>
    <comment ref="M736" authorId="1" shapeId="0" xr:uid="{699C5431-2CA5-4AD7-BCB7-2F7DBF94D4F8}">
      <text>
        <r>
          <rPr>
            <b/>
            <sz val="11"/>
            <color indexed="81"/>
            <rFont val="Times New Roman"/>
            <family val="1"/>
          </rPr>
          <t>NOTE:</t>
        </r>
        <r>
          <rPr>
            <sz val="11"/>
            <color indexed="81"/>
            <rFont val="Times New Roman"/>
            <family val="1"/>
          </rPr>
          <t xml:space="preserve"> Use the cells below to enter the appropriate equation needed to convert to the common unit required. Consult the conversion tables above to assist you.
E.g. if the data point is from 2005 and reported in euros, click on the usforex.com link above and follow the steps to determine what the average annual exchange rate to US$ was in 2005. Then use the inflation adjustment factor table above to determine what the dollar value is in US$2014 currency.
</t>
        </r>
      </text>
    </comment>
    <comment ref="O736" authorId="1" shapeId="0" xr:uid="{4C770873-2B4B-42AE-8125-2F9A2D6D5648}">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P736" authorId="1" shapeId="0" xr:uid="{28481EAC-BC45-44E1-8ED3-429323AF3FA2}">
      <text>
        <r>
          <rPr>
            <b/>
            <sz val="11"/>
            <color indexed="81"/>
            <rFont val="Times New Roman"/>
            <family val="1"/>
          </rPr>
          <t>NOTE:</t>
        </r>
        <r>
          <rPr>
            <sz val="11"/>
            <color indexed="81"/>
            <rFont val="Times New Roman"/>
            <family val="1"/>
          </rPr>
          <t xml:space="preserve"> Enter any additional assumptions or other information used in converting to a common unit. If a complex equation is used, please explain.
</t>
        </r>
      </text>
    </comment>
    <comment ref="Y758" authorId="2" shapeId="0" xr:uid="{FF9833B9-489C-46F6-8F5B-3418C64E98AA}">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760" authorId="2" shapeId="0" xr:uid="{4FFF84BE-E579-490D-B80A-601B36D2E5CE}">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771" authorId="0" shapeId="0" xr:uid="{390DE51E-F4ED-4535-8321-0E64CC9A7F55}">
      <text>
        <r>
          <rPr>
            <b/>
            <sz val="11"/>
            <color indexed="81"/>
            <rFont val="Times New Roman"/>
            <family val="1"/>
          </rPr>
          <t>NOTE:</t>
        </r>
        <r>
          <rPr>
            <sz val="11"/>
            <color indexed="81"/>
            <rFont val="Times New Roman"/>
            <family val="1"/>
          </rPr>
          <t xml:space="preserve">
Link to source</t>
        </r>
      </text>
    </comment>
    <comment ref="E771" authorId="0" shapeId="0" xr:uid="{BB2311D5-F27B-4E47-8795-75D8DBAB9A08}">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771" authorId="1" shapeId="0" xr:uid="{19D3FA94-CB8C-4070-B5B9-3D94BD35D9FF}">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771" authorId="0" shapeId="0" xr:uid="{4D444A30-68A9-4953-9676-0C09901585D8}">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771" authorId="1" shapeId="0" xr:uid="{EAC62B5E-888B-4078-ABB5-8EF2EF99A32A}">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793" authorId="2" shapeId="0" xr:uid="{FF78D2D3-3D97-49BC-9412-2801792D0641}">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795" authorId="2" shapeId="0" xr:uid="{7E3AA2F5-83F7-423D-A247-E088C27D87FA}">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808" authorId="0" shapeId="0" xr:uid="{14DDF5EC-6B2A-44E4-80D7-26E1B80CA81D}">
      <text>
        <r>
          <rPr>
            <b/>
            <sz val="11"/>
            <color indexed="81"/>
            <rFont val="Times New Roman"/>
            <family val="1"/>
          </rPr>
          <t>NOTE:</t>
        </r>
        <r>
          <rPr>
            <sz val="11"/>
            <color indexed="81"/>
            <rFont val="Times New Roman"/>
            <family val="1"/>
          </rPr>
          <t xml:space="preserve">
Link to source</t>
        </r>
      </text>
    </comment>
    <comment ref="E808" authorId="0" shapeId="0" xr:uid="{D63C1F3A-9686-4BF4-870D-C40BFC162B43}">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808" authorId="1" shapeId="0" xr:uid="{A7BB5D07-F262-4D1C-B95F-0520B3257BED}">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808" authorId="0" shapeId="0" xr:uid="{4F0BFA14-EB97-4293-990C-E2B3DEE0674D}">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808" authorId="1" shapeId="0" xr:uid="{24AAB688-F7BE-404B-A0D5-66B10D97B74A}">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830" authorId="2" shapeId="0" xr:uid="{BE53E36D-D031-48BB-9904-48E9191C84A1}">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832" authorId="2" shapeId="0" xr:uid="{3301FCA9-8195-4D92-B2FE-C10458BEFBA4}">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845" authorId="0" shapeId="0" xr:uid="{DBE4FFFE-DA73-4938-897D-7B89ED383877}">
      <text>
        <r>
          <rPr>
            <b/>
            <sz val="11"/>
            <color indexed="81"/>
            <rFont val="Times New Roman"/>
            <family val="1"/>
          </rPr>
          <t>NOTE:</t>
        </r>
        <r>
          <rPr>
            <sz val="11"/>
            <color indexed="81"/>
            <rFont val="Times New Roman"/>
            <family val="1"/>
          </rPr>
          <t xml:space="preserve">
Link to source</t>
        </r>
      </text>
    </comment>
    <comment ref="E845" authorId="0" shapeId="0" xr:uid="{FACF655E-8819-4F10-B5FA-38B5AE47995E}">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845" authorId="1" shapeId="0" xr:uid="{FE8AF4AE-8409-4ECF-8E7E-11C66879F971}">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845" authorId="0" shapeId="0" xr:uid="{111C7597-66D2-4E83-8CCC-14534E8E2941}">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845" authorId="1" shapeId="0" xr:uid="{D0A4D77A-DB58-4D24-92D2-F04DB354655B}">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867" authorId="2" shapeId="0" xr:uid="{432E345C-BDDA-4E82-BDB8-EE5B82DF584F}">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869" authorId="2" shapeId="0" xr:uid="{712E5B90-340B-4530-8D0B-3FC349F41DAF}">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881" authorId="0" shapeId="0" xr:uid="{88296EC9-A2BC-4270-A9E8-9D602EF1101D}">
      <text>
        <r>
          <rPr>
            <b/>
            <sz val="11"/>
            <color indexed="81"/>
            <rFont val="Times New Roman"/>
            <family val="1"/>
          </rPr>
          <t>NOTE:</t>
        </r>
        <r>
          <rPr>
            <sz val="11"/>
            <color indexed="81"/>
            <rFont val="Times New Roman"/>
            <family val="1"/>
          </rPr>
          <t xml:space="preserve">
Link to source</t>
        </r>
      </text>
    </comment>
    <comment ref="E881" authorId="0" shapeId="0" xr:uid="{B91526B7-A84D-4B15-AE07-0101A23FF8AB}">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881" authorId="1" shapeId="0" xr:uid="{D40C248E-6071-48B3-A979-D4F73AC929AE}">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881" authorId="0" shapeId="0" xr:uid="{FA7289BB-DB54-4AC6-8828-5DE9B5594B86}">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881" authorId="1" shapeId="0" xr:uid="{C8C0EACB-4F71-4E90-BF81-F69CC032F31D}">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903" authorId="2" shapeId="0" xr:uid="{EE34E264-AD63-4621-93F0-FE805F3E40E7}">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905" authorId="2" shapeId="0" xr:uid="{EB75001A-314A-463E-A33C-7CEB3550534F}">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916" authorId="0" shapeId="0" xr:uid="{47D682DC-0699-4221-872E-11D2A4614FDF}">
      <text>
        <r>
          <rPr>
            <b/>
            <sz val="11"/>
            <color indexed="81"/>
            <rFont val="Times New Roman"/>
            <family val="1"/>
          </rPr>
          <t>NOTE:</t>
        </r>
        <r>
          <rPr>
            <sz val="11"/>
            <color indexed="81"/>
            <rFont val="Times New Roman"/>
            <family val="1"/>
          </rPr>
          <t xml:space="preserve">
Link to source</t>
        </r>
      </text>
    </comment>
    <comment ref="E916" authorId="0" shapeId="0" xr:uid="{3294ACB8-F1D1-4841-9558-BC5363C78156}">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916" authorId="1" shapeId="0" xr:uid="{84E445FD-DC17-4765-BEF5-A531BF7C0050}">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916" authorId="0" shapeId="0" xr:uid="{9CA46B9F-3F56-4246-B447-657493E0CC70}">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Y938" authorId="2" shapeId="0" xr:uid="{EEE40534-F9C6-4E3B-8CA9-F04D2DC0D28D}">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940" authorId="2" shapeId="0" xr:uid="{DABBC9EE-3BD1-4400-BCF5-2D0F0B75DB42}">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954" authorId="0" shapeId="0" xr:uid="{F78060C9-2D5E-40BF-B90C-9DEAD7F98F9A}">
      <text>
        <r>
          <rPr>
            <b/>
            <sz val="11"/>
            <color indexed="81"/>
            <rFont val="Times New Roman"/>
            <family val="1"/>
          </rPr>
          <t>NOTE:</t>
        </r>
        <r>
          <rPr>
            <sz val="11"/>
            <color indexed="81"/>
            <rFont val="Times New Roman"/>
            <family val="1"/>
          </rPr>
          <t xml:space="preserve">
Link to source</t>
        </r>
      </text>
    </comment>
    <comment ref="E954" authorId="0" shapeId="0" xr:uid="{D9609103-BC03-40C5-A834-CAC4A2120773}">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954" authorId="1" shapeId="0" xr:uid="{94BE7B58-BAC6-4B58-A9A8-B446373FF04D}">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954" authorId="0" shapeId="0" xr:uid="{5707B835-3C50-479E-BC49-ECD19E8E6669}">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K954" authorId="1" shapeId="0" xr:uid="{CFF89F77-F73E-42CB-8438-5C0C1879EA64}">
      <text>
        <r>
          <rPr>
            <b/>
            <sz val="11"/>
            <color indexed="81"/>
            <rFont val="Times New Roman"/>
            <family val="1"/>
          </rPr>
          <t>NOTE:</t>
        </r>
        <r>
          <rPr>
            <sz val="11"/>
            <color indexed="81"/>
            <rFont val="Times New Roman"/>
            <family val="1"/>
          </rPr>
          <t xml:space="preserve"> Enter raw data point here as reported in the source &amp; the unit it is reported in. 
If you need to convert to a common unit, use the conversion tables above and enter the conversion calculation call to the right to convert.
</t>
        </r>
      </text>
    </comment>
    <comment ref="M954" authorId="1" shapeId="0" xr:uid="{0D581103-465B-4C77-B041-F4F474730725}">
      <text>
        <r>
          <rPr>
            <b/>
            <sz val="11"/>
            <color indexed="81"/>
            <rFont val="Times New Roman"/>
            <family val="1"/>
          </rPr>
          <t>NOTE:</t>
        </r>
        <r>
          <rPr>
            <sz val="11"/>
            <color indexed="81"/>
            <rFont val="Times New Roman"/>
            <family val="1"/>
          </rPr>
          <t xml:space="preserve"> Use the cells below to enter the appropriate equation needed to convert to the common unit required. Consult the conversion tables above to assist you.
E.g. if the data point is from 2005 and reported in euros, click on the usforex.com link above and follow the steps to determine what the average annual exchange rate to US$ was in 2005. Then use the inflation adjustment factor table above to determine what the dollar value is in US$2014 currency.
</t>
        </r>
      </text>
    </comment>
    <comment ref="O954" authorId="1" shapeId="0" xr:uid="{12252654-F9EB-43A7-8E2C-B72060BDA7EC}">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P954" authorId="1" shapeId="0" xr:uid="{3E4D065B-D7B3-48F1-873C-2291F6E55469}">
      <text>
        <r>
          <rPr>
            <b/>
            <sz val="11"/>
            <color indexed="81"/>
            <rFont val="Times New Roman"/>
            <family val="1"/>
          </rPr>
          <t>NOTE:</t>
        </r>
        <r>
          <rPr>
            <sz val="11"/>
            <color indexed="81"/>
            <rFont val="Times New Roman"/>
            <family val="1"/>
          </rPr>
          <t xml:space="preserve"> Enter any additional assumptions or other information used in converting to a common unit. If a complex equation is used, please explain.
</t>
        </r>
      </text>
    </comment>
    <comment ref="Y976" authorId="2" shapeId="0" xr:uid="{003038FA-9A07-48B4-B9F4-8B3702375EBE}">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978" authorId="2" shapeId="0" xr:uid="{3026E218-CE8C-4442-873D-A41315FDC51C}">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989" authorId="0" shapeId="0" xr:uid="{F216D1A2-FC12-4FF1-8C52-389D78B04C56}">
      <text>
        <r>
          <rPr>
            <b/>
            <sz val="11"/>
            <color indexed="81"/>
            <rFont val="Times New Roman"/>
            <family val="1"/>
          </rPr>
          <t>NOTE:</t>
        </r>
        <r>
          <rPr>
            <sz val="11"/>
            <color indexed="81"/>
            <rFont val="Times New Roman"/>
            <family val="1"/>
          </rPr>
          <t xml:space="preserve">
Link to source</t>
        </r>
      </text>
    </comment>
    <comment ref="E989" authorId="0" shapeId="0" xr:uid="{AB65C0ED-3760-4283-B1B0-AB39FB88CFB6}">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989" authorId="1" shapeId="0" xr:uid="{FBB9F214-5029-4AC8-BAF0-8BAFFA2AE2A6}">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989" authorId="0" shapeId="0" xr:uid="{21E12E72-2C6A-4B69-BE98-07879336D5FB}">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989" authorId="1" shapeId="0" xr:uid="{311AED15-FD01-4073-B876-AF8BEB768B5B}">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1011" authorId="2" shapeId="0" xr:uid="{F731FFFE-597C-4FEF-8E6F-2D6B3F281CBD}">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1013" authorId="2" shapeId="0" xr:uid="{593428F9-5799-4242-BE67-6A692FB5081A}">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1025" authorId="0" shapeId="0" xr:uid="{CFF7F6D2-B008-48B5-B470-7B2D22425B5E}">
      <text>
        <r>
          <rPr>
            <b/>
            <sz val="11"/>
            <color indexed="81"/>
            <rFont val="Times New Roman"/>
            <family val="1"/>
          </rPr>
          <t>NOTE:</t>
        </r>
        <r>
          <rPr>
            <sz val="11"/>
            <color indexed="81"/>
            <rFont val="Times New Roman"/>
            <family val="1"/>
          </rPr>
          <t xml:space="preserve">
Link to source</t>
        </r>
      </text>
    </comment>
    <comment ref="E1025" authorId="0" shapeId="0" xr:uid="{85BD953B-CC59-479C-83DF-FDB35FD5EBBA}">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1025" authorId="1" shapeId="0" xr:uid="{3932FD96-08EC-4611-BAAB-140F37ECD108}">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1025" authorId="0" shapeId="0" xr:uid="{6A82D617-2AC9-46F5-9698-5DB38B61173E}">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1025" authorId="1" shapeId="0" xr:uid="{C3B3D90B-2754-4BE5-B865-812D207CAE1F}">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1047" authorId="2" shapeId="0" xr:uid="{5ADE39B9-958E-4960-B313-7F6B8B1D5C34}">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1049" authorId="2" shapeId="0" xr:uid="{F936A4B5-787A-46EF-B9C3-F29D3F5F5EE6}">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1060" authorId="0" shapeId="0" xr:uid="{A791463E-B7CD-43AD-87BE-0C5D683F749D}">
      <text>
        <r>
          <rPr>
            <b/>
            <sz val="11"/>
            <color indexed="81"/>
            <rFont val="Times New Roman"/>
            <family val="1"/>
          </rPr>
          <t>NOTE:</t>
        </r>
        <r>
          <rPr>
            <sz val="11"/>
            <color indexed="81"/>
            <rFont val="Times New Roman"/>
            <family val="1"/>
          </rPr>
          <t xml:space="preserve">
Link to source</t>
        </r>
      </text>
    </comment>
    <comment ref="E1060" authorId="0" shapeId="0" xr:uid="{5242F73A-A34F-469D-BAE2-4D70D69FA53A}">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1060" authorId="1" shapeId="0" xr:uid="{39BF3D01-EE35-4780-BA3D-0CE990F04CAD}">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1060" authorId="0" shapeId="0" xr:uid="{426CE043-4B7B-4EF8-8832-8D1E2CF906B8}">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1060" authorId="1" shapeId="0" xr:uid="{11BB340E-420A-4EFC-B291-3D614671C910}">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1082" authorId="2" shapeId="0" xr:uid="{0903D9B5-2245-4FDC-9D3E-E2D46ACE9258}">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1084" authorId="2" shapeId="0" xr:uid="{93E48AC6-5A3D-41C0-9290-D5FD8705788C}">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1096" authorId="0" shapeId="0" xr:uid="{0979306D-05CC-4735-BD39-CDEA8BC682CE}">
      <text>
        <r>
          <rPr>
            <b/>
            <sz val="11"/>
            <color indexed="81"/>
            <rFont val="Times New Roman"/>
            <family val="1"/>
          </rPr>
          <t>NOTE:</t>
        </r>
        <r>
          <rPr>
            <sz val="11"/>
            <color indexed="81"/>
            <rFont val="Times New Roman"/>
            <family val="1"/>
          </rPr>
          <t xml:space="preserve">
Link to source</t>
        </r>
      </text>
    </comment>
    <comment ref="E1096" authorId="0" shapeId="0" xr:uid="{A208D345-FC37-4CFC-A6DE-8CEAADB7DAD8}">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1096" authorId="1" shapeId="0" xr:uid="{ECABFFE3-F080-4B98-8B66-288CDB57EB00}">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1096" authorId="0" shapeId="0" xr:uid="{55B7F805-1915-4904-B2FA-1D644C5BDF1F}">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1096" authorId="1" shapeId="0" xr:uid="{3A72769C-C97C-4373-8C4B-EED3B65B3F83}">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1118" authorId="2" shapeId="0" xr:uid="{2FE0F305-055A-402A-93D7-E19A695AF408}">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1120" authorId="2" shapeId="0" xr:uid="{CD202C39-B3A7-4CE9-A7BD-18238CF7881C}">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1132" authorId="0" shapeId="0" xr:uid="{0300EB44-893C-496C-921A-3F3F616D1BC9}">
      <text>
        <r>
          <rPr>
            <b/>
            <sz val="11"/>
            <color indexed="81"/>
            <rFont val="Times New Roman"/>
            <family val="1"/>
          </rPr>
          <t>NOTE:</t>
        </r>
        <r>
          <rPr>
            <sz val="11"/>
            <color indexed="81"/>
            <rFont val="Times New Roman"/>
            <family val="1"/>
          </rPr>
          <t xml:space="preserve">
Link to source</t>
        </r>
      </text>
    </comment>
    <comment ref="E1132" authorId="0" shapeId="0" xr:uid="{5C1652A9-1E78-4CFB-904C-BB8F52EFDBAA}">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1132" authorId="1" shapeId="0" xr:uid="{FDEE4240-5BBB-46C8-B1AA-6FAA78595FAA}">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1132" authorId="0" shapeId="0" xr:uid="{BCFA091C-A3EB-444C-BD71-9DF26E6DB844}">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1132" authorId="1" shapeId="0" xr:uid="{1FE8F58F-140C-4160-89E3-510D8F131D8A}">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1154" authorId="2" shapeId="0" xr:uid="{5A073BBA-87ED-4A2A-B750-5444254F73B0}">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1156" authorId="2" shapeId="0" xr:uid="{391E0D70-ADB7-41A9-A228-0BAFEECA2296}">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1168" authorId="0" shapeId="0" xr:uid="{85FF0E37-C4C1-4C5D-AFE2-F91230C0F78B}">
      <text>
        <r>
          <rPr>
            <b/>
            <sz val="11"/>
            <color indexed="81"/>
            <rFont val="Times New Roman"/>
            <family val="1"/>
          </rPr>
          <t>NOTE:</t>
        </r>
        <r>
          <rPr>
            <sz val="11"/>
            <color indexed="81"/>
            <rFont val="Times New Roman"/>
            <family val="1"/>
          </rPr>
          <t xml:space="preserve">
Link to source</t>
        </r>
      </text>
    </comment>
    <comment ref="E1168" authorId="0" shapeId="0" xr:uid="{176CE7C7-51CF-4FC7-896E-C16E7FF64FC6}">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1168" authorId="1" shapeId="0" xr:uid="{0AF66FD0-AED4-4459-BE42-B343FBE27BA4}">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1168" authorId="0" shapeId="0" xr:uid="{44B1E694-B507-4153-877E-1072AC5EB993}">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1168" authorId="1" shapeId="0" xr:uid="{90160DCE-B90D-48A5-A48F-6CAC94244781}">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1190" authorId="2" shapeId="0" xr:uid="{C418BBB3-D64E-4934-9303-05E35C2C9A3B}">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1192" authorId="2" shapeId="0" xr:uid="{7F511CCB-E7B5-490B-A2E5-064A91E53666}">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1203" authorId="0" shapeId="0" xr:uid="{5CCCDC4F-5F96-4E9E-9DC9-BFA8E737BA4A}">
      <text>
        <r>
          <rPr>
            <b/>
            <sz val="11"/>
            <color indexed="81"/>
            <rFont val="Times New Roman"/>
            <family val="1"/>
          </rPr>
          <t>NOTE:</t>
        </r>
        <r>
          <rPr>
            <sz val="11"/>
            <color indexed="81"/>
            <rFont val="Times New Roman"/>
            <family val="1"/>
          </rPr>
          <t xml:space="preserve">
Link to source</t>
        </r>
      </text>
    </comment>
    <comment ref="E1203" authorId="0" shapeId="0" xr:uid="{82F11026-1B11-47C0-9D87-4064124826E0}">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1203" authorId="1" shapeId="0" xr:uid="{1F881D08-EE2C-4EFB-849E-011F46DCD17C}">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1203" authorId="0" shapeId="0" xr:uid="{AB2CD5D9-E86E-4C5E-8C37-CCBB267034CE}">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1203" authorId="1" shapeId="0" xr:uid="{73A634F7-8F30-4B94-9B6C-0AEB01E61A5D}">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1225" authorId="2" shapeId="0" xr:uid="{927DB617-59D0-43FB-BB40-50D8DDE470A4}">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1227" authorId="2" shapeId="0" xr:uid="{E2E7C236-D4E2-400E-9C9D-FFA8FB6704A5}">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1238" authorId="0" shapeId="0" xr:uid="{6FF56007-43AD-471A-BC27-8A4D06B78E46}">
      <text>
        <r>
          <rPr>
            <b/>
            <sz val="11"/>
            <color indexed="81"/>
            <rFont val="Times New Roman"/>
            <family val="1"/>
          </rPr>
          <t>NOTE:</t>
        </r>
        <r>
          <rPr>
            <sz val="11"/>
            <color indexed="81"/>
            <rFont val="Times New Roman"/>
            <family val="1"/>
          </rPr>
          <t xml:space="preserve">
Link to source</t>
        </r>
      </text>
    </comment>
    <comment ref="E1238" authorId="0" shapeId="0" xr:uid="{6BD7E3BB-C632-47AF-AB72-A3338472FE63}">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1238" authorId="1" shapeId="0" xr:uid="{48AF0158-53C0-4F2A-BD21-1346E0F9FCF5}">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1238" authorId="0" shapeId="0" xr:uid="{02328B7F-9A99-4238-AD79-26298C46B363}">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1238" authorId="1" shapeId="0" xr:uid="{7F9257E1-012D-4FEE-B5A9-BC143D2E924F}">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1260" authorId="2" shapeId="0" xr:uid="{1C86B745-7B44-4ABF-8439-B78D836AA196}">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1262" authorId="2" shapeId="0" xr:uid="{62576DF4-F8D0-459B-97AD-13EB2CB1504A}">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1273" authorId="0" shapeId="0" xr:uid="{4548AB9E-6004-4F6E-9370-15AB9F9B161B}">
      <text>
        <r>
          <rPr>
            <b/>
            <sz val="11"/>
            <color indexed="81"/>
            <rFont val="Times New Roman"/>
            <family val="1"/>
          </rPr>
          <t>NOTE:</t>
        </r>
        <r>
          <rPr>
            <sz val="11"/>
            <color indexed="81"/>
            <rFont val="Times New Roman"/>
            <family val="1"/>
          </rPr>
          <t xml:space="preserve">
Link to source</t>
        </r>
      </text>
    </comment>
    <comment ref="E1273" authorId="0" shapeId="0" xr:uid="{EBFDC1B4-52E6-4523-8D29-0C67A3DC1085}">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1273" authorId="1" shapeId="0" xr:uid="{4489BDA6-EC37-400A-918A-C28C3DA737B1}">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1273" authorId="0" shapeId="0" xr:uid="{5A0642B7-081D-45A7-BE3F-3730B90E5E17}">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1273" authorId="1" shapeId="0" xr:uid="{4980C18D-753B-4B63-96F9-48DCD56398A3}">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1295" authorId="2" shapeId="0" xr:uid="{2097AB38-4478-435F-87B5-07AEC161FE9C}">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1297" authorId="2" shapeId="0" xr:uid="{0D4E48F5-CACE-4A9A-B1B2-EE868E411900}">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 ref="D1309" authorId="0" shapeId="0" xr:uid="{D20899E6-B006-4744-8BA8-54623C965762}">
      <text>
        <r>
          <rPr>
            <b/>
            <sz val="11"/>
            <color indexed="81"/>
            <rFont val="Times New Roman"/>
            <family val="1"/>
          </rPr>
          <t>NOTE:</t>
        </r>
        <r>
          <rPr>
            <sz val="11"/>
            <color indexed="81"/>
            <rFont val="Times New Roman"/>
            <family val="1"/>
          </rPr>
          <t xml:space="preserve">
Link to source</t>
        </r>
      </text>
    </comment>
    <comment ref="E1309" authorId="0" shapeId="0" xr:uid="{1123A33E-969D-4E67-819A-296BE72BCB35}">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1309" authorId="1" shapeId="0" xr:uid="{5E451E5B-D3F5-4FB7-8B49-43CCB839D749}">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1309" authorId="0" shapeId="0" xr:uid="{E5731ACF-B84F-4F70-AFBC-9FBFB2F4B794}">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O1309" authorId="1" shapeId="0" xr:uid="{FC7CE525-E34A-4F08-A266-F3F86374AC32}">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Y1331" authorId="2" shapeId="0" xr:uid="{CE430918-7933-4C2A-8C5D-434F394D1730}">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1333" authorId="2" shapeId="0" xr:uid="{203BAE76-796A-4C5A-A91A-39A3AF7C0D64}">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Chad</author>
    <author>Chad Frischmann</author>
    <author>Furness</author>
  </authors>
  <commentList>
    <comment ref="D5" authorId="0" shapeId="0" xr:uid="{160FC24F-984C-4A92-A5D0-6F7E10212C67}">
      <text>
        <r>
          <rPr>
            <b/>
            <sz val="11"/>
            <color indexed="81"/>
            <rFont val="Times New Roman"/>
            <family val="1"/>
          </rPr>
          <t>NOTE:</t>
        </r>
        <r>
          <rPr>
            <sz val="11"/>
            <color indexed="81"/>
            <rFont val="Times New Roman"/>
            <family val="1"/>
          </rPr>
          <t xml:space="preserve">
Link to source</t>
        </r>
      </text>
    </comment>
    <comment ref="E5" authorId="0" shapeId="0" xr:uid="{C90448E8-09E6-44E3-B5B3-54E4303E805B}">
      <text>
        <r>
          <rPr>
            <b/>
            <sz val="11"/>
            <color indexed="81"/>
            <rFont val="Times New Roman"/>
            <family val="1"/>
          </rPr>
          <t>NOTE:</t>
        </r>
        <r>
          <rPr>
            <sz val="11"/>
            <color indexed="81"/>
            <rFont val="Times New Roman"/>
            <family val="1"/>
          </rPr>
          <t xml:space="preserve"> Is data based on global, regional, or country-specific studies? Please specify.</t>
        </r>
      </text>
    </comment>
    <comment ref="F5" authorId="1" shapeId="0" xr:uid="{B3B2DCCE-652E-464B-A71C-A7E96F32904F}">
      <text>
        <r>
          <rPr>
            <b/>
            <sz val="11"/>
            <color indexed="81"/>
            <rFont val="Times New Roman"/>
            <family val="1"/>
          </rPr>
          <t>NOTE:</t>
        </r>
        <r>
          <rPr>
            <sz val="11"/>
            <color indexed="81"/>
            <rFont val="Times New Roman"/>
            <family val="1"/>
          </rPr>
          <t xml:space="preserve"> Please enter the specific geographic location within the Drawdown Regions, if accessible.
E.g. if the study refers to a data point from Brazil, please specify here.
</t>
        </r>
      </text>
    </comment>
    <comment ref="H5" authorId="0" shapeId="0" xr:uid="{41CA467B-1035-456D-A830-C2703CB1EB89}">
      <text>
        <r>
          <rPr>
            <b/>
            <sz val="11"/>
            <color indexed="81"/>
            <rFont val="Times New Roman"/>
            <family val="1"/>
          </rPr>
          <t>NOTE:</t>
        </r>
        <r>
          <rPr>
            <sz val="11"/>
            <color indexed="81"/>
            <rFont val="Times New Roman"/>
            <family val="1"/>
          </rPr>
          <t xml:space="preserve">
1  - Peer Reviewed
2 - Public Sector/ Multilateral Agency
3 - For Profit
4 - Independently Verified
5 - Not Verified</t>
        </r>
      </text>
    </comment>
    <comment ref="K5" authorId="1" shapeId="0" xr:uid="{C6EDA856-A2FD-49A7-B4C5-77BA45C75CF9}">
      <text>
        <r>
          <rPr>
            <b/>
            <sz val="11"/>
            <color indexed="81"/>
            <rFont val="Times New Roman"/>
            <family val="1"/>
          </rPr>
          <t>NOTE:</t>
        </r>
        <r>
          <rPr>
            <sz val="11"/>
            <color indexed="81"/>
            <rFont val="Times New Roman"/>
            <family val="1"/>
          </rPr>
          <t xml:space="preserve"> Enter raw data point here as reported in the source &amp; the unit it is reported in. 
If you need to convert to a common unit, use the conversion tables above and enter the conversion calculation call to the right to convert.
</t>
        </r>
      </text>
    </comment>
    <comment ref="M5" authorId="1" shapeId="0" xr:uid="{47AB9C17-427E-4DDB-914F-1D5E102C1168}">
      <text>
        <r>
          <rPr>
            <b/>
            <sz val="11"/>
            <color indexed="81"/>
            <rFont val="Times New Roman"/>
            <family val="1"/>
          </rPr>
          <t>NOTE:</t>
        </r>
        <r>
          <rPr>
            <sz val="11"/>
            <color indexed="81"/>
            <rFont val="Times New Roman"/>
            <family val="1"/>
          </rPr>
          <t xml:space="preserve"> Use the cells below to enter the appropriate equation needed to convert to the common unit required. Consult the conversion tables above to assist you.
E.g. if the data point is from 2005 and reported in euros, click on the usforex.com link above and follow the steps to determine what the average annual exchange rate to US$ was in 2005. Then use the inflation adjustment factor table above to determine what the dollar value is in US$2014 currency.
</t>
        </r>
      </text>
    </comment>
    <comment ref="O5" authorId="1" shapeId="0" xr:uid="{6C2538A1-FB04-4F03-9C3E-18F504951305}">
      <text>
        <r>
          <rPr>
            <b/>
            <sz val="11"/>
            <color indexed="81"/>
            <rFont val="Times New Roman"/>
            <family val="1"/>
          </rPr>
          <t>NOTE:</t>
        </r>
        <r>
          <rPr>
            <sz val="11"/>
            <color indexed="81"/>
            <rFont val="Times New Roman"/>
            <family val="1"/>
          </rPr>
          <t xml:space="preserve"> Enter any weights used. All weights should be constructed on an additional sheet and linked here.
</t>
        </r>
      </text>
    </comment>
    <comment ref="P5" authorId="1" shapeId="0" xr:uid="{FC82F5D1-3F52-4A3E-A2D0-BAFF608D60CC}">
      <text>
        <r>
          <rPr>
            <b/>
            <sz val="11"/>
            <color indexed="81"/>
            <rFont val="Times New Roman"/>
            <family val="1"/>
          </rPr>
          <t>NOTE:</t>
        </r>
        <r>
          <rPr>
            <sz val="11"/>
            <color indexed="81"/>
            <rFont val="Times New Roman"/>
            <family val="1"/>
          </rPr>
          <t xml:space="preserve"> Enter any additional assumptions or other information used in converting to a common unit. If a complex equation is used, please explain.
</t>
        </r>
      </text>
    </comment>
    <comment ref="Y27" authorId="2" shapeId="0" xr:uid="{1627D4E1-9C2E-4A84-9509-5BADA9CD2EE2}">
      <text>
        <r>
          <rPr>
            <b/>
            <sz val="11"/>
            <color indexed="81"/>
            <rFont val="Times New Roman"/>
            <family val="1"/>
          </rPr>
          <t>NOTE:</t>
        </r>
        <r>
          <rPr>
            <sz val="11"/>
            <color indexed="81"/>
            <rFont val="Times New Roman"/>
            <family val="1"/>
          </rPr>
          <t xml:space="preserve">
If this is set to "Y", then the model uses the lowest value in the original data as the low value rather than any number of standard deviations below the mean. This helps avoid negative values for a positive variable like Price.</t>
        </r>
      </text>
    </comment>
    <comment ref="T29" authorId="2" shapeId="0" xr:uid="{39C6F93F-C4FF-4062-81CC-C20C2E4AD0F9}">
      <text>
        <r>
          <rPr>
            <b/>
            <sz val="11"/>
            <color indexed="81"/>
            <rFont val="Times New Roman"/>
            <family val="1"/>
          </rPr>
          <t>NOTE:</t>
        </r>
        <r>
          <rPr>
            <sz val="11"/>
            <color indexed="81"/>
            <rFont val="Times New Roman"/>
            <family val="1"/>
          </rPr>
          <t xml:space="preserve">
If no, then your Standard Deviation is too large compared to your Average. Verify data.</t>
        </r>
      </text>
    </comment>
  </commentList>
</comments>
</file>

<file path=xl/sharedStrings.xml><?xml version="1.0" encoding="utf-8"?>
<sst xmlns="http://schemas.openxmlformats.org/spreadsheetml/2006/main" count="8505" uniqueCount="1143">
  <si>
    <t>Total Mha</t>
  </si>
  <si>
    <t>SRI</t>
  </si>
  <si>
    <t xml:space="preserve"> </t>
  </si>
  <si>
    <t xml:space="preserve">Solution </t>
  </si>
  <si>
    <t>Total Current Adoption</t>
  </si>
  <si>
    <t>Total New Mha in Solution</t>
  </si>
  <si>
    <t xml:space="preserve"> All land units are Mha</t>
  </si>
  <si>
    <t>AEZ1: Forest, prime, minimal</t>
  </si>
  <si>
    <t>AEZ2: Forest, good, minimal</t>
  </si>
  <si>
    <t>AEZ3: Forest, good, moderate</t>
  </si>
  <si>
    <t>AEZ4: Forest, good, steep</t>
  </si>
  <si>
    <t>AEZ5: Forest, marginal, minimal</t>
  </si>
  <si>
    <t>AEZ6: Forest, marginal, moderate</t>
  </si>
  <si>
    <t>AEZ7: Forest, marginal, steep</t>
  </si>
  <si>
    <t>AEZ8: Grassland, prime, minimal</t>
  </si>
  <si>
    <t>AEZ9: Grassland, good, minimal</t>
  </si>
  <si>
    <t>AEZ10: Grassland, good, moderate</t>
  </si>
  <si>
    <t>AEZ11: Grassland, good, steep</t>
  </si>
  <si>
    <t>AEZ12: Grassland, marginal, minimal</t>
  </si>
  <si>
    <t>AEZ13: Grassland, marginal, moderate</t>
  </si>
  <si>
    <t>AEZ14: Grassland, marginal, steep</t>
  </si>
  <si>
    <t>AEZ15: Irrigated Cropland, prime, minimal</t>
  </si>
  <si>
    <t>AEZ16: Irrigated Cropland, good, minimal</t>
  </si>
  <si>
    <t>AEZ17: Irrigated Cropland, good, moderate</t>
  </si>
  <si>
    <t>AEZ18: Irrigated Cropland, good, steep</t>
  </si>
  <si>
    <t>AEZ19: Irrigated Cropland, marginal, minimal</t>
  </si>
  <si>
    <t>AEZ20: Irrigated Cropland, marginal, moderate</t>
  </si>
  <si>
    <t>AEZ21: Irrigated Cropland, marginal, steep</t>
  </si>
  <si>
    <t>AEZ22: Rainfed Cropland, prime, minimal</t>
  </si>
  <si>
    <t>AEZ23: Rainfed Cropland, good, minimal</t>
  </si>
  <si>
    <t>AEZ24: Rainfed Cropland, good, moderate</t>
  </si>
  <si>
    <t>AEZ25: Rainfed Cropland, good, steep</t>
  </si>
  <si>
    <t>AEZ26: Rainfed Cropland, marginal, minimal</t>
  </si>
  <si>
    <t>AEZ27: Rainfed Cropland, marginal, moderate</t>
  </si>
  <si>
    <t>AEZ28: Rainfed Cropland, marginal, steep</t>
  </si>
  <si>
    <t>AEZ29: All Barren Land</t>
  </si>
  <si>
    <t>Special areas</t>
  </si>
  <si>
    <t>AEZ1</t>
  </si>
  <si>
    <t/>
  </si>
  <si>
    <t>AEZ2</t>
  </si>
  <si>
    <t>AEZ3</t>
  </si>
  <si>
    <t>AEZ4</t>
  </si>
  <si>
    <t>AEZ5</t>
  </si>
  <si>
    <t>AEZ6</t>
  </si>
  <si>
    <t>AEZ7</t>
  </si>
  <si>
    <t>AEZ8</t>
  </si>
  <si>
    <t>AEZ9</t>
  </si>
  <si>
    <t>AEZ10</t>
  </si>
  <si>
    <t>AEZ11</t>
  </si>
  <si>
    <t>AEZ12</t>
  </si>
  <si>
    <t>AEZ13</t>
  </si>
  <si>
    <t>AEZ14</t>
  </si>
  <si>
    <t>AEZ15</t>
  </si>
  <si>
    <t>AEZ16</t>
  </si>
  <si>
    <t>AEZ17</t>
  </si>
  <si>
    <t>AEZ18</t>
  </si>
  <si>
    <t>AEZ19</t>
  </si>
  <si>
    <t>AEZ20</t>
  </si>
  <si>
    <t>AEZ21</t>
  </si>
  <si>
    <t>AEZ22</t>
  </si>
  <si>
    <t>AEZ23</t>
  </si>
  <si>
    <t>AEZ24</t>
  </si>
  <si>
    <t>AEZ25</t>
  </si>
  <si>
    <t>AEZ26</t>
  </si>
  <si>
    <t>AEZ27</t>
  </si>
  <si>
    <t>AEZ28</t>
  </si>
  <si>
    <t>AEZ29</t>
  </si>
  <si>
    <t>Solutions</t>
  </si>
  <si>
    <t>Current adoption Mha</t>
  </si>
  <si>
    <t>% allocation</t>
  </si>
  <si>
    <t>Tropical-Humid</t>
  </si>
  <si>
    <t>Available</t>
  </si>
  <si>
    <t>Land Area in Mha:</t>
  </si>
  <si>
    <t>Temperate/Boreal-Humid</t>
  </si>
  <si>
    <t>Tropical-Semi-Arid</t>
  </si>
  <si>
    <t>Temperate/Boreal-Semi-Arid</t>
  </si>
  <si>
    <t>Current adoption %</t>
  </si>
  <si>
    <t>New Mha in Solution</t>
  </si>
  <si>
    <t>Peatland Protection</t>
  </si>
  <si>
    <t>IP Forest Management</t>
  </si>
  <si>
    <t>Forest Protection</t>
  </si>
  <si>
    <t>% new allocation</t>
  </si>
  <si>
    <t>Total % allocated</t>
  </si>
  <si>
    <t>PD Solutions</t>
  </si>
  <si>
    <t>Grassland</t>
  </si>
  <si>
    <t xml:space="preserve">Land use </t>
  </si>
  <si>
    <t>Conservation Agriculture</t>
  </si>
  <si>
    <t>Regenerative Agriculture</t>
  </si>
  <si>
    <t>Managed Grazing</t>
  </si>
  <si>
    <t>Silvopasture</t>
  </si>
  <si>
    <t>Improved Rice</t>
  </si>
  <si>
    <t>Tropical Forest Restoration</t>
  </si>
  <si>
    <t>Temperate Forest Restoration</t>
  </si>
  <si>
    <t>Afforestation</t>
  </si>
  <si>
    <t>Bamboo</t>
  </si>
  <si>
    <t>Mulitstrata Agroforestry</t>
  </si>
  <si>
    <t>Perennial Bioenergy Crops</t>
  </si>
  <si>
    <t>Tropical Tree Staples</t>
  </si>
  <si>
    <t>Biochar</t>
  </si>
  <si>
    <t>Irrigation Efficiency</t>
  </si>
  <si>
    <t>Nutrient Management</t>
  </si>
  <si>
    <t>Smallholder Intensification</t>
  </si>
  <si>
    <t>Tree Intercropping</t>
  </si>
  <si>
    <t>Farmland Restoration</t>
  </si>
  <si>
    <t>Global Arctic</t>
  </si>
  <si>
    <t>Thermal Moisture Regime</t>
  </si>
  <si>
    <t>Assumptions</t>
  </si>
  <si>
    <t>Assumption Value</t>
  </si>
  <si>
    <t>Index</t>
  </si>
  <si>
    <t>Current Adoption</t>
  </si>
  <si>
    <t xml:space="preserve">Land Allocation on Degraded Forest Area </t>
  </si>
  <si>
    <t xml:space="preserve">Land Allocation on Degraded Grassland Area </t>
  </si>
  <si>
    <t>Common Inputs</t>
  </si>
  <si>
    <t>Total Area</t>
  </si>
  <si>
    <t>Available Area for Solution</t>
  </si>
  <si>
    <t>in million hectares</t>
  </si>
  <si>
    <t>in %</t>
  </si>
  <si>
    <t>Maximum Possible Total Adoption</t>
  </si>
  <si>
    <t>Maximum Possible New Adoption</t>
  </si>
  <si>
    <t>Maximum OPT3 AEZ Allocated Area</t>
  </si>
  <si>
    <t>Diff b/w Possible and Allocated</t>
  </si>
  <si>
    <t xml:space="preserve">PD Solutions </t>
  </si>
  <si>
    <t>Grassland (excluding global arid and arctic)</t>
  </si>
  <si>
    <t>Cropland (excluding global arid and arctic)</t>
  </si>
  <si>
    <t>Cropland (Irrigated)</t>
  </si>
  <si>
    <t>Cropland (non-irrigated)</t>
  </si>
  <si>
    <t xml:space="preserve">Forest </t>
  </si>
  <si>
    <t>Total Available Land Area (Mha)</t>
  </si>
  <si>
    <t>Total Land Area Allocated</t>
  </si>
  <si>
    <t>Total Area by Land Type</t>
  </si>
  <si>
    <t>Area (Mha)</t>
  </si>
  <si>
    <t xml:space="preserve">Land Allocation on Non Degraded Forest Area </t>
  </si>
  <si>
    <t xml:space="preserve">Land Allocation on Non Degraded Grassland Area </t>
  </si>
  <si>
    <t xml:space="preserve">Land Allocation on Non Degraded Cropland Area </t>
  </si>
  <si>
    <t>Managed Grazing (Applicable AEZ area)</t>
  </si>
  <si>
    <t>Silvopasture (Applicable AEZ area)</t>
  </si>
  <si>
    <t>Source</t>
  </si>
  <si>
    <t>FAO/IIASA, 2012</t>
  </si>
  <si>
    <t>CA (Applicable AEZ area)</t>
  </si>
  <si>
    <t>RA (Applicable AEZ area)</t>
  </si>
  <si>
    <t>SRI (Applicable AEZ area for smallhoder farming)</t>
  </si>
  <si>
    <t>Rice (Applicable AEZ area for mechanized farming)</t>
  </si>
  <si>
    <t xml:space="preserve">Land Allocation on Degraded Cropland Area </t>
  </si>
  <si>
    <t>Irrigated Cropland</t>
  </si>
  <si>
    <t xml:space="preserve">Smallholder Women Operated Area </t>
  </si>
  <si>
    <t>WRI (2016), land suitable for WIDESCALE restoration</t>
  </si>
  <si>
    <t xml:space="preserve">Mangrove - Global Area   </t>
  </si>
  <si>
    <t>Year</t>
  </si>
  <si>
    <t>Avg Area (000 ha)</t>
  </si>
  <si>
    <t>Avg (Mha)</t>
  </si>
  <si>
    <t>Lost Area - Mha (BAU)</t>
  </si>
  <si>
    <t>Cumulative Lost Area</t>
  </si>
  <si>
    <t>Lost Area - Mha (OPT - 50% Less)</t>
  </si>
  <si>
    <t>Cumulative Saved Area</t>
  </si>
  <si>
    <t>Protected Area - Mha (OPT)</t>
  </si>
  <si>
    <t xml:space="preserve"> Mangrove - Global Annual Loss Rate</t>
  </si>
  <si>
    <t>Global Area (000 ha)</t>
  </si>
  <si>
    <t>Global Annual Loss Rate (%)</t>
  </si>
  <si>
    <t>FAO</t>
  </si>
  <si>
    <t>1980-1990</t>
  </si>
  <si>
    <t>1990-2000</t>
  </si>
  <si>
    <t>UN (Low)</t>
  </si>
  <si>
    <t xml:space="preserve">Ibid </t>
  </si>
  <si>
    <t>Base Yr</t>
  </si>
  <si>
    <t>UN (High)</t>
  </si>
  <si>
    <t xml:space="preserve">Spalding </t>
  </si>
  <si>
    <t>Spalding</t>
  </si>
  <si>
    <t xml:space="preserve">WRI </t>
  </si>
  <si>
    <t>2001-2012</t>
  </si>
  <si>
    <t>Sikamaki 2012</t>
  </si>
  <si>
    <t xml:space="preserve">ISME/ ITTO </t>
  </si>
  <si>
    <t>Durate</t>
  </si>
  <si>
    <t>Saenger</t>
  </si>
  <si>
    <t>Valiela (low)</t>
  </si>
  <si>
    <t xml:space="preserve">Groombridge </t>
  </si>
  <si>
    <t>Valiela (high)</t>
  </si>
  <si>
    <t>FAO, UNEP</t>
  </si>
  <si>
    <t>Hamilton</t>
  </si>
  <si>
    <t>Aizpuru</t>
  </si>
  <si>
    <t>2000-2005</t>
  </si>
  <si>
    <t>UNEP</t>
  </si>
  <si>
    <t>Pendleton</t>
  </si>
  <si>
    <t>2012 (low)</t>
  </si>
  <si>
    <t>Giri</t>
  </si>
  <si>
    <t>2012 (High)</t>
  </si>
  <si>
    <t>Valiela</t>
  </si>
  <si>
    <t xml:space="preserve">Avg loss rate </t>
  </si>
  <si>
    <t>Lanly</t>
  </si>
  <si>
    <t>FA0</t>
  </si>
  <si>
    <t xml:space="preserve">Wilki </t>
  </si>
  <si>
    <t>India</t>
  </si>
  <si>
    <t>China</t>
  </si>
  <si>
    <t>World</t>
  </si>
  <si>
    <t>yes</t>
  </si>
  <si>
    <t>Thermal-Moisture Regime</t>
  </si>
  <si>
    <t>Number</t>
  </si>
  <si>
    <t>Sources</t>
  </si>
  <si>
    <t>SOURCE ID: Author/Org, Date, Info</t>
  </si>
  <si>
    <t>Link</t>
  </si>
  <si>
    <t>World / Drawdown Region</t>
  </si>
  <si>
    <t>Specific Geographic Location</t>
  </si>
  <si>
    <t>Year / Date</t>
  </si>
  <si>
    <t xml:space="preserve">Raw Data Input </t>
  </si>
  <si>
    <t>Original Units</t>
  </si>
  <si>
    <t>Conversion calculation**</t>
  </si>
  <si>
    <t>Common Units</t>
  </si>
  <si>
    <t>Weight</t>
  </si>
  <si>
    <t>Data</t>
  </si>
  <si>
    <t>Stat. Corrected</t>
  </si>
  <si>
    <t>Weighted Data</t>
  </si>
  <si>
    <t>Units of measure</t>
  </si>
  <si>
    <t>**Add calc above</t>
  </si>
  <si>
    <t>Average</t>
  </si>
  <si>
    <t>Explanation:</t>
  </si>
  <si>
    <t>High</t>
  </si>
  <si>
    <t>(SD above mean)</t>
  </si>
  <si>
    <t>Low</t>
  </si>
  <si>
    <t>(SD below mean)</t>
  </si>
  <si>
    <t>Confidence?</t>
  </si>
  <si>
    <t>Standard Dev.</t>
  </si>
  <si>
    <t>Source Count</t>
  </si>
  <si>
    <t>Explain:</t>
  </si>
  <si>
    <t>Use weight?</t>
  </si>
  <si>
    <t>N</t>
  </si>
  <si>
    <t>All sources  - AVERAGE</t>
  </si>
  <si>
    <t>All sources  - HIGH</t>
  </si>
  <si>
    <t>All sources  - LOW</t>
  </si>
  <si>
    <t xml:space="preserve">GLASOD </t>
  </si>
  <si>
    <t xml:space="preserve">FAO TerraSTAT </t>
  </si>
  <si>
    <t xml:space="preserve">Dregne and Chou (1992) </t>
  </si>
  <si>
    <t>GLADA</t>
  </si>
  <si>
    <t>Cai et al. (2011)</t>
  </si>
  <si>
    <t>http://pdf.wri.org/page_grasslands.pdf</t>
  </si>
  <si>
    <t>Grassland Protection</t>
  </si>
  <si>
    <t>Mulitstrata Agroforestry (current adoption)</t>
  </si>
  <si>
    <t>VARIABLE34</t>
  </si>
  <si>
    <t>Source Validation Code</t>
  </si>
  <si>
    <t>License Code</t>
  </si>
  <si>
    <t>Exclude Data?</t>
  </si>
  <si>
    <t>Low Correction?</t>
  </si>
  <si>
    <t>VARIABLE35</t>
  </si>
  <si>
    <t>Meta Analysis-Degraded Area</t>
  </si>
  <si>
    <t xml:space="preserve">Due to the limitation of the availability of information on the distribution of grassland area across various thermo-moisture regimes and the agroecological zones as per the FAO/IIASA data. Thus, the total grassland area was equally distributed across the respective thermo-moisture regimes and the agroecological zones. However, the total area allocated for different grassland solutions is based on the Project Drawdown priority logics and the information given in the literature. </t>
  </si>
  <si>
    <t>Multistrata Agroforestry</t>
  </si>
  <si>
    <r>
      <rPr>
        <b/>
        <sz val="11"/>
        <color theme="1"/>
        <rFont val="Calibri"/>
        <family val="2"/>
        <scheme val="minor"/>
      </rPr>
      <t>Purpose:</t>
    </r>
    <r>
      <rPr>
        <sz val="11"/>
        <color theme="1"/>
        <rFont val="Calibri"/>
        <family val="2"/>
        <scheme val="minor"/>
      </rPr>
      <t xml:space="preserve"> This sheet is used to adjust a mangrove</t>
    </r>
  </si>
  <si>
    <t>forest areal extent from a particular date to</t>
  </si>
  <si>
    <t>the baseline year for the Drawdown model.</t>
  </si>
  <si>
    <t>Total Area - Mha (BAU)</t>
  </si>
  <si>
    <r>
      <rPr>
        <b/>
        <sz val="11"/>
        <color theme="1"/>
        <rFont val="Calibri"/>
        <family val="2"/>
        <scheme val="minor"/>
      </rPr>
      <t>3)</t>
    </r>
    <r>
      <rPr>
        <sz val="11"/>
        <color theme="1"/>
        <rFont val="Calibri"/>
        <family val="2"/>
        <scheme val="minor"/>
      </rPr>
      <t xml:space="preserve"> The whole table above is a repetiton of the VMA sheet's</t>
    </r>
  </si>
  <si>
    <t>variable #20.  I have bypassed it completely by creating</t>
  </si>
  <si>
    <t>a little box here which is the Avg loss rate as entered in</t>
  </si>
  <si>
    <t>the Advanced Controls sheet, which the user can pick</t>
  </si>
  <si>
    <t>from the VMA results.</t>
  </si>
  <si>
    <t>Bunting et al. (2018)</t>
  </si>
  <si>
    <r>
      <rPr>
        <b/>
        <sz val="11"/>
        <color theme="1"/>
        <rFont val="Calibri"/>
        <family val="2"/>
        <scheme val="minor"/>
      </rPr>
      <t>1)</t>
    </r>
    <r>
      <rPr>
        <sz val="11"/>
        <color theme="1"/>
        <rFont val="Calibri"/>
        <family val="2"/>
        <scheme val="minor"/>
      </rPr>
      <t xml:space="preserve"> This is the most up-to-date best estimate centered</t>
    </r>
  </si>
  <si>
    <t>4) The big table in the middle is driven entirely by the</t>
  </si>
  <si>
    <t>on the year 2010.  I am not using Pendleton (2012) or</t>
  </si>
  <si>
    <t>2010 area value and the avg loss rate.  The loss for</t>
  </si>
  <si>
    <t>the UN (low-high) numbers because those all come from the</t>
  </si>
  <si>
    <t>each year is estimated by applying the loss rate to the</t>
  </si>
  <si>
    <t>same primary sources (Giri et al, 2011, Spalding et al.,</t>
  </si>
  <si>
    <t xml:space="preserve">previous year's area.  Then the area for that year is the </t>
  </si>
  <si>
    <t>2010) that collectively date to 1997-2003 and earlier.</t>
  </si>
  <si>
    <t>lost area subtracted from the area from the previous year.</t>
  </si>
  <si>
    <r>
      <rPr>
        <b/>
        <sz val="11"/>
        <color theme="1"/>
        <rFont val="Calibri"/>
        <family val="2"/>
        <scheme val="minor"/>
      </rPr>
      <t>2)</t>
    </r>
    <r>
      <rPr>
        <sz val="11"/>
        <color theme="1"/>
        <rFont val="Calibri"/>
        <family val="2"/>
        <scheme val="minor"/>
      </rPr>
      <t xml:space="preserve"> The table on the right is generated from just the 2010</t>
    </r>
  </si>
  <si>
    <r>
      <rPr>
        <b/>
        <sz val="11"/>
        <color theme="1"/>
        <rFont val="Calibri"/>
        <family val="2"/>
        <scheme val="minor"/>
      </rPr>
      <t>5)</t>
    </r>
    <r>
      <rPr>
        <sz val="11"/>
        <color theme="1"/>
        <rFont val="Calibri"/>
        <family val="2"/>
        <scheme val="minor"/>
      </rPr>
      <t xml:space="preserve"> The cumulative lost area starts in 2015, the start year</t>
    </r>
  </si>
  <si>
    <t>value in the blue "avg area" table above, so by selecting</t>
  </si>
  <si>
    <t>of the analysis.</t>
  </si>
  <si>
    <t>Bunting et al. (2010) as the only valid representation</t>
  </si>
  <si>
    <t>of a 2010 mangrove distribution, I just replaced the</t>
  </si>
  <si>
    <t>old value in the table (15007.4) with 13760.0.</t>
  </si>
  <si>
    <r>
      <rPr>
        <b/>
        <sz val="11"/>
        <color theme="1"/>
        <rFont val="Calibri"/>
        <family val="2"/>
        <scheme val="minor"/>
      </rPr>
      <t>6)</t>
    </r>
    <r>
      <rPr>
        <sz val="11"/>
        <color theme="1"/>
        <rFont val="Calibri"/>
        <family val="2"/>
        <scheme val="minor"/>
      </rPr>
      <t xml:space="preserve"> The value in 2014 if I use the old (15 Mha)</t>
    </r>
  </si>
  <si>
    <t>estimate for 2010 area of mangroves is 14.2 Mha</t>
  </si>
  <si>
    <t>which is the number that drives the AEZ Data sum in v1.1.</t>
  </si>
  <si>
    <r>
      <rPr>
        <b/>
        <sz val="11"/>
        <color theme="1"/>
        <rFont val="Calibri"/>
        <family val="2"/>
        <scheme val="minor"/>
      </rPr>
      <t>7)</t>
    </r>
    <r>
      <rPr>
        <sz val="11"/>
        <color theme="1"/>
        <rFont val="Calibri"/>
        <family val="2"/>
        <scheme val="minor"/>
      </rPr>
      <t xml:space="preserve"> A minor update to the Bunting et al. (2018) data is available and</t>
    </r>
  </si>
  <si>
    <t>temporal changes in mangroves will also be available soon.  Check:</t>
  </si>
  <si>
    <t>Below is an estimate for the change in the protection</t>
  </si>
  <si>
    <t>https://www.globalmangrovewatch.org/</t>
  </si>
  <si>
    <t>of mangroves based on Ramsar sites data.  The presence</t>
  </si>
  <si>
    <t>for updates.</t>
  </si>
  <si>
    <t>of a management plan is used as an indicator of</t>
  </si>
  <si>
    <t>protection, but since management plans differ by</t>
  </si>
  <si>
    <t>site and country, this is only a rough estimate.</t>
  </si>
  <si>
    <t>I: intertidal forested wetlands (mangroves, but also some high-latitude examples, nipah swamps, and tidal freshwater swamp forests) based on data from the Ramsar Sites Information Service (rsis.ramsar.org).</t>
  </si>
  <si>
    <t>year</t>
  </si>
  <si>
    <t>Total # sites</t>
  </si>
  <si>
    <t>Plan # sites</t>
  </si>
  <si>
    <t>Plan prep # sites</t>
  </si>
  <si>
    <t>% sites with plan</t>
  </si>
  <si>
    <t>% sites with plan or prep plan</t>
  </si>
  <si>
    <t>Year-on-year-growth-of-protection-%</t>
  </si>
  <si>
    <t>Over 10 years, endpoints</t>
  </si>
  <si>
    <t>CONCLUSION</t>
  </si>
  <si>
    <t>Roughly 40 basis points are</t>
  </si>
  <si>
    <t>added over 10 years, which is</t>
  </si>
  <si>
    <t>about 4 basis points per year.</t>
  </si>
  <si>
    <t>This increase in the rate of</t>
  </si>
  <si>
    <t>protection is weak compared</t>
  </si>
  <si>
    <t>to the interannual variability.</t>
  </si>
  <si>
    <t>Standard Deviation</t>
  </si>
  <si>
    <t>COMMON CONVERSIONS</t>
  </si>
  <si>
    <t>Energy Conversions</t>
  </si>
  <si>
    <t>To:</t>
  </si>
  <si>
    <t>Inflation Adjustment Factor</t>
  </si>
  <si>
    <t>(convert historic US$ to US$2014)</t>
  </si>
  <si>
    <t>Land Conversions</t>
  </si>
  <si>
    <t>Source Validation</t>
  </si>
  <si>
    <t>multply by:</t>
  </si>
  <si>
    <t>TJ</t>
  </si>
  <si>
    <t>Gcal</t>
  </si>
  <si>
    <t>Mtoe</t>
  </si>
  <si>
    <t>MBtu</t>
  </si>
  <si>
    <t>GWh</t>
  </si>
  <si>
    <t>TWh</t>
  </si>
  <si>
    <t>KWh</t>
  </si>
  <si>
    <t>no</t>
  </si>
  <si>
    <t>multiply by:</t>
  </si>
  <si>
    <t>acre</t>
  </si>
  <si>
    <t>hectare</t>
  </si>
  <si>
    <t>kilohectare</t>
  </si>
  <si>
    <r>
      <t>square m (m</t>
    </r>
    <r>
      <rPr>
        <b/>
        <vertAlign val="superscript"/>
        <sz val="10"/>
        <color rgb="FF2D2D33"/>
        <rFont val="Arial"/>
        <family val="2"/>
      </rPr>
      <t>2</t>
    </r>
    <r>
      <rPr>
        <b/>
        <sz val="10"/>
        <color rgb="FF2D2D33"/>
        <rFont val="Arial"/>
        <family val="2"/>
      </rPr>
      <t>)</t>
    </r>
  </si>
  <si>
    <r>
      <t>square km (km</t>
    </r>
    <r>
      <rPr>
        <b/>
        <vertAlign val="superscript"/>
        <sz val="10"/>
        <rFont val="Arial"/>
        <family val="2"/>
      </rPr>
      <t>2</t>
    </r>
    <r>
      <rPr>
        <b/>
        <sz val="10"/>
        <rFont val="Arial"/>
        <family val="2"/>
      </rPr>
      <t>)</t>
    </r>
  </si>
  <si>
    <t>1  - Peer Reviewed</t>
  </si>
  <si>
    <t>2 - Public Sector/ Multilateral Agency</t>
  </si>
  <si>
    <t>From:</t>
  </si>
  <si>
    <t>Base year</t>
  </si>
  <si>
    <t>3 - For Profit</t>
  </si>
  <si>
    <t>4 - Independently Verified</t>
  </si>
  <si>
    <t>5 - Not Verified</t>
  </si>
  <si>
    <t>kWh</t>
  </si>
  <si>
    <t>Source: http://www.iea.org/statistics/resources/unitconverter/</t>
  </si>
  <si>
    <t>KEY INPUT VARIABLES FOR ADVANCED CONTROLS</t>
  </si>
  <si>
    <t>Volume Conversions</t>
  </si>
  <si>
    <t>Other Conversions</t>
  </si>
  <si>
    <t>Link these outputs to Factoring Sheets or Advanced Controls as appropriate</t>
  </si>
  <si>
    <t>gal U.S.</t>
  </si>
  <si>
    <t>Gal U.K.</t>
  </si>
  <si>
    <t>bbl</t>
  </si>
  <si>
    <t>ft3</t>
  </si>
  <si>
    <t>l</t>
  </si>
  <si>
    <t>Cubic meter (m3)</t>
  </si>
  <si>
    <t>g/m2</t>
  </si>
  <si>
    <t>t/ha</t>
  </si>
  <si>
    <t>MMt/ha</t>
  </si>
  <si>
    <t>U.S. gallon (gal)</t>
  </si>
  <si>
    <t>U.K. gallon (gal)</t>
  </si>
  <si>
    <t>Barrel (bbl)</t>
  </si>
  <si>
    <t>Cubic foot (ft3)</t>
  </si>
  <si>
    <t xml:space="preserve">Source: http://inflationdata.com/Inflation/Consumer_Price_Index/CurrentCPI.asp?reloaded=true  </t>
  </si>
  <si>
    <t>Litre (l)</t>
  </si>
  <si>
    <t>Mass Conversions</t>
  </si>
  <si>
    <t>Historic Foreign Exchange Rates</t>
  </si>
  <si>
    <t>(convert to US$)</t>
  </si>
  <si>
    <t>Carbon/GHG to CO2  Conversions</t>
  </si>
  <si>
    <t>g</t>
  </si>
  <si>
    <t>kg</t>
  </si>
  <si>
    <t>t</t>
  </si>
  <si>
    <t>http://www.usforex.com/forex-tools/historical-rate-tools/yearly-average-rates</t>
  </si>
  <si>
    <t>1 ppm by volume of atmosphere CO2 =</t>
  </si>
  <si>
    <t xml:space="preserve"> Gt C</t>
  </si>
  <si>
    <t>gram (g)</t>
  </si>
  <si>
    <r>
      <t>1 mole CO</t>
    </r>
    <r>
      <rPr>
        <b/>
        <sz val="7.5"/>
        <color rgb="FF000000"/>
        <rFont val="Arial"/>
        <family val="2"/>
      </rPr>
      <t>2 =</t>
    </r>
  </si>
  <si>
    <t xml:space="preserve"> g C</t>
  </si>
  <si>
    <t>kilogramme (kg)</t>
  </si>
  <si>
    <t>1 g C =</t>
  </si>
  <si>
    <t xml:space="preserve"> mole CO2</t>
  </si>
  <si>
    <t>tonne (t)</t>
  </si>
  <si>
    <t xml:space="preserve"> g CO2</t>
  </si>
  <si>
    <t>1 g CH4 =</t>
  </si>
  <si>
    <t>Source: https://ecometrica.com/assets/GHGs-CO2-CO2e-and-Carbon-What-Do-These-Mean-v2.1.pdf</t>
  </si>
  <si>
    <t>Distance Conversions</t>
  </si>
  <si>
    <t>Statistical Correction</t>
  </si>
  <si>
    <t>1 g N2O =</t>
  </si>
  <si>
    <t>https://www.ipcc.ch/publications_and_data/ar4/wg1/en/ch2s2-10-2.html</t>
  </si>
  <si>
    <t>m</t>
  </si>
  <si>
    <t>km</t>
  </si>
  <si>
    <t xml:space="preserve">Data omitted when </t>
  </si>
  <si>
    <t>S.D. above or below the mean</t>
  </si>
  <si>
    <t>GHG to CO2-eq  Conversions</t>
  </si>
  <si>
    <t>miles (m)</t>
  </si>
  <si>
    <t>Energy Generation Conversion</t>
  </si>
  <si>
    <t>CO2-eq</t>
  </si>
  <si>
    <t>kilometres (km)</t>
  </si>
  <si>
    <t>Annual generation:</t>
  </si>
  <si>
    <t>Days =</t>
  </si>
  <si>
    <t>20-year</t>
  </si>
  <si>
    <t>100-year</t>
  </si>
  <si>
    <t>Hours =</t>
  </si>
  <si>
    <t>CH4</t>
  </si>
  <si>
    <t>N2O</t>
  </si>
  <si>
    <t>Not Used in Grey</t>
  </si>
  <si>
    <t>ADOPTION VARIABLES</t>
  </si>
  <si>
    <t>GLOBAL</t>
  </si>
  <si>
    <t>REGIONAL VARIABLE META-ANALYSIS  ---&gt; Unhide</t>
  </si>
  <si>
    <t>By Region or Thermal-Moisture Regime?</t>
  </si>
  <si>
    <t>Do not change - Sequestration rates would be wrong.</t>
  </si>
  <si>
    <t>In million hectare</t>
  </si>
  <si>
    <t>EU</t>
  </si>
  <si>
    <t>USA</t>
  </si>
  <si>
    <t>ALL UNITS IN:</t>
  </si>
  <si>
    <t>million hectares</t>
  </si>
  <si>
    <t>All sources (corrected) - AVERAGE</t>
  </si>
  <si>
    <t>Average of World Values</t>
  </si>
  <si>
    <t>All sources (corrected) - HIGH</t>
  </si>
  <si>
    <t>World High</t>
  </si>
  <si>
    <t>All sources (corrected) - LOW</t>
  </si>
  <si>
    <t>World Low</t>
  </si>
  <si>
    <t>Sensitivity: High/Low</t>
  </si>
  <si>
    <t>World Standard Dev.</t>
  </si>
  <si>
    <t>All Source Count</t>
  </si>
  <si>
    <t>Sum of Regional Values</t>
  </si>
  <si>
    <t>FINANCIAL VARIABLES</t>
  </si>
  <si>
    <t>CONVENTIONAL First Cost per Implementation Unit for replaced practices/technologies</t>
  </si>
  <si>
    <t>US$2014/ ha</t>
  </si>
  <si>
    <t>SOLUTION First Cost per Implementation Unit</t>
  </si>
  <si>
    <t>CONVENTIONAL Operating Cost per Functional Unit per Annum</t>
  </si>
  <si>
    <t>US$2014/ ha/ yr</t>
  </si>
  <si>
    <t>SOLUTION Operating Cost per Functional Unit per Annum</t>
  </si>
  <si>
    <t>Yield  from CONVENTIONAL Practice</t>
  </si>
  <si>
    <t>kg/ ha/ yr</t>
  </si>
  <si>
    <t>Yield Gain (% Increase from CONVENTIONAL to SOLUTION)</t>
  </si>
  <si>
    <t>%</t>
  </si>
  <si>
    <t>EMISSIONS REDUCTION VARIABLES</t>
  </si>
  <si>
    <t>Average Electricty Used DEGRADED LAND</t>
  </si>
  <si>
    <t>TWh / ha / year</t>
  </si>
  <si>
    <t>Energy Efficiency Factor UNDEGRADED LAND</t>
  </si>
  <si>
    <t>ALTERNATIVE APPROACH      Annual Energy Used UNDEGRADED LAND</t>
  </si>
  <si>
    <t>Fuel Consumed on DEGRADED Land</t>
  </si>
  <si>
    <t>Fuel Reduction Factor for UNDEGRADED Land</t>
  </si>
  <si>
    <t>t CO2-eq (Aggregate emissions) Reduced per Land Unit</t>
  </si>
  <si>
    <t>t CO2 Reduced per Land Unit</t>
  </si>
  <si>
    <t>t N2O-CO2-eq Reduced per Land Unit</t>
  </si>
  <si>
    <t>t CH4-CO2-eq Reduced per Land Unit</t>
  </si>
  <si>
    <t xml:space="preserve">Indirect CO2-eq Emissions DEGRADED LAND </t>
  </si>
  <si>
    <t>t CO2-eq/ ha/ yr</t>
  </si>
  <si>
    <t xml:space="preserve">Indirect CO2-eq Emissions UNDEGRADED LAND </t>
  </si>
  <si>
    <t>SEQUESTRATION AND LAND INPUTS</t>
  </si>
  <si>
    <t>Sequestration Rates</t>
  </si>
  <si>
    <t>t C/ha/yr</t>
  </si>
  <si>
    <t>Growth Rate of Land Degradation</t>
  </si>
  <si>
    <t>% Annually</t>
  </si>
  <si>
    <t>Disturbance Rate</t>
  </si>
  <si>
    <t>t C storage in Protected Landtype</t>
  </si>
  <si>
    <t>t C / ha</t>
  </si>
  <si>
    <t>Global Multipler for Regrowth</t>
  </si>
  <si>
    <t>(ratio, no units)</t>
  </si>
  <si>
    <t>Mature lands such as Forest have a slower sequestration rate than that of new forests, including of forests that are regrowing after degradation. To capture this, you can enter in this table, estimates of the global average sequestration rate for new land. This should be coverted to a ratio of sequestration rates (new land to mature land) by dividing the values entered by the global rate entered on Advanced Controls. Note that it is used for the global values (Global Sequestration Average as well as Global Arid land)</t>
  </si>
  <si>
    <t>Tropical Multipler for Regrowth</t>
  </si>
  <si>
    <t>Mature lands such as Forest have a slower sequestration rate than that of new forests, including of forests that are regrowing after degradation. To capture this, you can enter in this table, estimates of the average sequestration rate for new tropical land. This should be coverted to a ratio of sequestration rates (new land to mature land) by dividing the values entered by a Tropical rate entered on Advanced Controls. Note that it is used for the tropical sequestration rates (Tropical Humid and Tropical Semi-Arid)</t>
  </si>
  <si>
    <t>Temperate Multiplier for Regrowth</t>
  </si>
  <si>
    <t>Mature lands such as Forest have a slower sequestration rate than that of new forests, including of forests that are regrowing after degradation. To capture this, you can enter in this table, estimates of the average sequestration rate for new temperate land. This should be coverted to a ratio of sequestration rates (new land to mature land) by dividing the values entered by a Temperate rate entered on Advanced Controls. Note that it is used for the temperate sequestration rates (Temperate Humid and Temperate Semi-Arid)</t>
  </si>
  <si>
    <t>ADDITIONAL VARIABLES</t>
  </si>
  <si>
    <t>Degraded Grassland Area (Mha)</t>
  </si>
  <si>
    <t>Janowiak, M., Connelly, W. J., Dante-Wood, K., Domke, G. M., Giardina, C., Kayler, Z., ... &amp; Woodall, C. W. (2017). Considering Forest and Grassland Carbon in Land Management. General Technical Report, Washington Office, 95.</t>
  </si>
  <si>
    <t>https://www.fs.fed.us/research/publications/gtr/gtr_wo95.pdf</t>
  </si>
  <si>
    <t>refer page 30; 20-25% of the total grassland area of 4515 Mha (based on AEZ Model); orginal source is Bai, Z. G., Dent, D. L., Olsson, L., &amp; Schaepman, M. E. (2008). Proxy global assessment of land degradation. Soil use and management, 24(3), 223-234.</t>
  </si>
  <si>
    <t>refer page 30; 20-25% of the total grassland area of 4515 Mha (based on AEZ Model); original source is Bai, Z. G., Dent, D. L., Olsson, L., &amp; Schaepman, M. E. (2008). Proxy global assessment of land degradation. Soil use and management, 24(3), 223-234.</t>
  </si>
  <si>
    <t>Kwon, H. Y., Nkonya, E., Johnson, T., Graw, V., Kato, E., &amp; Kihiu, E. (2016). Global estimates of the impacts of grassland degradation on livestock productivity from 2001 to 2011. In Economics of Land Degradation and Improvement–A Global Assessment for Sustainable Development (pp. 197-214). Springer, Cham.</t>
  </si>
  <si>
    <t>https://link.springer.com/chapter/10.1007/978-3-319-19168-3_8</t>
  </si>
  <si>
    <t>Refer table 8.6</t>
  </si>
  <si>
    <t>Murray, S., White, R., &amp; Rohweder, M. (2000). Pilot analysis of global ecosystems: grasslands ecosystems.</t>
  </si>
  <si>
    <t>Refer table 13; 26% area under moderate to severe degradation</t>
  </si>
  <si>
    <t>Conant, R. T. (2010). Challenges and opportunities for carbon sequestration in grassland systems.</t>
  </si>
  <si>
    <t>http://www.fao.org/fileadmin/templates/agphome/documents/climate/AGPC_grassland_webversion_19.pdf</t>
  </si>
  <si>
    <t>Refer page 5</t>
  </si>
  <si>
    <t>Fischer, G., Hizsnyik, E., Prieler, S., van Velthuizen, H., &amp; Wiberg, D. (2012). Scarcity and abundance of land resources: competing uses and the shrinking land resource base.</t>
  </si>
  <si>
    <t>http://pure.iiasa.ac.at/id/eprint/12216/1/fischer.pdf</t>
  </si>
  <si>
    <t>16 Mkm2 is unproductive land (below 0.2 t/ha dry matter)</t>
  </si>
  <si>
    <t>Global Land Outlook 2017</t>
  </si>
  <si>
    <t>https://knowledge.unccd.int/sites/default/files/2018-06/GLO%20English_Full_Report_rev1.pdf</t>
  </si>
  <si>
    <t>Refer page 11</t>
  </si>
  <si>
    <t xml:space="preserve">Gibbs et al 2015. Table 2 - GLASOD. Gibbs, H. K., &amp; Salmon, J. M. (2015). Mapping the world's degraded lands. Applied geography, 57, 12-21. </t>
  </si>
  <si>
    <t xml:space="preserve">Gibbs et al 2015. Table 2 - fao Terra Stat. Gibbs, H. K., &amp; Salmon, J. M. (2015). Mapping the world's degraded lands. Applied geography, 57, 12-21. </t>
  </si>
  <si>
    <t xml:space="preserve">Gibbs et al 2015. Table 2 - Dregene. Gibbs, H. K., &amp; Salmon, J. M. (2015). Mapping the world's degraded lands. Applied geography, 57, 12-21. </t>
  </si>
  <si>
    <t xml:space="preserve">Gibbs et al 2015. Table 2 - GLADA. Gibbs, H. K., &amp; Salmon, J. M. (2015). Mapping the world's degraded lands. Applied geography, 57, 12-21. </t>
  </si>
  <si>
    <t xml:space="preserve">Gibbs et al 2015. Table 2 - Cai. Gibbs, H. K., &amp; Salmon, J. M. (2015). Mapping the world's degraded lands. Applied geography, 57, 12-21. </t>
  </si>
  <si>
    <t>The degraded value from the Gibbs et al 2015 is calculated by estimating the percent value for each of the degraded area with respect to the total global area as per the Project Drawdown AEZ model and applying the percent value to "forest", "grassland", and "cropland" areas as per Project Drawdown AEZ model.</t>
  </si>
  <si>
    <t>Degraded Cropland Area (Mha)</t>
  </si>
  <si>
    <t>refer page 30; 20% of the total cropland area of 1536 Mha (based on AEZ Model); orginal source is Bai, Z. G., Dent, D. L., Olsson, L., &amp; Schaepman, M. E. (2008). Proxy global assessment of land degradation. Soil use and management, 24(3), 223-234.</t>
  </si>
  <si>
    <t>Refer table 1</t>
  </si>
  <si>
    <t>Degraded Forest Area</t>
  </si>
  <si>
    <t>Gibbs, H. K., &amp; Salmon, J. M. (2015). Mapping the world's degraded lands. Applied geography, 57, 12-21.</t>
  </si>
  <si>
    <t>https://www.sciencedirect.com/science/article/pii/S0143622814002793</t>
  </si>
  <si>
    <t>Refer page 16</t>
  </si>
  <si>
    <t>VARIABLE 29</t>
  </si>
  <si>
    <t>VARIABLE30</t>
  </si>
  <si>
    <t>VARIABLE31</t>
  </si>
  <si>
    <t>VARIABLE32</t>
  </si>
  <si>
    <t>VARIABLE33</t>
  </si>
  <si>
    <t>VARIABLE36</t>
  </si>
  <si>
    <t>ESTIMATE A LEARNING RATE</t>
  </si>
  <si>
    <t>Estimate a Learning Rate for A Single Technology</t>
  </si>
  <si>
    <t>Estimate:</t>
  </si>
  <si>
    <t>Learning rate = 1- efficiency rate</t>
  </si>
  <si>
    <t>Cumulative Adoption</t>
  </si>
  <si>
    <t>Unit Cost</t>
  </si>
  <si>
    <t>Parameter b</t>
  </si>
  <si>
    <t>Learning Rate R</t>
  </si>
  <si>
    <t>Learning Rate is usually close to 100%</t>
  </si>
  <si>
    <t>Efficiency Rate is usually close to 0%</t>
  </si>
  <si>
    <t>Estimate a Learning Rate for a Technology with Components having Different Learning Rates</t>
  </si>
  <si>
    <t>LEARNING RATE (PDS)</t>
  </si>
  <si>
    <t>Component 1</t>
  </si>
  <si>
    <t>Component 2</t>
  </si>
  <si>
    <t>Component 3</t>
  </si>
  <si>
    <t>TOTALS</t>
  </si>
  <si>
    <t>Combined Learning Rate</t>
  </si>
  <si>
    <t>Efficiency Rate</t>
  </si>
  <si>
    <t>% of system cost</t>
  </si>
  <si>
    <t>2014 capital cost ($/ha)</t>
  </si>
  <si>
    <t>2014 adoption (million ha)</t>
  </si>
  <si>
    <r>
      <rPr>
        <b/>
        <sz val="12"/>
        <rFont val="Arial"/>
        <family val="2"/>
      </rPr>
      <t>Learning</t>
    </r>
    <r>
      <rPr>
        <sz val="12"/>
        <rFont val="Arial"/>
        <family val="2"/>
      </rPr>
      <t xml:space="preserve"> Rate</t>
    </r>
  </si>
  <si>
    <t>Growth Multiplier</t>
  </si>
  <si>
    <t>Calculations Above Assume Doubling (Growth Multiplier = 2)</t>
  </si>
  <si>
    <t>2050 adoption (million ha)</t>
  </si>
  <si>
    <t>2050 cost ($/ha)</t>
  </si>
  <si>
    <t>LEARNING RATE (REF)</t>
  </si>
  <si>
    <t>Estimate Future Prices for Solution</t>
  </si>
  <si>
    <t xml:space="preserve">2014 Cost </t>
  </si>
  <si>
    <t>$/ha</t>
  </si>
  <si>
    <t>2014 Cumulative Units Adoption</t>
  </si>
  <si>
    <t>million ha</t>
  </si>
  <si>
    <r>
      <rPr>
        <b/>
        <sz val="12"/>
        <rFont val="Arial"/>
        <family val="2"/>
      </rPr>
      <t>Learning</t>
    </r>
    <r>
      <rPr>
        <sz val="12"/>
        <rFont val="Arial"/>
        <family val="2"/>
      </rPr>
      <t xml:space="preserve"> Rate  </t>
    </r>
  </si>
  <si>
    <t>*This number is usually close to 100%</t>
  </si>
  <si>
    <r>
      <rPr>
        <b/>
        <sz val="12"/>
        <rFont val="Arial"/>
        <family val="2"/>
      </rPr>
      <t>Efficiency</t>
    </r>
    <r>
      <rPr>
        <sz val="12"/>
        <rFont val="Arial"/>
        <family val="2"/>
      </rPr>
      <t xml:space="preserve"> rate</t>
    </r>
  </si>
  <si>
    <t>*This number is usually close to 0%</t>
  </si>
  <si>
    <t>Growth Units Adopted</t>
  </si>
  <si>
    <t>If rate correlates with doubling then enter 2, if quadrupuling or 4 x increase, then enter 4, etc.</t>
  </si>
  <si>
    <r>
      <t xml:space="preserve">Parameter </t>
    </r>
    <r>
      <rPr>
        <i/>
        <sz val="12"/>
        <rFont val="Arial"/>
        <family val="2"/>
      </rPr>
      <t xml:space="preserve">b  </t>
    </r>
  </si>
  <si>
    <t xml:space="preserve">First-Unit Cost  </t>
  </si>
  <si>
    <t xml:space="preserve">Future Cumulative Adoption  </t>
  </si>
  <si>
    <t xml:space="preserve">Future Cost / Unit ($, hrs, etc.)  </t>
  </si>
  <si>
    <t>$/ ha</t>
  </si>
  <si>
    <t>Breakdown of Unit Prices each Year</t>
  </si>
  <si>
    <t>Cummulative Units Adopted/ million Ha</t>
  </si>
  <si>
    <t>Cost or Efficiency Metric, $/ha</t>
  </si>
  <si>
    <t>Niar 2012</t>
  </si>
  <si>
    <t>Project Drawdown calculated value using Ricccardi 2018 and FAO % women smallholders data</t>
  </si>
  <si>
    <t>Peatland restoration</t>
  </si>
  <si>
    <t>Peatland on non-degraded forest landuse</t>
  </si>
  <si>
    <t>Peatland on non-degraded grassland</t>
  </si>
  <si>
    <t>Peatland on non-degraded cropland</t>
  </si>
  <si>
    <t>Leifeld 2018</t>
  </si>
  <si>
    <t>Xu et al 2018 and Leifeld 2018</t>
  </si>
  <si>
    <t>Peatland Restoration</t>
  </si>
  <si>
    <t>Mangrove restoration</t>
  </si>
  <si>
    <t>Project Drawdown 2019 estimated data based on literature review</t>
  </si>
  <si>
    <t>Project Drawdown calculated value using FAO total rice area and Project Drawdown VMA on % smallholder area</t>
  </si>
  <si>
    <t>Sustainable Forest Management</t>
  </si>
  <si>
    <t>Sustainable Intensification</t>
  </si>
  <si>
    <t>Mangrove Protection</t>
  </si>
  <si>
    <t>Mangrove Restoration</t>
  </si>
  <si>
    <t>Livestock Feed</t>
  </si>
  <si>
    <t>Mangrove (Mangrove)</t>
  </si>
  <si>
    <t>Select Fuel on Adv. Controls</t>
  </si>
  <si>
    <t>t CO2-eq / ha</t>
  </si>
  <si>
    <t>t CO2 / ha / year</t>
  </si>
  <si>
    <t>t N2O-CO2-eq / ha</t>
  </si>
  <si>
    <t>t CH4-CO2-eq / ha</t>
  </si>
  <si>
    <t>Global Arid</t>
  </si>
  <si>
    <t>OECD90</t>
  </si>
  <si>
    <t>Eastern Europe</t>
  </si>
  <si>
    <t>Asia (Sans Japan)</t>
  </si>
  <si>
    <t>Middle East and Africa</t>
  </si>
  <si>
    <t>Latin America</t>
  </si>
  <si>
    <t>Multistrata Agroforestry (TLA on Grassland)</t>
  </si>
  <si>
    <t>Optimum adoption in Book Ed 1</t>
  </si>
  <si>
    <t>Tropical Tree Staples (TLA on Grassland)</t>
  </si>
  <si>
    <t>Optimum adoption in Book Ed 29</t>
  </si>
  <si>
    <t>Land Allocation for the Bridge-General Solution</t>
  </si>
  <si>
    <t>Region \ Area (Mha)</t>
  </si>
  <si>
    <t>AEZ3:  Forest, good, moderate</t>
  </si>
  <si>
    <t xml:space="preserve"> tropical-humid land</t>
  </si>
  <si>
    <t xml:space="preserve"> temperate/boreal-humid land</t>
  </si>
  <si>
    <t xml:space="preserve"> tropical-semiarid land</t>
  </si>
  <si>
    <t xml:space="preserve"> temperate/boreal-semiarid land</t>
  </si>
  <si>
    <t xml:space="preserve"> global arid land</t>
  </si>
  <si>
    <t>global arctic land</t>
  </si>
  <si>
    <t>Nondegraded forest</t>
  </si>
  <si>
    <t xml:space="preserve">Degraded forest </t>
  </si>
  <si>
    <t xml:space="preserve">current adoption </t>
  </si>
  <si>
    <t>Max TLA</t>
  </si>
  <si>
    <t>% of total TLA</t>
  </si>
  <si>
    <t>The "Mangrove" represents only the "Mangrove Mangroves". Customized total land area was considered for other coastal Mangroves; "Saltmarshes" and "Seagrasses".</t>
  </si>
  <si>
    <t>% adoption</t>
  </si>
  <si>
    <t>Degraded Area (Mha) - give the range</t>
  </si>
  <si>
    <t>reallocation of the land area in the world land data sheet  - one pager for reallocation land area - how much is in each TMR across forest, grassland, and cropland</t>
  </si>
  <si>
    <t>share the world land data</t>
  </si>
  <si>
    <t>Keenan et al 2015</t>
  </si>
  <si>
    <t>Tropical</t>
  </si>
  <si>
    <t>Sub-tropical</t>
  </si>
  <si>
    <t>Temperate and Boreal</t>
  </si>
  <si>
    <t>Total</t>
  </si>
  <si>
    <t>Boreal</t>
  </si>
  <si>
    <t>Temperate</t>
  </si>
  <si>
    <t>Total Tropical</t>
  </si>
  <si>
    <t>Keenan et al 2015; Dynamics of global forest area: Results from the FAO Global Forest
Resources Assessment 2015</t>
  </si>
  <si>
    <t>Kha</t>
  </si>
  <si>
    <t>Mha</t>
  </si>
  <si>
    <t>PD 2019</t>
  </si>
  <si>
    <t>Diff</t>
  </si>
  <si>
    <t>PD 2019, global arid and arctic area</t>
  </si>
  <si>
    <t>Thermal Regime</t>
  </si>
  <si>
    <t xml:space="preserve">Dixon et al 2014 </t>
  </si>
  <si>
    <t>PD - GAEZ Data</t>
  </si>
  <si>
    <t>Tropical humid</t>
  </si>
  <si>
    <t>Temperate humid</t>
  </si>
  <si>
    <t>Tropical semi-arid</t>
  </si>
  <si>
    <t>Temperate semi-arid</t>
  </si>
  <si>
    <t>Sum Total</t>
  </si>
  <si>
    <t>Phalan et al 2013, Crop Expansion and Conservation Priorities in Tropical
Countries</t>
  </si>
  <si>
    <t>Tropics</t>
  </si>
  <si>
    <t>Diff b/w LR data and PD data</t>
  </si>
  <si>
    <t>Moisture Regime</t>
  </si>
  <si>
    <t>Humid</t>
  </si>
  <si>
    <t>Semi-arid</t>
  </si>
  <si>
    <t>Arid</t>
  </si>
  <si>
    <t>PD Area</t>
  </si>
  <si>
    <t>WRI 2003</t>
  </si>
  <si>
    <t>WRI data represent onlu sub-humid area</t>
  </si>
  <si>
    <t>Difference</t>
  </si>
  <si>
    <t>Area in total Tropics (Mha)</t>
  </si>
  <si>
    <t>Area in total Temperate and Boreal (Mha)</t>
  </si>
  <si>
    <t>Total area (Mha)</t>
  </si>
  <si>
    <t>AEZ1: Forest, good, minimal</t>
  </si>
  <si>
    <t>AEZ8: Grassland, good, minimal</t>
  </si>
  <si>
    <t>AEZ15: Irrigated Cropland, good, minimal</t>
  </si>
  <si>
    <t>AEZ22: Rainfed Cropland, good, minimal</t>
  </si>
  <si>
    <t>AEZ2: Forest, marginal, minimal</t>
  </si>
  <si>
    <t>AEZ3:  Forest, marginal, moderate</t>
  </si>
  <si>
    <t>AEZ4: Forest, marginal, steep</t>
  </si>
  <si>
    <t>AEZ9: Grassland, marginal, minimal</t>
  </si>
  <si>
    <t>AEZ10: Grassland, marginal, moderate</t>
  </si>
  <si>
    <t>AEZ11: Grassland, marginal, steep</t>
  </si>
  <si>
    <t>AEZ16: Irrigated Cropland, marginal, minimal</t>
  </si>
  <si>
    <t>AEZ17: Irrigated Cropland, marginal, moderate</t>
  </si>
  <si>
    <t>AEZ18: Irrigated Cropland, marginal, steep</t>
  </si>
  <si>
    <t>AEZ23: Rainfed Cropland, marginal, minimal</t>
  </si>
  <si>
    <t>AEZ24: Rainfed Cropland, marginal, moderate</t>
  </si>
  <si>
    <t>AEZ25: Rainfed Cropland, marginal, steep</t>
  </si>
  <si>
    <t>AEZ5: Forest, poor, minimal</t>
  </si>
  <si>
    <t>AEZ6: Forest, poor, moderate</t>
  </si>
  <si>
    <t>AEZ7: Forest, poor, steep</t>
  </si>
  <si>
    <t>AEZ12: Grassland, poor, minimal</t>
  </si>
  <si>
    <t>AEZ13: Grassland, poor, moderate</t>
  </si>
  <si>
    <t>AEZ14: Grassland, poor, steep</t>
  </si>
  <si>
    <t>AEZ19: Irrigated Cropland, poor, minimal</t>
  </si>
  <si>
    <t>AEZ20: Irrigated Cropland, poor, moderate</t>
  </si>
  <si>
    <t>AEZ21: Irrigated Cropland, poor, steep</t>
  </si>
  <si>
    <t>AEZ26: Rainfed Cropland, poor, minimal</t>
  </si>
  <si>
    <t>AEZ27: Rainfed Cropland, poor, moderate</t>
  </si>
  <si>
    <t>AEZ28: Rainfed Cropland, poor, steep</t>
  </si>
  <si>
    <t>boreal-humid land</t>
  </si>
  <si>
    <t xml:space="preserve"> temperate-humid land</t>
  </si>
  <si>
    <t xml:space="preserve"> temperate-semiarid land</t>
  </si>
  <si>
    <t>boreal-semiarid land</t>
  </si>
  <si>
    <t>IPCC 2019, page 4</t>
  </si>
  <si>
    <r>
      <t xml:space="preserve">Total </t>
    </r>
    <r>
      <rPr>
        <b/>
        <sz val="10"/>
        <color rgb="FF000000"/>
        <rFont val="Arial"/>
        <family val="2"/>
      </rPr>
      <t xml:space="preserve">area </t>
    </r>
    <r>
      <rPr>
        <sz val="10"/>
        <color rgb="FF000000"/>
        <rFont val="Arial"/>
        <family val="2"/>
      </rPr>
      <t>- 13000 Mha</t>
    </r>
  </si>
  <si>
    <r>
      <t xml:space="preserve">Total </t>
    </r>
    <r>
      <rPr>
        <b/>
        <sz val="10"/>
        <color rgb="FF000000"/>
        <rFont val="Arial"/>
        <family val="2"/>
      </rPr>
      <t xml:space="preserve">forest </t>
    </r>
    <r>
      <rPr>
        <sz val="10"/>
        <color rgb="FF000000"/>
        <rFont val="Arial"/>
        <family val="2"/>
      </rPr>
      <t>area - 38% of 13000 = 4940 Mha</t>
    </r>
  </si>
  <si>
    <r>
      <t xml:space="preserve">Total </t>
    </r>
    <r>
      <rPr>
        <b/>
        <sz val="10"/>
        <color rgb="FF000000"/>
        <rFont val="Arial"/>
        <family val="2"/>
      </rPr>
      <t xml:space="preserve">grassland </t>
    </r>
    <r>
      <rPr>
        <sz val="10"/>
        <color rgb="FF000000"/>
        <rFont val="Arial"/>
        <family val="2"/>
      </rPr>
      <t>area -  37% of 13000 = 4810 Mha</t>
    </r>
  </si>
  <si>
    <r>
      <t xml:space="preserve">Total </t>
    </r>
    <r>
      <rPr>
        <b/>
        <sz val="10"/>
        <color rgb="FF000000"/>
        <rFont val="Arial"/>
        <family val="2"/>
      </rPr>
      <t xml:space="preserve">cropland </t>
    </r>
    <r>
      <rPr>
        <sz val="10"/>
        <color rgb="FF000000"/>
        <rFont val="Arial"/>
        <family val="2"/>
      </rPr>
      <t>area -  12% of 13000 = 1560 Mha  </t>
    </r>
  </si>
  <si>
    <t>FAOSTAT 2017, landcover data</t>
  </si>
  <si>
    <r>
      <t xml:space="preserve">Total </t>
    </r>
    <r>
      <rPr>
        <b/>
        <sz val="10"/>
        <color rgb="FF000000"/>
        <rFont val="Arial"/>
        <family val="2"/>
      </rPr>
      <t xml:space="preserve">area </t>
    </r>
    <r>
      <rPr>
        <sz val="10"/>
        <color rgb="FF000000"/>
        <rFont val="Arial"/>
        <family val="2"/>
      </rPr>
      <t>- 12477 Mha</t>
    </r>
  </si>
  <si>
    <r>
      <t xml:space="preserve">Total </t>
    </r>
    <r>
      <rPr>
        <b/>
        <sz val="10"/>
        <color rgb="FF000000"/>
        <rFont val="Arial"/>
        <family val="2"/>
      </rPr>
      <t xml:space="preserve">forest </t>
    </r>
    <r>
      <rPr>
        <sz val="10"/>
        <color rgb="FF000000"/>
        <rFont val="Arial"/>
        <family val="2"/>
      </rPr>
      <t>area - 4906 Mha</t>
    </r>
  </si>
  <si>
    <r>
      <t xml:space="preserve">Total </t>
    </r>
    <r>
      <rPr>
        <b/>
        <sz val="10"/>
        <color rgb="FF000000"/>
        <rFont val="Arial"/>
        <family val="2"/>
      </rPr>
      <t xml:space="preserve">grassland </t>
    </r>
    <r>
      <rPr>
        <sz val="10"/>
        <color rgb="FF000000"/>
        <rFont val="Arial"/>
        <family val="2"/>
      </rPr>
      <t>area -  4423 Mha</t>
    </r>
  </si>
  <si>
    <r>
      <t xml:space="preserve">Total </t>
    </r>
    <r>
      <rPr>
        <b/>
        <sz val="10"/>
        <color rgb="FF000000"/>
        <rFont val="Arial"/>
        <family val="2"/>
      </rPr>
      <t xml:space="preserve">cropland </t>
    </r>
    <r>
      <rPr>
        <sz val="10"/>
        <color rgb="FF000000"/>
        <rFont val="Arial"/>
        <family val="2"/>
      </rPr>
      <t>area -  1370 Mha </t>
    </r>
  </si>
  <si>
    <t>FAO 2015, page 3 - total forest area - 3999 Mha</t>
  </si>
  <si>
    <t>IUCN 2014 - total grassland area - 3585 Mha</t>
  </si>
  <si>
    <t>Statista projected 2019 value for total grassland area - 4002 Mha</t>
  </si>
  <si>
    <t>FAO 2017</t>
  </si>
  <si>
    <t>IPCC 2019</t>
  </si>
  <si>
    <t>Total cropland area (Mha)</t>
  </si>
  <si>
    <t>Total grassland area (Mha)</t>
  </si>
  <si>
    <t>FAO 2015 Report</t>
  </si>
  <si>
    <t>Total forest area (Mha)</t>
  </si>
  <si>
    <t>IUCN 2014</t>
  </si>
  <si>
    <t>Boreal-Humid</t>
  </si>
  <si>
    <t>Temperate-Humid</t>
  </si>
  <si>
    <t>Boreal-Semi-Arid</t>
  </si>
  <si>
    <t>Temperate-Semi-Arid</t>
  </si>
  <si>
    <t>CHANGE</t>
  </si>
  <si>
    <t>New TLA</t>
  </si>
  <si>
    <t>Yes</t>
  </si>
  <si>
    <t>No</t>
  </si>
  <si>
    <t>Total area excluding arid and arctic</t>
  </si>
  <si>
    <t>OLD</t>
  </si>
  <si>
    <t>NEW</t>
  </si>
  <si>
    <t>DIFF</t>
  </si>
  <si>
    <t>TMR</t>
  </si>
  <si>
    <t>Tropical Humid</t>
  </si>
  <si>
    <t>Boreal Forest Restoration</t>
  </si>
  <si>
    <t>Current adoption afforestation</t>
  </si>
  <si>
    <t>current adoption bamboo</t>
  </si>
  <si>
    <t>All except, tropics</t>
  </si>
  <si>
    <t>current adoption tree intercropping</t>
  </si>
  <si>
    <t>Silvopasture current adoption</t>
  </si>
  <si>
    <t>managed grazing current adoption</t>
  </si>
  <si>
    <t>grassland protection current adoption</t>
  </si>
  <si>
    <t>Current adoption farmland restoration</t>
  </si>
  <si>
    <t>current adoption perennial bioenergy</t>
  </si>
  <si>
    <t>Optimum</t>
  </si>
  <si>
    <t>drawdown</t>
  </si>
  <si>
    <t>plausible</t>
  </si>
  <si>
    <t>protection solutions</t>
  </si>
  <si>
    <t>restoration solutions</t>
  </si>
  <si>
    <t>peatland</t>
  </si>
  <si>
    <t>IP</t>
  </si>
  <si>
    <t>forest protection</t>
  </si>
  <si>
    <t>coastal</t>
  </si>
  <si>
    <t>peatland res</t>
  </si>
  <si>
    <t>coastal res</t>
  </si>
  <si>
    <t xml:space="preserve">tropical </t>
  </si>
  <si>
    <t>temperate</t>
  </si>
  <si>
    <t>farmland</t>
  </si>
  <si>
    <t>total boreal</t>
  </si>
  <si>
    <t>total tropics</t>
  </si>
  <si>
    <t>Benchmark value</t>
  </si>
  <si>
    <t>total temperate</t>
  </si>
  <si>
    <t>only on grasslands</t>
  </si>
  <si>
    <t>FAOSTAT 2017</t>
  </si>
  <si>
    <t>Forest</t>
  </si>
  <si>
    <t>Cropland</t>
  </si>
  <si>
    <t>Tree covered areas</t>
  </si>
  <si>
    <t>38% of the toal land (13000 Mha)</t>
  </si>
  <si>
    <t>Country level forest area</t>
  </si>
  <si>
    <t>Grassland/Forest/Cropland</t>
  </si>
  <si>
    <t>Grassland/Forest</t>
  </si>
  <si>
    <t xml:space="preserve">Tropical </t>
  </si>
  <si>
    <t>Polar</t>
  </si>
  <si>
    <t>The underappreciated potential of peatlands in
global climate change mitigation strategies</t>
  </si>
  <si>
    <t>https://www.nature.com/articles/s41467-018-03406-6.pdf</t>
  </si>
  <si>
    <t>Degraded Grassland - VMA</t>
  </si>
  <si>
    <t>Degraded Cropland - VMA</t>
  </si>
  <si>
    <t>Degraded Forest - VMA</t>
  </si>
  <si>
    <t>Total Forest Area</t>
  </si>
  <si>
    <t>Country</t>
  </si>
  <si>
    <t>Argentina</t>
  </si>
  <si>
    <t>Australia</t>
  </si>
  <si>
    <t>Bhutan</t>
  </si>
  <si>
    <t>Bolivia</t>
  </si>
  <si>
    <t>Brazil</t>
  </si>
  <si>
    <t>Cambodia</t>
  </si>
  <si>
    <t>Cameroon</t>
  </si>
  <si>
    <t>Chile</t>
  </si>
  <si>
    <t>Colombia</t>
  </si>
  <si>
    <t>Costa Rica</t>
  </si>
  <si>
    <t>Ethiopia</t>
  </si>
  <si>
    <t>Finland</t>
  </si>
  <si>
    <t>Gabon</t>
  </si>
  <si>
    <t>Gambia</t>
  </si>
  <si>
    <t>Guatemala</t>
  </si>
  <si>
    <t>Guyana</t>
  </si>
  <si>
    <t>Honduras</t>
  </si>
  <si>
    <t>Japan</t>
  </si>
  <si>
    <t>Kenya</t>
  </si>
  <si>
    <t>Liberia</t>
  </si>
  <si>
    <t>Mongolia</t>
  </si>
  <si>
    <t>Myanmar</t>
  </si>
  <si>
    <t>Nepal</t>
  </si>
  <si>
    <t>Panama</t>
  </si>
  <si>
    <t>Papua New Guinea</t>
  </si>
  <si>
    <t>Peru</t>
  </si>
  <si>
    <t>Senegal</t>
  </si>
  <si>
    <t>Suriname</t>
  </si>
  <si>
    <t>Thailand</t>
  </si>
  <si>
    <t>Togo</t>
  </si>
  <si>
    <t>Venezuela</t>
  </si>
  <si>
    <t>Vietnam</t>
  </si>
  <si>
    <t>Zambia</t>
  </si>
  <si>
    <r>
      <rPr>
        <sz val="11.5"/>
        <rFont val="Times New Roman"/>
        <family val="1"/>
      </rPr>
      <t>Country</t>
    </r>
  </si>
  <si>
    <r>
      <rPr>
        <sz val="11.5"/>
        <rFont val="Times New Roman"/>
        <family val="1"/>
      </rPr>
      <t xml:space="preserve">Government
</t>
    </r>
    <r>
      <rPr>
        <sz val="11.5"/>
        <rFont val="Times New Roman"/>
        <family val="1"/>
      </rPr>
      <t>Administered</t>
    </r>
  </si>
  <si>
    <r>
      <rPr>
        <sz val="11.5"/>
        <rFont val="Times New Roman"/>
        <family val="1"/>
      </rPr>
      <t xml:space="preserve">Privately Owned by
</t>
    </r>
    <r>
      <rPr>
        <sz val="11.5"/>
        <rFont val="Times New Roman"/>
        <family val="1"/>
      </rPr>
      <t>Individuals and Firms</t>
    </r>
  </si>
  <si>
    <r>
      <rPr>
        <sz val="11.5"/>
        <rFont val="Times New Roman"/>
        <family val="1"/>
      </rPr>
      <t>Angolal</t>
    </r>
  </si>
  <si>
    <r>
      <rPr>
        <sz val="11.5"/>
        <rFont val="Times New Roman"/>
        <family val="1"/>
      </rPr>
      <t>Argentina</t>
    </r>
  </si>
  <si>
    <r>
      <rPr>
        <sz val="11.5"/>
        <rFont val="Times New Roman"/>
        <family val="1"/>
      </rPr>
      <t>Australia</t>
    </r>
  </si>
  <si>
    <r>
      <rPr>
        <sz val="11.5"/>
        <rFont val="Times New Roman"/>
        <family val="1"/>
      </rPr>
      <t>Belize</t>
    </r>
  </si>
  <si>
    <r>
      <rPr>
        <sz val="11.5"/>
        <rFont val="Times New Roman"/>
        <family val="1"/>
      </rPr>
      <t>Bhutan</t>
    </r>
  </si>
  <si>
    <r>
      <rPr>
        <sz val="11.5"/>
        <rFont val="Times New Roman"/>
        <family val="1"/>
      </rPr>
      <t>Bolivia</t>
    </r>
  </si>
  <si>
    <r>
      <rPr>
        <sz val="11.5"/>
        <rFont val="Times New Roman"/>
        <family val="1"/>
      </rPr>
      <t>Brazil</t>
    </r>
  </si>
  <si>
    <r>
      <rPr>
        <sz val="11.5"/>
        <rFont val="Times New Roman"/>
        <family val="1"/>
      </rPr>
      <t>Cambodia</t>
    </r>
  </si>
  <si>
    <r>
      <rPr>
        <sz val="11.5"/>
        <rFont val="Times New Roman"/>
        <family val="1"/>
      </rPr>
      <t>Cameroon</t>
    </r>
  </si>
  <si>
    <r>
      <rPr>
        <sz val="11.5"/>
        <rFont val="Times New Roman"/>
        <family val="1"/>
      </rPr>
      <t xml:space="preserve">Central African </t>
    </r>
    <r>
      <rPr>
        <sz val="11.5"/>
        <rFont val="Times New Roman"/>
        <family val="1"/>
      </rPr>
      <t>Republic</t>
    </r>
  </si>
  <si>
    <r>
      <rPr>
        <sz val="11.5"/>
        <rFont val="Times New Roman"/>
        <family val="1"/>
      </rPr>
      <t>Chile</t>
    </r>
  </si>
  <si>
    <r>
      <rPr>
        <sz val="11.5"/>
        <rFont val="Times New Roman"/>
        <family val="1"/>
      </rPr>
      <t>China</t>
    </r>
  </si>
  <si>
    <r>
      <rPr>
        <sz val="11.5"/>
        <rFont val="Times New Roman"/>
        <family val="1"/>
      </rPr>
      <t>Colombia</t>
    </r>
  </si>
  <si>
    <r>
      <rPr>
        <sz val="11.5"/>
        <rFont val="Times New Roman"/>
        <family val="1"/>
      </rPr>
      <t>Costa Rica</t>
    </r>
  </si>
  <si>
    <r>
      <rPr>
        <sz val="11.5"/>
        <rFont val="Times New Roman"/>
        <family val="1"/>
      </rPr>
      <t>Ecuador</t>
    </r>
    <r>
      <rPr>
        <sz val="11.5"/>
        <rFont val="Times New Roman"/>
        <family val="1"/>
      </rPr>
      <t>81</t>
    </r>
  </si>
  <si>
    <r>
      <rPr>
        <sz val="11.5"/>
        <rFont val="Times New Roman"/>
        <family val="1"/>
      </rPr>
      <t>Ethiopia</t>
    </r>
  </si>
  <si>
    <r>
      <rPr>
        <sz val="11.5"/>
        <rFont val="Times New Roman"/>
        <family val="1"/>
      </rPr>
      <t>Finland</t>
    </r>
  </si>
  <si>
    <r>
      <rPr>
        <sz val="11.5"/>
        <rFont val="Times New Roman"/>
        <family val="1"/>
      </rPr>
      <t>Gabon</t>
    </r>
  </si>
  <si>
    <r>
      <rPr>
        <sz val="11.5"/>
        <rFont val="Times New Roman"/>
        <family val="1"/>
      </rPr>
      <t>Gambia</t>
    </r>
  </si>
  <si>
    <r>
      <rPr>
        <sz val="11.5"/>
        <rFont val="Times New Roman"/>
        <family val="1"/>
      </rPr>
      <t>Guatemala</t>
    </r>
  </si>
  <si>
    <r>
      <rPr>
        <sz val="11.5"/>
        <rFont val="Times New Roman"/>
        <family val="1"/>
      </rPr>
      <t>Guyana</t>
    </r>
  </si>
  <si>
    <r>
      <rPr>
        <sz val="11.5"/>
        <rFont val="Times New Roman"/>
        <family val="1"/>
      </rPr>
      <t>_</t>
    </r>
  </si>
  <si>
    <r>
      <rPr>
        <sz val="11.5"/>
        <rFont val="Times New Roman"/>
        <family val="1"/>
      </rPr>
      <t>Honduras</t>
    </r>
  </si>
  <si>
    <r>
      <rPr>
        <sz val="11.5"/>
        <rFont val="Times New Roman"/>
        <family val="1"/>
      </rPr>
      <t>India</t>
    </r>
  </si>
  <si>
    <r>
      <rPr>
        <sz val="11.5"/>
        <rFont val="Times New Roman"/>
        <family val="1"/>
      </rPr>
      <t>Indonesia</t>
    </r>
    <r>
      <rPr>
        <sz val="11.5"/>
        <rFont val="Times New Roman"/>
        <family val="1"/>
      </rPr>
      <t>126</t>
    </r>
  </si>
  <si>
    <r>
      <rPr>
        <sz val="11.5"/>
        <rFont val="Times New Roman"/>
        <family val="1"/>
      </rPr>
      <t>Japan</t>
    </r>
  </si>
  <si>
    <r>
      <rPr>
        <sz val="11.5"/>
        <rFont val="Times New Roman"/>
        <family val="1"/>
      </rPr>
      <t>Kenya</t>
    </r>
  </si>
  <si>
    <r>
      <rPr>
        <sz val="11.5"/>
        <rFont val="Times New Roman"/>
        <family val="1"/>
      </rPr>
      <t>Korea, Republic of</t>
    </r>
  </si>
  <si>
    <r>
      <rPr>
        <sz val="11.5"/>
        <rFont val="Times New Roman"/>
        <family val="1"/>
      </rPr>
      <t>Lao PDR</t>
    </r>
  </si>
  <si>
    <r>
      <rPr>
        <sz val="11.5"/>
        <rFont val="Times New Roman"/>
        <family val="1"/>
      </rPr>
      <t>Liberia</t>
    </r>
  </si>
  <si>
    <r>
      <rPr>
        <sz val="11.5"/>
        <rFont val="Times New Roman"/>
        <family val="1"/>
      </rPr>
      <t>Malaysia</t>
    </r>
    <r>
      <rPr>
        <sz val="11.5"/>
        <rFont val="Times New Roman"/>
        <family val="1"/>
      </rPr>
      <t>157</t>
    </r>
  </si>
  <si>
    <r>
      <rPr>
        <sz val="11.5"/>
        <rFont val="Times New Roman"/>
        <family val="1"/>
      </rPr>
      <t>Mexico</t>
    </r>
    <r>
      <rPr>
        <sz val="11.5"/>
        <rFont val="Times New Roman"/>
        <family val="1"/>
      </rPr>
      <t>163</t>
    </r>
  </si>
  <si>
    <r>
      <rPr>
        <sz val="11.5"/>
        <rFont val="Times New Roman"/>
        <family val="1"/>
      </rPr>
      <t>Mongolia</t>
    </r>
  </si>
  <si>
    <r>
      <rPr>
        <sz val="11.5"/>
        <rFont val="Times New Roman"/>
        <family val="1"/>
      </rPr>
      <t>Mozambique</t>
    </r>
    <r>
      <rPr>
        <sz val="11.5"/>
        <rFont val="Times New Roman"/>
        <family val="1"/>
      </rPr>
      <t>167</t>
    </r>
  </si>
  <si>
    <r>
      <rPr>
        <sz val="11.5"/>
        <rFont val="Times New Roman"/>
        <family val="1"/>
      </rPr>
      <t>Myanmar</t>
    </r>
  </si>
  <si>
    <r>
      <rPr>
        <sz val="11.5"/>
        <rFont val="Times New Roman"/>
        <family val="1"/>
      </rPr>
      <t>N</t>
    </r>
    <r>
      <rPr>
        <sz val="11.5"/>
        <rFont val="Times New Roman"/>
        <family val="1"/>
      </rPr>
      <t xml:space="preserve">epal </t>
    </r>
  </si>
  <si>
    <r>
      <rPr>
        <sz val="11.5"/>
        <rFont val="Times New Roman"/>
        <family val="1"/>
      </rPr>
      <t>Nigeria</t>
    </r>
    <r>
      <rPr>
        <sz val="11.5"/>
        <rFont val="Times New Roman"/>
        <family val="1"/>
      </rPr>
      <t>179</t>
    </r>
  </si>
  <si>
    <r>
      <rPr>
        <sz val="11.5"/>
        <rFont val="Times New Roman"/>
        <family val="1"/>
      </rPr>
      <t>Panama</t>
    </r>
  </si>
  <si>
    <r>
      <rPr>
        <sz val="11.5"/>
        <rFont val="Times New Roman"/>
        <family val="1"/>
      </rPr>
      <t>Papua New Guinea</t>
    </r>
  </si>
  <si>
    <r>
      <rPr>
        <sz val="11.5"/>
        <rFont val="Times New Roman"/>
        <family val="1"/>
      </rPr>
      <t>Peru</t>
    </r>
  </si>
  <si>
    <r>
      <rPr>
        <sz val="11.5"/>
        <rFont val="Times New Roman"/>
        <family val="1"/>
      </rPr>
      <t>Philippines</t>
    </r>
    <r>
      <rPr>
        <sz val="11.5"/>
        <rFont val="Times New Roman"/>
        <family val="1"/>
      </rPr>
      <t>2</t>
    </r>
    <r>
      <rPr>
        <sz val="11.5"/>
        <rFont val="Times New Roman"/>
        <family val="1"/>
      </rPr>
      <t>°</t>
    </r>
    <r>
      <rPr>
        <sz val="11.5"/>
        <rFont val="Times New Roman"/>
        <family val="1"/>
      </rPr>
      <t>2</t>
    </r>
  </si>
  <si>
    <r>
      <rPr>
        <sz val="11.5"/>
        <rFont val="Times New Roman"/>
        <family val="1"/>
      </rPr>
      <t>Republic of the Congo</t>
    </r>
  </si>
  <si>
    <r>
      <rPr>
        <sz val="11.5"/>
        <rFont val="Times New Roman"/>
        <family val="1"/>
      </rPr>
      <t>Russia</t>
    </r>
    <r>
      <rPr>
        <sz val="11.5"/>
        <rFont val="Times New Roman"/>
        <family val="1"/>
      </rPr>
      <t>215</t>
    </r>
  </si>
  <si>
    <r>
      <rPr>
        <sz val="11.5"/>
        <rFont val="Times New Roman"/>
        <family val="1"/>
      </rPr>
      <t>Senegal</t>
    </r>
  </si>
  <si>
    <r>
      <rPr>
        <sz val="11.5"/>
        <rFont val="Times New Roman"/>
        <family val="1"/>
      </rPr>
      <t>South Sudan</t>
    </r>
    <r>
      <rPr>
        <sz val="11.5"/>
        <rFont val="Times New Roman"/>
        <family val="1"/>
      </rPr>
      <t>222</t>
    </r>
  </si>
  <si>
    <r>
      <rPr>
        <sz val="11.5"/>
        <rFont val="Times New Roman"/>
        <family val="1"/>
      </rPr>
      <t xml:space="preserve">Suda </t>
    </r>
    <r>
      <rPr>
        <sz val="11.5"/>
        <rFont val="Times New Roman"/>
        <family val="1"/>
      </rPr>
      <t>n</t>
    </r>
    <r>
      <rPr>
        <sz val="11.5"/>
        <rFont val="Times New Roman"/>
        <family val="1"/>
      </rPr>
      <t>224</t>
    </r>
  </si>
  <si>
    <r>
      <rPr>
        <sz val="11.5"/>
        <rFont val="Times New Roman"/>
        <family val="1"/>
      </rPr>
      <t>Suriname</t>
    </r>
  </si>
  <si>
    <r>
      <rPr>
        <sz val="11.5"/>
        <rFont val="Times New Roman"/>
        <family val="1"/>
      </rPr>
      <t xml:space="preserve">Swede </t>
    </r>
    <r>
      <rPr>
        <sz val="11.5"/>
        <rFont val="Times New Roman"/>
        <family val="1"/>
      </rPr>
      <t>n</t>
    </r>
    <r>
      <rPr>
        <sz val="11.5"/>
        <rFont val="Times New Roman"/>
        <family val="1"/>
      </rPr>
      <t>231</t>
    </r>
  </si>
  <si>
    <r>
      <rPr>
        <sz val="11.5"/>
        <rFont val="Times New Roman"/>
        <family val="1"/>
      </rPr>
      <t>Tanzania239</t>
    </r>
  </si>
  <si>
    <r>
      <rPr>
        <sz val="11.5"/>
        <rFont val="Times New Roman"/>
        <family val="1"/>
      </rPr>
      <t>Thailand</t>
    </r>
  </si>
  <si>
    <r>
      <rPr>
        <sz val="11.5"/>
        <rFont val="Times New Roman"/>
        <family val="1"/>
      </rPr>
      <t>Togo</t>
    </r>
  </si>
  <si>
    <r>
      <rPr>
        <sz val="11.5"/>
        <rFont val="Times New Roman"/>
        <family val="1"/>
      </rPr>
      <t>United States</t>
    </r>
  </si>
  <si>
    <r>
      <rPr>
        <sz val="11.5"/>
        <rFont val="Times New Roman"/>
        <family val="1"/>
      </rPr>
      <t>Venezuela</t>
    </r>
  </si>
  <si>
    <r>
      <rPr>
        <sz val="11.5"/>
        <rFont val="Times New Roman"/>
        <family val="1"/>
      </rPr>
      <t>Vietnam</t>
    </r>
  </si>
  <si>
    <r>
      <rPr>
        <sz val="11.5"/>
        <rFont val="Times New Roman"/>
        <family val="1"/>
      </rPr>
      <t>Zambia</t>
    </r>
  </si>
  <si>
    <t xml:space="preserve">Designated for Indigenous Peoples and Local Communities </t>
  </si>
  <si>
    <t>Owned by Indigenous Peoples and Local Communities</t>
  </si>
  <si>
    <t>Canada</t>
  </si>
  <si>
    <t>STATUTORY FOREST TENURE ACROSS 58 COUNTRIES, 20022017</t>
  </si>
  <si>
    <t>TimorLeste253</t>
  </si>
  <si>
    <t>Total Area in Mha</t>
  </si>
  <si>
    <t>Af</t>
  </si>
  <si>
    <t>Am</t>
  </si>
  <si>
    <t>Aw</t>
  </si>
  <si>
    <t>BWh</t>
  </si>
  <si>
    <t>BWk</t>
  </si>
  <si>
    <t>BSh</t>
  </si>
  <si>
    <t>BSk</t>
  </si>
  <si>
    <t>Csa</t>
  </si>
  <si>
    <t>Csb</t>
  </si>
  <si>
    <t>Csc</t>
  </si>
  <si>
    <t>Cwa</t>
  </si>
  <si>
    <t>Cwb</t>
  </si>
  <si>
    <t>Cwc</t>
  </si>
  <si>
    <t>Cfa</t>
  </si>
  <si>
    <t>Cfb</t>
  </si>
  <si>
    <t>Cfc</t>
  </si>
  <si>
    <t>Dsa</t>
  </si>
  <si>
    <t>Dsb</t>
  </si>
  <si>
    <t>Dsc</t>
  </si>
  <si>
    <t>Dsd</t>
  </si>
  <si>
    <t>Dwa</t>
  </si>
  <si>
    <t>Dwb</t>
  </si>
  <si>
    <t>Dwc</t>
  </si>
  <si>
    <t>Dwd</t>
  </si>
  <si>
    <t>Dfa</t>
  </si>
  <si>
    <t>Dfb</t>
  </si>
  <si>
    <t>Dfc</t>
  </si>
  <si>
    <t>Dfd</t>
  </si>
  <si>
    <t>ET</t>
  </si>
  <si>
    <t>EF</t>
  </si>
  <si>
    <t>Other</t>
  </si>
  <si>
    <t>Primary climate</t>
  </si>
  <si>
    <t>Afghanistan</t>
  </si>
  <si>
    <t>Albania</t>
  </si>
  <si>
    <t>Algeria</t>
  </si>
  <si>
    <t>Andorra</t>
  </si>
  <si>
    <t>Angola</t>
  </si>
  <si>
    <t>Antarctica</t>
  </si>
  <si>
    <t>Antigua and Barbuda</t>
  </si>
  <si>
    <t>Armenia</t>
  </si>
  <si>
    <t>Austria</t>
  </si>
  <si>
    <t>Azerbaijan</t>
  </si>
  <si>
    <t>Bahamas</t>
  </si>
  <si>
    <t>Bahrain</t>
  </si>
  <si>
    <t>Bangladesh</t>
  </si>
  <si>
    <t>Barbados</t>
  </si>
  <si>
    <t>Belarus</t>
  </si>
  <si>
    <t>Belgium</t>
  </si>
  <si>
    <t>Belize</t>
  </si>
  <si>
    <t>Benin</t>
  </si>
  <si>
    <t>Bosnia and Herzegovina</t>
  </si>
  <si>
    <t>Botswana</t>
  </si>
  <si>
    <t>Brunei</t>
  </si>
  <si>
    <t>Bulgaria</t>
  </si>
  <si>
    <t>Burkina Faso</t>
  </si>
  <si>
    <t>Burundi</t>
  </si>
  <si>
    <t>Cape Verde</t>
  </si>
  <si>
    <t>Central African Republic</t>
  </si>
  <si>
    <t>Chad</t>
  </si>
  <si>
    <t>Comoros</t>
  </si>
  <si>
    <t>Congo</t>
  </si>
  <si>
    <t>Cook Islands</t>
  </si>
  <si>
    <t>Croatia</t>
  </si>
  <si>
    <t>Cuba</t>
  </si>
  <si>
    <t>Cura√ßao</t>
  </si>
  <si>
    <t>Cyprus</t>
  </si>
  <si>
    <t>Czech Republic</t>
  </si>
  <si>
    <t>C√¥te d'Ivoire</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</si>
  <si>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</si>
  <si>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</si>
  <si>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</si>
  <si>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</si>
  <si>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</si>
  <si>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</si>
  <si>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</si>
  <si>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</si>
  <si>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</si>
  <si>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</si>
  <si>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</si>
  <si>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</si>
  <si>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Faroe Islands</t>
  </si>
  <si>
    <t>Fiji</t>
  </si>
  <si>
    <t>France</t>
  </si>
  <si>
    <t>Georgia</t>
  </si>
  <si>
    <t>Germany</t>
  </si>
  <si>
    <t>Ghana</t>
  </si>
  <si>
    <t>Greece</t>
  </si>
  <si>
    <t>Greenland</t>
  </si>
  <si>
    <t>Grenada</t>
  </si>
  <si>
    <t>Guinea</t>
  </si>
  <si>
    <t>Guinea-Bissau</t>
  </si>
  <si>
    <t>Haiti</t>
  </si>
  <si>
    <t>Holy See</t>
  </si>
  <si>
    <t>Hong Kong</t>
  </si>
  <si>
    <t>Hungary</t>
  </si>
  <si>
    <t>Iceland</t>
  </si>
  <si>
    <t>Indonesia</t>
  </si>
  <si>
    <t>Iran</t>
  </si>
  <si>
    <t>Iraq</t>
  </si>
  <si>
    <t>Ireland</t>
  </si>
  <si>
    <t>Israel</t>
  </si>
  <si>
    <t>Italy</t>
  </si>
  <si>
    <t>Jamaica</t>
  </si>
  <si>
    <t>Jordan</t>
  </si>
  <si>
    <t>Kazakhstan</t>
  </si>
  <si>
    <t>Kiribati</t>
  </si>
  <si>
    <t>Kuwait</t>
  </si>
  <si>
    <t>Kyrgyzstan</t>
  </si>
  <si>
    <t>Lao People's Democratic Republic</t>
  </si>
  <si>
    <t>Latvia</t>
  </si>
  <si>
    <t>Lebanon</t>
  </si>
  <si>
    <t>Lesotho</t>
  </si>
  <si>
    <t>Libya</t>
  </si>
  <si>
    <t>Liechtenstein</t>
  </si>
  <si>
    <t>Lithuania</t>
  </si>
  <si>
    <t>Luxembourg</t>
  </si>
  <si>
    <t>Madagascar</t>
  </si>
  <si>
    <t>Malawi</t>
  </si>
  <si>
    <t>Malaysia</t>
  </si>
  <si>
    <t>Maldives</t>
  </si>
  <si>
    <t>Mali</t>
  </si>
  <si>
    <t>Malta</t>
  </si>
  <si>
    <t>Marshall Islands</t>
  </si>
  <si>
    <t>Mauritania</t>
  </si>
  <si>
    <t>Mauritius</t>
  </si>
  <si>
    <t>Mexico</t>
  </si>
  <si>
    <t>Micronesia (Federated States of)</t>
  </si>
  <si>
    <t>Moldova</t>
  </si>
  <si>
    <t>Monaco</t>
  </si>
  <si>
    <t>Montenegro</t>
  </si>
  <si>
    <t>Morocco</t>
  </si>
  <si>
    <t>Mozambique</t>
  </si>
  <si>
    <t>Namibia</t>
  </si>
  <si>
    <t>Nauru</t>
  </si>
  <si>
    <t>Netherlands</t>
  </si>
  <si>
    <t>New Zealand</t>
  </si>
  <si>
    <t>Nicaragua</t>
  </si>
  <si>
    <t>Niger</t>
  </si>
  <si>
    <t>Nigeria</t>
  </si>
  <si>
    <t>Niue</t>
  </si>
  <si>
    <t>Norway</t>
  </si>
  <si>
    <t>Oman</t>
  </si>
  <si>
    <t>Pakistan</t>
  </si>
  <si>
    <t>Palau</t>
  </si>
  <si>
    <t>Palestine</t>
  </si>
  <si>
    <t>Paraguay</t>
  </si>
  <si>
    <t>Philippines</t>
  </si>
  <si>
    <t>Poland</t>
  </si>
  <si>
    <t>Portugal</t>
  </si>
  <si>
    <t>Qatar</t>
  </si>
  <si>
    <t>Republic of Korea (South Korea)</t>
  </si>
  <si>
    <t>Romania</t>
  </si>
  <si>
    <t>Russian Federation</t>
  </si>
  <si>
    <t>Rwanda</t>
  </si>
  <si>
    <t>Saint Kitts and Nevis</t>
  </si>
  <si>
    <t>Saint Lucia</t>
  </si>
  <si>
    <t>Saint Vincent and the Grenadines</t>
  </si>
  <si>
    <t>Samoa</t>
  </si>
  <si>
    <t>San Marino</t>
  </si>
  <si>
    <t>Saudi Arabia</t>
  </si>
  <si>
    <t>Serbia</t>
  </si>
  <si>
    <t>Seychelles</t>
  </si>
  <si>
    <t>Sierra Leone</t>
  </si>
  <si>
    <t>Singapore</t>
  </si>
  <si>
    <t>Slovakia</t>
  </si>
  <si>
    <t>Slovenia</t>
  </si>
  <si>
    <t>Solomon Islands</t>
  </si>
  <si>
    <t>Somalia</t>
  </si>
  <si>
    <t>South Africa</t>
  </si>
  <si>
    <t>South Sudan</t>
  </si>
  <si>
    <t>Spain</t>
  </si>
  <si>
    <t>Sri Lanka</t>
  </si>
  <si>
    <t>Sudan</t>
  </si>
  <si>
    <t>Swaziland</t>
  </si>
  <si>
    <t>Sweden</t>
  </si>
  <si>
    <t>Switzerland</t>
  </si>
  <si>
    <t>Syrian Arab Republic</t>
  </si>
  <si>
    <t>S√£o Tom√© and Principe</t>
  </si>
  <si>
    <t>Taiwan</t>
  </si>
  <si>
    <t>Tajikistan</t>
  </si>
  <si>
    <t>The former Yugoslav Republic of Macedonia</t>
  </si>
  <si>
    <t>Timor-Leste</t>
  </si>
  <si>
    <t>Tonga</t>
  </si>
  <si>
    <t>Trinidad and Tobago</t>
  </si>
  <si>
    <t>Tunisia</t>
  </si>
  <si>
    <t>Turkey</t>
  </si>
  <si>
    <t>Turkmenistan</t>
  </si>
  <si>
    <t>Tuvalu</t>
  </si>
  <si>
    <t>Uganda</t>
  </si>
  <si>
    <t>Ukraine</t>
  </si>
  <si>
    <t>United Arab Emirates</t>
  </si>
  <si>
    <t>United Kingdom</t>
  </si>
  <si>
    <t>United Republic of Tanzania</t>
  </si>
  <si>
    <t>United States of America</t>
  </si>
  <si>
    <t>Uruguay</t>
  </si>
  <si>
    <t>Uzbekistan</t>
  </si>
  <si>
    <t>Vanuatu</t>
  </si>
  <si>
    <t>Western Sahara</t>
  </si>
  <si>
    <t>Yemen</t>
  </si>
  <si>
    <t>Zimbabwe</t>
  </si>
  <si>
    <t xml:space="preserve">Mani </t>
  </si>
  <si>
    <t>Total area under IP in 2017</t>
  </si>
  <si>
    <t>Grand Total</t>
  </si>
  <si>
    <t>Sum of Total area under IP in 2017</t>
  </si>
  <si>
    <t>% of total area</t>
  </si>
  <si>
    <t>% in tropical humid only</t>
  </si>
  <si>
    <t>% IP current adoption in tropical humid</t>
  </si>
  <si>
    <t>IP forest mgmt current adoption</t>
  </si>
  <si>
    <t>Forest protection current adoption</t>
  </si>
  <si>
    <t>peatland protection current adoption</t>
  </si>
  <si>
    <t>mangrove current adoption</t>
  </si>
  <si>
    <t>Global arid</t>
  </si>
  <si>
    <t>% Tropic humid to total tropical area in Forest AEZs</t>
  </si>
  <si>
    <t>% Peatland area in Forest</t>
  </si>
  <si>
    <t>Asia (sans Japan)</t>
  </si>
  <si>
    <t>Middle East &amp; Africa</t>
  </si>
  <si>
    <t>Afforestation current adoption</t>
  </si>
  <si>
    <t>Temperate/Boreal</t>
  </si>
  <si>
    <t>% Temperate/Boreal</t>
  </si>
  <si>
    <t>% Tropical</t>
  </si>
  <si>
    <t>% Peatland area in Grassland</t>
  </si>
  <si>
    <t>% in grasslands</t>
  </si>
  <si>
    <t>% IP current adoption in boreal</t>
  </si>
  <si>
    <t>% IP current adoption in tropical semi-arid</t>
  </si>
  <si>
    <t xml:space="preserve">% IP current adoption in temperate </t>
  </si>
  <si>
    <t>% Temperate</t>
  </si>
  <si>
    <t>% Boreal</t>
  </si>
  <si>
    <t>% Tropic semi-arid</t>
  </si>
  <si>
    <t>% Tropic humid</t>
  </si>
  <si>
    <t>Temperate and Tropical Semi-arid</t>
  </si>
  <si>
    <t>% total protected area</t>
  </si>
  <si>
    <t>Forest protection current adoption in tropical humid AEZ</t>
  </si>
  <si>
    <t>Forest protection current adoption in boreal AEZ</t>
  </si>
  <si>
    <t>Forest protection current adoption in temperate AEZ</t>
  </si>
  <si>
    <t>Forest protection current adoption in tropical semi-arid AEZ</t>
  </si>
  <si>
    <t>max area remaining in temperate and tropical-semi arid AEZs for forest protection current adoption</t>
  </si>
  <si>
    <t>% current adoption of total protected area</t>
  </si>
  <si>
    <t>peatland on non-degraded grassland</t>
  </si>
  <si>
    <t>% grassland by TMR</t>
  </si>
  <si>
    <t>tropical humid</t>
  </si>
  <si>
    <t>tropical semi-arid</t>
  </si>
  <si>
    <t>Non -degraded</t>
  </si>
  <si>
    <t>Tropical Semi-arid</t>
  </si>
  <si>
    <t>% in cropland</t>
  </si>
  <si>
    <t>Boreal forest restoration</t>
  </si>
  <si>
    <t>allocated on arctic AEZ</t>
  </si>
  <si>
    <t>Total Area by TMR and Land Type</t>
  </si>
  <si>
    <t>Raw Data Input</t>
  </si>
  <si>
    <t>Samberg et al., 2016</t>
  </si>
  <si>
    <t>https://iopscience.iop.org/1748-9326/11/12/124010/media/erl124010_suppdata.pdf</t>
  </si>
  <si>
    <t>World value calculated from country level data given in the paper. Data is also placed at the bottom of this sheet.</t>
  </si>
  <si>
    <t>Lowder et al 2016</t>
  </si>
  <si>
    <t>https://www.sciencedirect.com/science/article/pii/S0305750X15002703</t>
  </si>
  <si>
    <t>Ricardi et al 2018</t>
  </si>
  <si>
    <t>https://www.sciencedirect.com/science/article/pii/S2211912417301293</t>
  </si>
  <si>
    <t>Samberg et al., 2016, https://iopscience.iop.org/article/10.1088/1748-9326/11/12/124010/pdf</t>
  </si>
  <si>
    <t>Total Agricultural Area (ha)</t>
  </si>
  <si>
    <t>% farms in smallholder units</t>
  </si>
  <si>
    <t>% of agriculture land in smallholder units</t>
  </si>
  <si>
    <t>Smallholder Area</t>
  </si>
  <si>
    <t>.</t>
  </si>
  <si>
    <t>Dominican rep</t>
  </si>
  <si>
    <t>Philipines</t>
  </si>
  <si>
    <t>Tanzania</t>
  </si>
  <si>
    <t>SUM</t>
  </si>
  <si>
    <t>% smallholder area</t>
  </si>
  <si>
    <t>Datest 4. Riccardi et al., 2018 Data in Brief (﻿10.1016/j.dib.2018.06.057) Table 3</t>
  </si>
  <si>
    <t>gross agricultural area in M ha (i.e. in original source: 10e5 or million hectares) by farm size class</t>
  </si>
  <si>
    <t>sum Mha</t>
  </si>
  <si>
    <t>0 to 1 ha</t>
  </si>
  <si>
    <t>1 to 2 ha</t>
  </si>
  <si>
    <t>2 to 5 ha</t>
  </si>
  <si>
    <t>total area in farms 5 ha or less</t>
  </si>
  <si>
    <t xml:space="preserve">total farmed area by country Ricciardi </t>
  </si>
  <si>
    <t>United States</t>
  </si>
  <si>
    <t>sum:</t>
  </si>
  <si>
    <t>&lt; 1 Ha</t>
  </si>
  <si>
    <t>1 - 2 Ha</t>
  </si>
  <si>
    <t>2 - 5 Ha</t>
  </si>
  <si>
    <t>5 - 10 Ha</t>
  </si>
  <si>
    <t>10 - 20 Ha</t>
  </si>
  <si>
    <t>20 - 50 Ha</t>
  </si>
  <si>
    <t>50 - 100 Ha</t>
  </si>
  <si>
    <t>100 - 200 Ha</t>
  </si>
  <si>
    <t>200 - 500 Ha</t>
  </si>
  <si>
    <t>500 - 1000 Ha</t>
  </si>
  <si>
    <t>&gt; 1000 Ha</t>
  </si>
  <si>
    <t xml:space="preserve">American Samoa </t>
  </si>
  <si>
    <t xml:space="preserve">Argentina </t>
  </si>
  <si>
    <t xml:space="preserve">Bahamas </t>
  </si>
  <si>
    <t xml:space="preserve">Barbados </t>
  </si>
  <si>
    <t>Côte d'Ivoire</t>
  </si>
  <si>
    <t xml:space="preserve">Dominica </t>
  </si>
  <si>
    <t xml:space="preserve">Ethiopia </t>
  </si>
  <si>
    <t xml:space="preserve">French Polynesia </t>
  </si>
  <si>
    <t xml:space="preserve">Grenada </t>
  </si>
  <si>
    <t>Guam</t>
  </si>
  <si>
    <t xml:space="preserve">Guinea </t>
  </si>
  <si>
    <t>Iran (Islamic Republic of)</t>
  </si>
  <si>
    <t xml:space="preserve">Korea, Rep. of </t>
  </si>
  <si>
    <t>Total Smallholder Area</t>
  </si>
  <si>
    <t>Total Global Cultivated Area</t>
  </si>
  <si>
    <t>% smallholder farmers</t>
  </si>
  <si>
    <t>avoided deforestation under scenario 2, with almost 100% adoption rate</t>
  </si>
  <si>
    <t>TMR \ AEZ</t>
  </si>
  <si>
    <t>All, except global arctic</t>
  </si>
  <si>
    <t>Thermal Moisture Regimes</t>
  </si>
  <si>
    <t>The "Regenerative Agriculture (RA)" solution is a bridge solution to the "Conservation Agriculture (CA)". Thus, it is assumed that areea under CA will eventually convert to RA. Thus, common area of 685 million hectares is assigned to CA and RA.</t>
  </si>
  <si>
    <t>Current adoption is distributed betweeb non-degraded and degraded cropland area.</t>
  </si>
  <si>
    <r>
      <rPr>
        <sz val="24"/>
        <color rgb="FF0000FF"/>
        <rFont val="Arial"/>
        <family val="2"/>
      </rPr>
      <t xml:space="preserve">Project </t>
    </r>
    <r>
      <rPr>
        <b/>
        <sz val="24"/>
        <color rgb="FF0000FF"/>
        <rFont val="Arial"/>
        <family val="2"/>
      </rPr>
      <t>Drawdown</t>
    </r>
    <r>
      <rPr>
        <b/>
        <sz val="15"/>
        <color indexed="8"/>
        <rFont val="Arial"/>
        <family val="2"/>
      </rPr>
      <t xml:space="preserve"> </t>
    </r>
    <r>
      <rPr>
        <b/>
        <sz val="16"/>
        <color indexed="8"/>
        <rFont val="Arial"/>
        <family val="2"/>
      </rPr>
      <t>Land Allocation Model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</si>
</sst>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0.000%"/>
    <numFmt numFmtId="165" formatCode="0.0%"/>
    <numFmt numFmtId="166" formatCode="0.000"/>
    <numFmt numFmtId="167" formatCode="_-* #,##0.00\ _€_-;\-* #,##0.00\ _€_-;_-* &quot;-&quot;??\ _€_-;_-@_-"/>
    <numFmt numFmtId="168" formatCode="0.0"/>
    <numFmt numFmtId="169" formatCode="0.000000"/>
    <numFmt numFmtId="170" formatCode="_-* #,##0.00_-;\-* #,##0.00_-;_-* &quot;-&quot;??_-;_-@_-"/>
    <numFmt numFmtId="171" formatCode="0.00000"/>
    <numFmt numFmtId="172" formatCode="0.000000000000000"/>
    <numFmt numFmtId="173" formatCode="#,##0.000000"/>
    <numFmt numFmtId="174" formatCode="0.0000000"/>
    <numFmt numFmtId="175" formatCode="0.0000"/>
    <numFmt numFmtId="176" formatCode="#,##0.0"/>
    <numFmt numFmtId="177" formatCode="#,##0.000"/>
    <numFmt numFmtId="178" formatCode="_([$$-409]* #,##0.00_);_([$$-409]* \(#,##0.00\);_([$$-409]* &quot;-&quot;??_);_(@_)"/>
    <numFmt numFmtId="179" formatCode="&quot;$&quot;#,##0.00"/>
    <numFmt numFmtId="180" formatCode="0.0000%"/>
    <numFmt numFmtId="181" formatCode="_-* #,##0\ _€_-;\-* #,##0\ _€_-;_-* &quot;-&quot;??\ _€_-;_-@_-"/>
    <numFmt numFmtId="182" formatCode="0.00000000000000%"/>
    <numFmt numFmtId="183" formatCode="_(* #,##0_);_(* \(#,##0\);_(* &quot;-&quot;??_);_(@_)"/>
  </numFmts>
  <fonts count="137">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sz val="10"/>
      <name val="Arial"/>
      <family val="2"/>
    </font>
    <font>
      <sz val="10"/>
      <color rgb="FF000000"/>
      <name val="Arial"/>
      <family val="2"/>
    </font>
    <font>
      <b/>
      <sz val="10"/>
      <color rgb="FF000000"/>
      <name val="Arial"/>
      <family val="2"/>
    </font>
    <font>
      <b/>
      <i/>
      <sz val="10"/>
      <color rgb="FF000000"/>
      <name val="Arial"/>
      <family val="2"/>
    </font>
    <font>
      <i/>
      <sz val="10"/>
      <color rgb="FF000000"/>
      <name val="Arial"/>
      <family val="2"/>
    </font>
    <font>
      <b/>
      <sz val="10"/>
      <color rgb="FFFF0000"/>
      <name val="Arial"/>
      <family val="2"/>
    </font>
    <font>
      <b/>
      <sz val="12"/>
      <color rgb="FF000000"/>
      <name val="Arial"/>
      <family val="2"/>
    </font>
    <font>
      <b/>
      <sz val="11"/>
      <color rgb="FF000000"/>
      <name val="Arial"/>
      <family val="2"/>
    </font>
    <font>
      <b/>
      <sz val="11"/>
      <name val="Arial"/>
      <family val="2"/>
    </font>
    <font>
      <sz val="11"/>
      <name val="Arial"/>
      <family val="2"/>
    </font>
    <font>
      <sz val="11"/>
      <color rgb="FF000000"/>
      <name val="Arial"/>
      <family val="2"/>
    </font>
    <font>
      <b/>
      <i/>
      <sz val="10"/>
      <name val="Arial"/>
      <family val="2"/>
    </font>
    <font>
      <sz val="10"/>
      <color rgb="FF000000"/>
      <name val="Arial"/>
      <family val="2"/>
    </font>
    <font>
      <b/>
      <sz val="14"/>
      <name val="Arial"/>
      <family val="2"/>
    </font>
    <font>
      <sz val="14"/>
      <name val="Arial"/>
      <family val="2"/>
    </font>
    <font>
      <b/>
      <sz val="11"/>
      <color theme="1"/>
      <name val="Calibri"/>
      <family val="2"/>
      <scheme val="minor"/>
    </font>
    <font>
      <b/>
      <sz val="9"/>
      <color theme="1"/>
      <name val="Calibri"/>
      <family val="2"/>
      <scheme val="minor"/>
    </font>
    <font>
      <b/>
      <sz val="10"/>
      <color theme="4"/>
      <name val="Arial"/>
      <family val="2"/>
    </font>
    <font>
      <sz val="10"/>
      <color rgb="FF000000"/>
      <name val="Arial"/>
      <family val="2"/>
    </font>
    <font>
      <sz val="11"/>
      <color indexed="8"/>
      <name val="Arial"/>
      <family val="2"/>
    </font>
    <font>
      <sz val="24"/>
      <color rgb="FF0000FF"/>
      <name val="Arial"/>
      <family val="2"/>
    </font>
    <font>
      <b/>
      <sz val="24"/>
      <color rgb="FF0000FF"/>
      <name val="Arial"/>
      <family val="2"/>
    </font>
    <font>
      <b/>
      <sz val="15"/>
      <color indexed="8"/>
      <name val="Arial"/>
      <family val="2"/>
    </font>
    <font>
      <b/>
      <sz val="16"/>
      <color indexed="8"/>
      <name val="Arial"/>
      <family val="2"/>
    </font>
    <font>
      <sz val="12"/>
      <color theme="1"/>
      <name val="Calibri"/>
      <family val="2"/>
      <scheme val="minor"/>
    </font>
    <font>
      <b/>
      <sz val="14"/>
      <color rgb="FF000000"/>
      <name val="Arial"/>
      <family val="2"/>
    </font>
    <font>
      <b/>
      <sz val="14"/>
      <color theme="1"/>
      <name val="Calibri"/>
      <family val="2"/>
      <scheme val="minor"/>
    </font>
    <font>
      <sz val="9"/>
      <color indexed="81"/>
      <name val="Tahoma"/>
      <family val="2"/>
    </font>
    <font>
      <b/>
      <sz val="9"/>
      <color indexed="81"/>
      <name val="Tahoma"/>
      <family val="2"/>
    </font>
    <font>
      <sz val="12"/>
      <color rgb="FF000000"/>
      <name val="Arial"/>
      <family val="2"/>
    </font>
    <font>
      <u/>
      <sz val="10"/>
      <color theme="10"/>
      <name val="Arial"/>
      <family val="2"/>
    </font>
    <font>
      <b/>
      <sz val="12"/>
      <color theme="1"/>
      <name val="Calibri"/>
      <family val="2"/>
      <scheme val="minor"/>
    </font>
    <font>
      <sz val="11"/>
      <color theme="1"/>
      <name val="Arial"/>
      <family val="2"/>
    </font>
    <font>
      <b/>
      <sz val="12"/>
      <color rgb="FFFF0000"/>
      <name val="Arial"/>
      <family val="2"/>
    </font>
    <font>
      <b/>
      <sz val="10"/>
      <color theme="1"/>
      <name val="Arial"/>
      <family val="2"/>
    </font>
    <font>
      <sz val="12"/>
      <name val="Arial"/>
      <family val="2"/>
    </font>
    <font>
      <b/>
      <sz val="12"/>
      <name val="Arial"/>
      <family val="2"/>
    </font>
    <font>
      <u/>
      <sz val="12"/>
      <color theme="10"/>
      <name val="Arial"/>
      <family val="2"/>
    </font>
    <font>
      <b/>
      <sz val="11"/>
      <color theme="1"/>
      <name val="Arial"/>
      <family val="2"/>
    </font>
    <font>
      <b/>
      <u/>
      <sz val="11"/>
      <name val="Arial"/>
      <family val="2"/>
    </font>
    <font>
      <b/>
      <u/>
      <sz val="12"/>
      <name val="Arial"/>
      <family val="2"/>
    </font>
    <font>
      <u/>
      <sz val="11"/>
      <color theme="10"/>
      <name val="Calibri"/>
      <family val="2"/>
      <scheme val="minor"/>
    </font>
    <font>
      <sz val="12"/>
      <color theme="1"/>
      <name val="Arial"/>
      <family val="2"/>
    </font>
    <font>
      <sz val="11"/>
      <color theme="0" tint="-0.34998626667073579"/>
      <name val="Arial"/>
      <family val="2"/>
    </font>
    <font>
      <u/>
      <sz val="11"/>
      <color theme="10"/>
      <name val="Arial"/>
      <family val="2"/>
    </font>
    <font>
      <b/>
      <sz val="11"/>
      <color indexed="81"/>
      <name val="Times New Roman"/>
      <family val="1"/>
    </font>
    <font>
      <sz val="11"/>
      <color indexed="81"/>
      <name val="Times New Roman"/>
      <family val="1"/>
    </font>
    <font>
      <i/>
      <sz val="11"/>
      <color rgb="FF7F7F7F"/>
      <name val="Calibri"/>
      <family val="2"/>
      <scheme val="minor"/>
    </font>
    <font>
      <b/>
      <sz val="10"/>
      <color rgb="FF000000"/>
      <name val="Sans"/>
    </font>
    <font>
      <sz val="16"/>
      <color rgb="FF000000"/>
      <name val="Arial"/>
      <family val="2"/>
    </font>
    <font>
      <sz val="14"/>
      <color indexed="8"/>
      <name val="Arial"/>
      <family val="2"/>
    </font>
    <font>
      <sz val="12"/>
      <color indexed="8"/>
      <name val="Arial"/>
      <family val="2"/>
    </font>
    <font>
      <b/>
      <sz val="18"/>
      <name val="Arial"/>
      <family val="2"/>
    </font>
    <font>
      <b/>
      <i/>
      <sz val="12"/>
      <name val="Arial"/>
      <family val="2"/>
    </font>
    <font>
      <b/>
      <sz val="12"/>
      <color theme="1"/>
      <name val="Arial"/>
      <family val="2"/>
    </font>
    <font>
      <b/>
      <i/>
      <sz val="12"/>
      <color rgb="FF2D2D33"/>
      <name val="Arial"/>
      <family val="2"/>
    </font>
    <font>
      <sz val="12"/>
      <color theme="0"/>
      <name val="Arial"/>
      <family val="2"/>
    </font>
    <font>
      <sz val="10"/>
      <color rgb="FF2D2D33"/>
      <name val="Arial"/>
      <family val="2"/>
    </font>
    <font>
      <b/>
      <sz val="10"/>
      <color rgb="FF2D2D33"/>
      <name val="Arial"/>
      <family val="2"/>
    </font>
    <font>
      <b/>
      <vertAlign val="superscript"/>
      <sz val="10"/>
      <color rgb="FF2D2D33"/>
      <name val="Arial"/>
      <family val="2"/>
    </font>
    <font>
      <b/>
      <vertAlign val="superscript"/>
      <sz val="10"/>
      <name val="Arial"/>
      <family val="2"/>
    </font>
    <font>
      <sz val="9"/>
      <color rgb="FF2D2D33"/>
      <name val="Arial"/>
      <family val="2"/>
    </font>
    <font>
      <sz val="9"/>
      <color theme="1"/>
      <name val="Arial"/>
      <family val="2"/>
    </font>
    <font>
      <sz val="9"/>
      <name val="Arial"/>
      <family val="2"/>
    </font>
    <font>
      <i/>
      <sz val="11"/>
      <name val="Arial"/>
      <family val="2"/>
    </font>
    <font>
      <b/>
      <sz val="14"/>
      <color indexed="8"/>
      <name val="Arial"/>
      <family val="2"/>
    </font>
    <font>
      <b/>
      <i/>
      <sz val="11"/>
      <color rgb="FF2D2D33"/>
      <name val="Arial"/>
      <family val="2"/>
    </font>
    <font>
      <i/>
      <sz val="12"/>
      <color rgb="FF000000"/>
      <name val="Arial"/>
      <family val="2"/>
    </font>
    <font>
      <b/>
      <u/>
      <sz val="11"/>
      <color theme="1"/>
      <name val="Arial"/>
      <family val="2"/>
    </font>
    <font>
      <b/>
      <sz val="7.5"/>
      <color rgb="FF000000"/>
      <name val="Arial"/>
      <family val="2"/>
    </font>
    <font>
      <b/>
      <u/>
      <sz val="12"/>
      <color theme="10"/>
      <name val="Arial"/>
      <family val="2"/>
    </font>
    <font>
      <sz val="10"/>
      <color theme="0" tint="-0.249977111117893"/>
      <name val="Arial"/>
      <family val="2"/>
    </font>
    <font>
      <b/>
      <sz val="10"/>
      <color theme="0" tint="-0.249977111117893"/>
      <name val="Arial"/>
      <family val="2"/>
    </font>
    <font>
      <b/>
      <u/>
      <sz val="11"/>
      <color theme="10"/>
      <name val="Arial"/>
      <family val="2"/>
    </font>
    <font>
      <b/>
      <u/>
      <sz val="20"/>
      <color theme="4"/>
      <name val="Arial"/>
      <family val="2"/>
    </font>
    <font>
      <b/>
      <u/>
      <sz val="24"/>
      <color theme="10"/>
      <name val="Arial"/>
      <family val="2"/>
    </font>
    <font>
      <b/>
      <u/>
      <sz val="24"/>
      <name val="Arial"/>
      <family val="2"/>
    </font>
    <font>
      <b/>
      <sz val="24"/>
      <color theme="1"/>
      <name val="Arial"/>
      <family val="2"/>
    </font>
    <font>
      <sz val="24"/>
      <color theme="1"/>
      <name val="Arial"/>
      <family val="2"/>
    </font>
    <font>
      <b/>
      <u/>
      <sz val="14"/>
      <color theme="1"/>
      <name val="Arial"/>
      <family val="2"/>
    </font>
    <font>
      <sz val="11"/>
      <color rgb="FFFF0000"/>
      <name val="Arial"/>
      <family val="2"/>
    </font>
    <font>
      <b/>
      <u/>
      <sz val="12"/>
      <color theme="1"/>
      <name val="Arial"/>
      <family val="2"/>
    </font>
    <font>
      <b/>
      <sz val="14"/>
      <color theme="1"/>
      <name val="Arial"/>
      <family val="2"/>
    </font>
    <font>
      <b/>
      <u/>
      <sz val="22"/>
      <color theme="4"/>
      <name val="Arial"/>
      <family val="2"/>
    </font>
    <font>
      <sz val="22"/>
      <name val="Arial"/>
      <family val="2"/>
    </font>
    <font>
      <b/>
      <u/>
      <sz val="12"/>
      <color rgb="FF000000"/>
      <name val="Arial"/>
      <family val="2"/>
    </font>
    <font>
      <b/>
      <u/>
      <sz val="11"/>
      <color rgb="FF000000"/>
      <name val="Arial"/>
      <family val="2"/>
    </font>
    <font>
      <b/>
      <sz val="16"/>
      <name val="Arial"/>
      <family val="2"/>
    </font>
    <font>
      <b/>
      <sz val="12"/>
      <color theme="4" tint="-0.499984740745262"/>
      <name val="Arial"/>
      <family val="2"/>
    </font>
    <font>
      <b/>
      <sz val="12"/>
      <color theme="4"/>
      <name val="Arial"/>
      <family val="2"/>
    </font>
    <font>
      <b/>
      <sz val="14"/>
      <color theme="4" tint="-0.499984740745262"/>
      <name val="Arial"/>
      <family val="2"/>
    </font>
    <font>
      <b/>
      <sz val="12"/>
      <color indexed="8"/>
      <name val="Arial"/>
      <family val="2"/>
    </font>
    <font>
      <i/>
      <sz val="12"/>
      <name val="Arial"/>
      <family val="2"/>
    </font>
    <font>
      <sz val="8"/>
      <name val="Arial"/>
      <family val="2"/>
    </font>
    <font>
      <sz val="10"/>
      <color theme="1"/>
      <name val="Arial"/>
      <family val="2"/>
    </font>
    <font>
      <b/>
      <sz val="9"/>
      <color theme="1"/>
      <name val="Arial"/>
      <family val="2"/>
    </font>
    <font>
      <b/>
      <sz val="9"/>
      <color rgb="FF000000"/>
      <name val="Arial"/>
      <family val="2"/>
    </font>
    <font>
      <sz val="11.5"/>
      <name val="Times New Roman"/>
      <family val="1"/>
    </font>
    <font>
      <b/>
      <sz val="12"/>
      <name val="Times New Roman"/>
      <family val="1"/>
    </font>
    <font>
      <strike/>
      <sz val="11"/>
      <color rgb="FF000000"/>
      <name val="Arial"/>
      <family val="2"/>
    </font>
    <font>
      <sz val="10"/>
      <color rgb="FFFF0000"/>
      <name val="Arial"/>
      <family val="2"/>
    </font>
    <font>
      <b/>
      <sz val="10"/>
      <name val="Calibri"/>
      <family val="2"/>
      <scheme val="minor"/>
    </font>
    <font>
      <sz val="10"/>
      <name val="Calibri"/>
      <family val="2"/>
      <scheme val="minor"/>
    </font>
    <font>
      <sz val="10"/>
      <color theme="1"/>
      <name val="Calibri"/>
      <family val="2"/>
      <scheme val="minor"/>
    </font>
    <font>
      <sz val="10"/>
      <color rgb="FF282426"/>
      <name val="Calibri"/>
      <family val="2"/>
      <scheme val="minor"/>
    </font>
    <font>
      <b/>
      <sz val="11"/>
      <color rgb="FF000000"/>
      <name val="Calibri"/>
      <family val="2"/>
      <scheme val="minor"/>
    </font>
  </fonts>
  <fills count="58">
    <fill>
      <patternFill patternType="none"/>
    </fill>
    <fill>
      <patternFill patternType="gray125"/>
    </fill>
    <fill>
      <patternFill patternType="solid">
        <fgColor rgb="FFFFFFFF"/>
        <bgColor rgb="FFFFFFFF"/>
      </patternFill>
    </fill>
    <fill>
      <patternFill patternType="solid">
        <fgColor rgb="FFB7B7B7"/>
        <bgColor rgb="FFB7B7B7"/>
      </patternFill>
    </fill>
    <fill>
      <patternFill patternType="solid">
        <fgColor theme="5" tint="0.59999389629810485"/>
        <bgColor indexed="64"/>
      </patternFill>
    </fill>
    <fill>
      <patternFill patternType="solid">
        <fgColor theme="0" tint="-0.14999847407452621"/>
        <bgColor rgb="FFB7B7B7"/>
      </patternFill>
    </fill>
    <fill>
      <patternFill patternType="solid">
        <fgColor theme="0" tint="-0.14999847407452621"/>
        <bgColor indexed="64"/>
      </patternFill>
    </fill>
    <fill>
      <patternFill patternType="solid">
        <fgColor theme="0" tint="-0.14999847407452621"/>
        <bgColor rgb="FFFFFF00"/>
      </patternFill>
    </fill>
    <fill>
      <patternFill patternType="solid">
        <fgColor theme="0" tint="-0.14999847407452621"/>
        <bgColor rgb="FF38761D"/>
      </patternFill>
    </fill>
    <fill>
      <patternFill patternType="solid">
        <fgColor theme="0" tint="-0.14999847407452621"/>
        <bgColor rgb="FFB6D7A8"/>
      </patternFill>
    </fill>
    <fill>
      <patternFill patternType="solid">
        <fgColor theme="0" tint="-0.14999847407452621"/>
        <bgColor rgb="FF9FC5E8"/>
      </patternFill>
    </fill>
    <fill>
      <patternFill patternType="solid">
        <fgColor theme="0" tint="-0.14999847407452621"/>
        <bgColor rgb="FFF9CB9C"/>
      </patternFill>
    </fill>
    <fill>
      <patternFill patternType="solid">
        <fgColor theme="0" tint="-0.14999847407452621"/>
        <bgColor rgb="FFD5A6BD"/>
      </patternFill>
    </fill>
    <fill>
      <patternFill patternType="solid">
        <fgColor theme="5" tint="0.79998168889431442"/>
        <bgColor indexed="64"/>
      </patternFill>
    </fill>
    <fill>
      <patternFill patternType="solid">
        <fgColor theme="7" tint="0.79998168889431442"/>
        <bgColor indexed="64"/>
      </patternFill>
    </fill>
    <fill>
      <patternFill patternType="solid">
        <fgColor theme="5" tint="0.79998168889431442"/>
        <bgColor rgb="FFFFFF00"/>
      </patternFill>
    </fill>
    <fill>
      <patternFill patternType="solid">
        <fgColor theme="9" tint="0.59999389629810485"/>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249977111117893"/>
        <bgColor indexed="27"/>
      </patternFill>
    </fill>
    <fill>
      <patternFill patternType="solid">
        <fgColor theme="0" tint="-4.9989318521683403E-2"/>
        <bgColor indexed="64"/>
      </patternFill>
    </fill>
    <fill>
      <patternFill patternType="solid">
        <fgColor theme="4" tint="0.59999389629810485"/>
        <bgColor rgb="FFFFFF00"/>
      </patternFill>
    </fill>
    <fill>
      <patternFill patternType="solid">
        <fgColor theme="4" tint="0.59999389629810485"/>
        <bgColor indexed="64"/>
      </patternFill>
    </fill>
    <fill>
      <patternFill patternType="solid">
        <fgColor theme="9" tint="0.59999389629810485"/>
        <bgColor rgb="FFFFFF00"/>
      </patternFill>
    </fill>
    <fill>
      <patternFill patternType="solid">
        <fgColor theme="4" tint="0.59999389629810485"/>
        <bgColor rgb="FFB7B7B7"/>
      </patternFill>
    </fill>
    <fill>
      <patternFill patternType="solid">
        <fgColor theme="0" tint="-0.249977111117893"/>
        <bgColor rgb="FF38761D"/>
      </patternFill>
    </fill>
    <fill>
      <patternFill patternType="solid">
        <fgColor theme="0" tint="-0.249977111117893"/>
        <bgColor rgb="FFB7B7B7"/>
      </patternFill>
    </fill>
    <fill>
      <patternFill patternType="solid">
        <fgColor theme="0" tint="-0.249977111117893"/>
        <bgColor rgb="FFB6D7A8"/>
      </patternFill>
    </fill>
    <fill>
      <patternFill patternType="solid">
        <fgColor theme="0" tint="-0.249977111117893"/>
        <bgColor rgb="FF9FC5E8"/>
      </patternFill>
    </fill>
    <fill>
      <patternFill patternType="solid">
        <fgColor theme="0" tint="-0.249977111117893"/>
        <bgColor rgb="FFD5A6BD"/>
      </patternFill>
    </fill>
    <fill>
      <patternFill patternType="solid">
        <fgColor theme="7" tint="0.79998168889431442"/>
        <bgColor rgb="FFFFFF00"/>
      </patternFill>
    </fill>
    <fill>
      <patternFill patternType="solid">
        <fgColor theme="7" tint="0.79998168889431442"/>
        <bgColor rgb="FFB7B7B7"/>
      </patternFill>
    </fill>
    <fill>
      <patternFill patternType="solid">
        <fgColor theme="7"/>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theme="2"/>
        <bgColor indexed="64"/>
      </patternFill>
    </fill>
    <fill>
      <patternFill patternType="solid">
        <fgColor rgb="FFC5E0B3"/>
        <bgColor indexed="64"/>
      </patternFill>
    </fill>
    <fill>
      <patternFill patternType="solid">
        <fgColor rgb="FFC6E0B4"/>
        <bgColor rgb="FF000000"/>
      </patternFill>
    </fill>
    <fill>
      <patternFill patternType="solid">
        <fgColor rgb="FFF8CBAD"/>
        <bgColor rgb="FF000000"/>
      </patternFill>
    </fill>
    <fill>
      <patternFill patternType="lightUp"/>
    </fill>
    <fill>
      <patternFill patternType="lightUp">
        <bgColor rgb="FFFFFFFF"/>
      </patternFill>
    </fill>
    <fill>
      <patternFill patternType="lightUp">
        <fgColor auto="1"/>
      </patternFill>
    </fill>
    <fill>
      <patternFill patternType="lightUp">
        <fgColor auto="1"/>
        <bgColor rgb="FFFFFFFF"/>
      </patternFill>
    </fill>
    <fill>
      <patternFill patternType="solid">
        <fgColor rgb="FFFFF200"/>
        <bgColor rgb="FFFFFF00"/>
      </patternFill>
    </fill>
    <fill>
      <patternFill patternType="solid">
        <fgColor indexed="27"/>
        <bgColor indexed="26"/>
      </patternFill>
    </fill>
    <fill>
      <patternFill patternType="solid">
        <fgColor theme="2" tint="-0.249977111117893"/>
        <bgColor indexed="26"/>
      </patternFill>
    </fill>
    <fill>
      <patternFill patternType="solid">
        <fgColor theme="2"/>
        <bgColor indexed="26"/>
      </patternFill>
    </fill>
    <fill>
      <patternFill patternType="solid">
        <fgColor theme="2" tint="-9.9978637043366805E-2"/>
        <bgColor indexed="64"/>
      </patternFill>
    </fill>
    <fill>
      <patternFill patternType="solid">
        <fgColor theme="5" tint="0.39997558519241921"/>
        <bgColor indexed="64"/>
      </patternFill>
    </fill>
    <fill>
      <patternFill patternType="solid">
        <fgColor rgb="FFF9B67F"/>
        <bgColor indexed="64"/>
      </patternFill>
    </fill>
    <fill>
      <patternFill patternType="solid">
        <fgColor indexed="41"/>
        <bgColor indexed="27"/>
      </patternFill>
    </fill>
    <fill>
      <patternFill patternType="solid">
        <fgColor theme="5" tint="0.59999389629810485"/>
        <bgColor indexed="47"/>
      </patternFill>
    </fill>
    <fill>
      <patternFill patternType="solid">
        <fgColor indexed="42"/>
        <bgColor indexed="41"/>
      </patternFill>
    </fill>
    <fill>
      <patternFill patternType="solid">
        <fgColor rgb="FFFFFF99"/>
        <bgColor indexed="64"/>
      </patternFill>
    </fill>
    <fill>
      <patternFill patternType="solid">
        <fgColor theme="5" tint="0.59999389629810485"/>
        <bgColor indexed="41"/>
      </patternFill>
    </fill>
    <fill>
      <patternFill patternType="solid">
        <fgColor theme="4" tint="0.39997558519241921"/>
        <bgColor indexed="41"/>
      </patternFill>
    </fill>
    <fill>
      <patternFill patternType="solid">
        <fgColor theme="9" tint="0.59999389629810485"/>
        <bgColor indexed="41"/>
      </patternFill>
    </fill>
    <fill>
      <patternFill patternType="solid">
        <fgColor theme="6" tint="0.59999389629810485"/>
        <bgColor indexed="64"/>
      </patternFill>
    </fill>
  </fills>
  <borders count="56">
    <border>
      <left/>
      <right/>
      <top/>
      <bottom/>
      <diagonal/>
    </border>
    <border>
      <left/>
      <right/>
      <top style="thin">
        <color rgb="FF000000"/>
      </top>
      <bottom/>
      <diagonal/>
    </border>
    <border>
      <left style="thin">
        <color rgb="FF000000"/>
      </left>
      <right/>
      <top style="thin">
        <color rgb="FF000000"/>
      </top>
      <bottom/>
      <diagonal/>
    </border>
    <border>
      <left style="thin">
        <color rgb="FF000000"/>
      </left>
      <right/>
      <top/>
      <bottom/>
      <diagonal/>
    </border>
    <border>
      <left/>
      <right style="thin">
        <color rgb="FF000000"/>
      </right>
      <top/>
      <bottom/>
      <diagonal/>
    </border>
    <border>
      <left/>
      <right style="thin">
        <color rgb="FF000000"/>
      </right>
      <top style="thin">
        <color rgb="FF000000"/>
      </top>
      <bottom/>
      <diagonal/>
    </border>
    <border>
      <left style="thin">
        <color rgb="FF000000"/>
      </left>
      <right/>
      <top/>
      <bottom style="thin">
        <color rgb="FF000000"/>
      </bottom>
      <diagonal/>
    </border>
    <border>
      <left/>
      <right/>
      <top style="thin">
        <color rgb="FF000000"/>
      </top>
      <bottom style="thin">
        <color rgb="FF000000"/>
      </bottom>
      <diagonal/>
    </border>
    <border>
      <left/>
      <right/>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medium">
        <color auto="1"/>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n">
        <color auto="1"/>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bottom style="medium">
        <color auto="1"/>
      </bottom>
      <diagonal/>
    </border>
    <border diagonalDown="1">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auto="1"/>
      </left>
      <right style="thin">
        <color auto="1"/>
      </right>
      <top style="medium">
        <color auto="1"/>
      </top>
      <bottom style="medium">
        <color auto="1"/>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indexed="8"/>
      </right>
      <top/>
      <bottom style="thin">
        <color indexed="8"/>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bottom/>
      <diagonal/>
    </border>
    <border>
      <left style="thin">
        <color auto="1"/>
      </left>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s>
  <cellStyleXfs count="30">
    <xf numFmtId="0" fontId="0" fillId="0" borderId="0"/>
    <xf numFmtId="0" fontId="29" fillId="0" borderId="0"/>
    <xf numFmtId="0" fontId="43" fillId="0" borderId="0"/>
    <xf numFmtId="9" fontId="49" fillId="0" borderId="0" applyFont="0" applyFill="0" applyBorder="0" applyAlignment="0" applyProtection="0"/>
    <xf numFmtId="0" fontId="31" fillId="0" borderId="0"/>
    <xf numFmtId="9" fontId="31" fillId="0" borderId="0" applyBorder="0"/>
    <xf numFmtId="167" fontId="27" fillId="0" borderId="0" applyFont="0" applyFill="0" applyBorder="0" applyAlignment="0" applyProtection="0"/>
    <xf numFmtId="0" fontId="26" fillId="0" borderId="0"/>
    <xf numFmtId="0" fontId="55" fillId="0" borderId="0"/>
    <xf numFmtId="0" fontId="61" fillId="0" borderId="0" applyNumberFormat="0" applyFill="0" applyBorder="0" applyAlignment="0" applyProtection="0"/>
    <xf numFmtId="0" fontId="19" fillId="0" borderId="0"/>
    <xf numFmtId="0" fontId="19" fillId="0" borderId="0"/>
    <xf numFmtId="0" fontId="19" fillId="0" borderId="0"/>
    <xf numFmtId="170" fontId="31" fillId="0" borderId="0" applyFont="0" applyFill="0" applyBorder="0" applyAlignment="0" applyProtection="0"/>
    <xf numFmtId="0" fontId="31" fillId="0" borderId="0"/>
    <xf numFmtId="0" fontId="19" fillId="0" borderId="0"/>
    <xf numFmtId="0" fontId="19" fillId="0" borderId="0"/>
    <xf numFmtId="0" fontId="31" fillId="0" borderId="0"/>
    <xf numFmtId="0" fontId="68" fillId="0" borderId="0" applyNumberFormat="0" applyFill="0" applyBorder="0" applyAlignment="0" applyProtection="0"/>
    <xf numFmtId="0" fontId="32" fillId="0" borderId="0"/>
    <xf numFmtId="0" fontId="72" fillId="0" borderId="0" applyNumberFormat="0" applyFill="0" applyBorder="0" applyAlignment="0" applyProtection="0"/>
    <xf numFmtId="0" fontId="78" fillId="0" borderId="0" applyNumberFormat="0" applyFill="0" applyBorder="0" applyAlignment="0" applyProtection="0"/>
    <xf numFmtId="0" fontId="16" fillId="0" borderId="0"/>
    <xf numFmtId="0" fontId="16" fillId="0" borderId="0"/>
    <xf numFmtId="0" fontId="16" fillId="0" borderId="0"/>
    <xf numFmtId="0" fontId="10" fillId="0" borderId="0"/>
    <xf numFmtId="0" fontId="3" fillId="0" borderId="0"/>
    <xf numFmtId="0" fontId="3" fillId="0" borderId="0"/>
    <xf numFmtId="0" fontId="3" fillId="0" borderId="0"/>
    <xf numFmtId="0" fontId="3" fillId="0" borderId="0"/>
  </cellStyleXfs>
  <cellXfs count="1214">
    <xf numFmtId="0" fontId="0" fillId="0" borderId="0" xfId="0" applyFont="1" applyAlignment="1"/>
    <xf numFmtId="0" fontId="33" fillId="0" borderId="0" xfId="0" applyFont="1" applyAlignment="1">
      <alignment wrapText="1"/>
    </xf>
    <xf numFmtId="0" fontId="33" fillId="3" borderId="0" xfId="0" applyFont="1" applyFill="1" applyAlignment="1">
      <alignment horizontal="center" wrapText="1"/>
    </xf>
    <xf numFmtId="4" fontId="33" fillId="3" borderId="0" xfId="0" applyNumberFormat="1" applyFont="1" applyFill="1" applyAlignment="1">
      <alignment horizontal="center" wrapText="1"/>
    </xf>
    <xf numFmtId="4" fontId="34" fillId="3" borderId="0" xfId="0" applyNumberFormat="1" applyFont="1" applyFill="1" applyAlignment="1">
      <alignment horizontal="center" wrapText="1"/>
    </xf>
    <xf numFmtId="10" fontId="33" fillId="3" borderId="0" xfId="0" applyNumberFormat="1" applyFont="1" applyFill="1" applyAlignment="1">
      <alignment horizontal="center" wrapText="1"/>
    </xf>
    <xf numFmtId="1" fontId="33" fillId="3" borderId="0" xfId="0" applyNumberFormat="1" applyFont="1" applyFill="1" applyAlignment="1">
      <alignment horizontal="center" wrapText="1"/>
    </xf>
    <xf numFmtId="1" fontId="34" fillId="0" borderId="0" xfId="0" applyNumberFormat="1" applyFont="1" applyAlignment="1">
      <alignment horizontal="center" wrapText="1"/>
    </xf>
    <xf numFmtId="10" fontId="34" fillId="0" borderId="0" xfId="0" applyNumberFormat="1" applyFont="1" applyAlignment="1">
      <alignment horizontal="center" wrapText="1"/>
    </xf>
    <xf numFmtId="4" fontId="34" fillId="0" borderId="0" xfId="0" applyNumberFormat="1" applyFont="1" applyAlignment="1">
      <alignment horizontal="center" wrapText="1"/>
    </xf>
    <xf numFmtId="0" fontId="34" fillId="0" borderId="0" xfId="0" applyFont="1" applyAlignment="1">
      <alignment horizontal="center" wrapText="1"/>
    </xf>
    <xf numFmtId="0" fontId="29" fillId="0" borderId="0" xfId="1"/>
    <xf numFmtId="1" fontId="29" fillId="0" borderId="0" xfId="1" applyNumberFormat="1" applyFill="1" applyBorder="1" applyAlignment="1">
      <alignment horizontal="center"/>
    </xf>
    <xf numFmtId="0" fontId="44" fillId="0" borderId="0" xfId="0" applyNumberFormat="1" applyFont="1" applyFill="1" applyAlignment="1">
      <alignment horizontal="center" wrapText="1"/>
    </xf>
    <xf numFmtId="0" fontId="44" fillId="0" borderId="0" xfId="0" applyNumberFormat="1" applyFont="1" applyFill="1" applyAlignment="1">
      <alignment horizontal="right" wrapText="1"/>
    </xf>
    <xf numFmtId="0" fontId="45" fillId="0" borderId="0" xfId="0" applyNumberFormat="1" applyFont="1" applyFill="1" applyAlignment="1"/>
    <xf numFmtId="0" fontId="32" fillId="0" borderId="0" xfId="0" applyFont="1" applyAlignment="1"/>
    <xf numFmtId="9" fontId="33" fillId="3" borderId="0" xfId="0" applyNumberFormat="1" applyFont="1" applyFill="1" applyAlignment="1">
      <alignment horizontal="center" wrapText="1"/>
    </xf>
    <xf numFmtId="10" fontId="34" fillId="3" borderId="0" xfId="0" applyNumberFormat="1" applyFont="1" applyFill="1" applyAlignment="1">
      <alignment horizontal="center" wrapText="1"/>
    </xf>
    <xf numFmtId="1" fontId="34" fillId="3" borderId="0" xfId="0" applyNumberFormat="1" applyFont="1" applyFill="1" applyAlignment="1">
      <alignment horizontal="center" wrapText="1"/>
    </xf>
    <xf numFmtId="4" fontId="35" fillId="3" borderId="0" xfId="0" applyNumberFormat="1" applyFont="1" applyFill="1" applyAlignment="1">
      <alignment horizontal="center" wrapText="1"/>
    </xf>
    <xf numFmtId="10" fontId="35" fillId="3" borderId="0" xfId="0" applyNumberFormat="1" applyFont="1" applyFill="1" applyAlignment="1">
      <alignment horizontal="center" wrapText="1"/>
    </xf>
    <xf numFmtId="1" fontId="35" fillId="3" borderId="0" xfId="0" applyNumberFormat="1" applyFont="1" applyFill="1" applyAlignment="1">
      <alignment horizontal="center" wrapText="1"/>
    </xf>
    <xf numFmtId="4" fontId="36" fillId="7" borderId="0" xfId="0" applyNumberFormat="1" applyFont="1" applyFill="1" applyAlignment="1">
      <alignment horizontal="center" wrapText="1"/>
    </xf>
    <xf numFmtId="0" fontId="33" fillId="8" borderId="0" xfId="0" applyFont="1" applyFill="1" applyAlignment="1">
      <alignment horizontal="center" wrapText="1"/>
    </xf>
    <xf numFmtId="4" fontId="33" fillId="8" borderId="0" xfId="0" applyNumberFormat="1" applyFont="1" applyFill="1" applyAlignment="1">
      <alignment horizontal="center" wrapText="1"/>
    </xf>
    <xf numFmtId="10" fontId="33" fillId="8" borderId="0" xfId="0" applyNumberFormat="1" applyFont="1" applyFill="1" applyAlignment="1">
      <alignment horizontal="center" wrapText="1"/>
    </xf>
    <xf numFmtId="4" fontId="35" fillId="11" borderId="0" xfId="0" applyNumberFormat="1" applyFont="1" applyFill="1" applyAlignment="1">
      <alignment horizontal="center" wrapText="1"/>
    </xf>
    <xf numFmtId="0" fontId="32" fillId="5" borderId="0" xfId="0" applyFont="1" applyFill="1" applyAlignment="1">
      <alignment wrapText="1"/>
    </xf>
    <xf numFmtId="0" fontId="33" fillId="12" borderId="0" xfId="0" applyFont="1" applyFill="1" applyAlignment="1">
      <alignment horizontal="center" wrapText="1"/>
    </xf>
    <xf numFmtId="0" fontId="33" fillId="6" borderId="2" xfId="0" applyFont="1" applyFill="1" applyBorder="1" applyAlignment="1">
      <alignment horizontal="center" wrapText="1"/>
    </xf>
    <xf numFmtId="4" fontId="33" fillId="8" borderId="1" xfId="0" applyNumberFormat="1" applyFont="1" applyFill="1" applyBorder="1" applyAlignment="1">
      <alignment horizontal="center" wrapText="1"/>
    </xf>
    <xf numFmtId="0" fontId="32" fillId="3" borderId="0" xfId="0" applyFont="1" applyFill="1" applyAlignment="1">
      <alignment wrapText="1"/>
    </xf>
    <xf numFmtId="0" fontId="32" fillId="0" borderId="0" xfId="0" applyFont="1" applyAlignment="1">
      <alignment wrapText="1"/>
    </xf>
    <xf numFmtId="4" fontId="32" fillId="3" borderId="0" xfId="0" applyNumberFormat="1" applyFont="1" applyFill="1" applyAlignment="1">
      <alignment wrapText="1"/>
    </xf>
    <xf numFmtId="0" fontId="32" fillId="0" borderId="1" xfId="0" applyFont="1" applyBorder="1" applyAlignment="1">
      <alignment wrapText="1"/>
    </xf>
    <xf numFmtId="0" fontId="32" fillId="0" borderId="5" xfId="0" applyFont="1" applyBorder="1" applyAlignment="1">
      <alignment wrapText="1"/>
    </xf>
    <xf numFmtId="0" fontId="32" fillId="0" borderId="4" xfId="0" applyFont="1" applyBorder="1" applyAlignment="1">
      <alignment wrapText="1"/>
    </xf>
    <xf numFmtId="0" fontId="32" fillId="0" borderId="0" xfId="0" applyFont="1" applyBorder="1" applyAlignment="1">
      <alignment wrapText="1"/>
    </xf>
    <xf numFmtId="10" fontId="31" fillId="15" borderId="11" xfId="0" applyNumberFormat="1" applyFont="1" applyFill="1" applyBorder="1" applyAlignment="1"/>
    <xf numFmtId="4" fontId="31" fillId="13" borderId="11" xfId="0" applyNumberFormat="1" applyFont="1" applyFill="1" applyBorder="1" applyAlignment="1"/>
    <xf numFmtId="10" fontId="31" fillId="15" borderId="11" xfId="0" applyNumberFormat="1" applyFont="1" applyFill="1" applyBorder="1" applyAlignment="1">
      <alignment wrapText="1"/>
    </xf>
    <xf numFmtId="4" fontId="31" fillId="13" borderId="11" xfId="0" applyNumberFormat="1" applyFont="1" applyFill="1" applyBorder="1" applyAlignment="1">
      <alignment wrapText="1"/>
    </xf>
    <xf numFmtId="0" fontId="29" fillId="0" borderId="0" xfId="1" applyFill="1" applyBorder="1" applyAlignment="1">
      <alignment horizontal="center" vertical="center" wrapText="1"/>
    </xf>
    <xf numFmtId="0" fontId="29" fillId="0" borderId="0" xfId="1" applyFill="1"/>
    <xf numFmtId="0" fontId="29" fillId="0" borderId="0" xfId="1" applyFill="1" applyBorder="1" applyAlignment="1">
      <alignment horizontal="center"/>
    </xf>
    <xf numFmtId="0" fontId="29" fillId="0" borderId="0" xfId="1" applyFill="1" applyBorder="1"/>
    <xf numFmtId="10" fontId="48" fillId="15" borderId="11" xfId="0" applyNumberFormat="1" applyFont="1" applyFill="1" applyBorder="1" applyAlignment="1">
      <alignment wrapText="1"/>
    </xf>
    <xf numFmtId="2" fontId="29" fillId="14" borderId="11" xfId="1" applyNumberFormat="1" applyFill="1" applyBorder="1" applyAlignment="1">
      <alignment horizontal="center" vertical="center"/>
    </xf>
    <xf numFmtId="1" fontId="29" fillId="14" borderId="11" xfId="1" applyNumberFormat="1" applyFill="1" applyBorder="1" applyAlignment="1">
      <alignment horizontal="center" vertical="center"/>
    </xf>
    <xf numFmtId="2" fontId="29" fillId="0" borderId="0" xfId="1" applyNumberFormat="1" applyFill="1" applyBorder="1" applyAlignment="1">
      <alignment horizontal="center" vertical="center"/>
    </xf>
    <xf numFmtId="10" fontId="31" fillId="15" borderId="11" xfId="0" applyNumberFormat="1" applyFont="1" applyFill="1" applyBorder="1" applyAlignment="1">
      <alignment horizontal="center" wrapText="1"/>
    </xf>
    <xf numFmtId="4" fontId="31" fillId="13" borderId="11" xfId="0" applyNumberFormat="1" applyFont="1" applyFill="1" applyBorder="1" applyAlignment="1">
      <alignment horizontal="center" wrapText="1"/>
    </xf>
    <xf numFmtId="4" fontId="33" fillId="3" borderId="0" xfId="0" applyNumberFormat="1" applyFont="1" applyFill="1" applyAlignment="1">
      <alignment horizontal="right" wrapText="1"/>
    </xf>
    <xf numFmtId="4" fontId="31" fillId="13" borderId="11" xfId="0" applyNumberFormat="1" applyFont="1" applyFill="1" applyBorder="1" applyAlignment="1">
      <alignment horizontal="center" vertical="center"/>
    </xf>
    <xf numFmtId="10" fontId="31" fillId="15" borderId="11" xfId="0" applyNumberFormat="1" applyFont="1" applyFill="1" applyBorder="1" applyAlignment="1">
      <alignment horizontal="center" vertical="center" wrapText="1"/>
    </xf>
    <xf numFmtId="4" fontId="31" fillId="13" borderId="11" xfId="0" applyNumberFormat="1" applyFont="1" applyFill="1" applyBorder="1" applyAlignment="1">
      <alignment horizontal="center" vertical="center" wrapText="1"/>
    </xf>
    <xf numFmtId="10" fontId="31" fillId="15" borderId="11" xfId="0" applyNumberFormat="1" applyFont="1" applyFill="1" applyBorder="1" applyAlignment="1">
      <alignment vertical="center" wrapText="1"/>
    </xf>
    <xf numFmtId="4" fontId="31" fillId="13" borderId="11" xfId="0" applyNumberFormat="1" applyFont="1" applyFill="1" applyBorder="1" applyAlignment="1">
      <alignment vertical="center" wrapText="1"/>
    </xf>
    <xf numFmtId="2" fontId="29" fillId="0" borderId="0" xfId="1" applyNumberFormat="1"/>
    <xf numFmtId="166" fontId="29" fillId="0" borderId="0" xfId="1" applyNumberFormat="1"/>
    <xf numFmtId="165" fontId="31" fillId="15" borderId="11" xfId="0" quotePrefix="1" applyNumberFormat="1" applyFont="1" applyFill="1" applyBorder="1" applyAlignment="1"/>
    <xf numFmtId="2" fontId="31" fillId="15" borderId="11" xfId="0" applyNumberFormat="1" applyFont="1" applyFill="1" applyBorder="1" applyAlignment="1"/>
    <xf numFmtId="2" fontId="31" fillId="13" borderId="11" xfId="0" applyNumberFormat="1" applyFont="1" applyFill="1" applyBorder="1" applyAlignment="1">
      <alignment wrapText="1"/>
    </xf>
    <xf numFmtId="4" fontId="33" fillId="10" borderId="0" xfId="0" applyNumberFormat="1" applyFont="1" applyFill="1" applyAlignment="1">
      <alignment horizontal="center" wrapText="1"/>
    </xf>
    <xf numFmtId="0" fontId="32" fillId="6" borderId="0" xfId="0" applyFont="1" applyFill="1" applyAlignment="1"/>
    <xf numFmtId="4" fontId="33" fillId="11" borderId="0" xfId="0" applyNumberFormat="1" applyFont="1" applyFill="1" applyAlignment="1">
      <alignment horizontal="center" wrapText="1"/>
    </xf>
    <xf numFmtId="4" fontId="34" fillId="10" borderId="0" xfId="0" applyNumberFormat="1" applyFont="1" applyFill="1" applyAlignment="1">
      <alignment horizontal="center" wrapText="1"/>
    </xf>
    <xf numFmtId="4" fontId="34" fillId="9" borderId="0" xfId="0" applyNumberFormat="1" applyFont="1" applyFill="1" applyAlignment="1">
      <alignment horizontal="center" wrapText="1"/>
    </xf>
    <xf numFmtId="4" fontId="33" fillId="9" borderId="0" xfId="0" applyNumberFormat="1" applyFont="1" applyFill="1" applyAlignment="1">
      <alignment horizontal="center" wrapText="1"/>
    </xf>
    <xf numFmtId="1" fontId="29" fillId="0" borderId="0" xfId="1" applyNumberFormat="1"/>
    <xf numFmtId="0" fontId="32" fillId="6" borderId="0" xfId="0" applyFont="1" applyFill="1" applyAlignment="1"/>
    <xf numFmtId="0" fontId="29" fillId="6" borderId="0" xfId="1" applyFill="1"/>
    <xf numFmtId="1" fontId="29" fillId="16" borderId="11" xfId="1" applyNumberFormat="1" applyFill="1" applyBorder="1" applyAlignment="1">
      <alignment horizontal="center"/>
    </xf>
    <xf numFmtId="1" fontId="29" fillId="16" borderId="11" xfId="1" applyNumberFormat="1" applyFill="1" applyBorder="1" applyAlignment="1">
      <alignment horizontal="center" vertical="center" wrapText="1"/>
    </xf>
    <xf numFmtId="1" fontId="29" fillId="16" borderId="11" xfId="1" applyNumberFormat="1" applyFill="1" applyBorder="1" applyAlignment="1">
      <alignment horizontal="center" vertical="center"/>
    </xf>
    <xf numFmtId="0" fontId="29" fillId="16" borderId="11" xfId="1" applyFill="1" applyBorder="1"/>
    <xf numFmtId="0" fontId="50" fillId="0" borderId="0" xfId="0" applyFont="1" applyFill="1" applyBorder="1" applyAlignment="1" applyProtection="1">
      <alignment horizontal="center"/>
    </xf>
    <xf numFmtId="0" fontId="38" fillId="0" borderId="0" xfId="7" applyFont="1" applyFill="1" applyBorder="1" applyAlignment="1" applyProtection="1">
      <alignment vertical="center" wrapText="1"/>
      <protection locked="0"/>
    </xf>
    <xf numFmtId="0" fontId="38" fillId="0" borderId="0" xfId="7" applyFont="1" applyFill="1" applyBorder="1" applyProtection="1">
      <protection locked="0"/>
    </xf>
    <xf numFmtId="0" fontId="38" fillId="0" borderId="14" xfId="7" applyFont="1" applyFill="1" applyBorder="1" applyAlignment="1" applyProtection="1">
      <alignment vertical="center" wrapText="1"/>
      <protection locked="0"/>
    </xf>
    <xf numFmtId="0" fontId="29" fillId="0" borderId="11" xfId="1" applyFill="1" applyBorder="1"/>
    <xf numFmtId="0" fontId="41" fillId="0" borderId="0" xfId="7" applyFont="1" applyFill="1" applyBorder="1" applyAlignment="1" applyProtection="1">
      <alignment horizontal="left" vertical="center" wrapText="1"/>
      <protection locked="0"/>
    </xf>
    <xf numFmtId="0" fontId="29" fillId="18" borderId="0" xfId="1" applyFill="1"/>
    <xf numFmtId="0" fontId="29" fillId="20" borderId="0" xfId="1" applyFill="1"/>
    <xf numFmtId="0" fontId="56" fillId="6" borderId="0" xfId="7" applyFont="1" applyFill="1" applyBorder="1" applyProtection="1">
      <protection locked="0"/>
    </xf>
    <xf numFmtId="0" fontId="26" fillId="0" borderId="11" xfId="1" applyFont="1" applyFill="1" applyBorder="1"/>
    <xf numFmtId="2" fontId="26" fillId="0" borderId="11" xfId="1" applyNumberFormat="1" applyFont="1" applyFill="1" applyBorder="1" applyAlignment="1">
      <alignment horizontal="center" vertical="center"/>
    </xf>
    <xf numFmtId="0" fontId="46" fillId="0" borderId="0" xfId="1" applyFont="1" applyFill="1" applyBorder="1" applyAlignment="1">
      <alignment horizontal="center" vertical="center" wrapText="1"/>
    </xf>
    <xf numFmtId="0" fontId="29" fillId="0" borderId="0" xfId="1" applyBorder="1"/>
    <xf numFmtId="1" fontId="29" fillId="4" borderId="11" xfId="1" applyNumberFormat="1" applyFill="1" applyBorder="1" applyAlignment="1">
      <alignment horizontal="center" vertical="center" wrapText="1"/>
    </xf>
    <xf numFmtId="1" fontId="29" fillId="4" borderId="11" xfId="1" applyNumberFormat="1" applyFill="1" applyBorder="1" applyAlignment="1">
      <alignment horizontal="center" vertical="center"/>
    </xf>
    <xf numFmtId="10" fontId="29" fillId="4" borderId="11" xfId="1" applyNumberFormat="1" applyFill="1" applyBorder="1" applyAlignment="1">
      <alignment horizontal="center" vertical="center"/>
    </xf>
    <xf numFmtId="0" fontId="46" fillId="0" borderId="0" xfId="1" applyFont="1" applyFill="1" applyBorder="1" applyAlignment="1">
      <alignment horizontal="right" vertical="center" wrapText="1"/>
    </xf>
    <xf numFmtId="0" fontId="47" fillId="20" borderId="0" xfId="1" applyFont="1" applyFill="1" applyAlignment="1">
      <alignment horizontal="center"/>
    </xf>
    <xf numFmtId="1" fontId="29" fillId="0" borderId="0" xfId="1" applyNumberFormat="1" applyFill="1" applyBorder="1" applyAlignment="1">
      <alignment horizontal="center" vertical="center"/>
    </xf>
    <xf numFmtId="10" fontId="29" fillId="0" borderId="0" xfId="1" applyNumberFormat="1" applyFill="1" applyBorder="1" applyAlignment="1">
      <alignment horizontal="center" vertical="center"/>
    </xf>
    <xf numFmtId="9" fontId="29" fillId="4" borderId="11" xfId="3" applyFont="1" applyFill="1" applyBorder="1" applyAlignment="1">
      <alignment horizontal="center" vertical="center"/>
    </xf>
    <xf numFmtId="0" fontId="25" fillId="18" borderId="0" xfId="1" applyFont="1" applyFill="1"/>
    <xf numFmtId="10" fontId="31" fillId="21" borderId="11" xfId="0" applyNumberFormat="1" applyFont="1" applyFill="1" applyBorder="1" applyAlignment="1">
      <alignment horizontal="center" vertical="center"/>
    </xf>
    <xf numFmtId="4" fontId="31" fillId="22" borderId="11" xfId="0" applyNumberFormat="1" applyFont="1" applyFill="1" applyBorder="1" applyAlignment="1">
      <alignment horizontal="center" vertical="center"/>
    </xf>
    <xf numFmtId="9" fontId="31" fillId="22" borderId="11" xfId="3" applyFont="1" applyFill="1" applyBorder="1" applyAlignment="1">
      <alignment horizontal="center" vertical="center"/>
    </xf>
    <xf numFmtId="10" fontId="31" fillId="21" borderId="11" xfId="0" applyNumberFormat="1" applyFont="1" applyFill="1" applyBorder="1" applyAlignment="1"/>
    <xf numFmtId="4" fontId="31" fillId="22" borderId="11" xfId="0" applyNumberFormat="1" applyFont="1" applyFill="1" applyBorder="1" applyAlignment="1"/>
    <xf numFmtId="10" fontId="48" fillId="23" borderId="11" xfId="0" applyNumberFormat="1" applyFont="1" applyFill="1" applyBorder="1" applyAlignment="1">
      <alignment horizontal="center" vertical="center" wrapText="1"/>
    </xf>
    <xf numFmtId="4" fontId="31" fillId="16" borderId="11" xfId="0" applyNumberFormat="1" applyFont="1" applyFill="1" applyBorder="1" applyAlignment="1">
      <alignment horizontal="center" vertical="center"/>
    </xf>
    <xf numFmtId="10" fontId="48" fillId="23" borderId="11" xfId="0" applyNumberFormat="1" applyFont="1" applyFill="1" applyBorder="1" applyAlignment="1">
      <alignment wrapText="1"/>
    </xf>
    <xf numFmtId="10" fontId="36" fillId="16" borderId="11" xfId="3" applyNumberFormat="1" applyFont="1" applyFill="1" applyBorder="1" applyAlignment="1">
      <alignment horizontal="center" vertical="center"/>
    </xf>
    <xf numFmtId="4" fontId="31" fillId="16" borderId="11" xfId="0" applyNumberFormat="1" applyFont="1" applyFill="1" applyBorder="1" applyAlignment="1"/>
    <xf numFmtId="10" fontId="36" fillId="16" borderId="11" xfId="3" applyNumberFormat="1" applyFont="1" applyFill="1" applyBorder="1" applyAlignment="1"/>
    <xf numFmtId="165" fontId="31" fillId="23" borderId="11" xfId="0" quotePrefix="1" applyNumberFormat="1" applyFont="1" applyFill="1" applyBorder="1" applyAlignment="1"/>
    <xf numFmtId="9" fontId="48" fillId="16" borderId="11" xfId="3" applyFont="1" applyFill="1" applyBorder="1" applyAlignment="1">
      <alignment horizontal="center"/>
    </xf>
    <xf numFmtId="9" fontId="48" fillId="16" borderId="11" xfId="3" applyFont="1" applyFill="1" applyBorder="1" applyAlignment="1"/>
    <xf numFmtId="10" fontId="48" fillId="23" borderId="11" xfId="0" applyNumberFormat="1" applyFont="1" applyFill="1" applyBorder="1" applyAlignment="1">
      <alignment horizontal="center" wrapText="1"/>
    </xf>
    <xf numFmtId="10" fontId="36" fillId="16" borderId="11" xfId="3" applyNumberFormat="1" applyFont="1" applyFill="1" applyBorder="1" applyAlignment="1">
      <alignment horizontal="center"/>
    </xf>
    <xf numFmtId="9" fontId="48" fillId="16" borderId="11" xfId="3" applyFont="1" applyFill="1" applyBorder="1" applyAlignment="1">
      <alignment horizontal="center" vertical="center"/>
    </xf>
    <xf numFmtId="10" fontId="48" fillId="23" borderId="11" xfId="0" applyNumberFormat="1" applyFont="1" applyFill="1" applyBorder="1" applyAlignment="1">
      <alignment vertical="center" wrapText="1"/>
    </xf>
    <xf numFmtId="9" fontId="31" fillId="16" borderId="11" xfId="3" applyFont="1" applyFill="1" applyBorder="1" applyAlignment="1">
      <alignment horizontal="center"/>
    </xf>
    <xf numFmtId="9" fontId="31" fillId="16" borderId="11" xfId="3" applyFont="1" applyFill="1" applyBorder="1" applyAlignment="1"/>
    <xf numFmtId="9" fontId="31" fillId="22" borderId="11" xfId="3" applyFont="1" applyFill="1" applyBorder="1" applyAlignment="1"/>
    <xf numFmtId="10" fontId="31" fillId="22" borderId="11" xfId="3" applyNumberFormat="1" applyFont="1" applyFill="1" applyBorder="1" applyAlignment="1">
      <alignment horizontal="center" vertical="center"/>
    </xf>
    <xf numFmtId="165" fontId="31" fillId="21" borderId="11" xfId="0" quotePrefix="1" applyNumberFormat="1" applyFont="1" applyFill="1" applyBorder="1" applyAlignment="1"/>
    <xf numFmtId="10" fontId="31" fillId="22" borderId="11" xfId="3" applyNumberFormat="1" applyFont="1" applyFill="1" applyBorder="1" applyAlignment="1"/>
    <xf numFmtId="2" fontId="31" fillId="21" borderId="11" xfId="0" applyNumberFormat="1" applyFont="1" applyFill="1" applyBorder="1" applyAlignment="1"/>
    <xf numFmtId="2" fontId="31" fillId="22" borderId="11" xfId="0" applyNumberFormat="1" applyFont="1" applyFill="1" applyBorder="1" applyAlignment="1"/>
    <xf numFmtId="10" fontId="31" fillId="21" borderId="11" xfId="0" applyNumberFormat="1" applyFont="1" applyFill="1" applyBorder="1" applyAlignment="1">
      <alignment horizontal="center"/>
    </xf>
    <xf numFmtId="4" fontId="31" fillId="22" borderId="11" xfId="0" applyNumberFormat="1" applyFont="1" applyFill="1" applyBorder="1" applyAlignment="1">
      <alignment horizontal="center"/>
    </xf>
    <xf numFmtId="9" fontId="31" fillId="22" borderId="11" xfId="3" applyFont="1" applyFill="1" applyBorder="1" applyAlignment="1">
      <alignment horizontal="center"/>
    </xf>
    <xf numFmtId="10" fontId="31" fillId="22" borderId="11" xfId="3" applyNumberFormat="1" applyFont="1" applyFill="1" applyBorder="1" applyAlignment="1">
      <alignment horizontal="center"/>
    </xf>
    <xf numFmtId="10" fontId="31" fillId="21" borderId="11" xfId="0" applyNumberFormat="1" applyFont="1" applyFill="1" applyBorder="1" applyAlignment="1">
      <alignment vertical="center"/>
    </xf>
    <xf numFmtId="4" fontId="31" fillId="22" borderId="11" xfId="0" applyNumberFormat="1" applyFont="1" applyFill="1" applyBorder="1" applyAlignment="1">
      <alignment vertical="center"/>
    </xf>
    <xf numFmtId="9" fontId="31" fillId="22" borderId="11" xfId="3" applyFont="1" applyFill="1" applyBorder="1" applyAlignment="1">
      <alignment vertical="center"/>
    </xf>
    <xf numFmtId="4" fontId="30" fillId="25" borderId="1" xfId="0" applyNumberFormat="1" applyFont="1" applyFill="1" applyBorder="1" applyAlignment="1">
      <alignment horizontal="center" wrapText="1"/>
    </xf>
    <xf numFmtId="4" fontId="34" fillId="18" borderId="12" xfId="0" applyNumberFormat="1" applyFont="1" applyFill="1" applyBorder="1" applyAlignment="1">
      <alignment wrapText="1"/>
    </xf>
    <xf numFmtId="10" fontId="35" fillId="18" borderId="0" xfId="0" applyNumberFormat="1" applyFont="1" applyFill="1" applyAlignment="1">
      <alignment wrapText="1"/>
    </xf>
    <xf numFmtId="0" fontId="32" fillId="18" borderId="0" xfId="0" applyFont="1" applyFill="1" applyAlignment="1"/>
    <xf numFmtId="10" fontId="34" fillId="18" borderId="12" xfId="0" applyNumberFormat="1" applyFont="1" applyFill="1" applyBorder="1" applyAlignment="1">
      <alignment wrapText="1"/>
    </xf>
    <xf numFmtId="4" fontId="35" fillId="18" borderId="0" xfId="0" applyNumberFormat="1" applyFont="1" applyFill="1" applyAlignment="1">
      <alignment wrapText="1"/>
    </xf>
    <xf numFmtId="0" fontId="32" fillId="26" borderId="0" xfId="0" applyFont="1" applyFill="1" applyAlignment="1">
      <alignment wrapText="1"/>
    </xf>
    <xf numFmtId="0" fontId="34" fillId="28" borderId="0" xfId="0" applyFont="1" applyFill="1" applyAlignment="1">
      <alignment horizontal="center" wrapText="1"/>
    </xf>
    <xf numFmtId="0" fontId="32" fillId="18" borderId="0" xfId="0" applyFont="1" applyFill="1" applyAlignment="1">
      <alignment wrapText="1"/>
    </xf>
    <xf numFmtId="0" fontId="32" fillId="18" borderId="4" xfId="0" applyFont="1" applyFill="1" applyBorder="1" applyAlignment="1">
      <alignment wrapText="1"/>
    </xf>
    <xf numFmtId="2" fontId="33" fillId="3" borderId="8" xfId="0" applyNumberFormat="1" applyFont="1" applyFill="1" applyBorder="1" applyAlignment="1">
      <alignment wrapText="1"/>
    </xf>
    <xf numFmtId="2" fontId="33" fillId="3" borderId="8" xfId="0" applyNumberFormat="1" applyFont="1" applyFill="1" applyBorder="1" applyAlignment="1">
      <alignment horizontal="center" wrapText="1"/>
    </xf>
    <xf numFmtId="0" fontId="33" fillId="3" borderId="0" xfId="0" applyFont="1" applyFill="1" applyAlignment="1">
      <alignment wrapText="1"/>
    </xf>
    <xf numFmtId="0" fontId="33" fillId="0" borderId="0" xfId="0" applyFont="1" applyAlignment="1"/>
    <xf numFmtId="2" fontId="33" fillId="3" borderId="7" xfId="0" applyNumberFormat="1" applyFont="1" applyFill="1" applyBorder="1" applyAlignment="1">
      <alignment wrapText="1"/>
    </xf>
    <xf numFmtId="2" fontId="33" fillId="3" borderId="0" xfId="0" applyNumberFormat="1" applyFont="1" applyFill="1" applyAlignment="1">
      <alignment wrapText="1"/>
    </xf>
    <xf numFmtId="2" fontId="34" fillId="3" borderId="8" xfId="0" applyNumberFormat="1" applyFont="1" applyFill="1" applyBorder="1" applyAlignment="1">
      <alignment wrapText="1"/>
    </xf>
    <xf numFmtId="2" fontId="34" fillId="3" borderId="7" xfId="0" applyNumberFormat="1" applyFont="1" applyFill="1" applyBorder="1" applyAlignment="1">
      <alignment wrapText="1"/>
    </xf>
    <xf numFmtId="2" fontId="33" fillId="3" borderId="9" xfId="0" applyNumberFormat="1" applyFont="1" applyFill="1" applyBorder="1" applyAlignment="1">
      <alignment wrapText="1"/>
    </xf>
    <xf numFmtId="2" fontId="33" fillId="3" borderId="10" xfId="0" applyNumberFormat="1" applyFont="1" applyFill="1" applyBorder="1" applyAlignment="1">
      <alignment wrapText="1"/>
    </xf>
    <xf numFmtId="2" fontId="33" fillId="0" borderId="0" xfId="0" applyNumberFormat="1" applyFont="1" applyAlignment="1"/>
    <xf numFmtId="2" fontId="33" fillId="26" borderId="8" xfId="0" applyNumberFormat="1" applyFont="1" applyFill="1" applyBorder="1" applyAlignment="1">
      <alignment wrapText="1"/>
    </xf>
    <xf numFmtId="2" fontId="33" fillId="3" borderId="0" xfId="0" applyNumberFormat="1" applyFont="1" applyFill="1" applyAlignment="1"/>
    <xf numFmtId="2" fontId="34" fillId="3" borderId="0" xfId="0" applyNumberFormat="1" applyFont="1" applyFill="1" applyAlignment="1">
      <alignment wrapText="1"/>
    </xf>
    <xf numFmtId="2" fontId="33" fillId="3" borderId="6" xfId="0" applyNumberFormat="1" applyFont="1" applyFill="1" applyBorder="1" applyAlignment="1">
      <alignment horizontal="right" vertical="center" wrapText="1"/>
    </xf>
    <xf numFmtId="2" fontId="32" fillId="0" borderId="0" xfId="0" applyNumberFormat="1" applyFont="1" applyAlignment="1"/>
    <xf numFmtId="4" fontId="34" fillId="18" borderId="11" xfId="0" applyNumberFormat="1" applyFont="1" applyFill="1" applyBorder="1" applyAlignment="1">
      <alignment wrapText="1"/>
    </xf>
    <xf numFmtId="1" fontId="34" fillId="18" borderId="0" xfId="0" applyNumberFormat="1" applyFont="1" applyFill="1" applyAlignment="1">
      <alignment wrapText="1"/>
    </xf>
    <xf numFmtId="10" fontId="34" fillId="18" borderId="11" xfId="0" applyNumberFormat="1" applyFont="1" applyFill="1" applyBorder="1" applyAlignment="1">
      <alignment wrapText="1"/>
    </xf>
    <xf numFmtId="2" fontId="33" fillId="26" borderId="0" xfId="0" applyNumberFormat="1" applyFont="1" applyFill="1" applyAlignment="1">
      <alignment wrapText="1"/>
    </xf>
    <xf numFmtId="2" fontId="33" fillId="26" borderId="7" xfId="0" applyNumberFormat="1" applyFont="1" applyFill="1" applyBorder="1" applyAlignment="1">
      <alignment wrapText="1"/>
    </xf>
    <xf numFmtId="2" fontId="33" fillId="26" borderId="0" xfId="0" applyNumberFormat="1" applyFont="1" applyFill="1" applyAlignment="1"/>
    <xf numFmtId="2" fontId="34" fillId="26" borderId="8" xfId="0" applyNumberFormat="1" applyFont="1" applyFill="1" applyBorder="1" applyAlignment="1">
      <alignment wrapText="1"/>
    </xf>
    <xf numFmtId="2" fontId="33" fillId="18" borderId="0" xfId="0" applyNumberFormat="1" applyFont="1" applyFill="1" applyAlignment="1"/>
    <xf numFmtId="0" fontId="30" fillId="18" borderId="2" xfId="0" applyFont="1" applyFill="1" applyBorder="1" applyAlignment="1">
      <alignment horizontal="center" wrapText="1"/>
    </xf>
    <xf numFmtId="4" fontId="42" fillId="27" borderId="0" xfId="0" applyNumberFormat="1" applyFont="1" applyFill="1" applyAlignment="1">
      <alignment horizontal="center" wrapText="1"/>
    </xf>
    <xf numFmtId="4" fontId="30" fillId="27" borderId="0" xfId="0" applyNumberFormat="1" applyFont="1" applyFill="1" applyAlignment="1">
      <alignment horizontal="center" wrapText="1"/>
    </xf>
    <xf numFmtId="4" fontId="42" fillId="28" borderId="0" xfId="0" applyNumberFormat="1" applyFont="1" applyFill="1" applyAlignment="1">
      <alignment horizontal="center" wrapText="1"/>
    </xf>
    <xf numFmtId="4" fontId="30" fillId="28" borderId="0" xfId="0" applyNumberFormat="1" applyFont="1" applyFill="1" applyAlignment="1">
      <alignment horizontal="center" wrapText="1"/>
    </xf>
    <xf numFmtId="0" fontId="30" fillId="29" borderId="0" xfId="0" applyFont="1" applyFill="1" applyAlignment="1">
      <alignment horizontal="center" wrapText="1"/>
    </xf>
    <xf numFmtId="0" fontId="33" fillId="18" borderId="3" xfId="0" applyFont="1" applyFill="1" applyBorder="1" applyAlignment="1">
      <alignment vertical="center" wrapText="1"/>
    </xf>
    <xf numFmtId="1" fontId="34" fillId="18" borderId="0" xfId="0" applyNumberFormat="1" applyFont="1" applyFill="1" applyAlignment="1">
      <alignment horizontal="center" wrapText="1"/>
    </xf>
    <xf numFmtId="10" fontId="34" fillId="18" borderId="0" xfId="0" applyNumberFormat="1" applyFont="1" applyFill="1" applyAlignment="1">
      <alignment horizontal="center" wrapText="1"/>
    </xf>
    <xf numFmtId="4" fontId="34" fillId="18" borderId="0" xfId="0" applyNumberFormat="1" applyFont="1" applyFill="1" applyAlignment="1">
      <alignment horizontal="center" wrapText="1"/>
    </xf>
    <xf numFmtId="2" fontId="32" fillId="31" borderId="0" xfId="0" applyNumberFormat="1" applyFont="1" applyFill="1" applyAlignment="1">
      <alignment wrapText="1"/>
    </xf>
    <xf numFmtId="2" fontId="33" fillId="31" borderId="0" xfId="0" applyNumberFormat="1" applyFont="1" applyFill="1" applyAlignment="1">
      <alignment wrapText="1"/>
    </xf>
    <xf numFmtId="2" fontId="33" fillId="3" borderId="0" xfId="0" applyNumberFormat="1" applyFont="1" applyFill="1" applyAlignment="1">
      <alignment horizontal="center" wrapText="1"/>
    </xf>
    <xf numFmtId="2" fontId="32" fillId="5" borderId="0" xfId="0" applyNumberFormat="1" applyFont="1" applyFill="1" applyAlignment="1">
      <alignment wrapText="1"/>
    </xf>
    <xf numFmtId="2" fontId="30" fillId="30" borderId="1" xfId="0" applyNumberFormat="1" applyFont="1" applyFill="1" applyBorder="1" applyAlignment="1">
      <alignment horizontal="center" wrapText="1"/>
    </xf>
    <xf numFmtId="2" fontId="34" fillId="3" borderId="0" xfId="0" applyNumberFormat="1" applyFont="1" applyFill="1" applyAlignment="1">
      <alignment horizontal="center" wrapText="1"/>
    </xf>
    <xf numFmtId="2" fontId="34" fillId="5" borderId="0" xfId="0" applyNumberFormat="1" applyFont="1" applyFill="1" applyAlignment="1">
      <alignment horizontal="center" wrapText="1"/>
    </xf>
    <xf numFmtId="2" fontId="33" fillId="5" borderId="0" xfId="0" applyNumberFormat="1" applyFont="1" applyFill="1" applyAlignment="1">
      <alignment horizontal="center" wrapText="1"/>
    </xf>
    <xf numFmtId="1" fontId="44" fillId="0" borderId="0" xfId="0" applyNumberFormat="1" applyFont="1" applyFill="1" applyAlignment="1">
      <alignment horizontal="center" wrapText="1"/>
    </xf>
    <xf numFmtId="165" fontId="35" fillId="18" borderId="0" xfId="0" applyNumberFormat="1" applyFont="1" applyFill="1" applyAlignment="1">
      <alignment wrapText="1"/>
    </xf>
    <xf numFmtId="165" fontId="34" fillId="18" borderId="11" xfId="0" applyNumberFormat="1" applyFont="1" applyFill="1" applyBorder="1" applyAlignment="1">
      <alignment wrapText="1"/>
    </xf>
    <xf numFmtId="165" fontId="34" fillId="18" borderId="0" xfId="0" applyNumberFormat="1" applyFont="1" applyFill="1" applyAlignment="1">
      <alignment wrapText="1"/>
    </xf>
    <xf numFmtId="165" fontId="32" fillId="31" borderId="0" xfId="0" applyNumberFormat="1" applyFont="1" applyFill="1" applyAlignment="1">
      <alignment wrapText="1"/>
    </xf>
    <xf numFmtId="165" fontId="34" fillId="18" borderId="12" xfId="0" applyNumberFormat="1" applyFont="1" applyFill="1" applyBorder="1" applyAlignment="1">
      <alignment wrapText="1"/>
    </xf>
    <xf numFmtId="165" fontId="32" fillId="18" borderId="0" xfId="0" applyNumberFormat="1" applyFont="1" applyFill="1" applyAlignment="1"/>
    <xf numFmtId="165" fontId="32" fillId="26" borderId="0" xfId="0" applyNumberFormat="1" applyFont="1" applyFill="1" applyAlignment="1">
      <alignment wrapText="1"/>
    </xf>
    <xf numFmtId="165" fontId="32" fillId="18" borderId="0" xfId="0" applyNumberFormat="1" applyFont="1" applyFill="1" applyAlignment="1">
      <alignment wrapText="1"/>
    </xf>
    <xf numFmtId="165" fontId="32" fillId="18" borderId="4" xfId="0" applyNumberFormat="1" applyFont="1" applyFill="1" applyBorder="1" applyAlignment="1">
      <alignment wrapText="1"/>
    </xf>
    <xf numFmtId="0" fontId="34" fillId="18" borderId="0" xfId="0" applyFont="1" applyFill="1" applyAlignment="1">
      <alignment horizontal="center" wrapText="1"/>
    </xf>
    <xf numFmtId="0" fontId="33" fillId="2" borderId="0" xfId="0" applyFont="1" applyFill="1" applyAlignment="1">
      <alignment horizontal="left" wrapText="1"/>
    </xf>
    <xf numFmtId="0" fontId="30" fillId="26" borderId="0" xfId="0" applyFont="1" applyFill="1" applyAlignment="1">
      <alignment wrapText="1"/>
    </xf>
    <xf numFmtId="0" fontId="30" fillId="18" borderId="0" xfId="0" applyFont="1" applyFill="1" applyAlignment="1"/>
    <xf numFmtId="2" fontId="34" fillId="31" borderId="0" xfId="0" applyNumberFormat="1" applyFont="1" applyFill="1" applyAlignment="1">
      <alignment horizontal="center" wrapText="1"/>
    </xf>
    <xf numFmtId="0" fontId="33" fillId="26" borderId="0" xfId="0" applyFont="1" applyFill="1" applyAlignment="1">
      <alignment wrapText="1"/>
    </xf>
    <xf numFmtId="0" fontId="33" fillId="18" borderId="0" xfId="0" applyFont="1" applyFill="1" applyAlignment="1">
      <alignment wrapText="1"/>
    </xf>
    <xf numFmtId="0" fontId="33" fillId="18" borderId="0" xfId="0" applyFont="1" applyFill="1" applyAlignment="1"/>
    <xf numFmtId="10" fontId="34" fillId="18" borderId="0" xfId="0" applyNumberFormat="1" applyFont="1" applyFill="1" applyAlignment="1">
      <alignment wrapText="1"/>
    </xf>
    <xf numFmtId="4" fontId="34" fillId="18" borderId="0" xfId="0" applyNumberFormat="1" applyFont="1" applyFill="1" applyAlignment="1">
      <alignment wrapText="1"/>
    </xf>
    <xf numFmtId="0" fontId="33" fillId="18" borderId="4" xfId="0" applyFont="1" applyFill="1" applyBorder="1" applyAlignment="1">
      <alignment wrapText="1"/>
    </xf>
    <xf numFmtId="2" fontId="33" fillId="31" borderId="0" xfId="0" applyNumberFormat="1" applyFont="1" applyFill="1" applyAlignment="1">
      <alignment horizontal="center" wrapText="1"/>
    </xf>
    <xf numFmtId="2" fontId="34" fillId="3" borderId="8" xfId="0" applyNumberFormat="1" applyFont="1" applyFill="1" applyBorder="1" applyAlignment="1">
      <alignment horizontal="center" wrapText="1"/>
    </xf>
    <xf numFmtId="2" fontId="33" fillId="24" borderId="8" xfId="0" applyNumberFormat="1" applyFont="1" applyFill="1" applyBorder="1" applyAlignment="1">
      <alignment horizontal="center" wrapText="1"/>
    </xf>
    <xf numFmtId="2" fontId="33" fillId="0" borderId="0" xfId="0" applyNumberFormat="1" applyFont="1" applyAlignment="1">
      <alignment horizontal="center"/>
    </xf>
    <xf numFmtId="0" fontId="33" fillId="3" borderId="0" xfId="0" applyFont="1" applyFill="1" applyAlignment="1">
      <alignment horizontal="right" wrapText="1"/>
    </xf>
    <xf numFmtId="0" fontId="33" fillId="8" borderId="0" xfId="0" applyFont="1" applyFill="1" applyAlignment="1">
      <alignment horizontal="right" wrapText="1"/>
    </xf>
    <xf numFmtId="2" fontId="33" fillId="3" borderId="8" xfId="0" applyNumberFormat="1" applyFont="1" applyFill="1" applyBorder="1" applyAlignment="1">
      <alignment horizontal="right" wrapText="1"/>
    </xf>
    <xf numFmtId="2" fontId="33" fillId="26" borderId="8" xfId="0" applyNumberFormat="1" applyFont="1" applyFill="1" applyBorder="1" applyAlignment="1">
      <alignment horizontal="right" wrapText="1"/>
    </xf>
    <xf numFmtId="0" fontId="33" fillId="8" borderId="0" xfId="0" applyFont="1" applyFill="1" applyAlignment="1">
      <alignment horizontal="left" wrapText="1"/>
    </xf>
    <xf numFmtId="0" fontId="44" fillId="0" borderId="0" xfId="0" applyNumberFormat="1" applyFont="1" applyFill="1" applyAlignment="1">
      <alignment horizontal="left" wrapText="1"/>
    </xf>
    <xf numFmtId="2" fontId="33" fillId="26" borderId="8" xfId="0" applyNumberFormat="1" applyFont="1" applyFill="1" applyBorder="1" applyAlignment="1">
      <alignment horizontal="left" wrapText="1"/>
    </xf>
    <xf numFmtId="2" fontId="33" fillId="3" borderId="8" xfId="0" applyNumberFormat="1" applyFont="1" applyFill="1" applyBorder="1" applyAlignment="1">
      <alignment horizontal="left" wrapText="1"/>
    </xf>
    <xf numFmtId="0" fontId="33" fillId="3" borderId="0" xfId="0" applyFont="1" applyFill="1" applyAlignment="1">
      <alignment horizontal="left" wrapText="1"/>
    </xf>
    <xf numFmtId="0" fontId="33" fillId="8" borderId="1" xfId="0" applyFont="1" applyFill="1" applyBorder="1" applyAlignment="1">
      <alignment horizontal="left" wrapText="1"/>
    </xf>
    <xf numFmtId="0" fontId="30" fillId="18" borderId="2" xfId="0" applyFont="1" applyFill="1" applyBorder="1" applyAlignment="1">
      <alignment horizontal="left" wrapText="1"/>
    </xf>
    <xf numFmtId="0" fontId="34" fillId="18" borderId="0" xfId="0" applyFont="1" applyFill="1" applyAlignment="1">
      <alignment horizontal="left" wrapText="1"/>
    </xf>
    <xf numFmtId="0" fontId="34" fillId="0" borderId="0" xfId="0" applyFont="1" applyAlignment="1">
      <alignment horizontal="left" wrapText="1"/>
    </xf>
    <xf numFmtId="0" fontId="33" fillId="0" borderId="0" xfId="0" applyFont="1" applyAlignment="1">
      <alignment horizontal="left"/>
    </xf>
    <xf numFmtId="0" fontId="34" fillId="0" borderId="0" xfId="0" applyFont="1" applyFill="1" applyAlignment="1">
      <alignment horizontal="left" wrapText="1"/>
    </xf>
    <xf numFmtId="165" fontId="34" fillId="18" borderId="0" xfId="0" applyNumberFormat="1" applyFont="1" applyFill="1" applyAlignment="1">
      <alignment horizontal="left" wrapText="1"/>
    </xf>
    <xf numFmtId="0" fontId="34" fillId="25" borderId="0" xfId="0" applyFont="1" applyFill="1" applyAlignment="1">
      <alignment horizontal="right" wrapText="1"/>
    </xf>
    <xf numFmtId="0" fontId="32" fillId="25" borderId="0" xfId="0" applyFont="1" applyFill="1" applyAlignment="1">
      <alignment horizontal="right" wrapText="1"/>
    </xf>
    <xf numFmtId="0" fontId="35" fillId="25" borderId="12" xfId="0" applyFont="1" applyFill="1" applyBorder="1" applyAlignment="1">
      <alignment horizontal="right" wrapText="1"/>
    </xf>
    <xf numFmtId="2" fontId="33" fillId="3" borderId="0" xfId="0" applyNumberFormat="1" applyFont="1" applyFill="1" applyAlignment="1">
      <alignment horizontal="right"/>
    </xf>
    <xf numFmtId="0" fontId="35" fillId="25" borderId="0" xfId="0" applyFont="1" applyFill="1" applyAlignment="1">
      <alignment horizontal="right" wrapText="1"/>
    </xf>
    <xf numFmtId="4" fontId="35" fillId="25" borderId="0" xfId="0" applyNumberFormat="1" applyFont="1" applyFill="1" applyAlignment="1">
      <alignment horizontal="right" wrapText="1"/>
    </xf>
    <xf numFmtId="0" fontId="33" fillId="25" borderId="0" xfId="0" applyFont="1" applyFill="1" applyAlignment="1">
      <alignment horizontal="right" wrapText="1"/>
    </xf>
    <xf numFmtId="2" fontId="34" fillId="25" borderId="0" xfId="0" applyNumberFormat="1" applyFont="1" applyFill="1" applyAlignment="1">
      <alignment horizontal="right" wrapText="1"/>
    </xf>
    <xf numFmtId="0" fontId="32" fillId="3" borderId="0" xfId="0" applyFont="1" applyFill="1" applyAlignment="1">
      <alignment horizontal="right"/>
    </xf>
    <xf numFmtId="2" fontId="33" fillId="25" borderId="0" xfId="0" applyNumberFormat="1" applyFont="1" applyFill="1" applyAlignment="1">
      <alignment horizontal="right" wrapText="1"/>
    </xf>
    <xf numFmtId="165" fontId="35" fillId="25" borderId="0" xfId="0" applyNumberFormat="1" applyFont="1" applyFill="1" applyAlignment="1">
      <alignment horizontal="right" wrapText="1"/>
    </xf>
    <xf numFmtId="0" fontId="32" fillId="0" borderId="0" xfId="0" applyFont="1" applyAlignment="1">
      <alignment horizontal="right"/>
    </xf>
    <xf numFmtId="2" fontId="32" fillId="26" borderId="8" xfId="0" applyNumberFormat="1" applyFont="1" applyFill="1" applyBorder="1" applyAlignment="1">
      <alignment horizontal="right" wrapText="1"/>
    </xf>
    <xf numFmtId="165" fontId="32" fillId="25" borderId="0" xfId="0" applyNumberFormat="1" applyFont="1" applyFill="1" applyAlignment="1">
      <alignment horizontal="right" wrapText="1"/>
    </xf>
    <xf numFmtId="10" fontId="33" fillId="3" borderId="0" xfId="0" applyNumberFormat="1" applyFont="1" applyFill="1" applyAlignment="1">
      <alignment horizontal="right" wrapText="1"/>
    </xf>
    <xf numFmtId="10" fontId="33" fillId="8" borderId="0" xfId="0" applyNumberFormat="1" applyFont="1" applyFill="1" applyAlignment="1">
      <alignment horizontal="right" wrapText="1"/>
    </xf>
    <xf numFmtId="4" fontId="34" fillId="25" borderId="0" xfId="0" applyNumberFormat="1" applyFont="1" applyFill="1" applyAlignment="1">
      <alignment horizontal="right" wrapText="1"/>
    </xf>
    <xf numFmtId="4" fontId="34" fillId="3" borderId="0" xfId="0" applyNumberFormat="1" applyFont="1" applyFill="1" applyAlignment="1">
      <alignment horizontal="right" wrapText="1"/>
    </xf>
    <xf numFmtId="4" fontId="36" fillId="7" borderId="0" xfId="0" applyNumberFormat="1" applyFont="1" applyFill="1" applyAlignment="1">
      <alignment horizontal="right" wrapText="1"/>
    </xf>
    <xf numFmtId="4" fontId="34" fillId="27" borderId="0" xfId="0" applyNumberFormat="1" applyFont="1" applyFill="1" applyAlignment="1">
      <alignment horizontal="right" wrapText="1"/>
    </xf>
    <xf numFmtId="4" fontId="34" fillId="9" borderId="0" xfId="0" applyNumberFormat="1" applyFont="1" applyFill="1" applyAlignment="1">
      <alignment horizontal="right" wrapText="1"/>
    </xf>
    <xf numFmtId="2" fontId="34" fillId="3" borderId="8" xfId="0" applyNumberFormat="1" applyFont="1" applyFill="1" applyBorder="1" applyAlignment="1">
      <alignment horizontal="right" wrapText="1"/>
    </xf>
    <xf numFmtId="4" fontId="33" fillId="9" borderId="0" xfId="0" applyNumberFormat="1" applyFont="1" applyFill="1" applyAlignment="1">
      <alignment horizontal="right" wrapText="1"/>
    </xf>
    <xf numFmtId="4" fontId="34" fillId="28" borderId="0" xfId="0" applyNumberFormat="1" applyFont="1" applyFill="1" applyAlignment="1">
      <alignment horizontal="right" wrapText="1"/>
    </xf>
    <xf numFmtId="4" fontId="34" fillId="10" borderId="0" xfId="0" applyNumberFormat="1" applyFont="1" applyFill="1" applyAlignment="1">
      <alignment horizontal="right" wrapText="1"/>
    </xf>
    <xf numFmtId="4" fontId="33" fillId="10" borderId="0" xfId="0" applyNumberFormat="1" applyFont="1" applyFill="1" applyAlignment="1">
      <alignment horizontal="right" wrapText="1"/>
    </xf>
    <xf numFmtId="0" fontId="32" fillId="0" borderId="0" xfId="0" applyFont="1" applyAlignment="1">
      <alignment horizontal="right" wrapText="1"/>
    </xf>
    <xf numFmtId="4" fontId="35" fillId="3" borderId="0" xfId="0" applyNumberFormat="1" applyFont="1" applyFill="1" applyAlignment="1">
      <alignment horizontal="right" wrapText="1"/>
    </xf>
    <xf numFmtId="4" fontId="30" fillId="28" borderId="0" xfId="0" applyNumberFormat="1" applyFont="1" applyFill="1" applyAlignment="1">
      <alignment horizontal="right" wrapText="1"/>
    </xf>
    <xf numFmtId="0" fontId="34" fillId="28" borderId="0" xfId="0" applyFont="1" applyFill="1" applyAlignment="1">
      <alignment horizontal="right" wrapText="1"/>
    </xf>
    <xf numFmtId="2" fontId="34" fillId="3" borderId="6" xfId="0" applyNumberFormat="1" applyFont="1" applyFill="1" applyBorder="1" applyAlignment="1">
      <alignment horizontal="right" wrapText="1"/>
    </xf>
    <xf numFmtId="4" fontId="33" fillId="11" borderId="0" xfId="0" applyNumberFormat="1" applyFont="1" applyFill="1" applyAlignment="1">
      <alignment horizontal="right" wrapText="1"/>
    </xf>
    <xf numFmtId="4" fontId="33" fillId="3" borderId="0" xfId="0" applyNumberFormat="1" applyFont="1" applyFill="1" applyAlignment="1">
      <alignment horizontal="right" vertical="center" wrapText="1"/>
    </xf>
    <xf numFmtId="4" fontId="33" fillId="11" borderId="0" xfId="0" applyNumberFormat="1" applyFont="1" applyFill="1" applyAlignment="1">
      <alignment horizontal="right" vertical="center" wrapText="1"/>
    </xf>
    <xf numFmtId="0" fontId="44" fillId="0" borderId="0" xfId="0" applyNumberFormat="1" applyFont="1" applyFill="1" applyAlignment="1">
      <alignment horizontal="right" vertical="center" wrapText="1"/>
    </xf>
    <xf numFmtId="4" fontId="30" fillId="28" borderId="0" xfId="0" applyNumberFormat="1" applyFont="1" applyFill="1" applyAlignment="1">
      <alignment horizontal="right" vertical="center" wrapText="1"/>
    </xf>
    <xf numFmtId="0" fontId="34" fillId="28" borderId="0" xfId="0" applyFont="1" applyFill="1" applyAlignment="1">
      <alignment horizontal="right" vertical="center" wrapText="1"/>
    </xf>
    <xf numFmtId="0" fontId="32" fillId="0" borderId="0" xfId="0" applyFont="1" applyAlignment="1">
      <alignment horizontal="right" vertical="center" wrapText="1"/>
    </xf>
    <xf numFmtId="0" fontId="24" fillId="0" borderId="11" xfId="1" applyFont="1" applyFill="1" applyBorder="1" applyAlignment="1">
      <alignment wrapText="1"/>
    </xf>
    <xf numFmtId="10" fontId="24" fillId="0" borderId="11" xfId="1" applyNumberFormat="1" applyFont="1" applyFill="1" applyBorder="1" applyAlignment="1">
      <alignment horizontal="center"/>
    </xf>
    <xf numFmtId="0" fontId="24" fillId="0" borderId="11" xfId="1" applyFont="1" applyFill="1" applyBorder="1"/>
    <xf numFmtId="2" fontId="24" fillId="0" borderId="11" xfId="1" applyNumberFormat="1" applyFont="1" applyFill="1" applyBorder="1" applyAlignment="1">
      <alignment horizontal="center" vertical="center"/>
    </xf>
    <xf numFmtId="0" fontId="23" fillId="18" borderId="0" xfId="1" applyFont="1" applyFill="1"/>
    <xf numFmtId="0" fontId="23" fillId="0" borderId="0" xfId="1" applyFont="1" applyFill="1"/>
    <xf numFmtId="0" fontId="32" fillId="33" borderId="11" xfId="0" applyFont="1" applyFill="1" applyBorder="1" applyAlignment="1"/>
    <xf numFmtId="4" fontId="32" fillId="4" borderId="11" xfId="0" applyNumberFormat="1" applyFont="1" applyFill="1" applyBorder="1" applyAlignment="1"/>
    <xf numFmtId="4" fontId="32" fillId="4" borderId="13" xfId="0" applyNumberFormat="1" applyFont="1" applyFill="1" applyBorder="1" applyAlignment="1"/>
    <xf numFmtId="1" fontId="29" fillId="4" borderId="11" xfId="1" applyNumberFormat="1" applyFill="1" applyBorder="1" applyAlignment="1">
      <alignment horizontal="center"/>
    </xf>
    <xf numFmtId="1" fontId="29" fillId="22" borderId="11" xfId="1" applyNumberFormat="1" applyFill="1" applyBorder="1" applyAlignment="1">
      <alignment horizontal="center"/>
    </xf>
    <xf numFmtId="1" fontId="29" fillId="22" borderId="11" xfId="1" applyNumberFormat="1" applyFill="1" applyBorder="1" applyAlignment="1">
      <alignment horizontal="center" vertical="center" wrapText="1"/>
    </xf>
    <xf numFmtId="10" fontId="29" fillId="22" borderId="11" xfId="3" applyNumberFormat="1" applyFont="1" applyFill="1" applyBorder="1" applyAlignment="1">
      <alignment horizontal="center" vertical="center" wrapText="1"/>
    </xf>
    <xf numFmtId="164" fontId="29" fillId="22" borderId="11" xfId="3" applyNumberFormat="1" applyFont="1" applyFill="1" applyBorder="1" applyAlignment="1">
      <alignment horizontal="center" vertical="center" wrapText="1"/>
    </xf>
    <xf numFmtId="1" fontId="29" fillId="22" borderId="11" xfId="1" applyNumberFormat="1" applyFill="1" applyBorder="1" applyAlignment="1">
      <alignment horizontal="center" vertical="center"/>
    </xf>
    <xf numFmtId="0" fontId="29" fillId="22" borderId="11" xfId="1" applyFill="1" applyBorder="1" applyAlignment="1">
      <alignment horizontal="center" vertical="center"/>
    </xf>
    <xf numFmtId="0" fontId="24" fillId="0" borderId="0" xfId="1" applyFont="1" applyFill="1" applyBorder="1" applyAlignment="1">
      <alignment wrapText="1"/>
    </xf>
    <xf numFmtId="10" fontId="24" fillId="0" borderId="0" xfId="1" applyNumberFormat="1" applyFont="1" applyFill="1" applyBorder="1" applyAlignment="1">
      <alignment horizontal="center"/>
    </xf>
    <xf numFmtId="1" fontId="29" fillId="0" borderId="0" xfId="1" applyNumberFormat="1" applyFill="1" applyBorder="1" applyAlignment="1">
      <alignment horizontal="center" vertical="center" wrapText="1"/>
    </xf>
    <xf numFmtId="10" fontId="29" fillId="0" borderId="0" xfId="3" applyNumberFormat="1" applyFont="1" applyFill="1" applyBorder="1" applyAlignment="1">
      <alignment horizontal="center" vertical="center" wrapText="1"/>
    </xf>
    <xf numFmtId="0" fontId="46" fillId="16" borderId="11" xfId="1" applyFont="1" applyFill="1" applyBorder="1" applyAlignment="1">
      <alignment horizontal="center" vertical="center" wrapText="1"/>
    </xf>
    <xf numFmtId="0" fontId="24" fillId="16" borderId="11" xfId="1" applyFont="1" applyFill="1" applyBorder="1" applyAlignment="1">
      <alignment horizontal="center" vertical="center" wrapText="1"/>
    </xf>
    <xf numFmtId="0" fontId="28" fillId="16" borderId="11" xfId="1" applyFont="1" applyFill="1" applyBorder="1" applyAlignment="1">
      <alignment horizontal="center" vertical="center" wrapText="1"/>
    </xf>
    <xf numFmtId="1" fontId="22" fillId="16" borderId="11" xfId="1" applyNumberFormat="1" applyFont="1" applyFill="1" applyBorder="1" applyAlignment="1">
      <alignment horizontal="center" vertical="center"/>
    </xf>
    <xf numFmtId="0" fontId="22" fillId="18" borderId="0" xfId="1" applyFont="1" applyFill="1"/>
    <xf numFmtId="0" fontId="22" fillId="0" borderId="0" xfId="1" applyFont="1" applyFill="1"/>
    <xf numFmtId="3" fontId="32" fillId="4" borderId="11" xfId="0" applyNumberFormat="1" applyFont="1" applyFill="1" applyBorder="1" applyAlignment="1"/>
    <xf numFmtId="9" fontId="31" fillId="13" borderId="11" xfId="3" applyFont="1" applyFill="1" applyBorder="1" applyAlignment="1"/>
    <xf numFmtId="9" fontId="31" fillId="13" borderId="11" xfId="3" applyFont="1" applyFill="1" applyBorder="1" applyAlignment="1">
      <alignment horizontal="center" vertical="center"/>
    </xf>
    <xf numFmtId="1" fontId="29" fillId="0" borderId="0" xfId="1" applyNumberFormat="1" applyFill="1"/>
    <xf numFmtId="0" fontId="22" fillId="16" borderId="11" xfId="1" applyFont="1" applyFill="1" applyBorder="1" applyAlignment="1">
      <alignment horizontal="center" vertical="center" wrapText="1"/>
    </xf>
    <xf numFmtId="1" fontId="29" fillId="4" borderId="16" xfId="1" applyNumberFormat="1" applyFill="1" applyBorder="1" applyAlignment="1">
      <alignment horizontal="center" vertical="center"/>
    </xf>
    <xf numFmtId="10" fontId="29" fillId="22" borderId="11" xfId="3" applyNumberFormat="1" applyFont="1" applyFill="1" applyBorder="1" applyAlignment="1">
      <alignment horizontal="center" vertical="center"/>
    </xf>
    <xf numFmtId="2" fontId="29" fillId="22" borderId="11" xfId="1" applyNumberFormat="1" applyFill="1" applyBorder="1" applyAlignment="1">
      <alignment horizontal="center" vertical="center"/>
    </xf>
    <xf numFmtId="2" fontId="21" fillId="0" borderId="0" xfId="1" applyNumberFormat="1" applyFont="1"/>
    <xf numFmtId="4" fontId="32" fillId="0" borderId="0" xfId="0" applyNumberFormat="1" applyFont="1" applyAlignment="1">
      <alignment horizontal="right"/>
    </xf>
    <xf numFmtId="9" fontId="29" fillId="0" borderId="11" xfId="3" applyNumberFormat="1" applyFont="1" applyFill="1" applyBorder="1" applyAlignment="1">
      <alignment horizontal="center"/>
    </xf>
    <xf numFmtId="0" fontId="21" fillId="16" borderId="11" xfId="1" applyFont="1" applyFill="1" applyBorder="1" applyAlignment="1">
      <alignment horizontal="center" vertical="center" wrapText="1"/>
    </xf>
    <xf numFmtId="1" fontId="60" fillId="0" borderId="0" xfId="0" applyNumberFormat="1" applyFont="1" applyFill="1" applyAlignment="1">
      <alignment horizontal="right"/>
    </xf>
    <xf numFmtId="0" fontId="33" fillId="0" borderId="3" xfId="0" applyFont="1" applyBorder="1" applyAlignment="1">
      <alignment vertical="center" wrapText="1"/>
    </xf>
    <xf numFmtId="4" fontId="33" fillId="10" borderId="0" xfId="0" applyNumberFormat="1" applyFont="1" applyFill="1" applyAlignment="1">
      <alignment horizontal="center" wrapText="1"/>
    </xf>
    <xf numFmtId="4" fontId="34" fillId="10" borderId="0" xfId="0" applyNumberFormat="1" applyFont="1" applyFill="1" applyAlignment="1">
      <alignment horizontal="center" wrapText="1"/>
    </xf>
    <xf numFmtId="4" fontId="34" fillId="9" borderId="0" xfId="0" applyNumberFormat="1" applyFont="1" applyFill="1" applyAlignment="1">
      <alignment horizontal="center" wrapText="1"/>
    </xf>
    <xf numFmtId="4" fontId="33" fillId="9" borderId="0" xfId="0" applyNumberFormat="1" applyFont="1" applyFill="1" applyAlignment="1">
      <alignment horizontal="center" wrapText="1"/>
    </xf>
    <xf numFmtId="4" fontId="33" fillId="11" borderId="0" xfId="0" applyNumberFormat="1" applyFont="1" applyFill="1" applyAlignment="1">
      <alignment horizontal="center" wrapText="1"/>
    </xf>
    <xf numFmtId="4" fontId="42" fillId="27" borderId="0" xfId="0" applyNumberFormat="1" applyFont="1" applyFill="1" applyAlignment="1">
      <alignment horizontal="center" wrapText="1"/>
    </xf>
    <xf numFmtId="4" fontId="30" fillId="27" borderId="0" xfId="0" applyNumberFormat="1" applyFont="1" applyFill="1" applyAlignment="1">
      <alignment horizontal="center" wrapText="1"/>
    </xf>
    <xf numFmtId="4" fontId="30" fillId="28" borderId="0" xfId="0" applyNumberFormat="1" applyFont="1" applyFill="1" applyAlignment="1">
      <alignment horizontal="center" wrapText="1"/>
    </xf>
    <xf numFmtId="4" fontId="42" fillId="28" borderId="0" xfId="0" applyNumberFormat="1" applyFont="1" applyFill="1" applyAlignment="1">
      <alignment horizontal="center" wrapText="1"/>
    </xf>
    <xf numFmtId="2" fontId="29" fillId="22" borderId="11" xfId="1" applyNumberFormat="1" applyFill="1" applyBorder="1" applyAlignment="1">
      <alignment horizontal="center"/>
    </xf>
    <xf numFmtId="10" fontId="31" fillId="15" borderId="11" xfId="0" applyNumberFormat="1" applyFont="1" applyFill="1" applyBorder="1" applyAlignment="1">
      <alignment horizontal="center" vertical="center"/>
    </xf>
    <xf numFmtId="10" fontId="48" fillId="15" borderId="11" xfId="0" applyNumberFormat="1" applyFont="1" applyFill="1" applyBorder="1" applyAlignment="1">
      <alignment horizontal="center" vertical="center" wrapText="1"/>
    </xf>
    <xf numFmtId="2" fontId="31" fillId="15" borderId="11" xfId="0" applyNumberFormat="1" applyFont="1" applyFill="1" applyBorder="1" applyAlignment="1">
      <alignment horizontal="center" vertical="center"/>
    </xf>
    <xf numFmtId="1" fontId="61" fillId="16" borderId="11" xfId="9" applyNumberFormat="1" applyFill="1" applyBorder="1" applyAlignment="1">
      <alignment horizontal="center" vertical="center"/>
    </xf>
    <xf numFmtId="0" fontId="19" fillId="16" borderId="11" xfId="1" applyFont="1" applyFill="1" applyBorder="1" applyAlignment="1">
      <alignment horizontal="center" vertical="center" wrapText="1"/>
    </xf>
    <xf numFmtId="2" fontId="31" fillId="18" borderId="11" xfId="5" applyNumberFormat="1" applyFill="1" applyBorder="1" applyAlignment="1">
      <alignment horizontal="center"/>
    </xf>
    <xf numFmtId="2" fontId="31" fillId="0" borderId="11" xfId="5" applyNumberFormat="1" applyBorder="1" applyAlignment="1">
      <alignment horizontal="center"/>
    </xf>
    <xf numFmtId="0" fontId="32" fillId="33" borderId="11" xfId="0" applyFont="1" applyFill="1" applyBorder="1" applyAlignment="1">
      <alignment wrapText="1"/>
    </xf>
    <xf numFmtId="0" fontId="18" fillId="16" borderId="11" xfId="1" applyFont="1" applyFill="1" applyBorder="1" applyAlignment="1">
      <alignment horizontal="center" vertical="center" wrapText="1"/>
    </xf>
    <xf numFmtId="0" fontId="17" fillId="16" borderId="11" xfId="1" applyFont="1" applyFill="1" applyBorder="1"/>
    <xf numFmtId="0" fontId="33" fillId="0" borderId="2" xfId="0" applyFont="1" applyBorder="1" applyAlignment="1">
      <alignment vertical="center" wrapText="1"/>
    </xf>
    <xf numFmtId="0" fontId="33" fillId="0" borderId="3" xfId="0" applyFont="1" applyBorder="1" applyAlignment="1">
      <alignment vertical="center" wrapText="1"/>
    </xf>
    <xf numFmtId="0" fontId="33" fillId="0" borderId="6" xfId="0" applyFont="1" applyBorder="1" applyAlignment="1">
      <alignment vertical="center" wrapText="1"/>
    </xf>
    <xf numFmtId="0" fontId="16" fillId="17" borderId="31" xfId="22" applyFill="1" applyBorder="1"/>
    <xf numFmtId="0" fontId="16" fillId="17" borderId="14" xfId="22" applyFill="1" applyBorder="1"/>
    <xf numFmtId="0" fontId="16" fillId="17" borderId="32" xfId="22" applyFill="1" applyBorder="1"/>
    <xf numFmtId="0" fontId="16" fillId="0" borderId="0" xfId="22"/>
    <xf numFmtId="0" fontId="16" fillId="17" borderId="33" xfId="22" applyFill="1" applyBorder="1"/>
    <xf numFmtId="0" fontId="16" fillId="17" borderId="0" xfId="22" applyFill="1"/>
    <xf numFmtId="0" fontId="16" fillId="17" borderId="34" xfId="22" applyFill="1" applyBorder="1"/>
    <xf numFmtId="0" fontId="16" fillId="17" borderId="35" xfId="22" applyFill="1" applyBorder="1"/>
    <xf numFmtId="0" fontId="16" fillId="17" borderId="24" xfId="22" applyFill="1" applyBorder="1"/>
    <xf numFmtId="0" fontId="16" fillId="17" borderId="36" xfId="22" applyFill="1" applyBorder="1"/>
    <xf numFmtId="0" fontId="46" fillId="22" borderId="11" xfId="22" applyFont="1" applyFill="1" applyBorder="1" applyAlignment="1">
      <alignment horizontal="center"/>
    </xf>
    <xf numFmtId="0" fontId="46" fillId="0" borderId="11" xfId="22" applyFont="1" applyBorder="1" applyAlignment="1">
      <alignment horizontal="center"/>
    </xf>
    <xf numFmtId="2" fontId="46" fillId="16" borderId="11" xfId="22" applyNumberFormat="1" applyFont="1" applyFill="1" applyBorder="1" applyAlignment="1">
      <alignment horizontal="center"/>
    </xf>
    <xf numFmtId="0" fontId="46" fillId="0" borderId="13" xfId="22" applyFont="1" applyBorder="1" applyAlignment="1">
      <alignment horizontal="center"/>
    </xf>
    <xf numFmtId="0" fontId="16" fillId="22" borderId="11" xfId="22" applyFill="1" applyBorder="1" applyAlignment="1">
      <alignment horizontal="center"/>
    </xf>
    <xf numFmtId="0" fontId="16" fillId="0" borderId="11" xfId="22" applyBorder="1" applyAlignment="1">
      <alignment horizontal="center"/>
    </xf>
    <xf numFmtId="1" fontId="16" fillId="0" borderId="11" xfId="22" applyNumberFormat="1" applyBorder="1" applyAlignment="1">
      <alignment horizontal="center"/>
    </xf>
    <xf numFmtId="2" fontId="16" fillId="0" borderId="11" xfId="22" applyNumberFormat="1" applyBorder="1" applyAlignment="1">
      <alignment horizontal="center"/>
    </xf>
    <xf numFmtId="0" fontId="16" fillId="39" borderId="11" xfId="22" applyFill="1" applyBorder="1"/>
    <xf numFmtId="168" fontId="63" fillId="40" borderId="13" xfId="22" applyNumberFormat="1" applyFont="1" applyFill="1" applyBorder="1" applyAlignment="1">
      <alignment horizontal="center" vertical="center" wrapText="1"/>
    </xf>
    <xf numFmtId="0" fontId="16" fillId="41" borderId="11" xfId="22" applyFill="1" applyBorder="1"/>
    <xf numFmtId="0" fontId="16" fillId="41" borderId="11" xfId="22" applyFill="1" applyBorder="1" applyAlignment="1">
      <alignment horizontal="center"/>
    </xf>
    <xf numFmtId="2" fontId="63" fillId="42" borderId="11" xfId="22" applyNumberFormat="1" applyFont="1" applyFill="1" applyBorder="1" applyAlignment="1">
      <alignment horizontal="center" vertical="center" wrapText="1"/>
    </xf>
    <xf numFmtId="168" fontId="63" fillId="40" borderId="11" xfId="22" applyNumberFormat="1" applyFont="1" applyFill="1" applyBorder="1" applyAlignment="1">
      <alignment horizontal="center" vertical="center" wrapText="1"/>
    </xf>
    <xf numFmtId="0" fontId="16" fillId="0" borderId="0" xfId="22" applyAlignment="1">
      <alignment horizontal="center"/>
    </xf>
    <xf numFmtId="1" fontId="16" fillId="18" borderId="11" xfId="22" applyNumberFormat="1" applyFill="1" applyBorder="1" applyAlignment="1">
      <alignment horizontal="center"/>
    </xf>
    <xf numFmtId="2" fontId="16" fillId="18" borderId="11" xfId="22" applyNumberFormat="1" applyFill="1" applyBorder="1" applyAlignment="1">
      <alignment horizontal="center"/>
    </xf>
    <xf numFmtId="0" fontId="16" fillId="18" borderId="0" xfId="22" applyFill="1"/>
    <xf numFmtId="16" fontId="16" fillId="0" borderId="0" xfId="22" applyNumberFormat="1"/>
    <xf numFmtId="166" fontId="63" fillId="34" borderId="11" xfId="22" applyNumberFormat="1" applyFont="1" applyFill="1" applyBorder="1" applyAlignment="1">
      <alignment horizontal="center" vertical="center" wrapText="1"/>
    </xf>
    <xf numFmtId="171" fontId="63" fillId="34" borderId="26" xfId="22" applyNumberFormat="1" applyFont="1" applyFill="1" applyBorder="1" applyAlignment="1">
      <alignment horizontal="center" vertical="center" wrapText="1"/>
    </xf>
    <xf numFmtId="0" fontId="16" fillId="17" borderId="0" xfId="22" applyFill="1" applyAlignment="1">
      <alignment horizontal="center"/>
    </xf>
    <xf numFmtId="1" fontId="16" fillId="0" borderId="16" xfId="22" applyNumberFormat="1" applyBorder="1" applyAlignment="1">
      <alignment horizontal="center"/>
    </xf>
    <xf numFmtId="0" fontId="79" fillId="43" borderId="37" xfId="21" applyFont="1" applyFill="1" applyBorder="1"/>
    <xf numFmtId="0" fontId="31" fillId="43" borderId="38" xfId="14" applyFill="1" applyBorder="1"/>
    <xf numFmtId="0" fontId="31" fillId="43" borderId="39" xfId="14" applyFill="1" applyBorder="1"/>
    <xf numFmtId="0" fontId="31" fillId="0" borderId="0" xfId="14"/>
    <xf numFmtId="9" fontId="31" fillId="0" borderId="0" xfId="14" applyNumberFormat="1"/>
    <xf numFmtId="172" fontId="31" fillId="0" borderId="0" xfId="14" applyNumberFormat="1"/>
    <xf numFmtId="0" fontId="30" fillId="17" borderId="17" xfId="14" applyFont="1" applyFill="1" applyBorder="1"/>
    <xf numFmtId="0" fontId="31" fillId="17" borderId="18" xfId="14" applyFill="1" applyBorder="1"/>
    <xf numFmtId="172" fontId="31" fillId="17" borderId="18" xfId="14" applyNumberFormat="1" applyFill="1" applyBorder="1"/>
    <xf numFmtId="0" fontId="31" fillId="17" borderId="19" xfId="14" applyFill="1" applyBorder="1"/>
    <xf numFmtId="0" fontId="54" fillId="44" borderId="0" xfId="14" applyFont="1" applyFill="1" applyProtection="1">
      <protection locked="0"/>
    </xf>
    <xf numFmtId="0" fontId="81" fillId="44" borderId="0" xfId="14" applyFont="1" applyFill="1" applyProtection="1">
      <protection locked="0"/>
    </xf>
    <xf numFmtId="2" fontId="82" fillId="44" borderId="0" xfId="14" applyNumberFormat="1" applyFont="1" applyFill="1" applyProtection="1">
      <protection locked="0"/>
    </xf>
    <xf numFmtId="0" fontId="66" fillId="45" borderId="0" xfId="14" applyFont="1" applyFill="1" applyProtection="1">
      <protection locked="0"/>
    </xf>
    <xf numFmtId="0" fontId="66" fillId="46" borderId="0" xfId="14" applyFont="1" applyFill="1" applyProtection="1">
      <protection locked="0"/>
    </xf>
    <xf numFmtId="0" fontId="66" fillId="0" borderId="0" xfId="14" applyFont="1" applyProtection="1">
      <protection locked="0"/>
    </xf>
    <xf numFmtId="0" fontId="66" fillId="35" borderId="0" xfId="14" applyFont="1" applyFill="1" applyProtection="1">
      <protection locked="0"/>
    </xf>
    <xf numFmtId="0" fontId="66" fillId="44" borderId="0" xfId="14" applyFont="1" applyFill="1" applyProtection="1">
      <protection locked="0"/>
    </xf>
    <xf numFmtId="0" fontId="68" fillId="0" borderId="0" xfId="18" applyProtection="1">
      <protection locked="0"/>
    </xf>
    <xf numFmtId="0" fontId="84" fillId="0" borderId="0" xfId="14" applyFont="1" applyProtection="1">
      <protection locked="0"/>
    </xf>
    <xf numFmtId="0" fontId="87" fillId="0" borderId="0" xfId="14" applyFont="1" applyProtection="1">
      <protection locked="0"/>
    </xf>
    <xf numFmtId="0" fontId="67" fillId="35" borderId="0" xfId="14" applyFont="1" applyFill="1" applyProtection="1">
      <protection locked="0"/>
    </xf>
    <xf numFmtId="0" fontId="85" fillId="0" borderId="0" xfId="23" applyFont="1" applyAlignment="1" applyProtection="1">
      <alignment horizontal="center" vertical="top"/>
      <protection locked="0"/>
    </xf>
    <xf numFmtId="0" fontId="89" fillId="0" borderId="0" xfId="14" applyFont="1" applyAlignment="1" applyProtection="1">
      <alignment horizontal="center" vertical="center"/>
      <protection locked="0"/>
    </xf>
    <xf numFmtId="0" fontId="65" fillId="0" borderId="0" xfId="23" applyFont="1" applyAlignment="1" applyProtection="1">
      <alignment horizontal="center" vertical="center"/>
      <protection locked="0"/>
    </xf>
    <xf numFmtId="0" fontId="31" fillId="0" borderId="0" xfId="14" applyAlignment="1" applyProtection="1">
      <alignment vertical="center" wrapText="1"/>
      <protection locked="0"/>
    </xf>
    <xf numFmtId="0" fontId="31" fillId="0" borderId="11" xfId="14" applyBorder="1" applyAlignment="1" applyProtection="1">
      <alignment horizontal="right" vertical="center" wrapText="1"/>
      <protection locked="0"/>
    </xf>
    <xf numFmtId="0" fontId="85" fillId="0" borderId="0" xfId="24" applyFont="1" applyAlignment="1" applyProtection="1">
      <alignment horizontal="center" vertical="top"/>
      <protection locked="0"/>
    </xf>
    <xf numFmtId="0" fontId="89" fillId="0" borderId="0" xfId="17" applyFont="1" applyAlignment="1" applyProtection="1">
      <alignment horizontal="center" vertical="center"/>
      <protection locked="0"/>
    </xf>
    <xf numFmtId="0" fontId="89" fillId="0" borderId="0" xfId="17" applyFont="1" applyProtection="1">
      <protection locked="0"/>
    </xf>
    <xf numFmtId="0" fontId="30" fillId="0" borderId="0" xfId="17" applyFont="1" applyProtection="1">
      <protection locked="0"/>
    </xf>
    <xf numFmtId="0" fontId="65" fillId="0" borderId="0" xfId="23" applyFont="1" applyProtection="1">
      <protection locked="0"/>
    </xf>
    <xf numFmtId="0" fontId="69" fillId="0" borderId="0" xfId="23" applyFont="1" applyProtection="1">
      <protection locked="0"/>
    </xf>
    <xf numFmtId="0" fontId="31" fillId="0" borderId="0" xfId="14" applyProtection="1">
      <protection locked="0"/>
    </xf>
    <xf numFmtId="0" fontId="31" fillId="0" borderId="40" xfId="14" applyBorder="1" applyAlignment="1" applyProtection="1">
      <alignment horizontal="right" vertical="center" wrapText="1"/>
      <protection locked="0"/>
    </xf>
    <xf numFmtId="0" fontId="65" fillId="0" borderId="0" xfId="24" applyFont="1" applyProtection="1">
      <protection locked="0"/>
    </xf>
    <xf numFmtId="0" fontId="69" fillId="0" borderId="0" xfId="24" applyFont="1" applyProtection="1">
      <protection locked="0"/>
    </xf>
    <xf numFmtId="0" fontId="31" fillId="0" borderId="0" xfId="17" applyProtection="1">
      <protection locked="0"/>
    </xf>
    <xf numFmtId="0" fontId="66" fillId="0" borderId="0" xfId="17" applyFont="1" applyProtection="1">
      <protection locked="0"/>
    </xf>
    <xf numFmtId="0" fontId="89" fillId="0" borderId="0" xfId="14" applyFont="1" applyProtection="1">
      <protection locked="0"/>
    </xf>
    <xf numFmtId="3" fontId="92" fillId="6" borderId="11" xfId="14" applyNumberFormat="1" applyFont="1" applyFill="1" applyBorder="1" applyAlignment="1" applyProtection="1">
      <alignment horizontal="center" vertical="center"/>
      <protection locked="0"/>
    </xf>
    <xf numFmtId="173" fontId="92" fillId="0" borderId="11" xfId="14" applyNumberFormat="1" applyFont="1" applyBorder="1" applyAlignment="1" applyProtection="1">
      <alignment horizontal="center" vertical="center"/>
      <protection locked="0"/>
    </xf>
    <xf numFmtId="173" fontId="93" fillId="0" borderId="11" xfId="23" applyNumberFormat="1" applyFont="1" applyBorder="1" applyAlignment="1" applyProtection="1">
      <alignment horizontal="center" vertical="center"/>
      <protection locked="0"/>
    </xf>
    <xf numFmtId="0" fontId="31" fillId="0" borderId="37" xfId="14" applyBorder="1" applyAlignment="1" applyProtection="1">
      <alignment vertical="center" wrapText="1"/>
      <protection locked="0"/>
    </xf>
    <xf numFmtId="0" fontId="31" fillId="0" borderId="38" xfId="14" applyBorder="1" applyAlignment="1" applyProtection="1">
      <alignment vertical="center" wrapText="1"/>
      <protection locked="0"/>
    </xf>
    <xf numFmtId="0" fontId="31" fillId="0" borderId="41" xfId="14" applyBorder="1" applyAlignment="1" applyProtection="1">
      <alignment horizontal="right" vertical="center" wrapText="1"/>
      <protection locked="0"/>
    </xf>
    <xf numFmtId="0" fontId="66" fillId="0" borderId="39" xfId="14" applyFont="1" applyBorder="1" applyProtection="1">
      <protection locked="0"/>
    </xf>
    <xf numFmtId="174" fontId="88" fillId="0" borderId="11" xfId="17" applyNumberFormat="1" applyFont="1" applyBorder="1" applyAlignment="1" applyProtection="1">
      <alignment horizontal="center" vertical="center"/>
      <protection locked="0"/>
    </xf>
    <xf numFmtId="0" fontId="88" fillId="0" borderId="11" xfId="17" applyFont="1" applyBorder="1" applyAlignment="1" applyProtection="1">
      <alignment horizontal="center" vertical="center"/>
      <protection locked="0"/>
    </xf>
    <xf numFmtId="3" fontId="88" fillId="0" borderId="11" xfId="17" applyNumberFormat="1" applyFont="1" applyBorder="1" applyAlignment="1" applyProtection="1">
      <alignment horizontal="center" vertical="center"/>
      <protection locked="0"/>
    </xf>
    <xf numFmtId="11" fontId="31" fillId="0" borderId="11" xfId="17" applyNumberFormat="1" applyBorder="1" applyAlignment="1" applyProtection="1">
      <alignment horizontal="center"/>
      <protection locked="0"/>
    </xf>
    <xf numFmtId="11" fontId="92" fillId="0" borderId="11" xfId="14" applyNumberFormat="1" applyFont="1" applyBorder="1" applyAlignment="1" applyProtection="1">
      <alignment horizontal="center" vertical="center"/>
      <protection locked="0"/>
    </xf>
    <xf numFmtId="11" fontId="93" fillId="0" borderId="11" xfId="23" applyNumberFormat="1" applyFont="1" applyBorder="1" applyAlignment="1" applyProtection="1">
      <alignment horizontal="center" vertical="center"/>
      <protection locked="0"/>
    </xf>
    <xf numFmtId="3" fontId="92" fillId="0" borderId="11" xfId="14" applyNumberFormat="1" applyFont="1" applyBorder="1" applyAlignment="1" applyProtection="1">
      <alignment horizontal="center" vertical="center"/>
      <protection locked="0"/>
    </xf>
    <xf numFmtId="2" fontId="88" fillId="0" borderId="11" xfId="17" applyNumberFormat="1" applyFont="1" applyBorder="1" applyAlignment="1" applyProtection="1">
      <alignment horizontal="center" vertical="center"/>
      <protection locked="0"/>
    </xf>
    <xf numFmtId="166" fontId="88" fillId="0" borderId="11" xfId="17" applyNumberFormat="1" applyFont="1" applyBorder="1" applyAlignment="1" applyProtection="1">
      <alignment horizontal="center" vertical="center"/>
      <protection locked="0"/>
    </xf>
    <xf numFmtId="4" fontId="92" fillId="0" borderId="11" xfId="14" applyNumberFormat="1" applyFont="1" applyBorder="1" applyAlignment="1" applyProtection="1">
      <alignment horizontal="center" vertical="center"/>
      <protection locked="0"/>
    </xf>
    <xf numFmtId="1" fontId="88" fillId="0" borderId="11" xfId="17" applyNumberFormat="1" applyFont="1" applyBorder="1" applyAlignment="1" applyProtection="1">
      <alignment horizontal="center" vertical="center"/>
      <protection locked="0"/>
    </xf>
    <xf numFmtId="173" fontId="92" fillId="0" borderId="11" xfId="13" applyNumberFormat="1" applyFont="1" applyBorder="1" applyAlignment="1" applyProtection="1">
      <alignment horizontal="center" vertical="center"/>
      <protection locked="0"/>
    </xf>
    <xf numFmtId="0" fontId="31" fillId="0" borderId="11" xfId="17" applyBorder="1" applyAlignment="1" applyProtection="1">
      <alignment horizontal="center"/>
      <protection locked="0"/>
    </xf>
    <xf numFmtId="175" fontId="31" fillId="0" borderId="11" xfId="17" applyNumberFormat="1" applyBorder="1" applyAlignment="1" applyProtection="1">
      <alignment horizontal="center"/>
      <protection locked="0"/>
    </xf>
    <xf numFmtId="176" fontId="92" fillId="0" borderId="11" xfId="14" applyNumberFormat="1" applyFont="1" applyBorder="1" applyAlignment="1" applyProtection="1">
      <alignment horizontal="center" vertical="center"/>
      <protection locked="0"/>
    </xf>
    <xf numFmtId="177" fontId="93" fillId="0" borderId="11" xfId="23" applyNumberFormat="1" applyFont="1" applyBorder="1" applyAlignment="1" applyProtection="1">
      <alignment horizontal="center" vertical="center"/>
      <protection locked="0"/>
    </xf>
    <xf numFmtId="0" fontId="30" fillId="0" borderId="0" xfId="14" applyFont="1" applyProtection="1">
      <protection locked="0"/>
    </xf>
    <xf numFmtId="173" fontId="94" fillId="0" borderId="11" xfId="14" applyNumberFormat="1" applyFont="1" applyBorder="1" applyAlignment="1" applyProtection="1">
      <alignment horizontal="center" vertical="center"/>
      <protection locked="0"/>
    </xf>
    <xf numFmtId="0" fontId="66" fillId="35" borderId="0" xfId="17" applyFont="1" applyFill="1" applyProtection="1">
      <protection locked="0"/>
    </xf>
    <xf numFmtId="11" fontId="94" fillId="0" borderId="11" xfId="14" applyNumberFormat="1" applyFont="1" applyBorder="1" applyAlignment="1" applyProtection="1">
      <alignment horizontal="center" vertical="center"/>
      <protection locked="0"/>
    </xf>
    <xf numFmtId="0" fontId="69" fillId="0" borderId="0" xfId="23" applyFont="1" applyAlignment="1" applyProtection="1">
      <alignment vertical="center" wrapText="1"/>
      <protection locked="0"/>
    </xf>
    <xf numFmtId="0" fontId="40" fillId="0" borderId="0" xfId="14" applyFont="1" applyProtection="1">
      <protection locked="0"/>
    </xf>
    <xf numFmtId="0" fontId="95" fillId="0" borderId="0" xfId="14" applyFont="1" applyProtection="1">
      <protection locked="0"/>
    </xf>
    <xf numFmtId="0" fontId="63" fillId="0" borderId="0" xfId="23" applyFont="1" applyProtection="1">
      <protection locked="0"/>
    </xf>
    <xf numFmtId="0" fontId="69" fillId="0" borderId="0" xfId="24" applyFont="1" applyAlignment="1" applyProtection="1">
      <alignment vertical="center" wrapText="1"/>
      <protection locked="0"/>
    </xf>
    <xf numFmtId="0" fontId="96" fillId="44" borderId="0" xfId="14" applyFont="1" applyFill="1" applyProtection="1">
      <protection locked="0"/>
    </xf>
    <xf numFmtId="0" fontId="82" fillId="44" borderId="0" xfId="14" applyFont="1" applyFill="1" applyProtection="1">
      <protection locked="0"/>
    </xf>
    <xf numFmtId="0" fontId="82" fillId="0" borderId="0" xfId="14" applyFont="1" applyProtection="1">
      <protection locked="0"/>
    </xf>
    <xf numFmtId="2" fontId="82" fillId="0" borderId="0" xfId="14" applyNumberFormat="1" applyFont="1" applyProtection="1">
      <protection locked="0"/>
    </xf>
    <xf numFmtId="0" fontId="98" fillId="0" borderId="0" xfId="14" applyFont="1" applyAlignment="1" applyProtection="1">
      <alignment horizontal="left" vertical="center"/>
      <protection locked="0"/>
    </xf>
    <xf numFmtId="0" fontId="39" fillId="0" borderId="0" xfId="14" applyFont="1" applyAlignment="1" applyProtection="1">
      <alignment vertical="top"/>
      <protection locked="0"/>
    </xf>
    <xf numFmtId="0" fontId="89" fillId="0" borderId="0" xfId="14" applyFont="1" applyAlignment="1" applyProtection="1">
      <alignment horizontal="center"/>
      <protection locked="0"/>
    </xf>
    <xf numFmtId="0" fontId="39" fillId="0" borderId="0" xfId="23" applyFont="1" applyAlignment="1" applyProtection="1">
      <alignment vertical="center" wrapText="1"/>
      <protection locked="0"/>
    </xf>
    <xf numFmtId="0" fontId="69" fillId="35" borderId="0" xfId="24" applyFont="1" applyFill="1" applyProtection="1">
      <protection locked="0"/>
    </xf>
    <xf numFmtId="0" fontId="69" fillId="35" borderId="0" xfId="23" applyFont="1" applyFill="1" applyProtection="1">
      <protection locked="0"/>
    </xf>
    <xf numFmtId="0" fontId="69" fillId="0" borderId="37" xfId="23" applyFont="1" applyBorder="1" applyAlignment="1" applyProtection="1">
      <alignment vertical="center" wrapText="1"/>
      <protection locked="0"/>
    </xf>
    <xf numFmtId="0" fontId="69" fillId="0" borderId="38" xfId="23" applyFont="1" applyBorder="1" applyAlignment="1" applyProtection="1">
      <alignment vertical="center" wrapText="1"/>
      <protection locked="0"/>
    </xf>
    <xf numFmtId="0" fontId="69" fillId="0" borderId="14" xfId="23" applyFont="1" applyBorder="1" applyAlignment="1" applyProtection="1">
      <alignment vertical="center" wrapText="1"/>
      <protection locked="0"/>
    </xf>
    <xf numFmtId="1" fontId="63" fillId="0" borderId="0" xfId="8" applyNumberFormat="1" applyFont="1" applyAlignment="1" applyProtection="1">
      <alignment horizontal="center"/>
      <protection locked="0"/>
    </xf>
    <xf numFmtId="1" fontId="92" fillId="6" borderId="11" xfId="14" applyNumberFormat="1" applyFont="1" applyFill="1" applyBorder="1" applyAlignment="1" applyProtection="1">
      <alignment horizontal="center" vertical="center"/>
      <protection locked="0"/>
    </xf>
    <xf numFmtId="171" fontId="92" fillId="0" borderId="11" xfId="14" applyNumberFormat="1" applyFont="1" applyBorder="1" applyAlignment="1" applyProtection="1">
      <alignment horizontal="center" vertical="center"/>
      <protection locked="0"/>
    </xf>
    <xf numFmtId="0" fontId="69" fillId="35" borderId="0" xfId="24" applyFont="1" applyFill="1" applyAlignment="1" applyProtection="1">
      <alignment vertical="center" wrapText="1"/>
      <protection locked="0"/>
    </xf>
    <xf numFmtId="0" fontId="69" fillId="35" borderId="0" xfId="23" applyFont="1" applyFill="1" applyAlignment="1" applyProtection="1">
      <alignment vertical="center" wrapText="1"/>
      <protection locked="0"/>
    </xf>
    <xf numFmtId="0" fontId="68" fillId="0" borderId="33" xfId="18" applyBorder="1" applyProtection="1">
      <protection locked="0"/>
    </xf>
    <xf numFmtId="0" fontId="70" fillId="0" borderId="14" xfId="23" applyFont="1" applyBorder="1" applyAlignment="1" applyProtection="1">
      <alignment horizontal="center"/>
      <protection locked="0"/>
    </xf>
    <xf numFmtId="1" fontId="69" fillId="0" borderId="14" xfId="8" applyNumberFormat="1" applyFont="1" applyBorder="1" applyAlignment="1" applyProtection="1">
      <alignment horizontal="right"/>
      <protection locked="0"/>
    </xf>
    <xf numFmtId="0" fontId="68" fillId="0" borderId="31" xfId="18" applyBorder="1" applyProtection="1">
      <protection locked="0"/>
    </xf>
    <xf numFmtId="0" fontId="69" fillId="0" borderId="14" xfId="23" applyFont="1" applyBorder="1" applyProtection="1">
      <protection locked="0"/>
    </xf>
    <xf numFmtId="0" fontId="63" fillId="0" borderId="14" xfId="23" applyFont="1" applyBorder="1" applyProtection="1">
      <protection locked="0"/>
    </xf>
    <xf numFmtId="0" fontId="69" fillId="0" borderId="32" xfId="23" applyFont="1" applyBorder="1" applyProtection="1">
      <protection locked="0"/>
    </xf>
    <xf numFmtId="0" fontId="70" fillId="0" borderId="0" xfId="23" applyFont="1" applyAlignment="1" applyProtection="1">
      <alignment horizontal="center"/>
      <protection locked="0"/>
    </xf>
    <xf numFmtId="1" fontId="69" fillId="0" borderId="0" xfId="8" applyNumberFormat="1" applyFont="1" applyAlignment="1" applyProtection="1">
      <alignment horizontal="right"/>
      <protection locked="0"/>
    </xf>
    <xf numFmtId="0" fontId="69" fillId="0" borderId="34" xfId="23" applyFont="1" applyBorder="1" applyProtection="1">
      <protection locked="0"/>
    </xf>
    <xf numFmtId="1" fontId="92" fillId="0" borderId="11" xfId="14" applyNumberFormat="1" applyFont="1" applyBorder="1" applyAlignment="1" applyProtection="1">
      <alignment horizontal="center" vertical="center"/>
      <protection locked="0"/>
    </xf>
    <xf numFmtId="0" fontId="85" fillId="0" borderId="0" xfId="23" applyFont="1" applyProtection="1">
      <protection locked="0"/>
    </xf>
    <xf numFmtId="0" fontId="99" fillId="0" borderId="0" xfId="23" applyFont="1" applyProtection="1">
      <protection locked="0"/>
    </xf>
    <xf numFmtId="171" fontId="93" fillId="0" borderId="11" xfId="23" applyNumberFormat="1" applyFont="1" applyBorder="1" applyAlignment="1" applyProtection="1">
      <alignment horizontal="center" vertical="center"/>
      <protection locked="0"/>
    </xf>
    <xf numFmtId="1" fontId="93" fillId="6" borderId="11" xfId="23" applyNumberFormat="1" applyFont="1" applyFill="1" applyBorder="1" applyAlignment="1" applyProtection="1">
      <alignment horizontal="center" vertical="center"/>
      <protection locked="0"/>
    </xf>
    <xf numFmtId="0" fontId="69" fillId="0" borderId="0" xfId="23" applyFont="1" applyAlignment="1" applyProtection="1">
      <alignment horizontal="right"/>
      <protection locked="0"/>
    </xf>
    <xf numFmtId="0" fontId="41" fillId="0" borderId="0" xfId="14" applyFont="1" applyProtection="1">
      <protection locked="0"/>
    </xf>
    <xf numFmtId="0" fontId="63" fillId="0" borderId="0" xfId="24" applyFont="1" applyProtection="1">
      <protection locked="0"/>
    </xf>
    <xf numFmtId="0" fontId="38" fillId="0" borderId="0" xfId="14" applyFont="1" applyAlignment="1" applyProtection="1">
      <alignment horizontal="right"/>
      <protection locked="0"/>
    </xf>
    <xf numFmtId="2" fontId="41" fillId="0" borderId="0" xfId="14" applyNumberFormat="1" applyFont="1" applyProtection="1">
      <protection locked="0"/>
    </xf>
    <xf numFmtId="0" fontId="38" fillId="0" borderId="0" xfId="14" applyFont="1" applyAlignment="1" applyProtection="1">
      <alignment horizontal="right" vertical="center"/>
      <protection locked="0"/>
    </xf>
    <xf numFmtId="0" fontId="39" fillId="0" borderId="0" xfId="14" applyFont="1" applyAlignment="1" applyProtection="1">
      <alignment horizontal="right" vertical="center"/>
      <protection locked="0"/>
    </xf>
    <xf numFmtId="0" fontId="63" fillId="0" borderId="0" xfId="23" applyFont="1" applyAlignment="1" applyProtection="1">
      <alignment horizontal="right"/>
      <protection locked="0"/>
    </xf>
    <xf numFmtId="0" fontId="31" fillId="35" borderId="0" xfId="14" applyFill="1" applyProtection="1">
      <protection locked="0"/>
    </xf>
    <xf numFmtId="0" fontId="69" fillId="35" borderId="0" xfId="23" applyFont="1" applyFill="1" applyAlignment="1" applyProtection="1">
      <alignment horizontal="right" vertical="center"/>
      <protection locked="0"/>
    </xf>
    <xf numFmtId="11" fontId="69" fillId="35" borderId="0" xfId="23" applyNumberFormat="1" applyFont="1" applyFill="1" applyProtection="1">
      <protection locked="0"/>
    </xf>
    <xf numFmtId="0" fontId="63" fillId="35" borderId="0" xfId="23" applyFont="1" applyFill="1" applyProtection="1">
      <protection locked="0"/>
    </xf>
    <xf numFmtId="0" fontId="40" fillId="35" borderId="0" xfId="14" applyFont="1" applyFill="1" applyProtection="1">
      <protection locked="0"/>
    </xf>
    <xf numFmtId="0" fontId="40" fillId="0" borderId="34" xfId="14" applyFont="1" applyBorder="1" applyProtection="1">
      <protection locked="0"/>
    </xf>
    <xf numFmtId="0" fontId="40" fillId="0" borderId="0" xfId="17" applyFont="1" applyProtection="1">
      <protection locked="0"/>
    </xf>
    <xf numFmtId="0" fontId="99" fillId="0" borderId="0" xfId="24" applyFont="1" applyProtection="1">
      <protection locked="0"/>
    </xf>
    <xf numFmtId="0" fontId="40" fillId="35" borderId="0" xfId="17" applyFont="1" applyFill="1" applyProtection="1">
      <protection locked="0"/>
    </xf>
    <xf numFmtId="0" fontId="67" fillId="0" borderId="11" xfId="17" applyFont="1" applyBorder="1" applyAlignment="1" applyProtection="1">
      <alignment horizontal="left"/>
      <protection locked="0"/>
    </xf>
    <xf numFmtId="0" fontId="40" fillId="0" borderId="11" xfId="17" applyFont="1" applyBorder="1" applyProtection="1">
      <protection locked="0"/>
    </xf>
    <xf numFmtId="0" fontId="38" fillId="0" borderId="11" xfId="17" applyFont="1" applyBorder="1" applyAlignment="1" applyProtection="1">
      <alignment horizontal="left"/>
      <protection locked="0"/>
    </xf>
    <xf numFmtId="0" fontId="33" fillId="0" borderId="11" xfId="19" applyFont="1" applyBorder="1" applyAlignment="1" applyProtection="1">
      <alignment horizontal="left"/>
      <protection locked="0"/>
    </xf>
    <xf numFmtId="0" fontId="31" fillId="0" borderId="11" xfId="14" applyBorder="1" applyProtection="1">
      <protection locked="0"/>
    </xf>
    <xf numFmtId="0" fontId="33" fillId="0" borderId="13" xfId="19" applyFont="1" applyBorder="1" applyAlignment="1" applyProtection="1">
      <alignment horizontal="center"/>
      <protection locked="0"/>
    </xf>
    <xf numFmtId="0" fontId="33" fillId="0" borderId="15" xfId="19" applyFont="1" applyBorder="1" applyAlignment="1" applyProtection="1">
      <alignment horizontal="center"/>
      <protection locked="0"/>
    </xf>
    <xf numFmtId="0" fontId="33" fillId="0" borderId="16" xfId="19" applyFont="1" applyBorder="1" applyAlignment="1" applyProtection="1">
      <alignment horizontal="center"/>
      <protection locked="0"/>
    </xf>
    <xf numFmtId="3" fontId="88" fillId="0" borderId="11" xfId="14" applyNumberFormat="1" applyFont="1" applyBorder="1" applyProtection="1">
      <protection locked="0"/>
    </xf>
    <xf numFmtId="0" fontId="88" fillId="0" borderId="11" xfId="14" applyFont="1" applyBorder="1" applyProtection="1">
      <protection locked="0"/>
    </xf>
    <xf numFmtId="0" fontId="40" fillId="0" borderId="15" xfId="14" applyFont="1" applyBorder="1" applyProtection="1">
      <protection locked="0"/>
    </xf>
    <xf numFmtId="0" fontId="40" fillId="0" borderId="16" xfId="14" applyFont="1" applyBorder="1" applyProtection="1">
      <protection locked="0"/>
    </xf>
    <xf numFmtId="0" fontId="33" fillId="0" borderId="16" xfId="19" applyFont="1" applyBorder="1" applyAlignment="1" applyProtection="1">
      <alignment horizontal="left"/>
      <protection locked="0"/>
    </xf>
    <xf numFmtId="0" fontId="39" fillId="35" borderId="0" xfId="14" applyFont="1" applyFill="1" applyProtection="1">
      <protection locked="0"/>
    </xf>
    <xf numFmtId="0" fontId="33" fillId="0" borderId="22" xfId="19" applyFont="1" applyBorder="1" applyAlignment="1" applyProtection="1">
      <alignment horizontal="center"/>
      <protection locked="0"/>
    </xf>
    <xf numFmtId="0" fontId="40" fillId="0" borderId="20" xfId="14" applyFont="1" applyBorder="1" applyProtection="1">
      <protection locked="0"/>
    </xf>
    <xf numFmtId="0" fontId="40" fillId="0" borderId="23" xfId="14" applyFont="1" applyBorder="1" applyProtection="1">
      <protection locked="0"/>
    </xf>
    <xf numFmtId="0" fontId="40" fillId="0" borderId="0" xfId="14" applyFont="1" applyAlignment="1" applyProtection="1">
      <alignment horizontal="right"/>
      <protection locked="0"/>
    </xf>
    <xf numFmtId="0" fontId="40" fillId="0" borderId="11" xfId="14" applyFont="1" applyBorder="1" applyProtection="1">
      <protection locked="0"/>
    </xf>
    <xf numFmtId="0" fontId="68" fillId="0" borderId="35" xfId="18" applyBorder="1" applyProtection="1">
      <protection locked="0"/>
    </xf>
    <xf numFmtId="0" fontId="40" fillId="0" borderId="24" xfId="14" applyFont="1" applyBorder="1" applyProtection="1">
      <protection locked="0"/>
    </xf>
    <xf numFmtId="0" fontId="40" fillId="0" borderId="24" xfId="23" applyFont="1" applyBorder="1" applyAlignment="1" applyProtection="1">
      <alignment horizontal="center" vertical="center"/>
      <protection locked="0"/>
    </xf>
    <xf numFmtId="0" fontId="40" fillId="0" borderId="36" xfId="14" applyFont="1" applyBorder="1" applyProtection="1">
      <protection locked="0"/>
    </xf>
    <xf numFmtId="0" fontId="71" fillId="0" borderId="0" xfId="23" applyFont="1" applyAlignment="1" applyProtection="1">
      <alignment horizontal="center"/>
      <protection locked="0"/>
    </xf>
    <xf numFmtId="0" fontId="66" fillId="0" borderId="0" xfId="23" applyFont="1" applyAlignment="1" applyProtection="1">
      <alignment horizontal="center" vertical="center"/>
      <protection locked="0"/>
    </xf>
    <xf numFmtId="169" fontId="88" fillId="0" borderId="11" xfId="14" applyNumberFormat="1" applyFont="1" applyBorder="1" applyProtection="1">
      <protection locked="0"/>
    </xf>
    <xf numFmtId="0" fontId="88" fillId="0" borderId="0" xfId="14" applyFont="1" applyProtection="1">
      <protection locked="0"/>
    </xf>
    <xf numFmtId="0" fontId="73" fillId="0" borderId="0" xfId="23" applyFont="1" applyAlignment="1" applyProtection="1">
      <alignment horizontal="right"/>
      <protection locked="0"/>
    </xf>
    <xf numFmtId="0" fontId="73" fillId="4" borderId="11" xfId="23" applyFont="1" applyFill="1" applyBorder="1" applyProtection="1">
      <protection locked="0"/>
    </xf>
    <xf numFmtId="0" fontId="73" fillId="0" borderId="0" xfId="23" applyFont="1" applyProtection="1">
      <protection locked="0"/>
    </xf>
    <xf numFmtId="0" fontId="73" fillId="22" borderId="11" xfId="23" applyFont="1" applyFill="1" applyBorder="1" applyProtection="1">
      <protection locked="0"/>
    </xf>
    <xf numFmtId="0" fontId="39" fillId="0" borderId="0" xfId="14" applyFont="1" applyProtection="1">
      <protection locked="0"/>
    </xf>
    <xf numFmtId="0" fontId="85" fillId="35" borderId="0" xfId="23" applyFont="1" applyFill="1" applyProtection="1">
      <protection locked="0"/>
    </xf>
    <xf numFmtId="0" fontId="101" fillId="0" borderId="0" xfId="20" applyFont="1" applyProtection="1">
      <protection locked="0"/>
    </xf>
    <xf numFmtId="0" fontId="30" fillId="0" borderId="21" xfId="17" applyFont="1" applyBorder="1" applyAlignment="1" applyProtection="1">
      <alignment horizontal="right" vertical="center"/>
      <protection locked="0"/>
    </xf>
    <xf numFmtId="0" fontId="102" fillId="0" borderId="11" xfId="19" applyFont="1" applyBorder="1" applyAlignment="1" applyProtection="1">
      <alignment horizontal="center" vertical="center"/>
      <protection locked="0"/>
    </xf>
    <xf numFmtId="0" fontId="33" fillId="0" borderId="11" xfId="19" applyFont="1" applyBorder="1" applyAlignment="1" applyProtection="1">
      <alignment horizontal="center" vertical="center"/>
      <protection locked="0"/>
    </xf>
    <xf numFmtId="1" fontId="73" fillId="0" borderId="0" xfId="8" applyNumberFormat="1" applyFont="1" applyAlignment="1" applyProtection="1">
      <alignment horizontal="center"/>
      <protection locked="0"/>
    </xf>
    <xf numFmtId="0" fontId="33" fillId="0" borderId="21" xfId="19" applyFont="1" applyBorder="1" applyAlignment="1" applyProtection="1">
      <alignment horizontal="right" vertical="center"/>
      <protection locked="0"/>
    </xf>
    <xf numFmtId="0" fontId="30" fillId="0" borderId="11" xfId="19" applyFont="1" applyBorder="1" applyAlignment="1" applyProtection="1">
      <alignment horizontal="center" vertical="center"/>
      <protection locked="0"/>
    </xf>
    <xf numFmtId="0" fontId="103" fillId="0" borderId="11" xfId="19" applyFont="1" applyBorder="1" applyAlignment="1" applyProtection="1">
      <alignment horizontal="center" vertical="center"/>
      <protection locked="0"/>
    </xf>
    <xf numFmtId="0" fontId="33" fillId="0" borderId="0" xfId="19" applyFont="1" applyAlignment="1" applyProtection="1">
      <alignment horizontal="center" vertical="center"/>
      <protection locked="0"/>
    </xf>
    <xf numFmtId="0" fontId="103" fillId="0" borderId="0" xfId="19" applyFont="1" applyAlignment="1" applyProtection="1">
      <alignment horizontal="center" vertical="center"/>
      <protection locked="0"/>
    </xf>
    <xf numFmtId="0" fontId="104" fillId="0" borderId="0" xfId="20" applyFont="1" applyProtection="1">
      <protection locked="0"/>
    </xf>
    <xf numFmtId="0" fontId="105" fillId="47" borderId="0" xfId="23" applyFont="1" applyFill="1" applyProtection="1">
      <protection locked="0"/>
    </xf>
    <xf numFmtId="0" fontId="106" fillId="47" borderId="0" xfId="20" applyFont="1" applyFill="1" applyProtection="1">
      <protection locked="0"/>
    </xf>
    <xf numFmtId="0" fontId="107" fillId="47" borderId="0" xfId="23" applyFont="1" applyFill="1" applyAlignment="1" applyProtection="1">
      <alignment horizontal="center"/>
      <protection locked="0"/>
    </xf>
    <xf numFmtId="0" fontId="108" fillId="47" borderId="0" xfId="23" applyFont="1" applyFill="1" applyProtection="1">
      <protection locked="0"/>
    </xf>
    <xf numFmtId="1" fontId="109" fillId="47" borderId="0" xfId="8" applyNumberFormat="1" applyFont="1" applyFill="1" applyAlignment="1" applyProtection="1">
      <alignment horizontal="center"/>
      <protection locked="0"/>
    </xf>
    <xf numFmtId="170" fontId="38" fillId="47" borderId="0" xfId="14" applyNumberFormat="1" applyFont="1" applyFill="1" applyAlignment="1" applyProtection="1">
      <alignment horizontal="right" vertical="center"/>
      <protection locked="0"/>
    </xf>
    <xf numFmtId="170" fontId="38" fillId="4" borderId="11" xfId="14" applyNumberFormat="1" applyFont="1" applyFill="1" applyBorder="1" applyAlignment="1" applyProtection="1">
      <alignment horizontal="center" vertical="center" wrapText="1"/>
      <protection locked="0"/>
    </xf>
    <xf numFmtId="0" fontId="69" fillId="47" borderId="0" xfId="23" applyFont="1" applyFill="1" applyAlignment="1" applyProtection="1">
      <alignment wrapText="1"/>
      <protection locked="0"/>
    </xf>
    <xf numFmtId="0" fontId="110" fillId="0" borderId="0" xfId="23" applyFont="1" applyProtection="1">
      <protection locked="0"/>
    </xf>
    <xf numFmtId="170" fontId="111" fillId="0" borderId="0" xfId="14" applyNumberFormat="1" applyFont="1" applyAlignment="1" applyProtection="1">
      <alignment horizontal="right"/>
      <protection locked="0"/>
    </xf>
    <xf numFmtId="170" fontId="41" fillId="0" borderId="0" xfId="14" applyNumberFormat="1" applyFont="1" applyAlignment="1" applyProtection="1">
      <alignment wrapText="1"/>
      <protection locked="0"/>
    </xf>
    <xf numFmtId="0" fontId="69" fillId="0" borderId="0" xfId="23" applyFont="1" applyAlignment="1" applyProtection="1">
      <alignment wrapText="1"/>
      <protection locked="0"/>
    </xf>
    <xf numFmtId="0" fontId="67" fillId="35" borderId="0" xfId="23" applyFont="1" applyFill="1" applyAlignment="1" applyProtection="1">
      <alignment horizontal="right"/>
      <protection locked="0"/>
    </xf>
    <xf numFmtId="0" fontId="67" fillId="35" borderId="0" xfId="23" applyFont="1" applyFill="1" applyProtection="1">
      <protection locked="0"/>
    </xf>
    <xf numFmtId="0" fontId="73" fillId="35" borderId="0" xfId="23" applyFont="1" applyFill="1" applyProtection="1">
      <protection locked="0"/>
    </xf>
    <xf numFmtId="0" fontId="112" fillId="35" borderId="0" xfId="23" applyFont="1" applyFill="1" applyProtection="1">
      <protection locked="0"/>
    </xf>
    <xf numFmtId="0" fontId="113" fillId="35" borderId="0" xfId="23" applyFont="1" applyFill="1" applyProtection="1">
      <protection locked="0"/>
    </xf>
    <xf numFmtId="0" fontId="45" fillId="35" borderId="0" xfId="14" applyFont="1" applyFill="1" applyProtection="1">
      <protection locked="0"/>
    </xf>
    <xf numFmtId="0" fontId="69" fillId="0" borderId="0" xfId="23" applyFont="1" applyAlignment="1" applyProtection="1">
      <alignment horizontal="left" vertical="center"/>
      <protection locked="0"/>
    </xf>
    <xf numFmtId="0" fontId="69" fillId="35" borderId="0" xfId="23" applyFont="1" applyFill="1" applyAlignment="1" applyProtection="1">
      <alignment horizontal="left" vertical="center"/>
      <protection locked="0"/>
    </xf>
    <xf numFmtId="0" fontId="39" fillId="0" borderId="0" xfId="23" applyFont="1" applyAlignment="1" applyProtection="1">
      <alignment horizontal="left" vertical="center"/>
      <protection locked="0"/>
    </xf>
    <xf numFmtId="0" fontId="39" fillId="0" borderId="0" xfId="14" applyFont="1"/>
    <xf numFmtId="0" fontId="39" fillId="0" borderId="0" xfId="23" applyFont="1" applyAlignment="1" applyProtection="1">
      <alignment horizontal="center" vertical="center" wrapText="1"/>
      <protection locked="0"/>
    </xf>
    <xf numFmtId="0" fontId="39" fillId="0" borderId="0" xfId="8" applyFont="1" applyAlignment="1" applyProtection="1">
      <alignment horizontal="left" vertical="center"/>
      <protection locked="0"/>
    </xf>
    <xf numFmtId="0" fontId="39" fillId="0" borderId="0" xfId="8" applyFont="1" applyAlignment="1" applyProtection="1">
      <alignment horizontal="center" vertical="center" wrapText="1"/>
      <protection locked="0"/>
    </xf>
    <xf numFmtId="0" fontId="39" fillId="0" borderId="0" xfId="14" applyFont="1" applyAlignment="1" applyProtection="1">
      <alignment horizontal="center" vertical="center" wrapText="1"/>
      <protection locked="0"/>
    </xf>
    <xf numFmtId="0" fontId="39" fillId="0" borderId="0" xfId="14" applyFont="1" applyAlignment="1" applyProtection="1">
      <alignment horizontal="left" vertical="center"/>
      <protection locked="0"/>
    </xf>
    <xf numFmtId="0" fontId="39" fillId="0" borderId="0" xfId="14" applyFont="1" applyAlignment="1" applyProtection="1">
      <alignment horizontal="left" vertical="center" wrapText="1"/>
      <protection locked="0"/>
    </xf>
    <xf numFmtId="0" fontId="38" fillId="16" borderId="24" xfId="14" applyFont="1" applyFill="1" applyBorder="1" applyAlignment="1" applyProtection="1">
      <alignment horizontal="center" vertical="center" wrapText="1"/>
      <protection locked="0"/>
    </xf>
    <xf numFmtId="0" fontId="38" fillId="0" borderId="24" xfId="14" applyFont="1" applyBorder="1" applyAlignment="1" applyProtection="1">
      <alignment horizontal="left" vertical="center" wrapText="1"/>
      <protection locked="0"/>
    </xf>
    <xf numFmtId="0" fontId="38" fillId="4" borderId="0" xfId="14" applyFont="1" applyFill="1" applyAlignment="1" applyProtection="1">
      <alignment horizontal="left" vertical="center" wrapText="1"/>
      <protection locked="0"/>
    </xf>
    <xf numFmtId="0" fontId="38" fillId="0" borderId="0" xfId="14" applyFont="1" applyAlignment="1" applyProtection="1">
      <alignment horizontal="left" vertical="center"/>
      <protection locked="0"/>
    </xf>
    <xf numFmtId="0" fontId="69" fillId="0" borderId="0" xfId="23" applyFont="1" applyAlignment="1" applyProtection="1">
      <alignment horizontal="left" vertical="center" wrapText="1"/>
      <protection locked="0"/>
    </xf>
    <xf numFmtId="0" fontId="39" fillId="0" borderId="0" xfId="8" applyFont="1" applyAlignment="1">
      <alignment horizontal="left" vertical="center" wrapText="1"/>
    </xf>
    <xf numFmtId="0" fontId="69" fillId="0" borderId="0" xfId="8" applyFont="1" applyAlignment="1" applyProtection="1">
      <alignment horizontal="left" vertical="center" wrapText="1"/>
      <protection locked="0"/>
    </xf>
    <xf numFmtId="0" fontId="39" fillId="0" borderId="0" xfId="8" applyFont="1" applyAlignment="1" applyProtection="1">
      <alignment horizontal="left" vertical="center" wrapText="1"/>
      <protection locked="0"/>
    </xf>
    <xf numFmtId="0" fontId="40" fillId="0" borderId="0" xfId="23" applyFont="1" applyProtection="1">
      <protection locked="0"/>
    </xf>
    <xf numFmtId="0" fontId="41" fillId="4" borderId="25" xfId="14" applyFont="1" applyFill="1" applyBorder="1"/>
    <xf numFmtId="0" fontId="41" fillId="36" borderId="25" xfId="14" applyFont="1" applyFill="1" applyBorder="1" applyProtection="1">
      <protection locked="0"/>
    </xf>
    <xf numFmtId="0" fontId="41" fillId="36" borderId="25" xfId="14" applyFont="1" applyFill="1" applyBorder="1" applyAlignment="1" applyProtection="1">
      <alignment wrapText="1"/>
      <protection locked="0"/>
    </xf>
    <xf numFmtId="1" fontId="41" fillId="16" borderId="25" xfId="14" applyNumberFormat="1" applyFont="1" applyFill="1" applyBorder="1" applyAlignment="1" applyProtection="1">
      <alignment horizontal="center"/>
      <protection locked="0"/>
    </xf>
    <xf numFmtId="0" fontId="40" fillId="16" borderId="11" xfId="23" applyFont="1" applyFill="1" applyBorder="1" applyProtection="1">
      <protection locked="0"/>
    </xf>
    <xf numFmtId="10" fontId="41" fillId="16" borderId="26" xfId="14" applyNumberFormat="1" applyFont="1" applyFill="1" applyBorder="1" applyProtection="1">
      <protection locked="0"/>
    </xf>
    <xf numFmtId="0" fontId="41" fillId="16" borderId="26" xfId="14" applyFont="1" applyFill="1" applyBorder="1" applyProtection="1">
      <protection locked="0"/>
    </xf>
    <xf numFmtId="170" fontId="63" fillId="16" borderId="11" xfId="23" applyNumberFormat="1" applyFont="1" applyFill="1" applyBorder="1" applyProtection="1">
      <protection locked="0"/>
    </xf>
    <xf numFmtId="0" fontId="41" fillId="4" borderId="11" xfId="14" applyFont="1" applyFill="1" applyBorder="1" applyProtection="1">
      <protection locked="0"/>
    </xf>
    <xf numFmtId="0" fontId="41" fillId="16" borderId="11" xfId="14" applyFont="1" applyFill="1" applyBorder="1" applyProtection="1">
      <protection locked="0"/>
    </xf>
    <xf numFmtId="0" fontId="63" fillId="16" borderId="11" xfId="23" applyFont="1" applyFill="1" applyBorder="1" applyProtection="1">
      <protection locked="0"/>
    </xf>
    <xf numFmtId="0" fontId="69" fillId="22" borderId="11" xfId="23" applyFont="1" applyFill="1" applyBorder="1" applyProtection="1">
      <protection locked="0"/>
    </xf>
    <xf numFmtId="170" fontId="41" fillId="4" borderId="25" xfId="14" applyNumberFormat="1" applyFont="1" applyFill="1" applyBorder="1"/>
    <xf numFmtId="2" fontId="40" fillId="4" borderId="11" xfId="24" applyNumberFormat="1" applyFont="1" applyFill="1" applyBorder="1"/>
    <xf numFmtId="170" fontId="41" fillId="4" borderId="25" xfId="14" applyNumberFormat="1" applyFont="1" applyFill="1" applyBorder="1" applyProtection="1">
      <protection locked="0"/>
    </xf>
    <xf numFmtId="170" fontId="41" fillId="48" borderId="11" xfId="14" applyNumberFormat="1" applyFont="1" applyFill="1" applyBorder="1" applyProtection="1">
      <protection locked="0"/>
    </xf>
    <xf numFmtId="170" fontId="41" fillId="48" borderId="25" xfId="14" applyNumberFormat="1" applyFont="1" applyFill="1" applyBorder="1" applyProtection="1">
      <protection locked="0"/>
    </xf>
    <xf numFmtId="10" fontId="41" fillId="16" borderId="11" xfId="14" applyNumberFormat="1" applyFont="1" applyFill="1" applyBorder="1" applyProtection="1">
      <protection locked="0"/>
    </xf>
    <xf numFmtId="170" fontId="41" fillId="0" borderId="0" xfId="14" applyNumberFormat="1" applyFont="1" applyProtection="1">
      <protection locked="0"/>
    </xf>
    <xf numFmtId="10" fontId="63" fillId="16" borderId="11" xfId="23" applyNumberFormat="1" applyFont="1" applyFill="1" applyBorder="1" applyProtection="1">
      <protection locked="0"/>
    </xf>
    <xf numFmtId="0" fontId="74" fillId="4" borderId="11" xfId="14" applyFont="1" applyFill="1" applyBorder="1"/>
    <xf numFmtId="0" fontId="39" fillId="0" borderId="0" xfId="23" applyFont="1" applyProtection="1">
      <protection locked="0"/>
    </xf>
    <xf numFmtId="0" fontId="39" fillId="0" borderId="0" xfId="23" applyFont="1" applyAlignment="1" applyProtection="1">
      <alignment horizontal="right"/>
      <protection locked="0"/>
    </xf>
    <xf numFmtId="166" fontId="39" fillId="4" borderId="11" xfId="23" applyNumberFormat="1" applyFont="1" applyFill="1" applyBorder="1" applyAlignment="1">
      <alignment horizontal="center"/>
    </xf>
    <xf numFmtId="0" fontId="39" fillId="4" borderId="11" xfId="23" applyFont="1" applyFill="1" applyBorder="1" applyAlignment="1">
      <alignment horizontal="center"/>
    </xf>
    <xf numFmtId="166" fontId="39" fillId="49" borderId="11" xfId="23" applyNumberFormat="1" applyFont="1" applyFill="1" applyBorder="1" applyAlignment="1" applyProtection="1">
      <alignment horizontal="center"/>
      <protection locked="0"/>
    </xf>
    <xf numFmtId="0" fontId="40" fillId="0" borderId="0" xfId="23" applyFont="1" applyAlignment="1" applyProtection="1">
      <alignment horizontal="right"/>
      <protection locked="0"/>
    </xf>
    <xf numFmtId="166" fontId="40" fillId="4" borderId="11" xfId="23" applyNumberFormat="1" applyFont="1" applyFill="1" applyBorder="1" applyAlignment="1">
      <alignment horizontal="center"/>
    </xf>
    <xf numFmtId="0" fontId="63" fillId="22" borderId="11" xfId="23" applyFont="1" applyFill="1" applyBorder="1" applyAlignment="1" applyProtection="1">
      <alignment horizontal="center"/>
      <protection locked="0"/>
    </xf>
    <xf numFmtId="166" fontId="40" fillId="49" borderId="11" xfId="23" applyNumberFormat="1" applyFont="1" applyFill="1" applyBorder="1" applyAlignment="1" applyProtection="1">
      <alignment horizontal="center"/>
      <protection locked="0"/>
    </xf>
    <xf numFmtId="0" fontId="40" fillId="22" borderId="11" xfId="14" applyFont="1" applyFill="1" applyBorder="1" applyAlignment="1" applyProtection="1">
      <alignment horizontal="center" vertical="center"/>
      <protection locked="0"/>
    </xf>
    <xf numFmtId="0" fontId="75" fillId="0" borderId="0" xfId="18" applyFont="1" applyAlignment="1" applyProtection="1">
      <alignment horizontal="left" indent="1"/>
      <protection locked="0"/>
    </xf>
    <xf numFmtId="0" fontId="40" fillId="4" borderId="11" xfId="23" applyFont="1" applyFill="1" applyBorder="1"/>
    <xf numFmtId="0" fontId="63" fillId="0" borderId="0" xfId="23" applyFont="1"/>
    <xf numFmtId="0" fontId="69" fillId="0" borderId="0" xfId="23" applyFont="1" applyAlignment="1" applyProtection="1">
      <alignment horizontal="left"/>
      <protection locked="0"/>
    </xf>
    <xf numFmtId="0" fontId="40" fillId="48" borderId="11" xfId="23" applyFont="1" applyFill="1" applyBorder="1" applyProtection="1">
      <protection locked="0"/>
    </xf>
    <xf numFmtId="0" fontId="69" fillId="0" borderId="0" xfId="23" applyFont="1" applyAlignment="1" applyProtection="1">
      <alignment horizontal="center" vertical="center"/>
      <protection locked="0"/>
    </xf>
    <xf numFmtId="0" fontId="63" fillId="22" borderId="11" xfId="23" applyFont="1" applyFill="1" applyBorder="1" applyAlignment="1" applyProtection="1">
      <alignment horizontal="center" vertical="center"/>
      <protection locked="0"/>
    </xf>
    <xf numFmtId="0" fontId="38" fillId="4" borderId="24" xfId="14" applyFont="1" applyFill="1" applyBorder="1" applyAlignment="1" applyProtection="1">
      <alignment horizontal="left" vertical="center" wrapText="1"/>
      <protection locked="0"/>
    </xf>
    <xf numFmtId="0" fontId="38" fillId="0" borderId="24" xfId="14" applyFont="1" applyBorder="1" applyAlignment="1" applyProtection="1">
      <alignment horizontal="left" vertical="center"/>
      <protection locked="0"/>
    </xf>
    <xf numFmtId="0" fontId="69" fillId="0" borderId="24" xfId="23" applyFont="1" applyBorder="1" applyAlignment="1" applyProtection="1">
      <alignment horizontal="left" vertical="center"/>
      <protection locked="0"/>
    </xf>
    <xf numFmtId="0" fontId="40" fillId="17" borderId="27" xfId="23" applyFont="1" applyFill="1" applyBorder="1" applyAlignment="1" applyProtection="1">
      <alignment horizontal="left" vertical="center"/>
      <protection locked="0"/>
    </xf>
    <xf numFmtId="0" fontId="40" fillId="17" borderId="28" xfId="23" applyFont="1" applyFill="1" applyBorder="1" applyAlignment="1" applyProtection="1">
      <alignment horizontal="left" vertical="center"/>
      <protection locked="0"/>
    </xf>
    <xf numFmtId="0" fontId="40" fillId="17" borderId="29" xfId="23" applyFont="1" applyFill="1" applyBorder="1" applyAlignment="1" applyProtection="1">
      <alignment horizontal="left" vertical="center"/>
      <protection locked="0"/>
    </xf>
    <xf numFmtId="0" fontId="40" fillId="17" borderId="30" xfId="23" applyFont="1" applyFill="1" applyBorder="1" applyAlignment="1" applyProtection="1">
      <alignment horizontal="left" vertical="center"/>
      <protection locked="0"/>
    </xf>
    <xf numFmtId="0" fontId="40" fillId="17" borderId="0" xfId="23" applyFont="1" applyFill="1" applyAlignment="1" applyProtection="1">
      <alignment horizontal="left" vertical="center"/>
      <protection locked="0"/>
    </xf>
    <xf numFmtId="0" fontId="40" fillId="17" borderId="21" xfId="23" applyFont="1" applyFill="1" applyBorder="1" applyAlignment="1" applyProtection="1">
      <alignment horizontal="left" vertical="center"/>
      <protection locked="0"/>
    </xf>
    <xf numFmtId="0" fontId="40" fillId="17" borderId="22" xfId="23" applyFont="1" applyFill="1" applyBorder="1" applyAlignment="1" applyProtection="1">
      <alignment horizontal="left" vertical="center"/>
      <protection locked="0"/>
    </xf>
    <xf numFmtId="0" fontId="40" fillId="17" borderId="20" xfId="23" applyFont="1" applyFill="1" applyBorder="1" applyAlignment="1" applyProtection="1">
      <alignment horizontal="left" vertical="center"/>
      <protection locked="0"/>
    </xf>
    <xf numFmtId="0" fontId="40" fillId="17" borderId="23" xfId="23" applyFont="1" applyFill="1" applyBorder="1" applyAlignment="1" applyProtection="1">
      <alignment horizontal="left" vertical="center"/>
      <protection locked="0"/>
    </xf>
    <xf numFmtId="0" fontId="71" fillId="35" borderId="0" xfId="23" applyFont="1" applyFill="1" applyAlignment="1" applyProtection="1">
      <alignment horizontal="center"/>
      <protection locked="0"/>
    </xf>
    <xf numFmtId="1" fontId="39" fillId="4" borderId="11" xfId="23" applyNumberFormat="1" applyFont="1" applyFill="1" applyBorder="1" applyAlignment="1">
      <alignment horizontal="center"/>
    </xf>
    <xf numFmtId="0" fontId="63" fillId="17" borderId="27" xfId="23" applyFont="1" applyFill="1" applyBorder="1" applyProtection="1">
      <protection locked="0"/>
    </xf>
    <xf numFmtId="0" fontId="63" fillId="17" borderId="28" xfId="23" applyFont="1" applyFill="1" applyBorder="1" applyProtection="1">
      <protection locked="0"/>
    </xf>
    <xf numFmtId="0" fontId="63" fillId="17" borderId="29" xfId="23" applyFont="1" applyFill="1" applyBorder="1" applyProtection="1">
      <protection locked="0"/>
    </xf>
    <xf numFmtId="0" fontId="63" fillId="17" borderId="30" xfId="23" applyFont="1" applyFill="1" applyBorder="1" applyProtection="1">
      <protection locked="0"/>
    </xf>
    <xf numFmtId="0" fontId="63" fillId="17" borderId="0" xfId="23" applyFont="1" applyFill="1" applyProtection="1">
      <protection locked="0"/>
    </xf>
    <xf numFmtId="0" fontId="63" fillId="17" borderId="21" xfId="23" applyFont="1" applyFill="1" applyBorder="1" applyProtection="1">
      <protection locked="0"/>
    </xf>
    <xf numFmtId="0" fontId="40" fillId="0" borderId="0" xfId="23" applyFont="1" applyAlignment="1" applyProtection="1">
      <alignment horizontal="center"/>
      <protection locked="0"/>
    </xf>
    <xf numFmtId="0" fontId="63" fillId="17" borderId="22" xfId="23" applyFont="1" applyFill="1" applyBorder="1" applyProtection="1">
      <protection locked="0"/>
    </xf>
    <xf numFmtId="0" fontId="63" fillId="17" borderId="20" xfId="23" applyFont="1" applyFill="1" applyBorder="1" applyProtection="1">
      <protection locked="0"/>
    </xf>
    <xf numFmtId="0" fontId="63" fillId="17" borderId="23" xfId="23" applyFont="1" applyFill="1" applyBorder="1" applyProtection="1">
      <protection locked="0"/>
    </xf>
    <xf numFmtId="0" fontId="70" fillId="35" borderId="0" xfId="23" applyFont="1" applyFill="1" applyAlignment="1" applyProtection="1">
      <alignment horizontal="center"/>
      <protection locked="0"/>
    </xf>
    <xf numFmtId="0" fontId="38" fillId="37" borderId="24" xfId="14" applyFont="1" applyFill="1" applyBorder="1" applyAlignment="1" applyProtection="1">
      <alignment horizontal="center" vertical="center" wrapText="1"/>
      <protection locked="0"/>
    </xf>
    <xf numFmtId="0" fontId="39" fillId="35" borderId="0" xfId="23" applyFont="1" applyFill="1" applyAlignment="1" applyProtection="1">
      <alignment horizontal="right"/>
      <protection locked="0"/>
    </xf>
    <xf numFmtId="0" fontId="40" fillId="35" borderId="0" xfId="23" applyFont="1" applyFill="1" applyAlignment="1" applyProtection="1">
      <alignment horizontal="right"/>
      <protection locked="0"/>
    </xf>
    <xf numFmtId="0" fontId="113" fillId="0" borderId="0" xfId="23" applyFont="1" applyProtection="1">
      <protection locked="0"/>
    </xf>
    <xf numFmtId="0" fontId="45" fillId="0" borderId="0" xfId="14" applyFont="1" applyProtection="1">
      <protection locked="0"/>
    </xf>
    <xf numFmtId="0" fontId="39" fillId="35" borderId="0" xfId="23" applyFont="1" applyFill="1" applyProtection="1">
      <protection locked="0"/>
    </xf>
    <xf numFmtId="0" fontId="114" fillId="47" borderId="0" xfId="14" applyFont="1" applyFill="1" applyProtection="1">
      <protection locked="0"/>
    </xf>
    <xf numFmtId="0" fontId="115" fillId="47" borderId="0" xfId="14" applyFont="1" applyFill="1" applyProtection="1">
      <protection locked="0"/>
    </xf>
    <xf numFmtId="0" fontId="38" fillId="38" borderId="24" xfId="14" applyFont="1" applyFill="1" applyBorder="1" applyAlignment="1" applyProtection="1">
      <alignment horizontal="left" vertical="center" wrapText="1"/>
      <protection locked="0"/>
    </xf>
    <xf numFmtId="0" fontId="40" fillId="17" borderId="27" xfId="23" applyFont="1" applyFill="1" applyBorder="1" applyAlignment="1" applyProtection="1">
      <alignment horizontal="center"/>
      <protection locked="0"/>
    </xf>
    <xf numFmtId="0" fontId="40" fillId="17" borderId="28" xfId="23" applyFont="1" applyFill="1" applyBorder="1" applyAlignment="1" applyProtection="1">
      <alignment horizontal="center"/>
      <protection locked="0"/>
    </xf>
    <xf numFmtId="0" fontId="40" fillId="17" borderId="29" xfId="23" applyFont="1" applyFill="1" applyBorder="1" applyAlignment="1" applyProtection="1">
      <alignment horizontal="center"/>
      <protection locked="0"/>
    </xf>
    <xf numFmtId="0" fontId="40" fillId="17" borderId="30" xfId="23" applyFont="1" applyFill="1" applyBorder="1" applyAlignment="1" applyProtection="1">
      <alignment horizontal="center"/>
      <protection locked="0"/>
    </xf>
    <xf numFmtId="0" fontId="40" fillId="17" borderId="0" xfId="23" applyFont="1" applyFill="1" applyAlignment="1" applyProtection="1">
      <alignment horizontal="center"/>
      <protection locked="0"/>
    </xf>
    <xf numFmtId="0" fontId="40" fillId="17" borderId="21" xfId="23" applyFont="1" applyFill="1" applyBorder="1" applyAlignment="1" applyProtection="1">
      <alignment horizontal="center"/>
      <protection locked="0"/>
    </xf>
    <xf numFmtId="0" fontId="63" fillId="0" borderId="0" xfId="23" applyFont="1" applyAlignment="1" applyProtection="1">
      <alignment horizontal="right" vertical="center"/>
      <protection locked="0"/>
    </xf>
    <xf numFmtId="0" fontId="63" fillId="0" borderId="21" xfId="23" applyFont="1" applyBorder="1" applyAlignment="1" applyProtection="1">
      <alignment horizontal="right" vertical="center"/>
      <protection locked="0"/>
    </xf>
    <xf numFmtId="0" fontId="69" fillId="0" borderId="0" xfId="23" applyFont="1" applyAlignment="1">
      <alignment horizontal="center" vertical="center"/>
    </xf>
    <xf numFmtId="0" fontId="40" fillId="17" borderId="22" xfId="23" applyFont="1" applyFill="1" applyBorder="1" applyAlignment="1" applyProtection="1">
      <alignment horizontal="center"/>
      <protection locked="0"/>
    </xf>
    <xf numFmtId="0" fontId="40" fillId="17" borderId="20" xfId="23" applyFont="1" applyFill="1" applyBorder="1" applyAlignment="1" applyProtection="1">
      <alignment horizontal="center"/>
      <protection locked="0"/>
    </xf>
    <xf numFmtId="0" fontId="40" fillId="17" borderId="23" xfId="23" applyFont="1" applyFill="1" applyBorder="1" applyAlignment="1" applyProtection="1">
      <alignment horizontal="center"/>
      <protection locked="0"/>
    </xf>
    <xf numFmtId="0" fontId="38" fillId="0" borderId="0" xfId="14" applyFont="1" applyAlignment="1" applyProtection="1">
      <alignment horizontal="center" vertical="center"/>
      <protection locked="0"/>
    </xf>
    <xf numFmtId="0" fontId="40" fillId="0" borderId="0" xfId="18" applyFont="1" applyAlignment="1" applyProtection="1">
      <alignment horizontal="left"/>
      <protection locked="0"/>
    </xf>
    <xf numFmtId="0" fontId="69" fillId="0" borderId="0" xfId="23" applyFont="1"/>
    <xf numFmtId="2" fontId="41" fillId="16" borderId="26" xfId="14" applyNumberFormat="1" applyFont="1" applyFill="1" applyBorder="1" applyProtection="1">
      <protection locked="0"/>
    </xf>
    <xf numFmtId="2" fontId="41" fillId="16" borderId="11" xfId="14" applyNumberFormat="1" applyFont="1" applyFill="1" applyBorder="1" applyProtection="1">
      <protection locked="0"/>
    </xf>
    <xf numFmtId="2" fontId="63" fillId="16" borderId="11" xfId="23" applyNumberFormat="1" applyFont="1" applyFill="1" applyBorder="1" applyProtection="1">
      <protection locked="0"/>
    </xf>
    <xf numFmtId="0" fontId="40" fillId="0" borderId="28" xfId="23" applyFont="1" applyBorder="1" applyProtection="1">
      <protection locked="0"/>
    </xf>
    <xf numFmtId="0" fontId="41" fillId="0" borderId="0" xfId="14" applyFont="1"/>
    <xf numFmtId="0" fontId="38" fillId="0" borderId="0" xfId="14" applyFont="1" applyAlignment="1">
      <alignment horizontal="center" vertical="center"/>
    </xf>
    <xf numFmtId="0" fontId="40" fillId="0" borderId="0" xfId="14" applyFont="1"/>
    <xf numFmtId="0" fontId="37" fillId="35" borderId="0" xfId="14" applyFont="1" applyFill="1" applyProtection="1">
      <protection locked="0"/>
    </xf>
    <xf numFmtId="0" fontId="116" fillId="35" borderId="0" xfId="14" applyFont="1" applyFill="1" applyAlignment="1" applyProtection="1">
      <alignment horizontal="center"/>
      <protection locked="0"/>
    </xf>
    <xf numFmtId="0" fontId="60" fillId="35" borderId="0" xfId="14" applyFont="1" applyFill="1" applyProtection="1">
      <protection locked="0"/>
    </xf>
    <xf numFmtId="0" fontId="117" fillId="0" borderId="0" xfId="14" applyFont="1" applyAlignment="1" applyProtection="1">
      <alignment horizontal="center"/>
      <protection locked="0"/>
    </xf>
    <xf numFmtId="0" fontId="38" fillId="0" borderId="0" xfId="14" applyFont="1" applyProtection="1">
      <protection locked="0"/>
    </xf>
    <xf numFmtId="0" fontId="63" fillId="22" borderId="40" xfId="23" applyFont="1" applyFill="1" applyBorder="1" applyAlignment="1" applyProtection="1">
      <alignment horizontal="center" vertical="center"/>
      <protection locked="0"/>
    </xf>
    <xf numFmtId="0" fontId="63" fillId="0" borderId="28" xfId="23" applyFont="1" applyBorder="1" applyAlignment="1" applyProtection="1">
      <alignment horizontal="center" vertical="center"/>
      <protection locked="0"/>
    </xf>
    <xf numFmtId="0" fontId="67" fillId="35" borderId="0" xfId="23" applyFont="1" applyFill="1" applyAlignment="1" applyProtection="1">
      <alignment horizontal="center"/>
      <protection locked="0"/>
    </xf>
    <xf numFmtId="0" fontId="40" fillId="0" borderId="0" xfId="23" applyFont="1"/>
    <xf numFmtId="166" fontId="41" fillId="16" borderId="26" xfId="14" applyNumberFormat="1" applyFont="1" applyFill="1" applyBorder="1" applyProtection="1">
      <protection locked="0"/>
    </xf>
    <xf numFmtId="174" fontId="39" fillId="4" borderId="11" xfId="23" applyNumberFormat="1" applyFont="1" applyFill="1" applyBorder="1" applyAlignment="1">
      <alignment horizontal="center"/>
    </xf>
    <xf numFmtId="0" fontId="71" fillId="35" borderId="0" xfId="23" applyFont="1" applyFill="1" applyAlignment="1" applyProtection="1">
      <alignment horizontal="left" vertical="center"/>
      <protection locked="0"/>
    </xf>
    <xf numFmtId="1" fontId="63" fillId="16" borderId="11" xfId="23" applyNumberFormat="1" applyFont="1" applyFill="1" applyBorder="1" applyProtection="1">
      <protection locked="0"/>
    </xf>
    <xf numFmtId="0" fontId="114" fillId="44" borderId="0" xfId="14" applyFont="1" applyFill="1" applyProtection="1">
      <protection hidden="1"/>
    </xf>
    <xf numFmtId="0" fontId="82" fillId="44" borderId="0" xfId="14" applyFont="1" applyFill="1" applyProtection="1">
      <protection hidden="1"/>
    </xf>
    <xf numFmtId="2" fontId="82" fillId="44" borderId="0" xfId="14" applyNumberFormat="1" applyFont="1" applyFill="1" applyProtection="1">
      <protection hidden="1"/>
    </xf>
    <xf numFmtId="0" fontId="66" fillId="44" borderId="0" xfId="14" applyFont="1" applyFill="1" applyProtection="1">
      <protection hidden="1"/>
    </xf>
    <xf numFmtId="0" fontId="66" fillId="46" borderId="0" xfId="14" applyFont="1" applyFill="1" applyProtection="1">
      <protection hidden="1"/>
    </xf>
    <xf numFmtId="0" fontId="66" fillId="0" borderId="0" xfId="14" applyFont="1" applyProtection="1">
      <protection hidden="1"/>
    </xf>
    <xf numFmtId="0" fontId="66" fillId="35" borderId="0" xfId="14" applyFont="1" applyFill="1" applyProtection="1">
      <protection hidden="1"/>
    </xf>
    <xf numFmtId="0" fontId="119" fillId="50" borderId="0" xfId="14" applyFont="1" applyFill="1" applyProtection="1">
      <protection locked="0"/>
    </xf>
    <xf numFmtId="0" fontId="120" fillId="50" borderId="0" xfId="14" applyFont="1" applyFill="1" applyProtection="1">
      <protection locked="0"/>
    </xf>
    <xf numFmtId="0" fontId="82" fillId="51" borderId="0" xfId="14" applyFont="1" applyFill="1" applyProtection="1">
      <protection hidden="1"/>
    </xf>
    <xf numFmtId="10" fontId="82" fillId="51" borderId="12" xfId="14" applyNumberFormat="1" applyFont="1" applyFill="1" applyBorder="1" applyProtection="1">
      <protection hidden="1"/>
    </xf>
    <xf numFmtId="0" fontId="67" fillId="0" borderId="0" xfId="14" applyFont="1" applyProtection="1">
      <protection hidden="1"/>
    </xf>
    <xf numFmtId="0" fontId="66" fillId="52" borderId="42" xfId="14" applyFont="1" applyFill="1" applyBorder="1" applyProtection="1">
      <protection hidden="1"/>
    </xf>
    <xf numFmtId="178" fontId="66" fillId="52" borderId="42" xfId="14" applyNumberFormat="1" applyFont="1" applyFill="1" applyBorder="1" applyProtection="1">
      <protection hidden="1"/>
    </xf>
    <xf numFmtId="0" fontId="82" fillId="51" borderId="43" xfId="14" applyFont="1" applyFill="1" applyBorder="1" applyProtection="1">
      <protection hidden="1"/>
    </xf>
    <xf numFmtId="10" fontId="82" fillId="51" borderId="43" xfId="14" applyNumberFormat="1" applyFont="1" applyFill="1" applyBorder="1" applyProtection="1">
      <protection hidden="1"/>
    </xf>
    <xf numFmtId="0" fontId="66" fillId="17" borderId="0" xfId="14" applyFont="1" applyFill="1" applyProtection="1">
      <protection hidden="1"/>
    </xf>
    <xf numFmtId="0" fontId="122" fillId="50" borderId="0" xfId="14" applyFont="1" applyFill="1" applyAlignment="1" applyProtection="1">
      <alignment horizontal="center" vertical="center" wrapText="1"/>
      <protection locked="0"/>
    </xf>
    <xf numFmtId="0" fontId="66" fillId="0" borderId="0" xfId="14" applyFont="1" applyAlignment="1" applyProtection="1">
      <alignment horizontal="center" vertical="center"/>
      <protection locked="0"/>
    </xf>
    <xf numFmtId="0" fontId="67" fillId="6" borderId="0" xfId="14" applyFont="1" applyFill="1" applyAlignment="1" applyProtection="1">
      <alignment horizontal="center" vertical="center" wrapText="1"/>
      <protection locked="0"/>
    </xf>
    <xf numFmtId="0" fontId="66" fillId="0" borderId="0" xfId="14" applyFont="1" applyAlignment="1" applyProtection="1">
      <alignment horizontal="right"/>
      <protection locked="0"/>
    </xf>
    <xf numFmtId="9" fontId="66" fillId="16" borderId="43" xfId="14" applyNumberFormat="1" applyFont="1" applyFill="1" applyBorder="1" applyProtection="1">
      <protection locked="0"/>
    </xf>
    <xf numFmtId="0" fontId="64" fillId="0" borderId="0" xfId="14" applyFont="1" applyAlignment="1" applyProtection="1">
      <alignment horizontal="center"/>
      <protection locked="0"/>
    </xf>
    <xf numFmtId="0" fontId="66" fillId="0" borderId="0" xfId="14" quotePrefix="1" applyFont="1" applyAlignment="1" applyProtection="1">
      <alignment horizontal="right"/>
      <protection locked="0"/>
    </xf>
    <xf numFmtId="0" fontId="66" fillId="4" borderId="43" xfId="14" applyFont="1" applyFill="1" applyBorder="1" applyProtection="1">
      <protection locked="0"/>
    </xf>
    <xf numFmtId="0" fontId="66" fillId="34" borderId="44" xfId="14" applyFont="1" applyFill="1" applyBorder="1" applyProtection="1">
      <protection locked="0"/>
    </xf>
    <xf numFmtId="2" fontId="66" fillId="4" borderId="43" xfId="14" applyNumberFormat="1" applyFont="1" applyFill="1" applyBorder="1" applyProtection="1">
      <protection locked="0"/>
    </xf>
    <xf numFmtId="10" fontId="66" fillId="16" borderId="43" xfId="14" applyNumberFormat="1" applyFont="1" applyFill="1" applyBorder="1" applyProtection="1">
      <protection locked="0"/>
    </xf>
    <xf numFmtId="165" fontId="66" fillId="53" borderId="43" xfId="14" applyNumberFormat="1" applyFont="1" applyFill="1" applyBorder="1" applyProtection="1">
      <protection locked="0"/>
    </xf>
    <xf numFmtId="1" fontId="66" fillId="34" borderId="43" xfId="14" applyNumberFormat="1" applyFont="1" applyFill="1" applyBorder="1" applyProtection="1">
      <protection locked="0"/>
    </xf>
    <xf numFmtId="0" fontId="66" fillId="17" borderId="0" xfId="14" applyFont="1" applyFill="1" applyProtection="1">
      <protection locked="0"/>
    </xf>
    <xf numFmtId="2" fontId="66" fillId="0" borderId="0" xfId="14" applyNumberFormat="1" applyFont="1" applyProtection="1">
      <protection locked="0"/>
    </xf>
    <xf numFmtId="179" fontId="66" fillId="54" borderId="42" xfId="14" applyNumberFormat="1" applyFont="1" applyFill="1" applyBorder="1" applyProtection="1">
      <protection locked="0"/>
    </xf>
    <xf numFmtId="0" fontId="66" fillId="6" borderId="0" xfId="14" applyFont="1" applyFill="1" applyAlignment="1" applyProtection="1">
      <alignment horizontal="right"/>
      <protection locked="0"/>
    </xf>
    <xf numFmtId="0" fontId="66" fillId="6" borderId="0" xfId="14" quotePrefix="1" applyFont="1" applyFill="1" applyAlignment="1" applyProtection="1">
      <alignment horizontal="right"/>
      <protection locked="0"/>
    </xf>
    <xf numFmtId="178" fontId="66" fillId="6" borderId="0" xfId="14" applyNumberFormat="1" applyFont="1" applyFill="1" applyProtection="1">
      <protection locked="0"/>
    </xf>
    <xf numFmtId="0" fontId="66" fillId="6" borderId="0" xfId="14" applyFont="1" applyFill="1" applyProtection="1">
      <protection locked="0"/>
    </xf>
    <xf numFmtId="0" fontId="122" fillId="50" borderId="0" xfId="14" applyFont="1" applyFill="1" applyAlignment="1" applyProtection="1">
      <alignment horizontal="center" wrapText="1"/>
      <protection locked="0"/>
    </xf>
    <xf numFmtId="0" fontId="68" fillId="0" borderId="0" xfId="18" applyAlignment="1" applyProtection="1">
      <alignment horizontal="left" indent="1"/>
      <protection hidden="1"/>
    </xf>
    <xf numFmtId="0" fontId="66" fillId="0" borderId="0" xfId="14" quotePrefix="1" applyFont="1" applyAlignment="1" applyProtection="1">
      <alignment horizontal="right"/>
      <protection hidden="1"/>
    </xf>
    <xf numFmtId="179" fontId="66" fillId="55" borderId="42" xfId="14" applyNumberFormat="1" applyFont="1" applyFill="1" applyBorder="1" applyProtection="1">
      <protection locked="0"/>
    </xf>
    <xf numFmtId="2" fontId="66" fillId="34" borderId="43" xfId="14" applyNumberFormat="1" applyFont="1" applyFill="1" applyBorder="1" applyProtection="1">
      <protection locked="0"/>
    </xf>
    <xf numFmtId="10" fontId="66" fillId="51" borderId="42" xfId="14" applyNumberFormat="1" applyFont="1" applyFill="1" applyBorder="1" applyProtection="1">
      <protection locked="0"/>
    </xf>
    <xf numFmtId="0" fontId="66" fillId="0" borderId="0" xfId="14" applyFont="1" applyAlignment="1" applyProtection="1">
      <alignment horizontal="right"/>
      <protection hidden="1"/>
    </xf>
    <xf numFmtId="10" fontId="66" fillId="56" borderId="42" xfId="14" applyNumberFormat="1" applyFont="1" applyFill="1" applyBorder="1" applyProtection="1">
      <protection locked="0"/>
    </xf>
    <xf numFmtId="170" fontId="66" fillId="55" borderId="42" xfId="13" applyFont="1" applyFill="1" applyBorder="1" applyProtection="1">
      <protection locked="0"/>
    </xf>
    <xf numFmtId="0" fontId="66" fillId="55" borderId="42" xfId="14" applyFont="1" applyFill="1" applyBorder="1" applyProtection="1">
      <protection locked="0"/>
    </xf>
    <xf numFmtId="0" fontId="66" fillId="0" borderId="0" xfId="14" applyFont="1" applyAlignment="1" applyProtection="1">
      <alignment horizontal="left"/>
      <protection locked="0"/>
    </xf>
    <xf numFmtId="0" fontId="66" fillId="51" borderId="42" xfId="14" applyFont="1" applyFill="1" applyBorder="1" applyProtection="1">
      <protection locked="0"/>
    </xf>
    <xf numFmtId="178" fontId="66" fillId="51" borderId="42" xfId="14" applyNumberFormat="1" applyFont="1" applyFill="1" applyBorder="1" applyProtection="1">
      <protection locked="0"/>
    </xf>
    <xf numFmtId="2" fontId="66" fillId="51" borderId="42" xfId="14" applyNumberFormat="1" applyFont="1" applyFill="1" applyBorder="1" applyProtection="1">
      <protection locked="0"/>
    </xf>
    <xf numFmtId="0" fontId="67" fillId="4" borderId="43" xfId="14" applyFont="1" applyFill="1" applyBorder="1" applyAlignment="1" applyProtection="1">
      <alignment horizontal="center"/>
      <protection hidden="1"/>
    </xf>
    <xf numFmtId="0" fontId="122" fillId="51" borderId="43" xfId="14" applyFont="1" applyFill="1" applyBorder="1" applyAlignment="1" applyProtection="1">
      <alignment horizontal="center" vertical="center" wrapText="1"/>
      <protection hidden="1"/>
    </xf>
    <xf numFmtId="2" fontId="66" fillId="55" borderId="43" xfId="14" applyNumberFormat="1" applyFont="1" applyFill="1" applyBorder="1" applyProtection="1">
      <protection hidden="1"/>
    </xf>
    <xf numFmtId="178" fontId="66" fillId="51" borderId="45" xfId="14" applyNumberFormat="1" applyFont="1" applyFill="1" applyBorder="1" applyProtection="1">
      <protection hidden="1"/>
    </xf>
    <xf numFmtId="0" fontId="16" fillId="16" borderId="11" xfId="1" applyFont="1" applyFill="1" applyBorder="1"/>
    <xf numFmtId="0" fontId="16" fillId="16" borderId="11" xfId="1" applyFont="1" applyFill="1" applyBorder="1" applyAlignment="1">
      <alignment horizontal="center" vertical="center" wrapText="1"/>
    </xf>
    <xf numFmtId="1" fontId="29" fillId="22" borderId="0" xfId="1" applyNumberFormat="1" applyFill="1" applyBorder="1" applyAlignment="1">
      <alignment horizontal="center" vertical="center" wrapText="1"/>
    </xf>
    <xf numFmtId="0" fontId="31" fillId="0" borderId="3" xfId="0" applyFont="1" applyBorder="1" applyAlignment="1"/>
    <xf numFmtId="0" fontId="31" fillId="0" borderId="6" xfId="0" applyFont="1" applyBorder="1" applyAlignment="1"/>
    <xf numFmtId="0" fontId="32" fillId="0" borderId="0" xfId="0" applyFont="1" applyAlignment="1">
      <alignment horizontal="right" vertical="center"/>
    </xf>
    <xf numFmtId="4" fontId="31" fillId="13" borderId="11" xfId="0" applyNumberFormat="1" applyFont="1" applyFill="1" applyBorder="1" applyAlignment="1">
      <alignment horizontal="center"/>
    </xf>
    <xf numFmtId="4" fontId="31" fillId="13" borderId="11" xfId="0" applyNumberFormat="1" applyFont="1" applyFill="1" applyBorder="1" applyAlignment="1">
      <alignment vertical="center"/>
    </xf>
    <xf numFmtId="4" fontId="31" fillId="16" borderId="11" xfId="0" applyNumberFormat="1" applyFont="1" applyFill="1" applyBorder="1" applyAlignment="1">
      <alignment horizontal="center"/>
    </xf>
    <xf numFmtId="2" fontId="29" fillId="4" borderId="11" xfId="1" applyNumberFormat="1" applyFill="1" applyBorder="1" applyAlignment="1">
      <alignment horizontal="center" vertical="center"/>
    </xf>
    <xf numFmtId="9" fontId="31" fillId="15" borderId="11" xfId="3" applyFont="1" applyFill="1" applyBorder="1" applyAlignment="1">
      <alignment horizontal="center" vertical="center" wrapText="1"/>
    </xf>
    <xf numFmtId="9" fontId="31" fillId="15" borderId="11" xfId="3" applyFont="1" applyFill="1" applyBorder="1" applyAlignment="1">
      <alignment wrapText="1"/>
    </xf>
    <xf numFmtId="0" fontId="33" fillId="32" borderId="17" xfId="0" applyFont="1" applyFill="1" applyBorder="1" applyAlignment="1">
      <alignment horizontal="center" vertical="center" wrapText="1"/>
    </xf>
    <xf numFmtId="4" fontId="32" fillId="32" borderId="11" xfId="0" applyNumberFormat="1" applyFont="1" applyFill="1" applyBorder="1" applyAlignment="1"/>
    <xf numFmtId="0" fontId="15" fillId="16" borderId="11" xfId="1" applyFont="1" applyFill="1" applyBorder="1"/>
    <xf numFmtId="1" fontId="15" fillId="14" borderId="11" xfId="1" applyNumberFormat="1" applyFont="1" applyFill="1" applyBorder="1" applyAlignment="1">
      <alignment horizontal="center" vertical="center"/>
    </xf>
    <xf numFmtId="0" fontId="15" fillId="0" borderId="0" xfId="1" applyFont="1" applyFill="1" applyBorder="1" applyAlignment="1">
      <alignment horizontal="center" vertical="center" wrapText="1"/>
    </xf>
    <xf numFmtId="0" fontId="15" fillId="0" borderId="0" xfId="1" applyFont="1" applyFill="1" applyBorder="1"/>
    <xf numFmtId="3" fontId="32" fillId="32" borderId="40" xfId="0" applyNumberFormat="1" applyFont="1" applyFill="1" applyBorder="1" applyAlignment="1"/>
    <xf numFmtId="164" fontId="29" fillId="0" borderId="0" xfId="3" applyNumberFormat="1" applyFont="1"/>
    <xf numFmtId="180" fontId="29" fillId="0" borderId="0" xfId="3" applyNumberFormat="1" applyFont="1"/>
    <xf numFmtId="181" fontId="65" fillId="4" borderId="43" xfId="6" applyNumberFormat="1" applyFont="1" applyFill="1" applyBorder="1" applyAlignment="1">
      <alignment vertical="center"/>
    </xf>
    <xf numFmtId="181" fontId="65" fillId="4" borderId="43" xfId="6" applyNumberFormat="1" applyFont="1" applyFill="1" applyBorder="1" applyAlignment="1">
      <alignment vertical="center" wrapText="1"/>
    </xf>
    <xf numFmtId="0" fontId="65" fillId="4" borderId="43" xfId="12" applyFont="1" applyFill="1" applyBorder="1" applyAlignment="1">
      <alignment vertical="center" wrapText="1"/>
    </xf>
    <xf numFmtId="0" fontId="125" fillId="0" borderId="0" xfId="12" applyFont="1" applyAlignment="1">
      <alignment vertical="center"/>
    </xf>
    <xf numFmtId="181" fontId="65" fillId="4" borderId="26" xfId="6" applyNumberFormat="1" applyFont="1" applyFill="1" applyBorder="1"/>
    <xf numFmtId="1" fontId="125" fillId="0" borderId="43" xfId="6" applyNumberFormat="1" applyFont="1" applyBorder="1" applyAlignment="1">
      <alignment horizontal="center" wrapText="1"/>
    </xf>
    <xf numFmtId="1" fontId="125" fillId="0" borderId="43" xfId="12" applyNumberFormat="1" applyFont="1" applyBorder="1" applyAlignment="1">
      <alignment horizontal="center" wrapText="1"/>
    </xf>
    <xf numFmtId="1" fontId="125" fillId="0" borderId="43" xfId="12" applyNumberFormat="1" applyFont="1" applyBorder="1" applyAlignment="1">
      <alignment horizontal="center"/>
    </xf>
    <xf numFmtId="0" fontId="125" fillId="0" borderId="0" xfId="12" applyFont="1"/>
    <xf numFmtId="181" fontId="65" fillId="4" borderId="43" xfId="6" applyNumberFormat="1" applyFont="1" applyFill="1" applyBorder="1" applyAlignment="1">
      <alignment wrapText="1"/>
    </xf>
    <xf numFmtId="181" fontId="65" fillId="4" borderId="0" xfId="6" applyNumberFormat="1" applyFont="1" applyFill="1" applyAlignment="1">
      <alignment wrapText="1"/>
    </xf>
    <xf numFmtId="0" fontId="0" fillId="0" borderId="0" xfId="0"/>
    <xf numFmtId="1" fontId="0" fillId="0" borderId="0" xfId="0" applyNumberFormat="1"/>
    <xf numFmtId="181" fontId="65" fillId="4" borderId="0" xfId="6" applyNumberFormat="1" applyFont="1" applyFill="1" applyAlignment="1"/>
    <xf numFmtId="1" fontId="0" fillId="0" borderId="0" xfId="0" applyNumberFormat="1" applyAlignment="1"/>
    <xf numFmtId="1" fontId="0" fillId="0" borderId="0" xfId="0" applyNumberFormat="1" applyAlignment="1">
      <alignment horizontal="center"/>
    </xf>
    <xf numFmtId="1" fontId="0" fillId="0" borderId="0" xfId="0" applyNumberFormat="1" applyFont="1" applyAlignment="1">
      <alignment horizontal="center"/>
    </xf>
    <xf numFmtId="10" fontId="0" fillId="0" borderId="0" xfId="0" applyNumberFormat="1"/>
    <xf numFmtId="10" fontId="0" fillId="0" borderId="0" xfId="0" applyNumberFormat="1" applyFont="1" applyAlignment="1"/>
    <xf numFmtId="10" fontId="0" fillId="0" borderId="43" xfId="0" applyNumberFormat="1" applyBorder="1"/>
    <xf numFmtId="0" fontId="32" fillId="0" borderId="0" xfId="0" applyFont="1"/>
    <xf numFmtId="0" fontId="14" fillId="0" borderId="11" xfId="1" applyFont="1" applyFill="1" applyBorder="1" applyAlignment="1"/>
    <xf numFmtId="0" fontId="14" fillId="0" borderId="11" xfId="1" applyFont="1" applyFill="1" applyBorder="1"/>
    <xf numFmtId="181" fontId="65" fillId="17" borderId="0" xfId="6" applyNumberFormat="1" applyFont="1" applyFill="1" applyBorder="1" applyAlignment="1">
      <alignment wrapText="1"/>
    </xf>
    <xf numFmtId="181" fontId="65" fillId="17" borderId="0" xfId="6" applyNumberFormat="1" applyFont="1" applyFill="1" applyBorder="1" applyAlignment="1"/>
    <xf numFmtId="1" fontId="0" fillId="0" borderId="0" xfId="0" applyNumberFormat="1" applyFont="1" applyAlignment="1"/>
    <xf numFmtId="181" fontId="65" fillId="0" borderId="0" xfId="6" applyNumberFormat="1" applyFont="1" applyFill="1" applyAlignment="1"/>
    <xf numFmtId="0" fontId="0" fillId="0" borderId="0" xfId="0" applyFill="1"/>
    <xf numFmtId="0" fontId="0" fillId="0" borderId="0" xfId="0" applyFont="1" applyFill="1" applyAlignment="1"/>
    <xf numFmtId="0" fontId="125" fillId="16" borderId="11" xfId="12" applyFont="1" applyFill="1" applyBorder="1"/>
    <xf numFmtId="0" fontId="125" fillId="4" borderId="11" xfId="12" applyFont="1" applyFill="1" applyBorder="1"/>
    <xf numFmtId="0" fontId="125" fillId="16" borderId="11" xfId="12" applyFont="1" applyFill="1" applyBorder="1" applyAlignment="1">
      <alignment wrapText="1"/>
    </xf>
    <xf numFmtId="0" fontId="125" fillId="4" borderId="11" xfId="12" applyFont="1" applyFill="1" applyBorder="1" applyAlignment="1">
      <alignment wrapText="1"/>
    </xf>
    <xf numFmtId="1" fontId="125" fillId="16" borderId="11" xfId="12" applyNumberFormat="1" applyFont="1" applyFill="1" applyBorder="1" applyAlignment="1">
      <alignment horizontal="center" wrapText="1"/>
    </xf>
    <xf numFmtId="1" fontId="0" fillId="16" borderId="11" xfId="0" applyNumberFormat="1" applyFont="1" applyFill="1" applyBorder="1" applyAlignment="1">
      <alignment horizontal="center" wrapText="1"/>
    </xf>
    <xf numFmtId="1" fontId="125" fillId="4" borderId="11" xfId="12" applyNumberFormat="1" applyFont="1" applyFill="1" applyBorder="1" applyAlignment="1">
      <alignment horizontal="center" wrapText="1"/>
    </xf>
    <xf numFmtId="1" fontId="0" fillId="4" borderId="11" xfId="0" applyNumberFormat="1" applyFont="1" applyFill="1" applyBorder="1" applyAlignment="1">
      <alignment horizontal="center" wrapText="1"/>
    </xf>
    <xf numFmtId="1" fontId="125" fillId="4" borderId="11" xfId="12" applyNumberFormat="1" applyFont="1" applyFill="1" applyBorder="1"/>
    <xf numFmtId="0" fontId="125" fillId="16" borderId="11" xfId="12" applyFont="1" applyFill="1" applyBorder="1" applyAlignment="1">
      <alignment vertical="center" wrapText="1"/>
    </xf>
    <xf numFmtId="0" fontId="125" fillId="16" borderId="11" xfId="12" applyFont="1" applyFill="1" applyBorder="1" applyAlignment="1">
      <alignment vertical="center"/>
    </xf>
    <xf numFmtId="1" fontId="125" fillId="0" borderId="0" xfId="12" applyNumberFormat="1" applyFont="1"/>
    <xf numFmtId="0" fontId="125" fillId="0" borderId="0" xfId="12" applyFont="1" applyAlignment="1">
      <alignment wrapText="1"/>
    </xf>
    <xf numFmtId="0" fontId="125" fillId="4" borderId="11" xfId="12" applyFont="1" applyFill="1" applyBorder="1" applyAlignment="1">
      <alignment horizontal="center" vertical="center" wrapText="1"/>
    </xf>
    <xf numFmtId="0" fontId="125" fillId="4" borderId="11" xfId="12" applyFont="1" applyFill="1" applyBorder="1" applyAlignment="1">
      <alignment horizontal="center" wrapText="1"/>
    </xf>
    <xf numFmtId="1" fontId="125" fillId="4" borderId="11" xfId="12" applyNumberFormat="1" applyFont="1" applyFill="1" applyBorder="1" applyAlignment="1">
      <alignment horizontal="center"/>
    </xf>
    <xf numFmtId="0" fontId="65" fillId="4" borderId="11" xfId="12" applyFont="1" applyFill="1" applyBorder="1" applyAlignment="1">
      <alignment vertical="center" wrapText="1"/>
    </xf>
    <xf numFmtId="1" fontId="0" fillId="4" borderId="11" xfId="0" applyNumberFormat="1" applyFont="1" applyFill="1" applyBorder="1" applyAlignment="1">
      <alignment horizontal="center" vertical="center"/>
    </xf>
    <xf numFmtId="0" fontId="0" fillId="4" borderId="11" xfId="0" applyFont="1" applyFill="1" applyBorder="1" applyAlignment="1">
      <alignment horizontal="center" vertical="center"/>
    </xf>
    <xf numFmtId="1" fontId="125" fillId="4" borderId="11" xfId="12" applyNumberFormat="1" applyFont="1" applyFill="1" applyBorder="1" applyAlignment="1">
      <alignment horizontal="center" vertical="center"/>
    </xf>
    <xf numFmtId="181" fontId="65" fillId="4" borderId="11" xfId="6" applyNumberFormat="1" applyFont="1" applyFill="1" applyBorder="1" applyAlignment="1">
      <alignment horizontal="left" vertical="center"/>
    </xf>
    <xf numFmtId="1" fontId="125" fillId="4" borderId="11" xfId="12" applyNumberFormat="1" applyFont="1" applyFill="1" applyBorder="1" applyAlignment="1">
      <alignment horizontal="center" vertical="center" wrapText="1"/>
    </xf>
    <xf numFmtId="1" fontId="61" fillId="4" borderId="11" xfId="9" applyNumberFormat="1" applyFill="1" applyBorder="1" applyAlignment="1">
      <alignment horizontal="center" vertical="center" wrapText="1"/>
    </xf>
    <xf numFmtId="181" fontId="61" fillId="4" borderId="11" xfId="9" applyNumberFormat="1" applyFill="1" applyBorder="1" applyAlignment="1">
      <alignment horizontal="left" vertical="center" wrapText="1"/>
    </xf>
    <xf numFmtId="1" fontId="125" fillId="0" borderId="0" xfId="12" applyNumberFormat="1" applyFont="1" applyAlignment="1">
      <alignment horizontal="center"/>
    </xf>
    <xf numFmtId="0" fontId="61" fillId="0" borderId="0" xfId="9" applyAlignment="1"/>
    <xf numFmtId="0" fontId="0" fillId="0" borderId="0" xfId="0" applyFont="1" applyAlignment="1">
      <alignment horizontal="left" vertical="center" indent="1"/>
    </xf>
    <xf numFmtId="0" fontId="32" fillId="0" borderId="0" xfId="0" applyFont="1" applyAlignment="1">
      <alignment horizontal="left" vertical="center" indent="1"/>
    </xf>
    <xf numFmtId="1" fontId="125" fillId="0" borderId="11" xfId="6" applyNumberFormat="1" applyFont="1" applyBorder="1" applyAlignment="1">
      <alignment horizontal="center" wrapText="1"/>
    </xf>
    <xf numFmtId="1" fontId="125" fillId="0" borderId="11" xfId="12" applyNumberFormat="1" applyFont="1" applyBorder="1" applyAlignment="1">
      <alignment horizontal="center" wrapText="1"/>
    </xf>
    <xf numFmtId="1" fontId="125" fillId="0" borderId="11" xfId="12" applyNumberFormat="1" applyFont="1" applyBorder="1" applyAlignment="1">
      <alignment horizontal="center"/>
    </xf>
    <xf numFmtId="1" fontId="0" fillId="0" borderId="11" xfId="0" applyNumberFormat="1" applyFont="1" applyBorder="1" applyAlignment="1">
      <alignment horizontal="center"/>
    </xf>
    <xf numFmtId="0" fontId="33" fillId="17" borderId="0" xfId="0" applyFont="1" applyFill="1" applyAlignment="1">
      <alignment horizontal="center"/>
    </xf>
    <xf numFmtId="1" fontId="33" fillId="17" borderId="0" xfId="0" applyNumberFormat="1" applyFont="1" applyFill="1" applyAlignment="1">
      <alignment horizontal="center"/>
    </xf>
    <xf numFmtId="0" fontId="33" fillId="17" borderId="0" xfId="0" applyFont="1" applyFill="1" applyAlignment="1">
      <alignment horizontal="right"/>
    </xf>
    <xf numFmtId="0" fontId="33" fillId="0" borderId="0" xfId="0" applyFont="1" applyBorder="1" applyAlignment="1">
      <alignment vertical="center" wrapText="1"/>
    </xf>
    <xf numFmtId="0" fontId="33" fillId="0" borderId="0" xfId="0" applyFont="1" applyBorder="1" applyAlignment="1">
      <alignment vertical="center"/>
    </xf>
    <xf numFmtId="0" fontId="32" fillId="33" borderId="11" xfId="0" applyFont="1" applyFill="1" applyBorder="1"/>
    <xf numFmtId="3" fontId="32" fillId="4" borderId="11" xfId="0" applyNumberFormat="1" applyFont="1" applyFill="1" applyBorder="1"/>
    <xf numFmtId="4" fontId="32" fillId="4" borderId="11" xfId="0" applyNumberFormat="1" applyFont="1" applyFill="1" applyBorder="1"/>
    <xf numFmtId="4" fontId="32" fillId="4" borderId="13" xfId="0" applyNumberFormat="1" applyFont="1" applyFill="1" applyBorder="1"/>
    <xf numFmtId="3" fontId="32" fillId="32" borderId="40" xfId="0" applyNumberFormat="1" applyFont="1" applyFill="1" applyBorder="1"/>
    <xf numFmtId="0" fontId="65" fillId="17" borderId="0" xfId="12" applyFont="1" applyFill="1" applyAlignment="1">
      <alignment horizontal="center" vertical="center"/>
    </xf>
    <xf numFmtId="0" fontId="126" fillId="17" borderId="0" xfId="12" applyFont="1" applyFill="1" applyAlignment="1">
      <alignment horizontal="center" vertical="center"/>
    </xf>
    <xf numFmtId="0" fontId="127" fillId="17" borderId="0" xfId="0" applyFont="1" applyFill="1" applyAlignment="1">
      <alignment horizontal="center" vertical="center"/>
    </xf>
    <xf numFmtId="9" fontId="0" fillId="0" borderId="0" xfId="3" applyFont="1" applyAlignment="1"/>
    <xf numFmtId="3" fontId="0" fillId="0" borderId="0" xfId="0" applyNumberFormat="1" applyFont="1" applyAlignment="1"/>
    <xf numFmtId="0" fontId="33" fillId="17" borderId="11" xfId="0" applyFont="1" applyFill="1" applyBorder="1" applyAlignment="1">
      <alignment horizontal="center" vertical="center"/>
    </xf>
    <xf numFmtId="0" fontId="33" fillId="17" borderId="11" xfId="0" applyFont="1" applyFill="1" applyBorder="1" applyAlignment="1">
      <alignment horizontal="right" vertical="center" wrapText="1"/>
    </xf>
    <xf numFmtId="1" fontId="33" fillId="17" borderId="11" xfId="0" applyNumberFormat="1" applyFont="1" applyFill="1" applyBorder="1" applyAlignment="1">
      <alignment horizontal="center" vertical="center"/>
    </xf>
    <xf numFmtId="1" fontId="13" fillId="4" borderId="11" xfId="1" applyNumberFormat="1" applyFont="1" applyFill="1" applyBorder="1" applyAlignment="1">
      <alignment horizontal="center"/>
    </xf>
    <xf numFmtId="0" fontId="13" fillId="0" borderId="0" xfId="1" applyFont="1"/>
    <xf numFmtId="1" fontId="13" fillId="0" borderId="11" xfId="1" applyNumberFormat="1" applyFont="1" applyBorder="1"/>
    <xf numFmtId="1" fontId="125" fillId="16" borderId="0" xfId="12" applyNumberFormat="1" applyFont="1" applyFill="1"/>
    <xf numFmtId="0" fontId="125" fillId="16" borderId="0" xfId="12" applyFont="1" applyFill="1"/>
    <xf numFmtId="0" fontId="0" fillId="16" borderId="0" xfId="0" applyFill="1"/>
    <xf numFmtId="1" fontId="0" fillId="16" borderId="0" xfId="0" applyNumberFormat="1" applyFill="1"/>
    <xf numFmtId="1" fontId="0" fillId="16" borderId="0" xfId="0" applyNumberFormat="1" applyFont="1" applyFill="1" applyAlignment="1"/>
    <xf numFmtId="168" fontId="29" fillId="4" borderId="11" xfId="1" applyNumberFormat="1" applyFill="1" applyBorder="1" applyAlignment="1">
      <alignment horizontal="center" vertical="center" wrapText="1"/>
    </xf>
    <xf numFmtId="2" fontId="29" fillId="4" borderId="11" xfId="1" applyNumberFormat="1" applyFill="1" applyBorder="1" applyAlignment="1">
      <alignment horizontal="center" vertical="center" wrapText="1"/>
    </xf>
    <xf numFmtId="1" fontId="12" fillId="14" borderId="11" xfId="1" quotePrefix="1" applyNumberFormat="1" applyFont="1" applyFill="1" applyBorder="1" applyAlignment="1">
      <alignment horizontal="center" vertical="center"/>
    </xf>
    <xf numFmtId="1" fontId="12" fillId="0" borderId="11" xfId="1" applyNumberFormat="1" applyFont="1" applyBorder="1"/>
    <xf numFmtId="168" fontId="29" fillId="14" borderId="11" xfId="1" applyNumberFormat="1" applyFill="1" applyBorder="1" applyAlignment="1">
      <alignment horizontal="center" vertical="center"/>
    </xf>
    <xf numFmtId="0" fontId="12" fillId="16" borderId="11" xfId="1" applyFont="1" applyFill="1" applyBorder="1" applyAlignment="1">
      <alignment horizontal="center" vertical="center" wrapText="1"/>
    </xf>
    <xf numFmtId="168" fontId="29" fillId="4" borderId="11" xfId="1" applyNumberFormat="1" applyFill="1" applyBorder="1" applyAlignment="1">
      <alignment horizontal="center" vertical="center"/>
    </xf>
    <xf numFmtId="164" fontId="15" fillId="0" borderId="0" xfId="1" applyNumberFormat="1" applyFont="1" applyFill="1" applyBorder="1" applyAlignment="1">
      <alignment horizontal="center" vertical="center" wrapText="1"/>
    </xf>
    <xf numFmtId="2" fontId="31" fillId="15" borderId="11" xfId="0" applyNumberFormat="1" applyFont="1" applyFill="1" applyBorder="1" applyAlignment="1">
      <alignment horizontal="center" vertical="center" wrapText="1"/>
    </xf>
    <xf numFmtId="1" fontId="29" fillId="4" borderId="40" xfId="1" applyNumberFormat="1" applyFill="1" applyBorder="1" applyAlignment="1">
      <alignment horizontal="center" vertical="center"/>
    </xf>
    <xf numFmtId="1" fontId="29" fillId="22" borderId="40" xfId="1" applyNumberFormat="1" applyFill="1" applyBorder="1" applyAlignment="1">
      <alignment horizontal="center" vertical="center" wrapText="1"/>
    </xf>
    <xf numFmtId="10" fontId="29" fillId="22" borderId="40" xfId="3" applyNumberFormat="1" applyFont="1" applyFill="1" applyBorder="1" applyAlignment="1">
      <alignment horizontal="center" vertical="center" wrapText="1"/>
    </xf>
    <xf numFmtId="1" fontId="29" fillId="4" borderId="40" xfId="1" applyNumberFormat="1" applyFill="1" applyBorder="1" applyAlignment="1">
      <alignment horizontal="center" vertical="center" wrapText="1"/>
    </xf>
    <xf numFmtId="10" fontId="29" fillId="4" borderId="40" xfId="1" applyNumberFormat="1" applyFill="1" applyBorder="1" applyAlignment="1">
      <alignment horizontal="center" vertical="center"/>
    </xf>
    <xf numFmtId="2" fontId="29" fillId="14" borderId="40" xfId="1" applyNumberFormat="1" applyFill="1" applyBorder="1" applyAlignment="1">
      <alignment horizontal="center" vertical="center"/>
    </xf>
    <xf numFmtId="0" fontId="26" fillId="0" borderId="40" xfId="1" applyFont="1" applyFill="1" applyBorder="1"/>
    <xf numFmtId="2" fontId="26" fillId="0" borderId="40" xfId="1" applyNumberFormat="1" applyFont="1" applyFill="1" applyBorder="1" applyAlignment="1">
      <alignment horizontal="center" vertical="center"/>
    </xf>
    <xf numFmtId="0" fontId="11" fillId="0" borderId="11" xfId="1" applyFont="1" applyFill="1" applyBorder="1"/>
    <xf numFmtId="10" fontId="24" fillId="0" borderId="11" xfId="1" applyNumberFormat="1" applyFont="1" applyFill="1" applyBorder="1" applyAlignment="1">
      <alignment horizontal="right"/>
    </xf>
    <xf numFmtId="10" fontId="0" fillId="0" borderId="43" xfId="0" applyNumberFormat="1" applyBorder="1" applyAlignment="1">
      <alignment horizontal="right"/>
    </xf>
    <xf numFmtId="10" fontId="0" fillId="0" borderId="0" xfId="3" applyNumberFormat="1" applyFont="1"/>
    <xf numFmtId="9" fontId="29" fillId="0" borderId="0" xfId="3" applyFont="1" applyFill="1"/>
    <xf numFmtId="9" fontId="29" fillId="0" borderId="0" xfId="3" applyFont="1"/>
    <xf numFmtId="9" fontId="29" fillId="4" borderId="11" xfId="3" applyNumberFormat="1" applyFont="1" applyFill="1" applyBorder="1" applyAlignment="1">
      <alignment horizontal="center" vertical="center"/>
    </xf>
    <xf numFmtId="4" fontId="0" fillId="0" borderId="0" xfId="0" applyNumberFormat="1" applyFont="1" applyAlignment="1"/>
    <xf numFmtId="0" fontId="61" fillId="0" borderId="0" xfId="9"/>
    <xf numFmtId="4" fontId="0" fillId="0" borderId="0" xfId="0" applyNumberFormat="1" applyFont="1" applyFill="1" applyAlignment="1"/>
    <xf numFmtId="1" fontId="0" fillId="0" borderId="0" xfId="0" applyNumberFormat="1" applyFill="1"/>
    <xf numFmtId="0" fontId="0" fillId="0" borderId="0" xfId="0" applyAlignment="1">
      <alignment wrapText="1"/>
    </xf>
    <xf numFmtId="1" fontId="33" fillId="17" borderId="0" xfId="0" applyNumberFormat="1" applyFont="1" applyFill="1" applyAlignment="1"/>
    <xf numFmtId="0" fontId="9" fillId="16" borderId="11" xfId="1" applyFont="1" applyFill="1" applyBorder="1" applyAlignment="1">
      <alignment horizontal="center" vertical="center" wrapText="1"/>
    </xf>
    <xf numFmtId="0" fontId="128" fillId="0" borderId="0" xfId="0" applyFont="1" applyAlignment="1">
      <alignment horizontal="left" vertical="top"/>
    </xf>
    <xf numFmtId="1" fontId="128" fillId="0" borderId="43" xfId="0" applyNumberFormat="1" applyFont="1" applyBorder="1" applyAlignment="1">
      <alignment horizontal="left" vertical="top" wrapText="1"/>
    </xf>
    <xf numFmtId="0" fontId="128" fillId="0" borderId="43" xfId="0" applyFont="1" applyBorder="1" applyAlignment="1">
      <alignment horizontal="left" vertical="top" wrapText="1"/>
    </xf>
    <xf numFmtId="169" fontId="128" fillId="0" borderId="43" xfId="0" applyNumberFormat="1" applyFont="1" applyBorder="1" applyAlignment="1">
      <alignment horizontal="left" vertical="top" wrapText="1"/>
    </xf>
    <xf numFmtId="0" fontId="128" fillId="0" borderId="43" xfId="0" applyFont="1" applyBorder="1" applyAlignment="1">
      <alignment vertical="top" wrapText="1"/>
    </xf>
    <xf numFmtId="169" fontId="128" fillId="0" borderId="43" xfId="0" applyNumberFormat="1" applyFont="1" applyBorder="1" applyAlignment="1">
      <alignment vertical="top" wrapText="1"/>
    </xf>
    <xf numFmtId="169" fontId="0" fillId="0" borderId="0" xfId="0" applyNumberFormat="1" applyFont="1" applyAlignment="1"/>
    <xf numFmtId="0" fontId="129" fillId="17" borderId="49" xfId="0" applyFont="1" applyFill="1" applyBorder="1" applyAlignment="1">
      <alignment horizontal="left" vertical="center" wrapText="1"/>
    </xf>
    <xf numFmtId="2" fontId="37" fillId="17" borderId="0" xfId="0" applyNumberFormat="1" applyFont="1" applyFill="1" applyAlignment="1">
      <alignment vertical="center"/>
    </xf>
    <xf numFmtId="0" fontId="37" fillId="17" borderId="0" xfId="0" applyFont="1" applyFill="1" applyAlignment="1">
      <alignment vertical="center"/>
    </xf>
    <xf numFmtId="0" fontId="128" fillId="0" borderId="50" xfId="0" applyFont="1" applyBorder="1" applyAlignment="1">
      <alignment vertical="top" wrapText="1"/>
    </xf>
    <xf numFmtId="0" fontId="33" fillId="13" borderId="43" xfId="0" applyFont="1" applyFill="1" applyBorder="1" applyAlignment="1"/>
    <xf numFmtId="10" fontId="33" fillId="13" borderId="43" xfId="0" applyNumberFormat="1" applyFont="1" applyFill="1" applyBorder="1" applyAlignment="1"/>
    <xf numFmtId="1" fontId="8" fillId="0" borderId="11" xfId="1" applyNumberFormat="1" applyFont="1" applyBorder="1"/>
    <xf numFmtId="0" fontId="11" fillId="16" borderId="11" xfId="1" applyFont="1" applyFill="1" applyBorder="1" applyAlignment="1">
      <alignment horizontal="center" vertical="center"/>
    </xf>
    <xf numFmtId="2" fontId="29" fillId="16" borderId="11" xfId="1" applyNumberFormat="1" applyFill="1" applyBorder="1" applyAlignment="1">
      <alignment horizontal="center"/>
    </xf>
    <xf numFmtId="10" fontId="29" fillId="16" borderId="11" xfId="1" applyNumberFormat="1" applyFill="1" applyBorder="1" applyAlignment="1">
      <alignment horizontal="center"/>
    </xf>
    <xf numFmtId="0" fontId="20" fillId="16" borderId="11" xfId="1" applyFont="1" applyFill="1" applyBorder="1" applyAlignment="1">
      <alignment horizontal="center" vertical="center"/>
    </xf>
    <xf numFmtId="0" fontId="16" fillId="16" borderId="11" xfId="1" applyFont="1" applyFill="1" applyBorder="1" applyAlignment="1"/>
    <xf numFmtId="0" fontId="16" fillId="16" borderId="11" xfId="1" applyFont="1" applyFill="1" applyBorder="1" applyAlignment="1">
      <alignment horizontal="center" vertical="center"/>
    </xf>
    <xf numFmtId="0" fontId="61" fillId="16" borderId="11" xfId="9" applyFill="1" applyBorder="1" applyAlignment="1"/>
    <xf numFmtId="0" fontId="15" fillId="16" borderId="11" xfId="1" applyFont="1" applyFill="1" applyBorder="1" applyAlignment="1">
      <alignment horizontal="center" vertical="center"/>
    </xf>
    <xf numFmtId="0" fontId="15" fillId="16" borderId="11" xfId="1" applyFont="1" applyFill="1" applyBorder="1" applyAlignment="1"/>
    <xf numFmtId="0" fontId="12" fillId="16" borderId="11" xfId="1" applyFont="1" applyFill="1" applyBorder="1" applyAlignment="1">
      <alignment horizontal="center" vertical="center"/>
    </xf>
    <xf numFmtId="0" fontId="9" fillId="16" borderId="11" xfId="1" applyFont="1" applyFill="1" applyBorder="1" applyAlignment="1">
      <alignment horizontal="center" vertical="center"/>
    </xf>
    <xf numFmtId="0" fontId="8" fillId="16" borderId="11" xfId="1" applyFont="1" applyFill="1" applyBorder="1" applyAlignment="1">
      <alignment horizontal="center" vertical="center"/>
    </xf>
    <xf numFmtId="0" fontId="8" fillId="0" borderId="0" xfId="1" applyFont="1" applyFill="1"/>
    <xf numFmtId="1" fontId="7" fillId="0" borderId="11" xfId="1" applyNumberFormat="1" applyFont="1" applyBorder="1"/>
    <xf numFmtId="0" fontId="7" fillId="16" borderId="11" xfId="1" applyFont="1" applyFill="1" applyBorder="1" applyAlignment="1">
      <alignment horizontal="center" vertical="center"/>
    </xf>
    <xf numFmtId="2" fontId="29" fillId="22" borderId="11" xfId="1" applyNumberFormat="1" applyFill="1" applyBorder="1" applyAlignment="1">
      <alignment horizontal="center" vertical="center" wrapText="1"/>
    </xf>
    <xf numFmtId="0" fontId="7" fillId="0" borderId="11" xfId="1" applyFont="1" applyFill="1" applyBorder="1"/>
    <xf numFmtId="0" fontId="32" fillId="0" borderId="11" xfId="0" applyFont="1" applyBorder="1" applyAlignment="1"/>
    <xf numFmtId="10" fontId="0" fillId="0" borderId="11" xfId="0" applyNumberFormat="1" applyFont="1" applyBorder="1" applyAlignment="1"/>
    <xf numFmtId="10" fontId="29" fillId="0" borderId="11" xfId="1" applyNumberFormat="1" applyBorder="1" applyAlignment="1"/>
    <xf numFmtId="10" fontId="0" fillId="0" borderId="11" xfId="0" applyNumberFormat="1" applyFont="1" applyBorder="1" applyAlignment="1">
      <alignment wrapText="1"/>
    </xf>
    <xf numFmtId="10" fontId="32" fillId="0" borderId="11" xfId="0" applyNumberFormat="1" applyFont="1" applyBorder="1" applyAlignment="1">
      <alignment wrapText="1"/>
    </xf>
    <xf numFmtId="0" fontId="29" fillId="0" borderId="11" xfId="1" applyBorder="1"/>
    <xf numFmtId="10" fontId="29" fillId="0" borderId="11" xfId="1" applyNumberFormat="1" applyBorder="1"/>
    <xf numFmtId="0" fontId="29" fillId="0" borderId="11" xfId="1" applyBorder="1" applyAlignment="1">
      <alignment vertical="center"/>
    </xf>
    <xf numFmtId="0" fontId="8" fillId="0" borderId="11" xfId="1" applyFont="1" applyBorder="1" applyAlignment="1">
      <alignment vertical="center"/>
    </xf>
    <xf numFmtId="0" fontId="29" fillId="0" borderId="11" xfId="1" applyFill="1" applyBorder="1" applyAlignment="1">
      <alignment vertical="center"/>
    </xf>
    <xf numFmtId="10" fontId="29" fillId="0" borderId="11" xfId="1" applyNumberFormat="1" applyBorder="1" applyAlignment="1">
      <alignment vertical="center"/>
    </xf>
    <xf numFmtId="0" fontId="7" fillId="0" borderId="0" xfId="1" applyFont="1" applyFill="1" applyAlignment="1">
      <alignment horizontal="right"/>
    </xf>
    <xf numFmtId="182" fontId="29" fillId="0" borderId="0" xfId="1" applyNumberFormat="1"/>
    <xf numFmtId="2" fontId="7" fillId="0" borderId="11" xfId="1" applyNumberFormat="1" applyFont="1" applyFill="1" applyBorder="1" applyAlignment="1">
      <alignment horizontal="center" vertical="center"/>
    </xf>
    <xf numFmtId="10" fontId="29" fillId="0" borderId="11" xfId="1" applyNumberFormat="1" applyFill="1" applyBorder="1"/>
    <xf numFmtId="0" fontId="7" fillId="0" borderId="0" xfId="1" applyFont="1"/>
    <xf numFmtId="1" fontId="6" fillId="0" borderId="11" xfId="1" applyNumberFormat="1" applyFont="1" applyBorder="1"/>
    <xf numFmtId="1" fontId="6" fillId="22" borderId="11" xfId="1" applyNumberFormat="1" applyFont="1" applyFill="1" applyBorder="1" applyAlignment="1">
      <alignment horizontal="center"/>
    </xf>
    <xf numFmtId="10" fontId="26" fillId="0" borderId="11" xfId="1" applyNumberFormat="1" applyFont="1" applyFill="1" applyBorder="1" applyAlignment="1">
      <alignment horizontal="center" vertical="center"/>
    </xf>
    <xf numFmtId="0" fontId="6" fillId="16" borderId="11" xfId="1" applyFont="1" applyFill="1" applyBorder="1" applyAlignment="1">
      <alignment horizontal="center" vertical="center"/>
    </xf>
    <xf numFmtId="9" fontId="29" fillId="0" borderId="11" xfId="3" applyFont="1" applyFill="1" applyBorder="1"/>
    <xf numFmtId="9" fontId="29" fillId="0" borderId="11" xfId="3" applyFont="1" applyBorder="1"/>
    <xf numFmtId="0" fontId="6" fillId="0" borderId="0" xfId="1" applyFont="1" applyFill="1"/>
    <xf numFmtId="2" fontId="0" fillId="0" borderId="0" xfId="3" applyNumberFormat="1" applyFont="1"/>
    <xf numFmtId="0" fontId="6" fillId="0" borderId="11" xfId="1" applyFont="1" applyFill="1" applyBorder="1"/>
    <xf numFmtId="10" fontId="29" fillId="0" borderId="0" xfId="1" applyNumberFormat="1" applyFill="1"/>
    <xf numFmtId="0" fontId="5" fillId="0" borderId="0" xfId="1" applyFont="1"/>
    <xf numFmtId="1" fontId="32" fillId="4" borderId="11" xfId="0" applyNumberFormat="1" applyFont="1" applyFill="1" applyBorder="1" applyAlignment="1"/>
    <xf numFmtId="1" fontId="32" fillId="4" borderId="13" xfId="0" applyNumberFormat="1" applyFont="1" applyFill="1" applyBorder="1" applyAlignment="1"/>
    <xf numFmtId="168" fontId="29" fillId="0" borderId="0" xfId="1" applyNumberFormat="1"/>
    <xf numFmtId="1" fontId="4" fillId="0" borderId="11" xfId="1" applyNumberFormat="1" applyFont="1" applyBorder="1"/>
    <xf numFmtId="1" fontId="4" fillId="22" borderId="11" xfId="1" applyNumberFormat="1" applyFont="1" applyFill="1" applyBorder="1" applyAlignment="1">
      <alignment horizontal="center"/>
    </xf>
    <xf numFmtId="1" fontId="29" fillId="0" borderId="0" xfId="1" applyNumberFormat="1" applyFill="1" applyBorder="1" applyAlignment="1">
      <alignment horizontal="left"/>
    </xf>
    <xf numFmtId="1" fontId="32" fillId="32" borderId="11" xfId="0" applyNumberFormat="1" applyFont="1" applyFill="1" applyBorder="1" applyAlignment="1"/>
    <xf numFmtId="9" fontId="26" fillId="0" borderId="11" xfId="3" applyFont="1" applyFill="1" applyBorder="1" applyAlignment="1">
      <alignment horizontal="center" vertical="center"/>
    </xf>
    <xf numFmtId="0" fontId="67" fillId="35" borderId="0" xfId="26" applyFont="1" applyFill="1" applyAlignment="1" applyProtection="1">
      <alignment horizontal="right"/>
      <protection locked="0"/>
    </xf>
    <xf numFmtId="0" fontId="67" fillId="35" borderId="0" xfId="26" applyFont="1" applyFill="1" applyProtection="1">
      <protection locked="0"/>
    </xf>
    <xf numFmtId="0" fontId="73" fillId="35" borderId="0" xfId="26" applyFont="1" applyFill="1" applyProtection="1">
      <protection locked="0"/>
    </xf>
    <xf numFmtId="0" fontId="85" fillId="35" borderId="0" xfId="26" applyFont="1" applyFill="1" applyProtection="1">
      <protection locked="0"/>
    </xf>
    <xf numFmtId="0" fontId="69" fillId="35" borderId="0" xfId="26" applyFont="1" applyFill="1" applyProtection="1">
      <protection locked="0"/>
    </xf>
    <xf numFmtId="0" fontId="69" fillId="0" borderId="0" xfId="26" applyFont="1" applyAlignment="1" applyProtection="1">
      <alignment horizontal="left" vertical="center"/>
      <protection locked="0"/>
    </xf>
    <xf numFmtId="0" fontId="69" fillId="35" borderId="0" xfId="26" applyFont="1" applyFill="1" applyAlignment="1" applyProtection="1">
      <alignment horizontal="left" vertical="center"/>
      <protection locked="0"/>
    </xf>
    <xf numFmtId="0" fontId="39" fillId="0" borderId="0" xfId="26" applyFont="1" applyAlignment="1" applyProtection="1">
      <alignment horizontal="left" vertical="center"/>
      <protection locked="0"/>
    </xf>
    <xf numFmtId="0" fontId="39" fillId="0" borderId="0" xfId="26" applyFont="1" applyAlignment="1" applyProtection="1">
      <alignment horizontal="center" vertical="center" wrapText="1"/>
      <protection locked="0"/>
    </xf>
    <xf numFmtId="0" fontId="39" fillId="0" borderId="0" xfId="27" applyFont="1" applyAlignment="1" applyProtection="1">
      <alignment horizontal="left" vertical="center"/>
      <protection locked="0"/>
    </xf>
    <xf numFmtId="0" fontId="39" fillId="0" borderId="0" xfId="27" applyFont="1" applyAlignment="1" applyProtection="1">
      <alignment horizontal="center" vertical="center" wrapText="1"/>
      <protection locked="0"/>
    </xf>
    <xf numFmtId="0" fontId="69" fillId="0" borderId="24" xfId="26" applyFont="1" applyBorder="1" applyAlignment="1" applyProtection="1">
      <alignment horizontal="left" vertical="center"/>
      <protection locked="0"/>
    </xf>
    <xf numFmtId="0" fontId="69" fillId="0" borderId="0" xfId="26" applyFont="1" applyAlignment="1" applyProtection="1">
      <alignment horizontal="left" vertical="center" wrapText="1"/>
      <protection locked="0"/>
    </xf>
    <xf numFmtId="0" fontId="39" fillId="0" borderId="0" xfId="27" applyFont="1" applyAlignment="1">
      <alignment horizontal="left" vertical="center" wrapText="1"/>
    </xf>
    <xf numFmtId="0" fontId="69" fillId="0" borderId="0" xfId="27" applyFont="1" applyAlignment="1" applyProtection="1">
      <alignment horizontal="left" vertical="center" wrapText="1"/>
      <protection locked="0"/>
    </xf>
    <xf numFmtId="0" fontId="69" fillId="0" borderId="0" xfId="26" applyFont="1" applyProtection="1">
      <protection locked="0"/>
    </xf>
    <xf numFmtId="0" fontId="40" fillId="0" borderId="0" xfId="26" applyFont="1" applyProtection="1">
      <protection locked="0"/>
    </xf>
    <xf numFmtId="0" fontId="41" fillId="16" borderId="25" xfId="14" applyFont="1" applyFill="1" applyBorder="1" applyProtection="1">
      <protection locked="0"/>
    </xf>
    <xf numFmtId="0" fontId="41" fillId="16" borderId="25" xfId="14" applyFont="1" applyFill="1" applyBorder="1" applyAlignment="1" applyProtection="1">
      <alignment wrapText="1"/>
      <protection locked="0"/>
    </xf>
    <xf numFmtId="0" fontId="40" fillId="16" borderId="11" xfId="26" applyFont="1" applyFill="1" applyBorder="1" applyProtection="1">
      <protection locked="0"/>
    </xf>
    <xf numFmtId="10" fontId="41" fillId="16" borderId="54" xfId="14" applyNumberFormat="1" applyFont="1" applyFill="1" applyBorder="1" applyProtection="1">
      <protection locked="0"/>
    </xf>
    <xf numFmtId="0" fontId="130" fillId="16" borderId="54" xfId="14" applyFont="1" applyFill="1" applyBorder="1" applyProtection="1">
      <protection locked="0"/>
    </xf>
    <xf numFmtId="170" fontId="63" fillId="16" borderId="11" xfId="26" applyNumberFormat="1" applyFont="1" applyFill="1" applyBorder="1" applyProtection="1">
      <protection locked="0"/>
    </xf>
    <xf numFmtId="0" fontId="63" fillId="16" borderId="11" xfId="26" applyFont="1" applyFill="1" applyBorder="1" applyProtection="1">
      <protection locked="0"/>
    </xf>
    <xf numFmtId="0" fontId="63" fillId="0" borderId="0" xfId="26" applyFont="1" applyProtection="1">
      <protection locked="0"/>
    </xf>
    <xf numFmtId="0" fontId="69" fillId="22" borderId="11" xfId="26" applyFont="1" applyFill="1" applyBorder="1" applyProtection="1">
      <protection locked="0"/>
    </xf>
    <xf numFmtId="2" fontId="40" fillId="4" borderId="11" xfId="28" applyNumberFormat="1" applyFont="1" applyFill="1" applyBorder="1"/>
    <xf numFmtId="10" fontId="63" fillId="16" borderId="11" xfId="26" applyNumberFormat="1" applyFont="1" applyFill="1" applyBorder="1" applyProtection="1">
      <protection locked="0"/>
    </xf>
    <xf numFmtId="0" fontId="39" fillId="0" borderId="0" xfId="26" applyFont="1" applyProtection="1">
      <protection locked="0"/>
    </xf>
    <xf numFmtId="0" fontId="39" fillId="0" borderId="0" xfId="26" applyFont="1" applyAlignment="1" applyProtection="1">
      <alignment horizontal="right"/>
      <protection locked="0"/>
    </xf>
    <xf numFmtId="166" fontId="39" fillId="4" borderId="11" xfId="26" applyNumberFormat="1" applyFont="1" applyFill="1" applyBorder="1" applyAlignment="1">
      <alignment horizontal="center"/>
    </xf>
    <xf numFmtId="0" fontId="39" fillId="4" borderId="11" xfId="26" applyFont="1" applyFill="1" applyBorder="1" applyAlignment="1">
      <alignment horizontal="center"/>
    </xf>
    <xf numFmtId="0" fontId="40" fillId="0" borderId="0" xfId="26" applyFont="1" applyAlignment="1" applyProtection="1">
      <alignment horizontal="right"/>
      <protection locked="0"/>
    </xf>
    <xf numFmtId="166" fontId="40" fillId="4" borderId="11" xfId="26" applyNumberFormat="1" applyFont="1" applyFill="1" applyBorder="1" applyAlignment="1">
      <alignment horizontal="center"/>
    </xf>
    <xf numFmtId="0" fontId="63" fillId="22" borderId="11" xfId="26" applyFont="1" applyFill="1" applyBorder="1" applyAlignment="1" applyProtection="1">
      <alignment horizontal="center"/>
      <protection locked="0"/>
    </xf>
    <xf numFmtId="0" fontId="63" fillId="35" borderId="0" xfId="26" applyFont="1" applyFill="1" applyProtection="1">
      <protection locked="0"/>
    </xf>
    <xf numFmtId="0" fontId="75" fillId="0" borderId="0" xfId="9" applyFont="1" applyBorder="1" applyAlignment="1" applyProtection="1">
      <alignment horizontal="left" indent="1"/>
      <protection locked="0"/>
    </xf>
    <xf numFmtId="0" fontId="63" fillId="0" borderId="0" xfId="26" applyFont="1" applyAlignment="1" applyProtection="1">
      <alignment horizontal="right"/>
      <protection locked="0"/>
    </xf>
    <xf numFmtId="183" fontId="40" fillId="4" borderId="11" xfId="26" applyNumberFormat="1" applyFont="1" applyFill="1" applyBorder="1"/>
    <xf numFmtId="0" fontId="63" fillId="0" borderId="0" xfId="26" applyFont="1"/>
    <xf numFmtId="0" fontId="69" fillId="0" borderId="0" xfId="26" applyFont="1" applyAlignment="1" applyProtection="1">
      <alignment horizontal="left"/>
      <protection locked="0"/>
    </xf>
    <xf numFmtId="0" fontId="69" fillId="0" borderId="0" xfId="26" applyFont="1" applyAlignment="1" applyProtection="1">
      <alignment horizontal="center" vertical="center"/>
      <protection locked="0"/>
    </xf>
    <xf numFmtId="0" fontId="63" fillId="22" borderId="11" xfId="26" applyFont="1" applyFill="1" applyBorder="1" applyAlignment="1" applyProtection="1">
      <alignment horizontal="center" vertical="center"/>
      <protection locked="0"/>
    </xf>
    <xf numFmtId="0" fontId="41" fillId="57" borderId="25" xfId="14" applyFont="1" applyFill="1" applyBorder="1" applyProtection="1">
      <protection locked="0"/>
    </xf>
    <xf numFmtId="0" fontId="31" fillId="57" borderId="11" xfId="14" applyFill="1" applyBorder="1"/>
    <xf numFmtId="0" fontId="31" fillId="57" borderId="11" xfId="14" applyFill="1" applyBorder="1" applyAlignment="1">
      <alignment horizontal="left" wrapText="1"/>
    </xf>
    <xf numFmtId="0" fontId="131" fillId="57" borderId="11" xfId="14" applyFont="1" applyFill="1" applyBorder="1" applyAlignment="1">
      <alignment horizontal="left" wrapText="1"/>
    </xf>
    <xf numFmtId="0" fontId="31" fillId="57" borderId="11" xfId="14" applyFill="1" applyBorder="1" applyAlignment="1">
      <alignment vertical="center"/>
    </xf>
    <xf numFmtId="10" fontId="31" fillId="57" borderId="11" xfId="14" applyNumberFormat="1" applyFill="1" applyBorder="1" applyAlignment="1">
      <alignment vertical="center"/>
    </xf>
    <xf numFmtId="9" fontId="31" fillId="57" borderId="11" xfId="14" applyNumberFormat="1" applyFill="1" applyBorder="1" applyAlignment="1">
      <alignment vertical="center"/>
    </xf>
    <xf numFmtId="0" fontId="131" fillId="57" borderId="11" xfId="14" applyFont="1" applyFill="1" applyBorder="1" applyAlignment="1">
      <alignment vertical="center"/>
    </xf>
    <xf numFmtId="0" fontId="30" fillId="16" borderId="11" xfId="14" applyFont="1" applyFill="1" applyBorder="1" applyAlignment="1">
      <alignment vertical="center"/>
    </xf>
    <xf numFmtId="0" fontId="31" fillId="16" borderId="11" xfId="14" applyFill="1" applyBorder="1" applyAlignment="1">
      <alignment vertical="center"/>
    </xf>
    <xf numFmtId="10" fontId="30" fillId="16" borderId="11" xfId="14" applyNumberFormat="1" applyFont="1" applyFill="1" applyBorder="1" applyAlignment="1">
      <alignment vertical="center"/>
    </xf>
    <xf numFmtId="0" fontId="31" fillId="16" borderId="11" xfId="14" applyFill="1" applyBorder="1"/>
    <xf numFmtId="10" fontId="31" fillId="16" borderId="11" xfId="14" applyNumberFormat="1" applyFill="1" applyBorder="1"/>
    <xf numFmtId="0" fontId="85" fillId="57" borderId="11" xfId="14" applyFont="1" applyFill="1" applyBorder="1" applyAlignment="1">
      <alignment vertical="center"/>
    </xf>
    <xf numFmtId="0" fontId="65" fillId="57" borderId="11" xfId="14" applyFont="1" applyFill="1" applyBorder="1" applyAlignment="1">
      <alignment vertical="center" wrapText="1"/>
    </xf>
    <xf numFmtId="0" fontId="30" fillId="57" borderId="11" xfId="14" applyFont="1" applyFill="1" applyBorder="1" applyAlignment="1">
      <alignment horizontal="left" wrapText="1"/>
    </xf>
    <xf numFmtId="0" fontId="32" fillId="57" borderId="11" xfId="14" applyFont="1" applyFill="1" applyBorder="1"/>
    <xf numFmtId="2" fontId="31" fillId="57" borderId="11" xfId="14" applyNumberFormat="1" applyFill="1" applyBorder="1" applyAlignment="1">
      <alignment vertical="center"/>
    </xf>
    <xf numFmtId="0" fontId="125" fillId="57" borderId="11" xfId="29" applyFont="1" applyFill="1" applyBorder="1" applyAlignment="1">
      <alignment vertical="center"/>
    </xf>
    <xf numFmtId="0" fontId="31" fillId="0" borderId="0" xfId="14" applyAlignment="1">
      <alignment vertical="center"/>
    </xf>
    <xf numFmtId="0" fontId="31" fillId="16" borderId="54" xfId="14" applyFill="1" applyBorder="1" applyAlignment="1">
      <alignment vertical="center"/>
    </xf>
    <xf numFmtId="1" fontId="39" fillId="16" borderId="54" xfId="14" applyNumberFormat="1" applyFont="1" applyFill="1" applyBorder="1" applyAlignment="1">
      <alignment vertical="center"/>
    </xf>
    <xf numFmtId="2" fontId="31" fillId="16" borderId="11" xfId="14" applyNumberFormat="1" applyFill="1" applyBorder="1" applyAlignment="1">
      <alignment vertical="center"/>
    </xf>
    <xf numFmtId="0" fontId="132" fillId="57" borderId="11" xfId="14" applyFont="1" applyFill="1" applyBorder="1" applyAlignment="1">
      <alignment horizontal="center" vertical="center" wrapText="1"/>
    </xf>
    <xf numFmtId="0" fontId="133" fillId="57" borderId="11" xfId="14" applyFont="1" applyFill="1" applyBorder="1" applyAlignment="1">
      <alignment vertical="center" wrapText="1"/>
    </xf>
    <xf numFmtId="3" fontId="133" fillId="57" borderId="11" xfId="14" applyNumberFormat="1" applyFont="1" applyFill="1" applyBorder="1" applyAlignment="1">
      <alignment horizontal="right"/>
    </xf>
    <xf numFmtId="3" fontId="134" fillId="57" borderId="11" xfId="27" applyNumberFormat="1" applyFont="1" applyFill="1" applyBorder="1" applyAlignment="1">
      <alignment horizontal="center" vertical="center"/>
    </xf>
    <xf numFmtId="3" fontId="135" fillId="57" borderId="11" xfId="14" applyNumberFormat="1" applyFont="1" applyFill="1" applyBorder="1" applyAlignment="1">
      <alignment horizontal="right" vertical="center"/>
    </xf>
    <xf numFmtId="3" fontId="134" fillId="57" borderId="11" xfId="27" applyNumberFormat="1" applyFont="1" applyFill="1" applyBorder="1" applyAlignment="1">
      <alignment horizontal="right" vertical="center"/>
    </xf>
    <xf numFmtId="3" fontId="134" fillId="57" borderId="11" xfId="27" applyNumberFormat="1" applyFont="1" applyFill="1" applyBorder="1" applyAlignment="1">
      <alignment horizontal="center"/>
    </xf>
    <xf numFmtId="3" fontId="134" fillId="57" borderId="11" xfId="14" applyNumberFormat="1" applyFont="1" applyFill="1" applyBorder="1" applyAlignment="1">
      <alignment horizontal="right"/>
    </xf>
    <xf numFmtId="3" fontId="31" fillId="16" borderId="11" xfId="14" applyNumberFormat="1" applyFill="1" applyBorder="1"/>
    <xf numFmtId="0" fontId="132" fillId="16" borderId="11" xfId="14" applyFont="1" applyFill="1" applyBorder="1" applyAlignment="1">
      <alignment horizontal="center" vertical="center"/>
    </xf>
    <xf numFmtId="181" fontId="65" fillId="4" borderId="26" xfId="6" applyNumberFormat="1" applyFont="1" applyFill="1" applyBorder="1" applyAlignment="1"/>
    <xf numFmtId="168" fontId="125" fillId="0" borderId="43" xfId="6" applyNumberFormat="1" applyFont="1" applyBorder="1" applyAlignment="1">
      <alignment horizontal="center" wrapText="1"/>
    </xf>
    <xf numFmtId="168" fontId="125" fillId="0" borderId="43" xfId="12" applyNumberFormat="1" applyFont="1" applyBorder="1" applyAlignment="1">
      <alignment horizontal="center" wrapText="1"/>
    </xf>
    <xf numFmtId="168" fontId="125" fillId="0" borderId="43" xfId="12" applyNumberFormat="1" applyFont="1" applyBorder="1" applyAlignment="1">
      <alignment horizontal="center"/>
    </xf>
    <xf numFmtId="0" fontId="26" fillId="0" borderId="0" xfId="1" applyFont="1" applyFill="1" applyBorder="1"/>
    <xf numFmtId="2" fontId="26" fillId="0" borderId="0" xfId="1" applyNumberFormat="1" applyFont="1" applyFill="1" applyBorder="1" applyAlignment="1">
      <alignment horizontal="center" vertical="center"/>
    </xf>
    <xf numFmtId="0" fontId="29" fillId="0" borderId="0" xfId="1" applyFill="1" applyBorder="1" applyAlignment="1">
      <alignment horizontal="center" vertical="center"/>
    </xf>
    <xf numFmtId="164" fontId="29" fillId="0" borderId="0" xfId="3" applyNumberFormat="1" applyFont="1" applyFill="1" applyBorder="1" applyAlignment="1">
      <alignment horizontal="center" vertical="center" wrapText="1"/>
    </xf>
    <xf numFmtId="168" fontId="29" fillId="0" borderId="0" xfId="1" applyNumberFormat="1" applyFill="1" applyBorder="1" applyAlignment="1">
      <alignment horizontal="center" vertical="center" wrapText="1"/>
    </xf>
    <xf numFmtId="168" fontId="29" fillId="0" borderId="0" xfId="1" applyNumberFormat="1" applyFill="1" applyBorder="1" applyAlignment="1">
      <alignment horizontal="center" vertical="center"/>
    </xf>
    <xf numFmtId="1" fontId="6" fillId="0" borderId="0" xfId="1" applyNumberFormat="1" applyFont="1" applyFill="1" applyBorder="1"/>
    <xf numFmtId="168" fontId="29" fillId="22" borderId="11" xfId="1" applyNumberFormat="1" applyFill="1" applyBorder="1" applyAlignment="1">
      <alignment horizontal="center" vertical="center"/>
    </xf>
    <xf numFmtId="166" fontId="29" fillId="0" borderId="0" xfId="1" applyNumberFormat="1" applyFill="1"/>
    <xf numFmtId="2" fontId="29" fillId="0" borderId="0" xfId="1" applyNumberFormat="1" applyFill="1"/>
    <xf numFmtId="1" fontId="2" fillId="0" borderId="11" xfId="1" applyNumberFormat="1" applyFont="1" applyBorder="1"/>
    <xf numFmtId="0" fontId="136" fillId="20" borderId="0" xfId="7" applyFont="1" applyFill="1" applyBorder="1" applyProtection="1">
      <protection locked="0"/>
    </xf>
    <xf numFmtId="0" fontId="14" fillId="17" borderId="51" xfId="1" applyFont="1" applyFill="1" applyBorder="1" applyAlignment="1">
      <alignment horizontal="center" vertical="center" wrapText="1"/>
    </xf>
    <xf numFmtId="0" fontId="14" fillId="17" borderId="52" xfId="1" applyFont="1" applyFill="1" applyBorder="1" applyAlignment="1">
      <alignment horizontal="center" vertical="center" wrapText="1"/>
    </xf>
    <xf numFmtId="0" fontId="14" fillId="17" borderId="53" xfId="1" applyFont="1" applyFill="1" applyBorder="1" applyAlignment="1">
      <alignment horizontal="center" vertical="center" wrapText="1"/>
    </xf>
    <xf numFmtId="0" fontId="14" fillId="17" borderId="30" xfId="1" applyFont="1" applyFill="1" applyBorder="1" applyAlignment="1">
      <alignment horizontal="center" vertical="center" wrapText="1"/>
    </xf>
    <xf numFmtId="0" fontId="14" fillId="17" borderId="0" xfId="1" applyFont="1" applyFill="1" applyBorder="1" applyAlignment="1">
      <alignment horizontal="center" vertical="center" wrapText="1"/>
    </xf>
    <xf numFmtId="0" fontId="14" fillId="17" borderId="21" xfId="1" applyFont="1" applyFill="1" applyBorder="1" applyAlignment="1">
      <alignment horizontal="center" vertical="center" wrapText="1"/>
    </xf>
    <xf numFmtId="0" fontId="14" fillId="17" borderId="46" xfId="1" applyFont="1" applyFill="1" applyBorder="1" applyAlignment="1">
      <alignment horizontal="center" vertical="center" wrapText="1"/>
    </xf>
    <xf numFmtId="0" fontId="14" fillId="17" borderId="47" xfId="1" applyFont="1" applyFill="1" applyBorder="1" applyAlignment="1">
      <alignment horizontal="center" vertical="center" wrapText="1"/>
    </xf>
    <xf numFmtId="0" fontId="14" fillId="17" borderId="48" xfId="1" applyFont="1" applyFill="1" applyBorder="1" applyAlignment="1">
      <alignment horizontal="center" vertical="center" wrapText="1"/>
    </xf>
    <xf numFmtId="0" fontId="46" fillId="20" borderId="0" xfId="1" applyFont="1" applyFill="1" applyAlignment="1">
      <alignment horizontal="center"/>
    </xf>
    <xf numFmtId="0" fontId="29" fillId="17" borderId="51" xfId="1" applyFill="1" applyBorder="1" applyAlignment="1">
      <alignment horizontal="center" vertical="center" wrapText="1"/>
    </xf>
    <xf numFmtId="0" fontId="29" fillId="17" borderId="52" xfId="1" applyFill="1" applyBorder="1" applyAlignment="1">
      <alignment horizontal="center" vertical="center" wrapText="1"/>
    </xf>
    <xf numFmtId="0" fontId="29" fillId="17" borderId="53" xfId="1" applyFill="1" applyBorder="1" applyAlignment="1">
      <alignment horizontal="center" vertical="center" wrapText="1"/>
    </xf>
    <xf numFmtId="0" fontId="29" fillId="17" borderId="30" xfId="1" applyFill="1" applyBorder="1" applyAlignment="1">
      <alignment horizontal="center" vertical="center" wrapText="1"/>
    </xf>
    <xf numFmtId="0" fontId="29" fillId="17" borderId="0" xfId="1" applyFill="1" applyBorder="1" applyAlignment="1">
      <alignment horizontal="center" vertical="center" wrapText="1"/>
    </xf>
    <xf numFmtId="0" fontId="29" fillId="17" borderId="21" xfId="1" applyFill="1" applyBorder="1" applyAlignment="1">
      <alignment horizontal="center" vertical="center" wrapText="1"/>
    </xf>
    <xf numFmtId="0" fontId="29" fillId="17" borderId="46" xfId="1" applyFill="1" applyBorder="1" applyAlignment="1">
      <alignment horizontal="center" vertical="center" wrapText="1"/>
    </xf>
    <xf numFmtId="0" fontId="29" fillId="17" borderId="47" xfId="1" applyFill="1" applyBorder="1" applyAlignment="1">
      <alignment horizontal="center" vertical="center" wrapText="1"/>
    </xf>
    <xf numFmtId="0" fontId="29" fillId="17" borderId="48" xfId="1" applyFill="1" applyBorder="1" applyAlignment="1">
      <alignment horizontal="center" vertical="center" wrapText="1"/>
    </xf>
    <xf numFmtId="0" fontId="56" fillId="6" borderId="0" xfId="7" applyFont="1" applyFill="1" applyBorder="1" applyAlignment="1" applyProtection="1">
      <alignment horizontal="left" vertical="center" wrapText="1"/>
      <protection locked="0"/>
    </xf>
    <xf numFmtId="0" fontId="2" fillId="17" borderId="51" xfId="1" applyFont="1" applyFill="1" applyBorder="1" applyAlignment="1">
      <alignment horizontal="center" vertical="center" wrapText="1"/>
    </xf>
    <xf numFmtId="0" fontId="19" fillId="17" borderId="52" xfId="1" applyFont="1" applyFill="1" applyBorder="1" applyAlignment="1">
      <alignment horizontal="center" vertical="center" wrapText="1"/>
    </xf>
    <xf numFmtId="0" fontId="19" fillId="17" borderId="53" xfId="1" applyFont="1" applyFill="1" applyBorder="1" applyAlignment="1">
      <alignment horizontal="center" vertical="center" wrapText="1"/>
    </xf>
    <xf numFmtId="0" fontId="19" fillId="17" borderId="30" xfId="1" applyFont="1" applyFill="1" applyBorder="1" applyAlignment="1">
      <alignment horizontal="center" vertical="center" wrapText="1"/>
    </xf>
    <xf numFmtId="0" fontId="19" fillId="17" borderId="0" xfId="1" applyFont="1" applyFill="1" applyBorder="1" applyAlignment="1">
      <alignment horizontal="center" vertical="center" wrapText="1"/>
    </xf>
    <xf numFmtId="0" fontId="19" fillId="17" borderId="21" xfId="1" applyFont="1" applyFill="1" applyBorder="1" applyAlignment="1">
      <alignment horizontal="center" vertical="center" wrapText="1"/>
    </xf>
    <xf numFmtId="0" fontId="19" fillId="17" borderId="46" xfId="1" applyFont="1" applyFill="1" applyBorder="1" applyAlignment="1">
      <alignment horizontal="center" vertical="center" wrapText="1"/>
    </xf>
    <xf numFmtId="0" fontId="19" fillId="17" borderId="47" xfId="1" applyFont="1" applyFill="1" applyBorder="1" applyAlignment="1">
      <alignment horizontal="center" vertical="center" wrapText="1"/>
    </xf>
    <xf numFmtId="0" fontId="19" fillId="17" borderId="48" xfId="1" applyFont="1" applyFill="1" applyBorder="1" applyAlignment="1">
      <alignment horizontal="center" vertical="center" wrapText="1"/>
    </xf>
    <xf numFmtId="0" fontId="17" fillId="17" borderId="51" xfId="1" applyFont="1" applyFill="1" applyBorder="1" applyAlignment="1">
      <alignment horizontal="center" vertical="center" wrapText="1"/>
    </xf>
    <xf numFmtId="0" fontId="17" fillId="17" borderId="52" xfId="1" applyFont="1" applyFill="1" applyBorder="1" applyAlignment="1">
      <alignment horizontal="center" vertical="center" wrapText="1"/>
    </xf>
    <xf numFmtId="0" fontId="17" fillId="17" borderId="53" xfId="1" applyFont="1" applyFill="1" applyBorder="1" applyAlignment="1">
      <alignment horizontal="center" vertical="center" wrapText="1"/>
    </xf>
    <xf numFmtId="0" fontId="17" fillId="17" borderId="30" xfId="1" applyFont="1" applyFill="1" applyBorder="1" applyAlignment="1">
      <alignment horizontal="center" vertical="center" wrapText="1"/>
    </xf>
    <xf numFmtId="0" fontId="17" fillId="17" borderId="0" xfId="1" applyFont="1" applyFill="1" applyBorder="1" applyAlignment="1">
      <alignment horizontal="center" vertical="center" wrapText="1"/>
    </xf>
    <xf numFmtId="0" fontId="17" fillId="17" borderId="21" xfId="1" applyFont="1" applyFill="1" applyBorder="1" applyAlignment="1">
      <alignment horizontal="center" vertical="center" wrapText="1"/>
    </xf>
    <xf numFmtId="0" fontId="17" fillId="17" borderId="46" xfId="1" applyFont="1" applyFill="1" applyBorder="1" applyAlignment="1">
      <alignment horizontal="center" vertical="center" wrapText="1"/>
    </xf>
    <xf numFmtId="0" fontId="17" fillId="17" borderId="47" xfId="1" applyFont="1" applyFill="1" applyBorder="1" applyAlignment="1">
      <alignment horizontal="center" vertical="center" wrapText="1"/>
    </xf>
    <xf numFmtId="0" fontId="17" fillId="17" borderId="48" xfId="1" applyFont="1" applyFill="1" applyBorder="1" applyAlignment="1">
      <alignment horizontal="center" vertical="center" wrapText="1"/>
    </xf>
    <xf numFmtId="0" fontId="15" fillId="17" borderId="52" xfId="1" applyFont="1" applyFill="1" applyBorder="1" applyAlignment="1">
      <alignment horizontal="center" vertical="center" wrapText="1"/>
    </xf>
    <xf numFmtId="0" fontId="15" fillId="17" borderId="53" xfId="1" applyFont="1" applyFill="1" applyBorder="1" applyAlignment="1">
      <alignment horizontal="center" vertical="center" wrapText="1"/>
    </xf>
    <xf numFmtId="0" fontId="15" fillId="17" borderId="30" xfId="1" applyFont="1" applyFill="1" applyBorder="1" applyAlignment="1">
      <alignment horizontal="center" vertical="center" wrapText="1"/>
    </xf>
    <xf numFmtId="0" fontId="15" fillId="17" borderId="0" xfId="1" applyFont="1" applyFill="1" applyBorder="1" applyAlignment="1">
      <alignment horizontal="center" vertical="center" wrapText="1"/>
    </xf>
    <xf numFmtId="0" fontId="15" fillId="17" borderId="21" xfId="1" applyFont="1" applyFill="1" applyBorder="1" applyAlignment="1">
      <alignment horizontal="center" vertical="center" wrapText="1"/>
    </xf>
    <xf numFmtId="0" fontId="15" fillId="17" borderId="46" xfId="1" applyFont="1" applyFill="1" applyBorder="1" applyAlignment="1">
      <alignment horizontal="center" vertical="center" wrapText="1"/>
    </xf>
    <xf numFmtId="0" fontId="15" fillId="17" borderId="47" xfId="1" applyFont="1" applyFill="1" applyBorder="1" applyAlignment="1">
      <alignment horizontal="center" vertical="center" wrapText="1"/>
    </xf>
    <xf numFmtId="0" fontId="15" fillId="17" borderId="48" xfId="1" applyFont="1" applyFill="1" applyBorder="1" applyAlignment="1">
      <alignment horizontal="center" vertical="center" wrapText="1"/>
    </xf>
    <xf numFmtId="0" fontId="8" fillId="0" borderId="13" xfId="1" applyFont="1" applyBorder="1" applyAlignment="1">
      <alignment horizontal="center" vertical="center"/>
    </xf>
    <xf numFmtId="0" fontId="8" fillId="0" borderId="15" xfId="1" applyFont="1" applyBorder="1" applyAlignment="1">
      <alignment horizontal="center" vertical="center"/>
    </xf>
    <xf numFmtId="0" fontId="8" fillId="0" borderId="16" xfId="1" applyFont="1" applyBorder="1" applyAlignment="1">
      <alignment horizontal="center" vertical="center"/>
    </xf>
    <xf numFmtId="0" fontId="57" fillId="18" borderId="0" xfId="1" applyFont="1" applyFill="1" applyAlignment="1">
      <alignment horizontal="center"/>
    </xf>
    <xf numFmtId="0" fontId="61" fillId="0" borderId="11" xfId="9" applyFill="1" applyBorder="1" applyAlignment="1" applyProtection="1">
      <alignment horizontal="left" vertical="center" wrapText="1"/>
      <protection locked="0"/>
    </xf>
    <xf numFmtId="0" fontId="61" fillId="0" borderId="13" xfId="9" applyFill="1" applyBorder="1" applyAlignment="1" applyProtection="1">
      <alignment horizontal="left" vertical="center" wrapText="1"/>
      <protection locked="0"/>
    </xf>
    <xf numFmtId="0" fontId="61" fillId="0" borderId="15" xfId="9" applyFill="1" applyBorder="1" applyAlignment="1" applyProtection="1">
      <alignment horizontal="left" vertical="center" wrapText="1"/>
      <protection locked="0"/>
    </xf>
    <xf numFmtId="0" fontId="61" fillId="0" borderId="16" xfId="9" applyFill="1" applyBorder="1" applyAlignment="1" applyProtection="1">
      <alignment horizontal="left" vertical="center" wrapText="1"/>
      <protection locked="0"/>
    </xf>
    <xf numFmtId="0" fontId="50" fillId="19" borderId="0" xfId="0" applyFont="1" applyFill="1" applyBorder="1" applyAlignment="1" applyProtection="1">
      <alignment horizontal="center"/>
    </xf>
    <xf numFmtId="0" fontId="38" fillId="0" borderId="13" xfId="7" applyFont="1" applyFill="1" applyBorder="1" applyAlignment="1" applyProtection="1">
      <alignment horizontal="left" vertical="center" wrapText="1"/>
      <protection locked="0"/>
    </xf>
    <xf numFmtId="0" fontId="38" fillId="0" borderId="15" xfId="7" applyFont="1" applyFill="1" applyBorder="1" applyAlignment="1" applyProtection="1">
      <alignment horizontal="left" vertical="center" wrapText="1"/>
      <protection locked="0"/>
    </xf>
    <xf numFmtId="0" fontId="38" fillId="0" borderId="16" xfId="7" applyFont="1" applyFill="1" applyBorder="1" applyAlignment="1" applyProtection="1">
      <alignment horizontal="left" vertical="center" wrapText="1"/>
      <protection locked="0"/>
    </xf>
    <xf numFmtId="4" fontId="30" fillId="27" borderId="0" xfId="0" applyNumberFormat="1" applyFont="1" applyFill="1" applyAlignment="1">
      <alignment horizontal="center" wrapText="1"/>
    </xf>
    <xf numFmtId="4" fontId="30" fillId="28" borderId="0" xfId="0" applyNumberFormat="1" applyFont="1" applyFill="1" applyAlignment="1">
      <alignment horizontal="center" wrapText="1"/>
    </xf>
    <xf numFmtId="4" fontId="42" fillId="28" borderId="0" xfId="0" applyNumberFormat="1" applyFont="1" applyFill="1" applyAlignment="1">
      <alignment horizontal="center" wrapText="1"/>
    </xf>
    <xf numFmtId="0" fontId="30" fillId="25" borderId="1" xfId="0" applyFont="1" applyFill="1" applyBorder="1" applyAlignment="1">
      <alignment horizontal="center" wrapText="1"/>
    </xf>
    <xf numFmtId="4" fontId="42" fillId="27" borderId="0" xfId="0" applyNumberFormat="1" applyFont="1" applyFill="1" applyAlignment="1">
      <alignment horizontal="center" wrapText="1"/>
    </xf>
    <xf numFmtId="4" fontId="33" fillId="11" borderId="0" xfId="0" applyNumberFormat="1" applyFont="1" applyFill="1" applyAlignment="1">
      <alignment horizontal="center" wrapText="1"/>
    </xf>
    <xf numFmtId="4" fontId="33" fillId="10" borderId="0" xfId="0" applyNumberFormat="1" applyFont="1" applyFill="1" applyAlignment="1">
      <alignment horizontal="center" wrapText="1"/>
    </xf>
    <xf numFmtId="4" fontId="34" fillId="10" borderId="0" xfId="0" applyNumberFormat="1" applyFont="1" applyFill="1" applyAlignment="1">
      <alignment horizontal="center" wrapText="1"/>
    </xf>
    <xf numFmtId="4" fontId="34" fillId="9" borderId="0" xfId="0" applyNumberFormat="1" applyFont="1" applyFill="1" applyAlignment="1">
      <alignment horizontal="center" wrapText="1"/>
    </xf>
    <xf numFmtId="4" fontId="33" fillId="9" borderId="0" xfId="0" applyNumberFormat="1" applyFont="1" applyFill="1" applyAlignment="1">
      <alignment horizontal="center" wrapText="1"/>
    </xf>
    <xf numFmtId="0" fontId="33" fillId="0" borderId="0" xfId="0" applyFont="1" applyAlignment="1">
      <alignment horizontal="center"/>
    </xf>
    <xf numFmtId="0" fontId="33" fillId="8" borderId="1" xfId="0" applyFont="1" applyFill="1" applyBorder="1" applyAlignment="1">
      <alignment horizontal="center" wrapText="1"/>
    </xf>
    <xf numFmtId="10" fontId="33" fillId="8" borderId="1" xfId="0" applyNumberFormat="1" applyFont="1" applyFill="1" applyBorder="1" applyAlignment="1">
      <alignment horizontal="center" wrapText="1"/>
    </xf>
    <xf numFmtId="10" fontId="30" fillId="25" borderId="1" xfId="0" applyNumberFormat="1" applyFont="1" applyFill="1" applyBorder="1" applyAlignment="1">
      <alignment horizontal="center" wrapText="1"/>
    </xf>
    <xf numFmtId="0" fontId="33" fillId="0" borderId="2" xfId="0" applyFont="1" applyBorder="1" applyAlignment="1">
      <alignment horizontal="center" vertical="center" wrapText="1"/>
    </xf>
    <xf numFmtId="0" fontId="33" fillId="0" borderId="3" xfId="0" applyFont="1" applyBorder="1" applyAlignment="1">
      <alignment horizontal="center" vertical="center" wrapText="1"/>
    </xf>
    <xf numFmtId="0" fontId="62" fillId="17" borderId="20" xfId="22" applyFont="1" applyFill="1" applyBorder="1" applyAlignment="1">
      <alignment horizontal="center"/>
    </xf>
    <xf numFmtId="0" fontId="62" fillId="16" borderId="20" xfId="22" applyFont="1" applyFill="1" applyBorder="1" applyAlignment="1">
      <alignment horizontal="center"/>
    </xf>
    <xf numFmtId="0" fontId="46" fillId="34" borderId="11" xfId="22" applyFont="1" applyFill="1" applyBorder="1" applyAlignment="1">
      <alignment horizontal="center"/>
    </xf>
    <xf numFmtId="0" fontId="46" fillId="34" borderId="26" xfId="22" applyFont="1" applyFill="1" applyBorder="1" applyAlignment="1">
      <alignment horizontal="center"/>
    </xf>
    <xf numFmtId="0" fontId="125" fillId="16" borderId="11" xfId="12" applyFont="1" applyFill="1" applyBorder="1" applyAlignment="1">
      <alignment horizontal="center" vertical="center" wrapText="1"/>
    </xf>
    <xf numFmtId="0" fontId="125" fillId="16" borderId="11" xfId="12" applyFont="1" applyFill="1" applyBorder="1" applyAlignment="1">
      <alignment horizontal="center" vertical="center"/>
    </xf>
    <xf numFmtId="0" fontId="128" fillId="0" borderId="50" xfId="0" applyFont="1" applyBorder="1" applyAlignment="1">
      <alignment horizontal="center" vertical="top" wrapText="1"/>
    </xf>
    <xf numFmtId="0" fontId="128" fillId="0" borderId="44" xfId="0" applyFont="1" applyBorder="1" applyAlignment="1">
      <alignment horizontal="center" vertical="top" wrapText="1"/>
    </xf>
    <xf numFmtId="0" fontId="128" fillId="0" borderId="43" xfId="0" applyFont="1" applyBorder="1" applyAlignment="1">
      <alignment horizontal="left" vertical="top" wrapText="1"/>
    </xf>
    <xf numFmtId="0" fontId="40" fillId="17" borderId="27" xfId="23" applyFont="1" applyFill="1" applyBorder="1" applyAlignment="1" applyProtection="1">
      <alignment horizontal="center"/>
      <protection locked="0"/>
    </xf>
    <xf numFmtId="0" fontId="40" fillId="17" borderId="28" xfId="23" applyFont="1" applyFill="1" applyBorder="1" applyAlignment="1" applyProtection="1">
      <alignment horizontal="center"/>
      <protection locked="0"/>
    </xf>
    <xf numFmtId="0" fontId="40" fillId="17" borderId="29" xfId="23" applyFont="1" applyFill="1" applyBorder="1" applyAlignment="1" applyProtection="1">
      <alignment horizontal="center"/>
      <protection locked="0"/>
    </xf>
    <xf numFmtId="0" fontId="40" fillId="17" borderId="30" xfId="23" applyFont="1" applyFill="1" applyBorder="1" applyAlignment="1" applyProtection="1">
      <alignment horizontal="center"/>
      <protection locked="0"/>
    </xf>
    <xf numFmtId="0" fontId="40" fillId="17" borderId="0" xfId="23" applyFont="1" applyFill="1" applyAlignment="1" applyProtection="1">
      <alignment horizontal="center"/>
      <protection locked="0"/>
    </xf>
    <xf numFmtId="0" fontId="40" fillId="17" borderId="21" xfId="23" applyFont="1" applyFill="1" applyBorder="1" applyAlignment="1" applyProtection="1">
      <alignment horizontal="center"/>
      <protection locked="0"/>
    </xf>
    <xf numFmtId="0" fontId="40" fillId="17" borderId="22" xfId="23" applyFont="1" applyFill="1" applyBorder="1" applyAlignment="1" applyProtection="1">
      <alignment horizontal="center"/>
      <protection locked="0"/>
    </xf>
    <xf numFmtId="0" fontId="40" fillId="17" borderId="20" xfId="23" applyFont="1" applyFill="1" applyBorder="1" applyAlignment="1" applyProtection="1">
      <alignment horizontal="center"/>
      <protection locked="0"/>
    </xf>
    <xf numFmtId="0" fontId="40" fillId="17" borderId="23" xfId="23" applyFont="1" applyFill="1" applyBorder="1" applyAlignment="1" applyProtection="1">
      <alignment horizontal="center"/>
      <protection locked="0"/>
    </xf>
    <xf numFmtId="0" fontId="63" fillId="0" borderId="0" xfId="23" applyFont="1" applyAlignment="1" applyProtection="1">
      <alignment horizontal="right" vertical="center"/>
      <protection locked="0"/>
    </xf>
    <xf numFmtId="0" fontId="63" fillId="0" borderId="21" xfId="23" applyFont="1" applyBorder="1" applyAlignment="1" applyProtection="1">
      <alignment horizontal="right" vertical="center"/>
      <protection locked="0"/>
    </xf>
    <xf numFmtId="0" fontId="121" fillId="6" borderId="0" xfId="14" quotePrefix="1" applyFont="1" applyFill="1" applyAlignment="1" applyProtection="1">
      <alignment horizontal="left"/>
      <protection locked="0"/>
    </xf>
    <xf numFmtId="0" fontId="121" fillId="6" borderId="20" xfId="14" applyFont="1" applyFill="1" applyBorder="1" applyAlignment="1" applyProtection="1">
      <alignment horizontal="left" wrapText="1"/>
      <protection locked="0"/>
    </xf>
    <xf numFmtId="0" fontId="118" fillId="17" borderId="27" xfId="23" applyFont="1" applyFill="1" applyBorder="1" applyAlignment="1" applyProtection="1">
      <alignment horizontal="center" vertical="center" wrapText="1"/>
      <protection locked="0"/>
    </xf>
    <xf numFmtId="0" fontId="118" fillId="17" borderId="28" xfId="23" applyFont="1" applyFill="1" applyBorder="1" applyAlignment="1" applyProtection="1">
      <alignment horizontal="center" vertical="center" wrapText="1"/>
      <protection locked="0"/>
    </xf>
    <xf numFmtId="0" fontId="118" fillId="17" borderId="29" xfId="23" applyFont="1" applyFill="1" applyBorder="1" applyAlignment="1" applyProtection="1">
      <alignment horizontal="center" vertical="center" wrapText="1"/>
      <protection locked="0"/>
    </xf>
    <xf numFmtId="0" fontId="118" fillId="17" borderId="30" xfId="23" applyFont="1" applyFill="1" applyBorder="1" applyAlignment="1" applyProtection="1">
      <alignment horizontal="center" vertical="center" wrapText="1"/>
      <protection locked="0"/>
    </xf>
    <xf numFmtId="0" fontId="118" fillId="17" borderId="0" xfId="23" applyFont="1" applyFill="1" applyAlignment="1" applyProtection="1">
      <alignment horizontal="center" vertical="center" wrapText="1"/>
      <protection locked="0"/>
    </xf>
    <xf numFmtId="0" fontId="118" fillId="17" borderId="21" xfId="23" applyFont="1" applyFill="1" applyBorder="1" applyAlignment="1" applyProtection="1">
      <alignment horizontal="center" vertical="center" wrapText="1"/>
      <protection locked="0"/>
    </xf>
    <xf numFmtId="0" fontId="118" fillId="17" borderId="22" xfId="23" applyFont="1" applyFill="1" applyBorder="1" applyAlignment="1" applyProtection="1">
      <alignment horizontal="center" vertical="center" wrapText="1"/>
      <protection locked="0"/>
    </xf>
    <xf numFmtId="0" fontId="118" fillId="17" borderId="20" xfId="23" applyFont="1" applyFill="1" applyBorder="1" applyAlignment="1" applyProtection="1">
      <alignment horizontal="center" vertical="center" wrapText="1"/>
      <protection locked="0"/>
    </xf>
    <xf numFmtId="0" fontId="118" fillId="17" borderId="23" xfId="23" applyFont="1" applyFill="1" applyBorder="1" applyAlignment="1" applyProtection="1">
      <alignment horizontal="center" vertical="center" wrapText="1"/>
      <protection locked="0"/>
    </xf>
    <xf numFmtId="0" fontId="83" fillId="0" borderId="27" xfId="23" applyFont="1" applyBorder="1" applyAlignment="1" applyProtection="1">
      <alignment horizontal="center" vertical="center" wrapText="1"/>
      <protection locked="0"/>
    </xf>
    <xf numFmtId="0" fontId="83" fillId="0" borderId="28" xfId="23" applyFont="1" applyBorder="1" applyAlignment="1" applyProtection="1">
      <alignment horizontal="center" vertical="center" wrapText="1"/>
      <protection locked="0"/>
    </xf>
    <xf numFmtId="0" fontId="83" fillId="0" borderId="29" xfId="23" applyFont="1" applyBorder="1" applyAlignment="1" applyProtection="1">
      <alignment horizontal="center" vertical="center" wrapText="1"/>
      <protection locked="0"/>
    </xf>
    <xf numFmtId="0" fontId="83" fillId="17" borderId="27" xfId="23" applyFont="1" applyFill="1" applyBorder="1" applyAlignment="1" applyProtection="1">
      <alignment horizontal="center" vertical="center" wrapText="1"/>
      <protection locked="0"/>
    </xf>
    <xf numFmtId="0" fontId="83" fillId="17" borderId="28" xfId="23" applyFont="1" applyFill="1" applyBorder="1" applyAlignment="1" applyProtection="1">
      <alignment horizontal="center" vertical="center" wrapText="1"/>
      <protection locked="0"/>
    </xf>
    <xf numFmtId="0" fontId="83" fillId="17" borderId="29" xfId="23" applyFont="1" applyFill="1" applyBorder="1" applyAlignment="1" applyProtection="1">
      <alignment horizontal="center" vertical="center" wrapText="1"/>
      <protection locked="0"/>
    </xf>
    <xf numFmtId="0" fontId="83" fillId="17" borderId="30" xfId="23" applyFont="1" applyFill="1" applyBorder="1" applyAlignment="1" applyProtection="1">
      <alignment horizontal="center" vertical="center" wrapText="1"/>
      <protection locked="0"/>
    </xf>
    <xf numFmtId="0" fontId="83" fillId="17" borderId="0" xfId="23" applyFont="1" applyFill="1" applyAlignment="1" applyProtection="1">
      <alignment horizontal="center" vertical="center" wrapText="1"/>
      <protection locked="0"/>
    </xf>
    <xf numFmtId="0" fontId="83" fillId="17" borderId="21" xfId="23" applyFont="1" applyFill="1" applyBorder="1" applyAlignment="1" applyProtection="1">
      <alignment horizontal="center" vertical="center" wrapText="1"/>
      <protection locked="0"/>
    </xf>
    <xf numFmtId="0" fontId="83" fillId="17" borderId="22" xfId="23" applyFont="1" applyFill="1" applyBorder="1" applyAlignment="1" applyProtection="1">
      <alignment horizontal="center" vertical="center" wrapText="1"/>
      <protection locked="0"/>
    </xf>
    <xf numFmtId="0" fontId="83" fillId="17" borderId="20" xfId="23" applyFont="1" applyFill="1" applyBorder="1" applyAlignment="1" applyProtection="1">
      <alignment horizontal="center" vertical="center" wrapText="1"/>
      <protection locked="0"/>
    </xf>
    <xf numFmtId="0" fontId="83" fillId="17" borderId="23" xfId="23" applyFont="1" applyFill="1" applyBorder="1" applyAlignment="1" applyProtection="1">
      <alignment horizontal="center" vertical="center" wrapText="1"/>
      <protection locked="0"/>
    </xf>
    <xf numFmtId="0" fontId="40" fillId="17" borderId="27" xfId="23" applyFont="1" applyFill="1" applyBorder="1" applyAlignment="1" applyProtection="1">
      <alignment horizontal="center" vertical="center" wrapText="1"/>
      <protection locked="0"/>
    </xf>
    <xf numFmtId="0" fontId="40" fillId="17" borderId="28" xfId="23" applyFont="1" applyFill="1" applyBorder="1" applyAlignment="1" applyProtection="1">
      <alignment horizontal="center" vertical="center" wrapText="1"/>
      <protection locked="0"/>
    </xf>
    <xf numFmtId="0" fontId="40" fillId="17" borderId="29" xfId="23" applyFont="1" applyFill="1" applyBorder="1" applyAlignment="1" applyProtection="1">
      <alignment horizontal="center" vertical="center" wrapText="1"/>
      <protection locked="0"/>
    </xf>
    <xf numFmtId="0" fontId="40" fillId="17" borderId="30" xfId="23" applyFont="1" applyFill="1" applyBorder="1" applyAlignment="1" applyProtection="1">
      <alignment horizontal="center" vertical="center" wrapText="1"/>
      <protection locked="0"/>
    </xf>
    <xf numFmtId="0" fontId="40" fillId="17" borderId="0" xfId="23" applyFont="1" applyFill="1" applyAlignment="1" applyProtection="1">
      <alignment horizontal="center" vertical="center" wrapText="1"/>
      <protection locked="0"/>
    </xf>
    <xf numFmtId="0" fontId="40" fillId="17" borderId="21" xfId="23" applyFont="1" applyFill="1" applyBorder="1" applyAlignment="1" applyProtection="1">
      <alignment horizontal="center" vertical="center" wrapText="1"/>
      <protection locked="0"/>
    </xf>
    <xf numFmtId="0" fontId="40" fillId="17" borderId="22" xfId="23" applyFont="1" applyFill="1" applyBorder="1" applyAlignment="1" applyProtection="1">
      <alignment horizontal="center" vertical="center" wrapText="1"/>
      <protection locked="0"/>
    </xf>
    <xf numFmtId="0" fontId="40" fillId="17" borderId="20" xfId="23" applyFont="1" applyFill="1" applyBorder="1" applyAlignment="1" applyProtection="1">
      <alignment horizontal="center" vertical="center" wrapText="1"/>
      <protection locked="0"/>
    </xf>
    <xf numFmtId="0" fontId="40" fillId="17" borderId="23" xfId="23" applyFont="1" applyFill="1" applyBorder="1" applyAlignment="1" applyProtection="1">
      <alignment horizontal="center" vertical="center" wrapText="1"/>
      <protection locked="0"/>
    </xf>
    <xf numFmtId="0" fontId="69" fillId="35" borderId="0" xfId="23" applyFont="1" applyFill="1" applyAlignment="1" applyProtection="1">
      <alignment horizontal="center"/>
      <protection locked="0"/>
    </xf>
    <xf numFmtId="0" fontId="66" fillId="17" borderId="27" xfId="23" applyFont="1" applyFill="1" applyBorder="1" applyAlignment="1" applyProtection="1">
      <alignment horizontal="center" vertical="center"/>
      <protection locked="0"/>
    </xf>
    <xf numFmtId="0" fontId="66" fillId="17" borderId="28" xfId="23" applyFont="1" applyFill="1" applyBorder="1" applyAlignment="1" applyProtection="1">
      <alignment horizontal="center" vertical="center"/>
      <protection locked="0"/>
    </xf>
    <xf numFmtId="0" fontId="66" fillId="17" borderId="29" xfId="23" applyFont="1" applyFill="1" applyBorder="1" applyAlignment="1" applyProtection="1">
      <alignment horizontal="center" vertical="center"/>
      <protection locked="0"/>
    </xf>
    <xf numFmtId="0" fontId="66" fillId="17" borderId="30" xfId="23" applyFont="1" applyFill="1" applyBorder="1" applyAlignment="1" applyProtection="1">
      <alignment horizontal="center" vertical="center"/>
      <protection locked="0"/>
    </xf>
    <xf numFmtId="0" fontId="66" fillId="17" borderId="0" xfId="23" applyFont="1" applyFill="1" applyAlignment="1" applyProtection="1">
      <alignment horizontal="center" vertical="center"/>
      <protection locked="0"/>
    </xf>
    <xf numFmtId="0" fontId="66" fillId="17" borderId="21" xfId="23" applyFont="1" applyFill="1" applyBorder="1" applyAlignment="1" applyProtection="1">
      <alignment horizontal="center" vertical="center"/>
      <protection locked="0"/>
    </xf>
    <xf numFmtId="0" fontId="66" fillId="17" borderId="22" xfId="23" applyFont="1" applyFill="1" applyBorder="1" applyAlignment="1" applyProtection="1">
      <alignment horizontal="center" vertical="center"/>
      <protection locked="0"/>
    </xf>
    <xf numFmtId="0" fontId="66" fillId="17" borderId="20" xfId="23" applyFont="1" applyFill="1" applyBorder="1" applyAlignment="1" applyProtection="1">
      <alignment horizontal="center" vertical="center"/>
      <protection locked="0"/>
    </xf>
    <xf numFmtId="0" fontId="66" fillId="17" borderId="23" xfId="23" applyFont="1" applyFill="1" applyBorder="1" applyAlignment="1" applyProtection="1">
      <alignment horizontal="center" vertical="center"/>
      <protection locked="0"/>
    </xf>
    <xf numFmtId="0" fontId="63" fillId="17" borderId="27" xfId="23" applyFont="1" applyFill="1" applyBorder="1" applyAlignment="1" applyProtection="1">
      <alignment horizontal="center"/>
      <protection locked="0"/>
    </xf>
    <xf numFmtId="0" fontId="63" fillId="17" borderId="28" xfId="23" applyFont="1" applyFill="1" applyBorder="1" applyAlignment="1" applyProtection="1">
      <alignment horizontal="center"/>
      <protection locked="0"/>
    </xf>
    <xf numFmtId="0" fontId="63" fillId="17" borderId="29" xfId="23" applyFont="1" applyFill="1" applyBorder="1" applyAlignment="1" applyProtection="1">
      <alignment horizontal="center"/>
      <protection locked="0"/>
    </xf>
    <xf numFmtId="0" fontId="63" fillId="17" borderId="30" xfId="23" applyFont="1" applyFill="1" applyBorder="1" applyAlignment="1" applyProtection="1">
      <alignment horizontal="center"/>
      <protection locked="0"/>
    </xf>
    <xf numFmtId="0" fontId="63" fillId="17" borderId="0" xfId="23" applyFont="1" applyFill="1" applyAlignment="1" applyProtection="1">
      <alignment horizontal="center"/>
      <protection locked="0"/>
    </xf>
    <xf numFmtId="0" fontId="63" fillId="17" borderId="21" xfId="23" applyFont="1" applyFill="1" applyBorder="1" applyAlignment="1" applyProtection="1">
      <alignment horizontal="center"/>
      <protection locked="0"/>
    </xf>
    <xf numFmtId="0" fontId="63" fillId="17" borderId="22" xfId="23" applyFont="1" applyFill="1" applyBorder="1" applyAlignment="1" applyProtection="1">
      <alignment horizontal="center"/>
      <protection locked="0"/>
    </xf>
    <xf numFmtId="0" fontId="63" fillId="17" borderId="20" xfId="23" applyFont="1" applyFill="1" applyBorder="1" applyAlignment="1" applyProtection="1">
      <alignment horizontal="center"/>
      <protection locked="0"/>
    </xf>
    <xf numFmtId="0" fontId="63" fillId="17" borderId="23" xfId="23" applyFont="1" applyFill="1" applyBorder="1" applyAlignment="1" applyProtection="1">
      <alignment horizontal="center"/>
      <protection locked="0"/>
    </xf>
    <xf numFmtId="0" fontId="86" fillId="0" borderId="21" xfId="14" applyFont="1" applyBorder="1" applyAlignment="1" applyProtection="1">
      <alignment horizontal="right" vertical="center"/>
      <protection locked="0"/>
    </xf>
    <xf numFmtId="0" fontId="110" fillId="47" borderId="0" xfId="23" applyFont="1" applyFill="1" applyAlignment="1" applyProtection="1">
      <alignment horizontal="center"/>
      <protection locked="0"/>
    </xf>
    <xf numFmtId="0" fontId="45" fillId="17" borderId="27" xfId="23" applyFont="1" applyFill="1" applyBorder="1" applyAlignment="1" applyProtection="1">
      <alignment horizontal="center" vertical="center"/>
      <protection locked="0"/>
    </xf>
    <xf numFmtId="0" fontId="45" fillId="17" borderId="28" xfId="23" applyFont="1" applyFill="1" applyBorder="1" applyAlignment="1" applyProtection="1">
      <alignment horizontal="center" vertical="center"/>
      <protection locked="0"/>
    </xf>
    <xf numFmtId="0" fontId="45" fillId="17" borderId="29" xfId="23" applyFont="1" applyFill="1" applyBorder="1" applyAlignment="1" applyProtection="1">
      <alignment horizontal="center" vertical="center"/>
      <protection locked="0"/>
    </xf>
    <xf numFmtId="0" fontId="45" fillId="17" borderId="30" xfId="23" applyFont="1" applyFill="1" applyBorder="1" applyAlignment="1" applyProtection="1">
      <alignment horizontal="center" vertical="center"/>
      <protection locked="0"/>
    </xf>
    <xf numFmtId="0" fontId="45" fillId="17" borderId="0" xfId="23" applyFont="1" applyFill="1" applyAlignment="1" applyProtection="1">
      <alignment horizontal="center" vertical="center"/>
      <protection locked="0"/>
    </xf>
    <xf numFmtId="0" fontId="45" fillId="17" borderId="21" xfId="23" applyFont="1" applyFill="1" applyBorder="1" applyAlignment="1" applyProtection="1">
      <alignment horizontal="center" vertical="center"/>
      <protection locked="0"/>
    </xf>
    <xf numFmtId="0" fontId="45" fillId="17" borderId="22" xfId="23" applyFont="1" applyFill="1" applyBorder="1" applyAlignment="1" applyProtection="1">
      <alignment horizontal="center" vertical="center"/>
      <protection locked="0"/>
    </xf>
    <xf numFmtId="0" fontId="45" fillId="17" borderId="20" xfId="23" applyFont="1" applyFill="1" applyBorder="1" applyAlignment="1" applyProtection="1">
      <alignment horizontal="center" vertical="center"/>
      <protection locked="0"/>
    </xf>
    <xf numFmtId="0" fontId="45" fillId="17" borderId="23" xfId="23" applyFont="1" applyFill="1" applyBorder="1" applyAlignment="1" applyProtection="1">
      <alignment horizontal="center" vertical="center"/>
      <protection locked="0"/>
    </xf>
    <xf numFmtId="0" fontId="88" fillId="17" borderId="0" xfId="17" applyFont="1" applyFill="1" applyAlignment="1" applyProtection="1">
      <alignment horizontal="center" vertical="center" wrapText="1"/>
      <protection locked="0"/>
    </xf>
    <xf numFmtId="0" fontId="85" fillId="35" borderId="0" xfId="23" applyFont="1" applyFill="1" applyAlignment="1" applyProtection="1">
      <alignment horizontal="center"/>
      <protection locked="0"/>
    </xf>
    <xf numFmtId="0" fontId="86" fillId="35" borderId="20" xfId="14" applyFont="1" applyFill="1" applyBorder="1" applyAlignment="1" applyProtection="1">
      <alignment horizontal="center"/>
      <protection locked="0"/>
    </xf>
    <xf numFmtId="0" fontId="86" fillId="35" borderId="0" xfId="14" applyFont="1" applyFill="1" applyAlignment="1" applyProtection="1">
      <alignment horizontal="center"/>
      <protection locked="0"/>
    </xf>
    <xf numFmtId="0" fontId="85" fillId="35" borderId="0" xfId="24" applyFont="1" applyFill="1" applyAlignment="1" applyProtection="1">
      <alignment horizontal="center" vertical="top"/>
      <protection locked="0"/>
    </xf>
    <xf numFmtId="0" fontId="39" fillId="0" borderId="14" xfId="23" applyFont="1" applyBorder="1" applyAlignment="1" applyProtection="1">
      <alignment horizontal="left" vertical="center"/>
      <protection locked="0"/>
    </xf>
    <xf numFmtId="0" fontId="39" fillId="0" borderId="32" xfId="23" applyFont="1" applyBorder="1" applyAlignment="1" applyProtection="1">
      <alignment horizontal="left" vertical="center"/>
      <protection locked="0"/>
    </xf>
    <xf numFmtId="0" fontId="86" fillId="0" borderId="21" xfId="14" applyFont="1" applyBorder="1" applyAlignment="1" applyProtection="1">
      <alignment horizontal="center" vertical="center"/>
      <protection locked="0"/>
    </xf>
    <xf numFmtId="0" fontId="86" fillId="0" borderId="21" xfId="17" applyFont="1" applyBorder="1" applyAlignment="1" applyProtection="1">
      <alignment horizontal="center" vertical="center"/>
      <protection locked="0"/>
    </xf>
    <xf numFmtId="0" fontId="67" fillId="35" borderId="0" xfId="14" applyFont="1" applyFill="1" applyAlignment="1" applyProtection="1">
      <alignment horizontal="center" vertical="top"/>
      <protection locked="0"/>
    </xf>
    <xf numFmtId="0" fontId="97" fillId="35" borderId="20" xfId="14" applyFont="1" applyFill="1" applyBorder="1" applyAlignment="1" applyProtection="1">
      <alignment horizontal="center"/>
      <protection locked="0"/>
    </xf>
    <xf numFmtId="0" fontId="86" fillId="35" borderId="20" xfId="17" applyFont="1" applyFill="1" applyBorder="1" applyAlignment="1" applyProtection="1">
      <alignment horizontal="center" vertical="center"/>
      <protection locked="0"/>
    </xf>
    <xf numFmtId="0" fontId="85" fillId="35" borderId="0" xfId="24" applyFont="1" applyFill="1" applyAlignment="1" applyProtection="1">
      <alignment horizontal="left" vertical="top"/>
      <protection locked="0"/>
    </xf>
    <xf numFmtId="0" fontId="81" fillId="44" borderId="0" xfId="14" applyFont="1" applyFill="1" applyProtection="1">
      <protection locked="0"/>
    </xf>
    <xf numFmtId="0" fontId="83" fillId="45" borderId="0" xfId="14" applyFont="1" applyFill="1" applyAlignment="1" applyProtection="1">
      <alignment horizontal="center"/>
      <protection locked="0"/>
    </xf>
    <xf numFmtId="0" fontId="85" fillId="35" borderId="0" xfId="23" applyFont="1" applyFill="1" applyAlignment="1" applyProtection="1">
      <alignment horizontal="center" vertical="top"/>
      <protection locked="0"/>
    </xf>
    <xf numFmtId="0" fontId="86" fillId="35" borderId="20" xfId="14" applyFont="1" applyFill="1" applyBorder="1" applyAlignment="1" applyProtection="1">
      <alignment horizontal="center" vertical="center"/>
      <protection locked="0"/>
    </xf>
    <xf numFmtId="0" fontId="86" fillId="0" borderId="20" xfId="17" applyFont="1" applyBorder="1" applyAlignment="1" applyProtection="1">
      <alignment horizontal="center" vertical="center"/>
      <protection locked="0"/>
    </xf>
    <xf numFmtId="0" fontId="40" fillId="17" borderId="55" xfId="26" applyFont="1" applyFill="1" applyBorder="1" applyAlignment="1" applyProtection="1">
      <alignment horizontal="center" vertical="center" wrapText="1"/>
      <protection locked="0"/>
    </xf>
    <xf numFmtId="0" fontId="40" fillId="17" borderId="52" xfId="26" applyFont="1" applyFill="1" applyBorder="1" applyAlignment="1" applyProtection="1">
      <alignment horizontal="center" vertical="center" wrapText="1"/>
      <protection locked="0"/>
    </xf>
    <xf numFmtId="0" fontId="40" fillId="17" borderId="53" xfId="26" applyFont="1" applyFill="1" applyBorder="1" applyAlignment="1" applyProtection="1">
      <alignment horizontal="center" vertical="center" wrapText="1"/>
      <protection locked="0"/>
    </xf>
    <xf numFmtId="0" fontId="40" fillId="17" borderId="30" xfId="26" applyFont="1" applyFill="1" applyBorder="1" applyAlignment="1" applyProtection="1">
      <alignment horizontal="center" vertical="center" wrapText="1"/>
      <protection locked="0"/>
    </xf>
    <xf numFmtId="0" fontId="40" fillId="17" borderId="0" xfId="26" applyFont="1" applyFill="1" applyAlignment="1" applyProtection="1">
      <alignment horizontal="center" vertical="center" wrapText="1"/>
      <protection locked="0"/>
    </xf>
    <xf numFmtId="0" fontId="40" fillId="17" borderId="21" xfId="26" applyFont="1" applyFill="1" applyBorder="1" applyAlignment="1" applyProtection="1">
      <alignment horizontal="center" vertical="center" wrapText="1"/>
      <protection locked="0"/>
    </xf>
    <xf numFmtId="0" fontId="40" fillId="17" borderId="46" xfId="26" applyFont="1" applyFill="1" applyBorder="1" applyAlignment="1" applyProtection="1">
      <alignment horizontal="center" vertical="center" wrapText="1"/>
      <protection locked="0"/>
    </xf>
    <xf numFmtId="0" fontId="40" fillId="17" borderId="47" xfId="26" applyFont="1" applyFill="1" applyBorder="1" applyAlignment="1" applyProtection="1">
      <alignment horizontal="center" vertical="center" wrapText="1"/>
      <protection locked="0"/>
    </xf>
    <xf numFmtId="0" fontId="40" fillId="17" borderId="48" xfId="26" applyFont="1" applyFill="1" applyBorder="1" applyAlignment="1" applyProtection="1">
      <alignment horizontal="center" vertical="center" wrapText="1"/>
      <protection locked="0"/>
    </xf>
    <xf numFmtId="0" fontId="63" fillId="17" borderId="55" xfId="26" applyFont="1" applyFill="1" applyBorder="1" applyAlignment="1" applyProtection="1">
      <alignment horizontal="center"/>
      <protection locked="0"/>
    </xf>
    <xf numFmtId="0" fontId="63" fillId="17" borderId="52" xfId="26" applyFont="1" applyFill="1" applyBorder="1" applyAlignment="1" applyProtection="1">
      <alignment horizontal="center"/>
      <protection locked="0"/>
    </xf>
    <xf numFmtId="0" fontId="63" fillId="17" borderId="53" xfId="26" applyFont="1" applyFill="1" applyBorder="1" applyAlignment="1" applyProtection="1">
      <alignment horizontal="center"/>
      <protection locked="0"/>
    </xf>
    <xf numFmtId="0" fontId="63" fillId="17" borderId="30" xfId="26" applyFont="1" applyFill="1" applyBorder="1" applyAlignment="1" applyProtection="1">
      <alignment horizontal="center"/>
      <protection locked="0"/>
    </xf>
    <xf numFmtId="0" fontId="63" fillId="17" borderId="0" xfId="26" applyFont="1" applyFill="1" applyAlignment="1" applyProtection="1">
      <alignment horizontal="center"/>
      <protection locked="0"/>
    </xf>
    <xf numFmtId="0" fontId="63" fillId="17" borderId="21" xfId="26" applyFont="1" applyFill="1" applyBorder="1" applyAlignment="1" applyProtection="1">
      <alignment horizontal="center"/>
      <protection locked="0"/>
    </xf>
    <xf numFmtId="0" fontId="63" fillId="17" borderId="46" xfId="26" applyFont="1" applyFill="1" applyBorder="1" applyAlignment="1" applyProtection="1">
      <alignment horizontal="center"/>
      <protection locked="0"/>
    </xf>
    <xf numFmtId="0" fontId="63" fillId="17" borderId="47" xfId="26" applyFont="1" applyFill="1" applyBorder="1" applyAlignment="1" applyProtection="1">
      <alignment horizontal="center"/>
      <protection locked="0"/>
    </xf>
    <xf numFmtId="0" fontId="63" fillId="17" borderId="48" xfId="26" applyFont="1" applyFill="1" applyBorder="1" applyAlignment="1" applyProtection="1">
      <alignment horizontal="center"/>
      <protection locked="0"/>
    </xf>
    <xf numFmtId="0" fontId="65" fillId="57" borderId="11" xfId="14" applyFont="1" applyFill="1" applyBorder="1" applyAlignment="1">
      <alignment horizontal="center" vertical="center" wrapText="1"/>
    </xf>
  </cellXfs>
  <cellStyles count="30">
    <cellStyle name="Comma 2" xfId="13" xr:uid="{00000000-0005-0000-0000-000000000000}"/>
    <cellStyle name="Comma 7" xfId="6" xr:uid="{00000000-0005-0000-0000-000001000000}"/>
    <cellStyle name="Explanatory Text" xfId="21" builtinId="53"/>
    <cellStyle name="Hyperlink" xfId="9" builtinId="8"/>
    <cellStyle name="Hyperlink 2" xfId="18" xr:uid="{00000000-0005-0000-0000-000003000000}"/>
    <cellStyle name="Hyperlink 2 2" xfId="20" xr:uid="{00000000-0005-0000-0000-000004000000}"/>
    <cellStyle name="Normal" xfId="0" builtinId="0"/>
    <cellStyle name="Normal 10" xfId="12" xr:uid="{00000000-0005-0000-0000-000006000000}"/>
    <cellStyle name="Normal 10 3" xfId="29" xr:uid="{1E698021-3FE1-4B7C-BE20-2577007872B9}"/>
    <cellStyle name="Normal 11 2" xfId="10" xr:uid="{00000000-0005-0000-0000-000007000000}"/>
    <cellStyle name="Normal 11 2 2" xfId="22" xr:uid="{D5133986-0CBE-4355-BB10-5F2EF06447AD}"/>
    <cellStyle name="Normal 13" xfId="11" xr:uid="{00000000-0005-0000-0000-000008000000}"/>
    <cellStyle name="Normal 2" xfId="1" xr:uid="{00000000-0005-0000-0000-000009000000}"/>
    <cellStyle name="Normal 2 2" xfId="8" xr:uid="{00000000-0005-0000-0000-00000A000000}"/>
    <cellStyle name="Normal 2 2 2" xfId="27" xr:uid="{01AD5D49-A0EB-41B1-A1F6-F7B647877899}"/>
    <cellStyle name="Normal 2 3" xfId="14" xr:uid="{00000000-0005-0000-0000-00000B000000}"/>
    <cellStyle name="Normal 3" xfId="2" xr:uid="{00000000-0005-0000-0000-00000C000000}"/>
    <cellStyle name="Normal 3 3" xfId="17" xr:uid="{00000000-0005-0000-0000-00000D000000}"/>
    <cellStyle name="Normal 4" xfId="4" xr:uid="{00000000-0005-0000-0000-00000E000000}"/>
    <cellStyle name="Normal 5" xfId="25" xr:uid="{0E0D9486-A4CD-483F-B150-69BF7294DDC1}"/>
    <cellStyle name="Normal 6" xfId="7" xr:uid="{00000000-0005-0000-0000-00000F000000}"/>
    <cellStyle name="Normal 6 2" xfId="15" xr:uid="{00000000-0005-0000-0000-000010000000}"/>
    <cellStyle name="Normal 6 3" xfId="16" xr:uid="{00000000-0005-0000-0000-000011000000}"/>
    <cellStyle name="Normal 6 3 2" xfId="24" xr:uid="{32104A21-CDBC-4CE4-BFBE-D09900D5DA54}"/>
    <cellStyle name="Normal 6 3 3" xfId="28" xr:uid="{65FD306E-32F0-4710-87F8-1F9B4AEB6BE8}"/>
    <cellStyle name="Normal 6 4" xfId="23" xr:uid="{D9CB1EE8-32B8-4AFB-A398-DCA9984261A0}"/>
    <cellStyle name="Normal 6 5" xfId="26" xr:uid="{7B698F1D-B58C-4F0C-9F73-2F00A4D3724C}"/>
    <cellStyle name="Normal 7" xfId="19" xr:uid="{00000000-0005-0000-0000-000012000000}"/>
    <cellStyle name="Percent" xfId="3" builtinId="5"/>
    <cellStyle name="Percent 2" xfId="5" xr:uid="{00000000-0005-0000-0000-000014000000}"/>
  </cellStyles>
  <dxfs count="284">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3670961584347"/>
          <c:y val="0.30835182622469898"/>
          <c:w val="0.81572297780959202"/>
          <c:h val="0.55832745425713404"/>
        </c:manualLayout>
      </c:layout>
      <c:lineChart>
        <c:grouping val="standard"/>
        <c:varyColors val="0"/>
        <c:ser>
          <c:idx val="0"/>
          <c:order val="0"/>
          <c:tx>
            <c:strRef>
              <c:f>'Mangrove-Data'!$E$5</c:f>
              <c:strCache>
                <c:ptCount val="1"/>
                <c:pt idx="0">
                  <c:v>Avg Area (000 ha)</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0"/>
            <c:trendlineLbl>
              <c:layout>
                <c:manualLayout>
                  <c:x val="-7.0866141732283498E-3"/>
                  <c:y val="-9.8870662000583295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f>'Mangrove-Data'!$D$6:$D$9</c:f>
              <c:numCache>
                <c:formatCode>General</c:formatCode>
                <c:ptCount val="4"/>
                <c:pt idx="0">
                  <c:v>1980</c:v>
                </c:pt>
                <c:pt idx="1">
                  <c:v>1990</c:v>
                </c:pt>
                <c:pt idx="2">
                  <c:v>2000</c:v>
                </c:pt>
                <c:pt idx="3">
                  <c:v>2010</c:v>
                </c:pt>
              </c:numCache>
            </c:numRef>
          </c:cat>
          <c:val>
            <c:numRef>
              <c:f>'Mangrove-Data'!$E$6:$E$9</c:f>
              <c:numCache>
                <c:formatCode>General</c:formatCode>
                <c:ptCount val="4"/>
                <c:pt idx="0">
                  <c:v>18468.400000000001</c:v>
                </c:pt>
                <c:pt idx="1">
                  <c:v>16340.2</c:v>
                </c:pt>
                <c:pt idx="2">
                  <c:v>15833.8</c:v>
                </c:pt>
                <c:pt idx="3">
                  <c:v>13760</c:v>
                </c:pt>
              </c:numCache>
            </c:numRef>
          </c:val>
          <c:smooth val="0"/>
          <c:extLst>
            <c:ext xmlns:c16="http://schemas.microsoft.com/office/drawing/2014/chart" uri="{C3380CC4-5D6E-409C-BE32-E72D297353CC}">
              <c16:uniqueId val="{00000002-EEAC-4D14-A89B-1FB320B14BD2}"/>
            </c:ext>
          </c:extLst>
        </c:ser>
        <c:dLbls>
          <c:showLegendKey val="0"/>
          <c:showVal val="0"/>
          <c:showCatName val="0"/>
          <c:showSerName val="0"/>
          <c:showPercent val="0"/>
          <c:showBubbleSize val="0"/>
        </c:dLbls>
        <c:smooth val="0"/>
        <c:axId val="169928960"/>
        <c:axId val="170000384"/>
      </c:lineChart>
      <c:catAx>
        <c:axId val="16992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000384"/>
        <c:crosses val="autoZero"/>
        <c:auto val="1"/>
        <c:lblAlgn val="ctr"/>
        <c:lblOffset val="100"/>
        <c:noMultiLvlLbl val="0"/>
      </c:catAx>
      <c:valAx>
        <c:axId val="17000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8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10</xdr:col>
      <xdr:colOff>279400</xdr:colOff>
      <xdr:row>8</xdr:row>
      <xdr:rowOff>127000</xdr:rowOff>
    </xdr:from>
    <xdr:to>
      <xdr:col>12</xdr:col>
      <xdr:colOff>247939</xdr:colOff>
      <xdr:row>14</xdr:row>
      <xdr:rowOff>130654</xdr:rowOff>
    </xdr:to>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04450" y="1987550"/>
          <a:ext cx="2127539" cy="1108553"/>
        </a:xfrm>
        <a:prstGeom prst="rect">
          <a:avLst/>
        </a:prstGeom>
        <a:noFill/>
        <a:ln>
          <a:noFill/>
        </a:ln>
      </xdr:spPr>
    </xdr:pic>
    <xdr:clientData/>
  </xdr:twoCellAnchor>
  <xdr:twoCellAnchor>
    <xdr:from>
      <xdr:col>0</xdr:col>
      <xdr:colOff>0</xdr:colOff>
      <xdr:row>1</xdr:row>
      <xdr:rowOff>0</xdr:rowOff>
    </xdr:from>
    <xdr:to>
      <xdr:col>18</xdr:col>
      <xdr:colOff>654051</xdr:colOff>
      <xdr:row>8</xdr:row>
      <xdr:rowOff>57150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0" y="381000"/>
          <a:ext cx="19484976" cy="1885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mn-lt"/>
              <a:ea typeface="+mn-ea"/>
              <a:cs typeface="Arial" panose="020B0604020202020204" pitchFamily="34" charset="0"/>
            </a:rPr>
            <a:t>Brief Description of Land Allocation Model: </a:t>
          </a:r>
          <a:r>
            <a:rPr kumimoji="0" lang="en-US" sz="1400" b="0" i="0" u="none" strike="noStrike" kern="0" cap="none" spc="0" normalizeH="0" baseline="0" noProof="0">
              <a:ln>
                <a:noFill/>
              </a:ln>
              <a:solidFill>
                <a:prstClr val="black"/>
              </a:solidFill>
              <a:effectLst/>
              <a:uLnTx/>
              <a:uFillTx/>
              <a:latin typeface="+mn-lt"/>
              <a:ea typeface="+mn-ea"/>
              <a:cs typeface="Arial" panose="020B0604020202020204" pitchFamily="34" charset="0"/>
            </a:rPr>
            <a:t>Project Drawdown has developed an excel based Project Drawdown Land Allocation Integration Model for allocating max land area to a particular solution for avoiding any double counting and overlapping between solutions sharing the same land type. This integration model involves two processes, the first one is to classify the global land area into some specified units and second to allocate drawdown land and food solutions on the classified land units. Project Drawdown has spatially classified the global land area into various agroecological zones (AEZs) based on the land cover, soil quality and slope. These classified AEZs were then distributed to different thermal moisture regimes. This spatial classification was carried out in python software and the open source code to perform all of this processing is available at https://github.com/ProjectDrawdown/spatial-aez . The next step after the classification of global land area into AEZs was to allocate drawdown’s land and food solutions to these AEZs using prioritization approach, where solution most suited to a given AEZ or sets of AEZs is assigned first followed by the second prioritized solution and so on. The priorities are set considering their socio-economic, climate, physical limitation, and other criteria as broadly discussed above in the prioritization section.</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Arial" panose="020B0604020202020204" pitchFamily="34" charset="0"/>
            </a:rPr>
            <a:t>The model is color coded and each color has a meaning, as illustrated below. The "Advance Control" sheet is the interface for the remaining three sheets of the model. This sheet provides information on, land allocation of Project Drawdown solutions on different land types (Table 1-7).  Table on left (common inputs), provides inputs to the land allocation tables 1-7.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1" i="0" u="none" strike="noStrike" kern="0" cap="none" spc="0" normalizeH="0" baseline="0" noProof="0">
            <a:ln>
              <a:noFill/>
            </a:ln>
            <a:solidFill>
              <a:prstClr val="black"/>
            </a:solidFill>
            <a:effectLst/>
            <a:uLnTx/>
            <a:uFillTx/>
            <a:latin typeface="+mn-lt"/>
            <a:ea typeface="+mn-ea"/>
            <a:cs typeface="Arial" panose="020B0604020202020204" pitchFamily="34" charset="0"/>
          </a:endParaRPr>
        </a:p>
      </xdr:txBody>
    </xdr:sp>
    <xdr:clientData/>
  </xdr:twoCellAnchor>
  <xdr:twoCellAnchor editAs="oneCell">
    <xdr:from>
      <xdr:col>33</xdr:col>
      <xdr:colOff>92529</xdr:colOff>
      <xdr:row>1</xdr:row>
      <xdr:rowOff>85271</xdr:rowOff>
    </xdr:from>
    <xdr:to>
      <xdr:col>38</xdr:col>
      <xdr:colOff>523059</xdr:colOff>
      <xdr:row>8</xdr:row>
      <xdr:rowOff>6531</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748686" y="471714"/>
          <a:ext cx="3973830" cy="1760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9</xdr:row>
      <xdr:rowOff>142875</xdr:rowOff>
    </xdr:from>
    <xdr:to>
      <xdr:col>6</xdr:col>
      <xdr:colOff>142875</xdr:colOff>
      <xdr:row>18</xdr:row>
      <xdr:rowOff>161924</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22421</xdr:rowOff>
    </xdr:from>
    <xdr:to>
      <xdr:col>11</xdr:col>
      <xdr:colOff>403225</xdr:colOff>
      <xdr:row>15</xdr:row>
      <xdr:rowOff>22410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0" y="1649291"/>
          <a:ext cx="16249015" cy="136777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400" b="1" i="0" u="none" strike="noStrike" kern="0" cap="none" spc="0" normalizeH="0" baseline="0" noProof="0">
              <a:ln>
                <a:noFill/>
              </a:ln>
              <a:solidFill>
                <a:prstClr val="black"/>
              </a:solidFill>
              <a:effectLst/>
              <a:uLnTx/>
              <a:uFillTx/>
              <a:latin typeface="+mn-lt"/>
              <a:ea typeface="+mn-ea"/>
              <a:cs typeface="Arial" panose="020B0604020202020204" pitchFamily="34" charset="0"/>
            </a:rPr>
            <a:t>Description of Calculations/Inputs:
This page is very important and should be used extensively.  It is where you will collect all of your relevant data from the peer reviewed literature.  This page contains meta-analyses that can be used to formulate mean, low, and high estimates contained on the "Advanced Controls" page. You can use this sheet for common factoring needs for variables used in First Cost and Operating Cost Factoring.  </a:t>
          </a:r>
          <a:endParaRPr lang="en-US" sz="1100" b="0">
            <a:latin typeface="+mn-lt"/>
          </a:endParaRPr>
        </a:p>
      </xdr:txBody>
    </xdr:sp>
    <xdr:clientData/>
  </xdr:twoCellAnchor>
  <xdr:twoCellAnchor>
    <xdr:from>
      <xdr:col>8</xdr:col>
      <xdr:colOff>402981</xdr:colOff>
      <xdr:row>1348</xdr:row>
      <xdr:rowOff>12212</xdr:rowOff>
    </xdr:from>
    <xdr:to>
      <xdr:col>12</xdr:col>
      <xdr:colOff>280866</xdr:colOff>
      <xdr:row>1358</xdr:row>
      <xdr:rowOff>0</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3459851" y="84144632"/>
          <a:ext cx="3432615" cy="189278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[EXPLAIN</a:t>
          </a:r>
          <a:r>
            <a:rPr lang="en-US" sz="1100" b="1" baseline="0"/>
            <a:t> ANY FACTORING DONE HERE]</a:t>
          </a:r>
          <a:endParaRPr lang="en-US" sz="1100" b="1"/>
        </a:p>
      </xdr:txBody>
    </xdr:sp>
    <xdr:clientData/>
  </xdr:twoCellAnchor>
  <xdr:twoCellAnchor>
    <xdr:from>
      <xdr:col>4</xdr:col>
      <xdr:colOff>635000</xdr:colOff>
      <xdr:row>1396</xdr:row>
      <xdr:rowOff>122116</xdr:rowOff>
    </xdr:from>
    <xdr:to>
      <xdr:col>7</xdr:col>
      <xdr:colOff>512884</xdr:colOff>
      <xdr:row>1419</xdr:row>
      <xdr:rowOff>91099</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6971030" y="93848116"/>
          <a:ext cx="5128064" cy="476577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[EXPLAIN</a:t>
          </a:r>
          <a:r>
            <a:rPr lang="en-US" sz="1100" b="1" baseline="0"/>
            <a:t> ANY FACTORING DONE HERE]</a:t>
          </a:r>
          <a:endParaRPr lang="en-US" sz="1100" b="1"/>
        </a:p>
      </xdr:txBody>
    </xdr:sp>
    <xdr:clientData/>
  </xdr:twoCellAnchor>
  <xdr:twoCellAnchor>
    <xdr:from>
      <xdr:col>0</xdr:col>
      <xdr:colOff>2362200</xdr:colOff>
      <xdr:row>39</xdr:row>
      <xdr:rowOff>152400</xdr:rowOff>
    </xdr:from>
    <xdr:to>
      <xdr:col>11</xdr:col>
      <xdr:colOff>25400</xdr:colOff>
      <xdr:row>42</xdr:row>
      <xdr:rowOff>554567</xdr:rowOff>
    </xdr:to>
    <xdr:sp macro="" textlink="">
      <xdr:nvSpPr>
        <xdr:cNvPr id="5" name="Down Arrow Callout 6">
          <a:extLst>
            <a:ext uri="{FF2B5EF4-FFF2-40B4-BE49-F238E27FC236}">
              <a16:creationId xmlns:a16="http://schemas.microsoft.com/office/drawing/2014/main" id="{00000000-0008-0000-0B00-000005000000}"/>
            </a:ext>
          </a:extLst>
        </xdr:cNvPr>
        <xdr:cNvSpPr/>
      </xdr:nvSpPr>
      <xdr:spPr>
        <a:xfrm>
          <a:off x="2362200" y="7863840"/>
          <a:ext cx="13508990" cy="973667"/>
        </a:xfrm>
        <a:prstGeom prst="downArrowCallout">
          <a:avLst>
            <a:gd name="adj1" fmla="val 20031"/>
            <a:gd name="adj2" fmla="val 34869"/>
            <a:gd name="adj3" fmla="val 24530"/>
            <a:gd name="adj4" fmla="val 52100"/>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ctr"/>
          <a:r>
            <a:rPr lang="en-US" sz="1800" b="1"/>
            <a:t>ENTER VARIABLE DATA FROM SOURCES HERE. BE</a:t>
          </a:r>
          <a:r>
            <a:rPr lang="en-US" sz="1800" b="1" baseline="0"/>
            <a:t> SURE TO COMPLETE EVERY FIELD!</a:t>
          </a:r>
          <a:endParaRPr lang="en-US" sz="1800" b="1"/>
        </a:p>
      </xdr:txBody>
    </xdr:sp>
    <xdr:clientData/>
  </xdr:twoCellAnchor>
  <xdr:twoCellAnchor editAs="oneCell">
    <xdr:from>
      <xdr:col>5</xdr:col>
      <xdr:colOff>0</xdr:colOff>
      <xdr:row>1</xdr:row>
      <xdr:rowOff>0</xdr:rowOff>
    </xdr:from>
    <xdr:to>
      <xdr:col>6</xdr:col>
      <xdr:colOff>527339</xdr:colOff>
      <xdr:row>6</xdr:row>
      <xdr:rowOff>134463</xdr:rowOff>
    </xdr:to>
    <xdr:pic>
      <xdr:nvPicPr>
        <xdr:cNvPr id="6" name="Picture 5">
          <a:extLst>
            <a:ext uri="{FF2B5EF4-FFF2-40B4-BE49-F238E27FC236}">
              <a16:creationId xmlns:a16="http://schemas.microsoft.com/office/drawing/2014/main" id="{00000000-0008-0000-0B00-000006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93430" y="285750"/>
          <a:ext cx="2123729" cy="1094583"/>
        </a:xfrm>
        <a:prstGeom prst="rect">
          <a:avLst/>
        </a:prstGeom>
        <a:noFill/>
        <a:ln>
          <a:noFill/>
        </a:ln>
      </xdr:spPr>
    </xdr:pic>
    <xdr:clientData/>
  </xdr:twoCellAnchor>
  <xdr:twoCellAnchor>
    <xdr:from>
      <xdr:col>0</xdr:col>
      <xdr:colOff>0</xdr:colOff>
      <xdr:row>1342</xdr:row>
      <xdr:rowOff>330200</xdr:rowOff>
    </xdr:from>
    <xdr:to>
      <xdr:col>11</xdr:col>
      <xdr:colOff>403225</xdr:colOff>
      <xdr:row>1344</xdr:row>
      <xdr:rowOff>19050</xdr:rowOff>
    </xdr:to>
    <xdr:sp macro="" textlink="">
      <xdr:nvSpPr>
        <xdr:cNvPr id="7" name="TextBox 6">
          <a:extLst>
            <a:ext uri="{FF2B5EF4-FFF2-40B4-BE49-F238E27FC236}">
              <a16:creationId xmlns:a16="http://schemas.microsoft.com/office/drawing/2014/main" id="{00000000-0008-0000-0B00-000007000000}"/>
            </a:ext>
          </a:extLst>
        </xdr:cNvPr>
        <xdr:cNvSpPr txBox="1"/>
      </xdr:nvSpPr>
      <xdr:spPr>
        <a:xfrm>
          <a:off x="0" y="82630010"/>
          <a:ext cx="16249015" cy="751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Decription of Calculations/Inputs:</a:t>
          </a:r>
          <a:r>
            <a:rPr lang="en-US" sz="1100" b="0"/>
            <a:t>
Using multiple data points from literature review you can enter in cumulative adoption data that correlate with price/cost and calculate a learning rate to use in Advanced Controls for First Cost or a factoring variable
</a:t>
          </a:r>
          <a:r>
            <a:rPr lang="en-US" sz="1100" b="1"/>
            <a:t>
</a:t>
          </a:r>
          <a:endParaRPr lang="en-US" sz="1100"/>
        </a:p>
      </xdr:txBody>
    </xdr:sp>
    <xdr:clientData/>
  </xdr:twoCellAnchor>
  <mc:AlternateContent xmlns:mc="http://schemas.openxmlformats.org/markup-compatibility/2006">
    <mc:Choice xmlns:a14="http://schemas.microsoft.com/office/drawing/2010/main" Requires="a14">
      <xdr:twoCellAnchor>
        <xdr:from>
          <xdr:col>13</xdr:col>
          <xdr:colOff>297180</xdr:colOff>
          <xdr:row>2</xdr:row>
          <xdr:rowOff>95250</xdr:rowOff>
        </xdr:from>
        <xdr:to>
          <xdr:col>15</xdr:col>
          <xdr:colOff>601980</xdr:colOff>
          <xdr:row>5</xdr:row>
          <xdr:rowOff>30480</xdr:rowOff>
        </xdr:to>
        <xdr:sp macro="" textlink="">
          <xdr:nvSpPr>
            <xdr:cNvPr id="28673" name="Button 1" hidden="1">
              <a:extLst>
                <a:ext uri="{63B3BB69-23CF-44E3-9099-C40C66FF867C}">
                  <a14:compatExt spid="_x0000_s28673"/>
                </a:ext>
                <a:ext uri="{FF2B5EF4-FFF2-40B4-BE49-F238E27FC236}">
                  <a16:creationId xmlns:a16="http://schemas.microsoft.com/office/drawing/2014/main" id="{00000000-0008-0000-0B00-000001700000}"/>
                </a:ext>
              </a:extLst>
            </xdr:cNvPr>
            <xdr:cNvSpPr/>
          </xdr:nvSpPr>
          <xdr:spPr bwMode="auto">
            <a:xfrm>
              <a:off x="0" y="0"/>
              <a:ext cx="0" cy="0"/>
            </a:xfrm>
            <a:prstGeom prst="rect">
              <a:avLst/>
            </a:prstGeom>
            <a:noFill/>
            <a:ln w="9525">
              <a:miter lim="800000"/>
              <a:headEnd/>
              <a:tailEnd/>
            </a:ln>
          </xdr:spPr>
          <xdr:txBody>
            <a:bodyPr vertOverflow="clip" wrap="square" lIns="82296" tIns="64008" rIns="82296" bIns="64008" anchor="ctr" upright="1"/>
            <a:lstStyle/>
            <a:p>
              <a:pPr algn="ctr" rtl="0">
                <a:defRPr sz="1000"/>
              </a:pPr>
              <a:r>
                <a:rPr lang="en-US" sz="1600" b="0" i="0" u="none" strike="noStrike" baseline="0">
                  <a:solidFill>
                    <a:srgbClr val="000000"/>
                  </a:solidFill>
                  <a:latin typeface="Arial"/>
                  <a:cs typeface="Arial"/>
                </a:rPr>
                <a:t>Summarize Variables Below</a:t>
              </a:r>
            </a:p>
          </xdr:txBody>
        </xdr:sp>
        <xdr:clientData fPrintsWithSheet="0"/>
      </xdr:twoCellAnchor>
    </mc:Choice>
    <mc:Fallback/>
  </mc:AlternateContent>
  <xdr:twoCellAnchor editAs="oneCell">
    <xdr:from>
      <xdr:col>0</xdr:col>
      <xdr:colOff>0</xdr:colOff>
      <xdr:row>1351</xdr:row>
      <xdr:rowOff>79375</xdr:rowOff>
    </xdr:from>
    <xdr:to>
      <xdr:col>0</xdr:col>
      <xdr:colOff>2079624</xdr:colOff>
      <xdr:row>1358</xdr:row>
      <xdr:rowOff>63500</xdr:rowOff>
    </xdr:to>
    <xdr:pic>
      <xdr:nvPicPr>
        <xdr:cNvPr id="9" name="Picture 8">
          <a:extLst>
            <a:ext uri="{FF2B5EF4-FFF2-40B4-BE49-F238E27FC236}">
              <a16:creationId xmlns:a16="http://schemas.microsoft.com/office/drawing/2014/main" id="{00000000-0008-0000-0B00-000009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4783295"/>
          <a:ext cx="2079624" cy="1317625"/>
        </a:xfrm>
        <a:prstGeom prst="rect">
          <a:avLst/>
        </a:prstGeom>
        <a:noFill/>
        <a:ln>
          <a:noFill/>
        </a:ln>
      </xdr:spPr>
    </xdr:pic>
    <xdr:clientData/>
  </xdr:twoCellAnchor>
  <xdr:twoCellAnchor editAs="oneCell">
    <xdr:from>
      <xdr:col>6</xdr:col>
      <xdr:colOff>0</xdr:colOff>
      <xdr:row>1387</xdr:row>
      <xdr:rowOff>0</xdr:rowOff>
    </xdr:from>
    <xdr:to>
      <xdr:col>7</xdr:col>
      <xdr:colOff>536410</xdr:colOff>
      <xdr:row>1392</xdr:row>
      <xdr:rowOff>186624</xdr:rowOff>
    </xdr:to>
    <xdr:pic>
      <xdr:nvPicPr>
        <xdr:cNvPr id="10" name="Picture 9">
          <a:extLst>
            <a:ext uri="{FF2B5EF4-FFF2-40B4-BE49-F238E27FC236}">
              <a16:creationId xmlns:a16="http://schemas.microsoft.com/office/drawing/2014/main" id="{00000000-0008-0000-0B00-00000A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89820" y="92011500"/>
          <a:ext cx="2132800" cy="1139124"/>
        </a:xfrm>
        <a:prstGeom prst="rect">
          <a:avLst/>
        </a:prstGeom>
        <a:noFill/>
        <a:ln>
          <a:noFill/>
        </a:ln>
      </xdr:spPr>
    </xdr:pic>
    <xdr:clientData/>
  </xdr:twoCellAnchor>
  <xdr:twoCellAnchor>
    <xdr:from>
      <xdr:col>9</xdr:col>
      <xdr:colOff>904875</xdr:colOff>
      <xdr:row>1363</xdr:row>
      <xdr:rowOff>31750</xdr:rowOff>
    </xdr:from>
    <xdr:to>
      <xdr:col>13</xdr:col>
      <xdr:colOff>100135</xdr:colOff>
      <xdr:row>1381</xdr:row>
      <xdr:rowOff>95250</xdr:rowOff>
    </xdr:to>
    <xdr:sp macro="" textlink="">
      <xdr:nvSpPr>
        <xdr:cNvPr id="11" name="TextBox 10">
          <a:extLst>
            <a:ext uri="{FF2B5EF4-FFF2-40B4-BE49-F238E27FC236}">
              <a16:creationId xmlns:a16="http://schemas.microsoft.com/office/drawing/2014/main" id="{00000000-0008-0000-0B00-00000B000000}"/>
            </a:ext>
          </a:extLst>
        </xdr:cNvPr>
        <xdr:cNvSpPr txBox="1"/>
      </xdr:nvSpPr>
      <xdr:spPr>
        <a:xfrm>
          <a:off x="14910435" y="87246460"/>
          <a:ext cx="3458650" cy="36830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[EXPLAIN</a:t>
          </a:r>
          <a:r>
            <a:rPr lang="en-US" sz="1100" b="1" baseline="0"/>
            <a:t> ANY FACTORING DONE HERE]</a:t>
          </a:r>
          <a:endParaRPr lang="en-US" sz="11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33</xdr:col>
      <xdr:colOff>605790</xdr:colOff>
      <xdr:row>6</xdr:row>
      <xdr:rowOff>52796</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99330" y="0"/>
          <a:ext cx="6092190" cy="300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Furness/AppData/Local/Temp/PD_BioSeq_Model_2.0_PeatlandProtection-v.1.0-F_17Dec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Downloads/BIOSEQ%20Model%205.2%20(almost%20comple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Ryan/AppData/Local/Temp/GEF_greenhouse_gas_calculator.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Vijay/Documents/Mamta%20Sep%202016/project%20drawdown/Fellows%20model/Mamta%20-%20Rice/Drawdown_RRS-BIOSEQ_Model_v0.4.6_RFA_Aug31_Rice_30Sep16.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Furness/Documents/Professional%20Initiatives/Drawdown%20Project/BioSeq%20Solutions/Coastal%20Wetlands/Drawdown_RRS-BIOSEQ_Model_v0.4.6_Mangroves2-Total%20Possible%20Mangrove.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Vijay/Documents/Mamta%20Sep%202016/project%20drawdown/Fellows%20model/Mamta%20-%20FWUE/Drawdown_RRS_Model_v2.5.3_AgriWUE_MamtaMehra_03Sep15.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Guest/Downloads/Carbon%20Sequestration%20Model%20v5.2%20templat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Users\Guest\Downloads\Carbon%20Sequestration%20Model%20v5.2%20template.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Vijay/Documents/Mamta%20Sep%202016/project%20drawdown/Fellows%20model/Zhen%20-%20CA/Drawdown_RRS-BIOSEQAgri_Model_v0.5.5.2050-ConservationAgriculture-RM_ZH-Dec8.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aaa/Documents/Mamta%20Project%20Drawdown/Model%20Upgrades-Sep%202017/Coastal%20Wetlands/Coastal_Wetlands(Mangroves)_BIOSEQProtect_v1.1a_3Aug18.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Chad%20Drawdown/Google%20Drive/Drawdown/Research/Land%20Use%20Folder/SUBMISSIONS%202016/conservation%20agriculture/Drawdown_RRS-BIOSEQAgri_Model_v0.5.5.2050-RegenerativeAg-20170124.xlsm"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Biofuels%20GHG%20calculator%20-%20version%203_0_9.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aaa/Downloads/Coastal_Wetlands(Mangroves)_BIOSEQProtect.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aaa/Documents/Mamta%20Project%20Drawdown/New%20corrected%20models-Feb2017/Drawdown_RRS-BIOSEQProtect_Model_v0.5.5.2050%20-%20Mangroves_20170207_FINAL-v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atland area PD Region"/>
      <sheetName val="Regional TAM Protection"/>
      <sheetName val="1. MAIN CONTROLS"/>
      <sheetName val="2. Meta-analysis"/>
      <sheetName val="Calculations"/>
      <sheetName val="CO2 Calcs"/>
      <sheetName val="Total Emissions"/>
      <sheetName val="Adoption"/>
      <sheetName val="Adoption Data"/>
      <sheetName val="Avoided Emissions"/>
      <sheetName val="Land Area"/>
      <sheetName val="CH4 Calcs"/>
      <sheetName val="Review"/>
      <sheetName val="Financials"/>
      <sheetName val="Financial Variable Anls."/>
      <sheetName val="Graphs"/>
      <sheetName val="Adoption Data (BAU)"/>
      <sheetName val="Adoption Data (OPT)"/>
      <sheetName val="Main Controls (2)"/>
      <sheetName val="AgInputs"/>
      <sheetName val="Energy"/>
      <sheetName val="Sheet22"/>
      <sheetName val="Sheet24"/>
      <sheetName val="Sheet25"/>
      <sheetName val="Sheet23"/>
      <sheetName val="Sheet26"/>
      <sheetName val="Sheet21"/>
      <sheetName val="GHG"/>
      <sheetName val="Summary"/>
      <sheetName val="Explanation"/>
      <sheetName val="AG TFP"/>
      <sheetName val="OUTPUT"/>
      <sheetName val="FS Review"/>
      <sheetName val="FS"/>
      <sheetName val="INPUT"/>
      <sheetName val="LAND"/>
      <sheetName val="Land Weights"/>
      <sheetName val="Cropland"/>
      <sheetName val="Irrig"/>
      <sheetName val="Pasture"/>
      <sheetName val="Labor"/>
      <sheetName val="Livestock"/>
      <sheetName val="Machinery"/>
      <sheetName val="Fertilizer"/>
      <sheetName val="Feed"/>
      <sheetName val="SoilTaxon"/>
      <sheetName val="Climate"/>
      <sheetName val="KoppenGeiger"/>
      <sheetName val="Avg. Prec. Temp."/>
      <sheetName val="Yield and Yield Gap"/>
      <sheetName val="Agroecological Zones"/>
    </sheetNames>
    <sheetDataSet>
      <sheetData sheetId="0" refreshError="1"/>
      <sheetData sheetId="1" refreshError="1"/>
      <sheetData sheetId="2"/>
      <sheetData sheetId="3" refreshError="1"/>
      <sheetData sheetId="4" refreshError="1"/>
      <sheetData sheetId="5" refreshError="1"/>
      <sheetData sheetId="6" refreshError="1"/>
      <sheetData sheetId="7">
        <row r="122">
          <cell r="B122">
            <v>2040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CONTROLS"/>
      <sheetName val="A. Meta-analysis"/>
      <sheetName val="B. Calculations"/>
      <sheetName val="C. Avoided Emissions"/>
      <sheetName val="D. Total Emissions"/>
      <sheetName val="E. Financials"/>
      <sheetName val="F. Graphs"/>
      <sheetName val="G. Adoption"/>
      <sheetName val="G. Land Area"/>
      <sheetName val="E. Financial Variable Anls."/>
      <sheetName val="H. References"/>
      <sheetName val="ADD.SHEETS--&gt;"/>
      <sheetName val="CH4 Calcs"/>
      <sheetName val="C-seq Estimates"/>
      <sheetName val="AgInputs"/>
      <sheetName val="Energy"/>
      <sheetName val="GHG"/>
      <sheetName val="Summary"/>
    </sheetNames>
    <sheetDataSet>
      <sheetData sheetId="0"/>
      <sheetData sheetId="1"/>
      <sheetData sheetId="2"/>
      <sheetData sheetId="3"/>
      <sheetData sheetId="4"/>
      <sheetData sheetId="5"/>
      <sheetData sheetId="6"/>
      <sheetData sheetId="7">
        <row r="122">
          <cell r="B122">
            <v>2040</v>
          </cell>
        </row>
      </sheetData>
      <sheetData sheetId="8"/>
      <sheetData sheetId="9"/>
      <sheetData sheetId="10"/>
      <sheetData sheetId="11"/>
      <sheetData sheetId="12"/>
      <sheetData sheetId="13"/>
      <sheetData sheetId="14"/>
      <sheetData sheetId="15"/>
      <sheetData sheetId="16"/>
      <sheetData sheetId="1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nd use change"/>
      <sheetName val="InvisibleData"/>
      <sheetName val="About"/>
      <sheetName val="Directory"/>
      <sheetName val="Lookup table"/>
      <sheetName val="References"/>
      <sheetName val="Diagrams"/>
      <sheetName val="Background data"/>
      <sheetName val="Soybean-SVO"/>
      <sheetName val="Soybean-FAME"/>
      <sheetName val="Sugarcane-EtOH1"/>
      <sheetName val="Sugarcane-EtOH1&amp;2"/>
      <sheetName val="Oil palm-SVO"/>
      <sheetName val="Oil palm-FAME"/>
      <sheetName val="Jatropha-SVO"/>
      <sheetName val="Jatropha-FAME"/>
      <sheetName val="Cassava-EtOH1"/>
      <sheetName val="SRC Eucalyptus-EtOH2"/>
      <sheetName val="SRC Poplar-BtL"/>
      <sheetName val="Switchgrass-EtOH2"/>
      <sheetName val="Switchgrass-BtL"/>
      <sheetName val="Rice straw-EtOH2"/>
      <sheetName val="Wheat straw-EtOH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llows Instructions"/>
      <sheetName val="Preliminary Review 1"/>
      <sheetName val="Policy Analysis"/>
      <sheetName val="Preliminary Review 2"/>
      <sheetName val="External Review"/>
      <sheetName val="Main Controls"/>
      <sheetName val="Variable Meta-analysis"/>
      <sheetName val="TLA Data"/>
      <sheetName val="AEZ Data"/>
      <sheetName val="Temp. Land Data"/>
      <sheetName val="Adoption Data"/>
      <sheetName val="Data Interpolator"/>
      <sheetName val="Custom Adoption"/>
      <sheetName val="First Cost"/>
      <sheetName val="Net Profit Margin"/>
      <sheetName val="Unit Adoption Calculations"/>
      <sheetName val="Emissions Factors"/>
      <sheetName val="CO2 Calcs"/>
      <sheetName val="CH4 Calcs"/>
      <sheetName val="Helper Tables"/>
      <sheetName val="FAO Stat Land Data"/>
      <sheetName val="Region-Country Sorting"/>
      <sheetName val="ADD SHEETS --&gt;"/>
      <sheetName val="Rice Area - FAO"/>
      <sheetName val="VMA - Calcs"/>
    </sheetNames>
    <sheetDataSet>
      <sheetData sheetId="0" refreshError="1"/>
      <sheetData sheetId="1" refreshError="1"/>
      <sheetData sheetId="2" refreshError="1"/>
      <sheetData sheetId="3" refreshError="1"/>
      <sheetData sheetId="4" refreshError="1"/>
      <sheetData sheetId="5">
        <row r="56">
          <cell r="C56" t="str">
            <v>improved rice</v>
          </cell>
        </row>
      </sheetData>
      <sheetData sheetId="6">
        <row r="758">
          <cell r="C758" t="str">
            <v>Yield  from CONVENTIONAL Practice</v>
          </cell>
        </row>
      </sheetData>
      <sheetData sheetId="7">
        <row r="98">
          <cell r="A98" t="str">
            <v>OECD90</v>
          </cell>
        </row>
      </sheetData>
      <sheetData sheetId="8">
        <row r="98">
          <cell r="B98">
            <v>1</v>
          </cell>
        </row>
      </sheetData>
      <sheetData sheetId="9" refreshError="1"/>
      <sheetData sheetId="10" refreshError="1"/>
      <sheetData sheetId="11" refreshError="1"/>
      <sheetData sheetId="12">
        <row r="223">
          <cell r="A223" t="str">
            <v>Customized Adoption</v>
          </cell>
        </row>
      </sheetData>
      <sheetData sheetId="13">
        <row r="8">
          <cell r="A8" t="str">
            <v>FIRST COST FORECAST</v>
          </cell>
        </row>
      </sheetData>
      <sheetData sheetId="14">
        <row r="9">
          <cell r="A9" t="str">
            <v>Net Profit Margin | SAVING CALCULATION</v>
          </cell>
        </row>
      </sheetData>
      <sheetData sheetId="15">
        <row r="14">
          <cell r="A14" t="str">
            <v>BAU TLA</v>
          </cell>
        </row>
      </sheetData>
      <sheetData sheetId="16">
        <row r="9">
          <cell r="A9" t="str">
            <v>BAU Grid EFs kg CO2-eq per kwh</v>
          </cell>
        </row>
      </sheetData>
      <sheetData sheetId="17">
        <row r="7">
          <cell r="A7" t="str">
            <v>CO2 MMT Reduced (NOT USED)</v>
          </cell>
        </row>
      </sheetData>
      <sheetData sheetId="18">
        <row r="7">
          <cell r="A7" t="str">
            <v>CH4 Tons Reduced</v>
          </cell>
        </row>
      </sheetData>
      <sheetData sheetId="19">
        <row r="13">
          <cell r="A13" t="str">
            <v>Default BAU Interpolation Adoption</v>
          </cell>
        </row>
      </sheetData>
      <sheetData sheetId="20" refreshError="1"/>
      <sheetData sheetId="21" refreshError="1"/>
      <sheetData sheetId="22" refreshError="1"/>
      <sheetData sheetId="23"/>
      <sheetData sheetId="2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llows Instructions"/>
      <sheetName val="Preliminary Review 1"/>
      <sheetName val="Policy Analysis"/>
      <sheetName val="Preliminary Review 2"/>
      <sheetName val="External Review"/>
      <sheetName val="Main Controls"/>
      <sheetName val="Variable Meta-analysis"/>
      <sheetName val="TLA Data"/>
      <sheetName val="AEZ Data"/>
      <sheetName val="Temp. Land Data"/>
      <sheetName val="Adoption Data"/>
      <sheetName val="Data Interpolator"/>
      <sheetName val="Custom Adoption"/>
      <sheetName val="First Cost"/>
      <sheetName val="Net Profit Margin"/>
      <sheetName val="Unit Adoption Calculations"/>
      <sheetName val="Emissions Factors"/>
      <sheetName val="CO2 Calcs"/>
      <sheetName val="CH4 Calcs"/>
      <sheetName val="Helper Tables"/>
      <sheetName val="FAO Stat Land Data"/>
      <sheetName val="Region-Country Sorting"/>
      <sheetName val="ADD SHEETS --&gt;"/>
      <sheetName val="MANGROVE"/>
    </sheetNames>
    <sheetDataSet>
      <sheetData sheetId="0"/>
      <sheetData sheetId="1"/>
      <sheetData sheetId="2"/>
      <sheetData sheetId="3"/>
      <sheetData sheetId="4"/>
      <sheetData sheetId="5" refreshError="1">
        <row r="56">
          <cell r="C56" t="str">
            <v>bamboo</v>
          </cell>
        </row>
        <row r="57">
          <cell r="C57" t="str">
            <v>million hectare</v>
          </cell>
        </row>
      </sheetData>
      <sheetData sheetId="6" refreshError="1">
        <row r="766">
          <cell r="C766" t="str">
            <v>Yield  from CONVENTIONAL Practice</v>
          </cell>
        </row>
        <row r="801">
          <cell r="C801" t="str">
            <v>Yield Gain (% Increase from CONVENTIONAL to SOLUTION)</v>
          </cell>
        </row>
        <row r="838">
          <cell r="C838" t="str">
            <v>VARIABLE</v>
          </cell>
        </row>
        <row r="873">
          <cell r="C873" t="str">
            <v>VARIABLE</v>
          </cell>
        </row>
        <row r="909">
          <cell r="C909" t="str">
            <v>VARIABLE</v>
          </cell>
        </row>
        <row r="944">
          <cell r="C944" t="str">
            <v>VARIABLE</v>
          </cell>
        </row>
        <row r="980">
          <cell r="C980" t="str">
            <v>VARIABLE</v>
          </cell>
        </row>
        <row r="1016">
          <cell r="C1016" t="str">
            <v>VARIABLE</v>
          </cell>
        </row>
        <row r="1052">
          <cell r="C1052" t="str">
            <v>VARIABLE</v>
          </cell>
        </row>
        <row r="1087">
          <cell r="C1087" t="str">
            <v>VARIABLE</v>
          </cell>
        </row>
        <row r="1122">
          <cell r="C1122" t="str">
            <v>VARIABLE</v>
          </cell>
        </row>
      </sheetData>
      <sheetData sheetId="7" refreshError="1">
        <row r="98">
          <cell r="A98" t="str">
            <v>OECD90</v>
          </cell>
        </row>
        <row r="451">
          <cell r="A451" t="str">
            <v>COUNTRY 2: India</v>
          </cell>
        </row>
      </sheetData>
      <sheetData sheetId="8" refreshError="1">
        <row r="98">
          <cell r="B98">
            <v>1</v>
          </cell>
        </row>
        <row r="158">
          <cell r="B158">
            <v>1</v>
          </cell>
        </row>
        <row r="218">
          <cell r="B218">
            <v>0</v>
          </cell>
        </row>
        <row r="278">
          <cell r="B278">
            <v>0</v>
          </cell>
        </row>
        <row r="338">
          <cell r="B338">
            <v>0</v>
          </cell>
        </row>
        <row r="398">
          <cell r="B398">
            <v>0</v>
          </cell>
        </row>
      </sheetData>
      <sheetData sheetId="9"/>
      <sheetData sheetId="10"/>
      <sheetData sheetId="11"/>
      <sheetData sheetId="12" refreshError="1">
        <row r="223">
          <cell r="A223" t="str">
            <v>Customized Adoption</v>
          </cell>
        </row>
      </sheetData>
      <sheetData sheetId="13" refreshError="1">
        <row r="8">
          <cell r="A8" t="str">
            <v>FIRST COST FORECAST</v>
          </cell>
        </row>
        <row r="19">
          <cell r="A19" t="str">
            <v>Learning Rate</v>
          </cell>
        </row>
        <row r="76">
          <cell r="A76" t="str">
            <v>FIRST COST FACTORING</v>
          </cell>
        </row>
      </sheetData>
      <sheetData sheetId="14" refreshError="1">
        <row r="9">
          <cell r="A9" t="str">
            <v>Net Profit Margin | SAVING CALCULATION</v>
          </cell>
        </row>
        <row r="90">
          <cell r="A90" t="str">
            <v>LIFETIME COST | SAVINGS FORECAST</v>
          </cell>
        </row>
        <row r="224">
          <cell r="A224" t="str">
            <v>LIFETIME COST | SAVINGS FACTORING</v>
          </cell>
        </row>
        <row r="361">
          <cell r="A361" t="str">
            <v>Net Profit Margin FACTORING</v>
          </cell>
        </row>
      </sheetData>
      <sheetData sheetId="15" refreshError="1">
        <row r="14">
          <cell r="A14" t="str">
            <v>BAU TLA</v>
          </cell>
          <cell r="P14" t="str">
            <v xml:space="preserve">Population Scenario 1 BAU </v>
          </cell>
          <cell r="AB14" t="str">
            <v xml:space="preserve">GDP Scenario 1 BAU </v>
          </cell>
          <cell r="AN14" t="str">
            <v>GDP Per Capita (BAU)</v>
          </cell>
          <cell r="BM14" t="str">
            <v>GDP Per Capita TLA (BAU)</v>
          </cell>
        </row>
        <row r="51">
          <cell r="A51" t="str">
            <v xml:space="preserve">OPT TLA </v>
          </cell>
          <cell r="P51" t="str">
            <v>Population OPT</v>
          </cell>
          <cell r="AB51" t="str">
            <v xml:space="preserve">GDP Scenario 2 OPT </v>
          </cell>
          <cell r="AN51" t="str">
            <v>GDP Per Capita (OPT)</v>
          </cell>
          <cell r="BM51" t="str">
            <v>GDP Per Capita TLA (OPT)</v>
          </cell>
        </row>
        <row r="54">
          <cell r="A54">
            <v>2014</v>
          </cell>
          <cell r="B54">
            <v>778.70674967948116</v>
          </cell>
          <cell r="C54">
            <v>215.10587723195138</v>
          </cell>
          <cell r="D54">
            <v>143.81004404953509</v>
          </cell>
          <cell r="E54">
            <v>191.77008563938787</v>
          </cell>
          <cell r="F54">
            <v>113.81815332511613</v>
          </cell>
          <cell r="G54">
            <v>114.20258943349073</v>
          </cell>
          <cell r="H54">
            <v>0</v>
          </cell>
          <cell r="I54">
            <v>0</v>
          </cell>
          <cell r="J54">
            <v>0</v>
          </cell>
          <cell r="K54">
            <v>0</v>
          </cell>
        </row>
        <row r="55">
          <cell r="A55">
            <v>2015</v>
          </cell>
          <cell r="B55">
            <v>778.70674967948116</v>
          </cell>
          <cell r="C55">
            <v>215.10587723195138</v>
          </cell>
          <cell r="D55">
            <v>143.81004404953509</v>
          </cell>
          <cell r="E55">
            <v>191.77008563938787</v>
          </cell>
          <cell r="F55">
            <v>113.81815332511613</v>
          </cell>
          <cell r="G55">
            <v>114.20258943349073</v>
          </cell>
          <cell r="H55">
            <v>0</v>
          </cell>
          <cell r="I55">
            <v>0</v>
          </cell>
          <cell r="J55">
            <v>0</v>
          </cell>
          <cell r="K55">
            <v>0</v>
          </cell>
        </row>
        <row r="56">
          <cell r="A56">
            <v>2016</v>
          </cell>
          <cell r="B56">
            <v>778.70674967948116</v>
          </cell>
          <cell r="C56">
            <v>215.10587723195138</v>
          </cell>
          <cell r="D56">
            <v>143.81004404953509</v>
          </cell>
          <cell r="E56">
            <v>191.77008563938787</v>
          </cell>
          <cell r="F56">
            <v>113.81815332511613</v>
          </cell>
          <cell r="G56">
            <v>114.20258943349073</v>
          </cell>
          <cell r="H56">
            <v>0</v>
          </cell>
          <cell r="I56">
            <v>0</v>
          </cell>
          <cell r="J56">
            <v>0</v>
          </cell>
          <cell r="K56">
            <v>0</v>
          </cell>
        </row>
        <row r="57">
          <cell r="A57">
            <v>2017</v>
          </cell>
          <cell r="B57">
            <v>778.70674967948116</v>
          </cell>
          <cell r="C57">
            <v>215.10587723195138</v>
          </cell>
          <cell r="D57">
            <v>143.81004404953509</v>
          </cell>
          <cell r="E57">
            <v>191.77008563938787</v>
          </cell>
          <cell r="F57">
            <v>113.81815332511613</v>
          </cell>
          <cell r="G57">
            <v>114.20258943349073</v>
          </cell>
          <cell r="H57">
            <v>0</v>
          </cell>
          <cell r="I57">
            <v>0</v>
          </cell>
          <cell r="J57">
            <v>0</v>
          </cell>
          <cell r="K57">
            <v>0</v>
          </cell>
        </row>
        <row r="58">
          <cell r="A58">
            <v>2018</v>
          </cell>
          <cell r="B58">
            <v>778.70674967948116</v>
          </cell>
          <cell r="C58">
            <v>215.10587723195138</v>
          </cell>
          <cell r="D58">
            <v>143.81004404953509</v>
          </cell>
          <cell r="E58">
            <v>191.77008563938787</v>
          </cell>
          <cell r="F58">
            <v>113.81815332511613</v>
          </cell>
          <cell r="G58">
            <v>114.20258943349073</v>
          </cell>
          <cell r="H58">
            <v>0</v>
          </cell>
          <cell r="I58">
            <v>0</v>
          </cell>
          <cell r="J58">
            <v>0</v>
          </cell>
          <cell r="K58">
            <v>0</v>
          </cell>
        </row>
        <row r="59">
          <cell r="A59">
            <v>2019</v>
          </cell>
          <cell r="B59">
            <v>778.70674967948116</v>
          </cell>
          <cell r="C59">
            <v>215.10587723195138</v>
          </cell>
          <cell r="D59">
            <v>143.81004404953509</v>
          </cell>
          <cell r="E59">
            <v>191.77008563938787</v>
          </cell>
          <cell r="F59">
            <v>113.81815332511613</v>
          </cell>
          <cell r="G59">
            <v>114.20258943349073</v>
          </cell>
          <cell r="H59">
            <v>0</v>
          </cell>
          <cell r="I59">
            <v>0</v>
          </cell>
          <cell r="J59">
            <v>0</v>
          </cell>
          <cell r="K59">
            <v>0</v>
          </cell>
        </row>
        <row r="60">
          <cell r="A60">
            <v>2020</v>
          </cell>
          <cell r="B60">
            <v>778.70674967948116</v>
          </cell>
          <cell r="C60">
            <v>215.10587723195138</v>
          </cell>
          <cell r="D60">
            <v>143.81004404953509</v>
          </cell>
          <cell r="E60">
            <v>191.77008563938787</v>
          </cell>
          <cell r="F60">
            <v>113.81815332511613</v>
          </cell>
          <cell r="G60">
            <v>114.20258943349073</v>
          </cell>
          <cell r="H60">
            <v>0</v>
          </cell>
          <cell r="I60">
            <v>0</v>
          </cell>
          <cell r="J60">
            <v>0</v>
          </cell>
          <cell r="K60">
            <v>0</v>
          </cell>
        </row>
        <row r="61">
          <cell r="A61">
            <v>2021</v>
          </cell>
          <cell r="B61">
            <v>778.70674967948116</v>
          </cell>
          <cell r="C61">
            <v>215.10587723195138</v>
          </cell>
          <cell r="D61">
            <v>143.81004404953509</v>
          </cell>
          <cell r="E61">
            <v>191.77008563938787</v>
          </cell>
          <cell r="F61">
            <v>113.81815332511613</v>
          </cell>
          <cell r="G61">
            <v>114.20258943349073</v>
          </cell>
          <cell r="H61">
            <v>0</v>
          </cell>
          <cell r="I61">
            <v>0</v>
          </cell>
          <cell r="J61">
            <v>0</v>
          </cell>
          <cell r="K61">
            <v>0</v>
          </cell>
        </row>
        <row r="62">
          <cell r="A62">
            <v>2022</v>
          </cell>
          <cell r="B62">
            <v>778.70674967948116</v>
          </cell>
          <cell r="C62">
            <v>215.10587723195138</v>
          </cell>
          <cell r="D62">
            <v>143.81004404953509</v>
          </cell>
          <cell r="E62">
            <v>191.77008563938787</v>
          </cell>
          <cell r="F62">
            <v>113.81815332511613</v>
          </cell>
          <cell r="G62">
            <v>114.20258943349073</v>
          </cell>
          <cell r="H62">
            <v>0</v>
          </cell>
          <cell r="I62">
            <v>0</v>
          </cell>
          <cell r="J62">
            <v>0</v>
          </cell>
          <cell r="K62">
            <v>0</v>
          </cell>
        </row>
        <row r="63">
          <cell r="A63">
            <v>2023</v>
          </cell>
          <cell r="B63">
            <v>778.70674967948116</v>
          </cell>
          <cell r="C63">
            <v>215.10587723195138</v>
          </cell>
          <cell r="D63">
            <v>143.81004404953509</v>
          </cell>
          <cell r="E63">
            <v>191.77008563938787</v>
          </cell>
          <cell r="F63">
            <v>113.81815332511613</v>
          </cell>
          <cell r="G63">
            <v>114.20258943349073</v>
          </cell>
          <cell r="H63">
            <v>0</v>
          </cell>
          <cell r="I63">
            <v>0</v>
          </cell>
          <cell r="J63">
            <v>0</v>
          </cell>
          <cell r="K63">
            <v>0</v>
          </cell>
        </row>
        <row r="64">
          <cell r="A64">
            <v>2024</v>
          </cell>
          <cell r="B64">
            <v>778.70674967948116</v>
          </cell>
          <cell r="C64">
            <v>215.10587723195138</v>
          </cell>
          <cell r="D64">
            <v>143.81004404953509</v>
          </cell>
          <cell r="E64">
            <v>191.77008563938787</v>
          </cell>
          <cell r="F64">
            <v>113.81815332511613</v>
          </cell>
          <cell r="G64">
            <v>114.20258943349073</v>
          </cell>
          <cell r="H64">
            <v>0</v>
          </cell>
          <cell r="I64">
            <v>0</v>
          </cell>
          <cell r="J64">
            <v>0</v>
          </cell>
          <cell r="K64">
            <v>0</v>
          </cell>
        </row>
        <row r="65">
          <cell r="A65">
            <v>2025</v>
          </cell>
          <cell r="B65">
            <v>778.70674967948116</v>
          </cell>
          <cell r="C65">
            <v>215.10587723195138</v>
          </cell>
          <cell r="D65">
            <v>143.81004404953509</v>
          </cell>
          <cell r="E65">
            <v>191.77008563938787</v>
          </cell>
          <cell r="F65">
            <v>113.81815332511613</v>
          </cell>
          <cell r="G65">
            <v>114.20258943349073</v>
          </cell>
          <cell r="H65">
            <v>0</v>
          </cell>
          <cell r="I65">
            <v>0</v>
          </cell>
          <cell r="J65">
            <v>0</v>
          </cell>
          <cell r="K65">
            <v>0</v>
          </cell>
        </row>
        <row r="66">
          <cell r="A66">
            <v>2026</v>
          </cell>
          <cell r="B66">
            <v>778.70674967948116</v>
          </cell>
          <cell r="C66">
            <v>215.10587723195138</v>
          </cell>
          <cell r="D66">
            <v>143.81004404953509</v>
          </cell>
          <cell r="E66">
            <v>191.77008563938787</v>
          </cell>
          <cell r="F66">
            <v>113.81815332511613</v>
          </cell>
          <cell r="G66">
            <v>114.20258943349073</v>
          </cell>
          <cell r="H66">
            <v>0</v>
          </cell>
          <cell r="I66">
            <v>0</v>
          </cell>
          <cell r="J66">
            <v>0</v>
          </cell>
          <cell r="K66">
            <v>0</v>
          </cell>
        </row>
        <row r="67">
          <cell r="A67">
            <v>2027</v>
          </cell>
          <cell r="B67">
            <v>778.70674967948116</v>
          </cell>
          <cell r="C67">
            <v>215.10587723195138</v>
          </cell>
          <cell r="D67">
            <v>143.81004404953509</v>
          </cell>
          <cell r="E67">
            <v>191.77008563938787</v>
          </cell>
          <cell r="F67">
            <v>113.81815332511613</v>
          </cell>
          <cell r="G67">
            <v>114.20258943349073</v>
          </cell>
          <cell r="H67">
            <v>0</v>
          </cell>
          <cell r="I67">
            <v>0</v>
          </cell>
          <cell r="J67">
            <v>0</v>
          </cell>
          <cell r="K67">
            <v>0</v>
          </cell>
        </row>
        <row r="68">
          <cell r="A68">
            <v>2028</v>
          </cell>
          <cell r="B68">
            <v>778.70674967948116</v>
          </cell>
          <cell r="C68">
            <v>215.10587723195138</v>
          </cell>
          <cell r="D68">
            <v>143.81004404953509</v>
          </cell>
          <cell r="E68">
            <v>191.77008563938787</v>
          </cell>
          <cell r="F68">
            <v>113.81815332511613</v>
          </cell>
          <cell r="G68">
            <v>114.20258943349073</v>
          </cell>
          <cell r="H68">
            <v>0</v>
          </cell>
          <cell r="I68">
            <v>0</v>
          </cell>
          <cell r="J68">
            <v>0</v>
          </cell>
          <cell r="K68">
            <v>0</v>
          </cell>
        </row>
        <row r="69">
          <cell r="A69">
            <v>2029</v>
          </cell>
          <cell r="B69">
            <v>778.70674967948116</v>
          </cell>
          <cell r="C69">
            <v>215.10587723195138</v>
          </cell>
          <cell r="D69">
            <v>143.81004404953509</v>
          </cell>
          <cell r="E69">
            <v>191.77008563938787</v>
          </cell>
          <cell r="F69">
            <v>113.81815332511613</v>
          </cell>
          <cell r="G69">
            <v>114.20258943349073</v>
          </cell>
          <cell r="H69">
            <v>0</v>
          </cell>
          <cell r="I69">
            <v>0</v>
          </cell>
          <cell r="J69">
            <v>0</v>
          </cell>
          <cell r="K69">
            <v>0</v>
          </cell>
        </row>
        <row r="70">
          <cell r="A70">
            <v>2030</v>
          </cell>
          <cell r="B70">
            <v>778.70674967948116</v>
          </cell>
          <cell r="C70">
            <v>215.10587723195138</v>
          </cell>
          <cell r="D70">
            <v>143.81004404953509</v>
          </cell>
          <cell r="E70">
            <v>191.77008563938787</v>
          </cell>
          <cell r="F70">
            <v>113.81815332511613</v>
          </cell>
          <cell r="G70">
            <v>114.20258943349073</v>
          </cell>
          <cell r="H70">
            <v>0</v>
          </cell>
          <cell r="I70">
            <v>0</v>
          </cell>
          <cell r="J70">
            <v>0</v>
          </cell>
          <cell r="K70">
            <v>0</v>
          </cell>
        </row>
        <row r="71">
          <cell r="A71">
            <v>2031</v>
          </cell>
          <cell r="B71">
            <v>778.70674967948116</v>
          </cell>
          <cell r="C71">
            <v>215.10587723195138</v>
          </cell>
          <cell r="D71">
            <v>143.81004404953509</v>
          </cell>
          <cell r="E71">
            <v>191.77008563938787</v>
          </cell>
          <cell r="F71">
            <v>113.81815332511613</v>
          </cell>
          <cell r="G71">
            <v>114.20258943349073</v>
          </cell>
          <cell r="H71">
            <v>0</v>
          </cell>
          <cell r="I71">
            <v>0</v>
          </cell>
          <cell r="J71">
            <v>0</v>
          </cell>
          <cell r="K71">
            <v>0</v>
          </cell>
        </row>
        <row r="72">
          <cell r="A72">
            <v>2032</v>
          </cell>
          <cell r="B72">
            <v>778.70674967948116</v>
          </cell>
          <cell r="C72">
            <v>215.10587723195138</v>
          </cell>
          <cell r="D72">
            <v>143.81004404953509</v>
          </cell>
          <cell r="E72">
            <v>191.77008563938787</v>
          </cell>
          <cell r="F72">
            <v>113.81815332511613</v>
          </cell>
          <cell r="G72">
            <v>114.20258943349073</v>
          </cell>
          <cell r="H72">
            <v>0</v>
          </cell>
          <cell r="I72">
            <v>0</v>
          </cell>
          <cell r="J72">
            <v>0</v>
          </cell>
          <cell r="K72">
            <v>0</v>
          </cell>
        </row>
        <row r="73">
          <cell r="A73">
            <v>2033</v>
          </cell>
          <cell r="B73">
            <v>778.70674967948116</v>
          </cell>
          <cell r="C73">
            <v>215.10587723195138</v>
          </cell>
          <cell r="D73">
            <v>143.81004404953509</v>
          </cell>
          <cell r="E73">
            <v>191.77008563938787</v>
          </cell>
          <cell r="F73">
            <v>113.81815332511613</v>
          </cell>
          <cell r="G73">
            <v>114.20258943349073</v>
          </cell>
          <cell r="H73">
            <v>0</v>
          </cell>
          <cell r="I73">
            <v>0</v>
          </cell>
          <cell r="J73">
            <v>0</v>
          </cell>
          <cell r="K73">
            <v>0</v>
          </cell>
        </row>
        <row r="74">
          <cell r="A74">
            <v>2034</v>
          </cell>
          <cell r="B74">
            <v>778.70674967948116</v>
          </cell>
          <cell r="C74">
            <v>215.10587723195138</v>
          </cell>
          <cell r="D74">
            <v>143.81004404953509</v>
          </cell>
          <cell r="E74">
            <v>191.77008563938787</v>
          </cell>
          <cell r="F74">
            <v>113.81815332511613</v>
          </cell>
          <cell r="G74">
            <v>114.20258943349073</v>
          </cell>
          <cell r="H74">
            <v>0</v>
          </cell>
          <cell r="I74">
            <v>0</v>
          </cell>
          <cell r="J74">
            <v>0</v>
          </cell>
          <cell r="K74">
            <v>0</v>
          </cell>
        </row>
        <row r="75">
          <cell r="A75">
            <v>2035</v>
          </cell>
          <cell r="B75">
            <v>778.70674967948116</v>
          </cell>
          <cell r="C75">
            <v>215.10587723195138</v>
          </cell>
          <cell r="D75">
            <v>143.81004404953509</v>
          </cell>
          <cell r="E75">
            <v>191.77008563938787</v>
          </cell>
          <cell r="F75">
            <v>113.81815332511613</v>
          </cell>
          <cell r="G75">
            <v>114.20258943349073</v>
          </cell>
          <cell r="H75">
            <v>0</v>
          </cell>
          <cell r="I75">
            <v>0</v>
          </cell>
          <cell r="J75">
            <v>0</v>
          </cell>
          <cell r="K75">
            <v>0</v>
          </cell>
        </row>
        <row r="76">
          <cell r="A76">
            <v>2036</v>
          </cell>
          <cell r="B76">
            <v>778.70674967948116</v>
          </cell>
          <cell r="C76">
            <v>215.10587723195138</v>
          </cell>
          <cell r="D76">
            <v>143.81004404953509</v>
          </cell>
          <cell r="E76">
            <v>191.77008563938787</v>
          </cell>
          <cell r="F76">
            <v>113.81815332511613</v>
          </cell>
          <cell r="G76">
            <v>114.20258943349073</v>
          </cell>
          <cell r="H76">
            <v>0</v>
          </cell>
          <cell r="I76">
            <v>0</v>
          </cell>
          <cell r="J76">
            <v>0</v>
          </cell>
          <cell r="K76">
            <v>0</v>
          </cell>
        </row>
        <row r="77">
          <cell r="A77">
            <v>2037</v>
          </cell>
          <cell r="B77">
            <v>778.70674967948116</v>
          </cell>
          <cell r="C77">
            <v>215.10587723195138</v>
          </cell>
          <cell r="D77">
            <v>143.81004404953509</v>
          </cell>
          <cell r="E77">
            <v>191.77008563938787</v>
          </cell>
          <cell r="F77">
            <v>113.81815332511613</v>
          </cell>
          <cell r="G77">
            <v>114.20258943349073</v>
          </cell>
          <cell r="H77">
            <v>0</v>
          </cell>
          <cell r="I77">
            <v>0</v>
          </cell>
          <cell r="J77">
            <v>0</v>
          </cell>
          <cell r="K77">
            <v>0</v>
          </cell>
        </row>
        <row r="78">
          <cell r="A78">
            <v>2038</v>
          </cell>
          <cell r="B78">
            <v>778.70674967948116</v>
          </cell>
          <cell r="C78">
            <v>215.10587723195138</v>
          </cell>
          <cell r="D78">
            <v>143.81004404953509</v>
          </cell>
          <cell r="E78">
            <v>191.77008563938787</v>
          </cell>
          <cell r="F78">
            <v>113.81815332511613</v>
          </cell>
          <cell r="G78">
            <v>114.20258943349073</v>
          </cell>
          <cell r="H78">
            <v>0</v>
          </cell>
          <cell r="I78">
            <v>0</v>
          </cell>
          <cell r="J78">
            <v>0</v>
          </cell>
          <cell r="K78">
            <v>0</v>
          </cell>
        </row>
        <row r="79">
          <cell r="A79">
            <v>2039</v>
          </cell>
          <cell r="B79">
            <v>778.70674967948116</v>
          </cell>
          <cell r="C79">
            <v>215.10587723195138</v>
          </cell>
          <cell r="D79">
            <v>143.81004404953509</v>
          </cell>
          <cell r="E79">
            <v>191.77008563938787</v>
          </cell>
          <cell r="F79">
            <v>113.81815332511613</v>
          </cell>
          <cell r="G79">
            <v>114.20258943349073</v>
          </cell>
          <cell r="H79">
            <v>0</v>
          </cell>
          <cell r="I79">
            <v>0</v>
          </cell>
          <cell r="J79">
            <v>0</v>
          </cell>
          <cell r="K79">
            <v>0</v>
          </cell>
        </row>
        <row r="80">
          <cell r="A80">
            <v>2040</v>
          </cell>
          <cell r="B80">
            <v>778.70674967948116</v>
          </cell>
          <cell r="C80">
            <v>215.10587723195138</v>
          </cell>
          <cell r="D80">
            <v>143.81004404953509</v>
          </cell>
          <cell r="E80">
            <v>191.77008563938787</v>
          </cell>
          <cell r="F80">
            <v>113.81815332511613</v>
          </cell>
          <cell r="G80">
            <v>114.20258943349073</v>
          </cell>
          <cell r="H80">
            <v>0</v>
          </cell>
          <cell r="I80">
            <v>0</v>
          </cell>
          <cell r="J80">
            <v>0</v>
          </cell>
          <cell r="K80">
            <v>0</v>
          </cell>
        </row>
        <row r="81">
          <cell r="A81">
            <v>2041</v>
          </cell>
          <cell r="B81">
            <v>778.70674967948116</v>
          </cell>
          <cell r="C81">
            <v>215.10587723195138</v>
          </cell>
          <cell r="D81">
            <v>143.81004404953509</v>
          </cell>
          <cell r="E81">
            <v>191.77008563938787</v>
          </cell>
          <cell r="F81">
            <v>113.81815332511613</v>
          </cell>
          <cell r="G81">
            <v>114.20258943349073</v>
          </cell>
          <cell r="H81">
            <v>0</v>
          </cell>
          <cell r="I81">
            <v>0</v>
          </cell>
          <cell r="J81">
            <v>0</v>
          </cell>
          <cell r="K81">
            <v>0</v>
          </cell>
        </row>
        <row r="82">
          <cell r="A82">
            <v>2042</v>
          </cell>
          <cell r="B82">
            <v>778.70674967948116</v>
          </cell>
          <cell r="C82">
            <v>215.10587723195138</v>
          </cell>
          <cell r="D82">
            <v>143.81004404953509</v>
          </cell>
          <cell r="E82">
            <v>191.77008563938787</v>
          </cell>
          <cell r="F82">
            <v>113.81815332511613</v>
          </cell>
          <cell r="G82">
            <v>114.20258943349073</v>
          </cell>
          <cell r="H82">
            <v>0</v>
          </cell>
          <cell r="I82">
            <v>0</v>
          </cell>
          <cell r="J82">
            <v>0</v>
          </cell>
          <cell r="K82">
            <v>0</v>
          </cell>
        </row>
        <row r="83">
          <cell r="A83">
            <v>2043</v>
          </cell>
          <cell r="B83">
            <v>778.70674967948116</v>
          </cell>
          <cell r="C83">
            <v>215.10587723195138</v>
          </cell>
          <cell r="D83">
            <v>143.81004404953509</v>
          </cell>
          <cell r="E83">
            <v>191.77008563938787</v>
          </cell>
          <cell r="F83">
            <v>113.81815332511613</v>
          </cell>
          <cell r="G83">
            <v>114.20258943349073</v>
          </cell>
          <cell r="H83">
            <v>0</v>
          </cell>
          <cell r="I83">
            <v>0</v>
          </cell>
          <cell r="J83">
            <v>0</v>
          </cell>
          <cell r="K83">
            <v>0</v>
          </cell>
        </row>
        <row r="84">
          <cell r="A84">
            <v>2044</v>
          </cell>
          <cell r="B84">
            <v>778.70674967948116</v>
          </cell>
          <cell r="C84">
            <v>215.10587723195138</v>
          </cell>
          <cell r="D84">
            <v>143.81004404953509</v>
          </cell>
          <cell r="E84">
            <v>191.77008563938787</v>
          </cell>
          <cell r="F84">
            <v>113.81815332511613</v>
          </cell>
          <cell r="G84">
            <v>114.20258943349073</v>
          </cell>
          <cell r="H84">
            <v>0</v>
          </cell>
          <cell r="I84">
            <v>0</v>
          </cell>
          <cell r="J84">
            <v>0</v>
          </cell>
          <cell r="K84">
            <v>0</v>
          </cell>
        </row>
        <row r="85">
          <cell r="A85">
            <v>2045</v>
          </cell>
          <cell r="B85">
            <v>778.70674967948116</v>
          </cell>
          <cell r="C85">
            <v>215.10587723195138</v>
          </cell>
          <cell r="D85">
            <v>143.81004404953509</v>
          </cell>
          <cell r="E85">
            <v>191.77008563938787</v>
          </cell>
          <cell r="F85">
            <v>113.81815332511613</v>
          </cell>
          <cell r="G85">
            <v>114.20258943349073</v>
          </cell>
          <cell r="H85">
            <v>0</v>
          </cell>
          <cell r="I85">
            <v>0</v>
          </cell>
          <cell r="J85">
            <v>0</v>
          </cell>
          <cell r="K85">
            <v>0</v>
          </cell>
        </row>
        <row r="94">
          <cell r="A94" t="str">
            <v>Annual Functional Units Adopted - Solution OPT</v>
          </cell>
          <cell r="Q94" t="str">
            <v>Cumulative Functional Units Utilized OPT</v>
          </cell>
        </row>
        <row r="104">
          <cell r="AG104" t="str">
            <v>New implementation units Required OPT (Includes replacement Units)</v>
          </cell>
          <cell r="AX104" t="str">
            <v>Total Solution Implementation units Required OPT</v>
          </cell>
        </row>
        <row r="141">
          <cell r="A141" t="str">
            <v>Annual Functional Units Adopted - Solution BAU</v>
          </cell>
          <cell r="Q141" t="str">
            <v>Cumulative Operational Units Utilized BAU</v>
          </cell>
        </row>
        <row r="151">
          <cell r="AG151" t="str">
            <v>New implementation units Required BAU</v>
          </cell>
          <cell r="AX151" t="str">
            <v>Total Solution Implementation units Required BAU</v>
          </cell>
        </row>
        <row r="189">
          <cell r="A189" t="str">
            <v>Net Annual Functional Units Adopted - Conventional/Solution</v>
          </cell>
          <cell r="Q189" t="str">
            <v>Total CONVENTIONAL Implementation Units (BAU)</v>
          </cell>
          <cell r="AG189" t="str">
            <v>Total New IMPLEMENTATION Conventional Units</v>
          </cell>
        </row>
        <row r="230">
          <cell r="A230" t="str">
            <v>Net Energy Units Saved</v>
          </cell>
          <cell r="AD230" t="str">
            <v>Fuel Units Avoided</v>
          </cell>
          <cell r="AT230" t="str">
            <v>Direct Emissions Saved - CO2-eq Aggregrate</v>
          </cell>
        </row>
      </sheetData>
      <sheetData sheetId="16" refreshError="1">
        <row r="9">
          <cell r="A9" t="str">
            <v>BAU Grid EFs kg CO2-eq per kwh</v>
          </cell>
        </row>
        <row r="49">
          <cell r="A49" t="str">
            <v>BAU Grid EFs kg CO2 per kwh</v>
          </cell>
        </row>
        <row r="90">
          <cell r="A90" t="str">
            <v>OPT Grid EFs kg CO2-eq per kwh</v>
          </cell>
        </row>
        <row r="132">
          <cell r="A132" t="str">
            <v>OPT Grid EFs kg CO2 per kwh</v>
          </cell>
        </row>
      </sheetData>
      <sheetData sheetId="17" refreshError="1">
        <row r="7">
          <cell r="A7" t="str">
            <v>CO2 MMT Reduced (NOT USED)</v>
          </cell>
        </row>
        <row r="46">
          <cell r="A46" t="str">
            <v>CO2-eq MMT Reduced</v>
          </cell>
        </row>
        <row r="124">
          <cell r="A124" t="str">
            <v>CO2 PPM CALCULATOR</v>
          </cell>
        </row>
        <row r="162">
          <cell r="A162" t="str">
            <v>CO2-eq PPM CALCULATOR</v>
          </cell>
        </row>
      </sheetData>
      <sheetData sheetId="18" refreshError="1">
        <row r="7">
          <cell r="A7" t="str">
            <v>CH4 Tons Reduced</v>
          </cell>
        </row>
        <row r="49">
          <cell r="A49" t="str">
            <v>CH4 PPB CALCULATOR</v>
          </cell>
        </row>
      </sheetData>
      <sheetData sheetId="19" refreshError="1">
        <row r="13">
          <cell r="A13" t="str">
            <v>Default BAU Interpolation Adoption</v>
          </cell>
        </row>
        <row r="63">
          <cell r="A63" t="str">
            <v>Default OPT Interpolation Adoption</v>
          </cell>
        </row>
        <row r="128">
          <cell r="A128" t="str">
            <v>Using Polynomials</v>
          </cell>
        </row>
      </sheetData>
      <sheetData sheetId="20"/>
      <sheetData sheetId="21"/>
      <sheetData sheetId="22"/>
      <sheetData sheetId="23">
        <row r="1">
          <cell r="E1" t="str">
            <v>Avg Area (000 ha)</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 Adoption"/>
      <sheetName val="Adoption Data"/>
      <sheetName val="Instructions"/>
      <sheetName val="Preliminary Review 1"/>
      <sheetName val="Preliminary Review 2"/>
      <sheetName val="External Review"/>
      <sheetName val="Main Controls"/>
      <sheetName val="Variable Meta-analysis"/>
      <sheetName val="Units Adoption"/>
      <sheetName val="CO2 Calcs"/>
      <sheetName val="CH4 Calcs"/>
      <sheetName val="Grid EFs"/>
      <sheetName val="First Cost"/>
      <sheetName val="Operating Cost"/>
      <sheetName val="Regions-Countries"/>
      <sheetName val="ADD SHEETS --&gt;"/>
      <sheetName val="Area analysis"/>
    </sheetNames>
    <sheetDataSet>
      <sheetData sheetId="0">
        <row r="15">
          <cell r="F15" t="str">
            <v>Default</v>
          </cell>
        </row>
        <row r="16">
          <cell r="F16" t="str">
            <v>Custom</v>
          </cell>
        </row>
      </sheetData>
      <sheetData sheetId="1">
        <row r="2">
          <cell r="CZ2" t="str">
            <v>Y</v>
          </cell>
          <cell r="DA2" t="str">
            <v>Low</v>
          </cell>
          <cell r="DB2" t="str">
            <v>Linear</v>
          </cell>
        </row>
        <row r="3">
          <cell r="CZ3" t="str">
            <v>N</v>
          </cell>
          <cell r="DA3" t="str">
            <v>Medium</v>
          </cell>
          <cell r="DB3" t="str">
            <v>2nd Poly</v>
          </cell>
        </row>
        <row r="4">
          <cell r="DA4" t="str">
            <v>High</v>
          </cell>
          <cell r="DB4" t="str">
            <v>3rd Poly</v>
          </cell>
        </row>
        <row r="5">
          <cell r="DB5" t="str">
            <v>Exp</v>
          </cell>
        </row>
      </sheetData>
      <sheetData sheetId="2"/>
      <sheetData sheetId="3"/>
      <sheetData sheetId="4"/>
      <sheetData sheetId="5"/>
      <sheetData sheetId="6">
        <row r="70">
          <cell r="B70">
            <v>0.46733333333333332</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 Adoption Curve"/>
      <sheetName val="AEZ Data"/>
      <sheetName val="Main Controls"/>
      <sheetName val="A. Calculations"/>
      <sheetName val="B. CO2 PPM Calculator"/>
      <sheetName val="D. Financial Analysis"/>
      <sheetName val="E. Cost&amp;Emissions"/>
      <sheetName val="F. Carbon Sequestration Data"/>
      <sheetName val="G. Cost &amp; Emisions Database"/>
      <sheetName val="H. Land Area"/>
      <sheetName val="I. References"/>
      <sheetName val="CO2-eq MMT Reduced"/>
      <sheetName val="CO2 MMT Reduced"/>
      <sheetName val="CH4 Tons Reduced"/>
      <sheetName val="N20 Tons Reduced"/>
      <sheetName val="Other GHG Tons Reduced"/>
    </sheetNames>
    <sheetDataSet>
      <sheetData sheetId="0">
        <row r="113">
          <cell r="B113">
            <v>2050</v>
          </cell>
        </row>
        <row r="117">
          <cell r="B117">
            <v>1</v>
          </cell>
        </row>
        <row r="119">
          <cell r="B119">
            <v>0.27365548986539867</v>
          </cell>
        </row>
        <row r="120">
          <cell r="B120">
            <v>2061.5129154649203</v>
          </cell>
        </row>
        <row r="123">
          <cell r="A123">
            <v>2015</v>
          </cell>
        </row>
        <row r="124">
          <cell r="A124">
            <v>2016</v>
          </cell>
        </row>
        <row r="125">
          <cell r="A125">
            <v>2017</v>
          </cell>
        </row>
        <row r="126">
          <cell r="A126">
            <v>2018</v>
          </cell>
        </row>
        <row r="127">
          <cell r="A127">
            <v>2019</v>
          </cell>
        </row>
        <row r="128">
          <cell r="A128">
            <v>2020</v>
          </cell>
        </row>
        <row r="129">
          <cell r="A129">
            <v>2021</v>
          </cell>
        </row>
        <row r="130">
          <cell r="A130">
            <v>2022</v>
          </cell>
        </row>
        <row r="131">
          <cell r="A131">
            <v>2023</v>
          </cell>
        </row>
        <row r="132">
          <cell r="A132">
            <v>2024</v>
          </cell>
        </row>
        <row r="133">
          <cell r="A133">
            <v>2025</v>
          </cell>
        </row>
        <row r="134">
          <cell r="A134">
            <v>2026</v>
          </cell>
        </row>
        <row r="135">
          <cell r="A135">
            <v>2027</v>
          </cell>
        </row>
        <row r="136">
          <cell r="A136">
            <v>2028</v>
          </cell>
        </row>
        <row r="137">
          <cell r="A137">
            <v>2029</v>
          </cell>
        </row>
        <row r="138">
          <cell r="A138">
            <v>2030</v>
          </cell>
        </row>
        <row r="139">
          <cell r="A139">
            <v>2031</v>
          </cell>
        </row>
        <row r="140">
          <cell r="A140">
            <v>2032</v>
          </cell>
        </row>
        <row r="141">
          <cell r="A141">
            <v>2033</v>
          </cell>
        </row>
        <row r="142">
          <cell r="A142">
            <v>2034</v>
          </cell>
        </row>
        <row r="143">
          <cell r="A143">
            <v>2035</v>
          </cell>
        </row>
        <row r="144">
          <cell r="A144">
            <v>2036</v>
          </cell>
        </row>
        <row r="145">
          <cell r="A145">
            <v>2037</v>
          </cell>
        </row>
        <row r="146">
          <cell r="A146">
            <v>2038</v>
          </cell>
        </row>
        <row r="147">
          <cell r="A147">
            <v>2039</v>
          </cell>
        </row>
        <row r="148">
          <cell r="A148">
            <v>2040</v>
          </cell>
        </row>
        <row r="149">
          <cell r="A149">
            <v>2041</v>
          </cell>
        </row>
        <row r="150">
          <cell r="A150">
            <v>2042</v>
          </cell>
        </row>
        <row r="151">
          <cell r="A151">
            <v>2043</v>
          </cell>
        </row>
        <row r="152">
          <cell r="A152">
            <v>2044</v>
          </cell>
        </row>
        <row r="153">
          <cell r="A153">
            <v>2045</v>
          </cell>
        </row>
        <row r="154">
          <cell r="A154">
            <v>2046</v>
          </cell>
        </row>
        <row r="155">
          <cell r="A155">
            <v>2047</v>
          </cell>
        </row>
        <row r="156">
          <cell r="A156">
            <v>2048</v>
          </cell>
        </row>
        <row r="157">
          <cell r="A157">
            <v>2049</v>
          </cell>
        </row>
        <row r="158">
          <cell r="A158">
            <v>2050</v>
          </cell>
        </row>
        <row r="159">
          <cell r="A159">
            <v>2051</v>
          </cell>
        </row>
        <row r="160">
          <cell r="A160">
            <v>2052</v>
          </cell>
        </row>
        <row r="161">
          <cell r="A161">
            <v>2053</v>
          </cell>
        </row>
        <row r="162">
          <cell r="A162">
            <v>2054</v>
          </cell>
        </row>
        <row r="163">
          <cell r="A163">
            <v>2055</v>
          </cell>
        </row>
        <row r="164">
          <cell r="A164">
            <v>2056</v>
          </cell>
        </row>
        <row r="165">
          <cell r="A165">
            <v>2057</v>
          </cell>
        </row>
        <row r="166">
          <cell r="A166">
            <v>2058</v>
          </cell>
        </row>
        <row r="167">
          <cell r="A167">
            <v>2059</v>
          </cell>
        </row>
        <row r="168">
          <cell r="A168">
            <v>2060</v>
          </cell>
        </row>
        <row r="169">
          <cell r="A169">
            <v>2061</v>
          </cell>
        </row>
        <row r="170">
          <cell r="A170">
            <v>2062</v>
          </cell>
        </row>
        <row r="171">
          <cell r="A171">
            <v>2063</v>
          </cell>
        </row>
        <row r="172">
          <cell r="A172">
            <v>2064</v>
          </cell>
        </row>
        <row r="173">
          <cell r="A173">
            <v>2065</v>
          </cell>
        </row>
        <row r="174">
          <cell r="A174">
            <v>2066</v>
          </cell>
        </row>
        <row r="175">
          <cell r="A175">
            <v>2067</v>
          </cell>
        </row>
        <row r="176">
          <cell r="A176">
            <v>2068</v>
          </cell>
        </row>
        <row r="177">
          <cell r="A177">
            <v>2069</v>
          </cell>
        </row>
        <row r="178">
          <cell r="A178">
            <v>2070</v>
          </cell>
        </row>
        <row r="179">
          <cell r="A179">
            <v>2071</v>
          </cell>
        </row>
        <row r="180">
          <cell r="A180">
            <v>2072</v>
          </cell>
        </row>
        <row r="181">
          <cell r="A181">
            <v>2073</v>
          </cell>
        </row>
        <row r="182">
          <cell r="A182">
            <v>2074</v>
          </cell>
        </row>
        <row r="183">
          <cell r="A183">
            <v>2075</v>
          </cell>
        </row>
        <row r="184">
          <cell r="A184">
            <v>2076</v>
          </cell>
        </row>
        <row r="185">
          <cell r="A185">
            <v>2077</v>
          </cell>
        </row>
        <row r="186">
          <cell r="A186">
            <v>2078</v>
          </cell>
        </row>
        <row r="187">
          <cell r="A187">
            <v>2079</v>
          </cell>
        </row>
        <row r="188">
          <cell r="A188">
            <v>2080</v>
          </cell>
        </row>
        <row r="189">
          <cell r="A189">
            <v>2081</v>
          </cell>
        </row>
        <row r="190">
          <cell r="A190">
            <v>2082</v>
          </cell>
        </row>
        <row r="191">
          <cell r="A191">
            <v>2083</v>
          </cell>
        </row>
        <row r="192">
          <cell r="A192">
            <v>2084</v>
          </cell>
        </row>
        <row r="193">
          <cell r="A193">
            <v>2085</v>
          </cell>
        </row>
        <row r="194">
          <cell r="A194">
            <v>2086</v>
          </cell>
        </row>
        <row r="195">
          <cell r="A195">
            <v>2087</v>
          </cell>
        </row>
        <row r="196">
          <cell r="A196">
            <v>2088</v>
          </cell>
        </row>
        <row r="197">
          <cell r="A197">
            <v>2089</v>
          </cell>
        </row>
        <row r="198">
          <cell r="A198">
            <v>2090</v>
          </cell>
        </row>
        <row r="199">
          <cell r="A199">
            <v>2091</v>
          </cell>
        </row>
        <row r="200">
          <cell r="A200">
            <v>2092</v>
          </cell>
        </row>
        <row r="201">
          <cell r="A201">
            <v>2093</v>
          </cell>
        </row>
        <row r="202">
          <cell r="A202">
            <v>2094</v>
          </cell>
        </row>
        <row r="203">
          <cell r="A203">
            <v>2095</v>
          </cell>
        </row>
        <row r="204">
          <cell r="A204">
            <v>2096</v>
          </cell>
        </row>
        <row r="205">
          <cell r="A205">
            <v>2097</v>
          </cell>
        </row>
        <row r="206">
          <cell r="A206">
            <v>2098</v>
          </cell>
        </row>
        <row r="207">
          <cell r="A207">
            <v>2099</v>
          </cell>
        </row>
        <row r="208">
          <cell r="A208">
            <v>2100</v>
          </cell>
        </row>
      </sheetData>
      <sheetData sheetId="1" refreshError="1"/>
      <sheetData sheetId="2" refreshError="1"/>
      <sheetData sheetId="3">
        <row r="113">
          <cell r="B113">
            <v>2050</v>
          </cell>
        </row>
      </sheetData>
      <sheetData sheetId="4" refreshError="1"/>
      <sheetData sheetId="5" refreshError="1"/>
      <sheetData sheetId="6" refreshError="1"/>
      <sheetData sheetId="7">
        <row r="39">
          <cell r="D39" t="e">
            <v>#DIV/0!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Controls"/>
      <sheetName val="A. Calculations"/>
      <sheetName val="B. CO2 PPM Calculator"/>
      <sheetName val="C. Adoption Curve"/>
      <sheetName val="D. Financial Analysis"/>
      <sheetName val="E. Cost&amp;Emissions"/>
      <sheetName val="F. Carbon Sequestration Data"/>
      <sheetName val="G. Cost &amp; Emisions Database"/>
      <sheetName val="H. Land Area"/>
      <sheetName val="I. References"/>
      <sheetName val="CO2-eq MMT Reduced"/>
      <sheetName val="CO2 MMT Reduced"/>
      <sheetName val="CH4 Tons Reduced"/>
      <sheetName val="N20 Tons Reduced"/>
      <sheetName val="Other GHG Tons Reduced"/>
      <sheetName val="AEZ Data"/>
    </sheetNames>
    <sheetDataSet>
      <sheetData sheetId="0" refreshError="1"/>
      <sheetData sheetId="1"/>
      <sheetData sheetId="2" refreshError="1"/>
      <sheetData sheetId="3">
        <row r="113">
          <cell r="B113">
            <v>2050</v>
          </cell>
        </row>
        <row r="117">
          <cell r="B117">
            <v>1</v>
          </cell>
        </row>
        <row r="119">
          <cell r="B119">
            <v>0.27365548986539867</v>
          </cell>
        </row>
        <row r="120">
          <cell r="B120">
            <v>2061.5129154649203</v>
          </cell>
        </row>
        <row r="123">
          <cell r="A123">
            <v>2015</v>
          </cell>
        </row>
        <row r="124">
          <cell r="A124">
            <v>2016</v>
          </cell>
        </row>
        <row r="125">
          <cell r="A125">
            <v>2017</v>
          </cell>
        </row>
        <row r="126">
          <cell r="A126">
            <v>2018</v>
          </cell>
        </row>
        <row r="127">
          <cell r="A127">
            <v>2019</v>
          </cell>
        </row>
        <row r="128">
          <cell r="A128">
            <v>2020</v>
          </cell>
        </row>
        <row r="129">
          <cell r="A129">
            <v>2021</v>
          </cell>
        </row>
        <row r="130">
          <cell r="A130">
            <v>2022</v>
          </cell>
        </row>
        <row r="131">
          <cell r="A131">
            <v>2023</v>
          </cell>
        </row>
        <row r="132">
          <cell r="A132">
            <v>2024</v>
          </cell>
        </row>
        <row r="133">
          <cell r="A133">
            <v>2025</v>
          </cell>
        </row>
        <row r="134">
          <cell r="A134">
            <v>2026</v>
          </cell>
        </row>
        <row r="135">
          <cell r="A135">
            <v>2027</v>
          </cell>
        </row>
        <row r="136">
          <cell r="A136">
            <v>2028</v>
          </cell>
        </row>
        <row r="137">
          <cell r="A137">
            <v>2029</v>
          </cell>
        </row>
        <row r="138">
          <cell r="A138">
            <v>2030</v>
          </cell>
        </row>
        <row r="139">
          <cell r="A139">
            <v>2031</v>
          </cell>
        </row>
        <row r="140">
          <cell r="A140">
            <v>2032</v>
          </cell>
        </row>
        <row r="141">
          <cell r="A141">
            <v>2033</v>
          </cell>
        </row>
        <row r="142">
          <cell r="A142">
            <v>2034</v>
          </cell>
        </row>
        <row r="143">
          <cell r="A143">
            <v>2035</v>
          </cell>
        </row>
        <row r="144">
          <cell r="A144">
            <v>2036</v>
          </cell>
        </row>
        <row r="145">
          <cell r="A145">
            <v>2037</v>
          </cell>
        </row>
        <row r="146">
          <cell r="A146">
            <v>2038</v>
          </cell>
        </row>
        <row r="147">
          <cell r="A147">
            <v>2039</v>
          </cell>
        </row>
        <row r="148">
          <cell r="A148">
            <v>2040</v>
          </cell>
        </row>
        <row r="149">
          <cell r="A149">
            <v>2041</v>
          </cell>
        </row>
        <row r="150">
          <cell r="A150">
            <v>2042</v>
          </cell>
        </row>
        <row r="151">
          <cell r="A151">
            <v>2043</v>
          </cell>
        </row>
        <row r="152">
          <cell r="A152">
            <v>2044</v>
          </cell>
        </row>
        <row r="153">
          <cell r="A153">
            <v>2045</v>
          </cell>
        </row>
        <row r="154">
          <cell r="A154">
            <v>2046</v>
          </cell>
        </row>
        <row r="155">
          <cell r="A155">
            <v>2047</v>
          </cell>
        </row>
        <row r="156">
          <cell r="A156">
            <v>2048</v>
          </cell>
        </row>
        <row r="157">
          <cell r="A157">
            <v>2049</v>
          </cell>
        </row>
        <row r="158">
          <cell r="A158">
            <v>2050</v>
          </cell>
        </row>
        <row r="159">
          <cell r="A159">
            <v>2051</v>
          </cell>
        </row>
        <row r="160">
          <cell r="A160">
            <v>2052</v>
          </cell>
        </row>
        <row r="161">
          <cell r="A161">
            <v>2053</v>
          </cell>
        </row>
        <row r="162">
          <cell r="A162">
            <v>2054</v>
          </cell>
        </row>
        <row r="163">
          <cell r="A163">
            <v>2055</v>
          </cell>
        </row>
        <row r="164">
          <cell r="A164">
            <v>2056</v>
          </cell>
        </row>
        <row r="165">
          <cell r="A165">
            <v>2057</v>
          </cell>
        </row>
        <row r="166">
          <cell r="A166">
            <v>2058</v>
          </cell>
        </row>
        <row r="167">
          <cell r="A167">
            <v>2059</v>
          </cell>
        </row>
        <row r="168">
          <cell r="A168">
            <v>2060</v>
          </cell>
        </row>
        <row r="169">
          <cell r="A169">
            <v>2061</v>
          </cell>
        </row>
        <row r="170">
          <cell r="A170">
            <v>2062</v>
          </cell>
        </row>
        <row r="171">
          <cell r="A171">
            <v>2063</v>
          </cell>
        </row>
        <row r="172">
          <cell r="A172">
            <v>2064</v>
          </cell>
        </row>
        <row r="173">
          <cell r="A173">
            <v>2065</v>
          </cell>
        </row>
        <row r="174">
          <cell r="A174">
            <v>2066</v>
          </cell>
        </row>
        <row r="175">
          <cell r="A175">
            <v>2067</v>
          </cell>
        </row>
        <row r="176">
          <cell r="A176">
            <v>2068</v>
          </cell>
        </row>
        <row r="177">
          <cell r="A177">
            <v>2069</v>
          </cell>
        </row>
        <row r="178">
          <cell r="A178">
            <v>2070</v>
          </cell>
        </row>
        <row r="179">
          <cell r="A179">
            <v>2071</v>
          </cell>
        </row>
        <row r="180">
          <cell r="A180">
            <v>2072</v>
          </cell>
        </row>
        <row r="181">
          <cell r="A181">
            <v>2073</v>
          </cell>
        </row>
        <row r="182">
          <cell r="A182">
            <v>2074</v>
          </cell>
        </row>
        <row r="183">
          <cell r="A183">
            <v>2075</v>
          </cell>
        </row>
        <row r="184">
          <cell r="A184">
            <v>2076</v>
          </cell>
        </row>
        <row r="185">
          <cell r="A185">
            <v>2077</v>
          </cell>
        </row>
        <row r="186">
          <cell r="A186">
            <v>2078</v>
          </cell>
        </row>
        <row r="187">
          <cell r="A187">
            <v>2079</v>
          </cell>
        </row>
        <row r="188">
          <cell r="A188">
            <v>2080</v>
          </cell>
        </row>
        <row r="189">
          <cell r="A189">
            <v>2081</v>
          </cell>
        </row>
        <row r="190">
          <cell r="A190">
            <v>2082</v>
          </cell>
        </row>
        <row r="191">
          <cell r="A191">
            <v>2083</v>
          </cell>
        </row>
        <row r="192">
          <cell r="A192">
            <v>2084</v>
          </cell>
        </row>
        <row r="193">
          <cell r="A193">
            <v>2085</v>
          </cell>
        </row>
        <row r="194">
          <cell r="A194">
            <v>2086</v>
          </cell>
        </row>
        <row r="195">
          <cell r="A195">
            <v>2087</v>
          </cell>
        </row>
        <row r="196">
          <cell r="A196">
            <v>2088</v>
          </cell>
        </row>
        <row r="197">
          <cell r="A197">
            <v>2089</v>
          </cell>
        </row>
        <row r="198">
          <cell r="A198">
            <v>2090</v>
          </cell>
        </row>
        <row r="199">
          <cell r="A199">
            <v>2091</v>
          </cell>
        </row>
        <row r="200">
          <cell r="A200">
            <v>2092</v>
          </cell>
        </row>
        <row r="201">
          <cell r="A201">
            <v>2093</v>
          </cell>
        </row>
        <row r="202">
          <cell r="A202">
            <v>2094</v>
          </cell>
        </row>
        <row r="203">
          <cell r="A203">
            <v>2095</v>
          </cell>
        </row>
        <row r="204">
          <cell r="A204">
            <v>2096</v>
          </cell>
        </row>
        <row r="205">
          <cell r="A205">
            <v>2097</v>
          </cell>
        </row>
        <row r="206">
          <cell r="A206">
            <v>2098</v>
          </cell>
        </row>
        <row r="207">
          <cell r="A207">
            <v>2099</v>
          </cell>
        </row>
        <row r="208">
          <cell r="A208">
            <v>2100</v>
          </cell>
        </row>
      </sheetData>
      <sheetData sheetId="4" refreshError="1"/>
      <sheetData sheetId="5" refreshError="1"/>
      <sheetData sheetId="6">
        <row r="39">
          <cell r="D39" t="e">
            <v>#DIV/0!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Instructions"/>
      <sheetName val="Main Controls"/>
      <sheetName val="Preliminary Review 1"/>
      <sheetName val="Preliminary Review 2"/>
      <sheetName val="External Review"/>
      <sheetName val="Result Graphs"/>
      <sheetName val="Variable Meta-analysis"/>
      <sheetName val="Adoption Data"/>
      <sheetName val="Data Interpolator"/>
      <sheetName val="ScenarioRecord"/>
      <sheetName val="TLA Data"/>
      <sheetName val="S-Curve Adoption"/>
      <sheetName val="Custom Adoption"/>
      <sheetName val="First Cost"/>
      <sheetName val="Net Profit Margin"/>
      <sheetName val="Adoption Scenario-Regional"/>
      <sheetName val="Adoption by country"/>
      <sheetName val="PD Region wise CA adoption"/>
      <sheetName val="Policy Analysis"/>
      <sheetName val="Unit Adoption Calculations"/>
      <sheetName val="Emissions Factors"/>
      <sheetName val="CH4 Calcs"/>
      <sheetName val="Helper Tables"/>
      <sheetName val="FAO Stat Land Data"/>
      <sheetName val="AEZ Data"/>
      <sheetName val="WORLD Land Data"/>
      <sheetName val="Land Allocation"/>
      <sheetName val="CO2 Calcs"/>
      <sheetName val="Region-Country Sorting"/>
      <sheetName val="ADD SHEETS --&gt;"/>
    </sheetNames>
    <sheetDataSet>
      <sheetData sheetId="0" refreshError="1"/>
      <sheetData sheetId="1">
        <row r="56">
          <cell r="C56" t="str">
            <v>conservation agriculture</v>
          </cell>
        </row>
        <row r="57">
          <cell r="C57" t="str">
            <v>million hectare</v>
          </cell>
        </row>
      </sheetData>
      <sheetData sheetId="2" refreshError="1"/>
      <sheetData sheetId="3" refreshError="1"/>
      <sheetData sheetId="4" refreshError="1"/>
      <sheetData sheetId="5" refreshError="1"/>
      <sheetData sheetId="6">
        <row r="879">
          <cell r="C879" t="str">
            <v>Yield  from CONVENTIONAL Practice</v>
          </cell>
        </row>
        <row r="947">
          <cell r="C947" t="str">
            <v>Yield Gain (% Increase from CONVENTIONAL to SOLUTION)</v>
          </cell>
        </row>
        <row r="984">
          <cell r="C984" t="str">
            <v>VARIABLE</v>
          </cell>
        </row>
        <row r="1019">
          <cell r="C1019" t="str">
            <v>VARIABLE</v>
          </cell>
        </row>
        <row r="1055">
          <cell r="C1055" t="str">
            <v>VARIABLE</v>
          </cell>
        </row>
        <row r="1090">
          <cell r="C1090" t="str">
            <v>VARIABLE</v>
          </cell>
        </row>
        <row r="1126">
          <cell r="C1126" t="str">
            <v>VARIABLE</v>
          </cell>
        </row>
        <row r="1162">
          <cell r="C1162" t="str">
            <v>VARIABLE</v>
          </cell>
        </row>
        <row r="1198">
          <cell r="C1198" t="str">
            <v>VARIABLE</v>
          </cell>
        </row>
        <row r="1233">
          <cell r="C1233" t="str">
            <v>VARIABLE</v>
          </cell>
        </row>
        <row r="1268">
          <cell r="C1268" t="str">
            <v>VARIABLE</v>
          </cell>
        </row>
      </sheetData>
      <sheetData sheetId="7" refreshError="1"/>
      <sheetData sheetId="8" refreshError="1"/>
      <sheetData sheetId="9" refreshError="1"/>
      <sheetData sheetId="10">
        <row r="100">
          <cell r="A100" t="str">
            <v>OECD90</v>
          </cell>
        </row>
        <row r="459">
          <cell r="A459" t="str">
            <v>COUNTRY 2: India</v>
          </cell>
        </row>
        <row r="520">
          <cell r="A520" t="str">
            <v>COUNTRY 3: EU (region)</v>
          </cell>
        </row>
        <row r="581">
          <cell r="A581" t="str">
            <v>COUNTRY 4 : USA</v>
          </cell>
        </row>
      </sheetData>
      <sheetData sheetId="11" refreshError="1"/>
      <sheetData sheetId="12">
        <row r="17">
          <cell r="A17" t="str">
            <v>Customized Adoption</v>
          </cell>
        </row>
        <row r="77">
          <cell r="A77" t="str">
            <v>Scenario 1</v>
          </cell>
          <cell r="B77" t="str">
            <v>Aggressive-Low, Linear Trend</v>
          </cell>
        </row>
        <row r="78">
          <cell r="A78" t="str">
            <v>Year</v>
          </cell>
          <cell r="B78" t="str">
            <v>World</v>
          </cell>
        </row>
        <row r="79">
          <cell r="A79">
            <v>2012</v>
          </cell>
          <cell r="B79">
            <v>58.912876157597566</v>
          </cell>
        </row>
        <row r="80">
          <cell r="A80">
            <v>2013</v>
          </cell>
          <cell r="B80">
            <v>65.298604005962261</v>
          </cell>
        </row>
        <row r="81">
          <cell r="A81">
            <v>2014</v>
          </cell>
          <cell r="B81">
            <v>71.684331854326956</v>
          </cell>
        </row>
        <row r="82">
          <cell r="A82">
            <v>2015</v>
          </cell>
          <cell r="B82">
            <v>78.070059702689832</v>
          </cell>
        </row>
        <row r="83">
          <cell r="A83">
            <v>2016</v>
          </cell>
          <cell r="B83">
            <v>84.455787551054527</v>
          </cell>
        </row>
        <row r="84">
          <cell r="A84">
            <v>2017</v>
          </cell>
          <cell r="B84">
            <v>90.841515399417403</v>
          </cell>
        </row>
        <row r="85">
          <cell r="A85">
            <v>2018</v>
          </cell>
          <cell r="B85">
            <v>97.227243247782098</v>
          </cell>
        </row>
        <row r="86">
          <cell r="A86">
            <v>2019</v>
          </cell>
          <cell r="B86">
            <v>103.61297109614679</v>
          </cell>
        </row>
        <row r="87">
          <cell r="A87">
            <v>2020</v>
          </cell>
          <cell r="B87">
            <v>109.99869894450967</v>
          </cell>
        </row>
        <row r="88">
          <cell r="A88">
            <v>2021</v>
          </cell>
          <cell r="B88">
            <v>116.38442679287436</v>
          </cell>
        </row>
        <row r="89">
          <cell r="A89">
            <v>2022</v>
          </cell>
          <cell r="B89">
            <v>122.77015464123724</v>
          </cell>
        </row>
        <row r="90">
          <cell r="A90">
            <v>2023</v>
          </cell>
          <cell r="B90">
            <v>129.15588248960194</v>
          </cell>
        </row>
        <row r="91">
          <cell r="A91">
            <v>2024</v>
          </cell>
          <cell r="B91">
            <v>135.54161033796663</v>
          </cell>
        </row>
        <row r="92">
          <cell r="A92">
            <v>2025</v>
          </cell>
          <cell r="B92">
            <v>141.92733818632951</v>
          </cell>
        </row>
        <row r="93">
          <cell r="A93">
            <v>2026</v>
          </cell>
          <cell r="B93">
            <v>148.3130660346942</v>
          </cell>
        </row>
        <row r="94">
          <cell r="A94">
            <v>2027</v>
          </cell>
          <cell r="B94">
            <v>154.69879388305708</v>
          </cell>
        </row>
        <row r="95">
          <cell r="A95">
            <v>2028</v>
          </cell>
          <cell r="B95">
            <v>161.08452173142177</v>
          </cell>
        </row>
        <row r="96">
          <cell r="A96">
            <v>2029</v>
          </cell>
          <cell r="B96">
            <v>167.47024957978647</v>
          </cell>
        </row>
        <row r="97">
          <cell r="A97">
            <v>2030</v>
          </cell>
          <cell r="B97">
            <v>173.85597742814934</v>
          </cell>
        </row>
        <row r="98">
          <cell r="A98">
            <v>2031</v>
          </cell>
          <cell r="B98">
            <v>180.24170527651404</v>
          </cell>
        </row>
        <row r="99">
          <cell r="A99">
            <v>2032</v>
          </cell>
          <cell r="B99">
            <v>186.62743312487692</v>
          </cell>
        </row>
        <row r="100">
          <cell r="A100">
            <v>2033</v>
          </cell>
          <cell r="B100">
            <v>193.01316097324161</v>
          </cell>
        </row>
        <row r="101">
          <cell r="A101">
            <v>2034</v>
          </cell>
          <cell r="B101">
            <v>199.39888882160631</v>
          </cell>
        </row>
        <row r="102">
          <cell r="A102">
            <v>2035</v>
          </cell>
          <cell r="B102">
            <v>205.78461666996918</v>
          </cell>
        </row>
        <row r="103">
          <cell r="A103">
            <v>2036</v>
          </cell>
          <cell r="B103">
            <v>212.17034451833388</v>
          </cell>
        </row>
        <row r="104">
          <cell r="A104">
            <v>2037</v>
          </cell>
          <cell r="B104">
            <v>218.55607236669675</v>
          </cell>
        </row>
        <row r="105">
          <cell r="A105">
            <v>2038</v>
          </cell>
          <cell r="B105">
            <v>224.94180021506145</v>
          </cell>
        </row>
        <row r="106">
          <cell r="A106">
            <v>2039</v>
          </cell>
          <cell r="B106">
            <v>231.32752806342614</v>
          </cell>
        </row>
        <row r="107">
          <cell r="A107">
            <v>2040</v>
          </cell>
          <cell r="B107">
            <v>237.71325591178902</v>
          </cell>
        </row>
        <row r="108">
          <cell r="A108">
            <v>2041</v>
          </cell>
          <cell r="B108">
            <v>244.09898376015371</v>
          </cell>
        </row>
        <row r="109">
          <cell r="A109">
            <v>2042</v>
          </cell>
          <cell r="B109">
            <v>250.48471160851659</v>
          </cell>
        </row>
        <row r="110">
          <cell r="A110">
            <v>2043</v>
          </cell>
          <cell r="B110">
            <v>256.87043945688129</v>
          </cell>
        </row>
        <row r="111">
          <cell r="A111">
            <v>2044</v>
          </cell>
          <cell r="B111">
            <v>263.25616730524598</v>
          </cell>
        </row>
        <row r="112">
          <cell r="A112">
            <v>2045</v>
          </cell>
          <cell r="B112">
            <v>269.64189515360886</v>
          </cell>
        </row>
        <row r="113">
          <cell r="A113">
            <v>2046</v>
          </cell>
          <cell r="B113">
            <v>276.02762300197355</v>
          </cell>
        </row>
        <row r="114">
          <cell r="A114">
            <v>2047</v>
          </cell>
          <cell r="B114">
            <v>282.41335085033643</v>
          </cell>
        </row>
        <row r="115">
          <cell r="A115">
            <v>2048</v>
          </cell>
          <cell r="B115">
            <v>288.79907869870112</v>
          </cell>
        </row>
        <row r="116">
          <cell r="A116">
            <v>2049</v>
          </cell>
          <cell r="B116">
            <v>295.18480654706582</v>
          </cell>
        </row>
        <row r="117">
          <cell r="A117">
            <v>2050</v>
          </cell>
          <cell r="B117">
            <v>301.57053439542869</v>
          </cell>
        </row>
        <row r="118">
          <cell r="A118">
            <v>2051</v>
          </cell>
          <cell r="B118">
            <v>307.95626224379339</v>
          </cell>
        </row>
        <row r="119">
          <cell r="A119">
            <v>2052</v>
          </cell>
          <cell r="B119">
            <v>314.34199009215627</v>
          </cell>
        </row>
        <row r="120">
          <cell r="A120">
            <v>2053</v>
          </cell>
          <cell r="B120">
            <v>320.72771794052096</v>
          </cell>
        </row>
        <row r="121">
          <cell r="A121">
            <v>2054</v>
          </cell>
          <cell r="B121">
            <v>327.11344578888566</v>
          </cell>
        </row>
        <row r="122">
          <cell r="A122">
            <v>2055</v>
          </cell>
          <cell r="B122">
            <v>333.49917363724853</v>
          </cell>
        </row>
        <row r="123">
          <cell r="A123">
            <v>2056</v>
          </cell>
          <cell r="B123">
            <v>339.88490148561323</v>
          </cell>
        </row>
        <row r="124">
          <cell r="A124">
            <v>2057</v>
          </cell>
          <cell r="B124">
            <v>346.2706293339761</v>
          </cell>
        </row>
        <row r="125">
          <cell r="A125">
            <v>2058</v>
          </cell>
          <cell r="B125">
            <v>352.6563571823408</v>
          </cell>
        </row>
        <row r="126">
          <cell r="A126">
            <v>2059</v>
          </cell>
          <cell r="B126">
            <v>359.04208503070549</v>
          </cell>
        </row>
        <row r="127">
          <cell r="A127">
            <v>2060</v>
          </cell>
          <cell r="B127">
            <v>365.42781287906837</v>
          </cell>
        </row>
        <row r="128">
          <cell r="A128" t="str">
            <v>Back to top</v>
          </cell>
        </row>
        <row r="131">
          <cell r="A131" t="str">
            <v>Scenario 2</v>
          </cell>
          <cell r="B131" t="str">
            <v>Aggressive-High, Linear Trend</v>
          </cell>
        </row>
        <row r="132">
          <cell r="A132" t="str">
            <v>Year</v>
          </cell>
          <cell r="B132" t="str">
            <v>World</v>
          </cell>
        </row>
        <row r="133">
          <cell r="A133">
            <v>2012</v>
          </cell>
          <cell r="B133">
            <v>41.301511339825083</v>
          </cell>
        </row>
        <row r="134">
          <cell r="A134">
            <v>2013</v>
          </cell>
          <cell r="B134">
            <v>56.492921597073291</v>
          </cell>
        </row>
        <row r="135">
          <cell r="A135">
            <v>2014</v>
          </cell>
          <cell r="B135">
            <v>71.684331854325137</v>
          </cell>
        </row>
        <row r="136">
          <cell r="A136">
            <v>2015</v>
          </cell>
          <cell r="B136">
            <v>86.875742111576983</v>
          </cell>
        </row>
        <row r="137">
          <cell r="A137">
            <v>2016</v>
          </cell>
          <cell r="B137">
            <v>102.06715236882883</v>
          </cell>
        </row>
        <row r="138">
          <cell r="A138">
            <v>2017</v>
          </cell>
          <cell r="B138">
            <v>117.25856262608067</v>
          </cell>
        </row>
        <row r="139">
          <cell r="A139">
            <v>2018</v>
          </cell>
          <cell r="B139">
            <v>132.44997288333252</v>
          </cell>
        </row>
        <row r="140">
          <cell r="A140">
            <v>2019</v>
          </cell>
          <cell r="B140">
            <v>147.64138314058437</v>
          </cell>
        </row>
        <row r="141">
          <cell r="A141">
            <v>2020</v>
          </cell>
          <cell r="B141">
            <v>162.83279339783621</v>
          </cell>
        </row>
        <row r="142">
          <cell r="A142">
            <v>2021</v>
          </cell>
          <cell r="B142">
            <v>178.02420365508442</v>
          </cell>
        </row>
        <row r="143">
          <cell r="A143">
            <v>2022</v>
          </cell>
          <cell r="B143">
            <v>193.21561391233627</v>
          </cell>
        </row>
        <row r="144">
          <cell r="A144">
            <v>2023</v>
          </cell>
          <cell r="B144">
            <v>208.40702416958811</v>
          </cell>
        </row>
        <row r="145">
          <cell r="A145">
            <v>2024</v>
          </cell>
          <cell r="B145">
            <v>223.59843442683996</v>
          </cell>
        </row>
        <row r="146">
          <cell r="A146">
            <v>2025</v>
          </cell>
          <cell r="B146">
            <v>238.7898446840918</v>
          </cell>
        </row>
        <row r="147">
          <cell r="A147">
            <v>2026</v>
          </cell>
          <cell r="B147">
            <v>253.98125494134365</v>
          </cell>
        </row>
        <row r="148">
          <cell r="A148">
            <v>2027</v>
          </cell>
          <cell r="B148">
            <v>269.1726651985955</v>
          </cell>
        </row>
        <row r="149">
          <cell r="A149">
            <v>2028</v>
          </cell>
          <cell r="B149">
            <v>284.36407545584734</v>
          </cell>
        </row>
        <row r="150">
          <cell r="A150">
            <v>2029</v>
          </cell>
          <cell r="B150">
            <v>299.55548571309555</v>
          </cell>
        </row>
        <row r="151">
          <cell r="A151">
            <v>2030</v>
          </cell>
          <cell r="B151">
            <v>314.7468959703474</v>
          </cell>
        </row>
        <row r="152">
          <cell r="A152">
            <v>2031</v>
          </cell>
          <cell r="B152">
            <v>329.93830622759924</v>
          </cell>
        </row>
        <row r="153">
          <cell r="A153">
            <v>2032</v>
          </cell>
          <cell r="B153">
            <v>345.12971648485109</v>
          </cell>
        </row>
        <row r="154">
          <cell r="A154">
            <v>2033</v>
          </cell>
          <cell r="B154">
            <v>360.32112674210293</v>
          </cell>
        </row>
        <row r="155">
          <cell r="A155">
            <v>2034</v>
          </cell>
          <cell r="B155">
            <v>375.51253699935478</v>
          </cell>
        </row>
        <row r="156">
          <cell r="A156">
            <v>2035</v>
          </cell>
          <cell r="B156">
            <v>390.70394725660663</v>
          </cell>
        </row>
        <row r="157">
          <cell r="A157">
            <v>2036</v>
          </cell>
          <cell r="B157">
            <v>405.89535751385847</v>
          </cell>
        </row>
        <row r="158">
          <cell r="A158">
            <v>2037</v>
          </cell>
          <cell r="B158">
            <v>421.08676777110668</v>
          </cell>
        </row>
        <row r="159">
          <cell r="A159">
            <v>2038</v>
          </cell>
          <cell r="B159">
            <v>436.27817802835852</v>
          </cell>
        </row>
        <row r="160">
          <cell r="A160">
            <v>2039</v>
          </cell>
          <cell r="B160">
            <v>451.46958828561037</v>
          </cell>
        </row>
        <row r="161">
          <cell r="A161">
            <v>2040</v>
          </cell>
          <cell r="B161">
            <v>466.66099854286222</v>
          </cell>
        </row>
        <row r="162">
          <cell r="A162">
            <v>2041</v>
          </cell>
          <cell r="B162">
            <v>481.85240880011406</v>
          </cell>
        </row>
        <row r="163">
          <cell r="A163">
            <v>2042</v>
          </cell>
          <cell r="B163">
            <v>497.04381905736591</v>
          </cell>
        </row>
        <row r="164">
          <cell r="A164">
            <v>2043</v>
          </cell>
          <cell r="B164">
            <v>512.23522931461775</v>
          </cell>
        </row>
        <row r="165">
          <cell r="A165">
            <v>2044</v>
          </cell>
          <cell r="B165">
            <v>527.4266395718696</v>
          </cell>
        </row>
        <row r="166">
          <cell r="A166">
            <v>2045</v>
          </cell>
          <cell r="B166">
            <v>542.61804982911781</v>
          </cell>
        </row>
        <row r="167">
          <cell r="A167">
            <v>2046</v>
          </cell>
          <cell r="B167">
            <v>557.80946008636965</v>
          </cell>
        </row>
        <row r="168">
          <cell r="A168">
            <v>2047</v>
          </cell>
          <cell r="B168">
            <v>573.0008703436215</v>
          </cell>
        </row>
        <row r="169">
          <cell r="A169">
            <v>2048</v>
          </cell>
          <cell r="B169">
            <v>588.19228060087335</v>
          </cell>
        </row>
        <row r="170">
          <cell r="A170">
            <v>2049</v>
          </cell>
          <cell r="B170">
            <v>603.38369085812519</v>
          </cell>
        </row>
        <row r="171">
          <cell r="A171">
            <v>2050</v>
          </cell>
          <cell r="B171">
            <v>618.57510111537704</v>
          </cell>
        </row>
        <row r="172">
          <cell r="A172">
            <v>2051</v>
          </cell>
          <cell r="B172">
            <v>633.76651137262888</v>
          </cell>
        </row>
        <row r="173">
          <cell r="A173">
            <v>2052</v>
          </cell>
          <cell r="B173">
            <v>648.95792162987709</v>
          </cell>
        </row>
        <row r="174">
          <cell r="A174">
            <v>2053</v>
          </cell>
          <cell r="B174">
            <v>664.14933188712894</v>
          </cell>
        </row>
        <row r="175">
          <cell r="A175">
            <v>2054</v>
          </cell>
          <cell r="B175">
            <v>679.34074214438078</v>
          </cell>
        </row>
        <row r="176">
          <cell r="A176">
            <v>2055</v>
          </cell>
          <cell r="B176">
            <v>694.53215240163263</v>
          </cell>
        </row>
        <row r="177">
          <cell r="A177">
            <v>2056</v>
          </cell>
          <cell r="B177">
            <v>709.72356265888448</v>
          </cell>
        </row>
        <row r="178">
          <cell r="A178">
            <v>2057</v>
          </cell>
          <cell r="B178">
            <v>724.91497291613632</v>
          </cell>
        </row>
        <row r="179">
          <cell r="A179">
            <v>2058</v>
          </cell>
          <cell r="B179">
            <v>740.10638317338817</v>
          </cell>
        </row>
        <row r="180">
          <cell r="A180">
            <v>2059</v>
          </cell>
          <cell r="B180">
            <v>755.29779343064001</v>
          </cell>
        </row>
        <row r="181">
          <cell r="A181">
            <v>2060</v>
          </cell>
          <cell r="B181">
            <v>770.48920368788822</v>
          </cell>
        </row>
        <row r="182">
          <cell r="A182" t="str">
            <v>Back to top</v>
          </cell>
        </row>
        <row r="185">
          <cell r="A185" t="str">
            <v>Scenario 3</v>
          </cell>
          <cell r="B185" t="str">
            <v>Aggressive-Max, Linear Trend</v>
          </cell>
        </row>
        <row r="186">
          <cell r="A186" t="str">
            <v>Year</v>
          </cell>
          <cell r="B186" t="str">
            <v>World</v>
          </cell>
        </row>
        <row r="187">
          <cell r="A187">
            <v>2012</v>
          </cell>
          <cell r="B187">
            <v>20.268206746033684</v>
          </cell>
        </row>
        <row r="188">
          <cell r="A188">
            <v>2013</v>
          </cell>
          <cell r="B188">
            <v>45.976269300183048</v>
          </cell>
        </row>
        <row r="189">
          <cell r="A189">
            <v>2014</v>
          </cell>
          <cell r="B189">
            <v>71.684331854325137</v>
          </cell>
        </row>
        <row r="190">
          <cell r="A190">
            <v>2015</v>
          </cell>
          <cell r="B190">
            <v>97.392394408474502</v>
          </cell>
        </row>
        <row r="191">
          <cell r="A191">
            <v>2016</v>
          </cell>
          <cell r="B191">
            <v>123.10045696262387</v>
          </cell>
        </row>
        <row r="192">
          <cell r="A192">
            <v>2017</v>
          </cell>
          <cell r="B192">
            <v>148.80851951676595</v>
          </cell>
        </row>
        <row r="193">
          <cell r="A193">
            <v>2018</v>
          </cell>
          <cell r="B193">
            <v>174.51658207091532</v>
          </cell>
        </row>
        <row r="194">
          <cell r="A194">
            <v>2019</v>
          </cell>
          <cell r="B194">
            <v>200.22464462506468</v>
          </cell>
        </row>
        <row r="195">
          <cell r="A195">
            <v>2020</v>
          </cell>
          <cell r="B195">
            <v>225.93270717920677</v>
          </cell>
        </row>
        <row r="196">
          <cell r="A196">
            <v>2021</v>
          </cell>
          <cell r="B196">
            <v>251.64076973335614</v>
          </cell>
        </row>
        <row r="197">
          <cell r="A197">
            <v>2022</v>
          </cell>
          <cell r="B197">
            <v>277.34883228749823</v>
          </cell>
        </row>
        <row r="198">
          <cell r="A198">
            <v>2023</v>
          </cell>
          <cell r="B198">
            <v>303.05689484164759</v>
          </cell>
        </row>
        <row r="199">
          <cell r="A199">
            <v>2024</v>
          </cell>
          <cell r="B199">
            <v>328.76495739579696</v>
          </cell>
        </row>
        <row r="200">
          <cell r="A200">
            <v>2025</v>
          </cell>
          <cell r="B200">
            <v>354.47301994993904</v>
          </cell>
        </row>
        <row r="201">
          <cell r="A201">
            <v>2026</v>
          </cell>
          <cell r="B201">
            <v>380.18108250408841</v>
          </cell>
        </row>
        <row r="202">
          <cell r="A202">
            <v>2027</v>
          </cell>
          <cell r="B202">
            <v>405.88914505823777</v>
          </cell>
        </row>
        <row r="203">
          <cell r="A203">
            <v>2028</v>
          </cell>
          <cell r="B203">
            <v>431.59720761237986</v>
          </cell>
        </row>
        <row r="204">
          <cell r="A204">
            <v>2029</v>
          </cell>
          <cell r="B204">
            <v>457.30527016652923</v>
          </cell>
        </row>
        <row r="205">
          <cell r="A205">
            <v>2030</v>
          </cell>
          <cell r="B205">
            <v>483.01333272067859</v>
          </cell>
        </row>
        <row r="206">
          <cell r="A206">
            <v>2031</v>
          </cell>
          <cell r="B206">
            <v>508.72139527482068</v>
          </cell>
        </row>
        <row r="207">
          <cell r="A207">
            <v>2032</v>
          </cell>
          <cell r="B207">
            <v>534.42945782897004</v>
          </cell>
        </row>
        <row r="208">
          <cell r="A208">
            <v>2033</v>
          </cell>
          <cell r="B208">
            <v>560.13752038311213</v>
          </cell>
        </row>
        <row r="209">
          <cell r="A209">
            <v>2034</v>
          </cell>
          <cell r="B209">
            <v>585.8455829372615</v>
          </cell>
        </row>
        <row r="210">
          <cell r="A210">
            <v>2035</v>
          </cell>
          <cell r="B210">
            <v>611.55364549141086</v>
          </cell>
        </row>
        <row r="211">
          <cell r="A211">
            <v>2036</v>
          </cell>
          <cell r="B211">
            <v>637.26170804555295</v>
          </cell>
        </row>
        <row r="212">
          <cell r="A212">
            <v>2037</v>
          </cell>
          <cell r="B212">
            <v>662.96977059970231</v>
          </cell>
        </row>
        <row r="213">
          <cell r="A213">
            <v>2038</v>
          </cell>
          <cell r="B213">
            <v>688.67783315385168</v>
          </cell>
        </row>
        <row r="214">
          <cell r="A214">
            <v>2039</v>
          </cell>
          <cell r="B214">
            <v>714.38589570799377</v>
          </cell>
        </row>
        <row r="215">
          <cell r="A215">
            <v>2040</v>
          </cell>
          <cell r="B215">
            <v>740.09395826214313</v>
          </cell>
        </row>
        <row r="216">
          <cell r="A216">
            <v>2041</v>
          </cell>
          <cell r="B216">
            <v>765.8020208162925</v>
          </cell>
        </row>
        <row r="217">
          <cell r="A217">
            <v>2042</v>
          </cell>
          <cell r="B217">
            <v>791.51008337043459</v>
          </cell>
        </row>
        <row r="218">
          <cell r="A218">
            <v>2043</v>
          </cell>
          <cell r="B218">
            <v>817.21814592458395</v>
          </cell>
        </row>
        <row r="219">
          <cell r="A219">
            <v>2044</v>
          </cell>
          <cell r="B219">
            <v>842.92620847872604</v>
          </cell>
        </row>
        <row r="220">
          <cell r="A220">
            <v>2045</v>
          </cell>
          <cell r="B220">
            <v>868.6342710328754</v>
          </cell>
        </row>
        <row r="221">
          <cell r="A221">
            <v>2046</v>
          </cell>
          <cell r="B221">
            <v>894.34233358702477</v>
          </cell>
        </row>
        <row r="222">
          <cell r="A222">
            <v>2047</v>
          </cell>
          <cell r="B222">
            <v>920.05039614116686</v>
          </cell>
        </row>
        <row r="223">
          <cell r="A223">
            <v>2048</v>
          </cell>
          <cell r="B223">
            <v>945.75845869531622</v>
          </cell>
        </row>
        <row r="224">
          <cell r="A224">
            <v>2049</v>
          </cell>
          <cell r="B224">
            <v>971.46652124946559</v>
          </cell>
        </row>
        <row r="225">
          <cell r="A225">
            <v>2050</v>
          </cell>
          <cell r="B225">
            <v>997.17458380360767</v>
          </cell>
        </row>
        <row r="226">
          <cell r="A226">
            <v>2051</v>
          </cell>
          <cell r="B226">
            <v>997.17458380360779</v>
          </cell>
        </row>
        <row r="227">
          <cell r="A227">
            <v>2052</v>
          </cell>
          <cell r="B227">
            <v>997.17458380360779</v>
          </cell>
        </row>
        <row r="228">
          <cell r="A228">
            <v>2053</v>
          </cell>
          <cell r="B228">
            <v>997.17458380360779</v>
          </cell>
        </row>
        <row r="229">
          <cell r="A229">
            <v>2054</v>
          </cell>
          <cell r="B229">
            <v>997.17458380360779</v>
          </cell>
        </row>
        <row r="230">
          <cell r="A230">
            <v>2055</v>
          </cell>
          <cell r="B230">
            <v>997.17458380360779</v>
          </cell>
        </row>
        <row r="231">
          <cell r="A231">
            <v>2056</v>
          </cell>
          <cell r="B231">
            <v>997.17458380360779</v>
          </cell>
        </row>
        <row r="232">
          <cell r="A232">
            <v>2057</v>
          </cell>
          <cell r="B232">
            <v>997.17458380360779</v>
          </cell>
        </row>
        <row r="233">
          <cell r="A233">
            <v>2058</v>
          </cell>
          <cell r="B233">
            <v>997.17458380360779</v>
          </cell>
        </row>
        <row r="234">
          <cell r="A234">
            <v>2059</v>
          </cell>
          <cell r="B234">
            <v>997.17458380360779</v>
          </cell>
        </row>
        <row r="235">
          <cell r="A235">
            <v>2060</v>
          </cell>
          <cell r="B235">
            <v>997.17458380360779</v>
          </cell>
        </row>
        <row r="236">
          <cell r="A236" t="str">
            <v>Back to top</v>
          </cell>
        </row>
        <row r="239">
          <cell r="A239" t="str">
            <v>Scenario 4</v>
          </cell>
          <cell r="B239" t="str">
            <v>Aggressive-High, high early growth</v>
          </cell>
        </row>
        <row r="240">
          <cell r="A240" t="str">
            <v>Year</v>
          </cell>
          <cell r="B240" t="str">
            <v>World</v>
          </cell>
        </row>
        <row r="241">
          <cell r="A241">
            <v>2012</v>
          </cell>
          <cell r="B241">
            <v>26.519551988523745</v>
          </cell>
        </row>
        <row r="242">
          <cell r="A242">
            <v>2013</v>
          </cell>
          <cell r="B242">
            <v>49.101941921428079</v>
          </cell>
        </row>
        <row r="243">
          <cell r="A243">
            <v>2014</v>
          </cell>
          <cell r="B243">
            <v>71.684331854325137</v>
          </cell>
        </row>
        <row r="244">
          <cell r="A244">
            <v>2015</v>
          </cell>
          <cell r="B244">
            <v>94.266721787229471</v>
          </cell>
        </row>
        <row r="245">
          <cell r="A245">
            <v>2016</v>
          </cell>
          <cell r="B245">
            <v>116.84911172013381</v>
          </cell>
        </row>
        <row r="246">
          <cell r="A246">
            <v>2017</v>
          </cell>
          <cell r="B246">
            <v>139.43150165303814</v>
          </cell>
        </row>
        <row r="247">
          <cell r="A247">
            <v>2018</v>
          </cell>
          <cell r="B247">
            <v>162.0138915859352</v>
          </cell>
        </row>
        <row r="248">
          <cell r="A248">
            <v>2019</v>
          </cell>
          <cell r="B248">
            <v>184.59628151883953</v>
          </cell>
        </row>
        <row r="249">
          <cell r="A249">
            <v>2020</v>
          </cell>
          <cell r="B249">
            <v>207.17867145174387</v>
          </cell>
        </row>
        <row r="250">
          <cell r="A250">
            <v>2021</v>
          </cell>
          <cell r="B250">
            <v>229.7610613846482</v>
          </cell>
        </row>
        <row r="251">
          <cell r="A251">
            <v>2022</v>
          </cell>
          <cell r="B251">
            <v>252.34345131754526</v>
          </cell>
        </row>
        <row r="252">
          <cell r="A252">
            <v>2023</v>
          </cell>
          <cell r="B252">
            <v>274.92584125044959</v>
          </cell>
        </row>
        <row r="253">
          <cell r="A253">
            <v>2024</v>
          </cell>
          <cell r="B253">
            <v>297.50823118335393</v>
          </cell>
        </row>
        <row r="254">
          <cell r="A254">
            <v>2025</v>
          </cell>
          <cell r="B254">
            <v>320.09062111625099</v>
          </cell>
        </row>
        <row r="255">
          <cell r="A255">
            <v>2026</v>
          </cell>
          <cell r="B255">
            <v>342.67301104915532</v>
          </cell>
        </row>
        <row r="256">
          <cell r="A256">
            <v>2027</v>
          </cell>
          <cell r="B256">
            <v>365.25540098205965</v>
          </cell>
        </row>
        <row r="257">
          <cell r="A257">
            <v>2028</v>
          </cell>
          <cell r="B257">
            <v>387.83779091496399</v>
          </cell>
        </row>
        <row r="258">
          <cell r="A258">
            <v>2029</v>
          </cell>
          <cell r="B258">
            <v>410.42018084786105</v>
          </cell>
        </row>
        <row r="259">
          <cell r="A259">
            <v>2030</v>
          </cell>
          <cell r="B259">
            <v>433.00257078076538</v>
          </cell>
        </row>
        <row r="260">
          <cell r="A260">
            <v>2031</v>
          </cell>
          <cell r="B260">
            <v>442.28119729749596</v>
          </cell>
        </row>
        <row r="261">
          <cell r="A261">
            <v>2032</v>
          </cell>
          <cell r="B261">
            <v>451.55982381422655</v>
          </cell>
        </row>
        <row r="262">
          <cell r="A262">
            <v>2033</v>
          </cell>
          <cell r="B262">
            <v>460.83845033095713</v>
          </cell>
        </row>
        <row r="263">
          <cell r="A263">
            <v>2034</v>
          </cell>
          <cell r="B263">
            <v>470.11707684768771</v>
          </cell>
        </row>
        <row r="264">
          <cell r="A264">
            <v>2035</v>
          </cell>
          <cell r="B264">
            <v>479.3957033644183</v>
          </cell>
        </row>
        <row r="265">
          <cell r="A265">
            <v>2036</v>
          </cell>
          <cell r="B265">
            <v>488.67432988114888</v>
          </cell>
        </row>
        <row r="266">
          <cell r="A266">
            <v>2037</v>
          </cell>
          <cell r="B266">
            <v>497.95295639787946</v>
          </cell>
        </row>
        <row r="267">
          <cell r="A267">
            <v>2038</v>
          </cell>
          <cell r="B267">
            <v>507.23158291461004</v>
          </cell>
        </row>
        <row r="268">
          <cell r="A268">
            <v>2039</v>
          </cell>
          <cell r="B268">
            <v>516.51020943134063</v>
          </cell>
        </row>
        <row r="269">
          <cell r="A269">
            <v>2040</v>
          </cell>
          <cell r="B269">
            <v>525.78883594807121</v>
          </cell>
        </row>
        <row r="270">
          <cell r="A270">
            <v>2041</v>
          </cell>
          <cell r="B270">
            <v>535.06746246480179</v>
          </cell>
        </row>
        <row r="271">
          <cell r="A271">
            <v>2042</v>
          </cell>
          <cell r="B271">
            <v>544.34608898153238</v>
          </cell>
        </row>
        <row r="272">
          <cell r="A272">
            <v>2043</v>
          </cell>
          <cell r="B272">
            <v>553.62471549826296</v>
          </cell>
        </row>
        <row r="273">
          <cell r="A273">
            <v>2044</v>
          </cell>
          <cell r="B273">
            <v>562.90334201499354</v>
          </cell>
        </row>
        <row r="274">
          <cell r="A274">
            <v>2045</v>
          </cell>
          <cell r="B274">
            <v>572.18196853172412</v>
          </cell>
        </row>
        <row r="275">
          <cell r="A275">
            <v>2046</v>
          </cell>
          <cell r="B275">
            <v>581.46059504845471</v>
          </cell>
        </row>
        <row r="276">
          <cell r="A276">
            <v>2047</v>
          </cell>
          <cell r="B276">
            <v>590.73922156518529</v>
          </cell>
        </row>
        <row r="277">
          <cell r="A277">
            <v>2048</v>
          </cell>
          <cell r="B277">
            <v>600.01784808191587</v>
          </cell>
        </row>
        <row r="278">
          <cell r="A278">
            <v>2049</v>
          </cell>
          <cell r="B278">
            <v>609.29647459864645</v>
          </cell>
        </row>
        <row r="279">
          <cell r="A279">
            <v>2050</v>
          </cell>
          <cell r="B279">
            <v>618.57510111537704</v>
          </cell>
        </row>
        <row r="280">
          <cell r="A280">
            <v>2051</v>
          </cell>
          <cell r="B280">
            <v>627.85372763210762</v>
          </cell>
        </row>
        <row r="281">
          <cell r="A281">
            <v>2052</v>
          </cell>
          <cell r="B281">
            <v>637.1323541488382</v>
          </cell>
        </row>
        <row r="282">
          <cell r="A282">
            <v>2053</v>
          </cell>
          <cell r="B282">
            <v>646.41098066556879</v>
          </cell>
        </row>
        <row r="283">
          <cell r="A283">
            <v>2054</v>
          </cell>
          <cell r="B283">
            <v>655.68960718229937</v>
          </cell>
        </row>
        <row r="284">
          <cell r="A284">
            <v>2055</v>
          </cell>
          <cell r="B284">
            <v>664.96823369902995</v>
          </cell>
        </row>
        <row r="285">
          <cell r="A285">
            <v>2056</v>
          </cell>
          <cell r="B285">
            <v>674.24686021576053</v>
          </cell>
        </row>
        <row r="286">
          <cell r="A286">
            <v>2057</v>
          </cell>
          <cell r="B286">
            <v>683.52548673249112</v>
          </cell>
        </row>
        <row r="287">
          <cell r="A287">
            <v>2058</v>
          </cell>
          <cell r="B287">
            <v>692.8041132492217</v>
          </cell>
        </row>
        <row r="288">
          <cell r="A288">
            <v>2059</v>
          </cell>
          <cell r="B288">
            <v>702.08273976595228</v>
          </cell>
        </row>
        <row r="289">
          <cell r="A289">
            <v>2060</v>
          </cell>
          <cell r="B289">
            <v>711.36136628268287</v>
          </cell>
        </row>
        <row r="290">
          <cell r="A290" t="str">
            <v>Back to top</v>
          </cell>
        </row>
        <row r="293">
          <cell r="A293" t="str">
            <v>Scenario 5</v>
          </cell>
          <cell r="B293" t="str">
            <v>Aggressive-Low, high early growth</v>
          </cell>
        </row>
        <row r="294">
          <cell r="A294" t="str">
            <v>Year</v>
          </cell>
          <cell r="B294" t="str">
            <v>World</v>
          </cell>
        </row>
        <row r="295">
          <cell r="A295">
            <v>2012</v>
          </cell>
          <cell r="B295">
            <v>54.25745157651545</v>
          </cell>
        </row>
        <row r="296">
          <cell r="A296">
            <v>2013</v>
          </cell>
          <cell r="B296">
            <v>62.970891715420294</v>
          </cell>
        </row>
        <row r="297">
          <cell r="A297">
            <v>2014</v>
          </cell>
          <cell r="B297">
            <v>71.684331854325137</v>
          </cell>
        </row>
        <row r="298">
          <cell r="A298">
            <v>2015</v>
          </cell>
          <cell r="B298">
            <v>80.397771993229981</v>
          </cell>
        </row>
        <row r="299">
          <cell r="A299">
            <v>2016</v>
          </cell>
          <cell r="B299">
            <v>89.111212132134824</v>
          </cell>
        </row>
        <row r="300">
          <cell r="A300">
            <v>2017</v>
          </cell>
          <cell r="B300">
            <v>97.824652271039668</v>
          </cell>
        </row>
        <row r="301">
          <cell r="A301">
            <v>2018</v>
          </cell>
          <cell r="B301">
            <v>106.53809240994451</v>
          </cell>
        </row>
        <row r="302">
          <cell r="A302">
            <v>2019</v>
          </cell>
          <cell r="B302">
            <v>115.25153254884935</v>
          </cell>
        </row>
        <row r="303">
          <cell r="A303">
            <v>2020</v>
          </cell>
          <cell r="B303">
            <v>123.9649726877542</v>
          </cell>
        </row>
        <row r="304">
          <cell r="A304">
            <v>2021</v>
          </cell>
          <cell r="B304">
            <v>132.67841282665904</v>
          </cell>
        </row>
        <row r="305">
          <cell r="A305">
            <v>2022</v>
          </cell>
          <cell r="B305">
            <v>141.39185296556388</v>
          </cell>
        </row>
        <row r="306">
          <cell r="A306">
            <v>2023</v>
          </cell>
          <cell r="B306">
            <v>150.10529310446509</v>
          </cell>
        </row>
        <row r="307">
          <cell r="A307">
            <v>2024</v>
          </cell>
          <cell r="B307">
            <v>158.81873324336993</v>
          </cell>
        </row>
        <row r="308">
          <cell r="A308">
            <v>2025</v>
          </cell>
          <cell r="B308">
            <v>167.53217338227478</v>
          </cell>
        </row>
        <row r="309">
          <cell r="A309">
            <v>2026</v>
          </cell>
          <cell r="B309">
            <v>176.24561352117962</v>
          </cell>
        </row>
        <row r="310">
          <cell r="A310">
            <v>2027</v>
          </cell>
          <cell r="B310">
            <v>184.95905366008446</v>
          </cell>
        </row>
        <row r="311">
          <cell r="A311">
            <v>2028</v>
          </cell>
          <cell r="B311">
            <v>193.67249379898931</v>
          </cell>
        </row>
        <row r="312">
          <cell r="A312">
            <v>2029</v>
          </cell>
          <cell r="B312">
            <v>202.38593393789415</v>
          </cell>
        </row>
        <row r="313">
          <cell r="A313">
            <v>2030</v>
          </cell>
          <cell r="B313">
            <v>211.09937407679899</v>
          </cell>
        </row>
        <row r="314">
          <cell r="A314">
            <v>2031</v>
          </cell>
          <cell r="B314">
            <v>215.62293209273048</v>
          </cell>
        </row>
        <row r="315">
          <cell r="A315">
            <v>2032</v>
          </cell>
          <cell r="B315">
            <v>220.14649010866196</v>
          </cell>
        </row>
        <row r="316">
          <cell r="A316">
            <v>2033</v>
          </cell>
          <cell r="B316">
            <v>224.67004812459345</v>
          </cell>
        </row>
        <row r="317">
          <cell r="A317">
            <v>2034</v>
          </cell>
          <cell r="B317">
            <v>229.19360614052493</v>
          </cell>
        </row>
        <row r="318">
          <cell r="A318">
            <v>2035</v>
          </cell>
          <cell r="B318">
            <v>233.71716415645642</v>
          </cell>
        </row>
        <row r="319">
          <cell r="A319">
            <v>2036</v>
          </cell>
          <cell r="B319">
            <v>238.2407221723879</v>
          </cell>
        </row>
        <row r="320">
          <cell r="A320">
            <v>2037</v>
          </cell>
          <cell r="B320">
            <v>242.76428018831939</v>
          </cell>
        </row>
        <row r="321">
          <cell r="A321">
            <v>2038</v>
          </cell>
          <cell r="B321">
            <v>247.28783820425087</v>
          </cell>
        </row>
        <row r="322">
          <cell r="A322">
            <v>2039</v>
          </cell>
          <cell r="B322">
            <v>251.81139622018236</v>
          </cell>
        </row>
        <row r="323">
          <cell r="A323">
            <v>2040</v>
          </cell>
          <cell r="B323">
            <v>256.33495423611384</v>
          </cell>
        </row>
        <row r="324">
          <cell r="A324">
            <v>2041</v>
          </cell>
          <cell r="B324">
            <v>260.85851225204533</v>
          </cell>
        </row>
        <row r="325">
          <cell r="A325">
            <v>2042</v>
          </cell>
          <cell r="B325">
            <v>265.38207026797681</v>
          </cell>
        </row>
        <row r="326">
          <cell r="A326">
            <v>2043</v>
          </cell>
          <cell r="B326">
            <v>269.9056282839083</v>
          </cell>
        </row>
        <row r="327">
          <cell r="A327">
            <v>2044</v>
          </cell>
          <cell r="B327">
            <v>274.42918629983978</v>
          </cell>
        </row>
        <row r="328">
          <cell r="A328">
            <v>2045</v>
          </cell>
          <cell r="B328">
            <v>278.95274431577127</v>
          </cell>
        </row>
        <row r="329">
          <cell r="A329">
            <v>2046</v>
          </cell>
          <cell r="B329">
            <v>283.47630233170275</v>
          </cell>
        </row>
        <row r="330">
          <cell r="A330">
            <v>2047</v>
          </cell>
          <cell r="B330">
            <v>287.99986034763424</v>
          </cell>
        </row>
        <row r="331">
          <cell r="A331">
            <v>2048</v>
          </cell>
          <cell r="B331">
            <v>292.52341836356572</v>
          </cell>
        </row>
        <row r="332">
          <cell r="A332">
            <v>2049</v>
          </cell>
          <cell r="B332">
            <v>297.04697637949721</v>
          </cell>
        </row>
        <row r="333">
          <cell r="A333">
            <v>2050</v>
          </cell>
          <cell r="B333">
            <v>301.57053439542869</v>
          </cell>
        </row>
        <row r="334">
          <cell r="A334">
            <v>2051</v>
          </cell>
          <cell r="B334">
            <v>306.09409241136018</v>
          </cell>
        </row>
        <row r="335">
          <cell r="A335">
            <v>2052</v>
          </cell>
          <cell r="B335">
            <v>310.61765042729166</v>
          </cell>
        </row>
        <row r="336">
          <cell r="A336">
            <v>2053</v>
          </cell>
          <cell r="B336">
            <v>315.14120844322315</v>
          </cell>
        </row>
        <row r="337">
          <cell r="A337">
            <v>2054</v>
          </cell>
          <cell r="B337">
            <v>319.66476645915463</v>
          </cell>
        </row>
        <row r="338">
          <cell r="A338">
            <v>2055</v>
          </cell>
          <cell r="B338">
            <v>324.18832447508612</v>
          </cell>
        </row>
        <row r="339">
          <cell r="A339">
            <v>2056</v>
          </cell>
          <cell r="B339">
            <v>328.7118824910176</v>
          </cell>
        </row>
        <row r="340">
          <cell r="A340">
            <v>2057</v>
          </cell>
          <cell r="B340">
            <v>333.23544050694909</v>
          </cell>
        </row>
        <row r="341">
          <cell r="A341">
            <v>2058</v>
          </cell>
          <cell r="B341">
            <v>337.75899852288057</v>
          </cell>
        </row>
        <row r="342">
          <cell r="A342">
            <v>2059</v>
          </cell>
          <cell r="B342">
            <v>342.28255653881206</v>
          </cell>
        </row>
        <row r="343">
          <cell r="A343">
            <v>2060</v>
          </cell>
          <cell r="B343">
            <v>346.80611455474354</v>
          </cell>
        </row>
        <row r="344">
          <cell r="A344" t="str">
            <v>Back to top</v>
          </cell>
        </row>
        <row r="347">
          <cell r="A347" t="str">
            <v>Scenario 6</v>
          </cell>
          <cell r="B347" t="str">
            <v>Aggressive-Low, late growth</v>
          </cell>
        </row>
        <row r="348">
          <cell r="A348" t="str">
            <v>Year</v>
          </cell>
          <cell r="B348" t="str">
            <v>World</v>
          </cell>
        </row>
        <row r="349">
          <cell r="A349">
            <v>2012</v>
          </cell>
        </row>
        <row r="350">
          <cell r="A350">
            <v>2013</v>
          </cell>
        </row>
        <row r="351">
          <cell r="A351">
            <v>2014</v>
          </cell>
        </row>
        <row r="352">
          <cell r="A352">
            <v>2015</v>
          </cell>
        </row>
        <row r="353">
          <cell r="A353">
            <v>2016</v>
          </cell>
        </row>
        <row r="354">
          <cell r="A354">
            <v>2017</v>
          </cell>
        </row>
        <row r="355">
          <cell r="A355">
            <v>2018</v>
          </cell>
        </row>
        <row r="356">
          <cell r="A356">
            <v>2019</v>
          </cell>
        </row>
        <row r="357">
          <cell r="A357">
            <v>2020</v>
          </cell>
        </row>
        <row r="358">
          <cell r="A358">
            <v>2021</v>
          </cell>
        </row>
        <row r="359">
          <cell r="A359">
            <v>2022</v>
          </cell>
        </row>
        <row r="360">
          <cell r="A360">
            <v>2023</v>
          </cell>
        </row>
        <row r="361">
          <cell r="A361">
            <v>2024</v>
          </cell>
        </row>
        <row r="362">
          <cell r="A362">
            <v>2025</v>
          </cell>
        </row>
        <row r="363">
          <cell r="A363">
            <v>2026</v>
          </cell>
        </row>
        <row r="364">
          <cell r="A364">
            <v>2027</v>
          </cell>
        </row>
        <row r="365">
          <cell r="A365">
            <v>2028</v>
          </cell>
        </row>
        <row r="366">
          <cell r="A366">
            <v>2029</v>
          </cell>
        </row>
        <row r="367">
          <cell r="A367">
            <v>2030</v>
          </cell>
        </row>
        <row r="368">
          <cell r="A368">
            <v>2031</v>
          </cell>
        </row>
        <row r="369">
          <cell r="A369">
            <v>2032</v>
          </cell>
        </row>
        <row r="370">
          <cell r="A370">
            <v>2033</v>
          </cell>
        </row>
        <row r="371">
          <cell r="A371">
            <v>2034</v>
          </cell>
        </row>
        <row r="372">
          <cell r="A372">
            <v>2035</v>
          </cell>
        </row>
        <row r="373">
          <cell r="A373">
            <v>2036</v>
          </cell>
        </row>
        <row r="374">
          <cell r="A374">
            <v>2037</v>
          </cell>
        </row>
        <row r="375">
          <cell r="A375">
            <v>2038</v>
          </cell>
        </row>
        <row r="376">
          <cell r="A376">
            <v>2039</v>
          </cell>
        </row>
        <row r="377">
          <cell r="A377">
            <v>2040</v>
          </cell>
        </row>
        <row r="378">
          <cell r="A378">
            <v>2041</v>
          </cell>
        </row>
        <row r="379">
          <cell r="A379">
            <v>2042</v>
          </cell>
        </row>
        <row r="380">
          <cell r="A380">
            <v>2043</v>
          </cell>
        </row>
        <row r="381">
          <cell r="A381">
            <v>2044</v>
          </cell>
        </row>
        <row r="382">
          <cell r="A382">
            <v>2045</v>
          </cell>
        </row>
        <row r="383">
          <cell r="A383">
            <v>2046</v>
          </cell>
        </row>
        <row r="384">
          <cell r="A384">
            <v>2047</v>
          </cell>
        </row>
        <row r="385">
          <cell r="A385">
            <v>2048</v>
          </cell>
        </row>
        <row r="386">
          <cell r="A386">
            <v>2049</v>
          </cell>
        </row>
        <row r="387">
          <cell r="A387">
            <v>2050</v>
          </cell>
        </row>
        <row r="388">
          <cell r="A388">
            <v>2051</v>
          </cell>
        </row>
        <row r="389">
          <cell r="A389">
            <v>2052</v>
          </cell>
        </row>
        <row r="390">
          <cell r="A390">
            <v>2053</v>
          </cell>
        </row>
        <row r="391">
          <cell r="A391">
            <v>2054</v>
          </cell>
        </row>
        <row r="392">
          <cell r="A392">
            <v>2055</v>
          </cell>
        </row>
        <row r="393">
          <cell r="A393">
            <v>2056</v>
          </cell>
        </row>
        <row r="394">
          <cell r="A394">
            <v>2057</v>
          </cell>
        </row>
        <row r="395">
          <cell r="A395">
            <v>2058</v>
          </cell>
        </row>
        <row r="396">
          <cell r="A396">
            <v>2059</v>
          </cell>
        </row>
        <row r="397">
          <cell r="A397">
            <v>2060</v>
          </cell>
        </row>
        <row r="398">
          <cell r="A398" t="str">
            <v>Back to top</v>
          </cell>
        </row>
        <row r="401">
          <cell r="A401" t="str">
            <v>Scenario 7</v>
          </cell>
          <cell r="B401" t="str">
            <v>Aggressive-High, late growth</v>
          </cell>
        </row>
        <row r="402">
          <cell r="A402" t="str">
            <v>Year</v>
          </cell>
          <cell r="B402" t="str">
            <v>World</v>
          </cell>
        </row>
        <row r="403">
          <cell r="A403">
            <v>2012</v>
          </cell>
        </row>
        <row r="404">
          <cell r="A404">
            <v>2013</v>
          </cell>
        </row>
        <row r="405">
          <cell r="A405">
            <v>2014</v>
          </cell>
        </row>
        <row r="406">
          <cell r="A406">
            <v>2015</v>
          </cell>
        </row>
        <row r="407">
          <cell r="A407">
            <v>2016</v>
          </cell>
        </row>
        <row r="408">
          <cell r="A408">
            <v>2017</v>
          </cell>
        </row>
        <row r="409">
          <cell r="A409">
            <v>2018</v>
          </cell>
        </row>
        <row r="410">
          <cell r="A410">
            <v>2019</v>
          </cell>
        </row>
        <row r="411">
          <cell r="A411">
            <v>2020</v>
          </cell>
        </row>
        <row r="412">
          <cell r="A412">
            <v>2021</v>
          </cell>
        </row>
        <row r="413">
          <cell r="A413">
            <v>2022</v>
          </cell>
        </row>
        <row r="414">
          <cell r="A414">
            <v>2023</v>
          </cell>
        </row>
        <row r="415">
          <cell r="A415">
            <v>2024</v>
          </cell>
        </row>
        <row r="416">
          <cell r="A416">
            <v>2025</v>
          </cell>
        </row>
        <row r="417">
          <cell r="A417">
            <v>2026</v>
          </cell>
        </row>
        <row r="418">
          <cell r="A418">
            <v>2027</v>
          </cell>
        </row>
        <row r="419">
          <cell r="A419">
            <v>2028</v>
          </cell>
        </row>
        <row r="420">
          <cell r="A420">
            <v>2029</v>
          </cell>
        </row>
        <row r="421">
          <cell r="A421">
            <v>2030</v>
          </cell>
        </row>
        <row r="422">
          <cell r="A422">
            <v>2031</v>
          </cell>
        </row>
        <row r="423">
          <cell r="A423">
            <v>2032</v>
          </cell>
        </row>
        <row r="424">
          <cell r="A424">
            <v>2033</v>
          </cell>
        </row>
        <row r="425">
          <cell r="A425">
            <v>2034</v>
          </cell>
        </row>
        <row r="426">
          <cell r="A426">
            <v>2035</v>
          </cell>
        </row>
        <row r="427">
          <cell r="A427">
            <v>2036</v>
          </cell>
        </row>
        <row r="428">
          <cell r="A428">
            <v>2037</v>
          </cell>
        </row>
        <row r="429">
          <cell r="A429">
            <v>2038</v>
          </cell>
        </row>
        <row r="430">
          <cell r="A430">
            <v>2039</v>
          </cell>
        </row>
        <row r="431">
          <cell r="A431">
            <v>2040</v>
          </cell>
        </row>
        <row r="432">
          <cell r="A432">
            <v>2041</v>
          </cell>
        </row>
        <row r="433">
          <cell r="A433">
            <v>2042</v>
          </cell>
        </row>
        <row r="434">
          <cell r="A434">
            <v>2043</v>
          </cell>
        </row>
        <row r="435">
          <cell r="A435">
            <v>2044</v>
          </cell>
        </row>
        <row r="436">
          <cell r="A436">
            <v>2045</v>
          </cell>
        </row>
        <row r="437">
          <cell r="A437">
            <v>2046</v>
          </cell>
        </row>
        <row r="438">
          <cell r="A438">
            <v>2047</v>
          </cell>
        </row>
        <row r="439">
          <cell r="A439">
            <v>2048</v>
          </cell>
        </row>
        <row r="440">
          <cell r="A440">
            <v>2049</v>
          </cell>
        </row>
        <row r="441">
          <cell r="A441">
            <v>2050</v>
          </cell>
        </row>
        <row r="442">
          <cell r="A442">
            <v>2051</v>
          </cell>
        </row>
        <row r="443">
          <cell r="A443">
            <v>2052</v>
          </cell>
        </row>
        <row r="444">
          <cell r="A444">
            <v>2053</v>
          </cell>
        </row>
        <row r="445">
          <cell r="A445">
            <v>2054</v>
          </cell>
        </row>
        <row r="446">
          <cell r="A446">
            <v>2055</v>
          </cell>
        </row>
        <row r="447">
          <cell r="A447">
            <v>2056</v>
          </cell>
        </row>
        <row r="448">
          <cell r="A448">
            <v>2057</v>
          </cell>
        </row>
        <row r="449">
          <cell r="A449">
            <v>2058</v>
          </cell>
        </row>
        <row r="450">
          <cell r="A450">
            <v>2059</v>
          </cell>
        </row>
        <row r="451">
          <cell r="A451">
            <v>2060</v>
          </cell>
        </row>
        <row r="452">
          <cell r="A452" t="str">
            <v>Back to top</v>
          </cell>
        </row>
        <row r="456">
          <cell r="A456" t="str">
            <v>Scenario 8</v>
          </cell>
          <cell r="B456" t="str">
            <v>[Type Scenario 8 Name Here...]</v>
          </cell>
        </row>
        <row r="457">
          <cell r="A457" t="str">
            <v>Year</v>
          </cell>
          <cell r="B457" t="str">
            <v>World</v>
          </cell>
        </row>
        <row r="458">
          <cell r="A458">
            <v>2012</v>
          </cell>
        </row>
        <row r="459">
          <cell r="A459">
            <v>2013</v>
          </cell>
        </row>
        <row r="460">
          <cell r="A460">
            <v>2014</v>
          </cell>
        </row>
        <row r="461">
          <cell r="A461">
            <v>2015</v>
          </cell>
        </row>
        <row r="462">
          <cell r="A462">
            <v>2016</v>
          </cell>
        </row>
        <row r="463">
          <cell r="A463">
            <v>2017</v>
          </cell>
        </row>
        <row r="464">
          <cell r="A464">
            <v>2018</v>
          </cell>
        </row>
        <row r="465">
          <cell r="A465">
            <v>2019</v>
          </cell>
        </row>
        <row r="466">
          <cell r="A466">
            <v>2020</v>
          </cell>
        </row>
        <row r="467">
          <cell r="A467">
            <v>2021</v>
          </cell>
        </row>
        <row r="468">
          <cell r="A468">
            <v>2022</v>
          </cell>
        </row>
        <row r="469">
          <cell r="A469">
            <v>2023</v>
          </cell>
        </row>
        <row r="470">
          <cell r="A470">
            <v>2024</v>
          </cell>
        </row>
        <row r="471">
          <cell r="A471">
            <v>2025</v>
          </cell>
        </row>
        <row r="472">
          <cell r="A472">
            <v>2026</v>
          </cell>
        </row>
        <row r="473">
          <cell r="A473">
            <v>2027</v>
          </cell>
        </row>
        <row r="474">
          <cell r="A474">
            <v>2028</v>
          </cell>
        </row>
        <row r="475">
          <cell r="A475">
            <v>2029</v>
          </cell>
        </row>
        <row r="476">
          <cell r="A476">
            <v>2030</v>
          </cell>
        </row>
        <row r="477">
          <cell r="A477">
            <v>2031</v>
          </cell>
        </row>
        <row r="478">
          <cell r="A478">
            <v>2032</v>
          </cell>
        </row>
        <row r="479">
          <cell r="A479">
            <v>2033</v>
          </cell>
        </row>
        <row r="480">
          <cell r="A480">
            <v>2034</v>
          </cell>
        </row>
        <row r="481">
          <cell r="A481">
            <v>2035</v>
          </cell>
        </row>
        <row r="482">
          <cell r="A482">
            <v>2036</v>
          </cell>
        </row>
        <row r="483">
          <cell r="A483">
            <v>2037</v>
          </cell>
        </row>
        <row r="484">
          <cell r="A484">
            <v>2038</v>
          </cell>
        </row>
        <row r="485">
          <cell r="A485">
            <v>2039</v>
          </cell>
        </row>
        <row r="486">
          <cell r="A486">
            <v>2040</v>
          </cell>
        </row>
        <row r="487">
          <cell r="A487">
            <v>2041</v>
          </cell>
        </row>
        <row r="488">
          <cell r="A488">
            <v>2042</v>
          </cell>
        </row>
        <row r="489">
          <cell r="A489">
            <v>2043</v>
          </cell>
        </row>
        <row r="490">
          <cell r="A490">
            <v>2044</v>
          </cell>
        </row>
        <row r="491">
          <cell r="A491">
            <v>2045</v>
          </cell>
        </row>
        <row r="492">
          <cell r="A492">
            <v>2046</v>
          </cell>
        </row>
        <row r="493">
          <cell r="A493">
            <v>2047</v>
          </cell>
        </row>
        <row r="494">
          <cell r="A494">
            <v>2048</v>
          </cell>
        </row>
        <row r="495">
          <cell r="A495">
            <v>2049</v>
          </cell>
        </row>
        <row r="496">
          <cell r="A496">
            <v>2050</v>
          </cell>
        </row>
        <row r="497">
          <cell r="A497">
            <v>2051</v>
          </cell>
        </row>
        <row r="498">
          <cell r="A498">
            <v>2052</v>
          </cell>
        </row>
        <row r="499">
          <cell r="A499">
            <v>2053</v>
          </cell>
        </row>
        <row r="500">
          <cell r="A500">
            <v>2054</v>
          </cell>
        </row>
        <row r="501">
          <cell r="A501">
            <v>2055</v>
          </cell>
        </row>
        <row r="502">
          <cell r="A502">
            <v>2056</v>
          </cell>
        </row>
        <row r="503">
          <cell r="A503">
            <v>2057</v>
          </cell>
        </row>
        <row r="504">
          <cell r="A504">
            <v>2058</v>
          </cell>
        </row>
        <row r="505">
          <cell r="A505">
            <v>2059</v>
          </cell>
        </row>
        <row r="506">
          <cell r="A506">
            <v>2060</v>
          </cell>
        </row>
        <row r="507">
          <cell r="A507" t="str">
            <v>Back to top</v>
          </cell>
        </row>
        <row r="511">
          <cell r="A511" t="str">
            <v>Scenario 9</v>
          </cell>
          <cell r="B511" t="str">
            <v>[Type Scenario 9 Name Here...]</v>
          </cell>
        </row>
        <row r="512">
          <cell r="A512" t="str">
            <v>Year</v>
          </cell>
          <cell r="B512" t="str">
            <v>World</v>
          </cell>
        </row>
        <row r="513">
          <cell r="A513">
            <v>2012</v>
          </cell>
        </row>
        <row r="514">
          <cell r="A514">
            <v>2013</v>
          </cell>
        </row>
        <row r="515">
          <cell r="A515">
            <v>2014</v>
          </cell>
        </row>
        <row r="516">
          <cell r="A516">
            <v>2015</v>
          </cell>
        </row>
        <row r="517">
          <cell r="A517">
            <v>2016</v>
          </cell>
        </row>
        <row r="518">
          <cell r="A518">
            <v>2017</v>
          </cell>
        </row>
        <row r="519">
          <cell r="A519">
            <v>2018</v>
          </cell>
        </row>
        <row r="520">
          <cell r="A520">
            <v>2019</v>
          </cell>
        </row>
        <row r="521">
          <cell r="A521">
            <v>2020</v>
          </cell>
        </row>
        <row r="522">
          <cell r="A522">
            <v>2021</v>
          </cell>
        </row>
        <row r="523">
          <cell r="A523">
            <v>2022</v>
          </cell>
        </row>
        <row r="524">
          <cell r="A524">
            <v>2023</v>
          </cell>
        </row>
        <row r="525">
          <cell r="A525">
            <v>2024</v>
          </cell>
        </row>
        <row r="526">
          <cell r="A526">
            <v>2025</v>
          </cell>
        </row>
        <row r="527">
          <cell r="A527">
            <v>2026</v>
          </cell>
        </row>
        <row r="528">
          <cell r="A528">
            <v>2027</v>
          </cell>
        </row>
        <row r="529">
          <cell r="A529">
            <v>2028</v>
          </cell>
        </row>
        <row r="530">
          <cell r="A530">
            <v>2029</v>
          </cell>
        </row>
        <row r="531">
          <cell r="A531">
            <v>2030</v>
          </cell>
        </row>
        <row r="532">
          <cell r="A532">
            <v>2031</v>
          </cell>
        </row>
        <row r="533">
          <cell r="A533">
            <v>2032</v>
          </cell>
        </row>
        <row r="534">
          <cell r="A534">
            <v>2033</v>
          </cell>
        </row>
        <row r="535">
          <cell r="A535">
            <v>2034</v>
          </cell>
        </row>
        <row r="536">
          <cell r="A536">
            <v>2035</v>
          </cell>
        </row>
        <row r="537">
          <cell r="A537">
            <v>2036</v>
          </cell>
        </row>
        <row r="538">
          <cell r="A538">
            <v>2037</v>
          </cell>
        </row>
        <row r="539">
          <cell r="A539">
            <v>2038</v>
          </cell>
        </row>
        <row r="540">
          <cell r="A540">
            <v>2039</v>
          </cell>
        </row>
        <row r="541">
          <cell r="A541">
            <v>2040</v>
          </cell>
        </row>
        <row r="542">
          <cell r="A542">
            <v>2041</v>
          </cell>
        </row>
        <row r="543">
          <cell r="A543">
            <v>2042</v>
          </cell>
        </row>
        <row r="544">
          <cell r="A544">
            <v>2043</v>
          </cell>
        </row>
        <row r="545">
          <cell r="A545">
            <v>2044</v>
          </cell>
        </row>
        <row r="546">
          <cell r="A546">
            <v>2045</v>
          </cell>
        </row>
        <row r="547">
          <cell r="A547">
            <v>2046</v>
          </cell>
        </row>
        <row r="548">
          <cell r="A548">
            <v>2047</v>
          </cell>
        </row>
        <row r="549">
          <cell r="A549">
            <v>2048</v>
          </cell>
        </row>
        <row r="550">
          <cell r="A550">
            <v>2049</v>
          </cell>
        </row>
        <row r="551">
          <cell r="A551">
            <v>2050</v>
          </cell>
        </row>
        <row r="552">
          <cell r="A552">
            <v>2051</v>
          </cell>
        </row>
        <row r="553">
          <cell r="A553">
            <v>2052</v>
          </cell>
        </row>
        <row r="554">
          <cell r="A554">
            <v>2053</v>
          </cell>
        </row>
        <row r="555">
          <cell r="A555">
            <v>2054</v>
          </cell>
        </row>
        <row r="556">
          <cell r="A556">
            <v>2055</v>
          </cell>
        </row>
        <row r="557">
          <cell r="A557">
            <v>2056</v>
          </cell>
        </row>
        <row r="558">
          <cell r="A558">
            <v>2057</v>
          </cell>
        </row>
        <row r="559">
          <cell r="A559">
            <v>2058</v>
          </cell>
        </row>
        <row r="560">
          <cell r="A560">
            <v>2059</v>
          </cell>
        </row>
        <row r="561">
          <cell r="A561">
            <v>2060</v>
          </cell>
        </row>
        <row r="562">
          <cell r="A562" t="str">
            <v>Back to top</v>
          </cell>
        </row>
        <row r="566">
          <cell r="A566" t="str">
            <v>Scenario 10</v>
          </cell>
          <cell r="B566" t="str">
            <v>[Type Scenario 10 Name Here...]</v>
          </cell>
        </row>
        <row r="567">
          <cell r="A567" t="str">
            <v>Year</v>
          </cell>
          <cell r="B567" t="str">
            <v>World</v>
          </cell>
        </row>
        <row r="568">
          <cell r="A568">
            <v>2012</v>
          </cell>
        </row>
        <row r="569">
          <cell r="A569">
            <v>2013</v>
          </cell>
        </row>
        <row r="570">
          <cell r="A570">
            <v>2014</v>
          </cell>
        </row>
        <row r="571">
          <cell r="A571">
            <v>2015</v>
          </cell>
        </row>
        <row r="572">
          <cell r="A572">
            <v>2016</v>
          </cell>
        </row>
        <row r="573">
          <cell r="A573">
            <v>2017</v>
          </cell>
        </row>
        <row r="574">
          <cell r="A574">
            <v>2018</v>
          </cell>
        </row>
        <row r="575">
          <cell r="A575">
            <v>2019</v>
          </cell>
        </row>
        <row r="576">
          <cell r="A576">
            <v>2020</v>
          </cell>
        </row>
        <row r="577">
          <cell r="A577">
            <v>2021</v>
          </cell>
        </row>
        <row r="578">
          <cell r="A578">
            <v>2022</v>
          </cell>
        </row>
        <row r="579">
          <cell r="A579">
            <v>2023</v>
          </cell>
        </row>
        <row r="580">
          <cell r="A580">
            <v>2024</v>
          </cell>
        </row>
        <row r="581">
          <cell r="A581">
            <v>2025</v>
          </cell>
        </row>
        <row r="582">
          <cell r="A582">
            <v>2026</v>
          </cell>
        </row>
        <row r="583">
          <cell r="A583">
            <v>2027</v>
          </cell>
        </row>
        <row r="584">
          <cell r="A584">
            <v>2028</v>
          </cell>
        </row>
        <row r="585">
          <cell r="A585">
            <v>2029</v>
          </cell>
        </row>
        <row r="586">
          <cell r="A586">
            <v>2030</v>
          </cell>
        </row>
        <row r="587">
          <cell r="A587">
            <v>2031</v>
          </cell>
        </row>
        <row r="588">
          <cell r="A588">
            <v>2032</v>
          </cell>
        </row>
        <row r="589">
          <cell r="A589">
            <v>2033</v>
          </cell>
        </row>
        <row r="590">
          <cell r="A590">
            <v>2034</v>
          </cell>
        </row>
        <row r="591">
          <cell r="A591">
            <v>2035</v>
          </cell>
        </row>
        <row r="592">
          <cell r="A592">
            <v>2036</v>
          </cell>
        </row>
        <row r="593">
          <cell r="A593">
            <v>2037</v>
          </cell>
        </row>
        <row r="594">
          <cell r="A594">
            <v>2038</v>
          </cell>
        </row>
        <row r="595">
          <cell r="A595">
            <v>2039</v>
          </cell>
        </row>
        <row r="596">
          <cell r="A596">
            <v>2040</v>
          </cell>
        </row>
        <row r="597">
          <cell r="A597">
            <v>2041</v>
          </cell>
        </row>
        <row r="598">
          <cell r="A598">
            <v>2042</v>
          </cell>
        </row>
        <row r="599">
          <cell r="A599">
            <v>2043</v>
          </cell>
        </row>
        <row r="600">
          <cell r="A600">
            <v>2044</v>
          </cell>
        </row>
        <row r="601">
          <cell r="A601">
            <v>2045</v>
          </cell>
        </row>
        <row r="602">
          <cell r="A602">
            <v>2046</v>
          </cell>
        </row>
        <row r="603">
          <cell r="A603">
            <v>2047</v>
          </cell>
        </row>
        <row r="604">
          <cell r="A604">
            <v>2048</v>
          </cell>
        </row>
        <row r="605">
          <cell r="A605">
            <v>2049</v>
          </cell>
        </row>
        <row r="606">
          <cell r="A606">
            <v>2050</v>
          </cell>
        </row>
        <row r="607">
          <cell r="A607">
            <v>2051</v>
          </cell>
        </row>
        <row r="608">
          <cell r="A608">
            <v>2052</v>
          </cell>
        </row>
        <row r="609">
          <cell r="A609">
            <v>2053</v>
          </cell>
        </row>
        <row r="610">
          <cell r="A610">
            <v>2054</v>
          </cell>
        </row>
        <row r="611">
          <cell r="A611">
            <v>2055</v>
          </cell>
        </row>
        <row r="612">
          <cell r="A612">
            <v>2056</v>
          </cell>
        </row>
        <row r="613">
          <cell r="A613">
            <v>2057</v>
          </cell>
        </row>
        <row r="614">
          <cell r="A614">
            <v>2058</v>
          </cell>
        </row>
        <row r="615">
          <cell r="A615">
            <v>2059</v>
          </cell>
        </row>
        <row r="616">
          <cell r="A616">
            <v>2060</v>
          </cell>
        </row>
        <row r="617">
          <cell r="A617" t="str">
            <v>Back to top</v>
          </cell>
        </row>
      </sheetData>
      <sheetData sheetId="13">
        <row r="8">
          <cell r="A8" t="str">
            <v>FIRST COST FORECAST</v>
          </cell>
        </row>
        <row r="19">
          <cell r="A19" t="str">
            <v>Learning Rate</v>
          </cell>
        </row>
        <row r="91">
          <cell r="A91" t="str">
            <v>FIRST COST FACTORING</v>
          </cell>
        </row>
      </sheetData>
      <sheetData sheetId="14">
        <row r="9">
          <cell r="A9" t="str">
            <v>Net Profit Margin | SAVING CALCULATION</v>
          </cell>
        </row>
        <row r="120">
          <cell r="A120" t="str">
            <v>LIFETIME Profit  FORECAST</v>
          </cell>
        </row>
        <row r="254">
          <cell r="A254" t="str">
            <v>LIFETIME Net Profit |  FACTORING - OPT/SOLUTION ONLY</v>
          </cell>
        </row>
        <row r="525">
          <cell r="A525" t="str">
            <v>Net Profit Margin FACTORING</v>
          </cell>
        </row>
      </sheetData>
      <sheetData sheetId="15" refreshError="1"/>
      <sheetData sheetId="16" refreshError="1"/>
      <sheetData sheetId="17" refreshError="1"/>
      <sheetData sheetId="18" refreshError="1"/>
      <sheetData sheetId="19">
        <row r="14">
          <cell r="A14" t="str">
            <v>BAU TLA</v>
          </cell>
          <cell r="P14" t="str">
            <v xml:space="preserve">Population Scenario 1 BAU </v>
          </cell>
          <cell r="AB14" t="str">
            <v xml:space="preserve">GDP Scenario 1 BAU </v>
          </cell>
          <cell r="AN14" t="str">
            <v>GDP Per Capita (BAU)</v>
          </cell>
          <cell r="BM14" t="str">
            <v>GDP Per Capita TLA (BAU)</v>
          </cell>
        </row>
        <row r="66">
          <cell r="A66" t="str">
            <v xml:space="preserve">OPT TLA </v>
          </cell>
          <cell r="P66" t="str">
            <v>Population OPT</v>
          </cell>
          <cell r="AB66" t="str">
            <v xml:space="preserve">GDP Scenario 2 OPT </v>
          </cell>
          <cell r="AN66" t="str">
            <v>GDP Per Capita (OPT)</v>
          </cell>
          <cell r="BM66" t="str">
            <v>GDP Per Capita TLA (OPT)</v>
          </cell>
        </row>
        <row r="69">
          <cell r="A69">
            <v>2014</v>
          </cell>
          <cell r="B69">
            <v>997.17458380360779</v>
          </cell>
          <cell r="C69">
            <v>291.32657475981927</v>
          </cell>
          <cell r="D69">
            <v>174.83799716154144</v>
          </cell>
          <cell r="E69">
            <v>224.96140756518295</v>
          </cell>
          <cell r="F69">
            <v>175.51326815196151</v>
          </cell>
          <cell r="G69">
            <v>130.53533616510279</v>
          </cell>
          <cell r="H69">
            <v>55.370208346305851</v>
          </cell>
          <cell r="I69">
            <v>117.42662525902506</v>
          </cell>
          <cell r="J69">
            <v>80.728536091881239</v>
          </cell>
          <cell r="K69">
            <v>123.96597112388939</v>
          </cell>
        </row>
        <row r="70">
          <cell r="A70">
            <v>2015</v>
          </cell>
          <cell r="B70">
            <v>997.17458380360779</v>
          </cell>
          <cell r="C70">
            <v>291.32657475981927</v>
          </cell>
          <cell r="D70">
            <v>174.83799716154144</v>
          </cell>
          <cell r="E70">
            <v>224.96140756518295</v>
          </cell>
          <cell r="F70">
            <v>175.51326815196151</v>
          </cell>
          <cell r="G70">
            <v>130.53533616510279</v>
          </cell>
          <cell r="H70">
            <v>55.370208346305851</v>
          </cell>
          <cell r="I70">
            <v>117.42662525902506</v>
          </cell>
          <cell r="J70">
            <v>80.728536091881239</v>
          </cell>
          <cell r="K70">
            <v>123.96597112388939</v>
          </cell>
        </row>
        <row r="71">
          <cell r="A71">
            <v>2016</v>
          </cell>
          <cell r="B71">
            <v>997.17458380360779</v>
          </cell>
          <cell r="C71">
            <v>291.32657475981927</v>
          </cell>
          <cell r="D71">
            <v>174.83799716154144</v>
          </cell>
          <cell r="E71">
            <v>224.96140756518295</v>
          </cell>
          <cell r="F71">
            <v>175.51326815196151</v>
          </cell>
          <cell r="G71">
            <v>130.53533616510279</v>
          </cell>
          <cell r="H71">
            <v>55.370208346305851</v>
          </cell>
          <cell r="I71">
            <v>117.42662525902506</v>
          </cell>
          <cell r="J71">
            <v>80.728536091881239</v>
          </cell>
          <cell r="K71">
            <v>123.96597112388939</v>
          </cell>
        </row>
        <row r="72">
          <cell r="A72">
            <v>2017</v>
          </cell>
          <cell r="B72">
            <v>997.17458380360779</v>
          </cell>
          <cell r="C72">
            <v>291.32657475981927</v>
          </cell>
          <cell r="D72">
            <v>174.83799716154144</v>
          </cell>
          <cell r="E72">
            <v>224.96140756518295</v>
          </cell>
          <cell r="F72">
            <v>175.51326815196151</v>
          </cell>
          <cell r="G72">
            <v>130.53533616510279</v>
          </cell>
          <cell r="H72">
            <v>55.370208346305851</v>
          </cell>
          <cell r="I72">
            <v>117.42662525902506</v>
          </cell>
          <cell r="J72">
            <v>80.728536091881239</v>
          </cell>
          <cell r="K72">
            <v>123.96597112388939</v>
          </cell>
        </row>
        <row r="73">
          <cell r="A73">
            <v>2018</v>
          </cell>
          <cell r="B73">
            <v>997.17458380360779</v>
          </cell>
          <cell r="C73">
            <v>291.32657475981927</v>
          </cell>
          <cell r="D73">
            <v>174.83799716154144</v>
          </cell>
          <cell r="E73">
            <v>224.96140756518295</v>
          </cell>
          <cell r="F73">
            <v>175.51326815196151</v>
          </cell>
          <cell r="G73">
            <v>130.53533616510279</v>
          </cell>
          <cell r="H73">
            <v>55.370208346305851</v>
          </cell>
          <cell r="I73">
            <v>117.42662525902506</v>
          </cell>
          <cell r="J73">
            <v>80.728536091881239</v>
          </cell>
          <cell r="K73">
            <v>123.96597112388939</v>
          </cell>
        </row>
        <row r="74">
          <cell r="A74">
            <v>2019</v>
          </cell>
          <cell r="B74">
            <v>997.17458380360779</v>
          </cell>
          <cell r="C74">
            <v>291.32657475981927</v>
          </cell>
          <cell r="D74">
            <v>174.83799716154144</v>
          </cell>
          <cell r="E74">
            <v>224.96140756518295</v>
          </cell>
          <cell r="F74">
            <v>175.51326815196151</v>
          </cell>
          <cell r="G74">
            <v>130.53533616510279</v>
          </cell>
          <cell r="H74">
            <v>55.370208346305851</v>
          </cell>
          <cell r="I74">
            <v>117.42662525902506</v>
          </cell>
          <cell r="J74">
            <v>80.728536091881239</v>
          </cell>
          <cell r="K74">
            <v>123.96597112388939</v>
          </cell>
        </row>
        <row r="75">
          <cell r="A75">
            <v>2020</v>
          </cell>
          <cell r="B75">
            <v>997.17458380360779</v>
          </cell>
          <cell r="C75">
            <v>291.32657475981927</v>
          </cell>
          <cell r="D75">
            <v>174.83799716154144</v>
          </cell>
          <cell r="E75">
            <v>224.96140756518295</v>
          </cell>
          <cell r="F75">
            <v>175.51326815196151</v>
          </cell>
          <cell r="G75">
            <v>130.53533616510279</v>
          </cell>
          <cell r="H75">
            <v>55.370208346305851</v>
          </cell>
          <cell r="I75">
            <v>117.42662525902506</v>
          </cell>
          <cell r="J75">
            <v>80.728536091881239</v>
          </cell>
          <cell r="K75">
            <v>123.96597112388939</v>
          </cell>
        </row>
        <row r="76">
          <cell r="A76">
            <v>2021</v>
          </cell>
          <cell r="B76">
            <v>997.17458380360779</v>
          </cell>
          <cell r="C76">
            <v>291.32657475981927</v>
          </cell>
          <cell r="D76">
            <v>174.83799716154144</v>
          </cell>
          <cell r="E76">
            <v>224.96140756518295</v>
          </cell>
          <cell r="F76">
            <v>175.51326815196151</v>
          </cell>
          <cell r="G76">
            <v>130.53533616510279</v>
          </cell>
          <cell r="H76">
            <v>55.370208346305851</v>
          </cell>
          <cell r="I76">
            <v>117.42662525902506</v>
          </cell>
          <cell r="J76">
            <v>80.728536091881239</v>
          </cell>
          <cell r="K76">
            <v>123.96597112388939</v>
          </cell>
        </row>
        <row r="77">
          <cell r="A77">
            <v>2022</v>
          </cell>
          <cell r="B77">
            <v>997.17458380360779</v>
          </cell>
          <cell r="C77">
            <v>291.32657475981927</v>
          </cell>
          <cell r="D77">
            <v>174.83799716154144</v>
          </cell>
          <cell r="E77">
            <v>224.96140756518295</v>
          </cell>
          <cell r="F77">
            <v>175.51326815196151</v>
          </cell>
          <cell r="G77">
            <v>130.53533616510279</v>
          </cell>
          <cell r="H77">
            <v>55.370208346305851</v>
          </cell>
          <cell r="I77">
            <v>117.42662525902506</v>
          </cell>
          <cell r="J77">
            <v>80.728536091881239</v>
          </cell>
          <cell r="K77">
            <v>123.96597112388939</v>
          </cell>
        </row>
        <row r="78">
          <cell r="A78">
            <v>2023</v>
          </cell>
          <cell r="B78">
            <v>997.17458380360779</v>
          </cell>
          <cell r="C78">
            <v>291.32657475981927</v>
          </cell>
          <cell r="D78">
            <v>174.83799716154144</v>
          </cell>
          <cell r="E78">
            <v>224.96140756518295</v>
          </cell>
          <cell r="F78">
            <v>175.51326815196151</v>
          </cell>
          <cell r="G78">
            <v>130.53533616510279</v>
          </cell>
          <cell r="H78">
            <v>55.370208346305851</v>
          </cell>
          <cell r="I78">
            <v>117.42662525902506</v>
          </cell>
          <cell r="J78">
            <v>80.728536091881239</v>
          </cell>
          <cell r="K78">
            <v>123.96597112388939</v>
          </cell>
        </row>
        <row r="79">
          <cell r="A79">
            <v>2024</v>
          </cell>
          <cell r="B79">
            <v>997.17458380360779</v>
          </cell>
          <cell r="C79">
            <v>291.32657475981927</v>
          </cell>
          <cell r="D79">
            <v>174.83799716154144</v>
          </cell>
          <cell r="E79">
            <v>224.96140756518295</v>
          </cell>
          <cell r="F79">
            <v>175.51326815196151</v>
          </cell>
          <cell r="G79">
            <v>130.53533616510279</v>
          </cell>
          <cell r="H79">
            <v>55.370208346305851</v>
          </cell>
          <cell r="I79">
            <v>117.42662525902506</v>
          </cell>
          <cell r="J79">
            <v>80.728536091881239</v>
          </cell>
          <cell r="K79">
            <v>123.96597112388939</v>
          </cell>
        </row>
        <row r="80">
          <cell r="A80">
            <v>2025</v>
          </cell>
          <cell r="B80">
            <v>997.17458380360779</v>
          </cell>
          <cell r="C80">
            <v>291.32657475981927</v>
          </cell>
          <cell r="D80">
            <v>174.83799716154144</v>
          </cell>
          <cell r="E80">
            <v>224.96140756518295</v>
          </cell>
          <cell r="F80">
            <v>175.51326815196151</v>
          </cell>
          <cell r="G80">
            <v>130.53533616510279</v>
          </cell>
          <cell r="H80">
            <v>55.370208346305851</v>
          </cell>
          <cell r="I80">
            <v>117.42662525902506</v>
          </cell>
          <cell r="J80">
            <v>80.728536091881239</v>
          </cell>
          <cell r="K80">
            <v>123.96597112388939</v>
          </cell>
        </row>
        <row r="81">
          <cell r="A81">
            <v>2026</v>
          </cell>
          <cell r="B81">
            <v>997.17458380360779</v>
          </cell>
          <cell r="C81">
            <v>291.32657475981927</v>
          </cell>
          <cell r="D81">
            <v>174.83799716154144</v>
          </cell>
          <cell r="E81">
            <v>224.96140756518295</v>
          </cell>
          <cell r="F81">
            <v>175.51326815196151</v>
          </cell>
          <cell r="G81">
            <v>130.53533616510279</v>
          </cell>
          <cell r="H81">
            <v>55.370208346305851</v>
          </cell>
          <cell r="I81">
            <v>117.42662525902506</v>
          </cell>
          <cell r="J81">
            <v>80.728536091881239</v>
          </cell>
          <cell r="K81">
            <v>123.96597112388939</v>
          </cell>
        </row>
        <row r="82">
          <cell r="A82">
            <v>2027</v>
          </cell>
          <cell r="B82">
            <v>997.17458380360779</v>
          </cell>
          <cell r="C82">
            <v>291.32657475981927</v>
          </cell>
          <cell r="D82">
            <v>174.83799716154144</v>
          </cell>
          <cell r="E82">
            <v>224.96140756518295</v>
          </cell>
          <cell r="F82">
            <v>175.51326815196151</v>
          </cell>
          <cell r="G82">
            <v>130.53533616510279</v>
          </cell>
          <cell r="H82">
            <v>55.370208346305851</v>
          </cell>
          <cell r="I82">
            <v>117.42662525902506</v>
          </cell>
          <cell r="J82">
            <v>80.728536091881239</v>
          </cell>
          <cell r="K82">
            <v>123.96597112388939</v>
          </cell>
        </row>
        <row r="83">
          <cell r="A83">
            <v>2028</v>
          </cell>
          <cell r="B83">
            <v>997.17458380360779</v>
          </cell>
          <cell r="C83">
            <v>291.32657475981927</v>
          </cell>
          <cell r="D83">
            <v>174.83799716154144</v>
          </cell>
          <cell r="E83">
            <v>224.96140756518295</v>
          </cell>
          <cell r="F83">
            <v>175.51326815196151</v>
          </cell>
          <cell r="G83">
            <v>130.53533616510279</v>
          </cell>
          <cell r="H83">
            <v>55.370208346305851</v>
          </cell>
          <cell r="I83">
            <v>117.42662525902506</v>
          </cell>
          <cell r="J83">
            <v>80.728536091881239</v>
          </cell>
          <cell r="K83">
            <v>123.96597112388939</v>
          </cell>
        </row>
        <row r="84">
          <cell r="A84">
            <v>2029</v>
          </cell>
          <cell r="B84">
            <v>997.17458380360779</v>
          </cell>
          <cell r="C84">
            <v>291.32657475981927</v>
          </cell>
          <cell r="D84">
            <v>174.83799716154144</v>
          </cell>
          <cell r="E84">
            <v>224.96140756518295</v>
          </cell>
          <cell r="F84">
            <v>175.51326815196151</v>
          </cell>
          <cell r="G84">
            <v>130.53533616510279</v>
          </cell>
          <cell r="H84">
            <v>55.370208346305851</v>
          </cell>
          <cell r="I84">
            <v>117.42662525902506</v>
          </cell>
          <cell r="J84">
            <v>80.728536091881239</v>
          </cell>
          <cell r="K84">
            <v>123.96597112388939</v>
          </cell>
        </row>
        <row r="85">
          <cell r="A85">
            <v>2030</v>
          </cell>
          <cell r="B85">
            <v>997.17458380360779</v>
          </cell>
          <cell r="C85">
            <v>291.32657475981927</v>
          </cell>
          <cell r="D85">
            <v>174.83799716154144</v>
          </cell>
          <cell r="E85">
            <v>224.96140756518295</v>
          </cell>
          <cell r="F85">
            <v>175.51326815196151</v>
          </cell>
          <cell r="G85">
            <v>130.53533616510279</v>
          </cell>
          <cell r="H85">
            <v>55.370208346305851</v>
          </cell>
          <cell r="I85">
            <v>117.42662525902506</v>
          </cell>
          <cell r="J85">
            <v>80.728536091881239</v>
          </cell>
          <cell r="K85">
            <v>123.96597112388939</v>
          </cell>
        </row>
        <row r="86">
          <cell r="A86">
            <v>2031</v>
          </cell>
          <cell r="B86">
            <v>997.17458380360779</v>
          </cell>
          <cell r="C86">
            <v>291.32657475981927</v>
          </cell>
          <cell r="D86">
            <v>174.83799716154144</v>
          </cell>
          <cell r="E86">
            <v>224.96140756518295</v>
          </cell>
          <cell r="F86">
            <v>175.51326815196151</v>
          </cell>
          <cell r="G86">
            <v>130.53533616510279</v>
          </cell>
          <cell r="H86">
            <v>55.370208346305851</v>
          </cell>
          <cell r="I86">
            <v>117.42662525902506</v>
          </cell>
          <cell r="J86">
            <v>80.728536091881239</v>
          </cell>
          <cell r="K86">
            <v>123.96597112388939</v>
          </cell>
        </row>
        <row r="87">
          <cell r="A87">
            <v>2032</v>
          </cell>
          <cell r="B87">
            <v>997.17458380360779</v>
          </cell>
          <cell r="C87">
            <v>291.32657475981927</v>
          </cell>
          <cell r="D87">
            <v>174.83799716154144</v>
          </cell>
          <cell r="E87">
            <v>224.96140756518295</v>
          </cell>
          <cell r="F87">
            <v>175.51326815196151</v>
          </cell>
          <cell r="G87">
            <v>130.53533616510279</v>
          </cell>
          <cell r="H87">
            <v>55.370208346305851</v>
          </cell>
          <cell r="I87">
            <v>117.42662525902506</v>
          </cell>
          <cell r="J87">
            <v>80.728536091881239</v>
          </cell>
          <cell r="K87">
            <v>123.96597112388939</v>
          </cell>
        </row>
        <row r="88">
          <cell r="A88">
            <v>2033</v>
          </cell>
          <cell r="B88">
            <v>997.17458380360779</v>
          </cell>
          <cell r="C88">
            <v>291.32657475981927</v>
          </cell>
          <cell r="D88">
            <v>174.83799716154144</v>
          </cell>
          <cell r="E88">
            <v>224.96140756518295</v>
          </cell>
          <cell r="F88">
            <v>175.51326815196151</v>
          </cell>
          <cell r="G88">
            <v>130.53533616510279</v>
          </cell>
          <cell r="H88">
            <v>55.370208346305851</v>
          </cell>
          <cell r="I88">
            <v>117.42662525902506</v>
          </cell>
          <cell r="J88">
            <v>80.728536091881239</v>
          </cell>
          <cell r="K88">
            <v>123.96597112388939</v>
          </cell>
        </row>
        <row r="89">
          <cell r="A89">
            <v>2034</v>
          </cell>
          <cell r="B89">
            <v>997.17458380360779</v>
          </cell>
          <cell r="C89">
            <v>291.32657475981927</v>
          </cell>
          <cell r="D89">
            <v>174.83799716154144</v>
          </cell>
          <cell r="E89">
            <v>224.96140756518295</v>
          </cell>
          <cell r="F89">
            <v>175.51326815196151</v>
          </cell>
          <cell r="G89">
            <v>130.53533616510279</v>
          </cell>
          <cell r="H89">
            <v>55.370208346305851</v>
          </cell>
          <cell r="I89">
            <v>117.42662525902506</v>
          </cell>
          <cell r="J89">
            <v>80.728536091881239</v>
          </cell>
          <cell r="K89">
            <v>123.96597112388939</v>
          </cell>
        </row>
        <row r="90">
          <cell r="A90">
            <v>2035</v>
          </cell>
          <cell r="B90">
            <v>997.17458380360779</v>
          </cell>
          <cell r="C90">
            <v>291.32657475981927</v>
          </cell>
          <cell r="D90">
            <v>174.83799716154144</v>
          </cell>
          <cell r="E90">
            <v>224.96140756518295</v>
          </cell>
          <cell r="F90">
            <v>175.51326815196151</v>
          </cell>
          <cell r="G90">
            <v>130.53533616510279</v>
          </cell>
          <cell r="H90">
            <v>55.370208346305851</v>
          </cell>
          <cell r="I90">
            <v>117.42662525902506</v>
          </cell>
          <cell r="J90">
            <v>80.728536091881239</v>
          </cell>
          <cell r="K90">
            <v>123.96597112388939</v>
          </cell>
        </row>
        <row r="91">
          <cell r="A91">
            <v>2036</v>
          </cell>
          <cell r="B91">
            <v>997.17458380360779</v>
          </cell>
          <cell r="C91">
            <v>291.32657475981927</v>
          </cell>
          <cell r="D91">
            <v>174.83799716154144</v>
          </cell>
          <cell r="E91">
            <v>224.96140756518295</v>
          </cell>
          <cell r="F91">
            <v>175.51326815196151</v>
          </cell>
          <cell r="G91">
            <v>130.53533616510279</v>
          </cell>
          <cell r="H91">
            <v>55.370208346305851</v>
          </cell>
          <cell r="I91">
            <v>117.42662525902506</v>
          </cell>
          <cell r="J91">
            <v>80.728536091881239</v>
          </cell>
          <cell r="K91">
            <v>123.96597112388939</v>
          </cell>
        </row>
        <row r="92">
          <cell r="A92">
            <v>2037</v>
          </cell>
          <cell r="B92">
            <v>997.17458380360779</v>
          </cell>
          <cell r="C92">
            <v>291.32657475981927</v>
          </cell>
          <cell r="D92">
            <v>174.83799716154144</v>
          </cell>
          <cell r="E92">
            <v>224.96140756518295</v>
          </cell>
          <cell r="F92">
            <v>175.51326815196151</v>
          </cell>
          <cell r="G92">
            <v>130.53533616510279</v>
          </cell>
          <cell r="H92">
            <v>55.370208346305851</v>
          </cell>
          <cell r="I92">
            <v>117.42662525902506</v>
          </cell>
          <cell r="J92">
            <v>80.728536091881239</v>
          </cell>
          <cell r="K92">
            <v>123.96597112388939</v>
          </cell>
        </row>
        <row r="93">
          <cell r="A93">
            <v>2038</v>
          </cell>
          <cell r="B93">
            <v>997.17458380360779</v>
          </cell>
          <cell r="C93">
            <v>291.32657475981927</v>
          </cell>
          <cell r="D93">
            <v>174.83799716154144</v>
          </cell>
          <cell r="E93">
            <v>224.96140756518295</v>
          </cell>
          <cell r="F93">
            <v>175.51326815196151</v>
          </cell>
          <cell r="G93">
            <v>130.53533616510279</v>
          </cell>
          <cell r="H93">
            <v>55.370208346305851</v>
          </cell>
          <cell r="I93">
            <v>117.42662525902506</v>
          </cell>
          <cell r="J93">
            <v>80.728536091881239</v>
          </cell>
          <cell r="K93">
            <v>123.96597112388939</v>
          </cell>
        </row>
        <row r="94">
          <cell r="A94">
            <v>2039</v>
          </cell>
          <cell r="B94">
            <v>997.17458380360779</v>
          </cell>
          <cell r="C94">
            <v>291.32657475981927</v>
          </cell>
          <cell r="D94">
            <v>174.83799716154144</v>
          </cell>
          <cell r="E94">
            <v>224.96140756518295</v>
          </cell>
          <cell r="F94">
            <v>175.51326815196151</v>
          </cell>
          <cell r="G94">
            <v>130.53533616510279</v>
          </cell>
          <cell r="H94">
            <v>55.370208346305851</v>
          </cell>
          <cell r="I94">
            <v>117.42662525902506</v>
          </cell>
          <cell r="J94">
            <v>80.728536091881239</v>
          </cell>
          <cell r="K94">
            <v>123.96597112388939</v>
          </cell>
        </row>
        <row r="95">
          <cell r="A95">
            <v>2040</v>
          </cell>
          <cell r="B95">
            <v>997.17458380360779</v>
          </cell>
          <cell r="C95">
            <v>291.32657475981927</v>
          </cell>
          <cell r="D95">
            <v>174.83799716154144</v>
          </cell>
          <cell r="E95">
            <v>224.96140756518295</v>
          </cell>
          <cell r="F95">
            <v>175.51326815196151</v>
          </cell>
          <cell r="G95">
            <v>130.53533616510279</v>
          </cell>
          <cell r="H95">
            <v>55.370208346305851</v>
          </cell>
          <cell r="I95">
            <v>117.42662525902506</v>
          </cell>
          <cell r="J95">
            <v>80.728536091881239</v>
          </cell>
          <cell r="K95">
            <v>123.96597112388939</v>
          </cell>
        </row>
        <row r="96">
          <cell r="A96">
            <v>2041</v>
          </cell>
          <cell r="B96">
            <v>997.17458380360779</v>
          </cell>
          <cell r="C96">
            <v>291.32657475981927</v>
          </cell>
          <cell r="D96">
            <v>174.83799716154144</v>
          </cell>
          <cell r="E96">
            <v>224.96140756518295</v>
          </cell>
          <cell r="F96">
            <v>175.51326815196151</v>
          </cell>
          <cell r="G96">
            <v>130.53533616510279</v>
          </cell>
          <cell r="H96">
            <v>55.370208346305851</v>
          </cell>
          <cell r="I96">
            <v>117.42662525902506</v>
          </cell>
          <cell r="J96">
            <v>80.728536091881239</v>
          </cell>
          <cell r="K96">
            <v>123.96597112388939</v>
          </cell>
        </row>
        <row r="97">
          <cell r="A97">
            <v>2042</v>
          </cell>
          <cell r="B97">
            <v>997.17458380360779</v>
          </cell>
          <cell r="C97">
            <v>291.32657475981927</v>
          </cell>
          <cell r="D97">
            <v>174.83799716154144</v>
          </cell>
          <cell r="E97">
            <v>224.96140756518295</v>
          </cell>
          <cell r="F97">
            <v>175.51326815196151</v>
          </cell>
          <cell r="G97">
            <v>130.53533616510279</v>
          </cell>
          <cell r="H97">
            <v>55.370208346305851</v>
          </cell>
          <cell r="I97">
            <v>117.42662525902506</v>
          </cell>
          <cell r="J97">
            <v>80.728536091881239</v>
          </cell>
          <cell r="K97">
            <v>123.96597112388939</v>
          </cell>
        </row>
        <row r="98">
          <cell r="A98">
            <v>2043</v>
          </cell>
          <cell r="B98">
            <v>997.17458380360779</v>
          </cell>
          <cell r="C98">
            <v>291.32657475981927</v>
          </cell>
          <cell r="D98">
            <v>174.83799716154144</v>
          </cell>
          <cell r="E98">
            <v>224.96140756518295</v>
          </cell>
          <cell r="F98">
            <v>175.51326815196151</v>
          </cell>
          <cell r="G98">
            <v>130.53533616510279</v>
          </cell>
          <cell r="H98">
            <v>55.370208346305851</v>
          </cell>
          <cell r="I98">
            <v>117.42662525902506</v>
          </cell>
          <cell r="J98">
            <v>80.728536091881239</v>
          </cell>
          <cell r="K98">
            <v>123.96597112388939</v>
          </cell>
        </row>
        <row r="99">
          <cell r="A99">
            <v>2044</v>
          </cell>
          <cell r="B99">
            <v>997.17458380360779</v>
          </cell>
          <cell r="C99">
            <v>291.32657475981927</v>
          </cell>
          <cell r="D99">
            <v>174.83799716154144</v>
          </cell>
          <cell r="E99">
            <v>224.96140756518295</v>
          </cell>
          <cell r="F99">
            <v>175.51326815196151</v>
          </cell>
          <cell r="G99">
            <v>130.53533616510279</v>
          </cell>
          <cell r="H99">
            <v>55.370208346305851</v>
          </cell>
          <cell r="I99">
            <v>117.42662525902506</v>
          </cell>
          <cell r="J99">
            <v>80.728536091881239</v>
          </cell>
          <cell r="K99">
            <v>123.96597112388939</v>
          </cell>
        </row>
        <row r="100">
          <cell r="A100">
            <v>2045</v>
          </cell>
          <cell r="B100">
            <v>997.17458380360779</v>
          </cell>
          <cell r="C100">
            <v>291.32657475981927</v>
          </cell>
          <cell r="D100">
            <v>174.83799716154144</v>
          </cell>
          <cell r="E100">
            <v>224.96140756518295</v>
          </cell>
          <cell r="F100">
            <v>175.51326815196151</v>
          </cell>
          <cell r="G100">
            <v>130.53533616510279</v>
          </cell>
          <cell r="H100">
            <v>55.370208346305851</v>
          </cell>
          <cell r="I100">
            <v>117.42662525902506</v>
          </cell>
          <cell r="J100">
            <v>80.728536091881239</v>
          </cell>
          <cell r="K100">
            <v>123.96597112388939</v>
          </cell>
        </row>
        <row r="101">
          <cell r="A101">
            <v>2046</v>
          </cell>
          <cell r="B101">
            <v>997.17458380360779</v>
          </cell>
          <cell r="C101">
            <v>291.32657475981927</v>
          </cell>
          <cell r="D101">
            <v>174.83799716154144</v>
          </cell>
          <cell r="E101">
            <v>224.96140756518295</v>
          </cell>
          <cell r="F101">
            <v>175.51326815196151</v>
          </cell>
          <cell r="G101">
            <v>130.53533616510279</v>
          </cell>
          <cell r="H101">
            <v>55.370208346305851</v>
          </cell>
          <cell r="I101">
            <v>117.42662525902506</v>
          </cell>
          <cell r="J101">
            <v>80.728536091881239</v>
          </cell>
          <cell r="K101">
            <v>123.96597112388939</v>
          </cell>
        </row>
        <row r="102">
          <cell r="A102">
            <v>2047</v>
          </cell>
          <cell r="B102">
            <v>997.17458380360779</v>
          </cell>
          <cell r="C102">
            <v>291.32657475981927</v>
          </cell>
          <cell r="D102">
            <v>174.83799716154144</v>
          </cell>
          <cell r="E102">
            <v>224.96140756518295</v>
          </cell>
          <cell r="F102">
            <v>175.51326815196151</v>
          </cell>
          <cell r="G102">
            <v>130.53533616510279</v>
          </cell>
          <cell r="H102">
            <v>55.370208346305851</v>
          </cell>
          <cell r="I102">
            <v>117.42662525902506</v>
          </cell>
          <cell r="J102">
            <v>80.728536091881239</v>
          </cell>
          <cell r="K102">
            <v>123.96597112388939</v>
          </cell>
        </row>
        <row r="103">
          <cell r="A103">
            <v>2048</v>
          </cell>
          <cell r="B103">
            <v>997.17458380360779</v>
          </cell>
          <cell r="C103">
            <v>291.32657475981927</v>
          </cell>
          <cell r="D103">
            <v>174.83799716154144</v>
          </cell>
          <cell r="E103">
            <v>224.96140756518295</v>
          </cell>
          <cell r="F103">
            <v>175.51326815196151</v>
          </cell>
          <cell r="G103">
            <v>130.53533616510279</v>
          </cell>
          <cell r="H103">
            <v>55.370208346305851</v>
          </cell>
          <cell r="I103">
            <v>117.42662525902506</v>
          </cell>
          <cell r="J103">
            <v>80.728536091881239</v>
          </cell>
          <cell r="K103">
            <v>123.96597112388939</v>
          </cell>
        </row>
        <row r="104">
          <cell r="A104">
            <v>2049</v>
          </cell>
          <cell r="B104">
            <v>997.17458380360779</v>
          </cell>
          <cell r="C104">
            <v>291.32657475981927</v>
          </cell>
          <cell r="D104">
            <v>174.83799716154144</v>
          </cell>
          <cell r="E104">
            <v>224.96140756518295</v>
          </cell>
          <cell r="F104">
            <v>175.51326815196151</v>
          </cell>
          <cell r="G104">
            <v>130.53533616510279</v>
          </cell>
          <cell r="H104">
            <v>55.370208346305851</v>
          </cell>
          <cell r="I104">
            <v>117.42662525902506</v>
          </cell>
          <cell r="J104">
            <v>80.728536091881239</v>
          </cell>
          <cell r="K104">
            <v>123.96597112388939</v>
          </cell>
        </row>
        <row r="105">
          <cell r="A105">
            <v>2050</v>
          </cell>
          <cell r="B105">
            <v>997.17458380360779</v>
          </cell>
          <cell r="C105">
            <v>291.32657475981927</v>
          </cell>
          <cell r="D105">
            <v>174.83799716154144</v>
          </cell>
          <cell r="E105">
            <v>224.96140756518295</v>
          </cell>
          <cell r="F105">
            <v>175.51326815196151</v>
          </cell>
          <cell r="G105">
            <v>130.53533616510279</v>
          </cell>
          <cell r="H105">
            <v>55.370208346305851</v>
          </cell>
          <cell r="I105">
            <v>117.42662525902506</v>
          </cell>
          <cell r="J105">
            <v>80.728536091881239</v>
          </cell>
          <cell r="K105">
            <v>123.96597112388939</v>
          </cell>
        </row>
        <row r="124">
          <cell r="A124" t="str">
            <v>Annual Functional Units Adopted - Solution OPT</v>
          </cell>
          <cell r="Q124" t="str">
            <v>Cumulative Functional Units Utilized OPT</v>
          </cell>
        </row>
        <row r="134">
          <cell r="AG134" t="str">
            <v>New implementation units Required OPT (Includes replacement Units)</v>
          </cell>
          <cell r="AX134" t="str">
            <v>Total Solution Implementation units Required OPT</v>
          </cell>
        </row>
        <row r="186">
          <cell r="A186" t="str">
            <v>Annual Functional Units Adopted - Solution BAU</v>
          </cell>
          <cell r="Q186" t="str">
            <v>Cumulative Operational Units Utilized BAU</v>
          </cell>
        </row>
        <row r="196">
          <cell r="AG196" t="str">
            <v>New implementation units Required BAU</v>
          </cell>
          <cell r="AX196" t="str">
            <v>Total Solution Implementation units Required BAU</v>
          </cell>
        </row>
        <row r="249">
          <cell r="A249" t="str">
            <v>Net Annual Functional Units Adopted - Conventional/Solution</v>
          </cell>
          <cell r="Q249" t="str">
            <v>Total CONVENTIONAL Implementation Units (BAU)</v>
          </cell>
          <cell r="AG249" t="str">
            <v>Total New IMPLEMENTATION Conventional Units</v>
          </cell>
        </row>
        <row r="305">
          <cell r="A305" t="str">
            <v>Net Energy Units Saved</v>
          </cell>
          <cell r="AD305" t="str">
            <v>Fuel Units Avoided</v>
          </cell>
          <cell r="AT305" t="str">
            <v>Direct Emissions Saved - CO2-eq Aggregrate</v>
          </cell>
        </row>
      </sheetData>
      <sheetData sheetId="20">
        <row r="9">
          <cell r="A9" t="str">
            <v>BAU Grid EFs kg CO2-eq per kwh</v>
          </cell>
        </row>
        <row r="64">
          <cell r="A64" t="str">
            <v>BAU Grid EFs kg CO2 per kwh</v>
          </cell>
        </row>
        <row r="120">
          <cell r="A120" t="str">
            <v>OPT Grid EFs kg CO2-eq per kwh</v>
          </cell>
        </row>
        <row r="177">
          <cell r="A177" t="str">
            <v>OPT Grid EFs kg CO2 per kwh</v>
          </cell>
        </row>
      </sheetData>
      <sheetData sheetId="21">
        <row r="7">
          <cell r="A7" t="str">
            <v>CH4 Tons Reduced</v>
          </cell>
        </row>
        <row r="64">
          <cell r="A64" t="str">
            <v>CH4 PPB CALCULATOR</v>
          </cell>
        </row>
      </sheetData>
      <sheetData sheetId="22">
        <row r="13">
          <cell r="A13" t="str">
            <v>Custom BAU Adoption</v>
          </cell>
        </row>
        <row r="77">
          <cell r="A77" t="str">
            <v>Custom OPT Adoption</v>
          </cell>
        </row>
        <row r="148">
          <cell r="A148" t="str">
            <v>Using Polynomials</v>
          </cell>
        </row>
      </sheetData>
      <sheetData sheetId="23" refreshError="1"/>
      <sheetData sheetId="24">
        <row r="115">
          <cell r="B115">
            <v>1</v>
          </cell>
        </row>
        <row r="248">
          <cell r="B248">
            <v>1</v>
          </cell>
        </row>
        <row r="381">
          <cell r="B381">
            <v>1</v>
          </cell>
        </row>
        <row r="514">
          <cell r="B514">
            <v>1</v>
          </cell>
        </row>
        <row r="647">
          <cell r="B647">
            <v>0</v>
          </cell>
        </row>
        <row r="780">
          <cell r="B780">
            <v>0</v>
          </cell>
        </row>
      </sheetData>
      <sheetData sheetId="25"/>
      <sheetData sheetId="26" refreshError="1"/>
      <sheetData sheetId="27">
        <row r="7">
          <cell r="A7" t="str">
            <v>CO2 MMT Reduced (NOT USED)</v>
          </cell>
        </row>
        <row r="61">
          <cell r="A61" t="str">
            <v>CO2-eq MMT Reduced</v>
          </cell>
        </row>
        <row r="169">
          <cell r="A169" t="str">
            <v>CO2 PPM CALCULATOR</v>
          </cell>
        </row>
        <row r="222">
          <cell r="A222" t="str">
            <v>CO2-eq PPM CALCULATOR</v>
          </cell>
        </row>
      </sheetData>
      <sheetData sheetId="28" refreshError="1"/>
      <sheetData sheetId="2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Welcome"/>
      <sheetName val="Basic Controls"/>
      <sheetName val="Advanced Controls"/>
      <sheetName val="Variable Meta-analysis"/>
      <sheetName val="Variable Meta-analysis-Open"/>
      <sheetName val="ScenarioRecord"/>
      <sheetName val="Detailed Results"/>
      <sheetName val="Variable Summary"/>
      <sheetName val="Unit Adoption Calculations"/>
      <sheetName val="CO2 Calcs"/>
      <sheetName val="Carbon Price Analysis"/>
      <sheetName val="Emissions Factors"/>
      <sheetName val="TLA Data"/>
      <sheetName val="Adoption Data"/>
      <sheetName val="First Cost"/>
      <sheetName val="Operating Cost"/>
      <sheetName val="Data Interpolator"/>
      <sheetName val="Custom PDS Adoption"/>
      <sheetName val="Custom REF Adoption"/>
      <sheetName val="CH4 Calcs"/>
      <sheetName val="S-Curve Adoption"/>
      <sheetName val="Helper Tables"/>
      <sheetName val="FAO Stat Land Data"/>
      <sheetName val="Land Allocation - Max TLA"/>
      <sheetName val="WORLD Land Data"/>
      <sheetName val="AEZ Data"/>
      <sheetName val="Regions-Countries sorting"/>
      <sheetName val="ADD SHEETS --&gt;"/>
      <sheetName val="Mangrove-Data"/>
      <sheetName val="XLLang"/>
      <sheetName val="Coastal_Wetlands(Mangroves)_BIO"/>
    </sheetNames>
    <sheetDataSet>
      <sheetData sheetId="0"/>
      <sheetData sheetId="1"/>
      <sheetData sheetId="2"/>
      <sheetData sheetId="3">
        <row r="40">
          <cell r="C40" t="str">
            <v>Wetland Protection</v>
          </cell>
        </row>
        <row r="41">
          <cell r="C41" t="str">
            <v>million hectare</v>
          </cell>
        </row>
        <row r="54">
          <cell r="E54" t="str">
            <v>No</v>
          </cell>
        </row>
        <row r="92">
          <cell r="B92"/>
        </row>
        <row r="123">
          <cell r="I123"/>
        </row>
      </sheetData>
      <sheetData sheetId="4"/>
      <sheetData sheetId="5"/>
      <sheetData sheetId="6"/>
      <sheetData sheetId="7">
        <row r="3">
          <cell r="E3">
            <v>2020</v>
          </cell>
          <cell r="G3">
            <v>2050</v>
          </cell>
        </row>
        <row r="39">
          <cell r="AB39" t="str">
            <v>Cumulative Land Degradation</v>
          </cell>
          <cell r="AE39" t="str">
            <v>CO2 Protected</v>
          </cell>
          <cell r="AH39" t="str">
            <v>Carbon Protected</v>
          </cell>
        </row>
        <row r="41">
          <cell r="S41">
            <v>0</v>
          </cell>
          <cell r="V41">
            <v>0</v>
          </cell>
          <cell r="Y41">
            <v>0</v>
          </cell>
        </row>
      </sheetData>
      <sheetData sheetId="8"/>
      <sheetData sheetId="9">
        <row r="14">
          <cell r="A14" t="str">
            <v>REF TLA</v>
          </cell>
          <cell r="P14" t="str">
            <v xml:space="preserve">Population Scenario 1 REF </v>
          </cell>
          <cell r="AB14" t="str">
            <v xml:space="preserve">GDP Scenario 1 REF </v>
          </cell>
          <cell r="AN14" t="str">
            <v>GDP Per Capita (REF)</v>
          </cell>
          <cell r="BM14" t="str">
            <v>GDP Per Capita TLA (REF)</v>
          </cell>
        </row>
        <row r="17">
          <cell r="A17">
            <v>2014</v>
          </cell>
          <cell r="B17">
            <v>14.273846907191697</v>
          </cell>
        </row>
        <row r="66">
          <cell r="A66" t="str">
            <v xml:space="preserve">PDS TLA </v>
          </cell>
          <cell r="P66" t="str">
            <v>Population PDS</v>
          </cell>
          <cell r="AB66" t="str">
            <v xml:space="preserve">GDP Scenario 2 PDS </v>
          </cell>
          <cell r="AN66" t="str">
            <v>GDP Per Capita (PDS)</v>
          </cell>
          <cell r="BM66" t="str">
            <v>GDP Per Capita TLA (PDS)</v>
          </cell>
        </row>
        <row r="69">
          <cell r="A69">
            <v>2014</v>
          </cell>
          <cell r="B69">
            <v>14.273846907191697</v>
          </cell>
          <cell r="C69">
            <v>3.9157339664151727</v>
          </cell>
          <cell r="D69">
            <v>3.8659536663880454</v>
          </cell>
          <cell r="E69">
            <v>1.4555235502746433</v>
          </cell>
          <cell r="F69">
            <v>1.0165664382545421</v>
          </cell>
          <cell r="G69">
            <v>4.0200692858592939</v>
          </cell>
          <cell r="H69">
            <v>0.35267847514795042</v>
          </cell>
          <cell r="I69">
            <v>0.29426561529953732</v>
          </cell>
          <cell r="J69">
            <v>0.9903946445345001</v>
          </cell>
          <cell r="K69">
            <v>1.4925187444241164</v>
          </cell>
        </row>
        <row r="70">
          <cell r="A70">
            <v>2015</v>
          </cell>
          <cell r="B70">
            <v>14.273846907191693</v>
          </cell>
          <cell r="C70">
            <v>3.9157339664151731</v>
          </cell>
          <cell r="D70">
            <v>3.8659536663880449</v>
          </cell>
          <cell r="E70">
            <v>1.4555235502746433</v>
          </cell>
          <cell r="F70">
            <v>1.0165664382545423</v>
          </cell>
          <cell r="G70">
            <v>4.0200692858592939</v>
          </cell>
          <cell r="H70">
            <v>0.35267847514795042</v>
          </cell>
          <cell r="I70">
            <v>0.29426561529953732</v>
          </cell>
          <cell r="J70">
            <v>0.99039464453450021</v>
          </cell>
          <cell r="K70">
            <v>1.4925187444241161</v>
          </cell>
        </row>
        <row r="71">
          <cell r="A71">
            <v>2016</v>
          </cell>
          <cell r="B71">
            <v>14.273846907191693</v>
          </cell>
          <cell r="C71">
            <v>3.9157339664151731</v>
          </cell>
          <cell r="D71">
            <v>3.8659536663880449</v>
          </cell>
          <cell r="E71">
            <v>1.4555235502746433</v>
          </cell>
          <cell r="F71">
            <v>1.0165664382545423</v>
          </cell>
          <cell r="G71">
            <v>4.0200692858592939</v>
          </cell>
          <cell r="H71">
            <v>0.35267847514795042</v>
          </cell>
          <cell r="I71">
            <v>0.29426561529953732</v>
          </cell>
          <cell r="J71">
            <v>0.99039464453450021</v>
          </cell>
          <cell r="K71">
            <v>1.4925187444241161</v>
          </cell>
        </row>
        <row r="72">
          <cell r="A72">
            <v>2017</v>
          </cell>
          <cell r="B72">
            <v>14.273846907191693</v>
          </cell>
          <cell r="C72">
            <v>3.9157339664151731</v>
          </cell>
          <cell r="D72">
            <v>3.8659536663880449</v>
          </cell>
          <cell r="E72">
            <v>1.4555235502746433</v>
          </cell>
          <cell r="F72">
            <v>1.0165664382545423</v>
          </cell>
          <cell r="G72">
            <v>4.0200692858592939</v>
          </cell>
          <cell r="H72">
            <v>0.35267847514795042</v>
          </cell>
          <cell r="I72">
            <v>0.29426561529953732</v>
          </cell>
          <cell r="J72">
            <v>0.99039464453450021</v>
          </cell>
          <cell r="K72">
            <v>1.4925187444241161</v>
          </cell>
        </row>
        <row r="73">
          <cell r="A73">
            <v>2018</v>
          </cell>
          <cell r="B73">
            <v>14.273846907191693</v>
          </cell>
          <cell r="C73">
            <v>3.9157339664151731</v>
          </cell>
          <cell r="D73">
            <v>3.8659536663880449</v>
          </cell>
          <cell r="E73">
            <v>1.4555235502746433</v>
          </cell>
          <cell r="F73">
            <v>1.0165664382545423</v>
          </cell>
          <cell r="G73">
            <v>4.0200692858592939</v>
          </cell>
          <cell r="H73">
            <v>0.35267847514795042</v>
          </cell>
          <cell r="I73">
            <v>0.29426561529953732</v>
          </cell>
          <cell r="J73">
            <v>0.99039464453450021</v>
          </cell>
          <cell r="K73">
            <v>1.4925187444241161</v>
          </cell>
        </row>
        <row r="74">
          <cell r="A74">
            <v>2019</v>
          </cell>
          <cell r="B74">
            <v>14.273846907191693</v>
          </cell>
          <cell r="C74">
            <v>3.9157339664151731</v>
          </cell>
          <cell r="D74">
            <v>3.8659536663880449</v>
          </cell>
          <cell r="E74">
            <v>1.4555235502746433</v>
          </cell>
          <cell r="F74">
            <v>1.0165664382545423</v>
          </cell>
          <cell r="G74">
            <v>4.0200692858592939</v>
          </cell>
          <cell r="H74">
            <v>0.35267847514795042</v>
          </cell>
          <cell r="I74">
            <v>0.29426561529953732</v>
          </cell>
          <cell r="J74">
            <v>0.99039464453450021</v>
          </cell>
          <cell r="K74">
            <v>1.4925187444241161</v>
          </cell>
        </row>
        <row r="75">
          <cell r="A75">
            <v>2020</v>
          </cell>
          <cell r="B75">
            <v>14.273846907191693</v>
          </cell>
          <cell r="C75">
            <v>3.9157339664151731</v>
          </cell>
          <cell r="D75">
            <v>3.8659536663880449</v>
          </cell>
          <cell r="E75">
            <v>1.4555235502746433</v>
          </cell>
          <cell r="F75">
            <v>1.0165664382545423</v>
          </cell>
          <cell r="G75">
            <v>4.0200692858592939</v>
          </cell>
          <cell r="H75">
            <v>0.35267847514795042</v>
          </cell>
          <cell r="I75">
            <v>0.29426561529953732</v>
          </cell>
          <cell r="J75">
            <v>0.99039464453450021</v>
          </cell>
          <cell r="K75">
            <v>1.4925187444241161</v>
          </cell>
        </row>
        <row r="76">
          <cell r="A76">
            <v>2021</v>
          </cell>
          <cell r="B76">
            <v>14.273846907191693</v>
          </cell>
          <cell r="C76">
            <v>3.9157339664151731</v>
          </cell>
          <cell r="D76">
            <v>3.8659536663880449</v>
          </cell>
          <cell r="E76">
            <v>1.4555235502746433</v>
          </cell>
          <cell r="F76">
            <v>1.0165664382545423</v>
          </cell>
          <cell r="G76">
            <v>4.0200692858592939</v>
          </cell>
          <cell r="H76">
            <v>0.35267847514795042</v>
          </cell>
          <cell r="I76">
            <v>0.29426561529953732</v>
          </cell>
          <cell r="J76">
            <v>0.99039464453450021</v>
          </cell>
          <cell r="K76">
            <v>1.4925187444241161</v>
          </cell>
        </row>
        <row r="77">
          <cell r="A77">
            <v>2022</v>
          </cell>
          <cell r="B77">
            <v>14.273846907191693</v>
          </cell>
          <cell r="C77">
            <v>3.9157339664151731</v>
          </cell>
          <cell r="D77">
            <v>3.8659536663880449</v>
          </cell>
          <cell r="E77">
            <v>1.4555235502746433</v>
          </cell>
          <cell r="F77">
            <v>1.0165664382545423</v>
          </cell>
          <cell r="G77">
            <v>4.0200692858592939</v>
          </cell>
          <cell r="H77">
            <v>0.35267847514795042</v>
          </cell>
          <cell r="I77">
            <v>0.29426561529953732</v>
          </cell>
          <cell r="J77">
            <v>0.99039464453450021</v>
          </cell>
          <cell r="K77">
            <v>1.4925187444241161</v>
          </cell>
        </row>
        <row r="78">
          <cell r="A78">
            <v>2023</v>
          </cell>
          <cell r="B78">
            <v>14.273846907191693</v>
          </cell>
          <cell r="C78">
            <v>3.9157339664151731</v>
          </cell>
          <cell r="D78">
            <v>3.8659536663880449</v>
          </cell>
          <cell r="E78">
            <v>1.4555235502746433</v>
          </cell>
          <cell r="F78">
            <v>1.0165664382545423</v>
          </cell>
          <cell r="G78">
            <v>4.0200692858592939</v>
          </cell>
          <cell r="H78">
            <v>0.35267847514795042</v>
          </cell>
          <cell r="I78">
            <v>0.29426561529953732</v>
          </cell>
          <cell r="J78">
            <v>0.99039464453450021</v>
          </cell>
          <cell r="K78">
            <v>1.4925187444241161</v>
          </cell>
        </row>
        <row r="79">
          <cell r="A79">
            <v>2024</v>
          </cell>
          <cell r="B79">
            <v>14.273846907191693</v>
          </cell>
          <cell r="C79">
            <v>3.9157339664151731</v>
          </cell>
          <cell r="D79">
            <v>3.8659536663880449</v>
          </cell>
          <cell r="E79">
            <v>1.4555235502746433</v>
          </cell>
          <cell r="F79">
            <v>1.0165664382545423</v>
          </cell>
          <cell r="G79">
            <v>4.0200692858592939</v>
          </cell>
          <cell r="H79">
            <v>0.35267847514795042</v>
          </cell>
          <cell r="I79">
            <v>0.29426561529953732</v>
          </cell>
          <cell r="J79">
            <v>0.99039464453450021</v>
          </cell>
          <cell r="K79">
            <v>1.4925187444241161</v>
          </cell>
        </row>
        <row r="80">
          <cell r="A80">
            <v>2025</v>
          </cell>
          <cell r="B80">
            <v>14.273846907191693</v>
          </cell>
          <cell r="C80">
            <v>3.9157339664151731</v>
          </cell>
          <cell r="D80">
            <v>3.8659536663880449</v>
          </cell>
          <cell r="E80">
            <v>1.4555235502746433</v>
          </cell>
          <cell r="F80">
            <v>1.0165664382545423</v>
          </cell>
          <cell r="G80">
            <v>4.0200692858592939</v>
          </cell>
          <cell r="H80">
            <v>0.35267847514795042</v>
          </cell>
          <cell r="I80">
            <v>0.29426561529953732</v>
          </cell>
          <cell r="J80">
            <v>0.99039464453450021</v>
          </cell>
          <cell r="K80">
            <v>1.4925187444241161</v>
          </cell>
        </row>
        <row r="81">
          <cell r="A81">
            <v>2026</v>
          </cell>
          <cell r="B81">
            <v>14.273846907191693</v>
          </cell>
          <cell r="C81">
            <v>3.9157339664151731</v>
          </cell>
          <cell r="D81">
            <v>3.8659536663880449</v>
          </cell>
          <cell r="E81">
            <v>1.4555235502746433</v>
          </cell>
          <cell r="F81">
            <v>1.0165664382545423</v>
          </cell>
          <cell r="G81">
            <v>4.0200692858592939</v>
          </cell>
          <cell r="H81">
            <v>0.35267847514795042</v>
          </cell>
          <cell r="I81">
            <v>0.29426561529953732</v>
          </cell>
          <cell r="J81">
            <v>0.99039464453450021</v>
          </cell>
          <cell r="K81">
            <v>1.4925187444241161</v>
          </cell>
        </row>
        <row r="82">
          <cell r="A82">
            <v>2027</v>
          </cell>
          <cell r="B82">
            <v>14.273846907191693</v>
          </cell>
          <cell r="C82">
            <v>3.9157339664151731</v>
          </cell>
          <cell r="D82">
            <v>3.8659536663880449</v>
          </cell>
          <cell r="E82">
            <v>1.4555235502746433</v>
          </cell>
          <cell r="F82">
            <v>1.0165664382545423</v>
          </cell>
          <cell r="G82">
            <v>4.0200692858592939</v>
          </cell>
          <cell r="H82">
            <v>0.35267847514795042</v>
          </cell>
          <cell r="I82">
            <v>0.29426561529953732</v>
          </cell>
          <cell r="J82">
            <v>0.99039464453450021</v>
          </cell>
          <cell r="K82">
            <v>1.4925187444241161</v>
          </cell>
        </row>
        <row r="83">
          <cell r="A83">
            <v>2028</v>
          </cell>
          <cell r="B83">
            <v>14.273846907191693</v>
          </cell>
          <cell r="C83">
            <v>3.9157339664151731</v>
          </cell>
          <cell r="D83">
            <v>3.8659536663880449</v>
          </cell>
          <cell r="E83">
            <v>1.4555235502746433</v>
          </cell>
          <cell r="F83">
            <v>1.0165664382545423</v>
          </cell>
          <cell r="G83">
            <v>4.0200692858592939</v>
          </cell>
          <cell r="H83">
            <v>0.35267847514795042</v>
          </cell>
          <cell r="I83">
            <v>0.29426561529953732</v>
          </cell>
          <cell r="J83">
            <v>0.99039464453450021</v>
          </cell>
          <cell r="K83">
            <v>1.4925187444241161</v>
          </cell>
        </row>
        <row r="84">
          <cell r="A84">
            <v>2029</v>
          </cell>
          <cell r="B84">
            <v>14.273846907191693</v>
          </cell>
          <cell r="C84">
            <v>3.9157339664151731</v>
          </cell>
          <cell r="D84">
            <v>3.8659536663880449</v>
          </cell>
          <cell r="E84">
            <v>1.4555235502746433</v>
          </cell>
          <cell r="F84">
            <v>1.0165664382545423</v>
          </cell>
          <cell r="G84">
            <v>4.0200692858592939</v>
          </cell>
          <cell r="H84">
            <v>0.35267847514795042</v>
          </cell>
          <cell r="I84">
            <v>0.29426561529953732</v>
          </cell>
          <cell r="J84">
            <v>0.99039464453450021</v>
          </cell>
          <cell r="K84">
            <v>1.4925187444241161</v>
          </cell>
        </row>
        <row r="85">
          <cell r="A85">
            <v>2030</v>
          </cell>
          <cell r="B85">
            <v>14.273846907191693</v>
          </cell>
          <cell r="C85">
            <v>3.9157339664151731</v>
          </cell>
          <cell r="D85">
            <v>3.8659536663880449</v>
          </cell>
          <cell r="E85">
            <v>1.4555235502746433</v>
          </cell>
          <cell r="F85">
            <v>1.0165664382545423</v>
          </cell>
          <cell r="G85">
            <v>4.0200692858592939</v>
          </cell>
          <cell r="H85">
            <v>0.35267847514795042</v>
          </cell>
          <cell r="I85">
            <v>0.29426561529953732</v>
          </cell>
          <cell r="J85">
            <v>0.99039464453450021</v>
          </cell>
          <cell r="K85">
            <v>1.4925187444241161</v>
          </cell>
        </row>
        <row r="86">
          <cell r="A86">
            <v>2031</v>
          </cell>
          <cell r="B86">
            <v>14.273846907191693</v>
          </cell>
          <cell r="C86">
            <v>3.9157339664151731</v>
          </cell>
          <cell r="D86">
            <v>3.8659536663880449</v>
          </cell>
          <cell r="E86">
            <v>1.4555235502746433</v>
          </cell>
          <cell r="F86">
            <v>1.0165664382545423</v>
          </cell>
          <cell r="G86">
            <v>4.0200692858592939</v>
          </cell>
          <cell r="H86">
            <v>0.35267847514795042</v>
          </cell>
          <cell r="I86">
            <v>0.29426561529953732</v>
          </cell>
          <cell r="J86">
            <v>0.99039464453450021</v>
          </cell>
          <cell r="K86">
            <v>1.4925187444241161</v>
          </cell>
        </row>
        <row r="87">
          <cell r="A87">
            <v>2032</v>
          </cell>
          <cell r="B87">
            <v>14.273846907191693</v>
          </cell>
          <cell r="C87">
            <v>3.9157339664151731</v>
          </cell>
          <cell r="D87">
            <v>3.8659536663880449</v>
          </cell>
          <cell r="E87">
            <v>1.4555235502746433</v>
          </cell>
          <cell r="F87">
            <v>1.0165664382545423</v>
          </cell>
          <cell r="G87">
            <v>4.0200692858592939</v>
          </cell>
          <cell r="H87">
            <v>0.35267847514795042</v>
          </cell>
          <cell r="I87">
            <v>0.29426561529953732</v>
          </cell>
          <cell r="J87">
            <v>0.99039464453450021</v>
          </cell>
          <cell r="K87">
            <v>1.4925187444241161</v>
          </cell>
        </row>
        <row r="88">
          <cell r="A88">
            <v>2033</v>
          </cell>
          <cell r="B88">
            <v>14.273846907191693</v>
          </cell>
          <cell r="C88">
            <v>3.9157339664151731</v>
          </cell>
          <cell r="D88">
            <v>3.8659536663880449</v>
          </cell>
          <cell r="E88">
            <v>1.4555235502746433</v>
          </cell>
          <cell r="F88">
            <v>1.0165664382545423</v>
          </cell>
          <cell r="G88">
            <v>4.0200692858592939</v>
          </cell>
          <cell r="H88">
            <v>0.35267847514795042</v>
          </cell>
          <cell r="I88">
            <v>0.29426561529953732</v>
          </cell>
          <cell r="J88">
            <v>0.99039464453450021</v>
          </cell>
          <cell r="K88">
            <v>1.4925187444241161</v>
          </cell>
        </row>
        <row r="89">
          <cell r="A89">
            <v>2034</v>
          </cell>
          <cell r="B89">
            <v>14.273846907191693</v>
          </cell>
          <cell r="C89">
            <v>3.9157339664151731</v>
          </cell>
          <cell r="D89">
            <v>3.8659536663880449</v>
          </cell>
          <cell r="E89">
            <v>1.4555235502746433</v>
          </cell>
          <cell r="F89">
            <v>1.0165664382545423</v>
          </cell>
          <cell r="G89">
            <v>4.0200692858592939</v>
          </cell>
          <cell r="H89">
            <v>0.35267847514795042</v>
          </cell>
          <cell r="I89">
            <v>0.29426561529953732</v>
          </cell>
          <cell r="J89">
            <v>0.99039464453450021</v>
          </cell>
          <cell r="K89">
            <v>1.4925187444241161</v>
          </cell>
        </row>
        <row r="90">
          <cell r="A90">
            <v>2035</v>
          </cell>
          <cell r="B90">
            <v>14.273846907191693</v>
          </cell>
          <cell r="C90">
            <v>3.9157339664151731</v>
          </cell>
          <cell r="D90">
            <v>3.8659536663880449</v>
          </cell>
          <cell r="E90">
            <v>1.4555235502746433</v>
          </cell>
          <cell r="F90">
            <v>1.0165664382545423</v>
          </cell>
          <cell r="G90">
            <v>4.0200692858592939</v>
          </cell>
          <cell r="H90">
            <v>0.35267847514795042</v>
          </cell>
          <cell r="I90">
            <v>0.29426561529953732</v>
          </cell>
          <cell r="J90">
            <v>0.99039464453450021</v>
          </cell>
          <cell r="K90">
            <v>1.4925187444241161</v>
          </cell>
        </row>
        <row r="91">
          <cell r="A91">
            <v>2036</v>
          </cell>
          <cell r="B91">
            <v>14.273846907191693</v>
          </cell>
          <cell r="C91">
            <v>3.9157339664151731</v>
          </cell>
          <cell r="D91">
            <v>3.8659536663880449</v>
          </cell>
          <cell r="E91">
            <v>1.4555235502746433</v>
          </cell>
          <cell r="F91">
            <v>1.0165664382545423</v>
          </cell>
          <cell r="G91">
            <v>4.0200692858592939</v>
          </cell>
          <cell r="H91">
            <v>0.35267847514795042</v>
          </cell>
          <cell r="I91">
            <v>0.29426561529953732</v>
          </cell>
          <cell r="J91">
            <v>0.99039464453450021</v>
          </cell>
          <cell r="K91">
            <v>1.4925187444241161</v>
          </cell>
        </row>
        <row r="92">
          <cell r="A92">
            <v>2037</v>
          </cell>
          <cell r="B92">
            <v>14.273846907191693</v>
          </cell>
          <cell r="C92">
            <v>3.9157339664151731</v>
          </cell>
          <cell r="D92">
            <v>3.8659536663880449</v>
          </cell>
          <cell r="E92">
            <v>1.4555235502746433</v>
          </cell>
          <cell r="F92">
            <v>1.0165664382545423</v>
          </cell>
          <cell r="G92">
            <v>4.0200692858592939</v>
          </cell>
          <cell r="H92">
            <v>0.35267847514795042</v>
          </cell>
          <cell r="I92">
            <v>0.29426561529953732</v>
          </cell>
          <cell r="J92">
            <v>0.99039464453450021</v>
          </cell>
          <cell r="K92">
            <v>1.4925187444241161</v>
          </cell>
        </row>
        <row r="93">
          <cell r="A93">
            <v>2038</v>
          </cell>
          <cell r="B93">
            <v>14.273846907191693</v>
          </cell>
          <cell r="C93">
            <v>3.9157339664151731</v>
          </cell>
          <cell r="D93">
            <v>3.8659536663880449</v>
          </cell>
          <cell r="E93">
            <v>1.4555235502746433</v>
          </cell>
          <cell r="F93">
            <v>1.0165664382545423</v>
          </cell>
          <cell r="G93">
            <v>4.0200692858592939</v>
          </cell>
          <cell r="H93">
            <v>0.35267847514795042</v>
          </cell>
          <cell r="I93">
            <v>0.29426561529953732</v>
          </cell>
          <cell r="J93">
            <v>0.99039464453450021</v>
          </cell>
          <cell r="K93">
            <v>1.4925187444241161</v>
          </cell>
        </row>
        <row r="94">
          <cell r="A94">
            <v>2039</v>
          </cell>
          <cell r="B94">
            <v>14.273846907191693</v>
          </cell>
          <cell r="C94">
            <v>3.9157339664151731</v>
          </cell>
          <cell r="D94">
            <v>3.8659536663880449</v>
          </cell>
          <cell r="E94">
            <v>1.4555235502746433</v>
          </cell>
          <cell r="F94">
            <v>1.0165664382545423</v>
          </cell>
          <cell r="G94">
            <v>4.0200692858592939</v>
          </cell>
          <cell r="H94">
            <v>0.35267847514795042</v>
          </cell>
          <cell r="I94">
            <v>0.29426561529953732</v>
          </cell>
          <cell r="J94">
            <v>0.99039464453450021</v>
          </cell>
          <cell r="K94">
            <v>1.4925187444241161</v>
          </cell>
        </row>
        <row r="95">
          <cell r="A95">
            <v>2040</v>
          </cell>
          <cell r="B95">
            <v>14.273846907191693</v>
          </cell>
          <cell r="C95">
            <v>3.9157339664151731</v>
          </cell>
          <cell r="D95">
            <v>3.8659536663880449</v>
          </cell>
          <cell r="E95">
            <v>1.4555235502746433</v>
          </cell>
          <cell r="F95">
            <v>1.0165664382545423</v>
          </cell>
          <cell r="G95">
            <v>4.0200692858592939</v>
          </cell>
          <cell r="H95">
            <v>0.35267847514795042</v>
          </cell>
          <cell r="I95">
            <v>0.29426561529953732</v>
          </cell>
          <cell r="J95">
            <v>0.99039464453450021</v>
          </cell>
          <cell r="K95">
            <v>1.4925187444241161</v>
          </cell>
        </row>
        <row r="96">
          <cell r="A96">
            <v>2041</v>
          </cell>
          <cell r="B96">
            <v>14.273846907191693</v>
          </cell>
          <cell r="C96">
            <v>3.9157339664151731</v>
          </cell>
          <cell r="D96">
            <v>3.8659536663880449</v>
          </cell>
          <cell r="E96">
            <v>1.4555235502746433</v>
          </cell>
          <cell r="F96">
            <v>1.0165664382545423</v>
          </cell>
          <cell r="G96">
            <v>4.0200692858592939</v>
          </cell>
          <cell r="H96">
            <v>0.35267847514795042</v>
          </cell>
          <cell r="I96">
            <v>0.29426561529953732</v>
          </cell>
          <cell r="J96">
            <v>0.99039464453450021</v>
          </cell>
          <cell r="K96">
            <v>1.4925187444241161</v>
          </cell>
        </row>
        <row r="97">
          <cell r="A97">
            <v>2042</v>
          </cell>
          <cell r="B97">
            <v>14.273846907191693</v>
          </cell>
          <cell r="C97">
            <v>3.9157339664151731</v>
          </cell>
          <cell r="D97">
            <v>3.8659536663880449</v>
          </cell>
          <cell r="E97">
            <v>1.4555235502746433</v>
          </cell>
          <cell r="F97">
            <v>1.0165664382545423</v>
          </cell>
          <cell r="G97">
            <v>4.0200692858592939</v>
          </cell>
          <cell r="H97">
            <v>0.35267847514795042</v>
          </cell>
          <cell r="I97">
            <v>0.29426561529953732</v>
          </cell>
          <cell r="J97">
            <v>0.99039464453450021</v>
          </cell>
          <cell r="K97">
            <v>1.4925187444241161</v>
          </cell>
        </row>
        <row r="98">
          <cell r="A98">
            <v>2043</v>
          </cell>
          <cell r="B98">
            <v>14.273846907191693</v>
          </cell>
          <cell r="C98">
            <v>3.9157339664151731</v>
          </cell>
          <cell r="D98">
            <v>3.8659536663880449</v>
          </cell>
          <cell r="E98">
            <v>1.4555235502746433</v>
          </cell>
          <cell r="F98">
            <v>1.0165664382545423</v>
          </cell>
          <cell r="G98">
            <v>4.0200692858592939</v>
          </cell>
          <cell r="H98">
            <v>0.35267847514795042</v>
          </cell>
          <cell r="I98">
            <v>0.29426561529953732</v>
          </cell>
          <cell r="J98">
            <v>0.99039464453450021</v>
          </cell>
          <cell r="K98">
            <v>1.4925187444241161</v>
          </cell>
        </row>
        <row r="99">
          <cell r="A99">
            <v>2044</v>
          </cell>
          <cell r="B99">
            <v>14.273846907191693</v>
          </cell>
          <cell r="C99">
            <v>3.9157339664151731</v>
          </cell>
          <cell r="D99">
            <v>3.8659536663880449</v>
          </cell>
          <cell r="E99">
            <v>1.4555235502746433</v>
          </cell>
          <cell r="F99">
            <v>1.0165664382545423</v>
          </cell>
          <cell r="G99">
            <v>4.0200692858592939</v>
          </cell>
          <cell r="H99">
            <v>0.35267847514795042</v>
          </cell>
          <cell r="I99">
            <v>0.29426561529953732</v>
          </cell>
          <cell r="J99">
            <v>0.99039464453450021</v>
          </cell>
          <cell r="K99">
            <v>1.4925187444241161</v>
          </cell>
        </row>
        <row r="100">
          <cell r="A100">
            <v>2045</v>
          </cell>
          <cell r="B100">
            <v>14.273846907191693</v>
          </cell>
          <cell r="C100">
            <v>3.9157339664151731</v>
          </cell>
          <cell r="D100">
            <v>3.8659536663880449</v>
          </cell>
          <cell r="E100">
            <v>1.4555235502746433</v>
          </cell>
          <cell r="F100">
            <v>1.0165664382545423</v>
          </cell>
          <cell r="G100">
            <v>4.0200692858592939</v>
          </cell>
          <cell r="H100">
            <v>0.35267847514795042</v>
          </cell>
          <cell r="I100">
            <v>0.29426561529953732</v>
          </cell>
          <cell r="J100">
            <v>0.99039464453450021</v>
          </cell>
          <cell r="K100">
            <v>1.4925187444241161</v>
          </cell>
        </row>
        <row r="101">
          <cell r="A101">
            <v>2046</v>
          </cell>
          <cell r="B101">
            <v>14.273846907191693</v>
          </cell>
          <cell r="C101">
            <v>3.9157339664151731</v>
          </cell>
          <cell r="D101">
            <v>3.8659536663880449</v>
          </cell>
          <cell r="E101">
            <v>1.4555235502746433</v>
          </cell>
          <cell r="F101">
            <v>1.0165664382545423</v>
          </cell>
          <cell r="G101">
            <v>4.0200692858592939</v>
          </cell>
          <cell r="H101">
            <v>0.35267847514795042</v>
          </cell>
          <cell r="I101">
            <v>0.29426561529953732</v>
          </cell>
          <cell r="J101">
            <v>0.99039464453450021</v>
          </cell>
          <cell r="K101">
            <v>1.4925187444241161</v>
          </cell>
        </row>
        <row r="102">
          <cell r="A102">
            <v>2047</v>
          </cell>
          <cell r="B102">
            <v>14.273846907191693</v>
          </cell>
          <cell r="C102">
            <v>3.9157339664151731</v>
          </cell>
          <cell r="D102">
            <v>3.8659536663880449</v>
          </cell>
          <cell r="E102">
            <v>1.4555235502746433</v>
          </cell>
          <cell r="F102">
            <v>1.0165664382545423</v>
          </cell>
          <cell r="G102">
            <v>4.0200692858592939</v>
          </cell>
          <cell r="H102">
            <v>0.35267847514795042</v>
          </cell>
          <cell r="I102">
            <v>0.29426561529953732</v>
          </cell>
          <cell r="J102">
            <v>0.99039464453450021</v>
          </cell>
          <cell r="K102">
            <v>1.4925187444241161</v>
          </cell>
        </row>
        <row r="103">
          <cell r="A103">
            <v>2048</v>
          </cell>
          <cell r="B103">
            <v>14.273846907191693</v>
          </cell>
          <cell r="C103">
            <v>3.9157339664151731</v>
          </cell>
          <cell r="D103">
            <v>3.8659536663880449</v>
          </cell>
          <cell r="E103">
            <v>1.4555235502746433</v>
          </cell>
          <cell r="F103">
            <v>1.0165664382545423</v>
          </cell>
          <cell r="G103">
            <v>4.0200692858592939</v>
          </cell>
          <cell r="H103">
            <v>0.35267847514795042</v>
          </cell>
          <cell r="I103">
            <v>0.29426561529953732</v>
          </cell>
          <cell r="J103">
            <v>0.99039464453450021</v>
          </cell>
          <cell r="K103">
            <v>1.4925187444241161</v>
          </cell>
        </row>
        <row r="104">
          <cell r="A104">
            <v>2049</v>
          </cell>
          <cell r="B104">
            <v>14.273846907191693</v>
          </cell>
          <cell r="C104">
            <v>3.9157339664151731</v>
          </cell>
          <cell r="D104">
            <v>3.8659536663880449</v>
          </cell>
          <cell r="E104">
            <v>1.4555235502746433</v>
          </cell>
          <cell r="F104">
            <v>1.0165664382545423</v>
          </cell>
          <cell r="G104">
            <v>4.0200692858592939</v>
          </cell>
          <cell r="H104">
            <v>0.35267847514795042</v>
          </cell>
          <cell r="I104">
            <v>0.29426561529953732</v>
          </cell>
          <cell r="J104">
            <v>0.99039464453450021</v>
          </cell>
          <cell r="K104">
            <v>1.4925187444241161</v>
          </cell>
        </row>
        <row r="105">
          <cell r="A105">
            <v>2050</v>
          </cell>
          <cell r="B105">
            <v>14.273846907191693</v>
          </cell>
          <cell r="C105">
            <v>3.9157339664151731</v>
          </cell>
          <cell r="D105">
            <v>3.8659536663880449</v>
          </cell>
          <cell r="E105">
            <v>1.4555235502746433</v>
          </cell>
          <cell r="F105">
            <v>1.0165664382545423</v>
          </cell>
          <cell r="G105">
            <v>4.0200692858592939</v>
          </cell>
          <cell r="H105">
            <v>0.35267847514795042</v>
          </cell>
          <cell r="I105">
            <v>0.29426561529953732</v>
          </cell>
          <cell r="J105">
            <v>0.99039464453450021</v>
          </cell>
          <cell r="K105">
            <v>1.4925187444241161</v>
          </cell>
        </row>
        <row r="124">
          <cell r="A124" t="str">
            <v>Annual Land Units Adopted - Solution PDS</v>
          </cell>
          <cell r="Q124"/>
        </row>
        <row r="134">
          <cell r="AG134" t="str">
            <v>New Land units Required PDS (Includes replacement Units)</v>
          </cell>
          <cell r="AX134"/>
        </row>
        <row r="135">
          <cell r="C135">
            <v>3.1887773990666255</v>
          </cell>
          <cell r="D135">
            <v>0</v>
          </cell>
          <cell r="E135">
            <v>0</v>
          </cell>
          <cell r="F135">
            <v>0</v>
          </cell>
          <cell r="G135">
            <v>0</v>
          </cell>
          <cell r="H135">
            <v>0</v>
          </cell>
        </row>
        <row r="136">
          <cell r="AY136"/>
          <cell r="AZ136"/>
        </row>
        <row r="186">
          <cell r="A186" t="str">
            <v>Annual Land Units Adopted - Solution REF</v>
          </cell>
          <cell r="Q186"/>
        </row>
        <row r="196">
          <cell r="AG196" t="str">
            <v>New units Required REF</v>
          </cell>
          <cell r="AX196"/>
        </row>
        <row r="198">
          <cell r="C198">
            <v>3.1887773990666255</v>
          </cell>
        </row>
        <row r="249">
          <cell r="A249" t="str">
            <v>Net Annual Land Units Adopted - Conventional/Solution</v>
          </cell>
          <cell r="Q249" t="str">
            <v>Total CONVENTIONAL LandUnits (REF)</v>
          </cell>
          <cell r="AG249" t="str">
            <v>Total Land Conventional Units</v>
          </cell>
        </row>
        <row r="305">
          <cell r="A305" t="str">
            <v>Net Grid Electricity Units Saved</v>
          </cell>
          <cell r="AD305" t="str">
            <v>Fuel Units Avoided</v>
          </cell>
          <cell r="AT305" t="str">
            <v>Direct Emissions Saved - CO2-eq Aggregate (from Reduced Land Degradation)</v>
          </cell>
        </row>
      </sheetData>
      <sheetData sheetId="10">
        <row r="7">
          <cell r="A7" t="str">
            <v>CO2 MMT Reduced (NOT USED)</v>
          </cell>
        </row>
        <row r="61">
          <cell r="A61" t="str">
            <v>CO2-eq MMT Reduced</v>
          </cell>
        </row>
        <row r="64">
          <cell r="B64" t="str">
            <v>World</v>
          </cell>
        </row>
        <row r="120">
          <cell r="B120" t="str">
            <v>All Regimes</v>
          </cell>
        </row>
        <row r="169">
          <cell r="A169" t="str">
            <v>CO2 PPM CALCULATOR</v>
          </cell>
        </row>
        <row r="171">
          <cell r="B171" t="str">
            <v>yes</v>
          </cell>
        </row>
        <row r="172">
          <cell r="B172" t="str">
            <v>PPM</v>
          </cell>
        </row>
        <row r="222">
          <cell r="A222" t="str">
            <v>CO2-eq PPM CALCULATOR</v>
          </cell>
        </row>
      </sheetData>
      <sheetData sheetId="11"/>
      <sheetData sheetId="12">
        <row r="9">
          <cell r="A9" t="str">
            <v>REF Grid EFs kg CO2-eq per kwh</v>
          </cell>
        </row>
        <row r="64">
          <cell r="A64" t="str">
            <v>REF Grid EFs kg CO2 per kwh</v>
          </cell>
        </row>
        <row r="120">
          <cell r="A120" t="str">
            <v>PDS Grid EFs kg CO2-eq per kwh</v>
          </cell>
        </row>
        <row r="177">
          <cell r="A177" t="str">
            <v>PDS Grid EFs kg CO2 per kwh</v>
          </cell>
        </row>
      </sheetData>
      <sheetData sheetId="13">
        <row r="100">
          <cell r="A100" t="str">
            <v>OECD90</v>
          </cell>
        </row>
        <row r="459">
          <cell r="A459" t="str">
            <v>COUNTRY 2: India</v>
          </cell>
        </row>
        <row r="520">
          <cell r="A520" t="str">
            <v>COUNTRY 3: EU (region)</v>
          </cell>
        </row>
        <row r="581">
          <cell r="A581" t="str">
            <v>COUNTRY 4 : USA</v>
          </cell>
        </row>
      </sheetData>
      <sheetData sheetId="14"/>
      <sheetData sheetId="15">
        <row r="8">
          <cell r="A8" t="str">
            <v>FIRST COST FORECAST</v>
          </cell>
        </row>
        <row r="19">
          <cell r="A19" t="str">
            <v>Learning Rate</v>
          </cell>
        </row>
        <row r="91">
          <cell r="A91" t="str">
            <v>FIRST COST FACTORING</v>
          </cell>
        </row>
      </sheetData>
      <sheetData sheetId="16">
        <row r="9">
          <cell r="A9" t="str">
            <v>Operating Cost | SAVING CALCULATION</v>
          </cell>
        </row>
        <row r="68">
          <cell r="B68" t="str">
            <v>Solution Operating Cost/Savings</v>
          </cell>
        </row>
        <row r="120">
          <cell r="A120" t="str">
            <v>LIFETIME Operating Cost  FORECAST</v>
          </cell>
        </row>
        <row r="254">
          <cell r="A254" t="str">
            <v>LIFETIME Operating Cost |  FACTORING - PDS/SOLUTION ONLY</v>
          </cell>
        </row>
        <row r="527">
          <cell r="A527" t="str">
            <v>Operating Cost FACTORING</v>
          </cell>
        </row>
      </sheetData>
      <sheetData sheetId="17"/>
      <sheetData sheetId="18">
        <row r="17">
          <cell r="A17" t="str">
            <v>Customized Adoption</v>
          </cell>
        </row>
        <row r="77">
          <cell r="A77" t="str">
            <v>Scenario 1</v>
          </cell>
          <cell r="B77" t="str">
            <v>Aggressive-Moderate, Linear Trend</v>
          </cell>
        </row>
        <row r="78">
          <cell r="A78" t="str">
            <v>Year</v>
          </cell>
          <cell r="B78" t="str">
            <v>World</v>
          </cell>
        </row>
        <row r="79">
          <cell r="A79">
            <v>2012</v>
          </cell>
          <cell r="B79"/>
        </row>
        <row r="80">
          <cell r="A80">
            <v>2013</v>
          </cell>
          <cell r="B80"/>
        </row>
        <row r="81">
          <cell r="A81">
            <v>2014</v>
          </cell>
          <cell r="B81">
            <v>3.1887773990666233</v>
          </cell>
        </row>
        <row r="82">
          <cell r="A82">
            <v>2015</v>
          </cell>
          <cell r="B82">
            <v>3.4173968470301475</v>
          </cell>
        </row>
        <row r="83">
          <cell r="A83">
            <v>2016</v>
          </cell>
          <cell r="B83">
            <v>3.6460162949936716</v>
          </cell>
        </row>
        <row r="84">
          <cell r="A84">
            <v>2017</v>
          </cell>
          <cell r="B84">
            <v>3.8746357429571958</v>
          </cell>
        </row>
        <row r="85">
          <cell r="A85">
            <v>2018</v>
          </cell>
          <cell r="B85">
            <v>4.10325519092072</v>
          </cell>
        </row>
        <row r="86">
          <cell r="A86">
            <v>2019</v>
          </cell>
          <cell r="B86">
            <v>4.3318746388842442</v>
          </cell>
        </row>
        <row r="87">
          <cell r="A87">
            <v>2020</v>
          </cell>
          <cell r="B87">
            <v>4.5604940868477684</v>
          </cell>
        </row>
        <row r="88">
          <cell r="A88">
            <v>2021</v>
          </cell>
          <cell r="B88">
            <v>4.7891135348112925</v>
          </cell>
        </row>
        <row r="89">
          <cell r="A89">
            <v>2022</v>
          </cell>
          <cell r="B89">
            <v>5.0177329827748167</v>
          </cell>
        </row>
        <row r="90">
          <cell r="A90">
            <v>2023</v>
          </cell>
          <cell r="B90">
            <v>5.2463524307383409</v>
          </cell>
        </row>
        <row r="91">
          <cell r="A91">
            <v>2024</v>
          </cell>
          <cell r="B91">
            <v>5.4749718787018651</v>
          </cell>
        </row>
        <row r="92">
          <cell r="A92">
            <v>2025</v>
          </cell>
          <cell r="B92">
            <v>5.7035913266653893</v>
          </cell>
        </row>
        <row r="93">
          <cell r="A93">
            <v>2026</v>
          </cell>
          <cell r="B93">
            <v>5.9322107746289134</v>
          </cell>
        </row>
        <row r="94">
          <cell r="A94">
            <v>2027</v>
          </cell>
          <cell r="B94">
            <v>6.1608302225923808</v>
          </cell>
        </row>
        <row r="95">
          <cell r="A95">
            <v>2028</v>
          </cell>
          <cell r="B95">
            <v>6.389449670555905</v>
          </cell>
        </row>
        <row r="96">
          <cell r="A96">
            <v>2029</v>
          </cell>
          <cell r="B96">
            <v>6.6180691185194291</v>
          </cell>
        </row>
        <row r="97">
          <cell r="A97">
            <v>2030</v>
          </cell>
          <cell r="B97">
            <v>6.8466885664829533</v>
          </cell>
        </row>
        <row r="98">
          <cell r="A98">
            <v>2031</v>
          </cell>
          <cell r="B98">
            <v>7.0753080144464775</v>
          </cell>
        </row>
        <row r="99">
          <cell r="A99">
            <v>2032</v>
          </cell>
          <cell r="B99">
            <v>7.3039274624100017</v>
          </cell>
        </row>
        <row r="100">
          <cell r="A100">
            <v>2033</v>
          </cell>
          <cell r="B100">
            <v>7.5325469103735259</v>
          </cell>
        </row>
        <row r="101">
          <cell r="A101">
            <v>2034</v>
          </cell>
          <cell r="B101">
            <v>7.76116635833705</v>
          </cell>
        </row>
        <row r="102">
          <cell r="A102">
            <v>2035</v>
          </cell>
          <cell r="B102">
            <v>7.9897858063005742</v>
          </cell>
        </row>
        <row r="103">
          <cell r="A103">
            <v>2036</v>
          </cell>
          <cell r="B103">
            <v>8.2184052542640984</v>
          </cell>
        </row>
        <row r="104">
          <cell r="A104">
            <v>2037</v>
          </cell>
          <cell r="B104">
            <v>8.4470247022276226</v>
          </cell>
        </row>
        <row r="105">
          <cell r="A105">
            <v>2038</v>
          </cell>
          <cell r="B105">
            <v>8.6756441501911468</v>
          </cell>
        </row>
        <row r="106">
          <cell r="A106">
            <v>2039</v>
          </cell>
          <cell r="B106">
            <v>8.9042635981546709</v>
          </cell>
        </row>
        <row r="107">
          <cell r="A107">
            <v>2040</v>
          </cell>
          <cell r="B107">
            <v>9.1328830461181951</v>
          </cell>
        </row>
        <row r="108">
          <cell r="A108">
            <v>2041</v>
          </cell>
          <cell r="B108">
            <v>9.3615024940816625</v>
          </cell>
        </row>
        <row r="109">
          <cell r="A109">
            <v>2042</v>
          </cell>
          <cell r="B109">
            <v>9.5901219420451866</v>
          </cell>
        </row>
        <row r="110">
          <cell r="A110">
            <v>2043</v>
          </cell>
          <cell r="B110">
            <v>9.8187413900087108</v>
          </cell>
        </row>
        <row r="111">
          <cell r="A111">
            <v>2044</v>
          </cell>
          <cell r="B111">
            <v>9.8187413900087108</v>
          </cell>
        </row>
        <row r="112">
          <cell r="A112">
            <v>2045</v>
          </cell>
          <cell r="B112">
            <v>9.8187413900087108</v>
          </cell>
        </row>
        <row r="113">
          <cell r="A113">
            <v>2046</v>
          </cell>
          <cell r="B113">
            <v>9.8187413900087108</v>
          </cell>
        </row>
        <row r="114">
          <cell r="A114">
            <v>2047</v>
          </cell>
          <cell r="B114">
            <v>9.8187413900087108</v>
          </cell>
        </row>
        <row r="115">
          <cell r="A115">
            <v>2048</v>
          </cell>
          <cell r="B115">
            <v>9.8187413900087108</v>
          </cell>
        </row>
        <row r="116">
          <cell r="A116">
            <v>2049</v>
          </cell>
          <cell r="B116">
            <v>9.8187413900087108</v>
          </cell>
        </row>
        <row r="117">
          <cell r="A117">
            <v>2050</v>
          </cell>
          <cell r="B117">
            <v>9.8187413900087108</v>
          </cell>
        </row>
        <row r="118">
          <cell r="A118">
            <v>2051</v>
          </cell>
          <cell r="B118">
            <v>9.8187413900087108</v>
          </cell>
        </row>
        <row r="119">
          <cell r="A119">
            <v>2052</v>
          </cell>
          <cell r="B119">
            <v>9.8187413900087108</v>
          </cell>
        </row>
        <row r="120">
          <cell r="A120">
            <v>2053</v>
          </cell>
          <cell r="B120">
            <v>9.8187413900087108</v>
          </cell>
        </row>
        <row r="121">
          <cell r="A121">
            <v>2054</v>
          </cell>
          <cell r="B121">
            <v>9.8187413900087108</v>
          </cell>
        </row>
        <row r="122">
          <cell r="A122">
            <v>2055</v>
          </cell>
          <cell r="B122">
            <v>9.8187413900087108</v>
          </cell>
        </row>
        <row r="123">
          <cell r="A123">
            <v>2056</v>
          </cell>
          <cell r="B123">
            <v>9.8187413900087108</v>
          </cell>
        </row>
        <row r="124">
          <cell r="A124">
            <v>2057</v>
          </cell>
          <cell r="B124">
            <v>9.8187413900087108</v>
          </cell>
        </row>
        <row r="125">
          <cell r="A125">
            <v>2058</v>
          </cell>
          <cell r="B125">
            <v>9.8187413900087108</v>
          </cell>
        </row>
        <row r="126">
          <cell r="A126">
            <v>2059</v>
          </cell>
          <cell r="B126">
            <v>9.8187413900087108</v>
          </cell>
        </row>
        <row r="127">
          <cell r="A127">
            <v>2060</v>
          </cell>
          <cell r="B127">
            <v>9.8187413900087108</v>
          </cell>
        </row>
        <row r="128">
          <cell r="A128" t="str">
            <v>Back to top</v>
          </cell>
        </row>
        <row r="131">
          <cell r="A131" t="str">
            <v>Scenario 2</v>
          </cell>
          <cell r="B131" t="str">
            <v>Aggressive-High, Linear Trend</v>
          </cell>
        </row>
        <row r="132">
          <cell r="A132" t="str">
            <v>Year</v>
          </cell>
          <cell r="B132" t="str">
            <v>World</v>
          </cell>
        </row>
        <row r="133">
          <cell r="A133">
            <v>2012</v>
          </cell>
          <cell r="B133"/>
        </row>
        <row r="134">
          <cell r="A134">
            <v>2013</v>
          </cell>
          <cell r="B134"/>
        </row>
        <row r="135">
          <cell r="A135">
            <v>2014</v>
          </cell>
          <cell r="B135">
            <v>3.1887773990665664</v>
          </cell>
        </row>
        <row r="136">
          <cell r="A136">
            <v>2015</v>
          </cell>
          <cell r="B136">
            <v>3.4966959965145179</v>
          </cell>
        </row>
        <row r="137">
          <cell r="A137">
            <v>2016</v>
          </cell>
          <cell r="B137">
            <v>3.8046145939623557</v>
          </cell>
        </row>
        <row r="138">
          <cell r="A138">
            <v>2017</v>
          </cell>
          <cell r="B138">
            <v>4.1125331914103072</v>
          </cell>
        </row>
        <row r="139">
          <cell r="A139">
            <v>2018</v>
          </cell>
          <cell r="B139">
            <v>4.4204517888582586</v>
          </cell>
        </row>
        <row r="140">
          <cell r="A140">
            <v>2019</v>
          </cell>
          <cell r="B140">
            <v>4.7283703863060964</v>
          </cell>
        </row>
        <row r="141">
          <cell r="A141">
            <v>2020</v>
          </cell>
          <cell r="B141">
            <v>5.0362889837540479</v>
          </cell>
        </row>
        <row r="142">
          <cell r="A142">
            <v>2021</v>
          </cell>
          <cell r="B142">
            <v>5.3442075812019993</v>
          </cell>
        </row>
        <row r="143">
          <cell r="A143">
            <v>2022</v>
          </cell>
          <cell r="B143">
            <v>5.6521261786499508</v>
          </cell>
        </row>
        <row r="144">
          <cell r="A144">
            <v>2023</v>
          </cell>
          <cell r="B144">
            <v>5.9600447760977886</v>
          </cell>
        </row>
        <row r="145">
          <cell r="A145">
            <v>2024</v>
          </cell>
          <cell r="B145">
            <v>6.2679633735457401</v>
          </cell>
        </row>
        <row r="146">
          <cell r="A146">
            <v>2025</v>
          </cell>
          <cell r="B146">
            <v>6.5758819709936915</v>
          </cell>
        </row>
        <row r="147">
          <cell r="A147">
            <v>2026</v>
          </cell>
          <cell r="B147">
            <v>6.8838005684415293</v>
          </cell>
        </row>
        <row r="148">
          <cell r="A148">
            <v>2027</v>
          </cell>
          <cell r="B148">
            <v>7.1917191658894808</v>
          </cell>
        </row>
        <row r="149">
          <cell r="A149">
            <v>2028</v>
          </cell>
          <cell r="B149">
            <v>7.4996377633374323</v>
          </cell>
        </row>
        <row r="150">
          <cell r="A150">
            <v>2029</v>
          </cell>
          <cell r="B150">
            <v>7.8075563607853837</v>
          </cell>
        </row>
        <row r="151">
          <cell r="A151">
            <v>2030</v>
          </cell>
          <cell r="B151">
            <v>8.1154749582332215</v>
          </cell>
        </row>
        <row r="152">
          <cell r="A152">
            <v>2031</v>
          </cell>
          <cell r="B152">
            <v>8.423393555681173</v>
          </cell>
        </row>
        <row r="153">
          <cell r="A153">
            <v>2032</v>
          </cell>
          <cell r="B153">
            <v>8.7313121531291245</v>
          </cell>
        </row>
        <row r="154">
          <cell r="A154">
            <v>2033</v>
          </cell>
          <cell r="B154">
            <v>9.0392307505769622</v>
          </cell>
        </row>
        <row r="155">
          <cell r="A155">
            <v>2034</v>
          </cell>
          <cell r="B155">
            <v>9.3471493480249137</v>
          </cell>
        </row>
        <row r="156">
          <cell r="A156">
            <v>2035</v>
          </cell>
          <cell r="B156">
            <v>9.6550679454728652</v>
          </cell>
        </row>
        <row r="157">
          <cell r="A157">
            <v>2036</v>
          </cell>
          <cell r="B157">
            <v>9.962986542920703</v>
          </cell>
        </row>
        <row r="158">
          <cell r="A158">
            <v>2037</v>
          </cell>
          <cell r="B158">
            <v>10.270905140368654</v>
          </cell>
        </row>
        <row r="159">
          <cell r="A159">
            <v>2038</v>
          </cell>
          <cell r="B159">
            <v>10.270905140368654</v>
          </cell>
        </row>
        <row r="160">
          <cell r="A160">
            <v>2039</v>
          </cell>
          <cell r="B160">
            <v>10.270905140368654</v>
          </cell>
        </row>
        <row r="161">
          <cell r="A161">
            <v>2040</v>
          </cell>
          <cell r="B161">
            <v>10.270905140368654</v>
          </cell>
        </row>
        <row r="162">
          <cell r="A162">
            <v>2041</v>
          </cell>
          <cell r="B162">
            <v>10.270905140368654</v>
          </cell>
        </row>
        <row r="163">
          <cell r="A163">
            <v>2042</v>
          </cell>
          <cell r="B163">
            <v>10.270905140368654</v>
          </cell>
        </row>
        <row r="164">
          <cell r="A164">
            <v>2043</v>
          </cell>
          <cell r="B164">
            <v>10.270905140368654</v>
          </cell>
        </row>
        <row r="165">
          <cell r="A165">
            <v>2044</v>
          </cell>
          <cell r="B165">
            <v>10.270905140368654</v>
          </cell>
        </row>
        <row r="166">
          <cell r="A166">
            <v>2045</v>
          </cell>
          <cell r="B166">
            <v>10.270905140368654</v>
          </cell>
        </row>
        <row r="167">
          <cell r="A167">
            <v>2046</v>
          </cell>
          <cell r="B167">
            <v>10.270905140368654</v>
          </cell>
        </row>
        <row r="168">
          <cell r="A168">
            <v>2047</v>
          </cell>
          <cell r="B168">
            <v>10.270905140368654</v>
          </cell>
        </row>
        <row r="169">
          <cell r="A169">
            <v>2048</v>
          </cell>
          <cell r="B169">
            <v>10.270905140368654</v>
          </cell>
        </row>
        <row r="170">
          <cell r="A170">
            <v>2049</v>
          </cell>
          <cell r="B170">
            <v>10.270905140368654</v>
          </cell>
        </row>
        <row r="171">
          <cell r="A171">
            <v>2050</v>
          </cell>
          <cell r="B171">
            <v>10.270905140368654</v>
          </cell>
        </row>
        <row r="172">
          <cell r="A172">
            <v>2051</v>
          </cell>
          <cell r="B172">
            <v>10.270905140368654</v>
          </cell>
        </row>
        <row r="173">
          <cell r="A173">
            <v>2052</v>
          </cell>
          <cell r="B173">
            <v>10.270905140368654</v>
          </cell>
        </row>
        <row r="174">
          <cell r="A174">
            <v>2053</v>
          </cell>
          <cell r="B174">
            <v>10.270905140368654</v>
          </cell>
        </row>
        <row r="175">
          <cell r="A175">
            <v>2054</v>
          </cell>
          <cell r="B175">
            <v>10.270905140368654</v>
          </cell>
        </row>
        <row r="176">
          <cell r="A176">
            <v>2055</v>
          </cell>
          <cell r="B176">
            <v>10.270905140368654</v>
          </cell>
        </row>
        <row r="177">
          <cell r="A177">
            <v>2056</v>
          </cell>
          <cell r="B177">
            <v>10.270905140368654</v>
          </cell>
        </row>
        <row r="178">
          <cell r="A178">
            <v>2057</v>
          </cell>
          <cell r="B178">
            <v>10.270905140368654</v>
          </cell>
        </row>
        <row r="179">
          <cell r="A179">
            <v>2058</v>
          </cell>
          <cell r="B179">
            <v>10.270905140368654</v>
          </cell>
        </row>
        <row r="180">
          <cell r="A180">
            <v>2059</v>
          </cell>
          <cell r="B180">
            <v>10.270905140368654</v>
          </cell>
        </row>
        <row r="181">
          <cell r="A181">
            <v>2060</v>
          </cell>
          <cell r="B181">
            <v>14.190710447027163</v>
          </cell>
        </row>
        <row r="182">
          <cell r="A182" t="str">
            <v>Back to top</v>
          </cell>
        </row>
        <row r="185">
          <cell r="A185" t="str">
            <v>Scenario 3</v>
          </cell>
          <cell r="B185" t="str">
            <v>Aggressive-Moderate, high early growth</v>
          </cell>
        </row>
        <row r="186">
          <cell r="A186" t="str">
            <v>Year</v>
          </cell>
          <cell r="B186" t="str">
            <v>World</v>
          </cell>
        </row>
        <row r="187">
          <cell r="A187">
            <v>2012</v>
          </cell>
          <cell r="B187"/>
        </row>
        <row r="188">
          <cell r="A188">
            <v>2013</v>
          </cell>
          <cell r="B188"/>
        </row>
        <row r="189">
          <cell r="A189">
            <v>2014</v>
          </cell>
          <cell r="B189">
            <v>3.1887773990666801</v>
          </cell>
        </row>
        <row r="190">
          <cell r="A190">
            <v>2015</v>
          </cell>
          <cell r="B190">
            <v>3.5488530296091767</v>
          </cell>
        </row>
        <row r="191">
          <cell r="A191">
            <v>2016</v>
          </cell>
          <cell r="B191">
            <v>3.908928660151787</v>
          </cell>
        </row>
        <row r="192">
          <cell r="A192">
            <v>2017</v>
          </cell>
          <cell r="B192">
            <v>4.2690042906942836</v>
          </cell>
        </row>
        <row r="193">
          <cell r="A193">
            <v>2018</v>
          </cell>
          <cell r="B193">
            <v>4.6290799212367801</v>
          </cell>
        </row>
        <row r="194">
          <cell r="A194">
            <v>2019</v>
          </cell>
          <cell r="B194">
            <v>4.9891555517793904</v>
          </cell>
        </row>
        <row r="195">
          <cell r="A195">
            <v>2020</v>
          </cell>
          <cell r="B195">
            <v>5.349231182321887</v>
          </cell>
        </row>
        <row r="196">
          <cell r="A196">
            <v>2021</v>
          </cell>
          <cell r="B196">
            <v>5.7093068128644973</v>
          </cell>
        </row>
        <row r="197">
          <cell r="A197">
            <v>2022</v>
          </cell>
          <cell r="B197">
            <v>6.0693824434069938</v>
          </cell>
        </row>
        <row r="198">
          <cell r="A198">
            <v>2023</v>
          </cell>
          <cell r="B198">
            <v>6.4294580739494904</v>
          </cell>
        </row>
        <row r="199">
          <cell r="A199">
            <v>2024</v>
          </cell>
          <cell r="B199">
            <v>6.7895337044921007</v>
          </cell>
        </row>
        <row r="200">
          <cell r="A200">
            <v>2025</v>
          </cell>
          <cell r="B200">
            <v>7.1496093350345973</v>
          </cell>
        </row>
        <row r="201">
          <cell r="A201">
            <v>2026</v>
          </cell>
          <cell r="B201">
            <v>7.5096849655772075</v>
          </cell>
        </row>
        <row r="202">
          <cell r="A202">
            <v>2027</v>
          </cell>
          <cell r="B202">
            <v>7.8697605961197041</v>
          </cell>
        </row>
        <row r="203">
          <cell r="A203">
            <v>2028</v>
          </cell>
          <cell r="B203">
            <v>8.2298362266623144</v>
          </cell>
        </row>
        <row r="204">
          <cell r="A204">
            <v>2029</v>
          </cell>
          <cell r="B204">
            <v>8.589911857204811</v>
          </cell>
        </row>
        <row r="205">
          <cell r="A205">
            <v>2030</v>
          </cell>
          <cell r="B205">
            <v>8.949987487747336</v>
          </cell>
        </row>
        <row r="206">
          <cell r="A206">
            <v>2031</v>
          </cell>
          <cell r="B206">
            <v>9.0734419896476481</v>
          </cell>
        </row>
        <row r="207">
          <cell r="A207">
            <v>2032</v>
          </cell>
          <cell r="B207">
            <v>9.1968964915479319</v>
          </cell>
        </row>
        <row r="208">
          <cell r="A208">
            <v>2033</v>
          </cell>
          <cell r="B208">
            <v>9.320350993448244</v>
          </cell>
        </row>
        <row r="209">
          <cell r="A209">
            <v>2034</v>
          </cell>
          <cell r="B209">
            <v>9.4438054953485562</v>
          </cell>
        </row>
        <row r="210">
          <cell r="A210">
            <v>2035</v>
          </cell>
          <cell r="B210">
            <v>9.5672599972488399</v>
          </cell>
        </row>
        <row r="211">
          <cell r="A211">
            <v>2036</v>
          </cell>
          <cell r="B211">
            <v>9.6907144991491521</v>
          </cell>
        </row>
        <row r="212">
          <cell r="A212">
            <v>2037</v>
          </cell>
          <cell r="B212">
            <v>9.8141690010494358</v>
          </cell>
        </row>
        <row r="213">
          <cell r="A213">
            <v>2038</v>
          </cell>
          <cell r="B213">
            <v>9.9376235029497479</v>
          </cell>
        </row>
        <row r="214">
          <cell r="A214">
            <v>2039</v>
          </cell>
          <cell r="B214">
            <v>10.06107800485006</v>
          </cell>
        </row>
        <row r="215">
          <cell r="A215">
            <v>2040</v>
          </cell>
          <cell r="B215">
            <v>10.184532506750344</v>
          </cell>
        </row>
        <row r="216">
          <cell r="A216">
            <v>2041</v>
          </cell>
          <cell r="B216">
            <v>10.184532506750344</v>
          </cell>
        </row>
        <row r="217">
          <cell r="A217">
            <v>2042</v>
          </cell>
          <cell r="B217">
            <v>10.184532506750344</v>
          </cell>
        </row>
        <row r="218">
          <cell r="A218">
            <v>2043</v>
          </cell>
          <cell r="B218">
            <v>10.184532506750344</v>
          </cell>
        </row>
        <row r="219">
          <cell r="A219">
            <v>2044</v>
          </cell>
          <cell r="B219">
            <v>10.184532506750344</v>
          </cell>
        </row>
        <row r="220">
          <cell r="A220">
            <v>2045</v>
          </cell>
          <cell r="B220">
            <v>10.184532506750344</v>
          </cell>
        </row>
        <row r="221">
          <cell r="A221">
            <v>2046</v>
          </cell>
          <cell r="B221">
            <v>10.184532506750344</v>
          </cell>
        </row>
        <row r="222">
          <cell r="A222">
            <v>2047</v>
          </cell>
          <cell r="B222">
            <v>10.184532506750344</v>
          </cell>
        </row>
        <row r="223">
          <cell r="A223">
            <v>2048</v>
          </cell>
          <cell r="B223">
            <v>10.184532506750344</v>
          </cell>
        </row>
        <row r="224">
          <cell r="A224">
            <v>2049</v>
          </cell>
          <cell r="B224">
            <v>10.184532506750344</v>
          </cell>
        </row>
        <row r="225">
          <cell r="A225">
            <v>2050</v>
          </cell>
          <cell r="B225">
            <v>10.184532506750344</v>
          </cell>
        </row>
        <row r="226">
          <cell r="A226">
            <v>2051</v>
          </cell>
          <cell r="B226">
            <v>10.184532506750344</v>
          </cell>
        </row>
        <row r="227">
          <cell r="A227">
            <v>2052</v>
          </cell>
          <cell r="B227">
            <v>10.184532506750344</v>
          </cell>
        </row>
        <row r="228">
          <cell r="A228">
            <v>2053</v>
          </cell>
          <cell r="B228">
            <v>10.184532506750344</v>
          </cell>
        </row>
        <row r="229">
          <cell r="A229">
            <v>2054</v>
          </cell>
          <cell r="B229">
            <v>10.184532506750344</v>
          </cell>
        </row>
        <row r="230">
          <cell r="A230">
            <v>2055</v>
          </cell>
          <cell r="B230">
            <v>10.184532506750344</v>
          </cell>
        </row>
        <row r="231">
          <cell r="A231">
            <v>2056</v>
          </cell>
          <cell r="B231">
            <v>10.184532506750344</v>
          </cell>
        </row>
        <row r="232">
          <cell r="A232">
            <v>2057</v>
          </cell>
          <cell r="B232">
            <v>10.184532506750344</v>
          </cell>
        </row>
        <row r="233">
          <cell r="A233">
            <v>2058</v>
          </cell>
          <cell r="B233">
            <v>10.184532506750344</v>
          </cell>
        </row>
        <row r="234">
          <cell r="A234">
            <v>2059</v>
          </cell>
          <cell r="B234">
            <v>10.184532506750344</v>
          </cell>
        </row>
        <row r="235">
          <cell r="A235">
            <v>2060</v>
          </cell>
          <cell r="B235">
            <v>10.184532506750344</v>
          </cell>
        </row>
        <row r="236">
          <cell r="A236" t="str">
            <v>Back to top</v>
          </cell>
        </row>
        <row r="239">
          <cell r="A239" t="str">
            <v>Scenario 4</v>
          </cell>
          <cell r="B239" t="str">
            <v>Aggressive-high, high early growth</v>
          </cell>
        </row>
        <row r="240">
          <cell r="A240" t="str">
            <v>Year</v>
          </cell>
          <cell r="B240" t="str">
            <v>World</v>
          </cell>
        </row>
        <row r="241">
          <cell r="A241">
            <v>2012</v>
          </cell>
          <cell r="B241"/>
        </row>
        <row r="242">
          <cell r="A242">
            <v>2013</v>
          </cell>
          <cell r="B242"/>
        </row>
        <row r="243">
          <cell r="A243">
            <v>2014</v>
          </cell>
          <cell r="B243">
            <v>3.1887773990666801</v>
          </cell>
        </row>
        <row r="244">
          <cell r="A244">
            <v>2015</v>
          </cell>
          <cell r="B244">
            <v>3.6737491900471468</v>
          </cell>
        </row>
        <row r="245">
          <cell r="A245">
            <v>2016</v>
          </cell>
          <cell r="B245">
            <v>4.1587209810276136</v>
          </cell>
        </row>
        <row r="246">
          <cell r="A246">
            <v>2017</v>
          </cell>
          <cell r="B246">
            <v>4.6436927720080803</v>
          </cell>
        </row>
        <row r="247">
          <cell r="A247">
            <v>2018</v>
          </cell>
          <cell r="B247">
            <v>5.128664562988547</v>
          </cell>
        </row>
        <row r="248">
          <cell r="A248">
            <v>2019</v>
          </cell>
          <cell r="B248">
            <v>5.6136363539690137</v>
          </cell>
        </row>
        <row r="249">
          <cell r="A249">
            <v>2020</v>
          </cell>
          <cell r="B249">
            <v>6.0986081449494804</v>
          </cell>
        </row>
        <row r="250">
          <cell r="A250">
            <v>2021</v>
          </cell>
          <cell r="B250">
            <v>6.5835799359299472</v>
          </cell>
        </row>
        <row r="251">
          <cell r="A251">
            <v>2022</v>
          </cell>
          <cell r="B251">
            <v>7.0685517269104139</v>
          </cell>
        </row>
        <row r="252">
          <cell r="A252">
            <v>2023</v>
          </cell>
          <cell r="B252">
            <v>7.5535235178908806</v>
          </cell>
        </row>
        <row r="253">
          <cell r="A253">
            <v>2024</v>
          </cell>
          <cell r="B253">
            <v>8.0384953088713473</v>
          </cell>
        </row>
        <row r="254">
          <cell r="A254">
            <v>2025</v>
          </cell>
          <cell r="B254">
            <v>8.5234670998518141</v>
          </cell>
        </row>
        <row r="255">
          <cell r="A255">
            <v>2026</v>
          </cell>
          <cell r="B255">
            <v>9.0084388908322808</v>
          </cell>
        </row>
        <row r="256">
          <cell r="A256">
            <v>2027</v>
          </cell>
          <cell r="B256">
            <v>9.4934106818127475</v>
          </cell>
        </row>
        <row r="257">
          <cell r="A257">
            <v>2028</v>
          </cell>
          <cell r="B257">
            <v>9.9783824727932142</v>
          </cell>
        </row>
        <row r="258">
          <cell r="A258">
            <v>2029</v>
          </cell>
          <cell r="B258">
            <v>10.463354263773681</v>
          </cell>
        </row>
        <row r="259">
          <cell r="A259">
            <v>2030</v>
          </cell>
          <cell r="B259">
            <v>10.948326054754148</v>
          </cell>
        </row>
        <row r="260">
          <cell r="A260">
            <v>2031</v>
          </cell>
          <cell r="B260">
            <v>11.114602097376007</v>
          </cell>
        </row>
        <row r="261">
          <cell r="A261">
            <v>2032</v>
          </cell>
          <cell r="B261">
            <v>11.114602097376007</v>
          </cell>
        </row>
        <row r="262">
          <cell r="A262">
            <v>2033</v>
          </cell>
          <cell r="B262">
            <v>11.114602097376007</v>
          </cell>
        </row>
        <row r="263">
          <cell r="A263">
            <v>2034</v>
          </cell>
          <cell r="B263">
            <v>11.114602097376007</v>
          </cell>
        </row>
        <row r="264">
          <cell r="A264">
            <v>2035</v>
          </cell>
          <cell r="B264">
            <v>11.114602097376007</v>
          </cell>
        </row>
        <row r="265">
          <cell r="A265">
            <v>2036</v>
          </cell>
          <cell r="B265">
            <v>11.114602097376007</v>
          </cell>
        </row>
        <row r="266">
          <cell r="A266">
            <v>2037</v>
          </cell>
          <cell r="B266">
            <v>11.114602097376007</v>
          </cell>
        </row>
        <row r="267">
          <cell r="A267">
            <v>2038</v>
          </cell>
          <cell r="B267">
            <v>11.114602097376007</v>
          </cell>
        </row>
        <row r="268">
          <cell r="A268">
            <v>2039</v>
          </cell>
          <cell r="B268">
            <v>11.114602097376007</v>
          </cell>
        </row>
        <row r="269">
          <cell r="A269">
            <v>2040</v>
          </cell>
          <cell r="B269">
            <v>11.114602097376007</v>
          </cell>
        </row>
        <row r="270">
          <cell r="A270">
            <v>2041</v>
          </cell>
          <cell r="B270">
            <v>11.114602097376007</v>
          </cell>
        </row>
        <row r="271">
          <cell r="A271">
            <v>2042</v>
          </cell>
          <cell r="B271">
            <v>11.114602097376007</v>
          </cell>
        </row>
        <row r="272">
          <cell r="A272">
            <v>2043</v>
          </cell>
          <cell r="B272">
            <v>11.114602097376007</v>
          </cell>
        </row>
        <row r="273">
          <cell r="A273">
            <v>2044</v>
          </cell>
          <cell r="B273">
            <v>11.114602097376007</v>
          </cell>
        </row>
        <row r="274">
          <cell r="A274">
            <v>2045</v>
          </cell>
          <cell r="B274">
            <v>11.114602097376007</v>
          </cell>
        </row>
        <row r="275">
          <cell r="A275">
            <v>2046</v>
          </cell>
          <cell r="B275">
            <v>11.114602097376007</v>
          </cell>
        </row>
        <row r="276">
          <cell r="A276">
            <v>2047</v>
          </cell>
          <cell r="B276">
            <v>11.114602097376007</v>
          </cell>
        </row>
        <row r="277">
          <cell r="A277">
            <v>2048</v>
          </cell>
          <cell r="B277">
            <v>11.114602097376007</v>
          </cell>
        </row>
        <row r="278">
          <cell r="A278">
            <v>2049</v>
          </cell>
          <cell r="B278">
            <v>11.114602097376007</v>
          </cell>
        </row>
        <row r="279">
          <cell r="A279">
            <v>2050</v>
          </cell>
          <cell r="B279">
            <v>11.114602097376007</v>
          </cell>
        </row>
        <row r="280">
          <cell r="A280">
            <v>2051</v>
          </cell>
          <cell r="B280">
            <v>11.114602097376007</v>
          </cell>
        </row>
        <row r="281">
          <cell r="A281">
            <v>2052</v>
          </cell>
          <cell r="B281">
            <v>11.114602097376007</v>
          </cell>
        </row>
        <row r="282">
          <cell r="A282">
            <v>2053</v>
          </cell>
          <cell r="B282">
            <v>11.114602097376007</v>
          </cell>
        </row>
        <row r="283">
          <cell r="A283">
            <v>2054</v>
          </cell>
          <cell r="B283">
            <v>11.114602097376007</v>
          </cell>
        </row>
        <row r="284">
          <cell r="A284">
            <v>2055</v>
          </cell>
          <cell r="B284">
            <v>11.114602097376007</v>
          </cell>
        </row>
        <row r="285">
          <cell r="A285">
            <v>2056</v>
          </cell>
          <cell r="B285">
            <v>11.114602097376007</v>
          </cell>
        </row>
        <row r="286">
          <cell r="A286">
            <v>2057</v>
          </cell>
          <cell r="B286">
            <v>11.114602097376007</v>
          </cell>
        </row>
        <row r="287">
          <cell r="A287">
            <v>2058</v>
          </cell>
          <cell r="B287">
            <v>11.114602097376007</v>
          </cell>
        </row>
        <row r="288">
          <cell r="A288">
            <v>2059</v>
          </cell>
          <cell r="B288">
            <v>11.114602097376007</v>
          </cell>
        </row>
        <row r="289">
          <cell r="A289">
            <v>2060</v>
          </cell>
          <cell r="B289">
            <v>11.114602097376007</v>
          </cell>
        </row>
        <row r="290">
          <cell r="A290" t="str">
            <v>Back to top</v>
          </cell>
        </row>
        <row r="293">
          <cell r="A293" t="str">
            <v>Scenario 5</v>
          </cell>
          <cell r="B293" t="str">
            <v>Aggressive max, urgent, linear trend</v>
          </cell>
        </row>
        <row r="294">
          <cell r="A294" t="str">
            <v>Year</v>
          </cell>
          <cell r="B294" t="str">
            <v>World</v>
          </cell>
        </row>
        <row r="295">
          <cell r="A295">
            <v>2012</v>
          </cell>
          <cell r="B295"/>
        </row>
        <row r="296">
          <cell r="A296">
            <v>2013</v>
          </cell>
          <cell r="B296"/>
        </row>
        <row r="297">
          <cell r="A297">
            <v>2014</v>
          </cell>
          <cell r="B297">
            <v>3.1887773990667938</v>
          </cell>
        </row>
        <row r="298">
          <cell r="A298">
            <v>2015</v>
          </cell>
          <cell r="B298">
            <v>3.8815942433245709</v>
          </cell>
        </row>
        <row r="299">
          <cell r="A299">
            <v>2016</v>
          </cell>
          <cell r="B299">
            <v>4.574411087582348</v>
          </cell>
        </row>
        <row r="300">
          <cell r="A300">
            <v>2017</v>
          </cell>
          <cell r="B300">
            <v>5.2672279318403525</v>
          </cell>
        </row>
        <row r="301">
          <cell r="A301">
            <v>2018</v>
          </cell>
          <cell r="B301">
            <v>5.9600447760981297</v>
          </cell>
        </row>
        <row r="302">
          <cell r="A302">
            <v>2019</v>
          </cell>
          <cell r="B302">
            <v>6.6528616203559068</v>
          </cell>
        </row>
        <row r="303">
          <cell r="A303">
            <v>2020</v>
          </cell>
          <cell r="B303">
            <v>7.3456784646136839</v>
          </cell>
        </row>
        <row r="304">
          <cell r="A304">
            <v>2021</v>
          </cell>
          <cell r="B304">
            <v>8.038495308871461</v>
          </cell>
        </row>
        <row r="305">
          <cell r="A305">
            <v>2022</v>
          </cell>
          <cell r="B305">
            <v>8.7313121531292381</v>
          </cell>
        </row>
        <row r="306">
          <cell r="A306">
            <v>2023</v>
          </cell>
          <cell r="B306">
            <v>9.4241289973872426</v>
          </cell>
        </row>
        <row r="307">
          <cell r="A307">
            <v>2024</v>
          </cell>
          <cell r="B307">
            <v>10.11694584164502</v>
          </cell>
        </row>
        <row r="308">
          <cell r="A308">
            <v>2025</v>
          </cell>
          <cell r="B308">
            <v>10.809762685902797</v>
          </cell>
        </row>
        <row r="309">
          <cell r="A309">
            <v>2026</v>
          </cell>
          <cell r="B309">
            <v>11.502579530160574</v>
          </cell>
        </row>
        <row r="310">
          <cell r="A310">
            <v>2027</v>
          </cell>
          <cell r="B310">
            <v>11.502579530160574</v>
          </cell>
        </row>
        <row r="311">
          <cell r="A311">
            <v>2028</v>
          </cell>
          <cell r="B311">
            <v>11.502579530160574</v>
          </cell>
        </row>
        <row r="312">
          <cell r="A312">
            <v>2029</v>
          </cell>
          <cell r="B312">
            <v>11.502579530160574</v>
          </cell>
        </row>
        <row r="313">
          <cell r="A313">
            <v>2030</v>
          </cell>
          <cell r="B313">
            <v>11.502579530160574</v>
          </cell>
        </row>
        <row r="314">
          <cell r="A314">
            <v>2031</v>
          </cell>
          <cell r="B314">
            <v>11.502579530160574</v>
          </cell>
        </row>
        <row r="315">
          <cell r="A315">
            <v>2032</v>
          </cell>
          <cell r="B315">
            <v>11.502579530160574</v>
          </cell>
        </row>
        <row r="316">
          <cell r="A316">
            <v>2033</v>
          </cell>
          <cell r="B316">
            <v>11.502579530160574</v>
          </cell>
        </row>
        <row r="317">
          <cell r="A317">
            <v>2034</v>
          </cell>
          <cell r="B317">
            <v>11.502579530160574</v>
          </cell>
        </row>
        <row r="318">
          <cell r="A318">
            <v>2035</v>
          </cell>
          <cell r="B318">
            <v>11.502579530160574</v>
          </cell>
        </row>
        <row r="319">
          <cell r="A319">
            <v>2036</v>
          </cell>
          <cell r="B319">
            <v>11.502579530160574</v>
          </cell>
        </row>
        <row r="320">
          <cell r="A320">
            <v>2037</v>
          </cell>
          <cell r="B320">
            <v>11.502579530160574</v>
          </cell>
        </row>
        <row r="321">
          <cell r="A321">
            <v>2038</v>
          </cell>
          <cell r="B321">
            <v>11.502579530160574</v>
          </cell>
        </row>
        <row r="322">
          <cell r="A322">
            <v>2039</v>
          </cell>
          <cell r="B322">
            <v>11.502579530160574</v>
          </cell>
        </row>
        <row r="323">
          <cell r="A323">
            <v>2040</v>
          </cell>
          <cell r="B323">
            <v>11.502579530160574</v>
          </cell>
        </row>
        <row r="324">
          <cell r="A324">
            <v>2041</v>
          </cell>
          <cell r="B324">
            <v>11.502579530160574</v>
          </cell>
        </row>
        <row r="325">
          <cell r="A325">
            <v>2042</v>
          </cell>
          <cell r="B325">
            <v>11.502579530160574</v>
          </cell>
        </row>
        <row r="326">
          <cell r="A326">
            <v>2043</v>
          </cell>
          <cell r="B326">
            <v>11.502579530160574</v>
          </cell>
        </row>
        <row r="327">
          <cell r="A327">
            <v>2044</v>
          </cell>
          <cell r="B327">
            <v>11.502579530160574</v>
          </cell>
        </row>
        <row r="328">
          <cell r="A328">
            <v>2045</v>
          </cell>
          <cell r="B328">
            <v>11.502579530160574</v>
          </cell>
        </row>
        <row r="329">
          <cell r="A329">
            <v>2046</v>
          </cell>
          <cell r="B329">
            <v>11.502579530160574</v>
          </cell>
        </row>
        <row r="330">
          <cell r="A330">
            <v>2047</v>
          </cell>
          <cell r="B330">
            <v>11.502579530160574</v>
          </cell>
        </row>
        <row r="331">
          <cell r="A331">
            <v>2048</v>
          </cell>
          <cell r="B331">
            <v>11.502579530160574</v>
          </cell>
        </row>
        <row r="332">
          <cell r="A332">
            <v>2049</v>
          </cell>
          <cell r="B332">
            <v>11.502579530160574</v>
          </cell>
        </row>
        <row r="333">
          <cell r="A333">
            <v>2050</v>
          </cell>
          <cell r="B333">
            <v>11.502579530160574</v>
          </cell>
        </row>
        <row r="334">
          <cell r="A334">
            <v>2051</v>
          </cell>
          <cell r="B334">
            <v>11.502579530160574</v>
          </cell>
        </row>
        <row r="335">
          <cell r="A335">
            <v>2052</v>
          </cell>
          <cell r="B335">
            <v>11.502579530160574</v>
          </cell>
        </row>
        <row r="336">
          <cell r="A336">
            <v>2053</v>
          </cell>
          <cell r="B336">
            <v>11.502579530160574</v>
          </cell>
        </row>
        <row r="337">
          <cell r="A337">
            <v>2054</v>
          </cell>
          <cell r="B337">
            <v>11.502579530160574</v>
          </cell>
        </row>
        <row r="338">
          <cell r="A338">
            <v>2055</v>
          </cell>
          <cell r="B338">
            <v>11.502579530160574</v>
          </cell>
        </row>
        <row r="339">
          <cell r="A339">
            <v>2056</v>
          </cell>
          <cell r="B339">
            <v>11.502579530160574</v>
          </cell>
        </row>
        <row r="340">
          <cell r="A340">
            <v>2057</v>
          </cell>
          <cell r="B340">
            <v>11.502579530160574</v>
          </cell>
        </row>
        <row r="341">
          <cell r="A341">
            <v>2058</v>
          </cell>
          <cell r="B341">
            <v>11.502579530160574</v>
          </cell>
        </row>
        <row r="342">
          <cell r="A342">
            <v>2059</v>
          </cell>
          <cell r="B342">
            <v>11.502579530160574</v>
          </cell>
        </row>
        <row r="343">
          <cell r="A343">
            <v>2060</v>
          </cell>
          <cell r="B343">
            <v>11.502579530160574</v>
          </cell>
        </row>
        <row r="344">
          <cell r="A344" t="str">
            <v>Back to top</v>
          </cell>
        </row>
        <row r="347">
          <cell r="A347" t="str">
            <v>Scenario 6</v>
          </cell>
          <cell r="B347" t="str">
            <v>[Type Scenario 6 Name Here...]</v>
          </cell>
        </row>
        <row r="348">
          <cell r="A348" t="str">
            <v>Year</v>
          </cell>
          <cell r="B348" t="str">
            <v>World</v>
          </cell>
        </row>
        <row r="349">
          <cell r="A349">
            <v>2012</v>
          </cell>
          <cell r="B349"/>
        </row>
        <row r="350">
          <cell r="A350">
            <v>2013</v>
          </cell>
          <cell r="B350"/>
        </row>
        <row r="351">
          <cell r="A351">
            <v>2014</v>
          </cell>
          <cell r="B351"/>
        </row>
        <row r="352">
          <cell r="A352">
            <v>2015</v>
          </cell>
          <cell r="B352"/>
        </row>
        <row r="353">
          <cell r="A353">
            <v>2016</v>
          </cell>
          <cell r="B353"/>
        </row>
        <row r="354">
          <cell r="A354">
            <v>2017</v>
          </cell>
          <cell r="B354"/>
        </row>
        <row r="355">
          <cell r="A355">
            <v>2018</v>
          </cell>
          <cell r="B355"/>
        </row>
        <row r="356">
          <cell r="A356">
            <v>2019</v>
          </cell>
          <cell r="B356"/>
        </row>
        <row r="357">
          <cell r="A357">
            <v>2020</v>
          </cell>
          <cell r="B357"/>
        </row>
        <row r="358">
          <cell r="A358">
            <v>2021</v>
          </cell>
          <cell r="B358"/>
        </row>
        <row r="359">
          <cell r="A359">
            <v>2022</v>
          </cell>
          <cell r="B359"/>
        </row>
        <row r="360">
          <cell r="A360">
            <v>2023</v>
          </cell>
          <cell r="B360"/>
        </row>
        <row r="361">
          <cell r="A361">
            <v>2024</v>
          </cell>
          <cell r="B361"/>
        </row>
        <row r="362">
          <cell r="A362">
            <v>2025</v>
          </cell>
          <cell r="B362"/>
        </row>
        <row r="363">
          <cell r="A363">
            <v>2026</v>
          </cell>
          <cell r="B363"/>
        </row>
        <row r="364">
          <cell r="A364">
            <v>2027</v>
          </cell>
          <cell r="B364"/>
        </row>
        <row r="365">
          <cell r="A365">
            <v>2028</v>
          </cell>
          <cell r="B365"/>
        </row>
        <row r="366">
          <cell r="A366">
            <v>2029</v>
          </cell>
          <cell r="B366"/>
        </row>
        <row r="367">
          <cell r="A367">
            <v>2030</v>
          </cell>
          <cell r="B367"/>
        </row>
        <row r="368">
          <cell r="A368">
            <v>2031</v>
          </cell>
          <cell r="B368"/>
        </row>
        <row r="369">
          <cell r="A369">
            <v>2032</v>
          </cell>
          <cell r="B369"/>
        </row>
        <row r="370">
          <cell r="A370">
            <v>2033</v>
          </cell>
          <cell r="B370"/>
        </row>
        <row r="371">
          <cell r="A371">
            <v>2034</v>
          </cell>
          <cell r="B371"/>
        </row>
        <row r="372">
          <cell r="A372">
            <v>2035</v>
          </cell>
          <cell r="B372"/>
        </row>
        <row r="373">
          <cell r="A373">
            <v>2036</v>
          </cell>
          <cell r="B373"/>
        </row>
        <row r="374">
          <cell r="A374">
            <v>2037</v>
          </cell>
          <cell r="B374"/>
        </row>
        <row r="375">
          <cell r="A375">
            <v>2038</v>
          </cell>
          <cell r="B375"/>
        </row>
        <row r="376">
          <cell r="A376">
            <v>2039</v>
          </cell>
          <cell r="B376"/>
        </row>
        <row r="377">
          <cell r="A377">
            <v>2040</v>
          </cell>
          <cell r="B377"/>
        </row>
        <row r="378">
          <cell r="A378">
            <v>2041</v>
          </cell>
          <cell r="B378"/>
        </row>
        <row r="379">
          <cell r="A379">
            <v>2042</v>
          </cell>
          <cell r="B379"/>
        </row>
        <row r="380">
          <cell r="A380">
            <v>2043</v>
          </cell>
          <cell r="B380"/>
        </row>
        <row r="381">
          <cell r="A381">
            <v>2044</v>
          </cell>
          <cell r="B381"/>
        </row>
        <row r="382">
          <cell r="A382">
            <v>2045</v>
          </cell>
          <cell r="B382"/>
        </row>
        <row r="383">
          <cell r="A383">
            <v>2046</v>
          </cell>
          <cell r="B383"/>
        </row>
        <row r="384">
          <cell r="A384">
            <v>2047</v>
          </cell>
          <cell r="B384"/>
        </row>
        <row r="385">
          <cell r="A385">
            <v>2048</v>
          </cell>
          <cell r="B385"/>
        </row>
        <row r="386">
          <cell r="A386">
            <v>2049</v>
          </cell>
          <cell r="B386"/>
        </row>
        <row r="387">
          <cell r="A387">
            <v>2050</v>
          </cell>
          <cell r="B387"/>
        </row>
        <row r="388">
          <cell r="A388">
            <v>2051</v>
          </cell>
          <cell r="B388"/>
        </row>
        <row r="389">
          <cell r="A389">
            <v>2052</v>
          </cell>
          <cell r="B389"/>
        </row>
        <row r="390">
          <cell r="A390">
            <v>2053</v>
          </cell>
          <cell r="B390"/>
        </row>
        <row r="391">
          <cell r="A391">
            <v>2054</v>
          </cell>
          <cell r="B391"/>
        </row>
        <row r="392">
          <cell r="A392">
            <v>2055</v>
          </cell>
          <cell r="B392"/>
        </row>
        <row r="393">
          <cell r="A393">
            <v>2056</v>
          </cell>
          <cell r="B393"/>
        </row>
        <row r="394">
          <cell r="A394">
            <v>2057</v>
          </cell>
          <cell r="B394"/>
        </row>
        <row r="395">
          <cell r="A395">
            <v>2058</v>
          </cell>
          <cell r="B395"/>
        </row>
        <row r="396">
          <cell r="A396">
            <v>2059</v>
          </cell>
          <cell r="B396"/>
        </row>
        <row r="397">
          <cell r="A397">
            <v>2060</v>
          </cell>
          <cell r="B397"/>
        </row>
        <row r="398">
          <cell r="A398" t="str">
            <v>Back to top</v>
          </cell>
        </row>
        <row r="401">
          <cell r="A401" t="str">
            <v>Scenario 7</v>
          </cell>
          <cell r="B401" t="str">
            <v>[Type Scenario 7 Name Here...]</v>
          </cell>
        </row>
        <row r="402">
          <cell r="A402" t="str">
            <v>Year</v>
          </cell>
          <cell r="B402" t="str">
            <v>World</v>
          </cell>
        </row>
        <row r="403">
          <cell r="A403">
            <v>2012</v>
          </cell>
          <cell r="B403"/>
        </row>
        <row r="404">
          <cell r="A404">
            <v>2013</v>
          </cell>
          <cell r="B404"/>
        </row>
        <row r="405">
          <cell r="A405">
            <v>2014</v>
          </cell>
          <cell r="B405"/>
        </row>
        <row r="406">
          <cell r="A406">
            <v>2015</v>
          </cell>
          <cell r="B406"/>
        </row>
        <row r="407">
          <cell r="A407">
            <v>2016</v>
          </cell>
          <cell r="B407"/>
        </row>
        <row r="408">
          <cell r="A408">
            <v>2017</v>
          </cell>
          <cell r="B408"/>
        </row>
        <row r="409">
          <cell r="A409">
            <v>2018</v>
          </cell>
          <cell r="B409"/>
        </row>
        <row r="410">
          <cell r="A410">
            <v>2019</v>
          </cell>
          <cell r="B410"/>
        </row>
        <row r="411">
          <cell r="A411">
            <v>2020</v>
          </cell>
          <cell r="B411"/>
        </row>
        <row r="412">
          <cell r="A412">
            <v>2021</v>
          </cell>
          <cell r="B412"/>
        </row>
        <row r="413">
          <cell r="A413">
            <v>2022</v>
          </cell>
          <cell r="B413"/>
        </row>
        <row r="414">
          <cell r="A414">
            <v>2023</v>
          </cell>
          <cell r="B414"/>
        </row>
        <row r="415">
          <cell r="A415">
            <v>2024</v>
          </cell>
          <cell r="B415"/>
        </row>
        <row r="416">
          <cell r="A416">
            <v>2025</v>
          </cell>
          <cell r="B416"/>
        </row>
        <row r="417">
          <cell r="A417">
            <v>2026</v>
          </cell>
          <cell r="B417"/>
        </row>
        <row r="418">
          <cell r="A418">
            <v>2027</v>
          </cell>
          <cell r="B418"/>
        </row>
        <row r="419">
          <cell r="A419">
            <v>2028</v>
          </cell>
          <cell r="B419"/>
        </row>
        <row r="420">
          <cell r="A420">
            <v>2029</v>
          </cell>
          <cell r="B420"/>
        </row>
        <row r="421">
          <cell r="A421">
            <v>2030</v>
          </cell>
          <cell r="B421"/>
        </row>
        <row r="422">
          <cell r="A422">
            <v>2031</v>
          </cell>
          <cell r="B422"/>
        </row>
        <row r="423">
          <cell r="A423">
            <v>2032</v>
          </cell>
          <cell r="B423"/>
        </row>
        <row r="424">
          <cell r="A424">
            <v>2033</v>
          </cell>
          <cell r="B424"/>
        </row>
        <row r="425">
          <cell r="A425">
            <v>2034</v>
          </cell>
          <cell r="B425"/>
        </row>
        <row r="426">
          <cell r="A426">
            <v>2035</v>
          </cell>
          <cell r="B426"/>
        </row>
        <row r="427">
          <cell r="A427">
            <v>2036</v>
          </cell>
          <cell r="B427"/>
        </row>
        <row r="428">
          <cell r="A428">
            <v>2037</v>
          </cell>
          <cell r="B428"/>
        </row>
        <row r="429">
          <cell r="A429">
            <v>2038</v>
          </cell>
          <cell r="B429"/>
        </row>
        <row r="430">
          <cell r="A430">
            <v>2039</v>
          </cell>
          <cell r="B430"/>
        </row>
        <row r="431">
          <cell r="A431">
            <v>2040</v>
          </cell>
          <cell r="B431"/>
        </row>
        <row r="432">
          <cell r="A432">
            <v>2041</v>
          </cell>
          <cell r="B432"/>
        </row>
        <row r="433">
          <cell r="A433">
            <v>2042</v>
          </cell>
          <cell r="B433"/>
        </row>
        <row r="434">
          <cell r="A434">
            <v>2043</v>
          </cell>
          <cell r="B434"/>
        </row>
        <row r="435">
          <cell r="A435">
            <v>2044</v>
          </cell>
          <cell r="B435"/>
        </row>
        <row r="436">
          <cell r="A436">
            <v>2045</v>
          </cell>
          <cell r="B436"/>
        </row>
        <row r="437">
          <cell r="A437">
            <v>2046</v>
          </cell>
          <cell r="B437"/>
        </row>
        <row r="438">
          <cell r="A438">
            <v>2047</v>
          </cell>
          <cell r="B438"/>
        </row>
        <row r="439">
          <cell r="A439">
            <v>2048</v>
          </cell>
          <cell r="B439"/>
        </row>
        <row r="440">
          <cell r="A440">
            <v>2049</v>
          </cell>
          <cell r="B440"/>
        </row>
        <row r="441">
          <cell r="A441">
            <v>2050</v>
          </cell>
          <cell r="B441"/>
        </row>
        <row r="442">
          <cell r="A442">
            <v>2051</v>
          </cell>
          <cell r="B442"/>
        </row>
        <row r="443">
          <cell r="A443">
            <v>2052</v>
          </cell>
          <cell r="B443"/>
        </row>
        <row r="444">
          <cell r="A444">
            <v>2053</v>
          </cell>
          <cell r="B444"/>
        </row>
        <row r="445">
          <cell r="A445">
            <v>2054</v>
          </cell>
          <cell r="B445"/>
        </row>
        <row r="446">
          <cell r="A446">
            <v>2055</v>
          </cell>
          <cell r="B446"/>
        </row>
        <row r="447">
          <cell r="A447">
            <v>2056</v>
          </cell>
          <cell r="B447"/>
        </row>
        <row r="448">
          <cell r="A448">
            <v>2057</v>
          </cell>
          <cell r="B448"/>
        </row>
        <row r="449">
          <cell r="A449">
            <v>2058</v>
          </cell>
          <cell r="B449"/>
        </row>
        <row r="450">
          <cell r="A450">
            <v>2059</v>
          </cell>
          <cell r="B450"/>
        </row>
        <row r="451">
          <cell r="A451">
            <v>2060</v>
          </cell>
          <cell r="B451"/>
        </row>
        <row r="452">
          <cell r="A452" t="str">
            <v>Back to top</v>
          </cell>
        </row>
        <row r="455">
          <cell r="A455" t="str">
            <v>Scenario 8</v>
          </cell>
          <cell r="B455" t="str">
            <v>[Type Scenario 8 Name Here...]</v>
          </cell>
        </row>
        <row r="456">
          <cell r="A456" t="str">
            <v>Year</v>
          </cell>
          <cell r="B456" t="str">
            <v>World</v>
          </cell>
        </row>
        <row r="457">
          <cell r="A457">
            <v>2012</v>
          </cell>
          <cell r="B457"/>
        </row>
        <row r="458">
          <cell r="A458">
            <v>2013</v>
          </cell>
          <cell r="B458"/>
        </row>
        <row r="459">
          <cell r="A459">
            <v>2014</v>
          </cell>
          <cell r="B459"/>
        </row>
        <row r="460">
          <cell r="A460">
            <v>2015</v>
          </cell>
          <cell r="B460"/>
        </row>
        <row r="461">
          <cell r="A461">
            <v>2016</v>
          </cell>
          <cell r="B461"/>
        </row>
        <row r="462">
          <cell r="A462">
            <v>2017</v>
          </cell>
          <cell r="B462"/>
        </row>
        <row r="463">
          <cell r="A463">
            <v>2018</v>
          </cell>
          <cell r="B463"/>
        </row>
        <row r="464">
          <cell r="A464">
            <v>2019</v>
          </cell>
          <cell r="B464"/>
        </row>
        <row r="465">
          <cell r="A465">
            <v>2020</v>
          </cell>
          <cell r="B465"/>
        </row>
        <row r="466">
          <cell r="A466">
            <v>2021</v>
          </cell>
          <cell r="B466"/>
        </row>
        <row r="467">
          <cell r="A467">
            <v>2022</v>
          </cell>
          <cell r="B467"/>
        </row>
        <row r="468">
          <cell r="A468">
            <v>2023</v>
          </cell>
          <cell r="B468"/>
        </row>
        <row r="469">
          <cell r="A469">
            <v>2024</v>
          </cell>
          <cell r="B469"/>
        </row>
        <row r="470">
          <cell r="A470">
            <v>2025</v>
          </cell>
          <cell r="B470"/>
        </row>
        <row r="471">
          <cell r="A471">
            <v>2026</v>
          </cell>
          <cell r="B471"/>
        </row>
        <row r="472">
          <cell r="A472">
            <v>2027</v>
          </cell>
          <cell r="B472"/>
        </row>
        <row r="473">
          <cell r="A473">
            <v>2028</v>
          </cell>
          <cell r="B473"/>
        </row>
        <row r="474">
          <cell r="A474">
            <v>2029</v>
          </cell>
          <cell r="B474"/>
        </row>
        <row r="475">
          <cell r="A475">
            <v>2030</v>
          </cell>
          <cell r="B475"/>
        </row>
        <row r="476">
          <cell r="A476">
            <v>2031</v>
          </cell>
          <cell r="B476"/>
        </row>
        <row r="477">
          <cell r="A477">
            <v>2032</v>
          </cell>
          <cell r="B477"/>
        </row>
        <row r="478">
          <cell r="A478">
            <v>2033</v>
          </cell>
          <cell r="B478"/>
        </row>
        <row r="479">
          <cell r="A479">
            <v>2034</v>
          </cell>
          <cell r="B479"/>
        </row>
        <row r="480">
          <cell r="A480">
            <v>2035</v>
          </cell>
          <cell r="B480"/>
        </row>
        <row r="481">
          <cell r="A481">
            <v>2036</v>
          </cell>
          <cell r="B481"/>
        </row>
        <row r="482">
          <cell r="A482">
            <v>2037</v>
          </cell>
          <cell r="B482"/>
        </row>
        <row r="483">
          <cell r="A483">
            <v>2038</v>
          </cell>
          <cell r="B483"/>
        </row>
        <row r="484">
          <cell r="A484">
            <v>2039</v>
          </cell>
          <cell r="B484"/>
        </row>
        <row r="485">
          <cell r="A485">
            <v>2040</v>
          </cell>
          <cell r="B485"/>
        </row>
        <row r="486">
          <cell r="A486">
            <v>2041</v>
          </cell>
          <cell r="B486"/>
        </row>
        <row r="487">
          <cell r="A487">
            <v>2042</v>
          </cell>
          <cell r="B487"/>
        </row>
        <row r="488">
          <cell r="A488">
            <v>2043</v>
          </cell>
          <cell r="B488"/>
        </row>
        <row r="489">
          <cell r="A489">
            <v>2044</v>
          </cell>
          <cell r="B489"/>
        </row>
        <row r="490">
          <cell r="A490">
            <v>2045</v>
          </cell>
          <cell r="B490"/>
        </row>
        <row r="491">
          <cell r="A491">
            <v>2046</v>
          </cell>
          <cell r="B491"/>
        </row>
        <row r="492">
          <cell r="A492">
            <v>2047</v>
          </cell>
          <cell r="B492"/>
        </row>
        <row r="493">
          <cell r="A493">
            <v>2048</v>
          </cell>
          <cell r="B493"/>
        </row>
        <row r="494">
          <cell r="A494">
            <v>2049</v>
          </cell>
          <cell r="B494"/>
        </row>
        <row r="495">
          <cell r="A495">
            <v>2050</v>
          </cell>
          <cell r="B495"/>
        </row>
        <row r="496">
          <cell r="A496">
            <v>2051</v>
          </cell>
          <cell r="B496"/>
        </row>
        <row r="497">
          <cell r="A497">
            <v>2052</v>
          </cell>
          <cell r="B497"/>
        </row>
        <row r="498">
          <cell r="A498">
            <v>2053</v>
          </cell>
          <cell r="B498"/>
        </row>
        <row r="499">
          <cell r="A499">
            <v>2054</v>
          </cell>
          <cell r="B499"/>
        </row>
        <row r="500">
          <cell r="A500">
            <v>2055</v>
          </cell>
          <cell r="B500"/>
        </row>
        <row r="501">
          <cell r="A501">
            <v>2056</v>
          </cell>
          <cell r="B501"/>
        </row>
        <row r="502">
          <cell r="A502">
            <v>2057</v>
          </cell>
          <cell r="B502"/>
        </row>
        <row r="503">
          <cell r="A503">
            <v>2058</v>
          </cell>
          <cell r="B503"/>
        </row>
        <row r="504">
          <cell r="A504">
            <v>2059</v>
          </cell>
          <cell r="B504"/>
        </row>
        <row r="505">
          <cell r="A505">
            <v>2060</v>
          </cell>
          <cell r="B505"/>
        </row>
        <row r="506">
          <cell r="A506" t="str">
            <v>Back to top</v>
          </cell>
        </row>
        <row r="509">
          <cell r="A509" t="str">
            <v>Scenario 9</v>
          </cell>
          <cell r="B509" t="str">
            <v>[Type Scenario 9 Name Here...]</v>
          </cell>
        </row>
        <row r="510">
          <cell r="A510" t="str">
            <v>Year</v>
          </cell>
          <cell r="B510" t="str">
            <v>World</v>
          </cell>
        </row>
        <row r="511">
          <cell r="A511">
            <v>2012</v>
          </cell>
          <cell r="B511"/>
        </row>
        <row r="512">
          <cell r="A512">
            <v>2013</v>
          </cell>
          <cell r="B512"/>
        </row>
        <row r="513">
          <cell r="A513">
            <v>2014</v>
          </cell>
          <cell r="B513"/>
        </row>
        <row r="514">
          <cell r="A514">
            <v>2015</v>
          </cell>
          <cell r="B514"/>
        </row>
        <row r="515">
          <cell r="A515">
            <v>2016</v>
          </cell>
          <cell r="B515"/>
        </row>
        <row r="516">
          <cell r="A516">
            <v>2017</v>
          </cell>
          <cell r="B516"/>
        </row>
        <row r="517">
          <cell r="A517">
            <v>2018</v>
          </cell>
          <cell r="B517"/>
        </row>
        <row r="518">
          <cell r="A518">
            <v>2019</v>
          </cell>
          <cell r="B518"/>
        </row>
        <row r="519">
          <cell r="A519">
            <v>2020</v>
          </cell>
          <cell r="B519"/>
        </row>
        <row r="520">
          <cell r="A520">
            <v>2021</v>
          </cell>
          <cell r="B520"/>
        </row>
        <row r="521">
          <cell r="A521">
            <v>2022</v>
          </cell>
          <cell r="B521"/>
        </row>
        <row r="522">
          <cell r="A522">
            <v>2023</v>
          </cell>
          <cell r="B522"/>
        </row>
        <row r="523">
          <cell r="A523">
            <v>2024</v>
          </cell>
          <cell r="B523"/>
        </row>
        <row r="524">
          <cell r="A524">
            <v>2025</v>
          </cell>
          <cell r="B524"/>
        </row>
        <row r="525">
          <cell r="A525">
            <v>2026</v>
          </cell>
          <cell r="B525"/>
        </row>
        <row r="526">
          <cell r="A526">
            <v>2027</v>
          </cell>
          <cell r="B526"/>
        </row>
        <row r="527">
          <cell r="A527">
            <v>2028</v>
          </cell>
          <cell r="B527"/>
        </row>
        <row r="528">
          <cell r="A528">
            <v>2029</v>
          </cell>
          <cell r="B528"/>
        </row>
        <row r="529">
          <cell r="A529">
            <v>2030</v>
          </cell>
          <cell r="B529"/>
        </row>
        <row r="530">
          <cell r="A530">
            <v>2031</v>
          </cell>
          <cell r="B530"/>
        </row>
        <row r="531">
          <cell r="A531">
            <v>2032</v>
          </cell>
          <cell r="B531"/>
        </row>
        <row r="532">
          <cell r="A532">
            <v>2033</v>
          </cell>
          <cell r="B532"/>
        </row>
        <row r="533">
          <cell r="A533">
            <v>2034</v>
          </cell>
          <cell r="B533"/>
        </row>
        <row r="534">
          <cell r="A534">
            <v>2035</v>
          </cell>
          <cell r="B534"/>
        </row>
        <row r="535">
          <cell r="A535">
            <v>2036</v>
          </cell>
          <cell r="B535"/>
        </row>
        <row r="536">
          <cell r="A536">
            <v>2037</v>
          </cell>
          <cell r="B536"/>
        </row>
        <row r="537">
          <cell r="A537">
            <v>2038</v>
          </cell>
          <cell r="B537"/>
        </row>
        <row r="538">
          <cell r="A538">
            <v>2039</v>
          </cell>
          <cell r="B538"/>
        </row>
        <row r="539">
          <cell r="A539">
            <v>2040</v>
          </cell>
          <cell r="B539"/>
        </row>
        <row r="540">
          <cell r="A540">
            <v>2041</v>
          </cell>
          <cell r="B540"/>
        </row>
        <row r="541">
          <cell r="A541">
            <v>2042</v>
          </cell>
          <cell r="B541"/>
        </row>
        <row r="542">
          <cell r="A542">
            <v>2043</v>
          </cell>
          <cell r="B542"/>
        </row>
        <row r="543">
          <cell r="A543">
            <v>2044</v>
          </cell>
          <cell r="B543"/>
        </row>
        <row r="544">
          <cell r="A544">
            <v>2045</v>
          </cell>
          <cell r="B544"/>
        </row>
        <row r="545">
          <cell r="A545">
            <v>2046</v>
          </cell>
          <cell r="B545"/>
        </row>
        <row r="546">
          <cell r="A546">
            <v>2047</v>
          </cell>
          <cell r="B546"/>
        </row>
        <row r="547">
          <cell r="A547">
            <v>2048</v>
          </cell>
          <cell r="B547"/>
        </row>
        <row r="548">
          <cell r="A548">
            <v>2049</v>
          </cell>
          <cell r="B548"/>
        </row>
        <row r="549">
          <cell r="A549">
            <v>2050</v>
          </cell>
          <cell r="B549"/>
        </row>
        <row r="550">
          <cell r="A550">
            <v>2051</v>
          </cell>
          <cell r="B550"/>
        </row>
        <row r="551">
          <cell r="A551">
            <v>2052</v>
          </cell>
          <cell r="B551"/>
        </row>
        <row r="552">
          <cell r="A552">
            <v>2053</v>
          </cell>
          <cell r="B552"/>
        </row>
        <row r="553">
          <cell r="A553">
            <v>2054</v>
          </cell>
          <cell r="B553"/>
        </row>
        <row r="554">
          <cell r="A554">
            <v>2055</v>
          </cell>
          <cell r="B554"/>
        </row>
        <row r="555">
          <cell r="A555">
            <v>2056</v>
          </cell>
          <cell r="B555"/>
        </row>
        <row r="556">
          <cell r="A556">
            <v>2057</v>
          </cell>
          <cell r="B556"/>
        </row>
        <row r="557">
          <cell r="A557">
            <v>2058</v>
          </cell>
          <cell r="B557"/>
        </row>
        <row r="558">
          <cell r="A558">
            <v>2059</v>
          </cell>
          <cell r="B558"/>
        </row>
        <row r="559">
          <cell r="A559">
            <v>2060</v>
          </cell>
          <cell r="B559"/>
        </row>
        <row r="560">
          <cell r="A560" t="str">
            <v>Back to top</v>
          </cell>
        </row>
        <row r="563">
          <cell r="A563" t="str">
            <v>Scenario 10</v>
          </cell>
          <cell r="B563" t="str">
            <v>[Type Scenario 10 Name Here...]</v>
          </cell>
        </row>
        <row r="564">
          <cell r="A564" t="str">
            <v>Year</v>
          </cell>
          <cell r="B564" t="str">
            <v>World</v>
          </cell>
        </row>
        <row r="565">
          <cell r="A565">
            <v>2012</v>
          </cell>
          <cell r="B565"/>
        </row>
        <row r="566">
          <cell r="A566">
            <v>2013</v>
          </cell>
          <cell r="B566"/>
        </row>
        <row r="567">
          <cell r="A567">
            <v>2014</v>
          </cell>
          <cell r="B567"/>
        </row>
        <row r="568">
          <cell r="A568">
            <v>2015</v>
          </cell>
          <cell r="B568"/>
        </row>
        <row r="569">
          <cell r="A569">
            <v>2016</v>
          </cell>
          <cell r="B569"/>
        </row>
        <row r="570">
          <cell r="A570">
            <v>2017</v>
          </cell>
          <cell r="B570"/>
        </row>
        <row r="571">
          <cell r="A571">
            <v>2018</v>
          </cell>
          <cell r="B571"/>
        </row>
        <row r="572">
          <cell r="A572">
            <v>2019</v>
          </cell>
          <cell r="B572"/>
        </row>
        <row r="573">
          <cell r="A573">
            <v>2020</v>
          </cell>
          <cell r="B573"/>
        </row>
        <row r="574">
          <cell r="A574">
            <v>2021</v>
          </cell>
          <cell r="B574"/>
        </row>
        <row r="575">
          <cell r="A575">
            <v>2022</v>
          </cell>
          <cell r="B575"/>
        </row>
        <row r="576">
          <cell r="A576">
            <v>2023</v>
          </cell>
          <cell r="B576"/>
        </row>
        <row r="577">
          <cell r="A577">
            <v>2024</v>
          </cell>
          <cell r="B577"/>
        </row>
        <row r="578">
          <cell r="A578">
            <v>2025</v>
          </cell>
          <cell r="B578"/>
        </row>
        <row r="579">
          <cell r="A579">
            <v>2026</v>
          </cell>
          <cell r="B579"/>
        </row>
        <row r="580">
          <cell r="A580">
            <v>2027</v>
          </cell>
          <cell r="B580"/>
        </row>
        <row r="581">
          <cell r="A581">
            <v>2028</v>
          </cell>
          <cell r="B581"/>
        </row>
        <row r="582">
          <cell r="A582">
            <v>2029</v>
          </cell>
          <cell r="B582"/>
        </row>
        <row r="583">
          <cell r="A583">
            <v>2030</v>
          </cell>
          <cell r="B583"/>
        </row>
        <row r="584">
          <cell r="A584">
            <v>2031</v>
          </cell>
          <cell r="B584"/>
        </row>
        <row r="585">
          <cell r="A585">
            <v>2032</v>
          </cell>
          <cell r="B585"/>
        </row>
        <row r="586">
          <cell r="A586">
            <v>2033</v>
          </cell>
          <cell r="B586"/>
        </row>
        <row r="587">
          <cell r="A587">
            <v>2034</v>
          </cell>
          <cell r="B587"/>
        </row>
        <row r="588">
          <cell r="A588">
            <v>2035</v>
          </cell>
          <cell r="B588"/>
        </row>
        <row r="589">
          <cell r="A589">
            <v>2036</v>
          </cell>
          <cell r="B589"/>
        </row>
        <row r="590">
          <cell r="A590">
            <v>2037</v>
          </cell>
          <cell r="B590"/>
        </row>
        <row r="591">
          <cell r="A591">
            <v>2038</v>
          </cell>
          <cell r="B591"/>
        </row>
        <row r="592">
          <cell r="A592">
            <v>2039</v>
          </cell>
          <cell r="B592"/>
        </row>
        <row r="593">
          <cell r="A593">
            <v>2040</v>
          </cell>
          <cell r="B593"/>
        </row>
        <row r="594">
          <cell r="A594">
            <v>2041</v>
          </cell>
          <cell r="B594"/>
        </row>
        <row r="595">
          <cell r="A595">
            <v>2042</v>
          </cell>
          <cell r="B595"/>
        </row>
        <row r="596">
          <cell r="A596">
            <v>2043</v>
          </cell>
          <cell r="B596"/>
        </row>
        <row r="597">
          <cell r="A597">
            <v>2044</v>
          </cell>
          <cell r="B597"/>
        </row>
        <row r="598">
          <cell r="A598">
            <v>2045</v>
          </cell>
          <cell r="B598"/>
        </row>
        <row r="599">
          <cell r="A599">
            <v>2046</v>
          </cell>
          <cell r="B599"/>
        </row>
        <row r="600">
          <cell r="A600">
            <v>2047</v>
          </cell>
          <cell r="B600"/>
        </row>
        <row r="601">
          <cell r="A601">
            <v>2048</v>
          </cell>
          <cell r="B601"/>
        </row>
        <row r="602">
          <cell r="A602">
            <v>2049</v>
          </cell>
          <cell r="B602"/>
        </row>
        <row r="603">
          <cell r="A603">
            <v>2050</v>
          </cell>
          <cell r="B603"/>
        </row>
        <row r="604">
          <cell r="A604">
            <v>2051</v>
          </cell>
          <cell r="B604"/>
        </row>
        <row r="605">
          <cell r="A605">
            <v>2052</v>
          </cell>
          <cell r="B605"/>
        </row>
        <row r="606">
          <cell r="A606">
            <v>2053</v>
          </cell>
          <cell r="B606"/>
        </row>
        <row r="607">
          <cell r="A607">
            <v>2054</v>
          </cell>
          <cell r="B607"/>
        </row>
        <row r="608">
          <cell r="A608">
            <v>2055</v>
          </cell>
          <cell r="B608"/>
        </row>
        <row r="609">
          <cell r="A609">
            <v>2056</v>
          </cell>
          <cell r="B609"/>
        </row>
        <row r="610">
          <cell r="A610">
            <v>2057</v>
          </cell>
          <cell r="B610"/>
        </row>
        <row r="611">
          <cell r="A611">
            <v>2058</v>
          </cell>
          <cell r="B611"/>
        </row>
        <row r="612">
          <cell r="A612">
            <v>2059</v>
          </cell>
          <cell r="B612"/>
        </row>
        <row r="613">
          <cell r="A613">
            <v>2060</v>
          </cell>
          <cell r="B613"/>
        </row>
        <row r="614">
          <cell r="A614" t="str">
            <v>Back to top</v>
          </cell>
        </row>
      </sheetData>
      <sheetData sheetId="19">
        <row r="77">
          <cell r="A77" t="str">
            <v>Scenario 1</v>
          </cell>
          <cell r="B77" t="str">
            <v>[Type Scenario 1 Name Here (REF CASE)...]</v>
          </cell>
        </row>
        <row r="78">
          <cell r="A78" t="str">
            <v>Year</v>
          </cell>
          <cell r="B78" t="str">
            <v>World</v>
          </cell>
        </row>
        <row r="79">
          <cell r="A79">
            <v>2012</v>
          </cell>
          <cell r="B79"/>
        </row>
        <row r="80">
          <cell r="A80">
            <v>2013</v>
          </cell>
          <cell r="B80"/>
        </row>
        <row r="81">
          <cell r="A81">
            <v>2014</v>
          </cell>
          <cell r="B81"/>
        </row>
        <row r="82">
          <cell r="A82">
            <v>2015</v>
          </cell>
          <cell r="B82"/>
        </row>
        <row r="83">
          <cell r="A83">
            <v>2016</v>
          </cell>
          <cell r="B83"/>
        </row>
        <row r="84">
          <cell r="A84">
            <v>2017</v>
          </cell>
          <cell r="B84"/>
        </row>
        <row r="85">
          <cell r="A85">
            <v>2018</v>
          </cell>
          <cell r="B85"/>
        </row>
        <row r="86">
          <cell r="A86">
            <v>2019</v>
          </cell>
          <cell r="B86"/>
        </row>
        <row r="87">
          <cell r="A87">
            <v>2020</v>
          </cell>
          <cell r="B87"/>
        </row>
        <row r="88">
          <cell r="A88">
            <v>2021</v>
          </cell>
          <cell r="B88"/>
        </row>
        <row r="89">
          <cell r="A89">
            <v>2022</v>
          </cell>
          <cell r="B89"/>
        </row>
        <row r="90">
          <cell r="A90">
            <v>2023</v>
          </cell>
          <cell r="B90"/>
        </row>
        <row r="91">
          <cell r="A91">
            <v>2024</v>
          </cell>
          <cell r="B91"/>
        </row>
        <row r="92">
          <cell r="A92">
            <v>2025</v>
          </cell>
          <cell r="B92"/>
        </row>
        <row r="93">
          <cell r="A93">
            <v>2026</v>
          </cell>
          <cell r="B93"/>
        </row>
        <row r="94">
          <cell r="A94">
            <v>2027</v>
          </cell>
          <cell r="B94"/>
        </row>
        <row r="95">
          <cell r="A95">
            <v>2028</v>
          </cell>
          <cell r="B95"/>
        </row>
        <row r="96">
          <cell r="A96">
            <v>2029</v>
          </cell>
          <cell r="B96"/>
        </row>
        <row r="97">
          <cell r="A97">
            <v>2030</v>
          </cell>
          <cell r="B97"/>
        </row>
        <row r="98">
          <cell r="A98">
            <v>2031</v>
          </cell>
          <cell r="B98"/>
        </row>
        <row r="99">
          <cell r="A99">
            <v>2032</v>
          </cell>
          <cell r="B99"/>
        </row>
        <row r="100">
          <cell r="A100">
            <v>2033</v>
          </cell>
          <cell r="B100"/>
        </row>
        <row r="101">
          <cell r="A101">
            <v>2034</v>
          </cell>
          <cell r="B101"/>
        </row>
        <row r="102">
          <cell r="A102">
            <v>2035</v>
          </cell>
          <cell r="B102"/>
        </row>
        <row r="103">
          <cell r="A103">
            <v>2036</v>
          </cell>
          <cell r="B103"/>
        </row>
        <row r="104">
          <cell r="A104">
            <v>2037</v>
          </cell>
          <cell r="B104"/>
        </row>
        <row r="105">
          <cell r="A105">
            <v>2038</v>
          </cell>
          <cell r="B105"/>
        </row>
        <row r="106">
          <cell r="A106">
            <v>2039</v>
          </cell>
          <cell r="B106"/>
        </row>
        <row r="107">
          <cell r="A107">
            <v>2040</v>
          </cell>
          <cell r="B107"/>
        </row>
        <row r="108">
          <cell r="A108">
            <v>2041</v>
          </cell>
          <cell r="B108"/>
        </row>
        <row r="109">
          <cell r="A109">
            <v>2042</v>
          </cell>
          <cell r="B109"/>
        </row>
        <row r="110">
          <cell r="A110">
            <v>2043</v>
          </cell>
          <cell r="B110"/>
        </row>
        <row r="111">
          <cell r="A111">
            <v>2044</v>
          </cell>
          <cell r="B111"/>
        </row>
        <row r="112">
          <cell r="A112">
            <v>2045</v>
          </cell>
          <cell r="B112"/>
        </row>
        <row r="113">
          <cell r="A113">
            <v>2046</v>
          </cell>
          <cell r="B113"/>
        </row>
        <row r="114">
          <cell r="A114">
            <v>2047</v>
          </cell>
          <cell r="B114"/>
        </row>
        <row r="115">
          <cell r="A115">
            <v>2048</v>
          </cell>
          <cell r="B115"/>
        </row>
        <row r="116">
          <cell r="A116">
            <v>2049</v>
          </cell>
          <cell r="B116"/>
        </row>
        <row r="117">
          <cell r="A117">
            <v>2050</v>
          </cell>
          <cell r="B117"/>
        </row>
        <row r="118">
          <cell r="A118">
            <v>2051</v>
          </cell>
          <cell r="B118"/>
        </row>
        <row r="119">
          <cell r="A119">
            <v>2052</v>
          </cell>
          <cell r="B119"/>
        </row>
        <row r="120">
          <cell r="A120">
            <v>2053</v>
          </cell>
          <cell r="B120"/>
        </row>
        <row r="121">
          <cell r="A121">
            <v>2054</v>
          </cell>
          <cell r="B121"/>
        </row>
        <row r="122">
          <cell r="A122">
            <v>2055</v>
          </cell>
          <cell r="B122"/>
        </row>
        <row r="123">
          <cell r="A123">
            <v>2056</v>
          </cell>
          <cell r="B123"/>
        </row>
        <row r="124">
          <cell r="A124">
            <v>2057</v>
          </cell>
          <cell r="B124"/>
        </row>
        <row r="125">
          <cell r="A125">
            <v>2058</v>
          </cell>
          <cell r="B125"/>
        </row>
        <row r="126">
          <cell r="A126">
            <v>2059</v>
          </cell>
          <cell r="B126"/>
        </row>
        <row r="127">
          <cell r="A127">
            <v>2060</v>
          </cell>
          <cell r="B127"/>
        </row>
        <row r="128">
          <cell r="A128" t="str">
            <v>Back to top</v>
          </cell>
        </row>
        <row r="131">
          <cell r="A131" t="str">
            <v>Scenario 2</v>
          </cell>
          <cell r="B131" t="str">
            <v>[Type Scenario 2 Name Here (REF CASE)...]</v>
          </cell>
        </row>
        <row r="132">
          <cell r="A132" t="str">
            <v>Year</v>
          </cell>
          <cell r="B132" t="str">
            <v>World</v>
          </cell>
        </row>
        <row r="133">
          <cell r="A133">
            <v>2012</v>
          </cell>
          <cell r="B133"/>
        </row>
        <row r="134">
          <cell r="A134">
            <v>2013</v>
          </cell>
          <cell r="B134"/>
        </row>
        <row r="135">
          <cell r="A135">
            <v>2014</v>
          </cell>
          <cell r="B135"/>
        </row>
        <row r="136">
          <cell r="A136">
            <v>2015</v>
          </cell>
          <cell r="B136"/>
        </row>
        <row r="137">
          <cell r="A137">
            <v>2016</v>
          </cell>
          <cell r="B137"/>
        </row>
        <row r="138">
          <cell r="A138">
            <v>2017</v>
          </cell>
          <cell r="B138"/>
        </row>
        <row r="139">
          <cell r="A139">
            <v>2018</v>
          </cell>
          <cell r="B139"/>
        </row>
        <row r="140">
          <cell r="A140">
            <v>2019</v>
          </cell>
          <cell r="B140"/>
        </row>
        <row r="141">
          <cell r="A141">
            <v>2020</v>
          </cell>
          <cell r="B141"/>
        </row>
        <row r="142">
          <cell r="A142">
            <v>2021</v>
          </cell>
          <cell r="B142"/>
        </row>
        <row r="143">
          <cell r="A143">
            <v>2022</v>
          </cell>
          <cell r="B143"/>
        </row>
        <row r="144">
          <cell r="A144">
            <v>2023</v>
          </cell>
          <cell r="B144"/>
        </row>
        <row r="145">
          <cell r="A145">
            <v>2024</v>
          </cell>
          <cell r="B145"/>
        </row>
        <row r="146">
          <cell r="A146">
            <v>2025</v>
          </cell>
          <cell r="B146"/>
        </row>
        <row r="147">
          <cell r="A147">
            <v>2026</v>
          </cell>
          <cell r="B147"/>
        </row>
        <row r="148">
          <cell r="A148">
            <v>2027</v>
          </cell>
          <cell r="B148"/>
        </row>
        <row r="149">
          <cell r="A149">
            <v>2028</v>
          </cell>
          <cell r="B149"/>
        </row>
        <row r="150">
          <cell r="A150">
            <v>2029</v>
          </cell>
          <cell r="B150"/>
        </row>
        <row r="151">
          <cell r="A151">
            <v>2030</v>
          </cell>
          <cell r="B151"/>
        </row>
        <row r="152">
          <cell r="A152">
            <v>2031</v>
          </cell>
          <cell r="B152"/>
        </row>
        <row r="153">
          <cell r="A153">
            <v>2032</v>
          </cell>
          <cell r="B153"/>
        </row>
        <row r="154">
          <cell r="A154">
            <v>2033</v>
          </cell>
          <cell r="B154"/>
        </row>
        <row r="155">
          <cell r="A155">
            <v>2034</v>
          </cell>
          <cell r="B155"/>
        </row>
        <row r="156">
          <cell r="A156">
            <v>2035</v>
          </cell>
          <cell r="B156"/>
        </row>
        <row r="157">
          <cell r="A157">
            <v>2036</v>
          </cell>
          <cell r="B157"/>
        </row>
        <row r="158">
          <cell r="A158">
            <v>2037</v>
          </cell>
          <cell r="B158"/>
        </row>
        <row r="159">
          <cell r="A159">
            <v>2038</v>
          </cell>
          <cell r="B159"/>
        </row>
        <row r="160">
          <cell r="A160">
            <v>2039</v>
          </cell>
          <cell r="B160"/>
        </row>
        <row r="161">
          <cell r="A161">
            <v>2040</v>
          </cell>
          <cell r="B161"/>
        </row>
        <row r="162">
          <cell r="A162">
            <v>2041</v>
          </cell>
          <cell r="B162"/>
        </row>
        <row r="163">
          <cell r="A163">
            <v>2042</v>
          </cell>
          <cell r="B163"/>
        </row>
        <row r="164">
          <cell r="A164">
            <v>2043</v>
          </cell>
          <cell r="B164"/>
        </row>
        <row r="165">
          <cell r="A165">
            <v>2044</v>
          </cell>
          <cell r="B165"/>
        </row>
        <row r="166">
          <cell r="A166">
            <v>2045</v>
          </cell>
          <cell r="B166"/>
        </row>
        <row r="167">
          <cell r="A167">
            <v>2046</v>
          </cell>
          <cell r="B167"/>
        </row>
        <row r="168">
          <cell r="A168">
            <v>2047</v>
          </cell>
          <cell r="B168"/>
        </row>
        <row r="169">
          <cell r="A169">
            <v>2048</v>
          </cell>
          <cell r="B169"/>
        </row>
        <row r="170">
          <cell r="A170">
            <v>2049</v>
          </cell>
          <cell r="B170"/>
        </row>
        <row r="171">
          <cell r="A171">
            <v>2050</v>
          </cell>
          <cell r="B171"/>
        </row>
        <row r="172">
          <cell r="A172">
            <v>2051</v>
          </cell>
          <cell r="B172"/>
        </row>
        <row r="173">
          <cell r="A173">
            <v>2052</v>
          </cell>
          <cell r="B173"/>
        </row>
        <row r="174">
          <cell r="A174">
            <v>2053</v>
          </cell>
          <cell r="B174"/>
        </row>
        <row r="175">
          <cell r="A175">
            <v>2054</v>
          </cell>
          <cell r="B175"/>
        </row>
        <row r="176">
          <cell r="A176">
            <v>2055</v>
          </cell>
          <cell r="B176"/>
        </row>
        <row r="177">
          <cell r="A177">
            <v>2056</v>
          </cell>
          <cell r="B177"/>
        </row>
        <row r="178">
          <cell r="A178">
            <v>2057</v>
          </cell>
          <cell r="B178"/>
        </row>
        <row r="179">
          <cell r="A179">
            <v>2058</v>
          </cell>
          <cell r="B179"/>
        </row>
        <row r="180">
          <cell r="A180">
            <v>2059</v>
          </cell>
          <cell r="B180"/>
        </row>
        <row r="181">
          <cell r="A181">
            <v>2060</v>
          </cell>
          <cell r="B181"/>
        </row>
        <row r="182">
          <cell r="A182" t="str">
            <v>Back to top</v>
          </cell>
        </row>
        <row r="185">
          <cell r="A185" t="str">
            <v>Scenario 3</v>
          </cell>
          <cell r="B185" t="str">
            <v>[Type Scenario 3 Name Here (REF CASE)...]</v>
          </cell>
        </row>
        <row r="186">
          <cell r="A186" t="str">
            <v>Year</v>
          </cell>
          <cell r="B186" t="str">
            <v>World</v>
          </cell>
        </row>
        <row r="187">
          <cell r="A187">
            <v>2012</v>
          </cell>
          <cell r="B187"/>
        </row>
        <row r="188">
          <cell r="A188">
            <v>2013</v>
          </cell>
          <cell r="B188"/>
        </row>
        <row r="189">
          <cell r="A189">
            <v>2014</v>
          </cell>
          <cell r="B189"/>
        </row>
        <row r="190">
          <cell r="A190">
            <v>2015</v>
          </cell>
          <cell r="B190"/>
        </row>
        <row r="191">
          <cell r="A191">
            <v>2016</v>
          </cell>
          <cell r="B191"/>
        </row>
        <row r="192">
          <cell r="A192">
            <v>2017</v>
          </cell>
          <cell r="B192"/>
        </row>
        <row r="193">
          <cell r="A193">
            <v>2018</v>
          </cell>
          <cell r="B193"/>
        </row>
        <row r="194">
          <cell r="A194">
            <v>2019</v>
          </cell>
          <cell r="B194"/>
        </row>
        <row r="195">
          <cell r="A195">
            <v>2020</v>
          </cell>
          <cell r="B195"/>
        </row>
        <row r="196">
          <cell r="A196">
            <v>2021</v>
          </cell>
          <cell r="B196"/>
        </row>
        <row r="197">
          <cell r="A197">
            <v>2022</v>
          </cell>
          <cell r="B197"/>
        </row>
        <row r="198">
          <cell r="A198">
            <v>2023</v>
          </cell>
          <cell r="B198"/>
        </row>
        <row r="199">
          <cell r="A199">
            <v>2024</v>
          </cell>
          <cell r="B199"/>
        </row>
        <row r="200">
          <cell r="A200">
            <v>2025</v>
          </cell>
          <cell r="B200"/>
        </row>
        <row r="201">
          <cell r="A201">
            <v>2026</v>
          </cell>
          <cell r="B201"/>
        </row>
        <row r="202">
          <cell r="A202">
            <v>2027</v>
          </cell>
          <cell r="B202"/>
        </row>
        <row r="203">
          <cell r="A203">
            <v>2028</v>
          </cell>
          <cell r="B203"/>
        </row>
        <row r="204">
          <cell r="A204">
            <v>2029</v>
          </cell>
          <cell r="B204"/>
        </row>
        <row r="205">
          <cell r="A205">
            <v>2030</v>
          </cell>
          <cell r="B205"/>
        </row>
        <row r="206">
          <cell r="A206">
            <v>2031</v>
          </cell>
          <cell r="B206"/>
        </row>
        <row r="207">
          <cell r="A207">
            <v>2032</v>
          </cell>
          <cell r="B207"/>
        </row>
        <row r="208">
          <cell r="A208">
            <v>2033</v>
          </cell>
          <cell r="B208"/>
        </row>
        <row r="209">
          <cell r="A209">
            <v>2034</v>
          </cell>
          <cell r="B209"/>
        </row>
        <row r="210">
          <cell r="A210">
            <v>2035</v>
          </cell>
          <cell r="B210"/>
        </row>
        <row r="211">
          <cell r="A211">
            <v>2036</v>
          </cell>
          <cell r="B211"/>
        </row>
        <row r="212">
          <cell r="A212">
            <v>2037</v>
          </cell>
          <cell r="B212"/>
        </row>
        <row r="213">
          <cell r="A213">
            <v>2038</v>
          </cell>
          <cell r="B213"/>
        </row>
        <row r="214">
          <cell r="A214">
            <v>2039</v>
          </cell>
          <cell r="B214"/>
        </row>
        <row r="215">
          <cell r="A215">
            <v>2040</v>
          </cell>
          <cell r="B215"/>
        </row>
        <row r="216">
          <cell r="A216">
            <v>2041</v>
          </cell>
          <cell r="B216"/>
        </row>
        <row r="217">
          <cell r="A217">
            <v>2042</v>
          </cell>
          <cell r="B217"/>
        </row>
        <row r="218">
          <cell r="A218">
            <v>2043</v>
          </cell>
          <cell r="B218"/>
        </row>
        <row r="219">
          <cell r="A219">
            <v>2044</v>
          </cell>
          <cell r="B219"/>
        </row>
        <row r="220">
          <cell r="A220">
            <v>2045</v>
          </cell>
          <cell r="B220"/>
        </row>
        <row r="221">
          <cell r="A221">
            <v>2046</v>
          </cell>
          <cell r="B221"/>
        </row>
        <row r="222">
          <cell r="A222">
            <v>2047</v>
          </cell>
          <cell r="B222"/>
        </row>
        <row r="223">
          <cell r="A223">
            <v>2048</v>
          </cell>
          <cell r="B223"/>
        </row>
        <row r="224">
          <cell r="A224">
            <v>2049</v>
          </cell>
          <cell r="B224"/>
        </row>
        <row r="225">
          <cell r="A225">
            <v>2050</v>
          </cell>
          <cell r="B225"/>
        </row>
        <row r="226">
          <cell r="A226">
            <v>2051</v>
          </cell>
          <cell r="B226"/>
        </row>
        <row r="227">
          <cell r="A227">
            <v>2052</v>
          </cell>
          <cell r="B227"/>
        </row>
        <row r="228">
          <cell r="A228">
            <v>2053</v>
          </cell>
          <cell r="B228"/>
        </row>
        <row r="229">
          <cell r="A229">
            <v>2054</v>
          </cell>
          <cell r="B229"/>
        </row>
        <row r="230">
          <cell r="A230">
            <v>2055</v>
          </cell>
          <cell r="B230"/>
        </row>
        <row r="231">
          <cell r="A231">
            <v>2056</v>
          </cell>
          <cell r="B231"/>
        </row>
        <row r="232">
          <cell r="A232">
            <v>2057</v>
          </cell>
          <cell r="B232"/>
        </row>
        <row r="233">
          <cell r="A233">
            <v>2058</v>
          </cell>
          <cell r="B233"/>
        </row>
        <row r="234">
          <cell r="A234">
            <v>2059</v>
          </cell>
          <cell r="B234"/>
        </row>
        <row r="235">
          <cell r="A235">
            <v>2060</v>
          </cell>
          <cell r="B235"/>
        </row>
        <row r="236">
          <cell r="A236" t="str">
            <v>Back to top</v>
          </cell>
        </row>
        <row r="239">
          <cell r="A239" t="str">
            <v>Scenario 4</v>
          </cell>
          <cell r="B239" t="str">
            <v>[Type Scenario 4 Name Here (REF CASE)...]</v>
          </cell>
        </row>
        <row r="240">
          <cell r="A240" t="str">
            <v>Year</v>
          </cell>
          <cell r="B240" t="str">
            <v>World</v>
          </cell>
        </row>
        <row r="241">
          <cell r="A241">
            <v>2012</v>
          </cell>
          <cell r="B241"/>
        </row>
        <row r="242">
          <cell r="A242">
            <v>2013</v>
          </cell>
          <cell r="B242"/>
        </row>
        <row r="243">
          <cell r="A243">
            <v>2014</v>
          </cell>
          <cell r="B243"/>
        </row>
        <row r="244">
          <cell r="A244">
            <v>2015</v>
          </cell>
          <cell r="B244"/>
        </row>
        <row r="245">
          <cell r="A245">
            <v>2016</v>
          </cell>
          <cell r="B245"/>
        </row>
        <row r="246">
          <cell r="A246">
            <v>2017</v>
          </cell>
          <cell r="B246"/>
        </row>
        <row r="247">
          <cell r="A247">
            <v>2018</v>
          </cell>
          <cell r="B247"/>
        </row>
        <row r="248">
          <cell r="A248">
            <v>2019</v>
          </cell>
          <cell r="B248"/>
        </row>
        <row r="249">
          <cell r="A249">
            <v>2020</v>
          </cell>
          <cell r="B249"/>
        </row>
        <row r="250">
          <cell r="A250">
            <v>2021</v>
          </cell>
          <cell r="B250"/>
        </row>
        <row r="251">
          <cell r="A251">
            <v>2022</v>
          </cell>
          <cell r="B251"/>
        </row>
        <row r="252">
          <cell r="A252">
            <v>2023</v>
          </cell>
          <cell r="B252"/>
        </row>
        <row r="253">
          <cell r="A253">
            <v>2024</v>
          </cell>
          <cell r="B253"/>
        </row>
        <row r="254">
          <cell r="A254">
            <v>2025</v>
          </cell>
          <cell r="B254"/>
        </row>
        <row r="255">
          <cell r="A255">
            <v>2026</v>
          </cell>
          <cell r="B255"/>
        </row>
        <row r="256">
          <cell r="A256">
            <v>2027</v>
          </cell>
          <cell r="B256"/>
        </row>
        <row r="257">
          <cell r="A257">
            <v>2028</v>
          </cell>
          <cell r="B257"/>
        </row>
        <row r="258">
          <cell r="A258">
            <v>2029</v>
          </cell>
          <cell r="B258"/>
        </row>
        <row r="259">
          <cell r="A259">
            <v>2030</v>
          </cell>
          <cell r="B259"/>
        </row>
        <row r="260">
          <cell r="A260">
            <v>2031</v>
          </cell>
          <cell r="B260"/>
        </row>
        <row r="261">
          <cell r="A261">
            <v>2032</v>
          </cell>
          <cell r="B261"/>
        </row>
        <row r="262">
          <cell r="A262">
            <v>2033</v>
          </cell>
          <cell r="B262"/>
        </row>
        <row r="263">
          <cell r="A263">
            <v>2034</v>
          </cell>
          <cell r="B263"/>
        </row>
        <row r="264">
          <cell r="A264">
            <v>2035</v>
          </cell>
          <cell r="B264"/>
        </row>
        <row r="265">
          <cell r="A265">
            <v>2036</v>
          </cell>
          <cell r="B265"/>
        </row>
        <row r="266">
          <cell r="A266">
            <v>2037</v>
          </cell>
          <cell r="B266"/>
        </row>
        <row r="267">
          <cell r="A267">
            <v>2038</v>
          </cell>
          <cell r="B267"/>
        </row>
        <row r="268">
          <cell r="A268">
            <v>2039</v>
          </cell>
          <cell r="B268"/>
        </row>
        <row r="269">
          <cell r="A269">
            <v>2040</v>
          </cell>
          <cell r="B269"/>
        </row>
        <row r="270">
          <cell r="A270">
            <v>2041</v>
          </cell>
          <cell r="B270"/>
        </row>
        <row r="271">
          <cell r="A271">
            <v>2042</v>
          </cell>
          <cell r="B271"/>
        </row>
        <row r="272">
          <cell r="A272">
            <v>2043</v>
          </cell>
          <cell r="B272"/>
        </row>
        <row r="273">
          <cell r="A273">
            <v>2044</v>
          </cell>
          <cell r="B273"/>
        </row>
        <row r="274">
          <cell r="A274">
            <v>2045</v>
          </cell>
          <cell r="B274"/>
        </row>
        <row r="275">
          <cell r="A275">
            <v>2046</v>
          </cell>
          <cell r="B275"/>
        </row>
        <row r="276">
          <cell r="A276">
            <v>2047</v>
          </cell>
          <cell r="B276"/>
        </row>
        <row r="277">
          <cell r="A277">
            <v>2048</v>
          </cell>
          <cell r="B277"/>
        </row>
        <row r="278">
          <cell r="A278">
            <v>2049</v>
          </cell>
          <cell r="B278"/>
        </row>
        <row r="279">
          <cell r="A279">
            <v>2050</v>
          </cell>
          <cell r="B279"/>
        </row>
        <row r="280">
          <cell r="A280">
            <v>2051</v>
          </cell>
          <cell r="B280"/>
        </row>
        <row r="281">
          <cell r="A281">
            <v>2052</v>
          </cell>
          <cell r="B281"/>
        </row>
        <row r="282">
          <cell r="A282">
            <v>2053</v>
          </cell>
          <cell r="B282"/>
        </row>
        <row r="283">
          <cell r="A283">
            <v>2054</v>
          </cell>
          <cell r="B283"/>
        </row>
        <row r="284">
          <cell r="A284">
            <v>2055</v>
          </cell>
          <cell r="B284"/>
        </row>
        <row r="285">
          <cell r="A285">
            <v>2056</v>
          </cell>
          <cell r="B285"/>
        </row>
        <row r="286">
          <cell r="A286">
            <v>2057</v>
          </cell>
          <cell r="B286"/>
        </row>
        <row r="287">
          <cell r="A287">
            <v>2058</v>
          </cell>
          <cell r="B287"/>
        </row>
        <row r="288">
          <cell r="A288">
            <v>2059</v>
          </cell>
          <cell r="B288"/>
        </row>
        <row r="289">
          <cell r="A289">
            <v>2060</v>
          </cell>
          <cell r="B289"/>
        </row>
        <row r="290">
          <cell r="A290" t="str">
            <v>Back to top</v>
          </cell>
        </row>
        <row r="293">
          <cell r="A293" t="str">
            <v>Scenario 5</v>
          </cell>
          <cell r="B293" t="str">
            <v>[Type Scenario 5 Name Here (REF CASE)...]</v>
          </cell>
        </row>
        <row r="294">
          <cell r="A294" t="str">
            <v>Year</v>
          </cell>
          <cell r="B294" t="str">
            <v>World</v>
          </cell>
        </row>
        <row r="295">
          <cell r="A295">
            <v>2012</v>
          </cell>
          <cell r="B295"/>
        </row>
        <row r="296">
          <cell r="A296">
            <v>2013</v>
          </cell>
          <cell r="B296"/>
        </row>
        <row r="297">
          <cell r="A297">
            <v>2014</v>
          </cell>
          <cell r="B297"/>
        </row>
        <row r="298">
          <cell r="A298">
            <v>2015</v>
          </cell>
          <cell r="B298"/>
        </row>
        <row r="299">
          <cell r="A299">
            <v>2016</v>
          </cell>
          <cell r="B299"/>
        </row>
        <row r="300">
          <cell r="A300">
            <v>2017</v>
          </cell>
          <cell r="B300"/>
        </row>
        <row r="301">
          <cell r="A301">
            <v>2018</v>
          </cell>
          <cell r="B301"/>
        </row>
        <row r="302">
          <cell r="A302">
            <v>2019</v>
          </cell>
          <cell r="B302"/>
        </row>
        <row r="303">
          <cell r="A303">
            <v>2020</v>
          </cell>
          <cell r="B303"/>
        </row>
        <row r="304">
          <cell r="A304">
            <v>2021</v>
          </cell>
          <cell r="B304"/>
        </row>
        <row r="305">
          <cell r="A305">
            <v>2022</v>
          </cell>
          <cell r="B305"/>
        </row>
        <row r="306">
          <cell r="A306">
            <v>2023</v>
          </cell>
          <cell r="B306"/>
        </row>
        <row r="307">
          <cell r="A307">
            <v>2024</v>
          </cell>
          <cell r="B307"/>
        </row>
        <row r="308">
          <cell r="A308">
            <v>2025</v>
          </cell>
          <cell r="B308"/>
        </row>
        <row r="309">
          <cell r="A309">
            <v>2026</v>
          </cell>
          <cell r="B309"/>
        </row>
        <row r="310">
          <cell r="A310">
            <v>2027</v>
          </cell>
          <cell r="B310"/>
        </row>
        <row r="311">
          <cell r="A311">
            <v>2028</v>
          </cell>
          <cell r="B311"/>
        </row>
        <row r="312">
          <cell r="A312">
            <v>2029</v>
          </cell>
          <cell r="B312"/>
        </row>
        <row r="313">
          <cell r="A313">
            <v>2030</v>
          </cell>
          <cell r="B313"/>
        </row>
        <row r="314">
          <cell r="A314">
            <v>2031</v>
          </cell>
          <cell r="B314"/>
        </row>
        <row r="315">
          <cell r="A315">
            <v>2032</v>
          </cell>
          <cell r="B315"/>
        </row>
        <row r="316">
          <cell r="A316">
            <v>2033</v>
          </cell>
          <cell r="B316"/>
        </row>
        <row r="317">
          <cell r="A317">
            <v>2034</v>
          </cell>
          <cell r="B317"/>
        </row>
        <row r="318">
          <cell r="A318">
            <v>2035</v>
          </cell>
          <cell r="B318"/>
        </row>
        <row r="319">
          <cell r="A319">
            <v>2036</v>
          </cell>
          <cell r="B319"/>
        </row>
        <row r="320">
          <cell r="A320">
            <v>2037</v>
          </cell>
          <cell r="B320"/>
        </row>
        <row r="321">
          <cell r="A321">
            <v>2038</v>
          </cell>
          <cell r="B321"/>
        </row>
        <row r="322">
          <cell r="A322">
            <v>2039</v>
          </cell>
          <cell r="B322"/>
        </row>
        <row r="323">
          <cell r="A323">
            <v>2040</v>
          </cell>
          <cell r="B323"/>
        </row>
        <row r="324">
          <cell r="A324">
            <v>2041</v>
          </cell>
          <cell r="B324"/>
        </row>
        <row r="325">
          <cell r="A325">
            <v>2042</v>
          </cell>
          <cell r="B325"/>
        </row>
        <row r="326">
          <cell r="A326">
            <v>2043</v>
          </cell>
          <cell r="B326"/>
        </row>
        <row r="327">
          <cell r="A327">
            <v>2044</v>
          </cell>
          <cell r="B327"/>
        </row>
        <row r="328">
          <cell r="A328">
            <v>2045</v>
          </cell>
          <cell r="B328"/>
        </row>
        <row r="329">
          <cell r="A329">
            <v>2046</v>
          </cell>
          <cell r="B329"/>
        </row>
        <row r="330">
          <cell r="A330">
            <v>2047</v>
          </cell>
          <cell r="B330"/>
        </row>
        <row r="331">
          <cell r="A331">
            <v>2048</v>
          </cell>
          <cell r="B331"/>
        </row>
        <row r="332">
          <cell r="A332">
            <v>2049</v>
          </cell>
          <cell r="B332"/>
        </row>
        <row r="333">
          <cell r="A333">
            <v>2050</v>
          </cell>
          <cell r="B333"/>
        </row>
        <row r="334">
          <cell r="A334">
            <v>2051</v>
          </cell>
          <cell r="B334"/>
        </row>
        <row r="335">
          <cell r="A335">
            <v>2052</v>
          </cell>
          <cell r="B335"/>
        </row>
        <row r="336">
          <cell r="A336">
            <v>2053</v>
          </cell>
          <cell r="B336"/>
        </row>
        <row r="337">
          <cell r="A337">
            <v>2054</v>
          </cell>
          <cell r="B337"/>
        </row>
        <row r="338">
          <cell r="A338">
            <v>2055</v>
          </cell>
          <cell r="B338"/>
        </row>
        <row r="339">
          <cell r="A339">
            <v>2056</v>
          </cell>
          <cell r="B339"/>
        </row>
        <row r="340">
          <cell r="A340">
            <v>2057</v>
          </cell>
          <cell r="B340"/>
        </row>
        <row r="341">
          <cell r="A341">
            <v>2058</v>
          </cell>
          <cell r="B341"/>
        </row>
        <row r="342">
          <cell r="A342">
            <v>2059</v>
          </cell>
          <cell r="B342"/>
        </row>
        <row r="343">
          <cell r="A343">
            <v>2060</v>
          </cell>
          <cell r="B343"/>
        </row>
        <row r="344">
          <cell r="A344" t="str">
            <v>Back to top</v>
          </cell>
        </row>
        <row r="347">
          <cell r="A347" t="str">
            <v>Scenario 6</v>
          </cell>
          <cell r="B347" t="str">
            <v>[Type Scenario 6 Name Here (REF CASE)...]</v>
          </cell>
        </row>
        <row r="348">
          <cell r="A348" t="str">
            <v>Year</v>
          </cell>
          <cell r="B348" t="str">
            <v>World</v>
          </cell>
        </row>
        <row r="349">
          <cell r="A349">
            <v>2012</v>
          </cell>
          <cell r="B349"/>
        </row>
        <row r="350">
          <cell r="A350">
            <v>2013</v>
          </cell>
          <cell r="B350"/>
        </row>
        <row r="351">
          <cell r="A351">
            <v>2014</v>
          </cell>
          <cell r="B351"/>
        </row>
        <row r="352">
          <cell r="A352">
            <v>2015</v>
          </cell>
          <cell r="B352"/>
        </row>
        <row r="353">
          <cell r="A353">
            <v>2016</v>
          </cell>
          <cell r="B353"/>
        </row>
        <row r="354">
          <cell r="A354">
            <v>2017</v>
          </cell>
          <cell r="B354"/>
        </row>
        <row r="355">
          <cell r="A355">
            <v>2018</v>
          </cell>
          <cell r="B355"/>
        </row>
        <row r="356">
          <cell r="A356">
            <v>2019</v>
          </cell>
          <cell r="B356"/>
        </row>
        <row r="357">
          <cell r="A357">
            <v>2020</v>
          </cell>
          <cell r="B357"/>
        </row>
        <row r="358">
          <cell r="A358">
            <v>2021</v>
          </cell>
          <cell r="B358"/>
        </row>
        <row r="359">
          <cell r="A359">
            <v>2022</v>
          </cell>
          <cell r="B359"/>
        </row>
        <row r="360">
          <cell r="A360">
            <v>2023</v>
          </cell>
          <cell r="B360"/>
        </row>
        <row r="361">
          <cell r="A361">
            <v>2024</v>
          </cell>
          <cell r="B361"/>
        </row>
        <row r="362">
          <cell r="A362">
            <v>2025</v>
          </cell>
          <cell r="B362"/>
        </row>
        <row r="363">
          <cell r="A363">
            <v>2026</v>
          </cell>
          <cell r="B363"/>
        </row>
        <row r="364">
          <cell r="A364">
            <v>2027</v>
          </cell>
          <cell r="B364"/>
        </row>
        <row r="365">
          <cell r="A365">
            <v>2028</v>
          </cell>
          <cell r="B365"/>
        </row>
        <row r="366">
          <cell r="A366">
            <v>2029</v>
          </cell>
          <cell r="B366"/>
        </row>
        <row r="367">
          <cell r="A367">
            <v>2030</v>
          </cell>
          <cell r="B367"/>
        </row>
        <row r="368">
          <cell r="A368">
            <v>2031</v>
          </cell>
          <cell r="B368"/>
        </row>
        <row r="369">
          <cell r="A369">
            <v>2032</v>
          </cell>
          <cell r="B369"/>
        </row>
        <row r="370">
          <cell r="A370">
            <v>2033</v>
          </cell>
          <cell r="B370"/>
        </row>
        <row r="371">
          <cell r="A371">
            <v>2034</v>
          </cell>
          <cell r="B371"/>
        </row>
        <row r="372">
          <cell r="A372">
            <v>2035</v>
          </cell>
          <cell r="B372"/>
        </row>
        <row r="373">
          <cell r="A373">
            <v>2036</v>
          </cell>
          <cell r="B373"/>
        </row>
        <row r="374">
          <cell r="A374">
            <v>2037</v>
          </cell>
          <cell r="B374"/>
        </row>
        <row r="375">
          <cell r="A375">
            <v>2038</v>
          </cell>
          <cell r="B375"/>
        </row>
        <row r="376">
          <cell r="A376">
            <v>2039</v>
          </cell>
          <cell r="B376"/>
        </row>
        <row r="377">
          <cell r="A377">
            <v>2040</v>
          </cell>
          <cell r="B377"/>
        </row>
        <row r="378">
          <cell r="A378">
            <v>2041</v>
          </cell>
          <cell r="B378"/>
        </row>
        <row r="379">
          <cell r="A379">
            <v>2042</v>
          </cell>
          <cell r="B379"/>
        </row>
        <row r="380">
          <cell r="A380">
            <v>2043</v>
          </cell>
          <cell r="B380"/>
        </row>
        <row r="381">
          <cell r="A381">
            <v>2044</v>
          </cell>
          <cell r="B381"/>
        </row>
        <row r="382">
          <cell r="A382">
            <v>2045</v>
          </cell>
          <cell r="B382"/>
        </row>
        <row r="383">
          <cell r="A383">
            <v>2046</v>
          </cell>
          <cell r="B383"/>
        </row>
        <row r="384">
          <cell r="A384">
            <v>2047</v>
          </cell>
          <cell r="B384"/>
        </row>
        <row r="385">
          <cell r="A385">
            <v>2048</v>
          </cell>
          <cell r="B385"/>
        </row>
        <row r="386">
          <cell r="A386">
            <v>2049</v>
          </cell>
          <cell r="B386"/>
        </row>
        <row r="387">
          <cell r="A387">
            <v>2050</v>
          </cell>
          <cell r="B387"/>
        </row>
        <row r="388">
          <cell r="A388">
            <v>2051</v>
          </cell>
          <cell r="B388"/>
        </row>
        <row r="389">
          <cell r="A389">
            <v>2052</v>
          </cell>
          <cell r="B389"/>
        </row>
        <row r="390">
          <cell r="A390">
            <v>2053</v>
          </cell>
          <cell r="B390"/>
        </row>
        <row r="391">
          <cell r="A391">
            <v>2054</v>
          </cell>
          <cell r="B391"/>
        </row>
        <row r="392">
          <cell r="A392">
            <v>2055</v>
          </cell>
          <cell r="B392"/>
        </row>
        <row r="393">
          <cell r="A393">
            <v>2056</v>
          </cell>
          <cell r="B393"/>
        </row>
        <row r="394">
          <cell r="A394">
            <v>2057</v>
          </cell>
          <cell r="B394"/>
        </row>
        <row r="395">
          <cell r="A395">
            <v>2058</v>
          </cell>
          <cell r="B395"/>
        </row>
        <row r="396">
          <cell r="A396">
            <v>2059</v>
          </cell>
          <cell r="B396"/>
        </row>
        <row r="397">
          <cell r="A397">
            <v>2060</v>
          </cell>
          <cell r="B397"/>
        </row>
        <row r="398">
          <cell r="A398" t="str">
            <v>Back to top</v>
          </cell>
        </row>
        <row r="401">
          <cell r="A401" t="str">
            <v>Scenario 7</v>
          </cell>
          <cell r="B401" t="str">
            <v>[Type Scenario 7 Name Here (REF CASE)...]</v>
          </cell>
        </row>
        <row r="402">
          <cell r="A402" t="str">
            <v>Year</v>
          </cell>
          <cell r="B402" t="str">
            <v>World</v>
          </cell>
        </row>
        <row r="403">
          <cell r="A403">
            <v>2012</v>
          </cell>
          <cell r="B403"/>
        </row>
        <row r="404">
          <cell r="A404">
            <v>2013</v>
          </cell>
          <cell r="B404"/>
        </row>
        <row r="405">
          <cell r="A405">
            <v>2014</v>
          </cell>
          <cell r="B405"/>
        </row>
        <row r="406">
          <cell r="A406">
            <v>2015</v>
          </cell>
          <cell r="B406"/>
        </row>
        <row r="407">
          <cell r="A407">
            <v>2016</v>
          </cell>
          <cell r="B407"/>
        </row>
        <row r="408">
          <cell r="A408">
            <v>2017</v>
          </cell>
          <cell r="B408"/>
        </row>
        <row r="409">
          <cell r="A409">
            <v>2018</v>
          </cell>
          <cell r="B409"/>
        </row>
        <row r="410">
          <cell r="A410">
            <v>2019</v>
          </cell>
          <cell r="B410"/>
        </row>
        <row r="411">
          <cell r="A411">
            <v>2020</v>
          </cell>
          <cell r="B411"/>
        </row>
        <row r="412">
          <cell r="A412">
            <v>2021</v>
          </cell>
          <cell r="B412"/>
        </row>
        <row r="413">
          <cell r="A413">
            <v>2022</v>
          </cell>
          <cell r="B413"/>
        </row>
        <row r="414">
          <cell r="A414">
            <v>2023</v>
          </cell>
          <cell r="B414"/>
        </row>
        <row r="415">
          <cell r="A415">
            <v>2024</v>
          </cell>
          <cell r="B415"/>
        </row>
        <row r="416">
          <cell r="A416">
            <v>2025</v>
          </cell>
          <cell r="B416"/>
        </row>
        <row r="417">
          <cell r="A417">
            <v>2026</v>
          </cell>
          <cell r="B417"/>
        </row>
        <row r="418">
          <cell r="A418">
            <v>2027</v>
          </cell>
          <cell r="B418"/>
        </row>
        <row r="419">
          <cell r="A419">
            <v>2028</v>
          </cell>
          <cell r="B419"/>
        </row>
        <row r="420">
          <cell r="A420">
            <v>2029</v>
          </cell>
          <cell r="B420"/>
        </row>
        <row r="421">
          <cell r="A421">
            <v>2030</v>
          </cell>
          <cell r="B421"/>
        </row>
        <row r="422">
          <cell r="A422">
            <v>2031</v>
          </cell>
          <cell r="B422"/>
        </row>
        <row r="423">
          <cell r="A423">
            <v>2032</v>
          </cell>
          <cell r="B423"/>
        </row>
        <row r="424">
          <cell r="A424">
            <v>2033</v>
          </cell>
          <cell r="B424"/>
        </row>
        <row r="425">
          <cell r="A425">
            <v>2034</v>
          </cell>
          <cell r="B425"/>
        </row>
        <row r="426">
          <cell r="A426">
            <v>2035</v>
          </cell>
          <cell r="B426"/>
        </row>
        <row r="427">
          <cell r="A427">
            <v>2036</v>
          </cell>
          <cell r="B427"/>
        </row>
        <row r="428">
          <cell r="A428">
            <v>2037</v>
          </cell>
          <cell r="B428"/>
        </row>
        <row r="429">
          <cell r="A429">
            <v>2038</v>
          </cell>
          <cell r="B429"/>
        </row>
        <row r="430">
          <cell r="A430">
            <v>2039</v>
          </cell>
          <cell r="B430"/>
        </row>
        <row r="431">
          <cell r="A431">
            <v>2040</v>
          </cell>
          <cell r="B431"/>
        </row>
        <row r="432">
          <cell r="A432">
            <v>2041</v>
          </cell>
          <cell r="B432"/>
        </row>
        <row r="433">
          <cell r="A433">
            <v>2042</v>
          </cell>
          <cell r="B433"/>
        </row>
        <row r="434">
          <cell r="A434">
            <v>2043</v>
          </cell>
          <cell r="B434"/>
        </row>
        <row r="435">
          <cell r="A435">
            <v>2044</v>
          </cell>
          <cell r="B435"/>
        </row>
        <row r="436">
          <cell r="A436">
            <v>2045</v>
          </cell>
          <cell r="B436"/>
        </row>
        <row r="437">
          <cell r="A437">
            <v>2046</v>
          </cell>
          <cell r="B437"/>
        </row>
        <row r="438">
          <cell r="A438">
            <v>2047</v>
          </cell>
          <cell r="B438"/>
        </row>
        <row r="439">
          <cell r="A439">
            <v>2048</v>
          </cell>
          <cell r="B439"/>
        </row>
        <row r="440">
          <cell r="A440">
            <v>2049</v>
          </cell>
          <cell r="B440"/>
        </row>
        <row r="441">
          <cell r="A441">
            <v>2050</v>
          </cell>
          <cell r="B441"/>
        </row>
        <row r="442">
          <cell r="A442">
            <v>2051</v>
          </cell>
          <cell r="B442"/>
        </row>
        <row r="443">
          <cell r="A443">
            <v>2052</v>
          </cell>
          <cell r="B443"/>
        </row>
        <row r="444">
          <cell r="A444">
            <v>2053</v>
          </cell>
          <cell r="B444"/>
        </row>
        <row r="445">
          <cell r="A445">
            <v>2054</v>
          </cell>
          <cell r="B445"/>
        </row>
        <row r="446">
          <cell r="A446">
            <v>2055</v>
          </cell>
          <cell r="B446"/>
        </row>
        <row r="447">
          <cell r="A447">
            <v>2056</v>
          </cell>
          <cell r="B447"/>
        </row>
        <row r="448">
          <cell r="A448">
            <v>2057</v>
          </cell>
          <cell r="B448"/>
        </row>
        <row r="449">
          <cell r="A449">
            <v>2058</v>
          </cell>
          <cell r="B449"/>
        </row>
        <row r="450">
          <cell r="A450">
            <v>2059</v>
          </cell>
          <cell r="B450"/>
        </row>
        <row r="451">
          <cell r="A451">
            <v>2060</v>
          </cell>
          <cell r="B451"/>
        </row>
        <row r="452">
          <cell r="A452" t="str">
            <v>Back to top</v>
          </cell>
        </row>
        <row r="455">
          <cell r="A455" t="str">
            <v>Scenario 8</v>
          </cell>
          <cell r="B455" t="str">
            <v>[Type Scenario 8 Name Here (REF CASE)...]</v>
          </cell>
        </row>
        <row r="456">
          <cell r="A456" t="str">
            <v>Year</v>
          </cell>
          <cell r="B456" t="str">
            <v>World</v>
          </cell>
        </row>
        <row r="457">
          <cell r="A457">
            <v>2012</v>
          </cell>
          <cell r="B457"/>
        </row>
        <row r="458">
          <cell r="A458">
            <v>2013</v>
          </cell>
          <cell r="B458"/>
        </row>
        <row r="459">
          <cell r="A459">
            <v>2014</v>
          </cell>
          <cell r="B459"/>
        </row>
        <row r="460">
          <cell r="A460">
            <v>2015</v>
          </cell>
          <cell r="B460"/>
        </row>
        <row r="461">
          <cell r="A461">
            <v>2016</v>
          </cell>
          <cell r="B461"/>
        </row>
        <row r="462">
          <cell r="A462">
            <v>2017</v>
          </cell>
          <cell r="B462"/>
        </row>
        <row r="463">
          <cell r="A463">
            <v>2018</v>
          </cell>
          <cell r="B463"/>
        </row>
        <row r="464">
          <cell r="A464">
            <v>2019</v>
          </cell>
          <cell r="B464"/>
        </row>
        <row r="465">
          <cell r="A465">
            <v>2020</v>
          </cell>
          <cell r="B465"/>
        </row>
        <row r="466">
          <cell r="A466">
            <v>2021</v>
          </cell>
          <cell r="B466"/>
        </row>
        <row r="467">
          <cell r="A467">
            <v>2022</v>
          </cell>
          <cell r="B467"/>
        </row>
        <row r="468">
          <cell r="A468">
            <v>2023</v>
          </cell>
          <cell r="B468"/>
        </row>
        <row r="469">
          <cell r="A469">
            <v>2024</v>
          </cell>
          <cell r="B469"/>
        </row>
        <row r="470">
          <cell r="A470">
            <v>2025</v>
          </cell>
          <cell r="B470"/>
        </row>
        <row r="471">
          <cell r="A471">
            <v>2026</v>
          </cell>
          <cell r="B471"/>
        </row>
        <row r="472">
          <cell r="A472">
            <v>2027</v>
          </cell>
          <cell r="B472"/>
        </row>
        <row r="473">
          <cell r="A473">
            <v>2028</v>
          </cell>
          <cell r="B473"/>
        </row>
        <row r="474">
          <cell r="A474">
            <v>2029</v>
          </cell>
          <cell r="B474"/>
        </row>
        <row r="475">
          <cell r="A475">
            <v>2030</v>
          </cell>
          <cell r="B475"/>
        </row>
        <row r="476">
          <cell r="A476">
            <v>2031</v>
          </cell>
          <cell r="B476"/>
        </row>
        <row r="477">
          <cell r="A477">
            <v>2032</v>
          </cell>
          <cell r="B477"/>
        </row>
        <row r="478">
          <cell r="A478">
            <v>2033</v>
          </cell>
          <cell r="B478"/>
        </row>
        <row r="479">
          <cell r="A479">
            <v>2034</v>
          </cell>
          <cell r="B479"/>
        </row>
        <row r="480">
          <cell r="A480">
            <v>2035</v>
          </cell>
          <cell r="B480"/>
        </row>
        <row r="481">
          <cell r="A481">
            <v>2036</v>
          </cell>
          <cell r="B481"/>
        </row>
        <row r="482">
          <cell r="A482">
            <v>2037</v>
          </cell>
          <cell r="B482"/>
        </row>
        <row r="483">
          <cell r="A483">
            <v>2038</v>
          </cell>
          <cell r="B483"/>
        </row>
        <row r="484">
          <cell r="A484">
            <v>2039</v>
          </cell>
          <cell r="B484"/>
        </row>
        <row r="485">
          <cell r="A485">
            <v>2040</v>
          </cell>
          <cell r="B485"/>
        </row>
        <row r="486">
          <cell r="A486">
            <v>2041</v>
          </cell>
          <cell r="B486"/>
        </row>
        <row r="487">
          <cell r="A487">
            <v>2042</v>
          </cell>
          <cell r="B487"/>
        </row>
        <row r="488">
          <cell r="A488">
            <v>2043</v>
          </cell>
          <cell r="B488"/>
        </row>
        <row r="489">
          <cell r="A489">
            <v>2044</v>
          </cell>
          <cell r="B489"/>
        </row>
        <row r="490">
          <cell r="A490">
            <v>2045</v>
          </cell>
          <cell r="B490"/>
        </row>
        <row r="491">
          <cell r="A491">
            <v>2046</v>
          </cell>
          <cell r="B491"/>
        </row>
        <row r="492">
          <cell r="A492">
            <v>2047</v>
          </cell>
          <cell r="B492"/>
        </row>
        <row r="493">
          <cell r="A493">
            <v>2048</v>
          </cell>
          <cell r="B493"/>
        </row>
        <row r="494">
          <cell r="A494">
            <v>2049</v>
          </cell>
          <cell r="B494"/>
        </row>
        <row r="495">
          <cell r="A495">
            <v>2050</v>
          </cell>
          <cell r="B495"/>
        </row>
        <row r="496">
          <cell r="A496">
            <v>2051</v>
          </cell>
          <cell r="B496"/>
        </row>
        <row r="497">
          <cell r="A497">
            <v>2052</v>
          </cell>
          <cell r="B497"/>
        </row>
        <row r="498">
          <cell r="A498">
            <v>2053</v>
          </cell>
          <cell r="B498"/>
        </row>
        <row r="499">
          <cell r="A499">
            <v>2054</v>
          </cell>
          <cell r="B499"/>
        </row>
        <row r="500">
          <cell r="A500">
            <v>2055</v>
          </cell>
          <cell r="B500"/>
        </row>
        <row r="501">
          <cell r="A501">
            <v>2056</v>
          </cell>
          <cell r="B501"/>
        </row>
        <row r="502">
          <cell r="A502">
            <v>2057</v>
          </cell>
          <cell r="B502"/>
        </row>
        <row r="503">
          <cell r="A503">
            <v>2058</v>
          </cell>
          <cell r="B503"/>
        </row>
        <row r="504">
          <cell r="A504">
            <v>2059</v>
          </cell>
          <cell r="B504"/>
        </row>
        <row r="505">
          <cell r="A505">
            <v>2060</v>
          </cell>
          <cell r="B505"/>
        </row>
        <row r="506">
          <cell r="A506" t="str">
            <v>Back to top</v>
          </cell>
        </row>
        <row r="509">
          <cell r="A509" t="str">
            <v>Scenario 9</v>
          </cell>
          <cell r="B509" t="str">
            <v>[Type Scenario 9 Name Here (REF CASE)...]</v>
          </cell>
        </row>
        <row r="510">
          <cell r="A510" t="str">
            <v>Year</v>
          </cell>
          <cell r="B510" t="str">
            <v>World</v>
          </cell>
        </row>
        <row r="511">
          <cell r="A511">
            <v>2012</v>
          </cell>
          <cell r="B511"/>
        </row>
        <row r="512">
          <cell r="A512">
            <v>2013</v>
          </cell>
          <cell r="B512"/>
        </row>
        <row r="513">
          <cell r="A513">
            <v>2014</v>
          </cell>
          <cell r="B513"/>
        </row>
        <row r="514">
          <cell r="A514">
            <v>2015</v>
          </cell>
          <cell r="B514"/>
        </row>
        <row r="515">
          <cell r="A515">
            <v>2016</v>
          </cell>
          <cell r="B515"/>
        </row>
        <row r="516">
          <cell r="A516">
            <v>2017</v>
          </cell>
          <cell r="B516"/>
        </row>
        <row r="517">
          <cell r="A517">
            <v>2018</v>
          </cell>
          <cell r="B517"/>
        </row>
        <row r="518">
          <cell r="A518">
            <v>2019</v>
          </cell>
          <cell r="B518"/>
        </row>
        <row r="519">
          <cell r="A519">
            <v>2020</v>
          </cell>
          <cell r="B519"/>
        </row>
        <row r="520">
          <cell r="A520">
            <v>2021</v>
          </cell>
          <cell r="B520"/>
        </row>
        <row r="521">
          <cell r="A521">
            <v>2022</v>
          </cell>
          <cell r="B521"/>
        </row>
        <row r="522">
          <cell r="A522">
            <v>2023</v>
          </cell>
          <cell r="B522"/>
        </row>
        <row r="523">
          <cell r="A523">
            <v>2024</v>
          </cell>
          <cell r="B523"/>
        </row>
        <row r="524">
          <cell r="A524">
            <v>2025</v>
          </cell>
          <cell r="B524"/>
        </row>
        <row r="525">
          <cell r="A525">
            <v>2026</v>
          </cell>
          <cell r="B525"/>
        </row>
        <row r="526">
          <cell r="A526">
            <v>2027</v>
          </cell>
          <cell r="B526"/>
        </row>
        <row r="527">
          <cell r="A527">
            <v>2028</v>
          </cell>
          <cell r="B527"/>
        </row>
        <row r="528">
          <cell r="A528">
            <v>2029</v>
          </cell>
          <cell r="B528"/>
        </row>
        <row r="529">
          <cell r="A529">
            <v>2030</v>
          </cell>
          <cell r="B529"/>
        </row>
        <row r="530">
          <cell r="A530">
            <v>2031</v>
          </cell>
          <cell r="B530"/>
        </row>
        <row r="531">
          <cell r="A531">
            <v>2032</v>
          </cell>
          <cell r="B531"/>
        </row>
        <row r="532">
          <cell r="A532">
            <v>2033</v>
          </cell>
          <cell r="B532"/>
        </row>
        <row r="533">
          <cell r="A533">
            <v>2034</v>
          </cell>
          <cell r="B533"/>
        </row>
        <row r="534">
          <cell r="A534">
            <v>2035</v>
          </cell>
          <cell r="B534"/>
        </row>
        <row r="535">
          <cell r="A535">
            <v>2036</v>
          </cell>
          <cell r="B535"/>
        </row>
        <row r="536">
          <cell r="A536">
            <v>2037</v>
          </cell>
          <cell r="B536"/>
        </row>
        <row r="537">
          <cell r="A537">
            <v>2038</v>
          </cell>
          <cell r="B537"/>
        </row>
        <row r="538">
          <cell r="A538">
            <v>2039</v>
          </cell>
          <cell r="B538"/>
        </row>
        <row r="539">
          <cell r="A539">
            <v>2040</v>
          </cell>
          <cell r="B539"/>
        </row>
        <row r="540">
          <cell r="A540">
            <v>2041</v>
          </cell>
          <cell r="B540"/>
        </row>
        <row r="541">
          <cell r="A541">
            <v>2042</v>
          </cell>
          <cell r="B541"/>
        </row>
        <row r="542">
          <cell r="A542">
            <v>2043</v>
          </cell>
          <cell r="B542"/>
        </row>
        <row r="543">
          <cell r="A543">
            <v>2044</v>
          </cell>
          <cell r="B543"/>
        </row>
        <row r="544">
          <cell r="A544">
            <v>2045</v>
          </cell>
          <cell r="B544"/>
        </row>
        <row r="545">
          <cell r="A545">
            <v>2046</v>
          </cell>
          <cell r="B545"/>
        </row>
        <row r="546">
          <cell r="A546">
            <v>2047</v>
          </cell>
          <cell r="B546"/>
        </row>
        <row r="547">
          <cell r="A547">
            <v>2048</v>
          </cell>
          <cell r="B547"/>
        </row>
        <row r="548">
          <cell r="A548">
            <v>2049</v>
          </cell>
          <cell r="B548"/>
        </row>
        <row r="549">
          <cell r="A549">
            <v>2050</v>
          </cell>
          <cell r="B549"/>
        </row>
        <row r="550">
          <cell r="A550">
            <v>2051</v>
          </cell>
          <cell r="B550"/>
        </row>
        <row r="551">
          <cell r="A551">
            <v>2052</v>
          </cell>
          <cell r="B551"/>
        </row>
        <row r="552">
          <cell r="A552">
            <v>2053</v>
          </cell>
          <cell r="B552"/>
        </row>
        <row r="553">
          <cell r="A553">
            <v>2054</v>
          </cell>
          <cell r="B553"/>
        </row>
        <row r="554">
          <cell r="A554">
            <v>2055</v>
          </cell>
          <cell r="B554"/>
        </row>
        <row r="555">
          <cell r="A555">
            <v>2056</v>
          </cell>
          <cell r="B555"/>
        </row>
        <row r="556">
          <cell r="A556">
            <v>2057</v>
          </cell>
          <cell r="B556"/>
        </row>
        <row r="557">
          <cell r="A557">
            <v>2058</v>
          </cell>
          <cell r="B557"/>
        </row>
        <row r="558">
          <cell r="A558">
            <v>2059</v>
          </cell>
          <cell r="B558"/>
        </row>
        <row r="559">
          <cell r="A559">
            <v>2060</v>
          </cell>
          <cell r="B559"/>
        </row>
        <row r="560">
          <cell r="A560" t="str">
            <v>Back to top</v>
          </cell>
        </row>
        <row r="563">
          <cell r="A563" t="str">
            <v>Scenario 10</v>
          </cell>
          <cell r="B563" t="str">
            <v>[Type Scenario 10 Name Here (REF CASE)...]</v>
          </cell>
        </row>
        <row r="564">
          <cell r="A564" t="str">
            <v>Year</v>
          </cell>
          <cell r="B564" t="str">
            <v>World</v>
          </cell>
        </row>
        <row r="565">
          <cell r="A565">
            <v>2012</v>
          </cell>
          <cell r="B565"/>
        </row>
        <row r="566">
          <cell r="A566">
            <v>2013</v>
          </cell>
          <cell r="B566"/>
        </row>
        <row r="567">
          <cell r="A567">
            <v>2014</v>
          </cell>
          <cell r="B567"/>
        </row>
        <row r="568">
          <cell r="A568">
            <v>2015</v>
          </cell>
          <cell r="B568"/>
        </row>
        <row r="569">
          <cell r="A569">
            <v>2016</v>
          </cell>
          <cell r="B569"/>
        </row>
        <row r="570">
          <cell r="A570">
            <v>2017</v>
          </cell>
          <cell r="B570"/>
        </row>
        <row r="571">
          <cell r="A571">
            <v>2018</v>
          </cell>
          <cell r="B571"/>
        </row>
        <row r="572">
          <cell r="A572">
            <v>2019</v>
          </cell>
          <cell r="B572"/>
        </row>
        <row r="573">
          <cell r="A573">
            <v>2020</v>
          </cell>
          <cell r="B573"/>
        </row>
        <row r="574">
          <cell r="A574">
            <v>2021</v>
          </cell>
          <cell r="B574"/>
        </row>
        <row r="575">
          <cell r="A575">
            <v>2022</v>
          </cell>
          <cell r="B575"/>
        </row>
        <row r="576">
          <cell r="A576">
            <v>2023</v>
          </cell>
          <cell r="B576"/>
        </row>
        <row r="577">
          <cell r="A577">
            <v>2024</v>
          </cell>
          <cell r="B577"/>
        </row>
        <row r="578">
          <cell r="A578">
            <v>2025</v>
          </cell>
          <cell r="B578"/>
        </row>
        <row r="579">
          <cell r="A579">
            <v>2026</v>
          </cell>
          <cell r="B579"/>
        </row>
        <row r="580">
          <cell r="A580">
            <v>2027</v>
          </cell>
          <cell r="B580"/>
        </row>
        <row r="581">
          <cell r="A581">
            <v>2028</v>
          </cell>
          <cell r="B581"/>
        </row>
        <row r="582">
          <cell r="A582">
            <v>2029</v>
          </cell>
          <cell r="B582"/>
        </row>
        <row r="583">
          <cell r="A583">
            <v>2030</v>
          </cell>
          <cell r="B583"/>
        </row>
        <row r="584">
          <cell r="A584">
            <v>2031</v>
          </cell>
          <cell r="B584"/>
        </row>
        <row r="585">
          <cell r="A585">
            <v>2032</v>
          </cell>
          <cell r="B585"/>
        </row>
        <row r="586">
          <cell r="A586">
            <v>2033</v>
          </cell>
          <cell r="B586"/>
        </row>
        <row r="587">
          <cell r="A587">
            <v>2034</v>
          </cell>
          <cell r="B587"/>
        </row>
        <row r="588">
          <cell r="A588">
            <v>2035</v>
          </cell>
          <cell r="B588"/>
        </row>
        <row r="589">
          <cell r="A589">
            <v>2036</v>
          </cell>
          <cell r="B589"/>
        </row>
        <row r="590">
          <cell r="A590">
            <v>2037</v>
          </cell>
          <cell r="B590"/>
        </row>
        <row r="591">
          <cell r="A591">
            <v>2038</v>
          </cell>
          <cell r="B591"/>
        </row>
        <row r="592">
          <cell r="A592">
            <v>2039</v>
          </cell>
          <cell r="B592"/>
        </row>
        <row r="593">
          <cell r="A593">
            <v>2040</v>
          </cell>
          <cell r="B593"/>
        </row>
        <row r="594">
          <cell r="A594">
            <v>2041</v>
          </cell>
          <cell r="B594"/>
        </row>
        <row r="595">
          <cell r="A595">
            <v>2042</v>
          </cell>
          <cell r="B595"/>
        </row>
        <row r="596">
          <cell r="A596">
            <v>2043</v>
          </cell>
          <cell r="B596"/>
        </row>
        <row r="597">
          <cell r="A597">
            <v>2044</v>
          </cell>
          <cell r="B597"/>
        </row>
        <row r="598">
          <cell r="A598">
            <v>2045</v>
          </cell>
          <cell r="B598"/>
        </row>
        <row r="599">
          <cell r="A599">
            <v>2046</v>
          </cell>
          <cell r="B599"/>
        </row>
        <row r="600">
          <cell r="A600">
            <v>2047</v>
          </cell>
          <cell r="B600"/>
        </row>
        <row r="601">
          <cell r="A601">
            <v>2048</v>
          </cell>
          <cell r="B601"/>
        </row>
        <row r="602">
          <cell r="A602">
            <v>2049</v>
          </cell>
          <cell r="B602"/>
        </row>
        <row r="603">
          <cell r="A603">
            <v>2050</v>
          </cell>
          <cell r="B603"/>
        </row>
        <row r="604">
          <cell r="A604">
            <v>2051</v>
          </cell>
          <cell r="B604"/>
        </row>
        <row r="605">
          <cell r="A605">
            <v>2052</v>
          </cell>
          <cell r="B605"/>
        </row>
        <row r="606">
          <cell r="A606">
            <v>2053</v>
          </cell>
          <cell r="B606"/>
        </row>
        <row r="607">
          <cell r="A607">
            <v>2054</v>
          </cell>
          <cell r="B607"/>
        </row>
        <row r="608">
          <cell r="A608">
            <v>2055</v>
          </cell>
          <cell r="B608"/>
        </row>
        <row r="609">
          <cell r="A609">
            <v>2056</v>
          </cell>
          <cell r="B609"/>
        </row>
        <row r="610">
          <cell r="A610">
            <v>2057</v>
          </cell>
          <cell r="B610"/>
        </row>
        <row r="611">
          <cell r="A611">
            <v>2058</v>
          </cell>
          <cell r="B611"/>
        </row>
        <row r="612">
          <cell r="A612">
            <v>2059</v>
          </cell>
          <cell r="B612"/>
        </row>
        <row r="613">
          <cell r="A613">
            <v>2060</v>
          </cell>
          <cell r="B613"/>
        </row>
        <row r="614">
          <cell r="A614" t="str">
            <v>Back to top</v>
          </cell>
        </row>
      </sheetData>
      <sheetData sheetId="20">
        <row r="7">
          <cell r="A7" t="str">
            <v>CH4 Tons Reduced</v>
          </cell>
        </row>
        <row r="64">
          <cell r="A64" t="str">
            <v>CH4 PPB CALCULATOR</v>
          </cell>
        </row>
      </sheetData>
      <sheetData sheetId="21"/>
      <sheetData sheetId="22">
        <row r="8">
          <cell r="Q8">
            <v>9.9999999999999999E+306</v>
          </cell>
        </row>
        <row r="13">
          <cell r="A13" t="str">
            <v>Default REF Interpolation Adoption</v>
          </cell>
        </row>
        <row r="77">
          <cell r="A77" t="str">
            <v>Custom PDS Adoption</v>
          </cell>
        </row>
        <row r="148">
          <cell r="A148" t="str">
            <v>Using Polynomials</v>
          </cell>
        </row>
      </sheetData>
      <sheetData sheetId="23"/>
      <sheetData sheetId="24"/>
      <sheetData sheetId="25"/>
      <sheetData sheetId="26">
        <row r="78">
          <cell r="A78" t="str">
            <v>Tropical-Humid</v>
          </cell>
        </row>
        <row r="115">
          <cell r="B115">
            <v>1</v>
          </cell>
        </row>
        <row r="248">
          <cell r="B248">
            <v>1</v>
          </cell>
        </row>
        <row r="381">
          <cell r="B381">
            <v>0</v>
          </cell>
        </row>
        <row r="514">
          <cell r="B514">
            <v>0</v>
          </cell>
        </row>
        <row r="647">
          <cell r="B647">
            <v>0</v>
          </cell>
        </row>
        <row r="780">
          <cell r="B780">
            <v>0</v>
          </cell>
        </row>
      </sheetData>
      <sheetData sheetId="27"/>
      <sheetData sheetId="28"/>
      <sheetData sheetId="29"/>
      <sheetData sheetId="30"/>
      <sheetData sheetId="3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Instructions"/>
      <sheetName val="Main Controls"/>
      <sheetName val="Preliminary Review 1"/>
      <sheetName val="Preliminary Review 2"/>
      <sheetName val="External Review"/>
      <sheetName val="Variable Meta-analysis"/>
      <sheetName val="CO2 Calcs"/>
      <sheetName val="Adoption Data"/>
      <sheetName val="Data Interpolator"/>
      <sheetName val="ScenarioRecord"/>
      <sheetName val="TLA Data"/>
      <sheetName val="S-Curve Adoption"/>
      <sheetName val="Custom Adoption"/>
      <sheetName val="Adoption - Org Ag"/>
      <sheetName val="First Cost"/>
      <sheetName val="Net Profit Margin"/>
      <sheetName val="Adoption Scenario-Regional"/>
      <sheetName val="Adoption by country"/>
      <sheetName val="PD Region wise CA adoption"/>
      <sheetName val="Policy Analysis"/>
      <sheetName val="Unit Adoption Calculations"/>
      <sheetName val="Emissions Factors"/>
      <sheetName val="CH4 Calcs"/>
      <sheetName val="Helper Tables"/>
      <sheetName val="FAO Stat Land Data"/>
      <sheetName val="Result Graphs"/>
      <sheetName val="AEZ Data"/>
      <sheetName val="WORLD Land Data"/>
      <sheetName val="OPT3-AEZ-Area_percent"/>
      <sheetName val="Region-Country Sorting"/>
      <sheetName val="ADD SHEETS --&gt;"/>
    </sheetNames>
    <sheetDataSet>
      <sheetData sheetId="0"/>
      <sheetData sheetId="1">
        <row r="56">
          <cell r="C56" t="str">
            <v>Regenerative Agriculture</v>
          </cell>
        </row>
        <row r="57">
          <cell r="C57" t="str">
            <v>million hectare</v>
          </cell>
        </row>
      </sheetData>
      <sheetData sheetId="2"/>
      <sheetData sheetId="3"/>
      <sheetData sheetId="4"/>
      <sheetData sheetId="5">
        <row r="879">
          <cell r="C879" t="str">
            <v>Yield  from CONVENTIONAL Practice</v>
          </cell>
        </row>
        <row r="947">
          <cell r="C947" t="str">
            <v>Yield Gain (% Increase from CONVENTIONAL to SOLUTION)</v>
          </cell>
        </row>
        <row r="984">
          <cell r="C984" t="str">
            <v>VARIABLE</v>
          </cell>
        </row>
        <row r="1019">
          <cell r="C1019" t="str">
            <v>VARIABLE</v>
          </cell>
        </row>
        <row r="1055">
          <cell r="C1055" t="str">
            <v>VARIABLE</v>
          </cell>
        </row>
        <row r="1090">
          <cell r="C1090" t="str">
            <v>VARIABLE</v>
          </cell>
        </row>
        <row r="1126">
          <cell r="C1126" t="str">
            <v>VARIABLE</v>
          </cell>
        </row>
        <row r="1162">
          <cell r="C1162" t="str">
            <v>VARIABLE</v>
          </cell>
        </row>
        <row r="1198">
          <cell r="C1198" t="str">
            <v>VARIABLE</v>
          </cell>
        </row>
        <row r="1233">
          <cell r="C1233" t="str">
            <v>VARIABLE</v>
          </cell>
        </row>
        <row r="1268">
          <cell r="C1268" t="str">
            <v>VARIABLE</v>
          </cell>
        </row>
      </sheetData>
      <sheetData sheetId="6">
        <row r="7">
          <cell r="A7" t="str">
            <v>CO2 MMT Reduced (NOT USED)</v>
          </cell>
        </row>
        <row r="61">
          <cell r="A61" t="str">
            <v>CO2-eq MMT Reduced</v>
          </cell>
        </row>
        <row r="169">
          <cell r="A169" t="str">
            <v>CO2 PPM CALCULATOR</v>
          </cell>
        </row>
        <row r="222">
          <cell r="A222" t="str">
            <v>CO2-eq PPM CALCULATOR</v>
          </cell>
        </row>
      </sheetData>
      <sheetData sheetId="7"/>
      <sheetData sheetId="8"/>
      <sheetData sheetId="9"/>
      <sheetData sheetId="10">
        <row r="100">
          <cell r="A100" t="str">
            <v>OECD90</v>
          </cell>
        </row>
        <row r="459">
          <cell r="A459" t="str">
            <v>COUNTRY 2: India</v>
          </cell>
        </row>
        <row r="520">
          <cell r="A520" t="str">
            <v>COUNTRY 3: EU (region)</v>
          </cell>
        </row>
        <row r="581">
          <cell r="A581" t="str">
            <v>COUNTRY 4 : USA</v>
          </cell>
        </row>
      </sheetData>
      <sheetData sheetId="11"/>
      <sheetData sheetId="12">
        <row r="17">
          <cell r="A17" t="str">
            <v>Customized Adoption</v>
          </cell>
        </row>
        <row r="77">
          <cell r="A77" t="str">
            <v>Scenario 1</v>
          </cell>
          <cell r="B77" t="str">
            <v>Aggressive-Low, Linear Trend</v>
          </cell>
        </row>
        <row r="78">
          <cell r="A78" t="str">
            <v>Year</v>
          </cell>
          <cell r="B78" t="str">
            <v>World</v>
          </cell>
        </row>
        <row r="79">
          <cell r="A79">
            <v>2012</v>
          </cell>
          <cell r="B79">
            <v>41.733464020325528</v>
          </cell>
        </row>
        <row r="80">
          <cell r="A80">
            <v>2013</v>
          </cell>
          <cell r="B80">
            <v>42.686732010162586</v>
          </cell>
        </row>
        <row r="81">
          <cell r="A81">
            <v>2014</v>
          </cell>
          <cell r="B81">
            <v>43.639999999999873</v>
          </cell>
        </row>
        <row r="82">
          <cell r="A82">
            <v>2015</v>
          </cell>
          <cell r="B82">
            <v>44.593267989836932</v>
          </cell>
        </row>
        <row r="83">
          <cell r="A83">
            <v>2016</v>
          </cell>
          <cell r="B83">
            <v>45.54653597967399</v>
          </cell>
        </row>
        <row r="84">
          <cell r="A84">
            <v>2017</v>
          </cell>
          <cell r="B84">
            <v>46.499803969511277</v>
          </cell>
        </row>
        <row r="85">
          <cell r="A85">
            <v>2018</v>
          </cell>
          <cell r="B85">
            <v>47.453071959348335</v>
          </cell>
        </row>
        <row r="86">
          <cell r="A86">
            <v>2019</v>
          </cell>
          <cell r="B86">
            <v>48.406339949185622</v>
          </cell>
        </row>
        <row r="87">
          <cell r="A87">
            <v>2020</v>
          </cell>
          <cell r="B87">
            <v>49.359607939022681</v>
          </cell>
        </row>
        <row r="88">
          <cell r="A88">
            <v>2021</v>
          </cell>
          <cell r="B88">
            <v>50.312875928859739</v>
          </cell>
        </row>
        <row r="89">
          <cell r="A89">
            <v>2022</v>
          </cell>
          <cell r="B89">
            <v>51.266143918697026</v>
          </cell>
        </row>
        <row r="90">
          <cell r="A90">
            <v>2023</v>
          </cell>
          <cell r="B90">
            <v>52.219411908534084</v>
          </cell>
        </row>
        <row r="91">
          <cell r="A91">
            <v>2024</v>
          </cell>
          <cell r="B91">
            <v>53.172679898371143</v>
          </cell>
        </row>
        <row r="92">
          <cell r="A92">
            <v>2025</v>
          </cell>
          <cell r="B92">
            <v>54.12594788820843</v>
          </cell>
        </row>
        <row r="93">
          <cell r="A93">
            <v>2026</v>
          </cell>
          <cell r="B93">
            <v>55.079215878045488</v>
          </cell>
        </row>
        <row r="94">
          <cell r="A94">
            <v>2027</v>
          </cell>
          <cell r="B94">
            <v>56.032483867882547</v>
          </cell>
        </row>
        <row r="95">
          <cell r="A95">
            <v>2028</v>
          </cell>
          <cell r="B95">
            <v>56.985751857719833</v>
          </cell>
        </row>
        <row r="96">
          <cell r="A96">
            <v>2029</v>
          </cell>
          <cell r="B96">
            <v>57.939019847556892</v>
          </cell>
        </row>
        <row r="97">
          <cell r="A97">
            <v>2030</v>
          </cell>
          <cell r="B97">
            <v>58.892287837393951</v>
          </cell>
        </row>
        <row r="98">
          <cell r="A98">
            <v>2031</v>
          </cell>
          <cell r="B98">
            <v>62.602200348141196</v>
          </cell>
        </row>
        <row r="99">
          <cell r="A99">
            <v>2032</v>
          </cell>
          <cell r="B99">
            <v>66.312112858887303</v>
          </cell>
        </row>
        <row r="100">
          <cell r="A100">
            <v>2033</v>
          </cell>
          <cell r="B100">
            <v>70.46625628142101</v>
          </cell>
        </row>
        <row r="101">
          <cell r="A101">
            <v>2034</v>
          </cell>
          <cell r="B101">
            <v>75.167108156237191</v>
          </cell>
        </row>
        <row r="102">
          <cell r="A102">
            <v>2035</v>
          </cell>
          <cell r="B102">
            <v>79.868934430790432</v>
          </cell>
        </row>
        <row r="103">
          <cell r="A103">
            <v>2036</v>
          </cell>
          <cell r="B103">
            <v>84.571735105078915</v>
          </cell>
        </row>
        <row r="104">
          <cell r="A104">
            <v>2037</v>
          </cell>
          <cell r="B104">
            <v>89.275510178870718</v>
          </cell>
        </row>
        <row r="105">
          <cell r="A105">
            <v>2038</v>
          </cell>
          <cell r="B105">
            <v>93.980259652398672</v>
          </cell>
        </row>
        <row r="106">
          <cell r="A106">
            <v>2039</v>
          </cell>
          <cell r="B106">
            <v>98.685983525430856</v>
          </cell>
        </row>
        <row r="107">
          <cell r="A107">
            <v>2040</v>
          </cell>
          <cell r="B107">
            <v>103.39268179796545</v>
          </cell>
        </row>
        <row r="108">
          <cell r="A108">
            <v>2041</v>
          </cell>
          <cell r="B108">
            <v>108.10035447046903</v>
          </cell>
        </row>
        <row r="109">
          <cell r="A109">
            <v>2042</v>
          </cell>
          <cell r="B109">
            <v>112.80900154247593</v>
          </cell>
        </row>
        <row r="110">
          <cell r="A110">
            <v>2043</v>
          </cell>
          <cell r="B110">
            <v>117.51862301398705</v>
          </cell>
        </row>
        <row r="111">
          <cell r="A111">
            <v>2044</v>
          </cell>
          <cell r="B111">
            <v>122.22921888523342</v>
          </cell>
        </row>
        <row r="112">
          <cell r="A112">
            <v>2045</v>
          </cell>
          <cell r="B112">
            <v>126.94078915598311</v>
          </cell>
        </row>
        <row r="113">
          <cell r="A113">
            <v>2046</v>
          </cell>
          <cell r="B113">
            <v>131.65333382646895</v>
          </cell>
        </row>
        <row r="114">
          <cell r="A114">
            <v>2047</v>
          </cell>
          <cell r="B114">
            <v>136.36685289645902</v>
          </cell>
        </row>
        <row r="115">
          <cell r="A115">
            <v>2048</v>
          </cell>
          <cell r="B115">
            <v>141.08134636641716</v>
          </cell>
        </row>
        <row r="116">
          <cell r="A116">
            <v>2049</v>
          </cell>
          <cell r="B116">
            <v>145.7968142356458</v>
          </cell>
        </row>
        <row r="117">
          <cell r="A117">
            <v>2050</v>
          </cell>
          <cell r="B117">
            <v>150.51325650461149</v>
          </cell>
        </row>
        <row r="118">
          <cell r="A118">
            <v>2051</v>
          </cell>
          <cell r="B118">
            <v>136.8004505630679</v>
          </cell>
        </row>
        <row r="119">
          <cell r="A119">
            <v>2052</v>
          </cell>
          <cell r="B119">
            <v>140.51036307381401</v>
          </cell>
        </row>
        <row r="120">
          <cell r="A120">
            <v>2053</v>
          </cell>
          <cell r="B120">
            <v>144.22027558456011</v>
          </cell>
        </row>
        <row r="121">
          <cell r="A121">
            <v>2054</v>
          </cell>
          <cell r="B121">
            <v>147.93018809530713</v>
          </cell>
        </row>
        <row r="122">
          <cell r="A122">
            <v>2055</v>
          </cell>
          <cell r="B122">
            <v>151.64010060605324</v>
          </cell>
        </row>
        <row r="123">
          <cell r="A123">
            <v>2056</v>
          </cell>
          <cell r="B123">
            <v>155.35001311679935</v>
          </cell>
        </row>
        <row r="124">
          <cell r="A124">
            <v>2057</v>
          </cell>
          <cell r="B124">
            <v>159.05992562754545</v>
          </cell>
        </row>
        <row r="125">
          <cell r="A125">
            <v>2058</v>
          </cell>
          <cell r="B125">
            <v>162.76983813829247</v>
          </cell>
        </row>
        <row r="126">
          <cell r="A126">
            <v>2059</v>
          </cell>
          <cell r="B126">
            <v>166.47975064903858</v>
          </cell>
        </row>
        <row r="127">
          <cell r="A127">
            <v>2060</v>
          </cell>
          <cell r="B127">
            <v>170.18966315978469</v>
          </cell>
        </row>
        <row r="128">
          <cell r="A128" t="str">
            <v>Back to top</v>
          </cell>
        </row>
        <row r="131">
          <cell r="A131" t="str">
            <v>Scenario 2</v>
          </cell>
          <cell r="B131" t="str">
            <v>Aggressive-High, Linear Trend</v>
          </cell>
        </row>
        <row r="132">
          <cell r="A132" t="str">
            <v>Year</v>
          </cell>
          <cell r="B132" t="str">
            <v>World</v>
          </cell>
        </row>
        <row r="133">
          <cell r="A133">
            <v>2012</v>
          </cell>
          <cell r="B133">
            <v>35.296152849230566</v>
          </cell>
        </row>
        <row r="134">
          <cell r="A134">
            <v>2013</v>
          </cell>
          <cell r="B134">
            <v>39.468076424614992</v>
          </cell>
        </row>
        <row r="135">
          <cell r="A135">
            <v>2014</v>
          </cell>
          <cell r="B135">
            <v>43.639999999999418</v>
          </cell>
        </row>
        <row r="136">
          <cell r="A136">
            <v>2015</v>
          </cell>
          <cell r="B136">
            <v>47.811923575383844</v>
          </cell>
        </row>
        <row r="137">
          <cell r="A137">
            <v>2016</v>
          </cell>
          <cell r="B137">
            <v>51.98384715076827</v>
          </cell>
        </row>
        <row r="138">
          <cell r="A138">
            <v>2017</v>
          </cell>
          <cell r="B138">
            <v>56.155770726152696</v>
          </cell>
        </row>
        <row r="139">
          <cell r="A139">
            <v>2018</v>
          </cell>
          <cell r="B139">
            <v>60.327694301538941</v>
          </cell>
        </row>
        <row r="140">
          <cell r="A140">
            <v>2019</v>
          </cell>
          <cell r="B140">
            <v>64.499617876923367</v>
          </cell>
        </row>
        <row r="141">
          <cell r="A141">
            <v>2020</v>
          </cell>
          <cell r="B141">
            <v>68.671541452307792</v>
          </cell>
        </row>
        <row r="142">
          <cell r="A142">
            <v>2021</v>
          </cell>
          <cell r="B142">
            <v>72.843465027692218</v>
          </cell>
        </row>
        <row r="143">
          <cell r="A143">
            <v>2022</v>
          </cell>
          <cell r="B143">
            <v>77.015388603076644</v>
          </cell>
        </row>
        <row r="144">
          <cell r="A144">
            <v>2023</v>
          </cell>
          <cell r="B144">
            <v>81.18731217846107</v>
          </cell>
        </row>
        <row r="145">
          <cell r="A145">
            <v>2024</v>
          </cell>
          <cell r="B145">
            <v>85.359235753845496</v>
          </cell>
        </row>
        <row r="146">
          <cell r="A146">
            <v>2025</v>
          </cell>
          <cell r="B146">
            <v>89.531159329229922</v>
          </cell>
        </row>
        <row r="147">
          <cell r="A147">
            <v>2026</v>
          </cell>
          <cell r="B147">
            <v>93.703082904616167</v>
          </cell>
        </row>
        <row r="148">
          <cell r="A148">
            <v>2027</v>
          </cell>
          <cell r="B148">
            <v>97.875006480000593</v>
          </cell>
        </row>
        <row r="149">
          <cell r="A149">
            <v>2028</v>
          </cell>
          <cell r="B149">
            <v>102.04693005538502</v>
          </cell>
        </row>
        <row r="150">
          <cell r="A150">
            <v>2029</v>
          </cell>
          <cell r="B150">
            <v>106.21885363076944</v>
          </cell>
        </row>
        <row r="151">
          <cell r="A151">
            <v>2030</v>
          </cell>
          <cell r="B151">
            <v>110.39077720615387</v>
          </cell>
        </row>
        <row r="152">
          <cell r="A152">
            <v>2031</v>
          </cell>
          <cell r="B152">
            <v>117.13688025764168</v>
          </cell>
        </row>
        <row r="153">
          <cell r="A153">
            <v>2032</v>
          </cell>
          <cell r="B153">
            <v>123.88298330912767</v>
          </cell>
        </row>
        <row r="154">
          <cell r="A154">
            <v>2033</v>
          </cell>
          <cell r="B154">
            <v>130.62908636061547</v>
          </cell>
        </row>
        <row r="155">
          <cell r="A155">
            <v>2034</v>
          </cell>
          <cell r="B155">
            <v>137.37518941210328</v>
          </cell>
        </row>
        <row r="156">
          <cell r="A156">
            <v>2035</v>
          </cell>
          <cell r="B156">
            <v>144.12129246358927</v>
          </cell>
        </row>
        <row r="157">
          <cell r="A157">
            <v>2036</v>
          </cell>
          <cell r="B157">
            <v>150.86739551507708</v>
          </cell>
        </row>
        <row r="158">
          <cell r="A158">
            <v>2037</v>
          </cell>
          <cell r="B158">
            <v>157.90320601862368</v>
          </cell>
        </row>
        <row r="159">
          <cell r="A159">
            <v>2038</v>
          </cell>
          <cell r="B159">
            <v>165.77189916491443</v>
          </cell>
        </row>
        <row r="160">
          <cell r="A160">
            <v>2039</v>
          </cell>
          <cell r="B160">
            <v>173.58697814184779</v>
          </cell>
        </row>
        <row r="161">
          <cell r="A161">
            <v>2040</v>
          </cell>
          <cell r="B161">
            <v>181.34844297922427</v>
          </cell>
        </row>
        <row r="162">
          <cell r="A162">
            <v>2041</v>
          </cell>
          <cell r="B162">
            <v>189.0562936174374</v>
          </cell>
        </row>
        <row r="163">
          <cell r="A163">
            <v>2042</v>
          </cell>
          <cell r="B163">
            <v>196.71053017570011</v>
          </cell>
        </row>
        <row r="164">
          <cell r="A164">
            <v>2043</v>
          </cell>
          <cell r="B164">
            <v>204.31115256460362</v>
          </cell>
        </row>
        <row r="165">
          <cell r="A165">
            <v>2044</v>
          </cell>
          <cell r="B165">
            <v>211.85816075434377</v>
          </cell>
        </row>
        <row r="166">
          <cell r="A166">
            <v>2045</v>
          </cell>
          <cell r="B166">
            <v>219.35155480452886</v>
          </cell>
        </row>
        <row r="167">
          <cell r="A167">
            <v>2046</v>
          </cell>
          <cell r="B167">
            <v>226.79133468535474</v>
          </cell>
        </row>
        <row r="168">
          <cell r="A168">
            <v>2047</v>
          </cell>
          <cell r="B168">
            <v>234.1775003968196</v>
          </cell>
        </row>
        <row r="169">
          <cell r="A169">
            <v>2048</v>
          </cell>
          <cell r="B169">
            <v>241.51005205813635</v>
          </cell>
        </row>
        <row r="170">
          <cell r="A170">
            <v>2049</v>
          </cell>
          <cell r="B170">
            <v>248.78898946068693</v>
          </cell>
        </row>
        <row r="171">
          <cell r="A171">
            <v>2050</v>
          </cell>
          <cell r="B171">
            <v>256.01431272367881</v>
          </cell>
        </row>
        <row r="172">
          <cell r="A172">
            <v>2051</v>
          </cell>
          <cell r="B172">
            <v>263.18602184711563</v>
          </cell>
        </row>
        <row r="173">
          <cell r="A173">
            <v>2052</v>
          </cell>
          <cell r="B173">
            <v>270.30411683099555</v>
          </cell>
        </row>
        <row r="174">
          <cell r="A174">
            <v>2053</v>
          </cell>
          <cell r="B174">
            <v>277.36859761571213</v>
          </cell>
        </row>
        <row r="175">
          <cell r="A175">
            <v>2054</v>
          </cell>
          <cell r="B175">
            <v>284.37946432047829</v>
          </cell>
        </row>
        <row r="176">
          <cell r="A176">
            <v>2055</v>
          </cell>
          <cell r="B176">
            <v>291.3367167962806</v>
          </cell>
        </row>
        <row r="177">
          <cell r="A177">
            <v>2056</v>
          </cell>
          <cell r="B177">
            <v>298.24035510272188</v>
          </cell>
        </row>
        <row r="178">
          <cell r="A178">
            <v>2057</v>
          </cell>
          <cell r="B178">
            <v>305.09037932921274</v>
          </cell>
        </row>
        <row r="179">
          <cell r="A179">
            <v>2058</v>
          </cell>
          <cell r="B179">
            <v>311.88678932673974</v>
          </cell>
        </row>
        <row r="180">
          <cell r="A180">
            <v>2059</v>
          </cell>
          <cell r="B180">
            <v>318.62958521451037</v>
          </cell>
        </row>
        <row r="181">
          <cell r="A181">
            <v>2060</v>
          </cell>
          <cell r="B181">
            <v>325.31876699252825</v>
          </cell>
        </row>
        <row r="182">
          <cell r="A182" t="str">
            <v>Back to top</v>
          </cell>
        </row>
        <row r="185">
          <cell r="A185" t="str">
            <v>Scenario 3</v>
          </cell>
          <cell r="B185" t="str">
            <v>Aggressive-Max, Linear Trend</v>
          </cell>
        </row>
        <row r="186">
          <cell r="A186" t="str">
            <v>Year</v>
          </cell>
          <cell r="B186" t="str">
            <v>World</v>
          </cell>
        </row>
        <row r="187">
          <cell r="A187">
            <v>2012</v>
          </cell>
          <cell r="B187">
            <v>32.095000000001164</v>
          </cell>
        </row>
        <row r="188">
          <cell r="A188">
            <v>2013</v>
          </cell>
          <cell r="B188">
            <v>37.867500000000291</v>
          </cell>
        </row>
        <row r="189">
          <cell r="A189">
            <v>2014</v>
          </cell>
          <cell r="B189">
            <v>43.640000000001237</v>
          </cell>
        </row>
        <row r="190">
          <cell r="A190">
            <v>2015</v>
          </cell>
          <cell r="B190">
            <v>49.412500000000364</v>
          </cell>
        </row>
        <row r="191">
          <cell r="A191">
            <v>2016</v>
          </cell>
          <cell r="B191">
            <v>55.18500000000131</v>
          </cell>
        </row>
        <row r="192">
          <cell r="A192">
            <v>2017</v>
          </cell>
          <cell r="B192">
            <v>60.957500000000437</v>
          </cell>
        </row>
        <row r="193">
          <cell r="A193">
            <v>2018</v>
          </cell>
          <cell r="B193">
            <v>66.730000000001382</v>
          </cell>
        </row>
        <row r="194">
          <cell r="A194">
            <v>2019</v>
          </cell>
          <cell r="B194">
            <v>72.502500000000509</v>
          </cell>
        </row>
        <row r="195">
          <cell r="A195">
            <v>2020</v>
          </cell>
          <cell r="B195">
            <v>78.275000000001455</v>
          </cell>
        </row>
        <row r="196">
          <cell r="A196">
            <v>2021</v>
          </cell>
          <cell r="B196">
            <v>84.047500000000582</v>
          </cell>
        </row>
        <row r="197">
          <cell r="A197">
            <v>2022</v>
          </cell>
          <cell r="B197">
            <v>89.819999999999709</v>
          </cell>
        </row>
        <row r="198">
          <cell r="A198">
            <v>2023</v>
          </cell>
          <cell r="B198">
            <v>95.592500000000655</v>
          </cell>
        </row>
        <row r="199">
          <cell r="A199">
            <v>2024</v>
          </cell>
          <cell r="B199">
            <v>101.36499999999978</v>
          </cell>
        </row>
        <row r="200">
          <cell r="A200">
            <v>2025</v>
          </cell>
          <cell r="B200">
            <v>107.13750000000073</v>
          </cell>
        </row>
        <row r="201">
          <cell r="A201">
            <v>2026</v>
          </cell>
          <cell r="B201">
            <v>112.90999999999985</v>
          </cell>
        </row>
        <row r="202">
          <cell r="A202">
            <v>2027</v>
          </cell>
          <cell r="B202">
            <v>118.6825000000008</v>
          </cell>
        </row>
        <row r="203">
          <cell r="A203">
            <v>2028</v>
          </cell>
          <cell r="B203">
            <v>124.45499999999993</v>
          </cell>
        </row>
        <row r="204">
          <cell r="A204">
            <v>2029</v>
          </cell>
          <cell r="B204">
            <v>130.22750000000087</v>
          </cell>
        </row>
        <row r="205">
          <cell r="A205">
            <v>2030</v>
          </cell>
          <cell r="B205">
            <v>136</v>
          </cell>
        </row>
        <row r="206">
          <cell r="A206">
            <v>2031</v>
          </cell>
          <cell r="B206">
            <v>146.19999999999709</v>
          </cell>
        </row>
        <row r="207">
          <cell r="A207">
            <v>2032</v>
          </cell>
          <cell r="B207">
            <v>156.39999999999782</v>
          </cell>
        </row>
        <row r="208">
          <cell r="A208">
            <v>2033</v>
          </cell>
          <cell r="B208">
            <v>166.59999999999854</v>
          </cell>
        </row>
        <row r="209">
          <cell r="A209">
            <v>2034</v>
          </cell>
          <cell r="B209">
            <v>178.78575246334003</v>
          </cell>
        </row>
        <row r="210">
          <cell r="A210">
            <v>2035</v>
          </cell>
          <cell r="B210">
            <v>191.39820778369904</v>
          </cell>
        </row>
        <row r="211">
          <cell r="A211">
            <v>2036</v>
          </cell>
          <cell r="B211">
            <v>203.87945408820815</v>
          </cell>
        </row>
        <row r="212">
          <cell r="A212">
            <v>2037</v>
          </cell>
          <cell r="B212">
            <v>216.22949131727</v>
          </cell>
        </row>
        <row r="213">
          <cell r="A213">
            <v>2038</v>
          </cell>
          <cell r="B213">
            <v>228.44831947088096</v>
          </cell>
        </row>
        <row r="214">
          <cell r="A214">
            <v>2039</v>
          </cell>
          <cell r="B214">
            <v>240.53593842983173</v>
          </cell>
        </row>
        <row r="215">
          <cell r="A215">
            <v>2040</v>
          </cell>
          <cell r="B215">
            <v>252.49234879016876</v>
          </cell>
        </row>
        <row r="216">
          <cell r="A216">
            <v>2041</v>
          </cell>
          <cell r="B216">
            <v>264.31754971742339</v>
          </cell>
        </row>
        <row r="217">
          <cell r="A217">
            <v>2042</v>
          </cell>
          <cell r="B217">
            <v>276.01154174804469</v>
          </cell>
        </row>
        <row r="218">
          <cell r="A218">
            <v>2043</v>
          </cell>
          <cell r="B218">
            <v>287.57432452440116</v>
          </cell>
        </row>
        <row r="219">
          <cell r="A219">
            <v>2044</v>
          </cell>
          <cell r="B219">
            <v>299.00589864253925</v>
          </cell>
        </row>
        <row r="220">
          <cell r="A220">
            <v>2045</v>
          </cell>
          <cell r="B220">
            <v>310.30626344680786</v>
          </cell>
        </row>
        <row r="221">
          <cell r="A221">
            <v>2046</v>
          </cell>
          <cell r="B221">
            <v>321.47541935443587</v>
          </cell>
        </row>
        <row r="222">
          <cell r="A222">
            <v>2047</v>
          </cell>
          <cell r="B222">
            <v>332.51336606740733</v>
          </cell>
        </row>
        <row r="223">
          <cell r="A223">
            <v>2048</v>
          </cell>
          <cell r="B223">
            <v>343.42010388374183</v>
          </cell>
        </row>
        <row r="224">
          <cell r="A224">
            <v>2049</v>
          </cell>
          <cell r="B224">
            <v>354.19563262462543</v>
          </cell>
        </row>
        <row r="225">
          <cell r="A225">
            <v>2050</v>
          </cell>
          <cell r="B225">
            <v>364.8399521112442</v>
          </cell>
        </row>
        <row r="226">
          <cell r="A226">
            <v>2051</v>
          </cell>
          <cell r="B226">
            <v>375.35306293964095</v>
          </cell>
        </row>
        <row r="227">
          <cell r="A227">
            <v>2052</v>
          </cell>
          <cell r="B227">
            <v>385.73496445417186</v>
          </cell>
        </row>
        <row r="228">
          <cell r="A228">
            <v>2053</v>
          </cell>
          <cell r="B228">
            <v>395.98565701246116</v>
          </cell>
        </row>
        <row r="229">
          <cell r="A229">
            <v>2054</v>
          </cell>
          <cell r="B229">
            <v>406.10514043569492</v>
          </cell>
        </row>
        <row r="230">
          <cell r="A230">
            <v>2055</v>
          </cell>
          <cell r="B230">
            <v>416.09341502189636</v>
          </cell>
        </row>
        <row r="231">
          <cell r="A231">
            <v>2056</v>
          </cell>
          <cell r="B231">
            <v>425.95048047303862</v>
          </cell>
        </row>
        <row r="232">
          <cell r="A232">
            <v>2057</v>
          </cell>
          <cell r="B232">
            <v>435.67633672952434</v>
          </cell>
        </row>
        <row r="233">
          <cell r="A233">
            <v>2058</v>
          </cell>
          <cell r="B233">
            <v>445.27098408937309</v>
          </cell>
        </row>
        <row r="234">
          <cell r="A234">
            <v>2059</v>
          </cell>
          <cell r="B234">
            <v>454.73442237377094</v>
          </cell>
        </row>
        <row r="235">
          <cell r="A235">
            <v>2060</v>
          </cell>
          <cell r="B235">
            <v>464.06665170192719</v>
          </cell>
        </row>
        <row r="236">
          <cell r="A236" t="str">
            <v>Back to top</v>
          </cell>
        </row>
        <row r="239">
          <cell r="A239" t="str">
            <v>Scenario 4</v>
          </cell>
          <cell r="B239" t="str">
            <v>Aggressive-High, high early growth</v>
          </cell>
        </row>
        <row r="240">
          <cell r="A240" t="str">
            <v>Year</v>
          </cell>
          <cell r="B240" t="str">
            <v>World</v>
          </cell>
        </row>
        <row r="241">
          <cell r="A241">
            <v>2012</v>
          </cell>
          <cell r="B241">
            <v>31.843485169187261</v>
          </cell>
        </row>
        <row r="242">
          <cell r="A242">
            <v>2013</v>
          </cell>
          <cell r="B242">
            <v>37.741742584594249</v>
          </cell>
        </row>
        <row r="243">
          <cell r="A243">
            <v>2014</v>
          </cell>
          <cell r="B243">
            <v>43.640000000001237</v>
          </cell>
        </row>
        <row r="244">
          <cell r="A244">
            <v>2015</v>
          </cell>
          <cell r="B244">
            <v>49.538257415406406</v>
          </cell>
        </row>
        <row r="245">
          <cell r="A245">
            <v>2016</v>
          </cell>
          <cell r="B245">
            <v>55.436514830813394</v>
          </cell>
        </row>
        <row r="246">
          <cell r="A246">
            <v>2017</v>
          </cell>
          <cell r="B246">
            <v>61.334772246220382</v>
          </cell>
        </row>
        <row r="247">
          <cell r="A247">
            <v>2018</v>
          </cell>
          <cell r="B247">
            <v>67.23302966162737</v>
          </cell>
        </row>
        <row r="248">
          <cell r="A248">
            <v>2019</v>
          </cell>
          <cell r="B248">
            <v>73.131287077032539</v>
          </cell>
        </row>
        <row r="249">
          <cell r="A249">
            <v>2020</v>
          </cell>
          <cell r="B249">
            <v>79.029544492439527</v>
          </cell>
        </row>
        <row r="250">
          <cell r="A250">
            <v>2021</v>
          </cell>
          <cell r="B250">
            <v>84.927801907846515</v>
          </cell>
        </row>
        <row r="251">
          <cell r="A251">
            <v>2022</v>
          </cell>
          <cell r="B251">
            <v>90.826059323251684</v>
          </cell>
        </row>
        <row r="252">
          <cell r="A252">
            <v>2023</v>
          </cell>
          <cell r="B252">
            <v>96.724316738658672</v>
          </cell>
        </row>
        <row r="253">
          <cell r="A253">
            <v>2024</v>
          </cell>
          <cell r="B253">
            <v>102.62257415406566</v>
          </cell>
        </row>
        <row r="254">
          <cell r="A254">
            <v>2025</v>
          </cell>
          <cell r="B254">
            <v>108.52083156947265</v>
          </cell>
        </row>
        <row r="255">
          <cell r="A255">
            <v>2026</v>
          </cell>
          <cell r="B255">
            <v>114.41908898487782</v>
          </cell>
        </row>
        <row r="256">
          <cell r="A256">
            <v>2027</v>
          </cell>
          <cell r="B256">
            <v>120.3173464002848</v>
          </cell>
        </row>
        <row r="257">
          <cell r="A257">
            <v>2028</v>
          </cell>
          <cell r="B257">
            <v>126.21560381569179</v>
          </cell>
        </row>
        <row r="258">
          <cell r="A258">
            <v>2029</v>
          </cell>
          <cell r="B258">
            <v>132.11386123109696</v>
          </cell>
        </row>
        <row r="259">
          <cell r="A259">
            <v>2030</v>
          </cell>
          <cell r="B259">
            <v>138.01211864650395</v>
          </cell>
        </row>
        <row r="260">
          <cell r="A260">
            <v>2031</v>
          </cell>
          <cell r="B260">
            <v>148.36302754499047</v>
          </cell>
        </row>
        <row r="261">
          <cell r="A261">
            <v>2032</v>
          </cell>
          <cell r="B261">
            <v>158.71393644348063</v>
          </cell>
        </row>
        <row r="262">
          <cell r="A262">
            <v>2033</v>
          </cell>
          <cell r="B262">
            <v>169.06484534196716</v>
          </cell>
        </row>
        <row r="263">
          <cell r="A263">
            <v>2034</v>
          </cell>
          <cell r="B263">
            <v>179.41575424045368</v>
          </cell>
        </row>
        <row r="264">
          <cell r="A264">
            <v>2035</v>
          </cell>
          <cell r="B264">
            <v>190.64299136884802</v>
          </cell>
        </row>
        <row r="265">
          <cell r="A265">
            <v>2036</v>
          </cell>
          <cell r="B265">
            <v>202.33254211947497</v>
          </cell>
        </row>
        <row r="266">
          <cell r="A266">
            <v>2037</v>
          </cell>
          <cell r="B266">
            <v>213.95129599295615</v>
          </cell>
        </row>
        <row r="267">
          <cell r="A267">
            <v>2038</v>
          </cell>
          <cell r="B267">
            <v>225.49925310850449</v>
          </cell>
        </row>
        <row r="268">
          <cell r="A268">
            <v>2039</v>
          </cell>
          <cell r="B268">
            <v>236.97641334690343</v>
          </cell>
        </row>
        <row r="269">
          <cell r="A269">
            <v>2040</v>
          </cell>
          <cell r="B269">
            <v>248.38277685716821</v>
          </cell>
        </row>
        <row r="270">
          <cell r="A270">
            <v>2041</v>
          </cell>
          <cell r="B270">
            <v>259.71834357969783</v>
          </cell>
        </row>
        <row r="271">
          <cell r="A271">
            <v>2042</v>
          </cell>
          <cell r="B271">
            <v>270.98311351448501</v>
          </cell>
        </row>
        <row r="272">
          <cell r="A272">
            <v>2043</v>
          </cell>
          <cell r="B272">
            <v>282.17708666153339</v>
          </cell>
        </row>
        <row r="273">
          <cell r="A273">
            <v>2044</v>
          </cell>
          <cell r="B273">
            <v>293.30026290163732</v>
          </cell>
        </row>
        <row r="274">
          <cell r="A274">
            <v>2045</v>
          </cell>
          <cell r="B274">
            <v>304.35264247320811</v>
          </cell>
        </row>
        <row r="275">
          <cell r="A275">
            <v>2046</v>
          </cell>
          <cell r="B275">
            <v>315.33422519743544</v>
          </cell>
        </row>
        <row r="276">
          <cell r="A276">
            <v>2047</v>
          </cell>
          <cell r="B276">
            <v>326.24501113392762</v>
          </cell>
        </row>
        <row r="277">
          <cell r="A277">
            <v>2048</v>
          </cell>
          <cell r="B277">
            <v>337.08500025287503</v>
          </cell>
        </row>
        <row r="278">
          <cell r="A278">
            <v>2049</v>
          </cell>
          <cell r="B278">
            <v>347.85419255428133</v>
          </cell>
        </row>
        <row r="279">
          <cell r="A279">
            <v>2050</v>
          </cell>
          <cell r="B279">
            <v>358.55258815735942</v>
          </cell>
        </row>
        <row r="280">
          <cell r="A280">
            <v>2051</v>
          </cell>
          <cell r="B280">
            <v>369.18018688328812</v>
          </cell>
        </row>
        <row r="281">
          <cell r="A281">
            <v>2052</v>
          </cell>
          <cell r="B281">
            <v>379.73698882147801</v>
          </cell>
        </row>
        <row r="282">
          <cell r="A282">
            <v>2053</v>
          </cell>
          <cell r="B282">
            <v>390.22299388252577</v>
          </cell>
        </row>
        <row r="283">
          <cell r="A283">
            <v>2054</v>
          </cell>
          <cell r="B283">
            <v>400.63820233464503</v>
          </cell>
        </row>
        <row r="284">
          <cell r="A284">
            <v>2055</v>
          </cell>
          <cell r="B284">
            <v>410.98261382021155</v>
          </cell>
        </row>
        <row r="285">
          <cell r="A285">
            <v>2056</v>
          </cell>
          <cell r="B285">
            <v>421.25622863725221</v>
          </cell>
        </row>
        <row r="286">
          <cell r="A286">
            <v>2057</v>
          </cell>
          <cell r="B286">
            <v>431.45904657714345</v>
          </cell>
        </row>
        <row r="287">
          <cell r="A287">
            <v>2058</v>
          </cell>
          <cell r="B287">
            <v>441.5910677292959</v>
          </cell>
        </row>
        <row r="288">
          <cell r="A288">
            <v>2059</v>
          </cell>
          <cell r="B288">
            <v>451.65229206391086</v>
          </cell>
        </row>
        <row r="289">
          <cell r="A289">
            <v>2060</v>
          </cell>
          <cell r="B289">
            <v>461.64271970019036</v>
          </cell>
        </row>
        <row r="290">
          <cell r="A290" t="str">
            <v>Back to top</v>
          </cell>
        </row>
        <row r="293">
          <cell r="A293" t="str">
            <v>Scenario 5</v>
          </cell>
          <cell r="B293" t="str">
            <v>Aggressive-low, high early growth</v>
          </cell>
        </row>
        <row r="294">
          <cell r="A294" t="str">
            <v>Year</v>
          </cell>
          <cell r="B294" t="str">
            <v>World</v>
          </cell>
        </row>
        <row r="295">
          <cell r="A295">
            <v>2012</v>
          </cell>
          <cell r="B295">
            <v>37.454600178366491</v>
          </cell>
        </row>
        <row r="296">
          <cell r="A296">
            <v>2013</v>
          </cell>
          <cell r="B296">
            <v>40.547300089183409</v>
          </cell>
        </row>
        <row r="297">
          <cell r="A297">
            <v>2014</v>
          </cell>
          <cell r="B297">
            <v>43.640000000000327</v>
          </cell>
        </row>
        <row r="298">
          <cell r="A298">
            <v>2015</v>
          </cell>
          <cell r="B298">
            <v>46.732699910817246</v>
          </cell>
        </row>
        <row r="299">
          <cell r="A299">
            <v>2016</v>
          </cell>
          <cell r="B299">
            <v>49.825399821634164</v>
          </cell>
        </row>
        <row r="300">
          <cell r="A300">
            <v>2017</v>
          </cell>
          <cell r="B300">
            <v>52.918099732451992</v>
          </cell>
        </row>
        <row r="301">
          <cell r="A301">
            <v>2018</v>
          </cell>
          <cell r="B301">
            <v>56.010799643268911</v>
          </cell>
        </row>
        <row r="302">
          <cell r="A302">
            <v>2019</v>
          </cell>
          <cell r="B302">
            <v>59.103499554085829</v>
          </cell>
        </row>
        <row r="303">
          <cell r="A303">
            <v>2020</v>
          </cell>
          <cell r="B303">
            <v>62.196199464902747</v>
          </cell>
        </row>
        <row r="304">
          <cell r="A304">
            <v>2021</v>
          </cell>
          <cell r="B304">
            <v>65.288899375719666</v>
          </cell>
        </row>
        <row r="305">
          <cell r="A305">
            <v>2022</v>
          </cell>
          <cell r="B305">
            <v>68.381599286536584</v>
          </cell>
        </row>
        <row r="306">
          <cell r="A306">
            <v>2023</v>
          </cell>
          <cell r="B306">
            <v>71.474299197353503</v>
          </cell>
        </row>
        <row r="307">
          <cell r="A307">
            <v>2024</v>
          </cell>
          <cell r="B307">
            <v>74.566999108171331</v>
          </cell>
        </row>
        <row r="308">
          <cell r="A308">
            <v>2025</v>
          </cell>
          <cell r="B308">
            <v>77.659699018988249</v>
          </cell>
        </row>
        <row r="309">
          <cell r="A309">
            <v>2026</v>
          </cell>
          <cell r="B309">
            <v>80.752398929805167</v>
          </cell>
        </row>
        <row r="310">
          <cell r="A310">
            <v>2027</v>
          </cell>
          <cell r="B310">
            <v>83.845098840622086</v>
          </cell>
        </row>
        <row r="311">
          <cell r="A311">
            <v>2028</v>
          </cell>
          <cell r="B311">
            <v>86.937798751439004</v>
          </cell>
        </row>
        <row r="312">
          <cell r="A312">
            <v>2029</v>
          </cell>
          <cell r="B312">
            <v>90.030498662255923</v>
          </cell>
        </row>
        <row r="313">
          <cell r="A313">
            <v>2030</v>
          </cell>
          <cell r="B313">
            <v>93.123198573072841</v>
          </cell>
        </row>
        <row r="314">
          <cell r="A314">
            <v>2031</v>
          </cell>
          <cell r="B314">
            <v>100.10743846605328</v>
          </cell>
        </row>
        <row r="315">
          <cell r="A315">
            <v>2032</v>
          </cell>
          <cell r="B315">
            <v>107.09167835903463</v>
          </cell>
        </row>
        <row r="316">
          <cell r="A316">
            <v>2033</v>
          </cell>
          <cell r="B316">
            <v>114.07591825201416</v>
          </cell>
        </row>
        <row r="317">
          <cell r="A317">
            <v>2034</v>
          </cell>
          <cell r="B317">
            <v>121.47886867479974</v>
          </cell>
        </row>
        <row r="318">
          <cell r="A318">
            <v>2035</v>
          </cell>
          <cell r="B318">
            <v>129.03043040472767</v>
          </cell>
        </row>
        <row r="319">
          <cell r="A319">
            <v>2036</v>
          </cell>
          <cell r="B319">
            <v>136.55038061758569</v>
          </cell>
        </row>
        <row r="320">
          <cell r="A320">
            <v>2037</v>
          </cell>
          <cell r="B320">
            <v>144.03871932827133</v>
          </cell>
        </row>
        <row r="321">
          <cell r="A321">
            <v>2038</v>
          </cell>
          <cell r="B321">
            <v>151.49544653678822</v>
          </cell>
        </row>
        <row r="322">
          <cell r="A322">
            <v>2039</v>
          </cell>
          <cell r="B322">
            <v>158.92056218352809</v>
          </cell>
        </row>
        <row r="323">
          <cell r="A323">
            <v>2040</v>
          </cell>
          <cell r="B323">
            <v>166.3140663728027</v>
          </cell>
        </row>
        <row r="324">
          <cell r="A324">
            <v>2041</v>
          </cell>
          <cell r="B324">
            <v>173.67595905990493</v>
          </cell>
        </row>
        <row r="325">
          <cell r="A325">
            <v>2042</v>
          </cell>
          <cell r="B325">
            <v>181.00624020013493</v>
          </cell>
        </row>
        <row r="326">
          <cell r="A326">
            <v>2043</v>
          </cell>
          <cell r="B326">
            <v>188.3049098530937</v>
          </cell>
        </row>
        <row r="327">
          <cell r="A327">
            <v>2044</v>
          </cell>
          <cell r="B327">
            <v>195.57196797408142</v>
          </cell>
        </row>
        <row r="328">
          <cell r="A328">
            <v>2045</v>
          </cell>
          <cell r="B328">
            <v>202.80741459289675</v>
          </cell>
        </row>
        <row r="329">
          <cell r="A329">
            <v>2046</v>
          </cell>
          <cell r="B329">
            <v>210.01124970954334</v>
          </cell>
        </row>
        <row r="330">
          <cell r="A330">
            <v>2047</v>
          </cell>
          <cell r="B330">
            <v>217.18347329421522</v>
          </cell>
        </row>
        <row r="331">
          <cell r="A331">
            <v>2048</v>
          </cell>
          <cell r="B331">
            <v>224.32408542142184</v>
          </cell>
        </row>
        <row r="332">
          <cell r="A332">
            <v>2049</v>
          </cell>
          <cell r="B332">
            <v>231.4330859719521</v>
          </cell>
        </row>
        <row r="333">
          <cell r="A333">
            <v>2050</v>
          </cell>
          <cell r="B333">
            <v>238.51047507991461</v>
          </cell>
        </row>
        <row r="334">
          <cell r="A334">
            <v>2051</v>
          </cell>
          <cell r="B334">
            <v>245.55625261120258</v>
          </cell>
        </row>
        <row r="335">
          <cell r="A335">
            <v>2052</v>
          </cell>
          <cell r="B335">
            <v>252.57041865521933</v>
          </cell>
        </row>
        <row r="336">
          <cell r="A336">
            <v>2053</v>
          </cell>
          <cell r="B336">
            <v>259.55297321196849</v>
          </cell>
        </row>
        <row r="337">
          <cell r="A337">
            <v>2054</v>
          </cell>
          <cell r="B337">
            <v>266.50391625164411</v>
          </cell>
        </row>
        <row r="338">
          <cell r="A338">
            <v>2055</v>
          </cell>
          <cell r="B338">
            <v>273.42324777424983</v>
          </cell>
        </row>
        <row r="339">
          <cell r="A339">
            <v>2056</v>
          </cell>
          <cell r="B339">
            <v>280.31096774997968</v>
          </cell>
        </row>
        <row r="340">
          <cell r="A340">
            <v>2057</v>
          </cell>
          <cell r="B340">
            <v>287.16707628314543</v>
          </cell>
        </row>
        <row r="341">
          <cell r="A341">
            <v>2058</v>
          </cell>
          <cell r="B341">
            <v>293.99157325453416</v>
          </cell>
        </row>
        <row r="342">
          <cell r="A342">
            <v>2059</v>
          </cell>
          <cell r="B342">
            <v>300.78445875355646</v>
          </cell>
        </row>
        <row r="343">
          <cell r="A343">
            <v>2060</v>
          </cell>
          <cell r="B343">
            <v>307.54573269080174</v>
          </cell>
        </row>
        <row r="344">
          <cell r="A344" t="str">
            <v>Back to top</v>
          </cell>
        </row>
        <row r="347">
          <cell r="A347" t="str">
            <v>Scenario 6</v>
          </cell>
          <cell r="B347" t="str">
            <v>Aggressive-high, late growth 2, only RA</v>
          </cell>
        </row>
        <row r="348">
          <cell r="A348" t="str">
            <v>Year</v>
          </cell>
          <cell r="B348" t="str">
            <v>World</v>
          </cell>
        </row>
        <row r="349">
          <cell r="A349">
            <v>2012</v>
          </cell>
          <cell r="B349">
            <v>28.418368643739086</v>
          </cell>
        </row>
        <row r="350">
          <cell r="A350">
            <v>2013</v>
          </cell>
          <cell r="B350">
            <v>36.029184321869252</v>
          </cell>
        </row>
        <row r="351">
          <cell r="A351">
            <v>2014</v>
          </cell>
          <cell r="B351">
            <v>43.639999999999418</v>
          </cell>
        </row>
        <row r="352">
          <cell r="A352">
            <v>2015</v>
          </cell>
          <cell r="B352">
            <v>51.250815678129584</v>
          </cell>
        </row>
        <row r="353">
          <cell r="A353">
            <v>2016</v>
          </cell>
          <cell r="B353">
            <v>58.86163135625975</v>
          </cell>
        </row>
        <row r="354">
          <cell r="A354">
            <v>2017</v>
          </cell>
          <cell r="B354">
            <v>66.472447034389916</v>
          </cell>
        </row>
        <row r="355">
          <cell r="A355">
            <v>2018</v>
          </cell>
          <cell r="B355">
            <v>74.083262712520082</v>
          </cell>
        </row>
        <row r="356">
          <cell r="A356">
            <v>2019</v>
          </cell>
          <cell r="B356">
            <v>81.694078390650247</v>
          </cell>
        </row>
        <row r="357">
          <cell r="A357">
            <v>2020</v>
          </cell>
          <cell r="B357">
            <v>89.304894068780413</v>
          </cell>
        </row>
        <row r="358">
          <cell r="A358">
            <v>2021</v>
          </cell>
          <cell r="B358">
            <v>96.915709746910579</v>
          </cell>
        </row>
        <row r="359">
          <cell r="A359">
            <v>2022</v>
          </cell>
          <cell r="B359">
            <v>104.52652542504075</v>
          </cell>
        </row>
        <row r="360">
          <cell r="A360">
            <v>2023</v>
          </cell>
          <cell r="B360">
            <v>112.13734110317091</v>
          </cell>
        </row>
        <row r="361">
          <cell r="A361">
            <v>2024</v>
          </cell>
          <cell r="B361">
            <v>119.74815678130108</v>
          </cell>
        </row>
        <row r="362">
          <cell r="A362">
            <v>2025</v>
          </cell>
          <cell r="B362">
            <v>127.35897245943124</v>
          </cell>
        </row>
        <row r="363">
          <cell r="A363">
            <v>2026</v>
          </cell>
          <cell r="B363">
            <v>134.96978813755959</v>
          </cell>
        </row>
        <row r="364">
          <cell r="A364">
            <v>2027</v>
          </cell>
          <cell r="B364">
            <v>142.58060381568976</v>
          </cell>
        </row>
        <row r="365">
          <cell r="A365">
            <v>2028</v>
          </cell>
          <cell r="B365">
            <v>150.19141949381992</v>
          </cell>
        </row>
        <row r="366">
          <cell r="A366">
            <v>2029</v>
          </cell>
          <cell r="B366">
            <v>157.80223517195009</v>
          </cell>
        </row>
        <row r="367">
          <cell r="A367">
            <v>2030</v>
          </cell>
          <cell r="B367">
            <v>165.41305085008025</v>
          </cell>
        </row>
        <row r="368">
          <cell r="A368">
            <v>2031</v>
          </cell>
          <cell r="B368">
            <v>173.02386652821042</v>
          </cell>
        </row>
        <row r="369">
          <cell r="A369">
            <v>2032</v>
          </cell>
          <cell r="B369">
            <v>180.63468220634059</v>
          </cell>
        </row>
        <row r="370">
          <cell r="A370">
            <v>2033</v>
          </cell>
          <cell r="B370">
            <v>188.24549788447075</v>
          </cell>
        </row>
        <row r="371">
          <cell r="A371">
            <v>2034</v>
          </cell>
          <cell r="B371">
            <v>195.85631356260092</v>
          </cell>
        </row>
        <row r="372">
          <cell r="A372">
            <v>2035</v>
          </cell>
          <cell r="B372">
            <v>203.46712924073108</v>
          </cell>
        </row>
        <row r="373">
          <cell r="A373">
            <v>2036</v>
          </cell>
          <cell r="B373">
            <v>211.07794491886125</v>
          </cell>
        </row>
        <row r="374">
          <cell r="A374">
            <v>2037</v>
          </cell>
          <cell r="B374">
            <v>218.68876059699141</v>
          </cell>
        </row>
        <row r="375">
          <cell r="A375">
            <v>2038</v>
          </cell>
          <cell r="B375">
            <v>226.29957627512158</v>
          </cell>
        </row>
        <row r="376">
          <cell r="A376">
            <v>2039</v>
          </cell>
          <cell r="B376">
            <v>233.91039195325175</v>
          </cell>
        </row>
        <row r="377">
          <cell r="A377">
            <v>2040</v>
          </cell>
          <cell r="B377">
            <v>241.52120763138191</v>
          </cell>
        </row>
        <row r="378">
          <cell r="A378">
            <v>2041</v>
          </cell>
          <cell r="B378">
            <v>251.87211652987025</v>
          </cell>
        </row>
        <row r="379">
          <cell r="A379">
            <v>2042</v>
          </cell>
          <cell r="B379">
            <v>262.22302542835678</v>
          </cell>
        </row>
        <row r="380">
          <cell r="A380">
            <v>2043</v>
          </cell>
          <cell r="B380">
            <v>272.5739343268433</v>
          </cell>
        </row>
        <row r="381">
          <cell r="A381">
            <v>2044</v>
          </cell>
          <cell r="B381">
            <v>282.92484322533346</v>
          </cell>
        </row>
        <row r="382">
          <cell r="A382">
            <v>2045</v>
          </cell>
          <cell r="B382">
            <v>293.27575212381998</v>
          </cell>
        </row>
        <row r="383">
          <cell r="A383">
            <v>2046</v>
          </cell>
          <cell r="B383">
            <v>303.62666102230651</v>
          </cell>
        </row>
        <row r="384">
          <cell r="A384">
            <v>2047</v>
          </cell>
          <cell r="B384">
            <v>313.97756992079667</v>
          </cell>
        </row>
        <row r="385">
          <cell r="A385">
            <v>2048</v>
          </cell>
          <cell r="B385">
            <v>324.32847881928319</v>
          </cell>
        </row>
        <row r="386">
          <cell r="A386">
            <v>2049</v>
          </cell>
          <cell r="B386">
            <v>334.67938771776971</v>
          </cell>
        </row>
        <row r="387">
          <cell r="A387">
            <v>2050</v>
          </cell>
          <cell r="B387">
            <v>345.03029661625988</v>
          </cell>
        </row>
        <row r="388">
          <cell r="A388">
            <v>2051</v>
          </cell>
          <cell r="B388">
            <v>355.3812055147464</v>
          </cell>
        </row>
        <row r="389">
          <cell r="A389">
            <v>2052</v>
          </cell>
          <cell r="B389">
            <v>365.73211441323292</v>
          </cell>
        </row>
        <row r="390">
          <cell r="A390">
            <v>2053</v>
          </cell>
          <cell r="B390">
            <v>376.08302331172308</v>
          </cell>
        </row>
        <row r="391">
          <cell r="A391">
            <v>2054</v>
          </cell>
          <cell r="B391">
            <v>386.4339322102096</v>
          </cell>
        </row>
        <row r="392">
          <cell r="A392">
            <v>2055</v>
          </cell>
          <cell r="B392">
            <v>396.78484110869613</v>
          </cell>
        </row>
        <row r="393">
          <cell r="A393">
            <v>2056</v>
          </cell>
          <cell r="B393">
            <v>407.13575000718629</v>
          </cell>
        </row>
        <row r="394">
          <cell r="A394">
            <v>2057</v>
          </cell>
          <cell r="B394">
            <v>417.48665890567281</v>
          </cell>
        </row>
        <row r="395">
          <cell r="A395">
            <v>2058</v>
          </cell>
          <cell r="B395">
            <v>427.83756780415933</v>
          </cell>
        </row>
        <row r="396">
          <cell r="A396">
            <v>2059</v>
          </cell>
          <cell r="B396">
            <v>438.1884767026495</v>
          </cell>
        </row>
        <row r="397">
          <cell r="A397">
            <v>2060</v>
          </cell>
          <cell r="B397">
            <v>448.53938560113602</v>
          </cell>
        </row>
        <row r="398">
          <cell r="A398" t="str">
            <v>Back to top</v>
          </cell>
        </row>
        <row r="401">
          <cell r="A401" t="str">
            <v>Scenario 7</v>
          </cell>
          <cell r="B401" t="str">
            <v>Aggressive-high, late growth 2, only RA</v>
          </cell>
        </row>
        <row r="402">
          <cell r="A402" t="str">
            <v>Year</v>
          </cell>
          <cell r="B402" t="str">
            <v>World</v>
          </cell>
        </row>
        <row r="403">
          <cell r="A403">
            <v>2012</v>
          </cell>
          <cell r="B403">
            <v>33.726527053218888</v>
          </cell>
        </row>
        <row r="404">
          <cell r="A404">
            <v>2013</v>
          </cell>
          <cell r="B404">
            <v>38.683263526609153</v>
          </cell>
        </row>
        <row r="405">
          <cell r="A405">
            <v>2014</v>
          </cell>
          <cell r="B405">
            <v>43.639999999999418</v>
          </cell>
        </row>
        <row r="406">
          <cell r="A406">
            <v>2015</v>
          </cell>
          <cell r="B406">
            <v>48.596736473387864</v>
          </cell>
        </row>
        <row r="407">
          <cell r="A407">
            <v>2016</v>
          </cell>
          <cell r="B407">
            <v>53.553472946778129</v>
          </cell>
        </row>
        <row r="408">
          <cell r="A408">
            <v>2017</v>
          </cell>
          <cell r="B408">
            <v>58.510209420168394</v>
          </cell>
        </row>
        <row r="409">
          <cell r="A409">
            <v>2018</v>
          </cell>
          <cell r="B409">
            <v>63.46694589355684</v>
          </cell>
        </row>
        <row r="410">
          <cell r="A410">
            <v>2019</v>
          </cell>
          <cell r="B410">
            <v>68.423682366947105</v>
          </cell>
        </row>
        <row r="411">
          <cell r="A411">
            <v>2020</v>
          </cell>
          <cell r="B411">
            <v>73.380418840335551</v>
          </cell>
        </row>
        <row r="412">
          <cell r="A412">
            <v>2021</v>
          </cell>
          <cell r="B412">
            <v>78.337155313725816</v>
          </cell>
        </row>
        <row r="413">
          <cell r="A413">
            <v>2022</v>
          </cell>
          <cell r="B413">
            <v>83.293891787116081</v>
          </cell>
        </row>
        <row r="414">
          <cell r="A414">
            <v>2023</v>
          </cell>
          <cell r="B414">
            <v>88.250628260504527</v>
          </cell>
        </row>
        <row r="415">
          <cell r="A415">
            <v>2024</v>
          </cell>
          <cell r="B415">
            <v>93.207364733894792</v>
          </cell>
        </row>
        <row r="416">
          <cell r="A416">
            <v>2025</v>
          </cell>
          <cell r="B416">
            <v>98.164101207285057</v>
          </cell>
        </row>
        <row r="417">
          <cell r="A417">
            <v>2026</v>
          </cell>
          <cell r="B417">
            <v>103.1208376806735</v>
          </cell>
        </row>
        <row r="418">
          <cell r="A418">
            <v>2027</v>
          </cell>
          <cell r="B418">
            <v>108.07757415406377</v>
          </cell>
        </row>
        <row r="419">
          <cell r="A419">
            <v>2028</v>
          </cell>
          <cell r="B419">
            <v>113.03431062745221</v>
          </cell>
        </row>
        <row r="420">
          <cell r="A420">
            <v>2029</v>
          </cell>
          <cell r="B420">
            <v>117.99104710084248</v>
          </cell>
        </row>
        <row r="421">
          <cell r="A421">
            <v>2030</v>
          </cell>
          <cell r="B421">
            <v>122.94778357423274</v>
          </cell>
        </row>
        <row r="422">
          <cell r="A422">
            <v>2031</v>
          </cell>
          <cell r="B422">
            <v>127.90452004762119</v>
          </cell>
        </row>
        <row r="423">
          <cell r="A423">
            <v>2032</v>
          </cell>
          <cell r="B423">
            <v>132.86125652101146</v>
          </cell>
        </row>
        <row r="424">
          <cell r="A424">
            <v>2033</v>
          </cell>
          <cell r="B424">
            <v>137.81799299440172</v>
          </cell>
        </row>
        <row r="425">
          <cell r="A425">
            <v>2034</v>
          </cell>
          <cell r="B425">
            <v>142.77472946779017</v>
          </cell>
        </row>
        <row r="426">
          <cell r="A426">
            <v>2035</v>
          </cell>
          <cell r="B426">
            <v>147.73146594118043</v>
          </cell>
        </row>
        <row r="427">
          <cell r="A427">
            <v>2036</v>
          </cell>
          <cell r="B427">
            <v>152.68820241456888</v>
          </cell>
        </row>
        <row r="428">
          <cell r="A428">
            <v>2037</v>
          </cell>
          <cell r="B428">
            <v>157.64493888795914</v>
          </cell>
        </row>
        <row r="429">
          <cell r="A429">
            <v>2038</v>
          </cell>
          <cell r="B429">
            <v>162.60167536134941</v>
          </cell>
        </row>
        <row r="430">
          <cell r="A430">
            <v>2039</v>
          </cell>
          <cell r="B430">
            <v>167.55841183473785</v>
          </cell>
        </row>
        <row r="431">
          <cell r="A431">
            <v>2040</v>
          </cell>
          <cell r="B431">
            <v>172.51514830812812</v>
          </cell>
        </row>
        <row r="432">
          <cell r="A432">
            <v>2041</v>
          </cell>
          <cell r="B432">
            <v>189.76666313894384</v>
          </cell>
        </row>
        <row r="433">
          <cell r="A433">
            <v>2042</v>
          </cell>
          <cell r="B433">
            <v>207.01817796975229</v>
          </cell>
        </row>
        <row r="434">
          <cell r="A434">
            <v>2043</v>
          </cell>
          <cell r="B434">
            <v>224.26969280056801</v>
          </cell>
        </row>
        <row r="435">
          <cell r="A435">
            <v>2044</v>
          </cell>
          <cell r="B435">
            <v>241.52120763138373</v>
          </cell>
        </row>
        <row r="436">
          <cell r="A436">
            <v>2045</v>
          </cell>
          <cell r="B436">
            <v>258.77272246219218</v>
          </cell>
        </row>
        <row r="437">
          <cell r="A437">
            <v>2046</v>
          </cell>
          <cell r="B437">
            <v>276.0242372930079</v>
          </cell>
        </row>
        <row r="438">
          <cell r="A438">
            <v>2047</v>
          </cell>
          <cell r="B438">
            <v>293.27575212381635</v>
          </cell>
        </row>
        <row r="439">
          <cell r="A439">
            <v>2048</v>
          </cell>
          <cell r="B439">
            <v>310.52726695463207</v>
          </cell>
        </row>
        <row r="440">
          <cell r="A440">
            <v>2049</v>
          </cell>
          <cell r="B440">
            <v>327.77878178544779</v>
          </cell>
        </row>
        <row r="441">
          <cell r="A441">
            <v>2050</v>
          </cell>
          <cell r="B441">
            <v>345.03029661625624</v>
          </cell>
        </row>
        <row r="442">
          <cell r="A442">
            <v>2051</v>
          </cell>
          <cell r="B442">
            <v>362.28181144707196</v>
          </cell>
        </row>
        <row r="443">
          <cell r="A443">
            <v>2052</v>
          </cell>
          <cell r="B443">
            <v>379.53332627788041</v>
          </cell>
        </row>
        <row r="444">
          <cell r="A444">
            <v>2053</v>
          </cell>
          <cell r="B444">
            <v>396.78484110869613</v>
          </cell>
        </row>
        <row r="445">
          <cell r="A445">
            <v>2054</v>
          </cell>
          <cell r="B445">
            <v>414.03635593951185</v>
          </cell>
        </row>
        <row r="446">
          <cell r="A446">
            <v>2055</v>
          </cell>
          <cell r="B446">
            <v>431.2878707703203</v>
          </cell>
        </row>
        <row r="447">
          <cell r="A447">
            <v>2056</v>
          </cell>
          <cell r="B447">
            <v>448.53938560113602</v>
          </cell>
        </row>
        <row r="448">
          <cell r="A448">
            <v>2057</v>
          </cell>
          <cell r="B448">
            <v>465.79090043195174</v>
          </cell>
        </row>
        <row r="449">
          <cell r="A449">
            <v>2058</v>
          </cell>
          <cell r="B449">
            <v>483.04241526276019</v>
          </cell>
        </row>
        <row r="450">
          <cell r="A450">
            <v>2059</v>
          </cell>
          <cell r="B450">
            <v>500.29393009357591</v>
          </cell>
        </row>
        <row r="451">
          <cell r="A451">
            <v>2060</v>
          </cell>
          <cell r="B451">
            <v>517.54544492438436</v>
          </cell>
        </row>
        <row r="452">
          <cell r="A452" t="str">
            <v>Back to top</v>
          </cell>
        </row>
        <row r="456">
          <cell r="A456" t="str">
            <v>Scenario 8</v>
          </cell>
          <cell r="B456" t="str">
            <v>[Type Scenario 8 Name Here...]</v>
          </cell>
        </row>
        <row r="457">
          <cell r="A457" t="str">
            <v>Year</v>
          </cell>
          <cell r="B457" t="str">
            <v>World</v>
          </cell>
        </row>
        <row r="458">
          <cell r="A458">
            <v>2012</v>
          </cell>
        </row>
        <row r="459">
          <cell r="A459">
            <v>2013</v>
          </cell>
        </row>
        <row r="460">
          <cell r="A460">
            <v>2014</v>
          </cell>
        </row>
        <row r="461">
          <cell r="A461">
            <v>2015</v>
          </cell>
        </row>
        <row r="462">
          <cell r="A462">
            <v>2016</v>
          </cell>
        </row>
        <row r="463">
          <cell r="A463">
            <v>2017</v>
          </cell>
        </row>
        <row r="464">
          <cell r="A464">
            <v>2018</v>
          </cell>
        </row>
        <row r="465">
          <cell r="A465">
            <v>2019</v>
          </cell>
        </row>
        <row r="466">
          <cell r="A466">
            <v>2020</v>
          </cell>
        </row>
        <row r="467">
          <cell r="A467">
            <v>2021</v>
          </cell>
        </row>
        <row r="468">
          <cell r="A468">
            <v>2022</v>
          </cell>
        </row>
        <row r="469">
          <cell r="A469">
            <v>2023</v>
          </cell>
        </row>
        <row r="470">
          <cell r="A470">
            <v>2024</v>
          </cell>
        </row>
        <row r="471">
          <cell r="A471">
            <v>2025</v>
          </cell>
        </row>
        <row r="472">
          <cell r="A472">
            <v>2026</v>
          </cell>
        </row>
        <row r="473">
          <cell r="A473">
            <v>2027</v>
          </cell>
        </row>
        <row r="474">
          <cell r="A474">
            <v>2028</v>
          </cell>
        </row>
        <row r="475">
          <cell r="A475">
            <v>2029</v>
          </cell>
        </row>
        <row r="476">
          <cell r="A476">
            <v>2030</v>
          </cell>
        </row>
        <row r="477">
          <cell r="A477">
            <v>2031</v>
          </cell>
        </row>
        <row r="478">
          <cell r="A478">
            <v>2032</v>
          </cell>
        </row>
        <row r="479">
          <cell r="A479">
            <v>2033</v>
          </cell>
        </row>
        <row r="480">
          <cell r="A480">
            <v>2034</v>
          </cell>
        </row>
        <row r="481">
          <cell r="A481">
            <v>2035</v>
          </cell>
        </row>
        <row r="482">
          <cell r="A482">
            <v>2036</v>
          </cell>
        </row>
        <row r="483">
          <cell r="A483">
            <v>2037</v>
          </cell>
        </row>
        <row r="484">
          <cell r="A484">
            <v>2038</v>
          </cell>
        </row>
        <row r="485">
          <cell r="A485">
            <v>2039</v>
          </cell>
        </row>
        <row r="486">
          <cell r="A486">
            <v>2040</v>
          </cell>
        </row>
        <row r="487">
          <cell r="A487">
            <v>2041</v>
          </cell>
        </row>
        <row r="488">
          <cell r="A488">
            <v>2042</v>
          </cell>
        </row>
        <row r="489">
          <cell r="A489">
            <v>2043</v>
          </cell>
        </row>
        <row r="490">
          <cell r="A490">
            <v>2044</v>
          </cell>
        </row>
        <row r="491">
          <cell r="A491">
            <v>2045</v>
          </cell>
        </row>
        <row r="492">
          <cell r="A492">
            <v>2046</v>
          </cell>
        </row>
        <row r="493">
          <cell r="A493">
            <v>2047</v>
          </cell>
        </row>
        <row r="494">
          <cell r="A494">
            <v>2048</v>
          </cell>
        </row>
        <row r="495">
          <cell r="A495">
            <v>2049</v>
          </cell>
        </row>
        <row r="496">
          <cell r="A496">
            <v>2050</v>
          </cell>
        </row>
        <row r="497">
          <cell r="A497">
            <v>2051</v>
          </cell>
        </row>
        <row r="498">
          <cell r="A498">
            <v>2052</v>
          </cell>
        </row>
        <row r="499">
          <cell r="A499">
            <v>2053</v>
          </cell>
        </row>
        <row r="500">
          <cell r="A500">
            <v>2054</v>
          </cell>
        </row>
        <row r="501">
          <cell r="A501">
            <v>2055</v>
          </cell>
        </row>
        <row r="502">
          <cell r="A502">
            <v>2056</v>
          </cell>
        </row>
        <row r="503">
          <cell r="A503">
            <v>2057</v>
          </cell>
        </row>
        <row r="504">
          <cell r="A504">
            <v>2058</v>
          </cell>
        </row>
        <row r="505">
          <cell r="A505">
            <v>2059</v>
          </cell>
        </row>
        <row r="506">
          <cell r="A506">
            <v>2060</v>
          </cell>
        </row>
        <row r="507">
          <cell r="A507" t="str">
            <v>Back to top</v>
          </cell>
        </row>
        <row r="511">
          <cell r="A511" t="str">
            <v>Scenario 9</v>
          </cell>
          <cell r="B511" t="str">
            <v>[Type Scenario 9 Name Here...]</v>
          </cell>
        </row>
        <row r="512">
          <cell r="A512" t="str">
            <v>Year</v>
          </cell>
          <cell r="B512" t="str">
            <v>World</v>
          </cell>
        </row>
        <row r="513">
          <cell r="A513">
            <v>2012</v>
          </cell>
        </row>
        <row r="514">
          <cell r="A514">
            <v>2013</v>
          </cell>
        </row>
        <row r="515">
          <cell r="A515">
            <v>2014</v>
          </cell>
        </row>
        <row r="516">
          <cell r="A516">
            <v>2015</v>
          </cell>
        </row>
        <row r="517">
          <cell r="A517">
            <v>2016</v>
          </cell>
        </row>
        <row r="518">
          <cell r="A518">
            <v>2017</v>
          </cell>
        </row>
        <row r="519">
          <cell r="A519">
            <v>2018</v>
          </cell>
        </row>
        <row r="520">
          <cell r="A520">
            <v>2019</v>
          </cell>
        </row>
        <row r="521">
          <cell r="A521">
            <v>2020</v>
          </cell>
        </row>
        <row r="522">
          <cell r="A522">
            <v>2021</v>
          </cell>
        </row>
        <row r="523">
          <cell r="A523">
            <v>2022</v>
          </cell>
        </row>
        <row r="524">
          <cell r="A524">
            <v>2023</v>
          </cell>
        </row>
        <row r="525">
          <cell r="A525">
            <v>2024</v>
          </cell>
        </row>
        <row r="526">
          <cell r="A526">
            <v>2025</v>
          </cell>
        </row>
        <row r="527">
          <cell r="A527">
            <v>2026</v>
          </cell>
        </row>
        <row r="528">
          <cell r="A528">
            <v>2027</v>
          </cell>
        </row>
        <row r="529">
          <cell r="A529">
            <v>2028</v>
          </cell>
        </row>
        <row r="530">
          <cell r="A530">
            <v>2029</v>
          </cell>
        </row>
        <row r="531">
          <cell r="A531">
            <v>2030</v>
          </cell>
        </row>
        <row r="532">
          <cell r="A532">
            <v>2031</v>
          </cell>
        </row>
        <row r="533">
          <cell r="A533">
            <v>2032</v>
          </cell>
        </row>
        <row r="534">
          <cell r="A534">
            <v>2033</v>
          </cell>
        </row>
        <row r="535">
          <cell r="A535">
            <v>2034</v>
          </cell>
        </row>
        <row r="536">
          <cell r="A536">
            <v>2035</v>
          </cell>
        </row>
        <row r="537">
          <cell r="A537">
            <v>2036</v>
          </cell>
        </row>
        <row r="538">
          <cell r="A538">
            <v>2037</v>
          </cell>
        </row>
        <row r="539">
          <cell r="A539">
            <v>2038</v>
          </cell>
        </row>
        <row r="540">
          <cell r="A540">
            <v>2039</v>
          </cell>
        </row>
        <row r="541">
          <cell r="A541">
            <v>2040</v>
          </cell>
        </row>
        <row r="542">
          <cell r="A542">
            <v>2041</v>
          </cell>
        </row>
        <row r="543">
          <cell r="A543">
            <v>2042</v>
          </cell>
        </row>
        <row r="544">
          <cell r="A544">
            <v>2043</v>
          </cell>
        </row>
        <row r="545">
          <cell r="A545">
            <v>2044</v>
          </cell>
        </row>
        <row r="546">
          <cell r="A546">
            <v>2045</v>
          </cell>
        </row>
        <row r="547">
          <cell r="A547">
            <v>2046</v>
          </cell>
        </row>
        <row r="548">
          <cell r="A548">
            <v>2047</v>
          </cell>
        </row>
        <row r="549">
          <cell r="A549">
            <v>2048</v>
          </cell>
        </row>
        <row r="550">
          <cell r="A550">
            <v>2049</v>
          </cell>
        </row>
        <row r="551">
          <cell r="A551">
            <v>2050</v>
          </cell>
        </row>
        <row r="552">
          <cell r="A552">
            <v>2051</v>
          </cell>
        </row>
        <row r="553">
          <cell r="A553">
            <v>2052</v>
          </cell>
        </row>
        <row r="554">
          <cell r="A554">
            <v>2053</v>
          </cell>
        </row>
        <row r="555">
          <cell r="A555">
            <v>2054</v>
          </cell>
        </row>
        <row r="556">
          <cell r="A556">
            <v>2055</v>
          </cell>
        </row>
        <row r="557">
          <cell r="A557">
            <v>2056</v>
          </cell>
        </row>
        <row r="558">
          <cell r="A558">
            <v>2057</v>
          </cell>
        </row>
        <row r="559">
          <cell r="A559">
            <v>2058</v>
          </cell>
        </row>
        <row r="560">
          <cell r="A560">
            <v>2059</v>
          </cell>
        </row>
        <row r="561">
          <cell r="A561">
            <v>2060</v>
          </cell>
        </row>
        <row r="562">
          <cell r="A562" t="str">
            <v>Back to top</v>
          </cell>
        </row>
        <row r="566">
          <cell r="A566" t="str">
            <v>Scenario 10</v>
          </cell>
          <cell r="B566" t="str">
            <v>[Type Scenario 10 Name Here...]</v>
          </cell>
        </row>
        <row r="567">
          <cell r="A567" t="str">
            <v>Year</v>
          </cell>
          <cell r="B567" t="str">
            <v>World</v>
          </cell>
        </row>
        <row r="568">
          <cell r="A568">
            <v>2012</v>
          </cell>
        </row>
        <row r="569">
          <cell r="A569">
            <v>2013</v>
          </cell>
        </row>
        <row r="570">
          <cell r="A570">
            <v>2014</v>
          </cell>
        </row>
        <row r="571">
          <cell r="A571">
            <v>2015</v>
          </cell>
        </row>
        <row r="572">
          <cell r="A572">
            <v>2016</v>
          </cell>
        </row>
        <row r="573">
          <cell r="A573">
            <v>2017</v>
          </cell>
        </row>
        <row r="574">
          <cell r="A574">
            <v>2018</v>
          </cell>
        </row>
        <row r="575">
          <cell r="A575">
            <v>2019</v>
          </cell>
        </row>
        <row r="576">
          <cell r="A576">
            <v>2020</v>
          </cell>
        </row>
        <row r="577">
          <cell r="A577">
            <v>2021</v>
          </cell>
        </row>
        <row r="578">
          <cell r="A578">
            <v>2022</v>
          </cell>
        </row>
        <row r="579">
          <cell r="A579">
            <v>2023</v>
          </cell>
        </row>
        <row r="580">
          <cell r="A580">
            <v>2024</v>
          </cell>
        </row>
        <row r="581">
          <cell r="A581">
            <v>2025</v>
          </cell>
        </row>
        <row r="582">
          <cell r="A582">
            <v>2026</v>
          </cell>
        </row>
        <row r="583">
          <cell r="A583">
            <v>2027</v>
          </cell>
        </row>
        <row r="584">
          <cell r="A584">
            <v>2028</v>
          </cell>
        </row>
        <row r="585">
          <cell r="A585">
            <v>2029</v>
          </cell>
        </row>
        <row r="586">
          <cell r="A586">
            <v>2030</v>
          </cell>
        </row>
        <row r="587">
          <cell r="A587">
            <v>2031</v>
          </cell>
        </row>
        <row r="588">
          <cell r="A588">
            <v>2032</v>
          </cell>
        </row>
        <row r="589">
          <cell r="A589">
            <v>2033</v>
          </cell>
        </row>
        <row r="590">
          <cell r="A590">
            <v>2034</v>
          </cell>
        </row>
        <row r="591">
          <cell r="A591">
            <v>2035</v>
          </cell>
        </row>
        <row r="592">
          <cell r="A592">
            <v>2036</v>
          </cell>
        </row>
        <row r="593">
          <cell r="A593">
            <v>2037</v>
          </cell>
        </row>
        <row r="594">
          <cell r="A594">
            <v>2038</v>
          </cell>
        </row>
        <row r="595">
          <cell r="A595">
            <v>2039</v>
          </cell>
        </row>
        <row r="596">
          <cell r="A596">
            <v>2040</v>
          </cell>
        </row>
        <row r="597">
          <cell r="A597">
            <v>2041</v>
          </cell>
        </row>
        <row r="598">
          <cell r="A598">
            <v>2042</v>
          </cell>
        </row>
        <row r="599">
          <cell r="A599">
            <v>2043</v>
          </cell>
        </row>
        <row r="600">
          <cell r="A600">
            <v>2044</v>
          </cell>
        </row>
        <row r="601">
          <cell r="A601">
            <v>2045</v>
          </cell>
        </row>
        <row r="602">
          <cell r="A602">
            <v>2046</v>
          </cell>
        </row>
        <row r="603">
          <cell r="A603">
            <v>2047</v>
          </cell>
        </row>
        <row r="604">
          <cell r="A604">
            <v>2048</v>
          </cell>
        </row>
        <row r="605">
          <cell r="A605">
            <v>2049</v>
          </cell>
        </row>
        <row r="606">
          <cell r="A606">
            <v>2050</v>
          </cell>
        </row>
        <row r="607">
          <cell r="A607">
            <v>2051</v>
          </cell>
        </row>
        <row r="608">
          <cell r="A608">
            <v>2052</v>
          </cell>
        </row>
        <row r="609">
          <cell r="A609">
            <v>2053</v>
          </cell>
        </row>
        <row r="610">
          <cell r="A610">
            <v>2054</v>
          </cell>
        </row>
        <row r="611">
          <cell r="A611">
            <v>2055</v>
          </cell>
        </row>
        <row r="612">
          <cell r="A612">
            <v>2056</v>
          </cell>
        </row>
        <row r="613">
          <cell r="A613">
            <v>2057</v>
          </cell>
        </row>
        <row r="614">
          <cell r="A614">
            <v>2058</v>
          </cell>
        </row>
        <row r="615">
          <cell r="A615">
            <v>2059</v>
          </cell>
        </row>
        <row r="616">
          <cell r="A616">
            <v>2060</v>
          </cell>
        </row>
        <row r="617">
          <cell r="A617" t="str">
            <v>Back to top</v>
          </cell>
        </row>
      </sheetData>
      <sheetData sheetId="13"/>
      <sheetData sheetId="14">
        <row r="8">
          <cell r="A8" t="str">
            <v>FIRST COST FORECAST</v>
          </cell>
        </row>
        <row r="19">
          <cell r="A19" t="str">
            <v>Learning Rate</v>
          </cell>
        </row>
        <row r="91">
          <cell r="A91" t="str">
            <v>FIRST COST FACTORING</v>
          </cell>
        </row>
      </sheetData>
      <sheetData sheetId="15">
        <row r="9">
          <cell r="A9" t="str">
            <v>Net Profit Margin | SAVING CALCULATION</v>
          </cell>
        </row>
        <row r="120">
          <cell r="A120" t="str">
            <v>LIFETIME Profit  FORECAST</v>
          </cell>
        </row>
        <row r="254">
          <cell r="A254" t="str">
            <v>LIFETIME Net Profit |  FACTORING - OPT/SOLUTION ONLY</v>
          </cell>
        </row>
        <row r="525">
          <cell r="A525" t="str">
            <v>Net Profit Margin FACTORING</v>
          </cell>
        </row>
      </sheetData>
      <sheetData sheetId="16"/>
      <sheetData sheetId="17"/>
      <sheetData sheetId="18"/>
      <sheetData sheetId="19"/>
      <sheetData sheetId="20">
        <row r="14">
          <cell r="A14" t="str">
            <v>BAU TLA</v>
          </cell>
          <cell r="P14" t="str">
            <v xml:space="preserve">Population Scenario 1 BAU </v>
          </cell>
          <cell r="AB14" t="str">
            <v xml:space="preserve">GDP Scenario 1 BAU </v>
          </cell>
          <cell r="AN14" t="str">
            <v>GDP Per Capita (BAU)</v>
          </cell>
          <cell r="BM14" t="str">
            <v>GDP Per Capita TLA (BAU)</v>
          </cell>
        </row>
        <row r="66">
          <cell r="A66" t="str">
            <v xml:space="preserve">OPT TLA </v>
          </cell>
          <cell r="P66" t="str">
            <v>Population OPT</v>
          </cell>
          <cell r="AB66" t="str">
            <v xml:space="preserve">GDP Scenario 2 OPT </v>
          </cell>
          <cell r="AN66" t="str">
            <v>GDP Per Capita (OPT)</v>
          </cell>
          <cell r="BM66" t="str">
            <v>GDP Per Capita TLA (OPT)</v>
          </cell>
        </row>
        <row r="69">
          <cell r="A69">
            <v>2014</v>
          </cell>
          <cell r="B69">
            <v>997.17458380360779</v>
          </cell>
          <cell r="C69">
            <v>291.32657475981927</v>
          </cell>
          <cell r="D69">
            <v>174.83799716154144</v>
          </cell>
          <cell r="E69">
            <v>224.96140756518295</v>
          </cell>
          <cell r="F69">
            <v>175.51326815196151</v>
          </cell>
          <cell r="G69">
            <v>130.53533616510279</v>
          </cell>
          <cell r="H69">
            <v>55.370208346305851</v>
          </cell>
          <cell r="I69">
            <v>117.42662525902506</v>
          </cell>
          <cell r="J69">
            <v>80.728536091881239</v>
          </cell>
          <cell r="K69">
            <v>123.96597112388939</v>
          </cell>
        </row>
        <row r="70">
          <cell r="A70">
            <v>2015</v>
          </cell>
          <cell r="B70">
            <v>997.17458380360779</v>
          </cell>
          <cell r="C70">
            <v>291.32657475981927</v>
          </cell>
          <cell r="D70">
            <v>174.83799716154144</v>
          </cell>
          <cell r="E70">
            <v>224.96140756518295</v>
          </cell>
          <cell r="F70">
            <v>175.51326815196151</v>
          </cell>
          <cell r="G70">
            <v>130.53533616510279</v>
          </cell>
          <cell r="H70">
            <v>55.370208346305851</v>
          </cell>
          <cell r="I70">
            <v>117.42662525902506</v>
          </cell>
          <cell r="J70">
            <v>80.728536091881239</v>
          </cell>
          <cell r="K70">
            <v>123.96597112388939</v>
          </cell>
        </row>
        <row r="71">
          <cell r="A71">
            <v>2016</v>
          </cell>
          <cell r="B71">
            <v>997.17458380360779</v>
          </cell>
          <cell r="C71">
            <v>291.32657475981927</v>
          </cell>
          <cell r="D71">
            <v>174.83799716154144</v>
          </cell>
          <cell r="E71">
            <v>224.96140756518295</v>
          </cell>
          <cell r="F71">
            <v>175.51326815196151</v>
          </cell>
          <cell r="G71">
            <v>130.53533616510279</v>
          </cell>
          <cell r="H71">
            <v>55.370208346305851</v>
          </cell>
          <cell r="I71">
            <v>117.42662525902506</v>
          </cell>
          <cell r="J71">
            <v>80.728536091881239</v>
          </cell>
          <cell r="K71">
            <v>123.96597112388939</v>
          </cell>
        </row>
        <row r="72">
          <cell r="A72">
            <v>2017</v>
          </cell>
          <cell r="B72">
            <v>997.17458380360779</v>
          </cell>
          <cell r="C72">
            <v>291.32657475981927</v>
          </cell>
          <cell r="D72">
            <v>174.83799716154144</v>
          </cell>
          <cell r="E72">
            <v>224.96140756518295</v>
          </cell>
          <cell r="F72">
            <v>175.51326815196151</v>
          </cell>
          <cell r="G72">
            <v>130.53533616510279</v>
          </cell>
          <cell r="H72">
            <v>55.370208346305851</v>
          </cell>
          <cell r="I72">
            <v>117.42662525902506</v>
          </cell>
          <cell r="J72">
            <v>80.728536091881239</v>
          </cell>
          <cell r="K72">
            <v>123.96597112388939</v>
          </cell>
        </row>
        <row r="73">
          <cell r="A73">
            <v>2018</v>
          </cell>
          <cell r="B73">
            <v>997.17458380360779</v>
          </cell>
          <cell r="C73">
            <v>291.32657475981927</v>
          </cell>
          <cell r="D73">
            <v>174.83799716154144</v>
          </cell>
          <cell r="E73">
            <v>224.96140756518295</v>
          </cell>
          <cell r="F73">
            <v>175.51326815196151</v>
          </cell>
          <cell r="G73">
            <v>130.53533616510279</v>
          </cell>
          <cell r="H73">
            <v>55.370208346305851</v>
          </cell>
          <cell r="I73">
            <v>117.42662525902506</v>
          </cell>
          <cell r="J73">
            <v>80.728536091881239</v>
          </cell>
          <cell r="K73">
            <v>123.96597112388939</v>
          </cell>
        </row>
        <row r="74">
          <cell r="A74">
            <v>2019</v>
          </cell>
          <cell r="B74">
            <v>997.17458380360779</v>
          </cell>
          <cell r="C74">
            <v>291.32657475981927</v>
          </cell>
          <cell r="D74">
            <v>174.83799716154144</v>
          </cell>
          <cell r="E74">
            <v>224.96140756518295</v>
          </cell>
          <cell r="F74">
            <v>175.51326815196151</v>
          </cell>
          <cell r="G74">
            <v>130.53533616510279</v>
          </cell>
          <cell r="H74">
            <v>55.370208346305851</v>
          </cell>
          <cell r="I74">
            <v>117.42662525902506</v>
          </cell>
          <cell r="J74">
            <v>80.728536091881239</v>
          </cell>
          <cell r="K74">
            <v>123.96597112388939</v>
          </cell>
        </row>
        <row r="75">
          <cell r="A75">
            <v>2020</v>
          </cell>
          <cell r="B75">
            <v>997.17458380360779</v>
          </cell>
          <cell r="C75">
            <v>291.32657475981927</v>
          </cell>
          <cell r="D75">
            <v>174.83799716154144</v>
          </cell>
          <cell r="E75">
            <v>224.96140756518295</v>
          </cell>
          <cell r="F75">
            <v>175.51326815196151</v>
          </cell>
          <cell r="G75">
            <v>130.53533616510279</v>
          </cell>
          <cell r="H75">
            <v>55.370208346305851</v>
          </cell>
          <cell r="I75">
            <v>117.42662525902506</v>
          </cell>
          <cell r="J75">
            <v>80.728536091881239</v>
          </cell>
          <cell r="K75">
            <v>123.96597112388939</v>
          </cell>
        </row>
        <row r="76">
          <cell r="A76">
            <v>2021</v>
          </cell>
          <cell r="B76">
            <v>997.17458380360779</v>
          </cell>
          <cell r="C76">
            <v>291.32657475981927</v>
          </cell>
          <cell r="D76">
            <v>174.83799716154144</v>
          </cell>
          <cell r="E76">
            <v>224.96140756518295</v>
          </cell>
          <cell r="F76">
            <v>175.51326815196151</v>
          </cell>
          <cell r="G76">
            <v>130.53533616510279</v>
          </cell>
          <cell r="H76">
            <v>55.370208346305851</v>
          </cell>
          <cell r="I76">
            <v>117.42662525902506</v>
          </cell>
          <cell r="J76">
            <v>80.728536091881239</v>
          </cell>
          <cell r="K76">
            <v>123.96597112388939</v>
          </cell>
        </row>
        <row r="77">
          <cell r="A77">
            <v>2022</v>
          </cell>
          <cell r="B77">
            <v>997.17458380360779</v>
          </cell>
          <cell r="C77">
            <v>291.32657475981927</v>
          </cell>
          <cell r="D77">
            <v>174.83799716154144</v>
          </cell>
          <cell r="E77">
            <v>224.96140756518295</v>
          </cell>
          <cell r="F77">
            <v>175.51326815196151</v>
          </cell>
          <cell r="G77">
            <v>130.53533616510279</v>
          </cell>
          <cell r="H77">
            <v>55.370208346305851</v>
          </cell>
          <cell r="I77">
            <v>117.42662525902506</v>
          </cell>
          <cell r="J77">
            <v>80.728536091881239</v>
          </cell>
          <cell r="K77">
            <v>123.96597112388939</v>
          </cell>
        </row>
        <row r="78">
          <cell r="A78">
            <v>2023</v>
          </cell>
          <cell r="B78">
            <v>997.17458380360779</v>
          </cell>
          <cell r="C78">
            <v>291.32657475981927</v>
          </cell>
          <cell r="D78">
            <v>174.83799716154144</v>
          </cell>
          <cell r="E78">
            <v>224.96140756518295</v>
          </cell>
          <cell r="F78">
            <v>175.51326815196151</v>
          </cell>
          <cell r="G78">
            <v>130.53533616510279</v>
          </cell>
          <cell r="H78">
            <v>55.370208346305851</v>
          </cell>
          <cell r="I78">
            <v>117.42662525902506</v>
          </cell>
          <cell r="J78">
            <v>80.728536091881239</v>
          </cell>
          <cell r="K78">
            <v>123.96597112388939</v>
          </cell>
        </row>
        <row r="79">
          <cell r="A79">
            <v>2024</v>
          </cell>
          <cell r="B79">
            <v>997.17458380360779</v>
          </cell>
          <cell r="C79">
            <v>291.32657475981927</v>
          </cell>
          <cell r="D79">
            <v>174.83799716154144</v>
          </cell>
          <cell r="E79">
            <v>224.96140756518295</v>
          </cell>
          <cell r="F79">
            <v>175.51326815196151</v>
          </cell>
          <cell r="G79">
            <v>130.53533616510279</v>
          </cell>
          <cell r="H79">
            <v>55.370208346305851</v>
          </cell>
          <cell r="I79">
            <v>117.42662525902506</v>
          </cell>
          <cell r="J79">
            <v>80.728536091881239</v>
          </cell>
          <cell r="K79">
            <v>123.96597112388939</v>
          </cell>
        </row>
        <row r="80">
          <cell r="A80">
            <v>2025</v>
          </cell>
          <cell r="B80">
            <v>997.17458380360779</v>
          </cell>
          <cell r="C80">
            <v>291.32657475981927</v>
          </cell>
          <cell r="D80">
            <v>174.83799716154144</v>
          </cell>
          <cell r="E80">
            <v>224.96140756518295</v>
          </cell>
          <cell r="F80">
            <v>175.51326815196151</v>
          </cell>
          <cell r="G80">
            <v>130.53533616510279</v>
          </cell>
          <cell r="H80">
            <v>55.370208346305851</v>
          </cell>
          <cell r="I80">
            <v>117.42662525902506</v>
          </cell>
          <cell r="J80">
            <v>80.728536091881239</v>
          </cell>
          <cell r="K80">
            <v>123.96597112388939</v>
          </cell>
        </row>
        <row r="81">
          <cell r="A81">
            <v>2026</v>
          </cell>
          <cell r="B81">
            <v>997.17458380360779</v>
          </cell>
          <cell r="C81">
            <v>291.32657475981927</v>
          </cell>
          <cell r="D81">
            <v>174.83799716154144</v>
          </cell>
          <cell r="E81">
            <v>224.96140756518295</v>
          </cell>
          <cell r="F81">
            <v>175.51326815196151</v>
          </cell>
          <cell r="G81">
            <v>130.53533616510279</v>
          </cell>
          <cell r="H81">
            <v>55.370208346305851</v>
          </cell>
          <cell r="I81">
            <v>117.42662525902506</v>
          </cell>
          <cell r="J81">
            <v>80.728536091881239</v>
          </cell>
          <cell r="K81">
            <v>123.96597112388939</v>
          </cell>
        </row>
        <row r="82">
          <cell r="A82">
            <v>2027</v>
          </cell>
          <cell r="B82">
            <v>997.17458380360779</v>
          </cell>
          <cell r="C82">
            <v>291.32657475981927</v>
          </cell>
          <cell r="D82">
            <v>174.83799716154144</v>
          </cell>
          <cell r="E82">
            <v>224.96140756518295</v>
          </cell>
          <cell r="F82">
            <v>175.51326815196151</v>
          </cell>
          <cell r="G82">
            <v>130.53533616510279</v>
          </cell>
          <cell r="H82">
            <v>55.370208346305851</v>
          </cell>
          <cell r="I82">
            <v>117.42662525902506</v>
          </cell>
          <cell r="J82">
            <v>80.728536091881239</v>
          </cell>
          <cell r="K82">
            <v>123.96597112388939</v>
          </cell>
        </row>
        <row r="83">
          <cell r="A83">
            <v>2028</v>
          </cell>
          <cell r="B83">
            <v>997.17458380360779</v>
          </cell>
          <cell r="C83">
            <v>291.32657475981927</v>
          </cell>
          <cell r="D83">
            <v>174.83799716154144</v>
          </cell>
          <cell r="E83">
            <v>224.96140756518295</v>
          </cell>
          <cell r="F83">
            <v>175.51326815196151</v>
          </cell>
          <cell r="G83">
            <v>130.53533616510279</v>
          </cell>
          <cell r="H83">
            <v>55.370208346305851</v>
          </cell>
          <cell r="I83">
            <v>117.42662525902506</v>
          </cell>
          <cell r="J83">
            <v>80.728536091881239</v>
          </cell>
          <cell r="K83">
            <v>123.96597112388939</v>
          </cell>
        </row>
        <row r="84">
          <cell r="A84">
            <v>2029</v>
          </cell>
          <cell r="B84">
            <v>997.17458380360779</v>
          </cell>
          <cell r="C84">
            <v>291.32657475981927</v>
          </cell>
          <cell r="D84">
            <v>174.83799716154144</v>
          </cell>
          <cell r="E84">
            <v>224.96140756518295</v>
          </cell>
          <cell r="F84">
            <v>175.51326815196151</v>
          </cell>
          <cell r="G84">
            <v>130.53533616510279</v>
          </cell>
          <cell r="H84">
            <v>55.370208346305851</v>
          </cell>
          <cell r="I84">
            <v>117.42662525902506</v>
          </cell>
          <cell r="J84">
            <v>80.728536091881239</v>
          </cell>
          <cell r="K84">
            <v>123.96597112388939</v>
          </cell>
        </row>
        <row r="85">
          <cell r="A85">
            <v>2030</v>
          </cell>
          <cell r="B85">
            <v>997.17458380360779</v>
          </cell>
          <cell r="C85">
            <v>291.32657475981927</v>
          </cell>
          <cell r="D85">
            <v>174.83799716154144</v>
          </cell>
          <cell r="E85">
            <v>224.96140756518295</v>
          </cell>
          <cell r="F85">
            <v>175.51326815196151</v>
          </cell>
          <cell r="G85">
            <v>130.53533616510279</v>
          </cell>
          <cell r="H85">
            <v>55.370208346305851</v>
          </cell>
          <cell r="I85">
            <v>117.42662525902506</v>
          </cell>
          <cell r="J85">
            <v>80.728536091881239</v>
          </cell>
          <cell r="K85">
            <v>123.96597112388939</v>
          </cell>
        </row>
        <row r="86">
          <cell r="A86">
            <v>2031</v>
          </cell>
          <cell r="B86">
            <v>997.17458380360779</v>
          </cell>
          <cell r="C86">
            <v>291.32657475981927</v>
          </cell>
          <cell r="D86">
            <v>174.83799716154144</v>
          </cell>
          <cell r="E86">
            <v>224.96140756518295</v>
          </cell>
          <cell r="F86">
            <v>175.51326815196151</v>
          </cell>
          <cell r="G86">
            <v>130.53533616510279</v>
          </cell>
          <cell r="H86">
            <v>55.370208346305851</v>
          </cell>
          <cell r="I86">
            <v>117.42662525902506</v>
          </cell>
          <cell r="J86">
            <v>80.728536091881239</v>
          </cell>
          <cell r="K86">
            <v>123.96597112388939</v>
          </cell>
        </row>
        <row r="87">
          <cell r="A87">
            <v>2032</v>
          </cell>
          <cell r="B87">
            <v>997.17458380360779</v>
          </cell>
          <cell r="C87">
            <v>291.32657475981927</v>
          </cell>
          <cell r="D87">
            <v>174.83799716154144</v>
          </cell>
          <cell r="E87">
            <v>224.96140756518295</v>
          </cell>
          <cell r="F87">
            <v>175.51326815196151</v>
          </cell>
          <cell r="G87">
            <v>130.53533616510279</v>
          </cell>
          <cell r="H87">
            <v>55.370208346305851</v>
          </cell>
          <cell r="I87">
            <v>117.42662525902506</v>
          </cell>
          <cell r="J87">
            <v>80.728536091881239</v>
          </cell>
          <cell r="K87">
            <v>123.96597112388939</v>
          </cell>
        </row>
        <row r="88">
          <cell r="A88">
            <v>2033</v>
          </cell>
          <cell r="B88">
            <v>997.17458380360779</v>
          </cell>
          <cell r="C88">
            <v>291.32657475981927</v>
          </cell>
          <cell r="D88">
            <v>174.83799716154144</v>
          </cell>
          <cell r="E88">
            <v>224.96140756518295</v>
          </cell>
          <cell r="F88">
            <v>175.51326815196151</v>
          </cell>
          <cell r="G88">
            <v>130.53533616510279</v>
          </cell>
          <cell r="H88">
            <v>55.370208346305851</v>
          </cell>
          <cell r="I88">
            <v>117.42662525902506</v>
          </cell>
          <cell r="J88">
            <v>80.728536091881239</v>
          </cell>
          <cell r="K88">
            <v>123.96597112388939</v>
          </cell>
        </row>
        <row r="89">
          <cell r="A89">
            <v>2034</v>
          </cell>
          <cell r="B89">
            <v>997.17458380360779</v>
          </cell>
          <cell r="C89">
            <v>291.32657475981927</v>
          </cell>
          <cell r="D89">
            <v>174.83799716154144</v>
          </cell>
          <cell r="E89">
            <v>224.96140756518295</v>
          </cell>
          <cell r="F89">
            <v>175.51326815196151</v>
          </cell>
          <cell r="G89">
            <v>130.53533616510279</v>
          </cell>
          <cell r="H89">
            <v>55.370208346305851</v>
          </cell>
          <cell r="I89">
            <v>117.42662525902506</v>
          </cell>
          <cell r="J89">
            <v>80.728536091881239</v>
          </cell>
          <cell r="K89">
            <v>123.96597112388939</v>
          </cell>
        </row>
        <row r="90">
          <cell r="A90">
            <v>2035</v>
          </cell>
          <cell r="B90">
            <v>997.17458380360779</v>
          </cell>
          <cell r="C90">
            <v>291.32657475981927</v>
          </cell>
          <cell r="D90">
            <v>174.83799716154144</v>
          </cell>
          <cell r="E90">
            <v>224.96140756518295</v>
          </cell>
          <cell r="F90">
            <v>175.51326815196151</v>
          </cell>
          <cell r="G90">
            <v>130.53533616510279</v>
          </cell>
          <cell r="H90">
            <v>55.370208346305851</v>
          </cell>
          <cell r="I90">
            <v>117.42662525902506</v>
          </cell>
          <cell r="J90">
            <v>80.728536091881239</v>
          </cell>
          <cell r="K90">
            <v>123.96597112388939</v>
          </cell>
        </row>
        <row r="91">
          <cell r="A91">
            <v>2036</v>
          </cell>
          <cell r="B91">
            <v>997.17458380360779</v>
          </cell>
          <cell r="C91">
            <v>291.32657475981927</v>
          </cell>
          <cell r="D91">
            <v>174.83799716154144</v>
          </cell>
          <cell r="E91">
            <v>224.96140756518295</v>
          </cell>
          <cell r="F91">
            <v>175.51326815196151</v>
          </cell>
          <cell r="G91">
            <v>130.53533616510279</v>
          </cell>
          <cell r="H91">
            <v>55.370208346305851</v>
          </cell>
          <cell r="I91">
            <v>117.42662525902506</v>
          </cell>
          <cell r="J91">
            <v>80.728536091881239</v>
          </cell>
          <cell r="K91">
            <v>123.96597112388939</v>
          </cell>
        </row>
        <row r="92">
          <cell r="A92">
            <v>2037</v>
          </cell>
          <cell r="B92">
            <v>997.17458380360779</v>
          </cell>
          <cell r="C92">
            <v>291.32657475981927</v>
          </cell>
          <cell r="D92">
            <v>174.83799716154144</v>
          </cell>
          <cell r="E92">
            <v>224.96140756518295</v>
          </cell>
          <cell r="F92">
            <v>175.51326815196151</v>
          </cell>
          <cell r="G92">
            <v>130.53533616510279</v>
          </cell>
          <cell r="H92">
            <v>55.370208346305851</v>
          </cell>
          <cell r="I92">
            <v>117.42662525902506</v>
          </cell>
          <cell r="J92">
            <v>80.728536091881239</v>
          </cell>
          <cell r="K92">
            <v>123.96597112388939</v>
          </cell>
        </row>
        <row r="93">
          <cell r="A93">
            <v>2038</v>
          </cell>
          <cell r="B93">
            <v>997.17458380360779</v>
          </cell>
          <cell r="C93">
            <v>291.32657475981927</v>
          </cell>
          <cell r="D93">
            <v>174.83799716154144</v>
          </cell>
          <cell r="E93">
            <v>224.96140756518295</v>
          </cell>
          <cell r="F93">
            <v>175.51326815196151</v>
          </cell>
          <cell r="G93">
            <v>130.53533616510279</v>
          </cell>
          <cell r="H93">
            <v>55.370208346305851</v>
          </cell>
          <cell r="I93">
            <v>117.42662525902506</v>
          </cell>
          <cell r="J93">
            <v>80.728536091881239</v>
          </cell>
          <cell r="K93">
            <v>123.96597112388939</v>
          </cell>
        </row>
        <row r="94">
          <cell r="A94">
            <v>2039</v>
          </cell>
          <cell r="B94">
            <v>997.17458380360779</v>
          </cell>
          <cell r="C94">
            <v>291.32657475981927</v>
          </cell>
          <cell r="D94">
            <v>174.83799716154144</v>
          </cell>
          <cell r="E94">
            <v>224.96140756518295</v>
          </cell>
          <cell r="F94">
            <v>175.51326815196151</v>
          </cell>
          <cell r="G94">
            <v>130.53533616510279</v>
          </cell>
          <cell r="H94">
            <v>55.370208346305851</v>
          </cell>
          <cell r="I94">
            <v>117.42662525902506</v>
          </cell>
          <cell r="J94">
            <v>80.728536091881239</v>
          </cell>
          <cell r="K94">
            <v>123.96597112388939</v>
          </cell>
        </row>
        <row r="95">
          <cell r="A95">
            <v>2040</v>
          </cell>
          <cell r="B95">
            <v>997.17458380360779</v>
          </cell>
          <cell r="C95">
            <v>291.32657475981927</v>
          </cell>
          <cell r="D95">
            <v>174.83799716154144</v>
          </cell>
          <cell r="E95">
            <v>224.96140756518295</v>
          </cell>
          <cell r="F95">
            <v>175.51326815196151</v>
          </cell>
          <cell r="G95">
            <v>130.53533616510279</v>
          </cell>
          <cell r="H95">
            <v>55.370208346305851</v>
          </cell>
          <cell r="I95">
            <v>117.42662525902506</v>
          </cell>
          <cell r="J95">
            <v>80.728536091881239</v>
          </cell>
          <cell r="K95">
            <v>123.96597112388939</v>
          </cell>
        </row>
        <row r="96">
          <cell r="A96">
            <v>2041</v>
          </cell>
          <cell r="B96">
            <v>997.17458380360779</v>
          </cell>
          <cell r="C96">
            <v>291.32657475981927</v>
          </cell>
          <cell r="D96">
            <v>174.83799716154144</v>
          </cell>
          <cell r="E96">
            <v>224.96140756518295</v>
          </cell>
          <cell r="F96">
            <v>175.51326815196151</v>
          </cell>
          <cell r="G96">
            <v>130.53533616510279</v>
          </cell>
          <cell r="H96">
            <v>55.370208346305851</v>
          </cell>
          <cell r="I96">
            <v>117.42662525902506</v>
          </cell>
          <cell r="J96">
            <v>80.728536091881239</v>
          </cell>
          <cell r="K96">
            <v>123.96597112388939</v>
          </cell>
        </row>
        <row r="97">
          <cell r="A97">
            <v>2042</v>
          </cell>
          <cell r="B97">
            <v>997.17458380360779</v>
          </cell>
          <cell r="C97">
            <v>291.32657475981927</v>
          </cell>
          <cell r="D97">
            <v>174.83799716154144</v>
          </cell>
          <cell r="E97">
            <v>224.96140756518295</v>
          </cell>
          <cell r="F97">
            <v>175.51326815196151</v>
          </cell>
          <cell r="G97">
            <v>130.53533616510279</v>
          </cell>
          <cell r="H97">
            <v>55.370208346305851</v>
          </cell>
          <cell r="I97">
            <v>117.42662525902506</v>
          </cell>
          <cell r="J97">
            <v>80.728536091881239</v>
          </cell>
          <cell r="K97">
            <v>123.96597112388939</v>
          </cell>
        </row>
        <row r="98">
          <cell r="A98">
            <v>2043</v>
          </cell>
          <cell r="B98">
            <v>997.17458380360779</v>
          </cell>
          <cell r="C98">
            <v>291.32657475981927</v>
          </cell>
          <cell r="D98">
            <v>174.83799716154144</v>
          </cell>
          <cell r="E98">
            <v>224.96140756518295</v>
          </cell>
          <cell r="F98">
            <v>175.51326815196151</v>
          </cell>
          <cell r="G98">
            <v>130.53533616510279</v>
          </cell>
          <cell r="H98">
            <v>55.370208346305851</v>
          </cell>
          <cell r="I98">
            <v>117.42662525902506</v>
          </cell>
          <cell r="J98">
            <v>80.728536091881239</v>
          </cell>
          <cell r="K98">
            <v>123.96597112388939</v>
          </cell>
        </row>
        <row r="99">
          <cell r="A99">
            <v>2044</v>
          </cell>
          <cell r="B99">
            <v>997.17458380360779</v>
          </cell>
          <cell r="C99">
            <v>291.32657475981927</v>
          </cell>
          <cell r="D99">
            <v>174.83799716154144</v>
          </cell>
          <cell r="E99">
            <v>224.96140756518295</v>
          </cell>
          <cell r="F99">
            <v>175.51326815196151</v>
          </cell>
          <cell r="G99">
            <v>130.53533616510279</v>
          </cell>
          <cell r="H99">
            <v>55.370208346305851</v>
          </cell>
          <cell r="I99">
            <v>117.42662525902506</v>
          </cell>
          <cell r="J99">
            <v>80.728536091881239</v>
          </cell>
          <cell r="K99">
            <v>123.96597112388939</v>
          </cell>
        </row>
        <row r="100">
          <cell r="A100">
            <v>2045</v>
          </cell>
          <cell r="B100">
            <v>997.17458380360779</v>
          </cell>
          <cell r="C100">
            <v>291.32657475981927</v>
          </cell>
          <cell r="D100">
            <v>174.83799716154144</v>
          </cell>
          <cell r="E100">
            <v>224.96140756518295</v>
          </cell>
          <cell r="F100">
            <v>175.51326815196151</v>
          </cell>
          <cell r="G100">
            <v>130.53533616510279</v>
          </cell>
          <cell r="H100">
            <v>55.370208346305851</v>
          </cell>
          <cell r="I100">
            <v>117.42662525902506</v>
          </cell>
          <cell r="J100">
            <v>80.728536091881239</v>
          </cell>
          <cell r="K100">
            <v>123.96597112388939</v>
          </cell>
        </row>
        <row r="101">
          <cell r="A101">
            <v>2046</v>
          </cell>
          <cell r="B101">
            <v>997.17458380360779</v>
          </cell>
          <cell r="C101">
            <v>291.32657475981927</v>
          </cell>
          <cell r="D101">
            <v>174.83799716154144</v>
          </cell>
          <cell r="E101">
            <v>224.96140756518295</v>
          </cell>
          <cell r="F101">
            <v>175.51326815196151</v>
          </cell>
          <cell r="G101">
            <v>130.53533616510279</v>
          </cell>
          <cell r="H101">
            <v>55.370208346305851</v>
          </cell>
          <cell r="I101">
            <v>117.42662525902506</v>
          </cell>
          <cell r="J101">
            <v>80.728536091881239</v>
          </cell>
          <cell r="K101">
            <v>123.96597112388939</v>
          </cell>
        </row>
        <row r="102">
          <cell r="A102">
            <v>2047</v>
          </cell>
          <cell r="B102">
            <v>997.17458380360779</v>
          </cell>
          <cell r="C102">
            <v>291.32657475981927</v>
          </cell>
          <cell r="D102">
            <v>174.83799716154144</v>
          </cell>
          <cell r="E102">
            <v>224.96140756518295</v>
          </cell>
          <cell r="F102">
            <v>175.51326815196151</v>
          </cell>
          <cell r="G102">
            <v>130.53533616510279</v>
          </cell>
          <cell r="H102">
            <v>55.370208346305851</v>
          </cell>
          <cell r="I102">
            <v>117.42662525902506</v>
          </cell>
          <cell r="J102">
            <v>80.728536091881239</v>
          </cell>
          <cell r="K102">
            <v>123.96597112388939</v>
          </cell>
        </row>
        <row r="103">
          <cell r="A103">
            <v>2048</v>
          </cell>
          <cell r="B103">
            <v>997.17458380360779</v>
          </cell>
          <cell r="C103">
            <v>291.32657475981927</v>
          </cell>
          <cell r="D103">
            <v>174.83799716154144</v>
          </cell>
          <cell r="E103">
            <v>224.96140756518295</v>
          </cell>
          <cell r="F103">
            <v>175.51326815196151</v>
          </cell>
          <cell r="G103">
            <v>130.53533616510279</v>
          </cell>
          <cell r="H103">
            <v>55.370208346305851</v>
          </cell>
          <cell r="I103">
            <v>117.42662525902506</v>
          </cell>
          <cell r="J103">
            <v>80.728536091881239</v>
          </cell>
          <cell r="K103">
            <v>123.96597112388939</v>
          </cell>
        </row>
        <row r="104">
          <cell r="A104">
            <v>2049</v>
          </cell>
          <cell r="B104">
            <v>997.17458380360779</v>
          </cell>
          <cell r="C104">
            <v>291.32657475981927</v>
          </cell>
          <cell r="D104">
            <v>174.83799716154144</v>
          </cell>
          <cell r="E104">
            <v>224.96140756518295</v>
          </cell>
          <cell r="F104">
            <v>175.51326815196151</v>
          </cell>
          <cell r="G104">
            <v>130.53533616510279</v>
          </cell>
          <cell r="H104">
            <v>55.370208346305851</v>
          </cell>
          <cell r="I104">
            <v>117.42662525902506</v>
          </cell>
          <cell r="J104">
            <v>80.728536091881239</v>
          </cell>
          <cell r="K104">
            <v>123.96597112388939</v>
          </cell>
        </row>
        <row r="105">
          <cell r="A105">
            <v>2050</v>
          </cell>
          <cell r="B105">
            <v>997.17458380360779</v>
          </cell>
          <cell r="C105">
            <v>291.32657475981927</v>
          </cell>
          <cell r="D105">
            <v>174.83799716154144</v>
          </cell>
          <cell r="E105">
            <v>224.96140756518295</v>
          </cell>
          <cell r="F105">
            <v>175.51326815196151</v>
          </cell>
          <cell r="G105">
            <v>130.53533616510279</v>
          </cell>
          <cell r="H105">
            <v>55.370208346305851</v>
          </cell>
          <cell r="I105">
            <v>117.42662525902506</v>
          </cell>
          <cell r="J105">
            <v>80.728536091881239</v>
          </cell>
          <cell r="K105">
            <v>123.96597112388939</v>
          </cell>
        </row>
        <row r="124">
          <cell r="A124" t="str">
            <v>Annual Functional Units Adopted - Solution OPT</v>
          </cell>
          <cell r="Q124" t="str">
            <v>Cumulative Functional Units Utilized OPT</v>
          </cell>
        </row>
        <row r="134">
          <cell r="AG134" t="str">
            <v>New implementation units Required OPT (Includes replacement Units)</v>
          </cell>
          <cell r="AX134" t="str">
            <v>Total Solution Implementation units Required OPT</v>
          </cell>
        </row>
        <row r="186">
          <cell r="A186" t="str">
            <v>Annual Functional Units Adopted - Solution BAU</v>
          </cell>
          <cell r="Q186" t="str">
            <v>Cumulative Operational Units Utilized BAU</v>
          </cell>
        </row>
        <row r="196">
          <cell r="AG196" t="str">
            <v>New implementation units Required BAU</v>
          </cell>
          <cell r="AX196" t="str">
            <v>Total Solution Implementation units Required BAU</v>
          </cell>
        </row>
        <row r="249">
          <cell r="A249" t="str">
            <v>Net Annual Functional Units Adopted - Conventional/Solution</v>
          </cell>
          <cell r="Q249" t="str">
            <v>Total CONVENTIONAL Implementation Units (BAU)</v>
          </cell>
          <cell r="AG249" t="str">
            <v>Total New IMPLEMENTATION Conventional Units</v>
          </cell>
        </row>
        <row r="305">
          <cell r="A305" t="str">
            <v>Net Energy Units Saved</v>
          </cell>
          <cell r="AD305" t="str">
            <v>Fuel Units Avoided</v>
          </cell>
          <cell r="AT305" t="str">
            <v>Direct Emissions Saved - CO2-eq Aggregrate</v>
          </cell>
        </row>
      </sheetData>
      <sheetData sheetId="21">
        <row r="9">
          <cell r="A9" t="str">
            <v>BAU Grid EFs kg CO2-eq per kwh</v>
          </cell>
        </row>
        <row r="64">
          <cell r="A64" t="str">
            <v>BAU Grid EFs kg CO2 per kwh</v>
          </cell>
        </row>
        <row r="120">
          <cell r="A120" t="str">
            <v>OPT Grid EFs kg CO2-eq per kwh</v>
          </cell>
        </row>
        <row r="177">
          <cell r="A177" t="str">
            <v>OPT Grid EFs kg CO2 per kwh</v>
          </cell>
        </row>
      </sheetData>
      <sheetData sheetId="22">
        <row r="7">
          <cell r="A7" t="str">
            <v>CH4 Tons Reduced</v>
          </cell>
        </row>
        <row r="64">
          <cell r="A64" t="str">
            <v>CH4 PPB CALCULATOR</v>
          </cell>
        </row>
      </sheetData>
      <sheetData sheetId="23">
        <row r="13">
          <cell r="A13" t="str">
            <v>Custom BAU Adoption</v>
          </cell>
        </row>
        <row r="77">
          <cell r="A77" t="str">
            <v>Custom OPT Adoption</v>
          </cell>
        </row>
        <row r="148">
          <cell r="A148" t="str">
            <v>Using Polynomials</v>
          </cell>
        </row>
      </sheetData>
      <sheetData sheetId="24"/>
      <sheetData sheetId="25"/>
      <sheetData sheetId="26">
        <row r="115">
          <cell r="B115">
            <v>1</v>
          </cell>
        </row>
        <row r="248">
          <cell r="B248">
            <v>1</v>
          </cell>
        </row>
        <row r="381">
          <cell r="B381">
            <v>1</v>
          </cell>
        </row>
        <row r="514">
          <cell r="B514">
            <v>1</v>
          </cell>
        </row>
        <row r="647">
          <cell r="B647">
            <v>0</v>
          </cell>
        </row>
        <row r="780">
          <cell r="B780">
            <v>0</v>
          </cell>
        </row>
      </sheetData>
      <sheetData sheetId="27"/>
      <sheetData sheetId="28"/>
      <sheetData sheetId="29"/>
      <sheetData sheetId="3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merkingen bij versie"/>
      <sheetName val="Program definitions"/>
      <sheetName val="Results"/>
      <sheetName val="Results2"/>
      <sheetName val="Tabellen LUC"/>
      <sheetName val="LUC"/>
      <sheetName val="Input"/>
      <sheetName val="Calculations"/>
      <sheetName val="Conversion factors"/>
      <sheetName val="Energy use and GHG emission"/>
      <sheetName val="Fossil references"/>
      <sheetName val="Comparison Graphs"/>
      <sheetName val="C"/>
      <sheetName val="Chains"/>
      <sheetName val="Ethanol-Sugar beet"/>
      <sheetName val="Ethanol-Wheat-n.s."/>
      <sheetName val="Ethanol-Wheat-Lignite_CHP"/>
      <sheetName val="Ethanol-Wheat-NG_boiler"/>
      <sheetName val="Ethanol-Wheat-NG_CHP"/>
      <sheetName val="Ethanol-Wheat-Straw_CHP"/>
      <sheetName val="Ethanol-Corn-NG_CHP"/>
      <sheetName val="Ethanol-Sugar cane"/>
      <sheetName val="Biodiesel-Rapeseed"/>
      <sheetName val="Biodiesel-Sunflower"/>
      <sheetName val="Biodiesel-Soybean"/>
      <sheetName val="Biodiesel-Palmoil-n.s."/>
      <sheetName val="Biodiesel-Palmoil-CH4_capt"/>
      <sheetName val="Biodiesel-Wasteoil"/>
      <sheetName val="HVO-Rapeseed"/>
      <sheetName val="HVO-Sunflower"/>
      <sheetName val="HVO-Palmoil-n.s."/>
      <sheetName val="HVO-Palmoil-CH4_capt"/>
      <sheetName val="PureVegOil-Rapeseed"/>
      <sheetName val="Biogas (CNG)-MOW"/>
      <sheetName val="Biogas (CNG)-Wet_manure"/>
      <sheetName val="Biogas (CNG)-Dry_manur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11">
          <cell r="H11" t="str">
            <v>Suger beet</v>
          </cell>
        </row>
        <row r="12">
          <cell r="H12" t="str">
            <v>Wheat</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Welcome"/>
      <sheetName val="Basic Controls"/>
      <sheetName val="Advanced Controls"/>
      <sheetName val="Variable Meta-analysis"/>
      <sheetName val="Variable Meta-analysis-Open"/>
      <sheetName val="ScenarioRecord"/>
      <sheetName val="Detailed Results"/>
      <sheetName val="Variable Summary"/>
      <sheetName val="CO2 Calcs"/>
      <sheetName val="Carbon Price Analysis"/>
      <sheetName val="Unit Adoption Calculations"/>
      <sheetName val="Emissions Factors"/>
      <sheetName val="TLA Data"/>
      <sheetName val="Adoption Data"/>
      <sheetName val="First Cost"/>
      <sheetName val="Operating Cost"/>
      <sheetName val="Data Interpolator"/>
      <sheetName val="Custom PDS Adoption"/>
      <sheetName val="Custom REF Adoption"/>
      <sheetName val="CH4 Calcs"/>
      <sheetName val="S-Curve Adoption"/>
      <sheetName val="Helper Tables"/>
      <sheetName val="FAO Stat Land Data"/>
      <sheetName val="Land Allocation - Max TLA"/>
      <sheetName val="WORLD Land Data"/>
      <sheetName val="AEZ Data"/>
      <sheetName val="Regions-Countries sorting"/>
      <sheetName val="ADD SHEETS --&gt;"/>
      <sheetName val="Mangrove-Data"/>
      <sheetName val="XLLang"/>
      <sheetName val="Check_Data"/>
      <sheetName val="TLA_Envelope"/>
      <sheetName val="TR_OUTPUT"/>
    </sheetNames>
    <sheetDataSet>
      <sheetData sheetId="0" refreshError="1"/>
      <sheetData sheetId="1" refreshError="1"/>
      <sheetData sheetId="2" refreshError="1"/>
      <sheetData sheetId="3">
        <row r="54">
          <cell r="E54" t="str">
            <v>Yes</v>
          </cell>
        </row>
        <row r="92">
          <cell r="B92"/>
        </row>
      </sheetData>
      <sheetData sheetId="4">
        <row r="46">
          <cell r="C46" t="str">
            <v>Current Adoption</v>
          </cell>
        </row>
        <row r="115">
          <cell r="C115" t="str">
            <v>SOLUTION First Cost per Implementation Unit</v>
          </cell>
        </row>
        <row r="153">
          <cell r="C153" t="str">
            <v>CONVENTIONAL Operating Cost per Functional Unit per Annum</v>
          </cell>
        </row>
        <row r="189">
          <cell r="C189" t="str">
            <v>SOLUTION Operating Cost per Functional Unit per Annum</v>
          </cell>
        </row>
        <row r="225">
          <cell r="C225" t="str">
            <v>Yield  from CONVENTIONAL Practice</v>
          </cell>
        </row>
        <row r="261">
          <cell r="C261" t="str">
            <v>Yield Gain (% Increase from CONVENTIONAL to SOLUTION)</v>
          </cell>
        </row>
        <row r="301">
          <cell r="C301" t="str">
            <v>Average Electricty Used DEGRADED LAND</v>
          </cell>
        </row>
        <row r="335">
          <cell r="C335" t="str">
            <v>Energy Efficiency Factor UNDEGRADED LAND</v>
          </cell>
        </row>
        <row r="371">
          <cell r="C371" t="str">
            <v>ALTERNATIVE APPROACH      Annual Energy Used UNDEGRADED LAND</v>
          </cell>
        </row>
        <row r="405">
          <cell r="C405" t="str">
            <v>Fuel Consumed on DEGRADED Land</v>
          </cell>
        </row>
        <row r="439">
          <cell r="C439" t="str">
            <v>Fuel Reduction Factor for UNDEGRADED Land</v>
          </cell>
        </row>
        <row r="473">
          <cell r="C473" t="str">
            <v>t CO2-eq (Aggregate emissions) Reduced per Land Unit</v>
          </cell>
        </row>
        <row r="509">
          <cell r="C509" t="str">
            <v>t CO2 Reduced per Land Unit</v>
          </cell>
        </row>
        <row r="554">
          <cell r="C554" t="str">
            <v>t N2O-CO2-eq Reduced per Land Unit</v>
          </cell>
        </row>
        <row r="588">
          <cell r="C588" t="str">
            <v>t CH4-CO2-eq Reduced per Land Unit</v>
          </cell>
        </row>
        <row r="625">
          <cell r="C625" t="str">
            <v xml:space="preserve">Indirect CO2-eq Emissions DEGRADED LAND </v>
          </cell>
        </row>
        <row r="661">
          <cell r="C661" t="str">
            <v xml:space="preserve">Indirect CO2-eq Emissions UNDEGRADED LAND </v>
          </cell>
        </row>
        <row r="700">
          <cell r="C700" t="str">
            <v>Sequestration Rates</v>
          </cell>
        </row>
        <row r="769">
          <cell r="C769" t="str">
            <v>Disturbance Rate</v>
          </cell>
        </row>
      </sheetData>
      <sheetData sheetId="5" refreshError="1"/>
      <sheetData sheetId="6" refreshError="1"/>
      <sheetData sheetId="7">
        <row r="3">
          <cell r="E3">
            <v>2020</v>
          </cell>
          <cell r="G3">
            <v>2050</v>
          </cell>
        </row>
        <row r="39">
          <cell r="AB39" t="str">
            <v>Cumulative Land Degradation</v>
          </cell>
          <cell r="AE39" t="str">
            <v>CO2 Protected</v>
          </cell>
          <cell r="AH39" t="str">
            <v>Carbon Protected</v>
          </cell>
        </row>
        <row r="41">
          <cell r="S41">
            <v>0</v>
          </cell>
          <cell r="V41">
            <v>0</v>
          </cell>
          <cell r="Y41">
            <v>0</v>
          </cell>
        </row>
      </sheetData>
      <sheetData sheetId="8" refreshError="1"/>
      <sheetData sheetId="9">
        <row r="64">
          <cell r="B64" t="str">
            <v>World</v>
          </cell>
        </row>
        <row r="120">
          <cell r="B120" t="str">
            <v>All Regimes</v>
          </cell>
        </row>
        <row r="171">
          <cell r="B171" t="str">
            <v>yes</v>
          </cell>
        </row>
        <row r="172">
          <cell r="B172" t="str">
            <v>PPM</v>
          </cell>
        </row>
      </sheetData>
      <sheetData sheetId="10" refreshError="1"/>
      <sheetData sheetId="11">
        <row r="17">
          <cell r="A17">
            <v>2014</v>
          </cell>
          <cell r="B17">
            <v>13.222379285580685</v>
          </cell>
        </row>
        <row r="69">
          <cell r="B69">
            <v>13.222379285580685</v>
          </cell>
        </row>
        <row r="135">
          <cell r="C135">
            <v>3.2224827230286643</v>
          </cell>
          <cell r="D135">
            <v>0</v>
          </cell>
          <cell r="E135">
            <v>0</v>
          </cell>
          <cell r="F135">
            <v>0</v>
          </cell>
          <cell r="G135">
            <v>0</v>
          </cell>
          <cell r="H135">
            <v>0</v>
          </cell>
        </row>
        <row r="136">
          <cell r="AY136"/>
          <cell r="AZ136"/>
        </row>
        <row r="198">
          <cell r="C198">
            <v>3.2224827230286643</v>
          </cell>
        </row>
      </sheetData>
      <sheetData sheetId="12" refreshError="1"/>
      <sheetData sheetId="13" refreshError="1"/>
      <sheetData sheetId="14" refreshError="1"/>
      <sheetData sheetId="15" refreshError="1"/>
      <sheetData sheetId="16">
        <row r="68">
          <cell r="B68" t="str">
            <v>Solution Operating Cost/Savings</v>
          </cell>
        </row>
      </sheetData>
      <sheetData sheetId="17" refreshError="1"/>
      <sheetData sheetId="18">
        <row r="77">
          <cell r="A77" t="str">
            <v>Scenario 1</v>
          </cell>
          <cell r="B77" t="str">
            <v>Constant degradation rate, 100% adoption by 2050, linear</v>
          </cell>
        </row>
        <row r="78">
          <cell r="A78" t="str">
            <v>Year</v>
          </cell>
          <cell r="B78" t="str">
            <v>World</v>
          </cell>
        </row>
        <row r="79">
          <cell r="A79">
            <v>2012</v>
          </cell>
          <cell r="B79"/>
        </row>
        <row r="80">
          <cell r="A80">
            <v>2013</v>
          </cell>
          <cell r="B80"/>
        </row>
        <row r="81">
          <cell r="A81">
            <v>2014</v>
          </cell>
          <cell r="B81">
            <v>3.26</v>
          </cell>
        </row>
        <row r="82">
          <cell r="A82">
            <v>2015</v>
          </cell>
          <cell r="B82">
            <v>3.4261111111111111</v>
          </cell>
        </row>
        <row r="83">
          <cell r="A83">
            <v>2016</v>
          </cell>
          <cell r="B83">
            <v>3.5922222222222224</v>
          </cell>
        </row>
        <row r="84">
          <cell r="A84">
            <v>2017</v>
          </cell>
          <cell r="B84">
            <v>3.7583333333333337</v>
          </cell>
        </row>
        <row r="85">
          <cell r="A85">
            <v>2018</v>
          </cell>
          <cell r="B85">
            <v>3.9244444444444451</v>
          </cell>
        </row>
        <row r="86">
          <cell r="A86">
            <v>2019</v>
          </cell>
          <cell r="B86">
            <v>4.0905555555555564</v>
          </cell>
        </row>
        <row r="87">
          <cell r="A87">
            <v>2020</v>
          </cell>
          <cell r="B87">
            <v>4.2566666666666677</v>
          </cell>
        </row>
        <row r="88">
          <cell r="A88">
            <v>2021</v>
          </cell>
          <cell r="B88">
            <v>4.422777777777779</v>
          </cell>
        </row>
        <row r="89">
          <cell r="A89">
            <v>2022</v>
          </cell>
          <cell r="B89">
            <v>4.5888888888888903</v>
          </cell>
        </row>
        <row r="90">
          <cell r="A90">
            <v>2023</v>
          </cell>
          <cell r="B90">
            <v>4.7550000000000017</v>
          </cell>
        </row>
        <row r="91">
          <cell r="A91">
            <v>2024</v>
          </cell>
          <cell r="B91">
            <v>4.921111111111113</v>
          </cell>
        </row>
        <row r="92">
          <cell r="A92">
            <v>2025</v>
          </cell>
          <cell r="B92">
            <v>5.0872222222222243</v>
          </cell>
        </row>
        <row r="93">
          <cell r="A93">
            <v>2026</v>
          </cell>
          <cell r="B93">
            <v>5.2533333333333356</v>
          </cell>
        </row>
        <row r="94">
          <cell r="A94">
            <v>2027</v>
          </cell>
          <cell r="B94">
            <v>5.419444444444447</v>
          </cell>
        </row>
        <row r="95">
          <cell r="A95">
            <v>2028</v>
          </cell>
          <cell r="B95">
            <v>5.5855555555555583</v>
          </cell>
        </row>
        <row r="96">
          <cell r="A96">
            <v>2029</v>
          </cell>
          <cell r="B96">
            <v>5.7516666666666696</v>
          </cell>
        </row>
        <row r="97">
          <cell r="A97">
            <v>2030</v>
          </cell>
          <cell r="B97">
            <v>5.9177777777777809</v>
          </cell>
        </row>
        <row r="98">
          <cell r="A98">
            <v>2031</v>
          </cell>
          <cell r="B98">
            <v>6.0838888888888922</v>
          </cell>
        </row>
        <row r="99">
          <cell r="A99">
            <v>2032</v>
          </cell>
          <cell r="B99">
            <v>6.2500000000000036</v>
          </cell>
        </row>
        <row r="100">
          <cell r="A100">
            <v>2033</v>
          </cell>
          <cell r="B100">
            <v>6.4161111111111149</v>
          </cell>
        </row>
        <row r="101">
          <cell r="A101">
            <v>2034</v>
          </cell>
          <cell r="B101">
            <v>6.5822222222222262</v>
          </cell>
        </row>
        <row r="102">
          <cell r="A102">
            <v>2035</v>
          </cell>
          <cell r="B102">
            <v>6.7483333333333375</v>
          </cell>
        </row>
        <row r="103">
          <cell r="A103">
            <v>2036</v>
          </cell>
          <cell r="B103">
            <v>6.9144444444444488</v>
          </cell>
        </row>
        <row r="104">
          <cell r="A104">
            <v>2037</v>
          </cell>
          <cell r="B104">
            <v>7.0805555555555602</v>
          </cell>
        </row>
        <row r="105">
          <cell r="A105">
            <v>2038</v>
          </cell>
          <cell r="B105">
            <v>7.2466666666666715</v>
          </cell>
        </row>
        <row r="106">
          <cell r="A106">
            <v>2039</v>
          </cell>
          <cell r="B106">
            <v>7.4127777777777828</v>
          </cell>
        </row>
        <row r="107">
          <cell r="A107">
            <v>2040</v>
          </cell>
          <cell r="B107">
            <v>7.5788888888888941</v>
          </cell>
        </row>
        <row r="108">
          <cell r="A108">
            <v>2041</v>
          </cell>
          <cell r="B108">
            <v>7.7450000000000054</v>
          </cell>
        </row>
        <row r="109">
          <cell r="A109">
            <v>2042</v>
          </cell>
          <cell r="B109">
            <v>7.9111111111111168</v>
          </cell>
        </row>
        <row r="110">
          <cell r="A110">
            <v>2043</v>
          </cell>
          <cell r="B110">
            <v>8.0772222222222272</v>
          </cell>
        </row>
        <row r="111">
          <cell r="A111">
            <v>2044</v>
          </cell>
          <cell r="B111">
            <v>8.2433333333333376</v>
          </cell>
        </row>
        <row r="112">
          <cell r="A112">
            <v>2045</v>
          </cell>
          <cell r="B112">
            <v>8.4094444444444481</v>
          </cell>
        </row>
        <row r="113">
          <cell r="A113">
            <v>2046</v>
          </cell>
          <cell r="B113">
            <v>8.5755555555555585</v>
          </cell>
        </row>
        <row r="114">
          <cell r="A114">
            <v>2047</v>
          </cell>
          <cell r="B114">
            <v>8.7416666666666689</v>
          </cell>
        </row>
        <row r="115">
          <cell r="A115">
            <v>2048</v>
          </cell>
          <cell r="B115">
            <v>8.9077777777777793</v>
          </cell>
        </row>
        <row r="116">
          <cell r="A116">
            <v>2049</v>
          </cell>
          <cell r="B116">
            <v>9.0738888888888898</v>
          </cell>
        </row>
        <row r="117">
          <cell r="A117">
            <v>2050</v>
          </cell>
          <cell r="B117">
            <v>9.24</v>
          </cell>
        </row>
        <row r="118">
          <cell r="A118">
            <v>2051</v>
          </cell>
          <cell r="B118">
            <v>9.24</v>
          </cell>
        </row>
        <row r="119">
          <cell r="A119">
            <v>2052</v>
          </cell>
          <cell r="B119">
            <v>9.24</v>
          </cell>
        </row>
        <row r="120">
          <cell r="A120">
            <v>2053</v>
          </cell>
          <cell r="B120">
            <v>9.24</v>
          </cell>
        </row>
        <row r="121">
          <cell r="A121">
            <v>2054</v>
          </cell>
          <cell r="B121">
            <v>9.24</v>
          </cell>
        </row>
        <row r="122">
          <cell r="A122">
            <v>2055</v>
          </cell>
          <cell r="B122">
            <v>9.24</v>
          </cell>
        </row>
        <row r="123">
          <cell r="A123">
            <v>2056</v>
          </cell>
          <cell r="B123">
            <v>9.24</v>
          </cell>
        </row>
        <row r="124">
          <cell r="A124">
            <v>2057</v>
          </cell>
          <cell r="B124">
            <v>9.24</v>
          </cell>
        </row>
        <row r="125">
          <cell r="A125">
            <v>2058</v>
          </cell>
          <cell r="B125">
            <v>9.24</v>
          </cell>
        </row>
        <row r="126">
          <cell r="A126">
            <v>2059</v>
          </cell>
          <cell r="B126">
            <v>9.24</v>
          </cell>
        </row>
        <row r="127">
          <cell r="A127">
            <v>2060</v>
          </cell>
          <cell r="B127">
            <v>9.24</v>
          </cell>
        </row>
        <row r="128">
          <cell r="A128" t="str">
            <v>Back to top</v>
          </cell>
        </row>
        <row r="131">
          <cell r="A131" t="str">
            <v>Scenario 2</v>
          </cell>
          <cell r="B131" t="str">
            <v>Constant degradation rate, 80% adoption by 2050, linear</v>
          </cell>
        </row>
        <row r="132">
          <cell r="A132" t="str">
            <v>Year</v>
          </cell>
          <cell r="B132" t="str">
            <v>World</v>
          </cell>
        </row>
        <row r="133">
          <cell r="A133">
            <v>2012</v>
          </cell>
          <cell r="B133"/>
        </row>
        <row r="134">
          <cell r="A134">
            <v>2013</v>
          </cell>
          <cell r="B134"/>
        </row>
        <row r="135">
          <cell r="A135">
            <v>2014</v>
          </cell>
          <cell r="B135">
            <v>3.26</v>
          </cell>
        </row>
        <row r="136">
          <cell r="A136">
            <v>2015</v>
          </cell>
          <cell r="B136">
            <v>3.375</v>
          </cell>
        </row>
        <row r="137">
          <cell r="A137">
            <v>2016</v>
          </cell>
          <cell r="B137">
            <v>3.49</v>
          </cell>
        </row>
        <row r="138">
          <cell r="A138">
            <v>2017</v>
          </cell>
          <cell r="B138">
            <v>3.6050000000000004</v>
          </cell>
        </row>
        <row r="139">
          <cell r="A139">
            <v>2018</v>
          </cell>
          <cell r="B139">
            <v>3.7200000000000006</v>
          </cell>
        </row>
        <row r="140">
          <cell r="A140">
            <v>2019</v>
          </cell>
          <cell r="B140">
            <v>3.8350000000000009</v>
          </cell>
        </row>
        <row r="141">
          <cell r="A141">
            <v>2020</v>
          </cell>
          <cell r="B141">
            <v>3.9500000000000011</v>
          </cell>
        </row>
        <row r="142">
          <cell r="A142">
            <v>2021</v>
          </cell>
          <cell r="B142">
            <v>4.0650000000000013</v>
          </cell>
        </row>
        <row r="143">
          <cell r="A143">
            <v>2022</v>
          </cell>
          <cell r="B143">
            <v>4.1800000000000015</v>
          </cell>
        </row>
        <row r="144">
          <cell r="A144">
            <v>2023</v>
          </cell>
          <cell r="B144">
            <v>4.2950000000000017</v>
          </cell>
        </row>
        <row r="145">
          <cell r="A145">
            <v>2024</v>
          </cell>
          <cell r="B145">
            <v>4.4100000000000019</v>
          </cell>
        </row>
        <row r="146">
          <cell r="A146">
            <v>2025</v>
          </cell>
          <cell r="B146">
            <v>4.5250000000000021</v>
          </cell>
        </row>
        <row r="147">
          <cell r="A147">
            <v>2026</v>
          </cell>
          <cell r="B147">
            <v>4.6400000000000023</v>
          </cell>
        </row>
        <row r="148">
          <cell r="A148">
            <v>2027</v>
          </cell>
          <cell r="B148">
            <v>4.7550000000000026</v>
          </cell>
        </row>
        <row r="149">
          <cell r="A149">
            <v>2028</v>
          </cell>
          <cell r="B149">
            <v>4.8700000000000028</v>
          </cell>
        </row>
        <row r="150">
          <cell r="A150">
            <v>2029</v>
          </cell>
          <cell r="B150">
            <v>4.985000000000003</v>
          </cell>
        </row>
        <row r="151">
          <cell r="A151">
            <v>2030</v>
          </cell>
          <cell r="B151">
            <v>5.1000000000000032</v>
          </cell>
        </row>
        <row r="152">
          <cell r="A152">
            <v>2031</v>
          </cell>
          <cell r="B152">
            <v>5.2150000000000034</v>
          </cell>
        </row>
        <row r="153">
          <cell r="A153">
            <v>2032</v>
          </cell>
          <cell r="B153">
            <v>5.3300000000000036</v>
          </cell>
        </row>
        <row r="154">
          <cell r="A154">
            <v>2033</v>
          </cell>
          <cell r="B154">
            <v>5.4450000000000038</v>
          </cell>
        </row>
        <row r="155">
          <cell r="A155">
            <v>2034</v>
          </cell>
          <cell r="B155">
            <v>5.5600000000000041</v>
          </cell>
        </row>
        <row r="156">
          <cell r="A156">
            <v>2035</v>
          </cell>
          <cell r="B156">
            <v>5.6750000000000043</v>
          </cell>
        </row>
        <row r="157">
          <cell r="A157">
            <v>2036</v>
          </cell>
          <cell r="B157">
            <v>5.7900000000000045</v>
          </cell>
        </row>
        <row r="158">
          <cell r="A158">
            <v>2037</v>
          </cell>
          <cell r="B158">
            <v>5.9050000000000047</v>
          </cell>
        </row>
        <row r="159">
          <cell r="A159">
            <v>2038</v>
          </cell>
          <cell r="B159">
            <v>6.0200000000000049</v>
          </cell>
        </row>
        <row r="160">
          <cell r="A160">
            <v>2039</v>
          </cell>
          <cell r="B160">
            <v>6.1350000000000051</v>
          </cell>
        </row>
        <row r="161">
          <cell r="A161">
            <v>2040</v>
          </cell>
          <cell r="B161">
            <v>6.2500000000000053</v>
          </cell>
        </row>
        <row r="162">
          <cell r="A162">
            <v>2041</v>
          </cell>
          <cell r="B162">
            <v>6.3650000000000055</v>
          </cell>
        </row>
        <row r="163">
          <cell r="A163">
            <v>2042</v>
          </cell>
          <cell r="B163">
            <v>6.4800000000000058</v>
          </cell>
        </row>
        <row r="164">
          <cell r="A164">
            <v>2043</v>
          </cell>
          <cell r="B164">
            <v>6.595000000000006</v>
          </cell>
        </row>
        <row r="165">
          <cell r="A165">
            <v>2044</v>
          </cell>
          <cell r="B165">
            <v>6.7100000000000062</v>
          </cell>
        </row>
        <row r="166">
          <cell r="A166">
            <v>2045</v>
          </cell>
          <cell r="B166">
            <v>6.8250000000000064</v>
          </cell>
        </row>
        <row r="167">
          <cell r="A167">
            <v>2046</v>
          </cell>
          <cell r="B167">
            <v>6.9400000000000066</v>
          </cell>
        </row>
        <row r="168">
          <cell r="A168">
            <v>2047</v>
          </cell>
          <cell r="B168">
            <v>7.0550000000000068</v>
          </cell>
        </row>
        <row r="169">
          <cell r="A169">
            <v>2048</v>
          </cell>
          <cell r="B169">
            <v>7.170000000000007</v>
          </cell>
        </row>
        <row r="170">
          <cell r="A170">
            <v>2049</v>
          </cell>
          <cell r="B170">
            <v>7.2850000000000072</v>
          </cell>
        </row>
        <row r="171">
          <cell r="A171">
            <v>2050</v>
          </cell>
          <cell r="B171">
            <v>7.4000000000000075</v>
          </cell>
        </row>
        <row r="172">
          <cell r="A172">
            <v>2051</v>
          </cell>
          <cell r="B172">
            <v>7.5150000000000077</v>
          </cell>
        </row>
        <row r="173">
          <cell r="A173">
            <v>2052</v>
          </cell>
          <cell r="B173">
            <v>7.6300000000000079</v>
          </cell>
        </row>
        <row r="174">
          <cell r="A174">
            <v>2053</v>
          </cell>
          <cell r="B174">
            <v>7.7450000000000081</v>
          </cell>
        </row>
        <row r="175">
          <cell r="A175">
            <v>2054</v>
          </cell>
          <cell r="B175">
            <v>7.8600000000000083</v>
          </cell>
        </row>
        <row r="176">
          <cell r="A176">
            <v>2055</v>
          </cell>
          <cell r="B176">
            <v>7.9750000000000085</v>
          </cell>
        </row>
        <row r="177">
          <cell r="A177">
            <v>2056</v>
          </cell>
          <cell r="B177">
            <v>8.0900000000000087</v>
          </cell>
        </row>
        <row r="178">
          <cell r="A178">
            <v>2057</v>
          </cell>
          <cell r="B178">
            <v>8.205000000000009</v>
          </cell>
        </row>
        <row r="179">
          <cell r="A179">
            <v>2058</v>
          </cell>
          <cell r="B179">
            <v>8.3200000000000092</v>
          </cell>
        </row>
        <row r="180">
          <cell r="A180">
            <v>2059</v>
          </cell>
          <cell r="B180">
            <v>8.4350000000000094</v>
          </cell>
        </row>
        <row r="181">
          <cell r="A181">
            <v>2060</v>
          </cell>
          <cell r="B181">
            <v>8.5500000000000096</v>
          </cell>
        </row>
        <row r="182">
          <cell r="A182" t="str">
            <v>Back to top</v>
          </cell>
        </row>
        <row r="185">
          <cell r="A185" t="str">
            <v>Scenario 3</v>
          </cell>
          <cell r="B185" t="str">
            <v>Constant degradation rate, 100% adoption by 2030, linear</v>
          </cell>
        </row>
        <row r="186">
          <cell r="A186" t="str">
            <v>Year</v>
          </cell>
          <cell r="B186" t="str">
            <v>World</v>
          </cell>
        </row>
        <row r="187">
          <cell r="A187">
            <v>2012</v>
          </cell>
          <cell r="B187"/>
        </row>
        <row r="188">
          <cell r="A188">
            <v>2013</v>
          </cell>
          <cell r="B188"/>
        </row>
        <row r="189">
          <cell r="A189">
            <v>2014</v>
          </cell>
          <cell r="B189">
            <v>3.26</v>
          </cell>
        </row>
        <row r="190">
          <cell r="A190">
            <v>2015</v>
          </cell>
          <cell r="B190">
            <v>3.7606249999999997</v>
          </cell>
        </row>
        <row r="191">
          <cell r="A191">
            <v>2016</v>
          </cell>
          <cell r="B191">
            <v>4.2612499999999995</v>
          </cell>
        </row>
        <row r="192">
          <cell r="A192">
            <v>2017</v>
          </cell>
          <cell r="B192">
            <v>4.7618749999999999</v>
          </cell>
        </row>
        <row r="193">
          <cell r="A193">
            <v>2018</v>
          </cell>
          <cell r="B193">
            <v>5.2625000000000002</v>
          </cell>
        </row>
        <row r="194">
          <cell r="A194">
            <v>2019</v>
          </cell>
          <cell r="B194">
            <v>5.7631250000000005</v>
          </cell>
        </row>
        <row r="195">
          <cell r="A195">
            <v>2020</v>
          </cell>
          <cell r="B195">
            <v>6.2637500000000008</v>
          </cell>
        </row>
        <row r="196">
          <cell r="A196">
            <v>2021</v>
          </cell>
          <cell r="B196">
            <v>6.7643750000000011</v>
          </cell>
        </row>
        <row r="197">
          <cell r="A197">
            <v>2022</v>
          </cell>
          <cell r="B197">
            <v>7.2650000000000015</v>
          </cell>
        </row>
        <row r="198">
          <cell r="A198">
            <v>2023</v>
          </cell>
          <cell r="B198">
            <v>7.7656250000000018</v>
          </cell>
        </row>
        <row r="199">
          <cell r="A199">
            <v>2024</v>
          </cell>
          <cell r="B199">
            <v>8.2662500000000012</v>
          </cell>
        </row>
        <row r="200">
          <cell r="A200">
            <v>2025</v>
          </cell>
          <cell r="B200">
            <v>8.7668750000000006</v>
          </cell>
        </row>
        <row r="201">
          <cell r="A201">
            <v>2026</v>
          </cell>
          <cell r="B201">
            <v>9.2675000000000001</v>
          </cell>
        </row>
        <row r="202">
          <cell r="A202">
            <v>2027</v>
          </cell>
          <cell r="B202">
            <v>9.7681249999999995</v>
          </cell>
        </row>
        <row r="203">
          <cell r="A203">
            <v>2028</v>
          </cell>
          <cell r="B203">
            <v>10.268749999999999</v>
          </cell>
        </row>
        <row r="204">
          <cell r="A204">
            <v>2029</v>
          </cell>
          <cell r="B204">
            <v>10.769374999999998</v>
          </cell>
        </row>
        <row r="205">
          <cell r="A205">
            <v>2030</v>
          </cell>
          <cell r="B205">
            <v>11.269999999999998</v>
          </cell>
        </row>
        <row r="206">
          <cell r="A206">
            <v>2031</v>
          </cell>
          <cell r="B206">
            <v>11.269999999999998</v>
          </cell>
        </row>
        <row r="207">
          <cell r="A207">
            <v>2032</v>
          </cell>
          <cell r="B207">
            <v>11.269999999999998</v>
          </cell>
        </row>
        <row r="208">
          <cell r="A208">
            <v>2033</v>
          </cell>
          <cell r="B208">
            <v>11.269999999999998</v>
          </cell>
        </row>
        <row r="209">
          <cell r="A209">
            <v>2034</v>
          </cell>
          <cell r="B209">
            <v>11.269999999999998</v>
          </cell>
        </row>
        <row r="210">
          <cell r="A210">
            <v>2035</v>
          </cell>
          <cell r="B210">
            <v>11.269999999999998</v>
          </cell>
        </row>
        <row r="211">
          <cell r="A211">
            <v>2036</v>
          </cell>
          <cell r="B211">
            <v>11.269999999999998</v>
          </cell>
        </row>
        <row r="212">
          <cell r="A212">
            <v>2037</v>
          </cell>
          <cell r="B212">
            <v>11.269999999999998</v>
          </cell>
        </row>
        <row r="213">
          <cell r="A213">
            <v>2038</v>
          </cell>
          <cell r="B213">
            <v>11.269999999999998</v>
          </cell>
        </row>
        <row r="214">
          <cell r="A214">
            <v>2039</v>
          </cell>
          <cell r="B214">
            <v>11.269999999999998</v>
          </cell>
        </row>
        <row r="215">
          <cell r="A215">
            <v>2040</v>
          </cell>
          <cell r="B215">
            <v>11.269999999999998</v>
          </cell>
        </row>
        <row r="216">
          <cell r="A216">
            <v>2041</v>
          </cell>
          <cell r="B216">
            <v>11.269999999999998</v>
          </cell>
        </row>
        <row r="217">
          <cell r="A217">
            <v>2042</v>
          </cell>
          <cell r="B217">
            <v>11.269999999999998</v>
          </cell>
        </row>
        <row r="218">
          <cell r="A218">
            <v>2043</v>
          </cell>
          <cell r="B218">
            <v>11.269999999999998</v>
          </cell>
        </row>
        <row r="219">
          <cell r="A219">
            <v>2044</v>
          </cell>
          <cell r="B219">
            <v>11.269999999999998</v>
          </cell>
        </row>
        <row r="220">
          <cell r="A220">
            <v>2045</v>
          </cell>
          <cell r="B220">
            <v>11.269999999999998</v>
          </cell>
        </row>
        <row r="221">
          <cell r="A221">
            <v>2046</v>
          </cell>
          <cell r="B221">
            <v>11.269999999999998</v>
          </cell>
        </row>
        <row r="222">
          <cell r="A222">
            <v>2047</v>
          </cell>
          <cell r="B222">
            <v>11.269999999999998</v>
          </cell>
        </row>
        <row r="223">
          <cell r="A223">
            <v>2048</v>
          </cell>
          <cell r="B223">
            <v>11.269999999999998</v>
          </cell>
        </row>
        <row r="224">
          <cell r="A224">
            <v>2049</v>
          </cell>
          <cell r="B224">
            <v>11.269999999999998</v>
          </cell>
        </row>
        <row r="225">
          <cell r="A225">
            <v>2050</v>
          </cell>
          <cell r="B225">
            <v>11.269999999999998</v>
          </cell>
        </row>
        <row r="226">
          <cell r="A226">
            <v>2051</v>
          </cell>
          <cell r="B226">
            <v>11.269999999999998</v>
          </cell>
        </row>
        <row r="227">
          <cell r="A227">
            <v>2052</v>
          </cell>
          <cell r="B227">
            <v>11.269999999999998</v>
          </cell>
        </row>
        <row r="228">
          <cell r="A228">
            <v>2053</v>
          </cell>
          <cell r="B228">
            <v>11.269999999999998</v>
          </cell>
        </row>
        <row r="229">
          <cell r="A229">
            <v>2054</v>
          </cell>
          <cell r="B229">
            <v>11.269999999999998</v>
          </cell>
        </row>
        <row r="230">
          <cell r="A230">
            <v>2055</v>
          </cell>
          <cell r="B230">
            <v>11.269999999999998</v>
          </cell>
        </row>
        <row r="231">
          <cell r="A231">
            <v>2056</v>
          </cell>
          <cell r="B231">
            <v>11.269999999999998</v>
          </cell>
        </row>
        <row r="232">
          <cell r="A232">
            <v>2057</v>
          </cell>
          <cell r="B232">
            <v>11.269999999999998</v>
          </cell>
        </row>
        <row r="233">
          <cell r="A233">
            <v>2058</v>
          </cell>
          <cell r="B233">
            <v>11.269999999999998</v>
          </cell>
        </row>
        <row r="234">
          <cell r="A234">
            <v>2059</v>
          </cell>
          <cell r="B234">
            <v>11.269999999999998</v>
          </cell>
        </row>
        <row r="235">
          <cell r="A235">
            <v>2060</v>
          </cell>
          <cell r="B235">
            <v>11.269999999999998</v>
          </cell>
        </row>
        <row r="236">
          <cell r="A236" t="str">
            <v>Back to top</v>
          </cell>
        </row>
        <row r="239">
          <cell r="A239" t="str">
            <v>Scenario 4</v>
          </cell>
          <cell r="B239" t="str">
            <v>Constant degradation rate, 80% adoption by 2030, linear</v>
          </cell>
        </row>
        <row r="240">
          <cell r="A240" t="str">
            <v>Year</v>
          </cell>
          <cell r="B240" t="str">
            <v>World</v>
          </cell>
        </row>
        <row r="241">
          <cell r="A241">
            <v>2012</v>
          </cell>
          <cell r="B241"/>
        </row>
        <row r="242">
          <cell r="A242">
            <v>2013</v>
          </cell>
          <cell r="B242"/>
        </row>
        <row r="243">
          <cell r="A243">
            <v>2014</v>
          </cell>
          <cell r="B243">
            <v>3.26</v>
          </cell>
        </row>
        <row r="244">
          <cell r="A244">
            <v>2015</v>
          </cell>
          <cell r="B244">
            <v>3.6231249999999999</v>
          </cell>
        </row>
        <row r="245">
          <cell r="A245">
            <v>2016</v>
          </cell>
          <cell r="B245">
            <v>3.9862500000000001</v>
          </cell>
        </row>
        <row r="246">
          <cell r="A246">
            <v>2017</v>
          </cell>
          <cell r="B246">
            <v>4.3493750000000002</v>
          </cell>
        </row>
        <row r="247">
          <cell r="A247">
            <v>2018</v>
          </cell>
          <cell r="B247">
            <v>4.7125000000000004</v>
          </cell>
        </row>
        <row r="248">
          <cell r="A248">
            <v>2019</v>
          </cell>
          <cell r="B248">
            <v>5.0756250000000005</v>
          </cell>
        </row>
        <row r="249">
          <cell r="A249">
            <v>2020</v>
          </cell>
          <cell r="B249">
            <v>5.4387500000000006</v>
          </cell>
        </row>
        <row r="250">
          <cell r="A250">
            <v>2021</v>
          </cell>
          <cell r="B250">
            <v>5.8018750000000008</v>
          </cell>
        </row>
        <row r="251">
          <cell r="A251">
            <v>2022</v>
          </cell>
          <cell r="B251">
            <v>6.1650000000000009</v>
          </cell>
        </row>
        <row r="252">
          <cell r="A252">
            <v>2023</v>
          </cell>
          <cell r="B252">
            <v>6.5281250000000011</v>
          </cell>
        </row>
        <row r="253">
          <cell r="A253">
            <v>2024</v>
          </cell>
          <cell r="B253">
            <v>6.8912500000000012</v>
          </cell>
        </row>
        <row r="254">
          <cell r="A254">
            <v>2025</v>
          </cell>
          <cell r="B254">
            <v>7.2543750000000014</v>
          </cell>
        </row>
        <row r="255">
          <cell r="A255">
            <v>2026</v>
          </cell>
          <cell r="B255">
            <v>7.6175000000000015</v>
          </cell>
        </row>
        <row r="256">
          <cell r="A256">
            <v>2027</v>
          </cell>
          <cell r="B256">
            <v>7.9806250000000016</v>
          </cell>
        </row>
        <row r="257">
          <cell r="A257">
            <v>2028</v>
          </cell>
          <cell r="B257">
            <v>8.3437500000000018</v>
          </cell>
        </row>
        <row r="258">
          <cell r="A258">
            <v>2029</v>
          </cell>
          <cell r="B258">
            <v>8.7068750000000019</v>
          </cell>
        </row>
        <row r="259">
          <cell r="A259">
            <v>2030</v>
          </cell>
          <cell r="B259">
            <v>9.0700000000000021</v>
          </cell>
        </row>
        <row r="260">
          <cell r="A260">
            <v>2031</v>
          </cell>
          <cell r="B260">
            <v>9.1635000000000026</v>
          </cell>
        </row>
        <row r="261">
          <cell r="A261">
            <v>2032</v>
          </cell>
          <cell r="B261">
            <v>9.2570000000000032</v>
          </cell>
        </row>
        <row r="262">
          <cell r="A262">
            <v>2033</v>
          </cell>
          <cell r="B262">
            <v>9.3505000000000038</v>
          </cell>
        </row>
        <row r="263">
          <cell r="A263">
            <v>2034</v>
          </cell>
          <cell r="B263">
            <v>9.4440000000000044</v>
          </cell>
        </row>
        <row r="264">
          <cell r="A264">
            <v>2035</v>
          </cell>
          <cell r="B264">
            <v>9.537500000000005</v>
          </cell>
        </row>
        <row r="265">
          <cell r="A265">
            <v>2036</v>
          </cell>
          <cell r="B265">
            <v>9.6310000000000056</v>
          </cell>
        </row>
        <row r="266">
          <cell r="A266">
            <v>2037</v>
          </cell>
          <cell r="B266">
            <v>9.7245000000000061</v>
          </cell>
        </row>
        <row r="267">
          <cell r="A267">
            <v>2038</v>
          </cell>
          <cell r="B267">
            <v>9.8180000000000067</v>
          </cell>
        </row>
        <row r="268">
          <cell r="A268">
            <v>2039</v>
          </cell>
          <cell r="B268">
            <v>9.9115000000000073</v>
          </cell>
        </row>
        <row r="269">
          <cell r="A269">
            <v>2040</v>
          </cell>
          <cell r="B269">
            <v>10.005000000000008</v>
          </cell>
        </row>
        <row r="270">
          <cell r="A270">
            <v>2041</v>
          </cell>
          <cell r="B270">
            <v>10.098500000000008</v>
          </cell>
        </row>
        <row r="271">
          <cell r="A271">
            <v>2042</v>
          </cell>
          <cell r="B271">
            <v>10.192000000000009</v>
          </cell>
        </row>
        <row r="272">
          <cell r="A272">
            <v>2043</v>
          </cell>
          <cell r="B272">
            <v>10.28550000000001</v>
          </cell>
        </row>
        <row r="273">
          <cell r="A273">
            <v>2044</v>
          </cell>
          <cell r="B273">
            <v>10.37900000000001</v>
          </cell>
        </row>
        <row r="274">
          <cell r="A274">
            <v>2045</v>
          </cell>
          <cell r="B274">
            <v>10.472500000000011</v>
          </cell>
        </row>
        <row r="275">
          <cell r="A275">
            <v>2046</v>
          </cell>
          <cell r="B275">
            <v>10.566000000000011</v>
          </cell>
        </row>
        <row r="276">
          <cell r="A276">
            <v>2047</v>
          </cell>
          <cell r="B276">
            <v>10.659500000000012</v>
          </cell>
        </row>
        <row r="277">
          <cell r="A277">
            <v>2048</v>
          </cell>
          <cell r="B277">
            <v>10.753000000000013</v>
          </cell>
        </row>
        <row r="278">
          <cell r="A278">
            <v>2049</v>
          </cell>
          <cell r="B278">
            <v>10.846500000000013</v>
          </cell>
        </row>
        <row r="279">
          <cell r="A279">
            <v>2050</v>
          </cell>
          <cell r="B279">
            <v>10.940000000000014</v>
          </cell>
        </row>
        <row r="280">
          <cell r="A280">
            <v>2051</v>
          </cell>
          <cell r="B280">
            <v>10.940000000000014</v>
          </cell>
        </row>
        <row r="281">
          <cell r="A281">
            <v>2052</v>
          </cell>
          <cell r="B281">
            <v>10.940000000000014</v>
          </cell>
        </row>
        <row r="282">
          <cell r="A282">
            <v>2053</v>
          </cell>
          <cell r="B282">
            <v>10.940000000000014</v>
          </cell>
        </row>
        <row r="283">
          <cell r="A283">
            <v>2054</v>
          </cell>
          <cell r="B283">
            <v>10.940000000000014</v>
          </cell>
        </row>
        <row r="284">
          <cell r="A284">
            <v>2055</v>
          </cell>
          <cell r="B284">
            <v>10.940000000000014</v>
          </cell>
        </row>
        <row r="285">
          <cell r="A285">
            <v>2056</v>
          </cell>
          <cell r="B285">
            <v>10.940000000000014</v>
          </cell>
        </row>
        <row r="286">
          <cell r="A286">
            <v>2057</v>
          </cell>
          <cell r="B286">
            <v>10.940000000000014</v>
          </cell>
        </row>
        <row r="287">
          <cell r="A287">
            <v>2058</v>
          </cell>
          <cell r="B287">
            <v>10.940000000000014</v>
          </cell>
        </row>
        <row r="288">
          <cell r="A288">
            <v>2059</v>
          </cell>
          <cell r="B288">
            <v>10.940000000000014</v>
          </cell>
        </row>
        <row r="289">
          <cell r="A289">
            <v>2060</v>
          </cell>
          <cell r="B289">
            <v>10.940000000000014</v>
          </cell>
        </row>
        <row r="290">
          <cell r="A290" t="str">
            <v>Back to top</v>
          </cell>
        </row>
        <row r="293">
          <cell r="A293" t="str">
            <v>Scenario 5</v>
          </cell>
          <cell r="B293" t="str">
            <v>Variable degradation rate, 100% adoption by 2050, linear</v>
          </cell>
        </row>
        <row r="294">
          <cell r="A294" t="str">
            <v>Year</v>
          </cell>
          <cell r="B294" t="str">
            <v>World</v>
          </cell>
        </row>
        <row r="295">
          <cell r="A295">
            <v>2012</v>
          </cell>
          <cell r="B295"/>
        </row>
        <row r="296">
          <cell r="A296">
            <v>2013</v>
          </cell>
          <cell r="B296"/>
        </row>
        <row r="297">
          <cell r="A297">
            <v>2014</v>
          </cell>
          <cell r="B297">
            <v>3.26</v>
          </cell>
        </row>
        <row r="298">
          <cell r="A298">
            <v>2015</v>
          </cell>
          <cell r="B298">
            <v>3.4794444444444443</v>
          </cell>
        </row>
        <row r="299">
          <cell r="A299">
            <v>2016</v>
          </cell>
          <cell r="B299">
            <v>3.6988888888888889</v>
          </cell>
        </row>
        <row r="300">
          <cell r="A300">
            <v>2017</v>
          </cell>
          <cell r="B300">
            <v>3.9183333333333334</v>
          </cell>
        </row>
        <row r="301">
          <cell r="A301">
            <v>2018</v>
          </cell>
          <cell r="B301">
            <v>4.137777777777778</v>
          </cell>
        </row>
        <row r="302">
          <cell r="A302">
            <v>2019</v>
          </cell>
          <cell r="B302">
            <v>4.3572222222222221</v>
          </cell>
        </row>
        <row r="303">
          <cell r="A303">
            <v>2020</v>
          </cell>
          <cell r="B303">
            <v>4.5766666666666662</v>
          </cell>
        </row>
        <row r="304">
          <cell r="A304">
            <v>2021</v>
          </cell>
          <cell r="B304">
            <v>4.7961111111111103</v>
          </cell>
        </row>
        <row r="305">
          <cell r="A305">
            <v>2022</v>
          </cell>
          <cell r="B305">
            <v>5.0155555555555544</v>
          </cell>
        </row>
        <row r="306">
          <cell r="A306">
            <v>2023</v>
          </cell>
          <cell r="B306">
            <v>5.2349999999999985</v>
          </cell>
        </row>
        <row r="307">
          <cell r="A307">
            <v>2024</v>
          </cell>
          <cell r="B307">
            <v>5.4544444444444427</v>
          </cell>
        </row>
        <row r="308">
          <cell r="A308">
            <v>2025</v>
          </cell>
          <cell r="B308">
            <v>5.6738888888888868</v>
          </cell>
        </row>
        <row r="309">
          <cell r="A309">
            <v>2026</v>
          </cell>
          <cell r="B309">
            <v>5.8933333333333309</v>
          </cell>
        </row>
        <row r="310">
          <cell r="A310">
            <v>2027</v>
          </cell>
          <cell r="B310">
            <v>6.112777777777775</v>
          </cell>
        </row>
        <row r="311">
          <cell r="A311">
            <v>2028</v>
          </cell>
          <cell r="B311">
            <v>6.3322222222222191</v>
          </cell>
        </row>
        <row r="312">
          <cell r="A312">
            <v>2029</v>
          </cell>
          <cell r="B312">
            <v>6.5516666666666632</v>
          </cell>
        </row>
        <row r="313">
          <cell r="A313">
            <v>2030</v>
          </cell>
          <cell r="B313">
            <v>6.7711111111111073</v>
          </cell>
        </row>
        <row r="314">
          <cell r="A314">
            <v>2031</v>
          </cell>
          <cell r="B314">
            <v>6.9905555555555514</v>
          </cell>
        </row>
        <row r="315">
          <cell r="A315">
            <v>2032</v>
          </cell>
          <cell r="B315">
            <v>7.2099999999999955</v>
          </cell>
        </row>
        <row r="316">
          <cell r="A316">
            <v>2033</v>
          </cell>
          <cell r="B316">
            <v>7.4294444444444396</v>
          </cell>
        </row>
        <row r="317">
          <cell r="A317">
            <v>2034</v>
          </cell>
          <cell r="B317">
            <v>7.6488888888888837</v>
          </cell>
        </row>
        <row r="318">
          <cell r="A318">
            <v>2035</v>
          </cell>
          <cell r="B318">
            <v>7.8683333333333279</v>
          </cell>
        </row>
        <row r="319">
          <cell r="A319">
            <v>2036</v>
          </cell>
          <cell r="B319">
            <v>8.087777777777772</v>
          </cell>
        </row>
        <row r="320">
          <cell r="A320">
            <v>2037</v>
          </cell>
          <cell r="B320">
            <v>8.307222222222217</v>
          </cell>
        </row>
        <row r="321">
          <cell r="A321">
            <v>2038</v>
          </cell>
          <cell r="B321">
            <v>8.526666666666662</v>
          </cell>
        </row>
        <row r="322">
          <cell r="A322">
            <v>2039</v>
          </cell>
          <cell r="B322">
            <v>8.746111111111107</v>
          </cell>
        </row>
        <row r="323">
          <cell r="A323">
            <v>2040</v>
          </cell>
          <cell r="B323">
            <v>8.9655555555555519</v>
          </cell>
        </row>
        <row r="324">
          <cell r="A324">
            <v>2041</v>
          </cell>
          <cell r="B324">
            <v>9.1849999999999969</v>
          </cell>
        </row>
        <row r="325">
          <cell r="A325">
            <v>2042</v>
          </cell>
          <cell r="B325">
            <v>9.4044444444444419</v>
          </cell>
        </row>
        <row r="326">
          <cell r="A326">
            <v>2043</v>
          </cell>
          <cell r="B326">
            <v>9.6238888888888869</v>
          </cell>
        </row>
        <row r="327">
          <cell r="A327">
            <v>2044</v>
          </cell>
          <cell r="B327">
            <v>9.8433333333333319</v>
          </cell>
        </row>
        <row r="328">
          <cell r="A328">
            <v>2045</v>
          </cell>
          <cell r="B328">
            <v>10.062777777777777</v>
          </cell>
        </row>
        <row r="329">
          <cell r="A329">
            <v>2046</v>
          </cell>
          <cell r="B329">
            <v>10.282222222222222</v>
          </cell>
        </row>
        <row r="330">
          <cell r="A330">
            <v>2047</v>
          </cell>
          <cell r="B330">
            <v>10.501666666666667</v>
          </cell>
        </row>
        <row r="331">
          <cell r="A331">
            <v>2048</v>
          </cell>
          <cell r="B331">
            <v>10.721111111111112</v>
          </cell>
        </row>
        <row r="332">
          <cell r="A332">
            <v>2049</v>
          </cell>
          <cell r="B332">
            <v>10.940555555555557</v>
          </cell>
        </row>
        <row r="333">
          <cell r="A333">
            <v>2050</v>
          </cell>
          <cell r="B333">
            <v>11.160000000000002</v>
          </cell>
        </row>
        <row r="334">
          <cell r="A334">
            <v>2051</v>
          </cell>
          <cell r="B334">
            <v>11.160000000000002</v>
          </cell>
        </row>
        <row r="335">
          <cell r="A335">
            <v>2052</v>
          </cell>
          <cell r="B335">
            <v>11.160000000000002</v>
          </cell>
        </row>
        <row r="336">
          <cell r="A336">
            <v>2053</v>
          </cell>
          <cell r="B336">
            <v>11.160000000000002</v>
          </cell>
        </row>
        <row r="337">
          <cell r="A337">
            <v>2054</v>
          </cell>
          <cell r="B337">
            <v>11.160000000000002</v>
          </cell>
        </row>
        <row r="338">
          <cell r="A338">
            <v>2055</v>
          </cell>
          <cell r="B338">
            <v>11.160000000000002</v>
          </cell>
        </row>
        <row r="339">
          <cell r="A339">
            <v>2056</v>
          </cell>
          <cell r="B339">
            <v>11.160000000000002</v>
          </cell>
        </row>
        <row r="340">
          <cell r="A340">
            <v>2057</v>
          </cell>
          <cell r="B340">
            <v>11.160000000000002</v>
          </cell>
        </row>
        <row r="341">
          <cell r="A341">
            <v>2058</v>
          </cell>
          <cell r="B341">
            <v>11.160000000000002</v>
          </cell>
        </row>
        <row r="342">
          <cell r="A342">
            <v>2059</v>
          </cell>
          <cell r="B342">
            <v>11.160000000000002</v>
          </cell>
        </row>
        <row r="343">
          <cell r="A343">
            <v>2060</v>
          </cell>
          <cell r="B343">
            <v>11.160000000000002</v>
          </cell>
        </row>
        <row r="344">
          <cell r="A344" t="str">
            <v>Back to top</v>
          </cell>
        </row>
        <row r="347">
          <cell r="A347" t="str">
            <v>Scenario 6</v>
          </cell>
          <cell r="B347" t="str">
            <v>Variable degradation rate, 80% adoption by 2050, linear</v>
          </cell>
        </row>
        <row r="348">
          <cell r="A348" t="str">
            <v>Year</v>
          </cell>
          <cell r="B348" t="str">
            <v>World</v>
          </cell>
        </row>
        <row r="349">
          <cell r="A349">
            <v>2012</v>
          </cell>
          <cell r="B349"/>
        </row>
        <row r="350">
          <cell r="A350">
            <v>2013</v>
          </cell>
          <cell r="B350"/>
        </row>
        <row r="351">
          <cell r="A351">
            <v>2014</v>
          </cell>
          <cell r="B351">
            <v>3.26</v>
          </cell>
        </row>
        <row r="352">
          <cell r="A352">
            <v>2015</v>
          </cell>
          <cell r="B352">
            <v>3.4186111111111108</v>
          </cell>
        </row>
        <row r="353">
          <cell r="A353">
            <v>2016</v>
          </cell>
          <cell r="B353">
            <v>3.5772222222222219</v>
          </cell>
        </row>
        <row r="354">
          <cell r="A354">
            <v>2017</v>
          </cell>
          <cell r="B354">
            <v>3.7358333333333329</v>
          </cell>
        </row>
        <row r="355">
          <cell r="A355">
            <v>2018</v>
          </cell>
          <cell r="B355">
            <v>3.8944444444444439</v>
          </cell>
        </row>
        <row r="356">
          <cell r="A356">
            <v>2019</v>
          </cell>
          <cell r="B356">
            <v>4.053055555555555</v>
          </cell>
        </row>
        <row r="357">
          <cell r="A357">
            <v>2020</v>
          </cell>
          <cell r="B357">
            <v>4.211666666666666</v>
          </cell>
        </row>
        <row r="358">
          <cell r="A358">
            <v>2021</v>
          </cell>
          <cell r="B358">
            <v>4.370277777777777</v>
          </cell>
        </row>
        <row r="359">
          <cell r="A359">
            <v>2022</v>
          </cell>
          <cell r="B359">
            <v>4.5288888888888881</v>
          </cell>
        </row>
        <row r="360">
          <cell r="A360">
            <v>2023</v>
          </cell>
          <cell r="B360">
            <v>4.6874999999999991</v>
          </cell>
        </row>
        <row r="361">
          <cell r="A361">
            <v>2024</v>
          </cell>
          <cell r="B361">
            <v>4.8461111111111101</v>
          </cell>
        </row>
        <row r="362">
          <cell r="A362">
            <v>2025</v>
          </cell>
          <cell r="B362">
            <v>5.0047222222222212</v>
          </cell>
        </row>
        <row r="363">
          <cell r="A363">
            <v>2026</v>
          </cell>
          <cell r="B363">
            <v>5.1633333333333322</v>
          </cell>
        </row>
        <row r="364">
          <cell r="A364">
            <v>2027</v>
          </cell>
          <cell r="B364">
            <v>5.3219444444444433</v>
          </cell>
        </row>
        <row r="365">
          <cell r="A365">
            <v>2028</v>
          </cell>
          <cell r="B365">
            <v>5.4805555555555543</v>
          </cell>
        </row>
        <row r="366">
          <cell r="A366">
            <v>2029</v>
          </cell>
          <cell r="B366">
            <v>5.6391666666666653</v>
          </cell>
        </row>
        <row r="367">
          <cell r="A367">
            <v>2030</v>
          </cell>
          <cell r="B367">
            <v>5.7977777777777764</v>
          </cell>
        </row>
        <row r="368">
          <cell r="A368">
            <v>2031</v>
          </cell>
          <cell r="B368">
            <v>5.9563888888888874</v>
          </cell>
        </row>
        <row r="369">
          <cell r="A369">
            <v>2032</v>
          </cell>
          <cell r="B369">
            <v>6.1149999999999984</v>
          </cell>
        </row>
        <row r="370">
          <cell r="A370">
            <v>2033</v>
          </cell>
          <cell r="B370">
            <v>6.2736111111111095</v>
          </cell>
        </row>
        <row r="371">
          <cell r="A371">
            <v>2034</v>
          </cell>
          <cell r="B371">
            <v>6.4322222222222205</v>
          </cell>
        </row>
        <row r="372">
          <cell r="A372">
            <v>2035</v>
          </cell>
          <cell r="B372">
            <v>6.5908333333333315</v>
          </cell>
        </row>
        <row r="373">
          <cell r="A373">
            <v>2036</v>
          </cell>
          <cell r="B373">
            <v>6.7494444444444426</v>
          </cell>
        </row>
        <row r="374">
          <cell r="A374">
            <v>2037</v>
          </cell>
          <cell r="B374">
            <v>6.9080555555555536</v>
          </cell>
        </row>
        <row r="375">
          <cell r="A375">
            <v>2038</v>
          </cell>
          <cell r="B375">
            <v>7.0666666666666647</v>
          </cell>
        </row>
        <row r="376">
          <cell r="A376">
            <v>2039</v>
          </cell>
          <cell r="B376">
            <v>7.2252777777777757</v>
          </cell>
        </row>
        <row r="377">
          <cell r="A377">
            <v>2040</v>
          </cell>
          <cell r="B377">
            <v>7.3838888888888867</v>
          </cell>
        </row>
        <row r="378">
          <cell r="A378">
            <v>2041</v>
          </cell>
          <cell r="B378">
            <v>7.5424999999999978</v>
          </cell>
        </row>
        <row r="379">
          <cell r="A379">
            <v>2042</v>
          </cell>
          <cell r="B379">
            <v>7.7011111111111088</v>
          </cell>
        </row>
        <row r="380">
          <cell r="A380">
            <v>2043</v>
          </cell>
          <cell r="B380">
            <v>7.8597222222222198</v>
          </cell>
        </row>
        <row r="381">
          <cell r="A381">
            <v>2044</v>
          </cell>
          <cell r="B381">
            <v>8.0183333333333309</v>
          </cell>
        </row>
        <row r="382">
          <cell r="A382">
            <v>2045</v>
          </cell>
          <cell r="B382">
            <v>8.1769444444444428</v>
          </cell>
        </row>
        <row r="383">
          <cell r="A383">
            <v>2046</v>
          </cell>
          <cell r="B383">
            <v>8.3355555555555547</v>
          </cell>
        </row>
        <row r="384">
          <cell r="A384">
            <v>2047</v>
          </cell>
          <cell r="B384">
            <v>8.4941666666666666</v>
          </cell>
        </row>
        <row r="385">
          <cell r="A385">
            <v>2048</v>
          </cell>
          <cell r="B385">
            <v>8.6527777777777786</v>
          </cell>
        </row>
        <row r="386">
          <cell r="A386">
            <v>2049</v>
          </cell>
          <cell r="B386">
            <v>8.8113888888888905</v>
          </cell>
        </row>
        <row r="387">
          <cell r="A387">
            <v>2050</v>
          </cell>
          <cell r="B387">
            <v>8.9700000000000024</v>
          </cell>
        </row>
        <row r="388">
          <cell r="A388">
            <v>2051</v>
          </cell>
          <cell r="B388">
            <v>9.1286111111111143</v>
          </cell>
        </row>
        <row r="389">
          <cell r="A389">
            <v>2052</v>
          </cell>
          <cell r="B389">
            <v>9.2872222222222263</v>
          </cell>
        </row>
        <row r="390">
          <cell r="A390">
            <v>2053</v>
          </cell>
          <cell r="B390">
            <v>9.4458333333333382</v>
          </cell>
        </row>
        <row r="391">
          <cell r="A391">
            <v>2054</v>
          </cell>
          <cell r="B391">
            <v>9.6044444444444501</v>
          </cell>
        </row>
        <row r="392">
          <cell r="A392">
            <v>2055</v>
          </cell>
          <cell r="B392">
            <v>9.763055555555562</v>
          </cell>
        </row>
        <row r="393">
          <cell r="A393">
            <v>2056</v>
          </cell>
          <cell r="B393">
            <v>9.921666666666674</v>
          </cell>
        </row>
        <row r="394">
          <cell r="A394">
            <v>2057</v>
          </cell>
          <cell r="B394">
            <v>10.080277777777786</v>
          </cell>
        </row>
        <row r="395">
          <cell r="A395">
            <v>2058</v>
          </cell>
          <cell r="B395">
            <v>10.238888888888898</v>
          </cell>
        </row>
        <row r="396">
          <cell r="A396">
            <v>2059</v>
          </cell>
          <cell r="B396">
            <v>10.39750000000001</v>
          </cell>
        </row>
        <row r="397">
          <cell r="A397">
            <v>2060</v>
          </cell>
          <cell r="B397">
            <v>10.556111111111122</v>
          </cell>
        </row>
        <row r="398">
          <cell r="A398" t="str">
            <v>Back to top</v>
          </cell>
        </row>
        <row r="401">
          <cell r="A401" t="str">
            <v>Scenario 7</v>
          </cell>
          <cell r="B401" t="str">
            <v>Variable degradation rate, 100% adoption by 2030, linear</v>
          </cell>
        </row>
        <row r="402">
          <cell r="A402" t="str">
            <v>Year</v>
          </cell>
          <cell r="B402" t="str">
            <v>World</v>
          </cell>
        </row>
        <row r="403">
          <cell r="A403">
            <v>2012</v>
          </cell>
          <cell r="B403"/>
        </row>
        <row r="404">
          <cell r="A404">
            <v>2013</v>
          </cell>
          <cell r="B404"/>
        </row>
        <row r="405">
          <cell r="A405">
            <v>2014</v>
          </cell>
          <cell r="B405">
            <v>3.26</v>
          </cell>
        </row>
        <row r="406">
          <cell r="A406">
            <v>2015</v>
          </cell>
          <cell r="B406">
            <v>3.7868749999999998</v>
          </cell>
        </row>
        <row r="407">
          <cell r="A407">
            <v>2016</v>
          </cell>
          <cell r="B407">
            <v>4.3137499999999998</v>
          </cell>
        </row>
        <row r="408">
          <cell r="A408">
            <v>2017</v>
          </cell>
          <cell r="B408">
            <v>4.8406249999999993</v>
          </cell>
        </row>
        <row r="409">
          <cell r="A409">
            <v>2018</v>
          </cell>
          <cell r="B409">
            <v>5.3674999999999997</v>
          </cell>
        </row>
        <row r="410">
          <cell r="A410">
            <v>2019</v>
          </cell>
          <cell r="B410">
            <v>5.8943750000000001</v>
          </cell>
        </row>
        <row r="411">
          <cell r="A411">
            <v>2020</v>
          </cell>
          <cell r="B411">
            <v>6.4212500000000006</v>
          </cell>
        </row>
        <row r="412">
          <cell r="A412">
            <v>2021</v>
          </cell>
          <cell r="B412">
            <v>6.948125000000001</v>
          </cell>
        </row>
        <row r="413">
          <cell r="A413">
            <v>2022</v>
          </cell>
          <cell r="B413">
            <v>7.4750000000000014</v>
          </cell>
        </row>
        <row r="414">
          <cell r="A414">
            <v>2023</v>
          </cell>
          <cell r="B414">
            <v>8.0018750000000018</v>
          </cell>
        </row>
        <row r="415">
          <cell r="A415">
            <v>2024</v>
          </cell>
          <cell r="B415">
            <v>8.5287500000000023</v>
          </cell>
        </row>
        <row r="416">
          <cell r="A416">
            <v>2025</v>
          </cell>
          <cell r="B416">
            <v>9.0556250000000027</v>
          </cell>
        </row>
        <row r="417">
          <cell r="A417">
            <v>2026</v>
          </cell>
          <cell r="B417">
            <v>9.5825000000000031</v>
          </cell>
        </row>
        <row r="418">
          <cell r="A418">
            <v>2027</v>
          </cell>
          <cell r="B418">
            <v>10.109375000000004</v>
          </cell>
        </row>
        <row r="419">
          <cell r="A419">
            <v>2028</v>
          </cell>
          <cell r="B419">
            <v>10.636250000000004</v>
          </cell>
        </row>
        <row r="420">
          <cell r="A420">
            <v>2029</v>
          </cell>
          <cell r="B420">
            <v>11.163125000000004</v>
          </cell>
        </row>
        <row r="421">
          <cell r="A421">
            <v>2030</v>
          </cell>
          <cell r="B421">
            <v>11.690000000000005</v>
          </cell>
        </row>
        <row r="422">
          <cell r="A422">
            <v>2031</v>
          </cell>
          <cell r="B422">
            <v>11.690000000000005</v>
          </cell>
        </row>
        <row r="423">
          <cell r="A423">
            <v>2032</v>
          </cell>
          <cell r="B423">
            <v>11.690000000000005</v>
          </cell>
        </row>
        <row r="424">
          <cell r="A424">
            <v>2033</v>
          </cell>
          <cell r="B424">
            <v>11.690000000000005</v>
          </cell>
        </row>
        <row r="425">
          <cell r="A425">
            <v>2034</v>
          </cell>
          <cell r="B425">
            <v>11.690000000000005</v>
          </cell>
        </row>
        <row r="426">
          <cell r="A426">
            <v>2035</v>
          </cell>
          <cell r="B426">
            <v>11.690000000000005</v>
          </cell>
        </row>
        <row r="427">
          <cell r="A427">
            <v>2036</v>
          </cell>
          <cell r="B427">
            <v>11.690000000000005</v>
          </cell>
        </row>
        <row r="428">
          <cell r="A428">
            <v>2037</v>
          </cell>
          <cell r="B428">
            <v>11.690000000000005</v>
          </cell>
        </row>
        <row r="429">
          <cell r="A429">
            <v>2038</v>
          </cell>
          <cell r="B429">
            <v>11.690000000000005</v>
          </cell>
        </row>
        <row r="430">
          <cell r="A430">
            <v>2039</v>
          </cell>
          <cell r="B430">
            <v>11.690000000000005</v>
          </cell>
        </row>
        <row r="431">
          <cell r="A431">
            <v>2040</v>
          </cell>
          <cell r="B431">
            <v>11.690000000000005</v>
          </cell>
        </row>
        <row r="432">
          <cell r="A432">
            <v>2041</v>
          </cell>
          <cell r="B432">
            <v>11.690000000000005</v>
          </cell>
        </row>
        <row r="433">
          <cell r="A433">
            <v>2042</v>
          </cell>
          <cell r="B433">
            <v>11.690000000000005</v>
          </cell>
        </row>
        <row r="434">
          <cell r="A434">
            <v>2043</v>
          </cell>
          <cell r="B434">
            <v>11.690000000000005</v>
          </cell>
        </row>
        <row r="435">
          <cell r="A435">
            <v>2044</v>
          </cell>
          <cell r="B435">
            <v>11.690000000000005</v>
          </cell>
        </row>
        <row r="436">
          <cell r="A436">
            <v>2045</v>
          </cell>
          <cell r="B436">
            <v>11.690000000000005</v>
          </cell>
        </row>
        <row r="437">
          <cell r="A437">
            <v>2046</v>
          </cell>
          <cell r="B437">
            <v>11.690000000000005</v>
          </cell>
        </row>
        <row r="438">
          <cell r="A438">
            <v>2047</v>
          </cell>
          <cell r="B438">
            <v>11.690000000000005</v>
          </cell>
        </row>
        <row r="439">
          <cell r="A439">
            <v>2048</v>
          </cell>
          <cell r="B439">
            <v>11.690000000000005</v>
          </cell>
        </row>
        <row r="440">
          <cell r="A440">
            <v>2049</v>
          </cell>
          <cell r="B440">
            <v>11.690000000000005</v>
          </cell>
        </row>
        <row r="441">
          <cell r="A441">
            <v>2050</v>
          </cell>
          <cell r="B441">
            <v>11.690000000000005</v>
          </cell>
        </row>
        <row r="442">
          <cell r="A442">
            <v>2051</v>
          </cell>
          <cell r="B442">
            <v>11.690000000000005</v>
          </cell>
        </row>
        <row r="443">
          <cell r="A443">
            <v>2052</v>
          </cell>
          <cell r="B443">
            <v>11.690000000000005</v>
          </cell>
        </row>
        <row r="444">
          <cell r="A444">
            <v>2053</v>
          </cell>
          <cell r="B444">
            <v>11.690000000000005</v>
          </cell>
        </row>
        <row r="445">
          <cell r="A445">
            <v>2054</v>
          </cell>
          <cell r="B445">
            <v>11.690000000000005</v>
          </cell>
        </row>
        <row r="446">
          <cell r="A446">
            <v>2055</v>
          </cell>
          <cell r="B446">
            <v>11.690000000000005</v>
          </cell>
        </row>
        <row r="447">
          <cell r="A447">
            <v>2056</v>
          </cell>
          <cell r="B447">
            <v>11.690000000000005</v>
          </cell>
        </row>
        <row r="448">
          <cell r="A448">
            <v>2057</v>
          </cell>
          <cell r="B448">
            <v>11.690000000000005</v>
          </cell>
        </row>
        <row r="449">
          <cell r="A449">
            <v>2058</v>
          </cell>
          <cell r="B449">
            <v>11.690000000000005</v>
          </cell>
        </row>
        <row r="450">
          <cell r="A450">
            <v>2059</v>
          </cell>
          <cell r="B450">
            <v>11.690000000000005</v>
          </cell>
        </row>
        <row r="451">
          <cell r="A451">
            <v>2060</v>
          </cell>
          <cell r="B451">
            <v>11.690000000000005</v>
          </cell>
        </row>
        <row r="452">
          <cell r="A452" t="str">
            <v>Back to top</v>
          </cell>
        </row>
        <row r="455">
          <cell r="A455" t="str">
            <v>Scenario 8</v>
          </cell>
          <cell r="B455" t="str">
            <v>Variable degradation rate, 80% adoption by 2030, linear</v>
          </cell>
        </row>
        <row r="456">
          <cell r="A456" t="str">
            <v>Year</v>
          </cell>
          <cell r="B456" t="str">
            <v>World</v>
          </cell>
        </row>
        <row r="457">
          <cell r="A457">
            <v>2012</v>
          </cell>
          <cell r="B457"/>
        </row>
        <row r="458">
          <cell r="A458">
            <v>2013</v>
          </cell>
          <cell r="B458"/>
        </row>
        <row r="459">
          <cell r="A459">
            <v>2014</v>
          </cell>
          <cell r="B459">
            <v>3.26</v>
          </cell>
        </row>
        <row r="460">
          <cell r="A460">
            <v>2015</v>
          </cell>
          <cell r="B460">
            <v>3.6399999999999997</v>
          </cell>
        </row>
        <row r="461">
          <cell r="A461">
            <v>2016</v>
          </cell>
          <cell r="B461">
            <v>4.0199999999999996</v>
          </cell>
        </row>
        <row r="462">
          <cell r="A462">
            <v>2017</v>
          </cell>
          <cell r="B462">
            <v>4.3999999999999995</v>
          </cell>
        </row>
        <row r="463">
          <cell r="A463">
            <v>2018</v>
          </cell>
          <cell r="B463">
            <v>4.7799999999999994</v>
          </cell>
        </row>
        <row r="464">
          <cell r="A464">
            <v>2019</v>
          </cell>
          <cell r="B464">
            <v>5.1599999999999993</v>
          </cell>
        </row>
        <row r="465">
          <cell r="A465">
            <v>2020</v>
          </cell>
          <cell r="B465">
            <v>5.5399999999999991</v>
          </cell>
        </row>
        <row r="466">
          <cell r="A466">
            <v>2021</v>
          </cell>
          <cell r="B466">
            <v>5.919999999999999</v>
          </cell>
        </row>
        <row r="467">
          <cell r="A467">
            <v>2022</v>
          </cell>
          <cell r="B467">
            <v>6.2999999999999989</v>
          </cell>
        </row>
        <row r="468">
          <cell r="A468">
            <v>2023</v>
          </cell>
          <cell r="B468">
            <v>6.6799999999999988</v>
          </cell>
        </row>
        <row r="469">
          <cell r="A469">
            <v>2024</v>
          </cell>
          <cell r="B469">
            <v>7.0599999999999987</v>
          </cell>
        </row>
        <row r="470">
          <cell r="A470">
            <v>2025</v>
          </cell>
          <cell r="B470">
            <v>7.4399999999999986</v>
          </cell>
        </row>
        <row r="471">
          <cell r="A471">
            <v>2026</v>
          </cell>
          <cell r="B471">
            <v>7.8199999999999985</v>
          </cell>
        </row>
        <row r="472">
          <cell r="A472">
            <v>2027</v>
          </cell>
          <cell r="B472">
            <v>8.1999999999999993</v>
          </cell>
        </row>
        <row r="473">
          <cell r="A473">
            <v>2028</v>
          </cell>
          <cell r="B473">
            <v>8.58</v>
          </cell>
        </row>
        <row r="474">
          <cell r="A474">
            <v>2029</v>
          </cell>
          <cell r="B474">
            <v>8.9600000000000009</v>
          </cell>
        </row>
        <row r="475">
          <cell r="A475">
            <v>2030</v>
          </cell>
          <cell r="B475">
            <v>9.3400000000000016</v>
          </cell>
        </row>
        <row r="476">
          <cell r="A476">
            <v>2031</v>
          </cell>
          <cell r="B476">
            <v>9.4465000000000021</v>
          </cell>
        </row>
        <row r="477">
          <cell r="A477">
            <v>2032</v>
          </cell>
          <cell r="B477">
            <v>9.5530000000000026</v>
          </cell>
        </row>
        <row r="478">
          <cell r="A478">
            <v>2033</v>
          </cell>
          <cell r="B478">
            <v>9.6595000000000031</v>
          </cell>
        </row>
        <row r="479">
          <cell r="A479">
            <v>2034</v>
          </cell>
          <cell r="B479">
            <v>9.7660000000000036</v>
          </cell>
        </row>
        <row r="480">
          <cell r="A480">
            <v>2035</v>
          </cell>
          <cell r="B480">
            <v>9.8725000000000041</v>
          </cell>
        </row>
        <row r="481">
          <cell r="A481">
            <v>2036</v>
          </cell>
          <cell r="B481">
            <v>9.9790000000000045</v>
          </cell>
        </row>
        <row r="482">
          <cell r="A482">
            <v>2037</v>
          </cell>
          <cell r="B482">
            <v>10.085500000000005</v>
          </cell>
        </row>
        <row r="483">
          <cell r="A483">
            <v>2038</v>
          </cell>
          <cell r="B483">
            <v>10.192000000000005</v>
          </cell>
        </row>
        <row r="484">
          <cell r="A484">
            <v>2039</v>
          </cell>
          <cell r="B484">
            <v>10.298500000000006</v>
          </cell>
        </row>
        <row r="485">
          <cell r="A485">
            <v>2040</v>
          </cell>
          <cell r="B485">
            <v>10.405000000000006</v>
          </cell>
        </row>
        <row r="486">
          <cell r="A486">
            <v>2041</v>
          </cell>
          <cell r="B486">
            <v>10.511500000000007</v>
          </cell>
        </row>
        <row r="487">
          <cell r="A487">
            <v>2042</v>
          </cell>
          <cell r="B487">
            <v>10.618000000000007</v>
          </cell>
        </row>
        <row r="488">
          <cell r="A488">
            <v>2043</v>
          </cell>
          <cell r="B488">
            <v>10.724500000000008</v>
          </cell>
        </row>
        <row r="489">
          <cell r="A489">
            <v>2044</v>
          </cell>
          <cell r="B489">
            <v>10.831000000000008</v>
          </cell>
        </row>
        <row r="490">
          <cell r="A490">
            <v>2045</v>
          </cell>
          <cell r="B490">
            <v>10.937500000000009</v>
          </cell>
        </row>
        <row r="491">
          <cell r="A491">
            <v>2046</v>
          </cell>
          <cell r="B491">
            <v>11.044000000000009</v>
          </cell>
        </row>
        <row r="492">
          <cell r="A492">
            <v>2047</v>
          </cell>
          <cell r="B492">
            <v>11.15050000000001</v>
          </cell>
        </row>
        <row r="493">
          <cell r="A493">
            <v>2048</v>
          </cell>
          <cell r="B493">
            <v>11.25700000000001</v>
          </cell>
        </row>
        <row r="494">
          <cell r="A494">
            <v>2049</v>
          </cell>
          <cell r="B494">
            <v>11.363500000000011</v>
          </cell>
        </row>
        <row r="495">
          <cell r="A495">
            <v>2050</v>
          </cell>
          <cell r="B495">
            <v>11.470000000000011</v>
          </cell>
        </row>
        <row r="496">
          <cell r="A496">
            <v>2051</v>
          </cell>
          <cell r="B496">
            <v>11.470000000000011</v>
          </cell>
        </row>
        <row r="497">
          <cell r="A497">
            <v>2052</v>
          </cell>
          <cell r="B497">
            <v>11.470000000000011</v>
          </cell>
        </row>
        <row r="498">
          <cell r="A498">
            <v>2053</v>
          </cell>
          <cell r="B498">
            <v>11.470000000000011</v>
          </cell>
        </row>
        <row r="499">
          <cell r="A499">
            <v>2054</v>
          </cell>
          <cell r="B499">
            <v>11.470000000000011</v>
          </cell>
        </row>
        <row r="500">
          <cell r="A500">
            <v>2055</v>
          </cell>
          <cell r="B500">
            <v>11.470000000000011</v>
          </cell>
        </row>
        <row r="501">
          <cell r="A501">
            <v>2056</v>
          </cell>
          <cell r="B501">
            <v>11.470000000000011</v>
          </cell>
        </row>
        <row r="502">
          <cell r="A502">
            <v>2057</v>
          </cell>
          <cell r="B502">
            <v>11.470000000000011</v>
          </cell>
        </row>
        <row r="503">
          <cell r="A503">
            <v>2058</v>
          </cell>
          <cell r="B503">
            <v>11.470000000000011</v>
          </cell>
        </row>
        <row r="504">
          <cell r="A504">
            <v>2059</v>
          </cell>
          <cell r="B504">
            <v>11.470000000000011</v>
          </cell>
        </row>
        <row r="505">
          <cell r="A505">
            <v>2060</v>
          </cell>
          <cell r="B505">
            <v>11.470000000000011</v>
          </cell>
        </row>
        <row r="506">
          <cell r="A506" t="str">
            <v>Back to top</v>
          </cell>
        </row>
        <row r="509">
          <cell r="A509" t="str">
            <v>Scenario 9</v>
          </cell>
          <cell r="B509" t="str">
            <v>[Type Scenario 9 Name Here...]</v>
          </cell>
        </row>
        <row r="510">
          <cell r="A510" t="str">
            <v>Year</v>
          </cell>
          <cell r="B510" t="str">
            <v>World</v>
          </cell>
        </row>
        <row r="511">
          <cell r="A511">
            <v>2012</v>
          </cell>
          <cell r="B511"/>
        </row>
        <row r="512">
          <cell r="A512">
            <v>2013</v>
          </cell>
          <cell r="B512"/>
        </row>
        <row r="513">
          <cell r="A513">
            <v>2014</v>
          </cell>
          <cell r="B513"/>
        </row>
        <row r="514">
          <cell r="A514">
            <v>2015</v>
          </cell>
          <cell r="B514"/>
        </row>
        <row r="515">
          <cell r="A515">
            <v>2016</v>
          </cell>
          <cell r="B515"/>
        </row>
        <row r="516">
          <cell r="A516">
            <v>2017</v>
          </cell>
          <cell r="B516"/>
        </row>
        <row r="517">
          <cell r="A517">
            <v>2018</v>
          </cell>
          <cell r="B517"/>
        </row>
        <row r="518">
          <cell r="A518">
            <v>2019</v>
          </cell>
          <cell r="B518"/>
        </row>
        <row r="519">
          <cell r="A519">
            <v>2020</v>
          </cell>
          <cell r="B519"/>
        </row>
        <row r="520">
          <cell r="A520">
            <v>2021</v>
          </cell>
          <cell r="B520"/>
        </row>
        <row r="521">
          <cell r="A521">
            <v>2022</v>
          </cell>
          <cell r="B521"/>
        </row>
        <row r="522">
          <cell r="A522">
            <v>2023</v>
          </cell>
          <cell r="B522"/>
        </row>
        <row r="523">
          <cell r="A523">
            <v>2024</v>
          </cell>
          <cell r="B523"/>
        </row>
        <row r="524">
          <cell r="A524">
            <v>2025</v>
          </cell>
          <cell r="B524"/>
        </row>
        <row r="525">
          <cell r="A525">
            <v>2026</v>
          </cell>
          <cell r="B525"/>
        </row>
        <row r="526">
          <cell r="A526">
            <v>2027</v>
          </cell>
          <cell r="B526"/>
        </row>
        <row r="527">
          <cell r="A527">
            <v>2028</v>
          </cell>
          <cell r="B527"/>
        </row>
        <row r="528">
          <cell r="A528">
            <v>2029</v>
          </cell>
          <cell r="B528"/>
        </row>
        <row r="529">
          <cell r="A529">
            <v>2030</v>
          </cell>
          <cell r="B529"/>
        </row>
        <row r="530">
          <cell r="A530">
            <v>2031</v>
          </cell>
          <cell r="B530"/>
        </row>
        <row r="531">
          <cell r="A531">
            <v>2032</v>
          </cell>
          <cell r="B531"/>
        </row>
        <row r="532">
          <cell r="A532">
            <v>2033</v>
          </cell>
          <cell r="B532"/>
        </row>
        <row r="533">
          <cell r="A533">
            <v>2034</v>
          </cell>
          <cell r="B533"/>
        </row>
        <row r="534">
          <cell r="A534">
            <v>2035</v>
          </cell>
          <cell r="B534"/>
        </row>
        <row r="535">
          <cell r="A535">
            <v>2036</v>
          </cell>
          <cell r="B535"/>
        </row>
        <row r="536">
          <cell r="A536">
            <v>2037</v>
          </cell>
          <cell r="B536"/>
        </row>
        <row r="537">
          <cell r="A537">
            <v>2038</v>
          </cell>
          <cell r="B537"/>
        </row>
        <row r="538">
          <cell r="A538">
            <v>2039</v>
          </cell>
          <cell r="B538"/>
        </row>
        <row r="539">
          <cell r="A539">
            <v>2040</v>
          </cell>
          <cell r="B539"/>
        </row>
        <row r="540">
          <cell r="A540">
            <v>2041</v>
          </cell>
          <cell r="B540"/>
        </row>
        <row r="541">
          <cell r="A541">
            <v>2042</v>
          </cell>
          <cell r="B541"/>
        </row>
        <row r="542">
          <cell r="A542">
            <v>2043</v>
          </cell>
          <cell r="B542"/>
        </row>
        <row r="543">
          <cell r="A543">
            <v>2044</v>
          </cell>
          <cell r="B543"/>
        </row>
        <row r="544">
          <cell r="A544">
            <v>2045</v>
          </cell>
          <cell r="B544"/>
        </row>
        <row r="545">
          <cell r="A545">
            <v>2046</v>
          </cell>
          <cell r="B545"/>
        </row>
        <row r="546">
          <cell r="A546">
            <v>2047</v>
          </cell>
          <cell r="B546"/>
        </row>
        <row r="547">
          <cell r="A547">
            <v>2048</v>
          </cell>
          <cell r="B547"/>
        </row>
        <row r="548">
          <cell r="A548">
            <v>2049</v>
          </cell>
          <cell r="B548"/>
        </row>
        <row r="549">
          <cell r="A549">
            <v>2050</v>
          </cell>
          <cell r="B549"/>
        </row>
        <row r="550">
          <cell r="A550">
            <v>2051</v>
          </cell>
          <cell r="B550"/>
        </row>
        <row r="551">
          <cell r="A551">
            <v>2052</v>
          </cell>
          <cell r="B551"/>
        </row>
        <row r="552">
          <cell r="A552">
            <v>2053</v>
          </cell>
          <cell r="B552"/>
        </row>
        <row r="553">
          <cell r="A553">
            <v>2054</v>
          </cell>
          <cell r="B553"/>
        </row>
        <row r="554">
          <cell r="A554">
            <v>2055</v>
          </cell>
          <cell r="B554"/>
        </row>
        <row r="555">
          <cell r="A555">
            <v>2056</v>
          </cell>
          <cell r="B555"/>
        </row>
        <row r="556">
          <cell r="A556">
            <v>2057</v>
          </cell>
          <cell r="B556"/>
        </row>
        <row r="557">
          <cell r="A557">
            <v>2058</v>
          </cell>
          <cell r="B557"/>
        </row>
        <row r="558">
          <cell r="A558">
            <v>2059</v>
          </cell>
          <cell r="B558"/>
        </row>
        <row r="559">
          <cell r="A559">
            <v>2060</v>
          </cell>
          <cell r="B559"/>
        </row>
        <row r="560">
          <cell r="A560" t="str">
            <v>Back to top</v>
          </cell>
        </row>
        <row r="563">
          <cell r="A563" t="str">
            <v>Scenario 10</v>
          </cell>
          <cell r="B563" t="str">
            <v>[Type Scenario 10 Name Here...]</v>
          </cell>
        </row>
        <row r="564">
          <cell r="A564" t="str">
            <v>Year</v>
          </cell>
          <cell r="B564" t="str">
            <v>World</v>
          </cell>
        </row>
        <row r="565">
          <cell r="A565">
            <v>2012</v>
          </cell>
          <cell r="B565"/>
        </row>
        <row r="566">
          <cell r="A566">
            <v>2013</v>
          </cell>
          <cell r="B566"/>
        </row>
        <row r="567">
          <cell r="A567">
            <v>2014</v>
          </cell>
          <cell r="B567"/>
        </row>
        <row r="568">
          <cell r="A568">
            <v>2015</v>
          </cell>
          <cell r="B568"/>
        </row>
        <row r="569">
          <cell r="A569">
            <v>2016</v>
          </cell>
          <cell r="B569"/>
        </row>
        <row r="570">
          <cell r="A570">
            <v>2017</v>
          </cell>
          <cell r="B570"/>
        </row>
        <row r="571">
          <cell r="A571">
            <v>2018</v>
          </cell>
          <cell r="B571"/>
        </row>
        <row r="572">
          <cell r="A572">
            <v>2019</v>
          </cell>
          <cell r="B572"/>
        </row>
        <row r="573">
          <cell r="A573">
            <v>2020</v>
          </cell>
          <cell r="B573"/>
        </row>
        <row r="574">
          <cell r="A574">
            <v>2021</v>
          </cell>
          <cell r="B574"/>
        </row>
        <row r="575">
          <cell r="A575">
            <v>2022</v>
          </cell>
          <cell r="B575"/>
        </row>
        <row r="576">
          <cell r="A576">
            <v>2023</v>
          </cell>
          <cell r="B576"/>
        </row>
        <row r="577">
          <cell r="A577">
            <v>2024</v>
          </cell>
          <cell r="B577"/>
        </row>
        <row r="578">
          <cell r="A578">
            <v>2025</v>
          </cell>
          <cell r="B578"/>
        </row>
        <row r="579">
          <cell r="A579">
            <v>2026</v>
          </cell>
          <cell r="B579"/>
        </row>
        <row r="580">
          <cell r="A580">
            <v>2027</v>
          </cell>
          <cell r="B580"/>
        </row>
        <row r="581">
          <cell r="A581">
            <v>2028</v>
          </cell>
          <cell r="B581"/>
        </row>
        <row r="582">
          <cell r="A582">
            <v>2029</v>
          </cell>
          <cell r="B582"/>
        </row>
        <row r="583">
          <cell r="A583">
            <v>2030</v>
          </cell>
          <cell r="B583"/>
        </row>
        <row r="584">
          <cell r="A584">
            <v>2031</v>
          </cell>
          <cell r="B584"/>
        </row>
        <row r="585">
          <cell r="A585">
            <v>2032</v>
          </cell>
          <cell r="B585"/>
        </row>
        <row r="586">
          <cell r="A586">
            <v>2033</v>
          </cell>
          <cell r="B586"/>
        </row>
        <row r="587">
          <cell r="A587">
            <v>2034</v>
          </cell>
          <cell r="B587"/>
        </row>
        <row r="588">
          <cell r="A588">
            <v>2035</v>
          </cell>
          <cell r="B588"/>
        </row>
        <row r="589">
          <cell r="A589">
            <v>2036</v>
          </cell>
          <cell r="B589"/>
        </row>
        <row r="590">
          <cell r="A590">
            <v>2037</v>
          </cell>
          <cell r="B590"/>
        </row>
        <row r="591">
          <cell r="A591">
            <v>2038</v>
          </cell>
          <cell r="B591"/>
        </row>
        <row r="592">
          <cell r="A592">
            <v>2039</v>
          </cell>
          <cell r="B592"/>
        </row>
        <row r="593">
          <cell r="A593">
            <v>2040</v>
          </cell>
          <cell r="B593"/>
        </row>
        <row r="594">
          <cell r="A594">
            <v>2041</v>
          </cell>
          <cell r="B594"/>
        </row>
        <row r="595">
          <cell r="A595">
            <v>2042</v>
          </cell>
          <cell r="B595"/>
        </row>
        <row r="596">
          <cell r="A596">
            <v>2043</v>
          </cell>
          <cell r="B596"/>
        </row>
        <row r="597">
          <cell r="A597">
            <v>2044</v>
          </cell>
          <cell r="B597"/>
        </row>
        <row r="598">
          <cell r="A598">
            <v>2045</v>
          </cell>
          <cell r="B598"/>
        </row>
        <row r="599">
          <cell r="A599">
            <v>2046</v>
          </cell>
          <cell r="B599"/>
        </row>
        <row r="600">
          <cell r="A600">
            <v>2047</v>
          </cell>
          <cell r="B600"/>
        </row>
        <row r="601">
          <cell r="A601">
            <v>2048</v>
          </cell>
          <cell r="B601"/>
        </row>
        <row r="602">
          <cell r="A602">
            <v>2049</v>
          </cell>
          <cell r="B602"/>
        </row>
        <row r="603">
          <cell r="A603">
            <v>2050</v>
          </cell>
          <cell r="B603"/>
        </row>
        <row r="604">
          <cell r="A604">
            <v>2051</v>
          </cell>
          <cell r="B604"/>
        </row>
        <row r="605">
          <cell r="A605">
            <v>2052</v>
          </cell>
          <cell r="B605"/>
        </row>
        <row r="606">
          <cell r="A606">
            <v>2053</v>
          </cell>
          <cell r="B606"/>
        </row>
        <row r="607">
          <cell r="A607">
            <v>2054</v>
          </cell>
          <cell r="B607"/>
        </row>
        <row r="608">
          <cell r="A608">
            <v>2055</v>
          </cell>
          <cell r="B608"/>
        </row>
        <row r="609">
          <cell r="A609">
            <v>2056</v>
          </cell>
          <cell r="B609"/>
        </row>
        <row r="610">
          <cell r="A610">
            <v>2057</v>
          </cell>
          <cell r="B610"/>
        </row>
        <row r="611">
          <cell r="A611">
            <v>2058</v>
          </cell>
          <cell r="B611"/>
        </row>
        <row r="612">
          <cell r="A612">
            <v>2059</v>
          </cell>
          <cell r="B612"/>
        </row>
        <row r="613">
          <cell r="A613">
            <v>2060</v>
          </cell>
          <cell r="B613"/>
        </row>
        <row r="614">
          <cell r="A614" t="str">
            <v>Back to top</v>
          </cell>
        </row>
      </sheetData>
      <sheetData sheetId="19">
        <row r="77">
          <cell r="A77" t="str">
            <v>Scenario 1</v>
          </cell>
          <cell r="B77" t="str">
            <v>[Type Scenario 1 Name Here (REF CASE)...]</v>
          </cell>
        </row>
        <row r="78">
          <cell r="A78" t="str">
            <v>Year</v>
          </cell>
          <cell r="B78" t="str">
            <v>World</v>
          </cell>
        </row>
        <row r="79">
          <cell r="A79">
            <v>2012</v>
          </cell>
          <cell r="B79"/>
        </row>
        <row r="80">
          <cell r="A80">
            <v>2013</v>
          </cell>
          <cell r="B80"/>
        </row>
        <row r="81">
          <cell r="A81">
            <v>2014</v>
          </cell>
          <cell r="B81"/>
        </row>
        <row r="82">
          <cell r="A82">
            <v>2015</v>
          </cell>
          <cell r="B82"/>
        </row>
        <row r="83">
          <cell r="A83">
            <v>2016</v>
          </cell>
          <cell r="B83"/>
        </row>
        <row r="84">
          <cell r="A84">
            <v>2017</v>
          </cell>
          <cell r="B84"/>
        </row>
        <row r="85">
          <cell r="A85">
            <v>2018</v>
          </cell>
          <cell r="B85"/>
        </row>
        <row r="86">
          <cell r="A86">
            <v>2019</v>
          </cell>
          <cell r="B86"/>
        </row>
        <row r="87">
          <cell r="A87">
            <v>2020</v>
          </cell>
          <cell r="B87"/>
        </row>
        <row r="88">
          <cell r="A88">
            <v>2021</v>
          </cell>
          <cell r="B88"/>
        </row>
        <row r="89">
          <cell r="A89">
            <v>2022</v>
          </cell>
          <cell r="B89"/>
        </row>
        <row r="90">
          <cell r="A90">
            <v>2023</v>
          </cell>
          <cell r="B90"/>
        </row>
        <row r="91">
          <cell r="A91">
            <v>2024</v>
          </cell>
          <cell r="B91"/>
        </row>
        <row r="92">
          <cell r="A92">
            <v>2025</v>
          </cell>
          <cell r="B92"/>
        </row>
        <row r="93">
          <cell r="A93">
            <v>2026</v>
          </cell>
          <cell r="B93"/>
        </row>
        <row r="94">
          <cell r="A94">
            <v>2027</v>
          </cell>
          <cell r="B94"/>
        </row>
        <row r="95">
          <cell r="A95">
            <v>2028</v>
          </cell>
          <cell r="B95"/>
        </row>
        <row r="96">
          <cell r="A96">
            <v>2029</v>
          </cell>
          <cell r="B96"/>
        </row>
        <row r="97">
          <cell r="A97">
            <v>2030</v>
          </cell>
          <cell r="B97"/>
        </row>
        <row r="98">
          <cell r="A98">
            <v>2031</v>
          </cell>
          <cell r="B98"/>
        </row>
        <row r="99">
          <cell r="A99">
            <v>2032</v>
          </cell>
          <cell r="B99"/>
        </row>
        <row r="100">
          <cell r="A100">
            <v>2033</v>
          </cell>
          <cell r="B100"/>
        </row>
        <row r="101">
          <cell r="A101">
            <v>2034</v>
          </cell>
          <cell r="B101"/>
        </row>
        <row r="102">
          <cell r="A102">
            <v>2035</v>
          </cell>
          <cell r="B102"/>
        </row>
        <row r="103">
          <cell r="A103">
            <v>2036</v>
          </cell>
          <cell r="B103"/>
        </row>
        <row r="104">
          <cell r="A104">
            <v>2037</v>
          </cell>
          <cell r="B104"/>
        </row>
        <row r="105">
          <cell r="A105">
            <v>2038</v>
          </cell>
          <cell r="B105"/>
        </row>
        <row r="106">
          <cell r="A106">
            <v>2039</v>
          </cell>
          <cell r="B106"/>
        </row>
        <row r="107">
          <cell r="A107">
            <v>2040</v>
          </cell>
          <cell r="B107"/>
        </row>
        <row r="108">
          <cell r="A108">
            <v>2041</v>
          </cell>
          <cell r="B108"/>
        </row>
        <row r="109">
          <cell r="A109">
            <v>2042</v>
          </cell>
          <cell r="B109"/>
        </row>
        <row r="110">
          <cell r="A110">
            <v>2043</v>
          </cell>
          <cell r="B110"/>
        </row>
        <row r="111">
          <cell r="A111">
            <v>2044</v>
          </cell>
          <cell r="B111"/>
        </row>
        <row r="112">
          <cell r="A112">
            <v>2045</v>
          </cell>
          <cell r="B112"/>
        </row>
        <row r="113">
          <cell r="A113">
            <v>2046</v>
          </cell>
          <cell r="B113"/>
        </row>
        <row r="114">
          <cell r="A114">
            <v>2047</v>
          </cell>
          <cell r="B114"/>
        </row>
        <row r="115">
          <cell r="A115">
            <v>2048</v>
          </cell>
          <cell r="B115"/>
        </row>
        <row r="116">
          <cell r="A116">
            <v>2049</v>
          </cell>
          <cell r="B116"/>
        </row>
        <row r="117">
          <cell r="A117">
            <v>2050</v>
          </cell>
          <cell r="B117"/>
        </row>
        <row r="118">
          <cell r="A118">
            <v>2051</v>
          </cell>
          <cell r="B118"/>
        </row>
        <row r="119">
          <cell r="A119">
            <v>2052</v>
          </cell>
          <cell r="B119"/>
        </row>
        <row r="120">
          <cell r="A120">
            <v>2053</v>
          </cell>
          <cell r="B120"/>
        </row>
        <row r="121">
          <cell r="A121">
            <v>2054</v>
          </cell>
          <cell r="B121"/>
        </row>
        <row r="122">
          <cell r="A122">
            <v>2055</v>
          </cell>
          <cell r="B122"/>
        </row>
        <row r="123">
          <cell r="A123">
            <v>2056</v>
          </cell>
          <cell r="B123"/>
        </row>
        <row r="124">
          <cell r="A124">
            <v>2057</v>
          </cell>
          <cell r="B124"/>
        </row>
        <row r="125">
          <cell r="A125">
            <v>2058</v>
          </cell>
          <cell r="B125"/>
        </row>
        <row r="126">
          <cell r="A126">
            <v>2059</v>
          </cell>
          <cell r="B126"/>
        </row>
        <row r="127">
          <cell r="A127">
            <v>2060</v>
          </cell>
          <cell r="B127"/>
        </row>
        <row r="128">
          <cell r="A128" t="str">
            <v>Back to top</v>
          </cell>
        </row>
        <row r="131">
          <cell r="A131" t="str">
            <v>Scenario 2</v>
          </cell>
          <cell r="B131" t="str">
            <v>[Type Scenario 2 Name Here (REF CASE)...]</v>
          </cell>
        </row>
        <row r="132">
          <cell r="A132" t="str">
            <v>Year</v>
          </cell>
          <cell r="B132" t="str">
            <v>World</v>
          </cell>
        </row>
        <row r="133">
          <cell r="A133">
            <v>2012</v>
          </cell>
          <cell r="B133"/>
        </row>
        <row r="134">
          <cell r="A134">
            <v>2013</v>
          </cell>
          <cell r="B134"/>
        </row>
        <row r="135">
          <cell r="A135">
            <v>2014</v>
          </cell>
          <cell r="B135"/>
        </row>
        <row r="136">
          <cell r="A136">
            <v>2015</v>
          </cell>
          <cell r="B136"/>
        </row>
        <row r="137">
          <cell r="A137">
            <v>2016</v>
          </cell>
          <cell r="B137"/>
        </row>
        <row r="138">
          <cell r="A138">
            <v>2017</v>
          </cell>
          <cell r="B138"/>
        </row>
        <row r="139">
          <cell r="A139">
            <v>2018</v>
          </cell>
          <cell r="B139"/>
        </row>
        <row r="140">
          <cell r="A140">
            <v>2019</v>
          </cell>
          <cell r="B140"/>
        </row>
        <row r="141">
          <cell r="A141">
            <v>2020</v>
          </cell>
          <cell r="B141"/>
        </row>
        <row r="142">
          <cell r="A142">
            <v>2021</v>
          </cell>
          <cell r="B142"/>
        </row>
        <row r="143">
          <cell r="A143">
            <v>2022</v>
          </cell>
          <cell r="B143"/>
        </row>
        <row r="144">
          <cell r="A144">
            <v>2023</v>
          </cell>
          <cell r="B144"/>
        </row>
        <row r="145">
          <cell r="A145">
            <v>2024</v>
          </cell>
          <cell r="B145"/>
        </row>
        <row r="146">
          <cell r="A146">
            <v>2025</v>
          </cell>
          <cell r="B146"/>
        </row>
        <row r="147">
          <cell r="A147">
            <v>2026</v>
          </cell>
          <cell r="B147"/>
        </row>
        <row r="148">
          <cell r="A148">
            <v>2027</v>
          </cell>
          <cell r="B148"/>
        </row>
        <row r="149">
          <cell r="A149">
            <v>2028</v>
          </cell>
          <cell r="B149"/>
        </row>
        <row r="150">
          <cell r="A150">
            <v>2029</v>
          </cell>
          <cell r="B150"/>
        </row>
        <row r="151">
          <cell r="A151">
            <v>2030</v>
          </cell>
          <cell r="B151"/>
        </row>
        <row r="152">
          <cell r="A152">
            <v>2031</v>
          </cell>
          <cell r="B152"/>
        </row>
        <row r="153">
          <cell r="A153">
            <v>2032</v>
          </cell>
          <cell r="B153"/>
        </row>
        <row r="154">
          <cell r="A154">
            <v>2033</v>
          </cell>
          <cell r="B154"/>
        </row>
        <row r="155">
          <cell r="A155">
            <v>2034</v>
          </cell>
          <cell r="B155"/>
        </row>
        <row r="156">
          <cell r="A156">
            <v>2035</v>
          </cell>
          <cell r="B156"/>
        </row>
        <row r="157">
          <cell r="A157">
            <v>2036</v>
          </cell>
          <cell r="B157"/>
        </row>
        <row r="158">
          <cell r="A158">
            <v>2037</v>
          </cell>
          <cell r="B158"/>
        </row>
        <row r="159">
          <cell r="A159">
            <v>2038</v>
          </cell>
          <cell r="B159"/>
        </row>
        <row r="160">
          <cell r="A160">
            <v>2039</v>
          </cell>
          <cell r="B160"/>
        </row>
        <row r="161">
          <cell r="A161">
            <v>2040</v>
          </cell>
          <cell r="B161"/>
        </row>
        <row r="162">
          <cell r="A162">
            <v>2041</v>
          </cell>
          <cell r="B162"/>
        </row>
        <row r="163">
          <cell r="A163">
            <v>2042</v>
          </cell>
          <cell r="B163"/>
        </row>
        <row r="164">
          <cell r="A164">
            <v>2043</v>
          </cell>
          <cell r="B164"/>
        </row>
        <row r="165">
          <cell r="A165">
            <v>2044</v>
          </cell>
          <cell r="B165"/>
        </row>
        <row r="166">
          <cell r="A166">
            <v>2045</v>
          </cell>
          <cell r="B166"/>
        </row>
        <row r="167">
          <cell r="A167">
            <v>2046</v>
          </cell>
          <cell r="B167"/>
        </row>
        <row r="168">
          <cell r="A168">
            <v>2047</v>
          </cell>
          <cell r="B168"/>
        </row>
        <row r="169">
          <cell r="A169">
            <v>2048</v>
          </cell>
          <cell r="B169"/>
        </row>
        <row r="170">
          <cell r="A170">
            <v>2049</v>
          </cell>
          <cell r="B170"/>
        </row>
        <row r="171">
          <cell r="A171">
            <v>2050</v>
          </cell>
          <cell r="B171"/>
        </row>
        <row r="172">
          <cell r="A172">
            <v>2051</v>
          </cell>
          <cell r="B172"/>
        </row>
        <row r="173">
          <cell r="A173">
            <v>2052</v>
          </cell>
          <cell r="B173"/>
        </row>
        <row r="174">
          <cell r="A174">
            <v>2053</v>
          </cell>
          <cell r="B174"/>
        </row>
        <row r="175">
          <cell r="A175">
            <v>2054</v>
          </cell>
          <cell r="B175"/>
        </row>
        <row r="176">
          <cell r="A176">
            <v>2055</v>
          </cell>
          <cell r="B176"/>
        </row>
        <row r="177">
          <cell r="A177">
            <v>2056</v>
          </cell>
          <cell r="B177"/>
        </row>
        <row r="178">
          <cell r="A178">
            <v>2057</v>
          </cell>
          <cell r="B178"/>
        </row>
        <row r="179">
          <cell r="A179">
            <v>2058</v>
          </cell>
          <cell r="B179"/>
        </row>
        <row r="180">
          <cell r="A180">
            <v>2059</v>
          </cell>
          <cell r="B180"/>
        </row>
        <row r="181">
          <cell r="A181">
            <v>2060</v>
          </cell>
          <cell r="B181"/>
        </row>
        <row r="182">
          <cell r="A182" t="str">
            <v>Back to top</v>
          </cell>
        </row>
        <row r="185">
          <cell r="A185" t="str">
            <v>Scenario 3</v>
          </cell>
          <cell r="B185" t="str">
            <v>[Type Scenario 3 Name Here (REF CASE)...]</v>
          </cell>
        </row>
        <row r="186">
          <cell r="A186" t="str">
            <v>Year</v>
          </cell>
          <cell r="B186" t="str">
            <v>World</v>
          </cell>
        </row>
        <row r="187">
          <cell r="A187">
            <v>2012</v>
          </cell>
          <cell r="B187"/>
        </row>
        <row r="188">
          <cell r="A188">
            <v>2013</v>
          </cell>
          <cell r="B188"/>
        </row>
        <row r="189">
          <cell r="A189">
            <v>2014</v>
          </cell>
          <cell r="B189"/>
        </row>
        <row r="190">
          <cell r="A190">
            <v>2015</v>
          </cell>
          <cell r="B190"/>
        </row>
        <row r="191">
          <cell r="A191">
            <v>2016</v>
          </cell>
          <cell r="B191"/>
        </row>
        <row r="192">
          <cell r="A192">
            <v>2017</v>
          </cell>
          <cell r="B192"/>
        </row>
        <row r="193">
          <cell r="A193">
            <v>2018</v>
          </cell>
          <cell r="B193"/>
        </row>
        <row r="194">
          <cell r="A194">
            <v>2019</v>
          </cell>
          <cell r="B194"/>
        </row>
        <row r="195">
          <cell r="A195">
            <v>2020</v>
          </cell>
          <cell r="B195"/>
        </row>
        <row r="196">
          <cell r="A196">
            <v>2021</v>
          </cell>
          <cell r="B196"/>
        </row>
        <row r="197">
          <cell r="A197">
            <v>2022</v>
          </cell>
          <cell r="B197"/>
        </row>
        <row r="198">
          <cell r="A198">
            <v>2023</v>
          </cell>
          <cell r="B198"/>
        </row>
        <row r="199">
          <cell r="A199">
            <v>2024</v>
          </cell>
          <cell r="B199"/>
        </row>
        <row r="200">
          <cell r="A200">
            <v>2025</v>
          </cell>
          <cell r="B200"/>
        </row>
        <row r="201">
          <cell r="A201">
            <v>2026</v>
          </cell>
          <cell r="B201"/>
        </row>
        <row r="202">
          <cell r="A202">
            <v>2027</v>
          </cell>
          <cell r="B202"/>
        </row>
        <row r="203">
          <cell r="A203">
            <v>2028</v>
          </cell>
          <cell r="B203"/>
        </row>
        <row r="204">
          <cell r="A204">
            <v>2029</v>
          </cell>
          <cell r="B204"/>
        </row>
        <row r="205">
          <cell r="A205">
            <v>2030</v>
          </cell>
          <cell r="B205"/>
        </row>
        <row r="206">
          <cell r="A206">
            <v>2031</v>
          </cell>
          <cell r="B206"/>
        </row>
        <row r="207">
          <cell r="A207">
            <v>2032</v>
          </cell>
          <cell r="B207"/>
        </row>
        <row r="208">
          <cell r="A208">
            <v>2033</v>
          </cell>
          <cell r="B208"/>
        </row>
        <row r="209">
          <cell r="A209">
            <v>2034</v>
          </cell>
          <cell r="B209"/>
        </row>
        <row r="210">
          <cell r="A210">
            <v>2035</v>
          </cell>
          <cell r="B210"/>
        </row>
        <row r="211">
          <cell r="A211">
            <v>2036</v>
          </cell>
          <cell r="B211"/>
        </row>
        <row r="212">
          <cell r="A212">
            <v>2037</v>
          </cell>
          <cell r="B212"/>
        </row>
        <row r="213">
          <cell r="A213">
            <v>2038</v>
          </cell>
          <cell r="B213"/>
        </row>
        <row r="214">
          <cell r="A214">
            <v>2039</v>
          </cell>
          <cell r="B214"/>
        </row>
        <row r="215">
          <cell r="A215">
            <v>2040</v>
          </cell>
          <cell r="B215"/>
        </row>
        <row r="216">
          <cell r="A216">
            <v>2041</v>
          </cell>
          <cell r="B216"/>
        </row>
        <row r="217">
          <cell r="A217">
            <v>2042</v>
          </cell>
          <cell r="B217"/>
        </row>
        <row r="218">
          <cell r="A218">
            <v>2043</v>
          </cell>
          <cell r="B218"/>
        </row>
        <row r="219">
          <cell r="A219">
            <v>2044</v>
          </cell>
          <cell r="B219"/>
        </row>
        <row r="220">
          <cell r="A220">
            <v>2045</v>
          </cell>
          <cell r="B220"/>
        </row>
        <row r="221">
          <cell r="A221">
            <v>2046</v>
          </cell>
          <cell r="B221"/>
        </row>
        <row r="222">
          <cell r="A222">
            <v>2047</v>
          </cell>
          <cell r="B222"/>
        </row>
        <row r="223">
          <cell r="A223">
            <v>2048</v>
          </cell>
          <cell r="B223"/>
        </row>
        <row r="224">
          <cell r="A224">
            <v>2049</v>
          </cell>
          <cell r="B224"/>
        </row>
        <row r="225">
          <cell r="A225">
            <v>2050</v>
          </cell>
          <cell r="B225"/>
        </row>
        <row r="226">
          <cell r="A226">
            <v>2051</v>
          </cell>
          <cell r="B226"/>
        </row>
        <row r="227">
          <cell r="A227">
            <v>2052</v>
          </cell>
          <cell r="B227"/>
        </row>
        <row r="228">
          <cell r="A228">
            <v>2053</v>
          </cell>
          <cell r="B228"/>
        </row>
        <row r="229">
          <cell r="A229">
            <v>2054</v>
          </cell>
          <cell r="B229"/>
        </row>
        <row r="230">
          <cell r="A230">
            <v>2055</v>
          </cell>
          <cell r="B230"/>
        </row>
        <row r="231">
          <cell r="A231">
            <v>2056</v>
          </cell>
          <cell r="B231"/>
        </row>
        <row r="232">
          <cell r="A232">
            <v>2057</v>
          </cell>
          <cell r="B232"/>
        </row>
        <row r="233">
          <cell r="A233">
            <v>2058</v>
          </cell>
          <cell r="B233"/>
        </row>
        <row r="234">
          <cell r="A234">
            <v>2059</v>
          </cell>
          <cell r="B234"/>
        </row>
        <row r="235">
          <cell r="A235">
            <v>2060</v>
          </cell>
          <cell r="B235"/>
        </row>
        <row r="236">
          <cell r="A236" t="str">
            <v>Back to top</v>
          </cell>
        </row>
        <row r="239">
          <cell r="A239" t="str">
            <v>Scenario 4</v>
          </cell>
          <cell r="B239" t="str">
            <v>[Type Scenario 4 Name Here (REF CASE)...]</v>
          </cell>
        </row>
        <row r="240">
          <cell r="A240" t="str">
            <v>Year</v>
          </cell>
          <cell r="B240" t="str">
            <v>World</v>
          </cell>
        </row>
        <row r="241">
          <cell r="A241">
            <v>2012</v>
          </cell>
          <cell r="B241"/>
        </row>
        <row r="242">
          <cell r="A242">
            <v>2013</v>
          </cell>
          <cell r="B242"/>
        </row>
        <row r="243">
          <cell r="A243">
            <v>2014</v>
          </cell>
          <cell r="B243"/>
        </row>
        <row r="244">
          <cell r="A244">
            <v>2015</v>
          </cell>
          <cell r="B244"/>
        </row>
        <row r="245">
          <cell r="A245">
            <v>2016</v>
          </cell>
          <cell r="B245"/>
        </row>
        <row r="246">
          <cell r="A246">
            <v>2017</v>
          </cell>
          <cell r="B246"/>
        </row>
        <row r="247">
          <cell r="A247">
            <v>2018</v>
          </cell>
          <cell r="B247"/>
        </row>
        <row r="248">
          <cell r="A248">
            <v>2019</v>
          </cell>
          <cell r="B248"/>
        </row>
        <row r="249">
          <cell r="A249">
            <v>2020</v>
          </cell>
          <cell r="B249"/>
        </row>
        <row r="250">
          <cell r="A250">
            <v>2021</v>
          </cell>
          <cell r="B250"/>
        </row>
        <row r="251">
          <cell r="A251">
            <v>2022</v>
          </cell>
          <cell r="B251"/>
        </row>
        <row r="252">
          <cell r="A252">
            <v>2023</v>
          </cell>
          <cell r="B252"/>
        </row>
        <row r="253">
          <cell r="A253">
            <v>2024</v>
          </cell>
          <cell r="B253"/>
        </row>
        <row r="254">
          <cell r="A254">
            <v>2025</v>
          </cell>
          <cell r="B254"/>
        </row>
        <row r="255">
          <cell r="A255">
            <v>2026</v>
          </cell>
          <cell r="B255"/>
        </row>
        <row r="256">
          <cell r="A256">
            <v>2027</v>
          </cell>
          <cell r="B256"/>
        </row>
        <row r="257">
          <cell r="A257">
            <v>2028</v>
          </cell>
          <cell r="B257"/>
        </row>
        <row r="258">
          <cell r="A258">
            <v>2029</v>
          </cell>
          <cell r="B258"/>
        </row>
        <row r="259">
          <cell r="A259">
            <v>2030</v>
          </cell>
          <cell r="B259"/>
        </row>
        <row r="260">
          <cell r="A260">
            <v>2031</v>
          </cell>
          <cell r="B260"/>
        </row>
        <row r="261">
          <cell r="A261">
            <v>2032</v>
          </cell>
          <cell r="B261"/>
        </row>
        <row r="262">
          <cell r="A262">
            <v>2033</v>
          </cell>
          <cell r="B262"/>
        </row>
        <row r="263">
          <cell r="A263">
            <v>2034</v>
          </cell>
          <cell r="B263"/>
        </row>
        <row r="264">
          <cell r="A264">
            <v>2035</v>
          </cell>
          <cell r="B264"/>
        </row>
        <row r="265">
          <cell r="A265">
            <v>2036</v>
          </cell>
          <cell r="B265"/>
        </row>
        <row r="266">
          <cell r="A266">
            <v>2037</v>
          </cell>
          <cell r="B266"/>
        </row>
        <row r="267">
          <cell r="A267">
            <v>2038</v>
          </cell>
          <cell r="B267"/>
        </row>
        <row r="268">
          <cell r="A268">
            <v>2039</v>
          </cell>
          <cell r="B268"/>
        </row>
        <row r="269">
          <cell r="A269">
            <v>2040</v>
          </cell>
          <cell r="B269"/>
        </row>
        <row r="270">
          <cell r="A270">
            <v>2041</v>
          </cell>
          <cell r="B270"/>
        </row>
        <row r="271">
          <cell r="A271">
            <v>2042</v>
          </cell>
          <cell r="B271"/>
        </row>
        <row r="272">
          <cell r="A272">
            <v>2043</v>
          </cell>
          <cell r="B272"/>
        </row>
        <row r="273">
          <cell r="A273">
            <v>2044</v>
          </cell>
          <cell r="B273"/>
        </row>
        <row r="274">
          <cell r="A274">
            <v>2045</v>
          </cell>
          <cell r="B274"/>
        </row>
        <row r="275">
          <cell r="A275">
            <v>2046</v>
          </cell>
          <cell r="B275"/>
        </row>
        <row r="276">
          <cell r="A276">
            <v>2047</v>
          </cell>
          <cell r="B276"/>
        </row>
        <row r="277">
          <cell r="A277">
            <v>2048</v>
          </cell>
          <cell r="B277"/>
        </row>
        <row r="278">
          <cell r="A278">
            <v>2049</v>
          </cell>
          <cell r="B278"/>
        </row>
        <row r="279">
          <cell r="A279">
            <v>2050</v>
          </cell>
          <cell r="B279"/>
        </row>
        <row r="280">
          <cell r="A280">
            <v>2051</v>
          </cell>
          <cell r="B280"/>
        </row>
        <row r="281">
          <cell r="A281">
            <v>2052</v>
          </cell>
          <cell r="B281"/>
        </row>
        <row r="282">
          <cell r="A282">
            <v>2053</v>
          </cell>
          <cell r="B282"/>
        </row>
        <row r="283">
          <cell r="A283">
            <v>2054</v>
          </cell>
          <cell r="B283"/>
        </row>
        <row r="284">
          <cell r="A284">
            <v>2055</v>
          </cell>
          <cell r="B284"/>
        </row>
        <row r="285">
          <cell r="A285">
            <v>2056</v>
          </cell>
          <cell r="B285"/>
        </row>
        <row r="286">
          <cell r="A286">
            <v>2057</v>
          </cell>
          <cell r="B286"/>
        </row>
        <row r="287">
          <cell r="A287">
            <v>2058</v>
          </cell>
          <cell r="B287"/>
        </row>
        <row r="288">
          <cell r="A288">
            <v>2059</v>
          </cell>
          <cell r="B288"/>
        </row>
        <row r="289">
          <cell r="A289">
            <v>2060</v>
          </cell>
          <cell r="B289"/>
        </row>
        <row r="290">
          <cell r="A290" t="str">
            <v>Back to top</v>
          </cell>
        </row>
        <row r="293">
          <cell r="A293" t="str">
            <v>Scenario 5</v>
          </cell>
          <cell r="B293" t="str">
            <v>[Type Scenario 5 Name Here (REF CASE)...]</v>
          </cell>
        </row>
        <row r="294">
          <cell r="A294" t="str">
            <v>Year</v>
          </cell>
          <cell r="B294" t="str">
            <v>World</v>
          </cell>
        </row>
        <row r="295">
          <cell r="A295">
            <v>2012</v>
          </cell>
          <cell r="B295"/>
        </row>
        <row r="296">
          <cell r="A296">
            <v>2013</v>
          </cell>
          <cell r="B296"/>
        </row>
        <row r="297">
          <cell r="A297">
            <v>2014</v>
          </cell>
          <cell r="B297"/>
        </row>
        <row r="298">
          <cell r="A298">
            <v>2015</v>
          </cell>
          <cell r="B298"/>
        </row>
        <row r="299">
          <cell r="A299">
            <v>2016</v>
          </cell>
          <cell r="B299"/>
        </row>
        <row r="300">
          <cell r="A300">
            <v>2017</v>
          </cell>
          <cell r="B300"/>
        </row>
        <row r="301">
          <cell r="A301">
            <v>2018</v>
          </cell>
          <cell r="B301"/>
        </row>
        <row r="302">
          <cell r="A302">
            <v>2019</v>
          </cell>
          <cell r="B302"/>
        </row>
        <row r="303">
          <cell r="A303">
            <v>2020</v>
          </cell>
          <cell r="B303"/>
        </row>
        <row r="304">
          <cell r="A304">
            <v>2021</v>
          </cell>
          <cell r="B304"/>
        </row>
        <row r="305">
          <cell r="A305">
            <v>2022</v>
          </cell>
          <cell r="B305"/>
        </row>
        <row r="306">
          <cell r="A306">
            <v>2023</v>
          </cell>
          <cell r="B306"/>
        </row>
        <row r="307">
          <cell r="A307">
            <v>2024</v>
          </cell>
          <cell r="B307"/>
        </row>
        <row r="308">
          <cell r="A308">
            <v>2025</v>
          </cell>
          <cell r="B308"/>
        </row>
        <row r="309">
          <cell r="A309">
            <v>2026</v>
          </cell>
          <cell r="B309"/>
        </row>
        <row r="310">
          <cell r="A310">
            <v>2027</v>
          </cell>
          <cell r="B310"/>
        </row>
        <row r="311">
          <cell r="A311">
            <v>2028</v>
          </cell>
          <cell r="B311"/>
        </row>
        <row r="312">
          <cell r="A312">
            <v>2029</v>
          </cell>
          <cell r="B312"/>
        </row>
        <row r="313">
          <cell r="A313">
            <v>2030</v>
          </cell>
          <cell r="B313"/>
        </row>
        <row r="314">
          <cell r="A314">
            <v>2031</v>
          </cell>
          <cell r="B314"/>
        </row>
        <row r="315">
          <cell r="A315">
            <v>2032</v>
          </cell>
          <cell r="B315"/>
        </row>
        <row r="316">
          <cell r="A316">
            <v>2033</v>
          </cell>
          <cell r="B316"/>
        </row>
        <row r="317">
          <cell r="A317">
            <v>2034</v>
          </cell>
          <cell r="B317"/>
        </row>
        <row r="318">
          <cell r="A318">
            <v>2035</v>
          </cell>
          <cell r="B318"/>
        </row>
        <row r="319">
          <cell r="A319">
            <v>2036</v>
          </cell>
          <cell r="B319"/>
        </row>
        <row r="320">
          <cell r="A320">
            <v>2037</v>
          </cell>
          <cell r="B320"/>
        </row>
        <row r="321">
          <cell r="A321">
            <v>2038</v>
          </cell>
          <cell r="B321"/>
        </row>
        <row r="322">
          <cell r="A322">
            <v>2039</v>
          </cell>
          <cell r="B322"/>
        </row>
        <row r="323">
          <cell r="A323">
            <v>2040</v>
          </cell>
          <cell r="B323"/>
        </row>
        <row r="324">
          <cell r="A324">
            <v>2041</v>
          </cell>
          <cell r="B324"/>
        </row>
        <row r="325">
          <cell r="A325">
            <v>2042</v>
          </cell>
          <cell r="B325"/>
        </row>
        <row r="326">
          <cell r="A326">
            <v>2043</v>
          </cell>
          <cell r="B326"/>
        </row>
        <row r="327">
          <cell r="A327">
            <v>2044</v>
          </cell>
          <cell r="B327"/>
        </row>
        <row r="328">
          <cell r="A328">
            <v>2045</v>
          </cell>
          <cell r="B328"/>
        </row>
        <row r="329">
          <cell r="A329">
            <v>2046</v>
          </cell>
          <cell r="B329"/>
        </row>
        <row r="330">
          <cell r="A330">
            <v>2047</v>
          </cell>
          <cell r="B330"/>
        </row>
        <row r="331">
          <cell r="A331">
            <v>2048</v>
          </cell>
          <cell r="B331"/>
        </row>
        <row r="332">
          <cell r="A332">
            <v>2049</v>
          </cell>
          <cell r="B332"/>
        </row>
        <row r="333">
          <cell r="A333">
            <v>2050</v>
          </cell>
          <cell r="B333"/>
        </row>
        <row r="334">
          <cell r="A334">
            <v>2051</v>
          </cell>
          <cell r="B334"/>
        </row>
        <row r="335">
          <cell r="A335">
            <v>2052</v>
          </cell>
          <cell r="B335"/>
        </row>
        <row r="336">
          <cell r="A336">
            <v>2053</v>
          </cell>
          <cell r="B336"/>
        </row>
        <row r="337">
          <cell r="A337">
            <v>2054</v>
          </cell>
          <cell r="B337"/>
        </row>
        <row r="338">
          <cell r="A338">
            <v>2055</v>
          </cell>
          <cell r="B338"/>
        </row>
        <row r="339">
          <cell r="A339">
            <v>2056</v>
          </cell>
          <cell r="B339"/>
        </row>
        <row r="340">
          <cell r="A340">
            <v>2057</v>
          </cell>
          <cell r="B340"/>
        </row>
        <row r="341">
          <cell r="A341">
            <v>2058</v>
          </cell>
          <cell r="B341"/>
        </row>
        <row r="342">
          <cell r="A342">
            <v>2059</v>
          </cell>
          <cell r="B342"/>
        </row>
        <row r="343">
          <cell r="A343">
            <v>2060</v>
          </cell>
          <cell r="B343"/>
        </row>
        <row r="344">
          <cell r="A344" t="str">
            <v>Back to top</v>
          </cell>
        </row>
        <row r="347">
          <cell r="A347" t="str">
            <v>Scenario 6</v>
          </cell>
          <cell r="B347" t="str">
            <v>[Type Scenario 6 Name Here (REF CASE)...]</v>
          </cell>
        </row>
        <row r="348">
          <cell r="A348" t="str">
            <v>Year</v>
          </cell>
          <cell r="B348" t="str">
            <v>World</v>
          </cell>
        </row>
        <row r="349">
          <cell r="A349">
            <v>2012</v>
          </cell>
          <cell r="B349"/>
        </row>
        <row r="350">
          <cell r="A350">
            <v>2013</v>
          </cell>
          <cell r="B350"/>
        </row>
        <row r="351">
          <cell r="A351">
            <v>2014</v>
          </cell>
          <cell r="B351"/>
        </row>
        <row r="352">
          <cell r="A352">
            <v>2015</v>
          </cell>
          <cell r="B352"/>
        </row>
        <row r="353">
          <cell r="A353">
            <v>2016</v>
          </cell>
          <cell r="B353"/>
        </row>
        <row r="354">
          <cell r="A354">
            <v>2017</v>
          </cell>
          <cell r="B354"/>
        </row>
        <row r="355">
          <cell r="A355">
            <v>2018</v>
          </cell>
          <cell r="B355"/>
        </row>
        <row r="356">
          <cell r="A356">
            <v>2019</v>
          </cell>
          <cell r="B356"/>
        </row>
        <row r="357">
          <cell r="A357">
            <v>2020</v>
          </cell>
          <cell r="B357"/>
        </row>
        <row r="358">
          <cell r="A358">
            <v>2021</v>
          </cell>
          <cell r="B358"/>
        </row>
        <row r="359">
          <cell r="A359">
            <v>2022</v>
          </cell>
          <cell r="B359"/>
        </row>
        <row r="360">
          <cell r="A360">
            <v>2023</v>
          </cell>
          <cell r="B360"/>
        </row>
        <row r="361">
          <cell r="A361">
            <v>2024</v>
          </cell>
          <cell r="B361"/>
        </row>
        <row r="362">
          <cell r="A362">
            <v>2025</v>
          </cell>
          <cell r="B362"/>
        </row>
        <row r="363">
          <cell r="A363">
            <v>2026</v>
          </cell>
          <cell r="B363"/>
        </row>
        <row r="364">
          <cell r="A364">
            <v>2027</v>
          </cell>
          <cell r="B364"/>
        </row>
        <row r="365">
          <cell r="A365">
            <v>2028</v>
          </cell>
          <cell r="B365"/>
        </row>
        <row r="366">
          <cell r="A366">
            <v>2029</v>
          </cell>
          <cell r="B366"/>
        </row>
        <row r="367">
          <cell r="A367">
            <v>2030</v>
          </cell>
          <cell r="B367"/>
        </row>
        <row r="368">
          <cell r="A368">
            <v>2031</v>
          </cell>
          <cell r="B368"/>
        </row>
        <row r="369">
          <cell r="A369">
            <v>2032</v>
          </cell>
          <cell r="B369"/>
        </row>
        <row r="370">
          <cell r="A370">
            <v>2033</v>
          </cell>
          <cell r="B370"/>
        </row>
        <row r="371">
          <cell r="A371">
            <v>2034</v>
          </cell>
          <cell r="B371"/>
        </row>
        <row r="372">
          <cell r="A372">
            <v>2035</v>
          </cell>
          <cell r="B372"/>
        </row>
        <row r="373">
          <cell r="A373">
            <v>2036</v>
          </cell>
          <cell r="B373"/>
        </row>
        <row r="374">
          <cell r="A374">
            <v>2037</v>
          </cell>
          <cell r="B374"/>
        </row>
        <row r="375">
          <cell r="A375">
            <v>2038</v>
          </cell>
          <cell r="B375"/>
        </row>
        <row r="376">
          <cell r="A376">
            <v>2039</v>
          </cell>
          <cell r="B376"/>
        </row>
        <row r="377">
          <cell r="A377">
            <v>2040</v>
          </cell>
          <cell r="B377"/>
        </row>
        <row r="378">
          <cell r="A378">
            <v>2041</v>
          </cell>
          <cell r="B378"/>
        </row>
        <row r="379">
          <cell r="A379">
            <v>2042</v>
          </cell>
          <cell r="B379"/>
        </row>
        <row r="380">
          <cell r="A380">
            <v>2043</v>
          </cell>
          <cell r="B380"/>
        </row>
        <row r="381">
          <cell r="A381">
            <v>2044</v>
          </cell>
          <cell r="B381"/>
        </row>
        <row r="382">
          <cell r="A382">
            <v>2045</v>
          </cell>
          <cell r="B382"/>
        </row>
        <row r="383">
          <cell r="A383">
            <v>2046</v>
          </cell>
          <cell r="B383"/>
        </row>
        <row r="384">
          <cell r="A384">
            <v>2047</v>
          </cell>
          <cell r="B384"/>
        </row>
        <row r="385">
          <cell r="A385">
            <v>2048</v>
          </cell>
          <cell r="B385"/>
        </row>
        <row r="386">
          <cell r="A386">
            <v>2049</v>
          </cell>
          <cell r="B386"/>
        </row>
        <row r="387">
          <cell r="A387">
            <v>2050</v>
          </cell>
          <cell r="B387"/>
        </row>
        <row r="388">
          <cell r="A388">
            <v>2051</v>
          </cell>
          <cell r="B388"/>
        </row>
        <row r="389">
          <cell r="A389">
            <v>2052</v>
          </cell>
          <cell r="B389"/>
        </row>
        <row r="390">
          <cell r="A390">
            <v>2053</v>
          </cell>
          <cell r="B390"/>
        </row>
        <row r="391">
          <cell r="A391">
            <v>2054</v>
          </cell>
          <cell r="B391"/>
        </row>
        <row r="392">
          <cell r="A392">
            <v>2055</v>
          </cell>
          <cell r="B392"/>
        </row>
        <row r="393">
          <cell r="A393">
            <v>2056</v>
          </cell>
          <cell r="B393"/>
        </row>
        <row r="394">
          <cell r="A394">
            <v>2057</v>
          </cell>
          <cell r="B394"/>
        </row>
        <row r="395">
          <cell r="A395">
            <v>2058</v>
          </cell>
          <cell r="B395"/>
        </row>
        <row r="396">
          <cell r="A396">
            <v>2059</v>
          </cell>
          <cell r="B396"/>
        </row>
        <row r="397">
          <cell r="A397">
            <v>2060</v>
          </cell>
          <cell r="B397"/>
        </row>
        <row r="398">
          <cell r="A398" t="str">
            <v>Back to top</v>
          </cell>
        </row>
        <row r="401">
          <cell r="A401" t="str">
            <v>Scenario 7</v>
          </cell>
          <cell r="B401" t="str">
            <v>[Type Scenario 7 Name Here (REF CASE)...]</v>
          </cell>
        </row>
        <row r="402">
          <cell r="A402" t="str">
            <v>Year</v>
          </cell>
          <cell r="B402" t="str">
            <v>World</v>
          </cell>
        </row>
        <row r="403">
          <cell r="A403">
            <v>2012</v>
          </cell>
          <cell r="B403"/>
        </row>
        <row r="404">
          <cell r="A404">
            <v>2013</v>
          </cell>
          <cell r="B404"/>
        </row>
        <row r="405">
          <cell r="A405">
            <v>2014</v>
          </cell>
          <cell r="B405"/>
        </row>
        <row r="406">
          <cell r="A406">
            <v>2015</v>
          </cell>
          <cell r="B406"/>
        </row>
        <row r="407">
          <cell r="A407">
            <v>2016</v>
          </cell>
          <cell r="B407"/>
        </row>
        <row r="408">
          <cell r="A408">
            <v>2017</v>
          </cell>
          <cell r="B408"/>
        </row>
        <row r="409">
          <cell r="A409">
            <v>2018</v>
          </cell>
          <cell r="B409"/>
        </row>
        <row r="410">
          <cell r="A410">
            <v>2019</v>
          </cell>
          <cell r="B410"/>
        </row>
        <row r="411">
          <cell r="A411">
            <v>2020</v>
          </cell>
          <cell r="B411"/>
        </row>
        <row r="412">
          <cell r="A412">
            <v>2021</v>
          </cell>
          <cell r="B412"/>
        </row>
        <row r="413">
          <cell r="A413">
            <v>2022</v>
          </cell>
          <cell r="B413"/>
        </row>
        <row r="414">
          <cell r="A414">
            <v>2023</v>
          </cell>
          <cell r="B414"/>
        </row>
        <row r="415">
          <cell r="A415">
            <v>2024</v>
          </cell>
          <cell r="B415"/>
        </row>
        <row r="416">
          <cell r="A416">
            <v>2025</v>
          </cell>
          <cell r="B416"/>
        </row>
        <row r="417">
          <cell r="A417">
            <v>2026</v>
          </cell>
          <cell r="B417"/>
        </row>
        <row r="418">
          <cell r="A418">
            <v>2027</v>
          </cell>
          <cell r="B418"/>
        </row>
        <row r="419">
          <cell r="A419">
            <v>2028</v>
          </cell>
          <cell r="B419"/>
        </row>
        <row r="420">
          <cell r="A420">
            <v>2029</v>
          </cell>
          <cell r="B420"/>
        </row>
        <row r="421">
          <cell r="A421">
            <v>2030</v>
          </cell>
          <cell r="B421"/>
        </row>
        <row r="422">
          <cell r="A422">
            <v>2031</v>
          </cell>
          <cell r="B422"/>
        </row>
        <row r="423">
          <cell r="A423">
            <v>2032</v>
          </cell>
          <cell r="B423"/>
        </row>
        <row r="424">
          <cell r="A424">
            <v>2033</v>
          </cell>
          <cell r="B424"/>
        </row>
        <row r="425">
          <cell r="A425">
            <v>2034</v>
          </cell>
          <cell r="B425"/>
        </row>
        <row r="426">
          <cell r="A426">
            <v>2035</v>
          </cell>
          <cell r="B426"/>
        </row>
        <row r="427">
          <cell r="A427">
            <v>2036</v>
          </cell>
          <cell r="B427"/>
        </row>
        <row r="428">
          <cell r="A428">
            <v>2037</v>
          </cell>
          <cell r="B428"/>
        </row>
        <row r="429">
          <cell r="A429">
            <v>2038</v>
          </cell>
          <cell r="B429"/>
        </row>
        <row r="430">
          <cell r="A430">
            <v>2039</v>
          </cell>
          <cell r="B430"/>
        </row>
        <row r="431">
          <cell r="A431">
            <v>2040</v>
          </cell>
          <cell r="B431"/>
        </row>
        <row r="432">
          <cell r="A432">
            <v>2041</v>
          </cell>
          <cell r="B432"/>
        </row>
        <row r="433">
          <cell r="A433">
            <v>2042</v>
          </cell>
          <cell r="B433"/>
        </row>
        <row r="434">
          <cell r="A434">
            <v>2043</v>
          </cell>
          <cell r="B434"/>
        </row>
        <row r="435">
          <cell r="A435">
            <v>2044</v>
          </cell>
          <cell r="B435"/>
        </row>
        <row r="436">
          <cell r="A436">
            <v>2045</v>
          </cell>
          <cell r="B436"/>
        </row>
        <row r="437">
          <cell r="A437">
            <v>2046</v>
          </cell>
          <cell r="B437"/>
        </row>
        <row r="438">
          <cell r="A438">
            <v>2047</v>
          </cell>
          <cell r="B438"/>
        </row>
        <row r="439">
          <cell r="A439">
            <v>2048</v>
          </cell>
          <cell r="B439"/>
        </row>
        <row r="440">
          <cell r="A440">
            <v>2049</v>
          </cell>
          <cell r="B440"/>
        </row>
        <row r="441">
          <cell r="A441">
            <v>2050</v>
          </cell>
          <cell r="B441"/>
        </row>
        <row r="442">
          <cell r="A442">
            <v>2051</v>
          </cell>
          <cell r="B442"/>
        </row>
        <row r="443">
          <cell r="A443">
            <v>2052</v>
          </cell>
          <cell r="B443"/>
        </row>
        <row r="444">
          <cell r="A444">
            <v>2053</v>
          </cell>
          <cell r="B444"/>
        </row>
        <row r="445">
          <cell r="A445">
            <v>2054</v>
          </cell>
          <cell r="B445"/>
        </row>
        <row r="446">
          <cell r="A446">
            <v>2055</v>
          </cell>
          <cell r="B446"/>
        </row>
        <row r="447">
          <cell r="A447">
            <v>2056</v>
          </cell>
          <cell r="B447"/>
        </row>
        <row r="448">
          <cell r="A448">
            <v>2057</v>
          </cell>
          <cell r="B448"/>
        </row>
        <row r="449">
          <cell r="A449">
            <v>2058</v>
          </cell>
          <cell r="B449"/>
        </row>
        <row r="450">
          <cell r="A450">
            <v>2059</v>
          </cell>
          <cell r="B450"/>
        </row>
        <row r="451">
          <cell r="A451">
            <v>2060</v>
          </cell>
          <cell r="B451"/>
        </row>
        <row r="452">
          <cell r="A452" t="str">
            <v>Back to top</v>
          </cell>
        </row>
        <row r="455">
          <cell r="A455" t="str">
            <v>Scenario 8</v>
          </cell>
          <cell r="B455" t="str">
            <v>[Type Scenario 8 Name Here (REF CASE)...]</v>
          </cell>
        </row>
        <row r="456">
          <cell r="A456" t="str">
            <v>Year</v>
          </cell>
          <cell r="B456" t="str">
            <v>World</v>
          </cell>
        </row>
        <row r="457">
          <cell r="A457">
            <v>2012</v>
          </cell>
          <cell r="B457"/>
        </row>
        <row r="458">
          <cell r="A458">
            <v>2013</v>
          </cell>
          <cell r="B458"/>
        </row>
        <row r="459">
          <cell r="A459">
            <v>2014</v>
          </cell>
          <cell r="B459"/>
        </row>
        <row r="460">
          <cell r="A460">
            <v>2015</v>
          </cell>
          <cell r="B460"/>
        </row>
        <row r="461">
          <cell r="A461">
            <v>2016</v>
          </cell>
          <cell r="B461"/>
        </row>
        <row r="462">
          <cell r="A462">
            <v>2017</v>
          </cell>
          <cell r="B462"/>
        </row>
        <row r="463">
          <cell r="A463">
            <v>2018</v>
          </cell>
          <cell r="B463"/>
        </row>
        <row r="464">
          <cell r="A464">
            <v>2019</v>
          </cell>
          <cell r="B464"/>
        </row>
        <row r="465">
          <cell r="A465">
            <v>2020</v>
          </cell>
          <cell r="B465"/>
        </row>
        <row r="466">
          <cell r="A466">
            <v>2021</v>
          </cell>
          <cell r="B466"/>
        </row>
        <row r="467">
          <cell r="A467">
            <v>2022</v>
          </cell>
          <cell r="B467"/>
        </row>
        <row r="468">
          <cell r="A468">
            <v>2023</v>
          </cell>
          <cell r="B468"/>
        </row>
        <row r="469">
          <cell r="A469">
            <v>2024</v>
          </cell>
          <cell r="B469"/>
        </row>
        <row r="470">
          <cell r="A470">
            <v>2025</v>
          </cell>
          <cell r="B470"/>
        </row>
        <row r="471">
          <cell r="A471">
            <v>2026</v>
          </cell>
          <cell r="B471"/>
        </row>
        <row r="472">
          <cell r="A472">
            <v>2027</v>
          </cell>
          <cell r="B472"/>
        </row>
        <row r="473">
          <cell r="A473">
            <v>2028</v>
          </cell>
          <cell r="B473"/>
        </row>
        <row r="474">
          <cell r="A474">
            <v>2029</v>
          </cell>
          <cell r="B474"/>
        </row>
        <row r="475">
          <cell r="A475">
            <v>2030</v>
          </cell>
          <cell r="B475"/>
        </row>
        <row r="476">
          <cell r="A476">
            <v>2031</v>
          </cell>
          <cell r="B476"/>
        </row>
        <row r="477">
          <cell r="A477">
            <v>2032</v>
          </cell>
          <cell r="B477"/>
        </row>
        <row r="478">
          <cell r="A478">
            <v>2033</v>
          </cell>
          <cell r="B478"/>
        </row>
        <row r="479">
          <cell r="A479">
            <v>2034</v>
          </cell>
          <cell r="B479"/>
        </row>
        <row r="480">
          <cell r="A480">
            <v>2035</v>
          </cell>
          <cell r="B480"/>
        </row>
        <row r="481">
          <cell r="A481">
            <v>2036</v>
          </cell>
          <cell r="B481"/>
        </row>
        <row r="482">
          <cell r="A482">
            <v>2037</v>
          </cell>
          <cell r="B482"/>
        </row>
        <row r="483">
          <cell r="A483">
            <v>2038</v>
          </cell>
          <cell r="B483"/>
        </row>
        <row r="484">
          <cell r="A484">
            <v>2039</v>
          </cell>
          <cell r="B484"/>
        </row>
        <row r="485">
          <cell r="A485">
            <v>2040</v>
          </cell>
          <cell r="B485"/>
        </row>
        <row r="486">
          <cell r="A486">
            <v>2041</v>
          </cell>
          <cell r="B486"/>
        </row>
        <row r="487">
          <cell r="A487">
            <v>2042</v>
          </cell>
          <cell r="B487"/>
        </row>
        <row r="488">
          <cell r="A488">
            <v>2043</v>
          </cell>
          <cell r="B488"/>
        </row>
        <row r="489">
          <cell r="A489">
            <v>2044</v>
          </cell>
          <cell r="B489"/>
        </row>
        <row r="490">
          <cell r="A490">
            <v>2045</v>
          </cell>
          <cell r="B490"/>
        </row>
        <row r="491">
          <cell r="A491">
            <v>2046</v>
          </cell>
          <cell r="B491"/>
        </row>
        <row r="492">
          <cell r="A492">
            <v>2047</v>
          </cell>
          <cell r="B492"/>
        </row>
        <row r="493">
          <cell r="A493">
            <v>2048</v>
          </cell>
          <cell r="B493"/>
        </row>
        <row r="494">
          <cell r="A494">
            <v>2049</v>
          </cell>
          <cell r="B494"/>
        </row>
        <row r="495">
          <cell r="A495">
            <v>2050</v>
          </cell>
          <cell r="B495"/>
        </row>
        <row r="496">
          <cell r="A496">
            <v>2051</v>
          </cell>
          <cell r="B496"/>
        </row>
        <row r="497">
          <cell r="A497">
            <v>2052</v>
          </cell>
          <cell r="B497"/>
        </row>
        <row r="498">
          <cell r="A498">
            <v>2053</v>
          </cell>
          <cell r="B498"/>
        </row>
        <row r="499">
          <cell r="A499">
            <v>2054</v>
          </cell>
          <cell r="B499"/>
        </row>
        <row r="500">
          <cell r="A500">
            <v>2055</v>
          </cell>
          <cell r="B500"/>
        </row>
        <row r="501">
          <cell r="A501">
            <v>2056</v>
          </cell>
          <cell r="B501"/>
        </row>
        <row r="502">
          <cell r="A502">
            <v>2057</v>
          </cell>
          <cell r="B502"/>
        </row>
        <row r="503">
          <cell r="A503">
            <v>2058</v>
          </cell>
          <cell r="B503"/>
        </row>
        <row r="504">
          <cell r="A504">
            <v>2059</v>
          </cell>
          <cell r="B504"/>
        </row>
        <row r="505">
          <cell r="A505">
            <v>2060</v>
          </cell>
          <cell r="B505"/>
        </row>
        <row r="506">
          <cell r="A506" t="str">
            <v>Back to top</v>
          </cell>
        </row>
        <row r="509">
          <cell r="A509" t="str">
            <v>Scenario 9</v>
          </cell>
          <cell r="B509" t="str">
            <v>[Type Scenario 9 Name Here (REF CASE)...]</v>
          </cell>
        </row>
        <row r="510">
          <cell r="A510" t="str">
            <v>Year</v>
          </cell>
          <cell r="B510" t="str">
            <v>World</v>
          </cell>
        </row>
        <row r="511">
          <cell r="A511">
            <v>2012</v>
          </cell>
          <cell r="B511"/>
        </row>
        <row r="512">
          <cell r="A512">
            <v>2013</v>
          </cell>
          <cell r="B512"/>
        </row>
        <row r="513">
          <cell r="A513">
            <v>2014</v>
          </cell>
          <cell r="B513"/>
        </row>
        <row r="514">
          <cell r="A514">
            <v>2015</v>
          </cell>
          <cell r="B514"/>
        </row>
        <row r="515">
          <cell r="A515">
            <v>2016</v>
          </cell>
          <cell r="B515"/>
        </row>
        <row r="516">
          <cell r="A516">
            <v>2017</v>
          </cell>
          <cell r="B516"/>
        </row>
        <row r="517">
          <cell r="A517">
            <v>2018</v>
          </cell>
          <cell r="B517"/>
        </row>
        <row r="518">
          <cell r="A518">
            <v>2019</v>
          </cell>
          <cell r="B518"/>
        </row>
        <row r="519">
          <cell r="A519">
            <v>2020</v>
          </cell>
          <cell r="B519"/>
        </row>
        <row r="520">
          <cell r="A520">
            <v>2021</v>
          </cell>
          <cell r="B520"/>
        </row>
        <row r="521">
          <cell r="A521">
            <v>2022</v>
          </cell>
          <cell r="B521"/>
        </row>
        <row r="522">
          <cell r="A522">
            <v>2023</v>
          </cell>
          <cell r="B522"/>
        </row>
        <row r="523">
          <cell r="A523">
            <v>2024</v>
          </cell>
          <cell r="B523"/>
        </row>
        <row r="524">
          <cell r="A524">
            <v>2025</v>
          </cell>
          <cell r="B524"/>
        </row>
        <row r="525">
          <cell r="A525">
            <v>2026</v>
          </cell>
          <cell r="B525"/>
        </row>
        <row r="526">
          <cell r="A526">
            <v>2027</v>
          </cell>
          <cell r="B526"/>
        </row>
        <row r="527">
          <cell r="A527">
            <v>2028</v>
          </cell>
          <cell r="B527"/>
        </row>
        <row r="528">
          <cell r="A528">
            <v>2029</v>
          </cell>
          <cell r="B528"/>
        </row>
        <row r="529">
          <cell r="A529">
            <v>2030</v>
          </cell>
          <cell r="B529"/>
        </row>
        <row r="530">
          <cell r="A530">
            <v>2031</v>
          </cell>
          <cell r="B530"/>
        </row>
        <row r="531">
          <cell r="A531">
            <v>2032</v>
          </cell>
          <cell r="B531"/>
        </row>
        <row r="532">
          <cell r="A532">
            <v>2033</v>
          </cell>
          <cell r="B532"/>
        </row>
        <row r="533">
          <cell r="A533">
            <v>2034</v>
          </cell>
          <cell r="B533"/>
        </row>
        <row r="534">
          <cell r="A534">
            <v>2035</v>
          </cell>
          <cell r="B534"/>
        </row>
        <row r="535">
          <cell r="A535">
            <v>2036</v>
          </cell>
          <cell r="B535"/>
        </row>
        <row r="536">
          <cell r="A536">
            <v>2037</v>
          </cell>
          <cell r="B536"/>
        </row>
        <row r="537">
          <cell r="A537">
            <v>2038</v>
          </cell>
          <cell r="B537"/>
        </row>
        <row r="538">
          <cell r="A538">
            <v>2039</v>
          </cell>
          <cell r="B538"/>
        </row>
        <row r="539">
          <cell r="A539">
            <v>2040</v>
          </cell>
          <cell r="B539"/>
        </row>
        <row r="540">
          <cell r="A540">
            <v>2041</v>
          </cell>
          <cell r="B540"/>
        </row>
        <row r="541">
          <cell r="A541">
            <v>2042</v>
          </cell>
          <cell r="B541"/>
        </row>
        <row r="542">
          <cell r="A542">
            <v>2043</v>
          </cell>
          <cell r="B542"/>
        </row>
        <row r="543">
          <cell r="A543">
            <v>2044</v>
          </cell>
          <cell r="B543"/>
        </row>
        <row r="544">
          <cell r="A544">
            <v>2045</v>
          </cell>
          <cell r="B544"/>
        </row>
        <row r="545">
          <cell r="A545">
            <v>2046</v>
          </cell>
          <cell r="B545"/>
        </row>
        <row r="546">
          <cell r="A546">
            <v>2047</v>
          </cell>
          <cell r="B546"/>
        </row>
        <row r="547">
          <cell r="A547">
            <v>2048</v>
          </cell>
          <cell r="B547"/>
        </row>
        <row r="548">
          <cell r="A548">
            <v>2049</v>
          </cell>
          <cell r="B548"/>
        </row>
        <row r="549">
          <cell r="A549">
            <v>2050</v>
          </cell>
          <cell r="B549"/>
        </row>
        <row r="550">
          <cell r="A550">
            <v>2051</v>
          </cell>
          <cell r="B550"/>
        </row>
        <row r="551">
          <cell r="A551">
            <v>2052</v>
          </cell>
          <cell r="B551"/>
        </row>
        <row r="552">
          <cell r="A552">
            <v>2053</v>
          </cell>
          <cell r="B552"/>
        </row>
        <row r="553">
          <cell r="A553">
            <v>2054</v>
          </cell>
          <cell r="B553"/>
        </row>
        <row r="554">
          <cell r="A554">
            <v>2055</v>
          </cell>
          <cell r="B554"/>
        </row>
        <row r="555">
          <cell r="A555">
            <v>2056</v>
          </cell>
          <cell r="B555"/>
        </row>
        <row r="556">
          <cell r="A556">
            <v>2057</v>
          </cell>
          <cell r="B556"/>
        </row>
        <row r="557">
          <cell r="A557">
            <v>2058</v>
          </cell>
          <cell r="B557"/>
        </row>
        <row r="558">
          <cell r="A558">
            <v>2059</v>
          </cell>
          <cell r="B558"/>
        </row>
        <row r="559">
          <cell r="A559">
            <v>2060</v>
          </cell>
          <cell r="B559"/>
        </row>
        <row r="560">
          <cell r="A560" t="str">
            <v>Back to top</v>
          </cell>
        </row>
        <row r="563">
          <cell r="A563" t="str">
            <v>Scenario 10</v>
          </cell>
          <cell r="B563" t="str">
            <v>[Type Scenario 10 Name Here (REF CASE)...]</v>
          </cell>
        </row>
        <row r="564">
          <cell r="A564" t="str">
            <v>Year</v>
          </cell>
          <cell r="B564" t="str">
            <v>World</v>
          </cell>
        </row>
        <row r="565">
          <cell r="A565">
            <v>2012</v>
          </cell>
          <cell r="B565"/>
        </row>
        <row r="566">
          <cell r="A566">
            <v>2013</v>
          </cell>
          <cell r="B566"/>
        </row>
        <row r="567">
          <cell r="A567">
            <v>2014</v>
          </cell>
          <cell r="B567"/>
        </row>
        <row r="568">
          <cell r="A568">
            <v>2015</v>
          </cell>
          <cell r="B568"/>
        </row>
        <row r="569">
          <cell r="A569">
            <v>2016</v>
          </cell>
          <cell r="B569"/>
        </row>
        <row r="570">
          <cell r="A570">
            <v>2017</v>
          </cell>
          <cell r="B570"/>
        </row>
        <row r="571">
          <cell r="A571">
            <v>2018</v>
          </cell>
          <cell r="B571"/>
        </row>
        <row r="572">
          <cell r="A572">
            <v>2019</v>
          </cell>
          <cell r="B572"/>
        </row>
        <row r="573">
          <cell r="A573">
            <v>2020</v>
          </cell>
          <cell r="B573"/>
        </row>
        <row r="574">
          <cell r="A574">
            <v>2021</v>
          </cell>
          <cell r="B574"/>
        </row>
        <row r="575">
          <cell r="A575">
            <v>2022</v>
          </cell>
          <cell r="B575"/>
        </row>
        <row r="576">
          <cell r="A576">
            <v>2023</v>
          </cell>
          <cell r="B576"/>
        </row>
        <row r="577">
          <cell r="A577">
            <v>2024</v>
          </cell>
          <cell r="B577"/>
        </row>
        <row r="578">
          <cell r="A578">
            <v>2025</v>
          </cell>
          <cell r="B578"/>
        </row>
        <row r="579">
          <cell r="A579">
            <v>2026</v>
          </cell>
          <cell r="B579"/>
        </row>
        <row r="580">
          <cell r="A580">
            <v>2027</v>
          </cell>
          <cell r="B580"/>
        </row>
        <row r="581">
          <cell r="A581">
            <v>2028</v>
          </cell>
          <cell r="B581"/>
        </row>
        <row r="582">
          <cell r="A582">
            <v>2029</v>
          </cell>
          <cell r="B582"/>
        </row>
        <row r="583">
          <cell r="A583">
            <v>2030</v>
          </cell>
          <cell r="B583"/>
        </row>
        <row r="584">
          <cell r="A584">
            <v>2031</v>
          </cell>
          <cell r="B584"/>
        </row>
        <row r="585">
          <cell r="A585">
            <v>2032</v>
          </cell>
          <cell r="B585"/>
        </row>
        <row r="586">
          <cell r="A586">
            <v>2033</v>
          </cell>
          <cell r="B586"/>
        </row>
        <row r="587">
          <cell r="A587">
            <v>2034</v>
          </cell>
          <cell r="B587"/>
        </row>
        <row r="588">
          <cell r="A588">
            <v>2035</v>
          </cell>
          <cell r="B588"/>
        </row>
        <row r="589">
          <cell r="A589">
            <v>2036</v>
          </cell>
          <cell r="B589"/>
        </row>
        <row r="590">
          <cell r="A590">
            <v>2037</v>
          </cell>
          <cell r="B590"/>
        </row>
        <row r="591">
          <cell r="A591">
            <v>2038</v>
          </cell>
          <cell r="B591"/>
        </row>
        <row r="592">
          <cell r="A592">
            <v>2039</v>
          </cell>
          <cell r="B592"/>
        </row>
        <row r="593">
          <cell r="A593">
            <v>2040</v>
          </cell>
          <cell r="B593"/>
        </row>
        <row r="594">
          <cell r="A594">
            <v>2041</v>
          </cell>
          <cell r="B594"/>
        </row>
        <row r="595">
          <cell r="A595">
            <v>2042</v>
          </cell>
          <cell r="B595"/>
        </row>
        <row r="596">
          <cell r="A596">
            <v>2043</v>
          </cell>
          <cell r="B596"/>
        </row>
        <row r="597">
          <cell r="A597">
            <v>2044</v>
          </cell>
          <cell r="B597"/>
        </row>
        <row r="598">
          <cell r="A598">
            <v>2045</v>
          </cell>
          <cell r="B598"/>
        </row>
        <row r="599">
          <cell r="A599">
            <v>2046</v>
          </cell>
          <cell r="B599"/>
        </row>
        <row r="600">
          <cell r="A600">
            <v>2047</v>
          </cell>
          <cell r="B600"/>
        </row>
        <row r="601">
          <cell r="A601">
            <v>2048</v>
          </cell>
          <cell r="B601"/>
        </row>
        <row r="602">
          <cell r="A602">
            <v>2049</v>
          </cell>
          <cell r="B602"/>
        </row>
        <row r="603">
          <cell r="A603">
            <v>2050</v>
          </cell>
          <cell r="B603"/>
        </row>
        <row r="604">
          <cell r="A604">
            <v>2051</v>
          </cell>
          <cell r="B604"/>
        </row>
        <row r="605">
          <cell r="A605">
            <v>2052</v>
          </cell>
          <cell r="B605"/>
        </row>
        <row r="606">
          <cell r="A606">
            <v>2053</v>
          </cell>
          <cell r="B606"/>
        </row>
        <row r="607">
          <cell r="A607">
            <v>2054</v>
          </cell>
          <cell r="B607"/>
        </row>
        <row r="608">
          <cell r="A608">
            <v>2055</v>
          </cell>
          <cell r="B608"/>
        </row>
        <row r="609">
          <cell r="A609">
            <v>2056</v>
          </cell>
          <cell r="B609"/>
        </row>
        <row r="610">
          <cell r="A610">
            <v>2057</v>
          </cell>
          <cell r="B610"/>
        </row>
        <row r="611">
          <cell r="A611">
            <v>2058</v>
          </cell>
          <cell r="B611"/>
        </row>
        <row r="612">
          <cell r="A612">
            <v>2059</v>
          </cell>
          <cell r="B612"/>
        </row>
        <row r="613">
          <cell r="A613">
            <v>2060</v>
          </cell>
          <cell r="B613"/>
        </row>
        <row r="614">
          <cell r="A614" t="str">
            <v>Back to top</v>
          </cell>
        </row>
      </sheetData>
      <sheetData sheetId="20" refreshError="1"/>
      <sheetData sheetId="21" refreshError="1"/>
      <sheetData sheetId="22">
        <row r="8">
          <cell r="Q8">
            <v>9.9999999999999999E+306</v>
          </cell>
        </row>
      </sheetData>
      <sheetData sheetId="23" refreshError="1"/>
      <sheetData sheetId="24" refreshError="1"/>
      <sheetData sheetId="25" refreshError="1"/>
      <sheetData sheetId="26" refreshError="1"/>
      <sheetData sheetId="27" refreshError="1"/>
      <sheetData sheetId="28" refreshError="1"/>
      <sheetData sheetId="29">
        <row r="5">
          <cell r="E5" t="str">
            <v>Avg Area (000 ha)</v>
          </cell>
        </row>
      </sheetData>
      <sheetData sheetId="30" refreshError="1"/>
      <sheetData sheetId="31" refreshError="1"/>
      <sheetData sheetId="32" refreshError="1"/>
      <sheetData sheetId="3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Instructions"/>
      <sheetName val="Main Controls"/>
      <sheetName val="Preliminary Review 1"/>
      <sheetName val="Preliminary Review 2"/>
      <sheetName val="External Review"/>
      <sheetName val="ScenarioRecord"/>
      <sheetName val="Variable Meta-analysis"/>
      <sheetName val="Mangrove-Data"/>
      <sheetName val="Custom Adoption"/>
      <sheetName val="CO2 Calcs"/>
      <sheetName val="Unit Adoption Calculations"/>
      <sheetName val="Adoption Data"/>
      <sheetName val="Data Interpolator"/>
      <sheetName val="TLA Data"/>
      <sheetName val="S-Curve Adoption"/>
      <sheetName val="First Cost"/>
      <sheetName val="Net Profit Margin"/>
      <sheetName val="WORLD Land Data"/>
      <sheetName val="AEZ Data"/>
      <sheetName val="Emissions Factors"/>
      <sheetName val="CH4 Calcs"/>
      <sheetName val="Helper Tables"/>
      <sheetName val="Policy Analysis"/>
      <sheetName val="FAO Stat Land Data"/>
      <sheetName val="Region-Country Sorting"/>
      <sheetName val="ADD SHEETS --&gt;"/>
      <sheetName val="OPT3-AEZ-Area_percent"/>
    </sheetNames>
    <sheetDataSet>
      <sheetData sheetId="0"/>
      <sheetData sheetId="1"/>
      <sheetData sheetId="2"/>
      <sheetData sheetId="3"/>
      <sheetData sheetId="4"/>
      <sheetData sheetId="5"/>
      <sheetData sheetId="6"/>
      <sheetData sheetId="7">
        <row r="1">
          <cell r="E1" t="str">
            <v>Avg Area (000 ha)</v>
          </cell>
        </row>
      </sheetData>
      <sheetData sheetId="8">
        <row r="77">
          <cell r="A77" t="str">
            <v>Scenario 1</v>
          </cell>
        </row>
      </sheetData>
      <sheetData sheetId="9"/>
      <sheetData sheetId="10"/>
      <sheetData sheetId="11"/>
      <sheetData sheetId="12"/>
      <sheetData sheetId="13">
        <row r="520">
          <cell r="A520" t="str">
            <v>COUNTRY 3: EU (region)</v>
          </cell>
        </row>
        <row r="581">
          <cell r="A581" t="str">
            <v>COUNTRY 4 : USA</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nature.com/articles/s41467-018-03406-6.pdf" TargetMode="External"/><Relationship Id="rId13" Type="http://schemas.openxmlformats.org/officeDocument/2006/relationships/vmlDrawing" Target="../drawings/vmlDrawing1.vml"/><Relationship Id="rId3" Type="http://schemas.openxmlformats.org/officeDocument/2006/relationships/hyperlink" Target="http://gaez.fao.org/Main.html" TargetMode="External"/><Relationship Id="rId7" Type="http://schemas.openxmlformats.org/officeDocument/2006/relationships/hyperlink" Target="https://www.nature.com/articles/s41467-018-03406-6.pdf" TargetMode="External"/><Relationship Id="rId12" Type="http://schemas.openxmlformats.org/officeDocument/2006/relationships/drawing" Target="../drawings/drawing1.xml"/><Relationship Id="rId2" Type="http://schemas.openxmlformats.org/officeDocument/2006/relationships/hyperlink" Target="http://www.forestlandscaperestoration.org/sites/default/files/resource/4._bonn_challenge_world_of_opportunity_brochure_2011-09.pdf" TargetMode="External"/><Relationship Id="rId1" Type="http://schemas.openxmlformats.org/officeDocument/2006/relationships/hyperlink" Target="http://www.forestlandscaperestoration.org/sites/default/files/resource/4._bonn_challenge_world_of_opportunity_brochure_2011-09.pdf" TargetMode="External"/><Relationship Id="rId6" Type="http://schemas.openxmlformats.org/officeDocument/2006/relationships/hyperlink" Target="https://www.mdpi.com/2072-4292/10/10/1669" TargetMode="External"/><Relationship Id="rId11" Type="http://schemas.openxmlformats.org/officeDocument/2006/relationships/printerSettings" Target="../printerSettings/printerSettings1.bin"/><Relationship Id="rId5" Type="http://schemas.openxmlformats.org/officeDocument/2006/relationships/hyperlink" Target="http://eprints.whiterose.ac.uk/121665/" TargetMode="External"/><Relationship Id="rId10" Type="http://schemas.openxmlformats.org/officeDocument/2006/relationships/hyperlink" Target="http://www.forestlandscaperestoration.org/sites/default/files/resource/4._bonn_challenge_world_of_opportunity_brochure_2011-09.pdf" TargetMode="External"/><Relationship Id="rId4" Type="http://schemas.openxmlformats.org/officeDocument/2006/relationships/hyperlink" Target="http://gaez.fao.org/Main.html" TargetMode="External"/><Relationship Id="rId9" Type="http://schemas.openxmlformats.org/officeDocument/2006/relationships/hyperlink" Target="http://gaez.fao.org/Main.html" TargetMode="External"/><Relationship Id="rId1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nature.com/articles/s41467-018-03406-6.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hyperlink" Target="https://globalforestatlas.yale.edu/boreal-zone" TargetMode="External"/><Relationship Id="rId2" Type="http://schemas.openxmlformats.org/officeDocument/2006/relationships/hyperlink" Target="http://www.fao.org/3/t0829e/t0829e04.htm" TargetMode="External"/><Relationship Id="rId1" Type="http://schemas.openxmlformats.org/officeDocument/2006/relationships/hyperlink" Target="http://www.fao.org/3/t0829e/t0829e04.htm" TargetMode="External"/><Relationship Id="rId6" Type="http://schemas.openxmlformats.org/officeDocument/2006/relationships/printerSettings" Target="../printerSettings/printerSettings7.bin"/><Relationship Id="rId5" Type="http://schemas.openxmlformats.org/officeDocument/2006/relationships/hyperlink" Target="https://globalforestatlas.yale.edu/boreal-zone" TargetMode="External"/><Relationship Id="rId4" Type="http://schemas.openxmlformats.org/officeDocument/2006/relationships/hyperlink" Target="https://globalforestatlas.yale.edu/temperate-zone" TargetMode="External"/></Relationships>
</file>

<file path=xl/worksheets/_rels/sheet11.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https://www.ipcc.ch/publications_and_data/ar4/wg1/en/ch2s2-10-2.html" TargetMode="External"/><Relationship Id="rId7" Type="http://schemas.openxmlformats.org/officeDocument/2006/relationships/ctrlProp" Target="../ctrlProps/ctrlProp1.xml"/><Relationship Id="rId2" Type="http://schemas.openxmlformats.org/officeDocument/2006/relationships/hyperlink" Target="http://inflationdata.com/Inflation/Consumer_Price_Index/CurrentCPI.asp?reloaded=true" TargetMode="External"/><Relationship Id="rId1" Type="http://schemas.openxmlformats.org/officeDocument/2006/relationships/hyperlink" Target="http://www.usforex.com/forex-tools/historical-rate-tools/yearly-average-rates" TargetMode="External"/><Relationship Id="rId6" Type="http://schemas.openxmlformats.org/officeDocument/2006/relationships/vmlDrawing" Target="../drawings/vmlDrawing2.vml"/><Relationship Id="rId5" Type="http://schemas.openxmlformats.org/officeDocument/2006/relationships/drawing" Target="../drawings/drawing3.xml"/><Relationship Id="rId4"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pdf.wri.org/drylands.pdf" TargetMode="External"/><Relationship Id="rId1" Type="http://schemas.openxmlformats.org/officeDocument/2006/relationships/hyperlink" Target="https://journals.plos.org/plosone/article/file?id=10.1371/journal.pone.0051759&amp;type=printabl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www.fao.org/3/a-i4793e.pdf" TargetMode="External"/><Relationship Id="rId2" Type="http://schemas.openxmlformats.org/officeDocument/2006/relationships/hyperlink" Target="http://www.fao.org/faostat/en/" TargetMode="External"/><Relationship Id="rId1" Type="http://schemas.openxmlformats.org/officeDocument/2006/relationships/hyperlink" Target="https://www.ipcc.ch/site/assets/uploads/2019/08/Edited-SPM_Approved_Microsite_FINAL.pdf" TargetMode="External"/><Relationship Id="rId5" Type="http://schemas.openxmlformats.org/officeDocument/2006/relationships/hyperlink" Target="https://www.statista.com/statistics/201772/projection-for-total-global-grassland-area-from-2010/" TargetMode="External"/><Relationship Id="rId4" Type="http://schemas.openxmlformats.org/officeDocument/2006/relationships/hyperlink" Target="https://www.iucn.org/sites/dev/files/content/documents/global_grasslands_poster_august_2014_2.pdf" TargetMode="Externa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www.sciencedirect.com/science/article/pii/S0305750X1500270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68"/>
  <sheetViews>
    <sheetView showGridLines="0" tabSelected="1" zoomScale="40" zoomScaleNormal="40" workbookViewId="0">
      <selection activeCell="T30" sqref="T30"/>
    </sheetView>
  </sheetViews>
  <sheetFormatPr defaultColWidth="8.88671875" defaultRowHeight="14.4"/>
  <cols>
    <col min="1" max="1" width="26.6640625" style="11" customWidth="1"/>
    <col min="2" max="2" width="33.1640625" style="11" customWidth="1"/>
    <col min="3" max="3" width="15.5546875" style="11" customWidth="1"/>
    <col min="4" max="4" width="13.109375" style="11" customWidth="1"/>
    <col min="5" max="5" width="16.21875" style="11" customWidth="1"/>
    <col min="6" max="6" width="12.0546875" style="11" customWidth="1"/>
    <col min="7" max="8" width="13.38671875" style="11" customWidth="1"/>
    <col min="9" max="9" width="13.0546875" style="11" customWidth="1"/>
    <col min="10" max="10" width="14.71875" style="11" customWidth="1"/>
    <col min="11" max="11" width="15" style="11" customWidth="1"/>
    <col min="12" max="13" width="16.44140625" style="11" customWidth="1"/>
    <col min="14" max="19" width="11.1640625" style="11" customWidth="1"/>
    <col min="20" max="20" width="47.21875" style="11" customWidth="1"/>
    <col min="21" max="21" width="11.77734375" style="11" customWidth="1"/>
    <col min="22" max="22" width="20.33203125" style="11" customWidth="1"/>
    <col min="23" max="23" width="11.5" style="11" customWidth="1"/>
    <col min="24" max="24" width="20.1640625" style="11" customWidth="1"/>
    <col min="25" max="25" width="54.21875" style="11" customWidth="1"/>
    <col min="26" max="27" width="8.88671875" style="11"/>
    <col min="28" max="28" width="40.33203125" style="11" customWidth="1"/>
    <col min="29" max="29" width="10.109375" style="11" bestFit="1" customWidth="1"/>
    <col min="30" max="30" width="19.6640625" style="11" bestFit="1" customWidth="1"/>
    <col min="31" max="31" width="34.109375" style="11" customWidth="1"/>
    <col min="32" max="32" width="10.109375" style="11" bestFit="1" customWidth="1"/>
    <col min="33" max="35" width="8.88671875" style="11"/>
    <col min="36" max="36" width="16.109375" style="11" customWidth="1"/>
    <col min="37" max="40" width="8.88671875" style="11"/>
    <col min="41" max="41" width="16.609375" style="11" customWidth="1"/>
    <col min="42" max="43" width="8.88671875" style="11"/>
    <col min="44" max="44" width="13.83203125" style="11" customWidth="1"/>
    <col min="45" max="45" width="8.88671875" style="11"/>
    <col min="46" max="46" width="11.1640625" style="11" customWidth="1"/>
    <col min="47" max="54" width="8.88671875" style="11"/>
    <col min="55" max="55" width="14.94140625" style="11" customWidth="1"/>
    <col min="56" max="16384" width="8.88671875" style="11"/>
  </cols>
  <sheetData>
    <row r="1" spans="2:55" s="83" customFormat="1" ht="30.3">
      <c r="B1" s="1075" t="s">
        <v>1142</v>
      </c>
      <c r="C1" s="1075"/>
      <c r="D1" s="1075"/>
      <c r="E1" s="1075"/>
      <c r="F1" s="1075"/>
      <c r="G1" s="1075"/>
      <c r="H1" s="1075"/>
      <c r="I1" s="1075"/>
      <c r="J1" s="1075"/>
      <c r="K1" s="1075"/>
      <c r="L1" s="1075"/>
      <c r="T1" s="1070" t="s">
        <v>112</v>
      </c>
      <c r="U1" s="1070"/>
      <c r="V1" s="1070"/>
      <c r="AA1" s="98"/>
      <c r="AB1" s="98"/>
      <c r="AE1" s="98"/>
      <c r="AI1" s="267"/>
      <c r="AM1" s="287"/>
    </row>
    <row r="2" spans="2:55" s="44" customFormat="1" ht="57.6">
      <c r="B2" s="77"/>
      <c r="C2" s="77"/>
      <c r="D2" s="77"/>
      <c r="E2" s="77"/>
      <c r="F2" s="77"/>
      <c r="G2" s="77"/>
      <c r="H2" s="77"/>
      <c r="I2" s="77"/>
      <c r="J2" s="77"/>
      <c r="K2" s="77"/>
      <c r="L2" s="77"/>
      <c r="T2" s="283" t="s">
        <v>85</v>
      </c>
      <c r="U2" s="283" t="s">
        <v>130</v>
      </c>
      <c r="V2" s="283" t="s">
        <v>136</v>
      </c>
      <c r="W2" s="283" t="s">
        <v>585</v>
      </c>
      <c r="X2" s="283" t="s">
        <v>136</v>
      </c>
      <c r="Y2" s="283" t="s">
        <v>85</v>
      </c>
      <c r="Z2" s="283" t="s">
        <v>130</v>
      </c>
      <c r="AA2" s="283" t="s">
        <v>136</v>
      </c>
      <c r="AB2" s="283" t="s">
        <v>85</v>
      </c>
      <c r="AC2" s="283" t="s">
        <v>130</v>
      </c>
      <c r="AD2" s="283" t="s">
        <v>136</v>
      </c>
      <c r="AE2" s="283" t="s">
        <v>85</v>
      </c>
      <c r="AF2" s="283" t="s">
        <v>130</v>
      </c>
      <c r="AG2" s="283" t="s">
        <v>136</v>
      </c>
      <c r="AI2" s="268"/>
      <c r="AM2" s="288"/>
      <c r="AO2" s="893" t="s">
        <v>688</v>
      </c>
      <c r="AP2" s="893" t="s">
        <v>1069</v>
      </c>
      <c r="AR2" s="894" t="s">
        <v>688</v>
      </c>
      <c r="AS2" s="897" t="s">
        <v>1046</v>
      </c>
      <c r="AT2" s="898" t="s">
        <v>1053</v>
      </c>
      <c r="AU2" s="898" t="s">
        <v>1076</v>
      </c>
      <c r="AW2" s="1067" t="s">
        <v>1049</v>
      </c>
      <c r="AX2" s="1068"/>
      <c r="AY2" s="1068"/>
      <c r="AZ2" s="1068"/>
      <c r="BA2" s="1068"/>
      <c r="BB2" s="1068"/>
      <c r="BC2" s="1069"/>
    </row>
    <row r="3" spans="2:55" s="44" customFormat="1">
      <c r="B3" s="77"/>
      <c r="C3" s="77"/>
      <c r="D3" s="77"/>
      <c r="E3" s="77"/>
      <c r="F3" s="77"/>
      <c r="G3" s="77"/>
      <c r="H3" s="77"/>
      <c r="I3" s="77"/>
      <c r="J3" s="77"/>
      <c r="K3" s="77"/>
      <c r="L3" s="77"/>
      <c r="T3" s="862" t="s">
        <v>734</v>
      </c>
      <c r="U3" s="74">
        <f>'World Land Data'!AV3</f>
        <v>4282.6313419999969</v>
      </c>
      <c r="V3" s="316" t="s">
        <v>137</v>
      </c>
      <c r="W3" s="75">
        <f>'VMA Degraded Area'!T1046</f>
        <v>1066.5190767502399</v>
      </c>
      <c r="X3" s="322" t="s">
        <v>241</v>
      </c>
      <c r="Y3" s="880" t="s">
        <v>143</v>
      </c>
      <c r="Z3" s="73">
        <v>320.31333333333345</v>
      </c>
      <c r="AA3" s="316" t="s">
        <v>546</v>
      </c>
      <c r="AB3" s="877" t="s">
        <v>696</v>
      </c>
      <c r="AC3" s="73">
        <f>'World Land Data'!J20</f>
        <v>71.632044761895258</v>
      </c>
      <c r="AD3" s="885"/>
      <c r="AE3" s="891" t="s">
        <v>1068</v>
      </c>
      <c r="AF3" s="73">
        <f>G34</f>
        <v>216.48502527383738</v>
      </c>
      <c r="AG3" s="885"/>
      <c r="AI3" s="268"/>
      <c r="AM3" s="288"/>
      <c r="AO3" s="894" t="s">
        <v>727</v>
      </c>
      <c r="AP3" s="908">
        <f>26.6/$AN$9</f>
        <v>0.49350649350649356</v>
      </c>
      <c r="AR3" s="894" t="s">
        <v>727</v>
      </c>
      <c r="AS3" s="895">
        <v>0.11870613365883433</v>
      </c>
      <c r="AT3" s="896">
        <v>9.6746575342465765E-2</v>
      </c>
      <c r="AU3" s="896">
        <v>0.44973544973544971</v>
      </c>
      <c r="AW3" s="902" t="s">
        <v>147</v>
      </c>
      <c r="AX3" s="901" t="s">
        <v>192</v>
      </c>
      <c r="AY3" s="901" t="s">
        <v>560</v>
      </c>
      <c r="AZ3" s="901" t="s">
        <v>561</v>
      </c>
      <c r="BA3" s="901" t="s">
        <v>1047</v>
      </c>
      <c r="BB3" s="901" t="s">
        <v>1048</v>
      </c>
      <c r="BC3" s="901" t="s">
        <v>564</v>
      </c>
    </row>
    <row r="4" spans="2:55" s="44" customFormat="1">
      <c r="B4" s="77"/>
      <c r="C4" s="77"/>
      <c r="D4" s="77"/>
      <c r="E4" s="77"/>
      <c r="F4" s="77"/>
      <c r="G4" s="77"/>
      <c r="H4" s="77"/>
      <c r="I4" s="77"/>
      <c r="J4" s="77"/>
      <c r="K4" s="77"/>
      <c r="L4" s="77"/>
      <c r="T4" s="725" t="s">
        <v>539</v>
      </c>
      <c r="U4" s="74">
        <f>'World Land Data'!C15</f>
        <v>327.7</v>
      </c>
      <c r="V4" s="316" t="s">
        <v>543</v>
      </c>
      <c r="W4" s="75"/>
      <c r="X4" s="286"/>
      <c r="Y4" s="880" t="s">
        <v>144</v>
      </c>
      <c r="Z4" s="73">
        <v>73.649000000000001</v>
      </c>
      <c r="AA4" s="881" t="s">
        <v>537</v>
      </c>
      <c r="AB4" s="877" t="s">
        <v>697</v>
      </c>
      <c r="AC4" s="73">
        <f>'World Land Data'!J17</f>
        <v>135.80344813593217</v>
      </c>
      <c r="AD4" s="885"/>
      <c r="AE4" s="891"/>
      <c r="AF4" s="73"/>
      <c r="AG4" s="885"/>
      <c r="AI4" s="268"/>
      <c r="AO4" s="894" t="s">
        <v>590</v>
      </c>
      <c r="AP4" s="908">
        <f>13.5/$AN$9</f>
        <v>0.2504638218923933</v>
      </c>
      <c r="AR4" s="894" t="s">
        <v>594</v>
      </c>
      <c r="AS4" s="895">
        <v>3.1126029905401281E-2</v>
      </c>
      <c r="AT4" s="896">
        <v>4.2808219178082189E-2</v>
      </c>
      <c r="AU4" s="896">
        <v>0.18518518518518517</v>
      </c>
      <c r="AW4" s="903">
        <v>2018</v>
      </c>
      <c r="AX4" s="903">
        <v>294.14017964377621</v>
      </c>
      <c r="AY4" s="903">
        <v>98.492121787383581</v>
      </c>
      <c r="AZ4" s="903">
        <v>44.661652372527556</v>
      </c>
      <c r="BA4" s="903">
        <v>116.27352458671648</v>
      </c>
      <c r="BB4" s="903">
        <v>17.703256789452578</v>
      </c>
      <c r="BC4" s="903">
        <v>17.00962410769603</v>
      </c>
    </row>
    <row r="5" spans="2:55" s="44" customFormat="1">
      <c r="B5" s="77"/>
      <c r="C5" s="77"/>
      <c r="D5" s="77"/>
      <c r="E5" s="77"/>
      <c r="F5" s="77"/>
      <c r="G5" s="77"/>
      <c r="H5" s="77"/>
      <c r="I5" s="77"/>
      <c r="J5" s="77"/>
      <c r="K5" s="77"/>
      <c r="L5" s="77"/>
      <c r="T5" s="317" t="s">
        <v>553</v>
      </c>
      <c r="U5" s="74">
        <f>'Mangrove-Data'!I10</f>
        <v>13.222379285580685</v>
      </c>
      <c r="V5" s="316" t="s">
        <v>253</v>
      </c>
      <c r="W5" s="75"/>
      <c r="X5" s="286"/>
      <c r="Y5" s="882" t="s">
        <v>540</v>
      </c>
      <c r="Z5" s="73">
        <f>'World Land Data'!K16</f>
        <v>116.8</v>
      </c>
      <c r="AA5" s="883" t="s">
        <v>542</v>
      </c>
      <c r="AB5" s="877" t="s">
        <v>698</v>
      </c>
      <c r="AC5" s="73">
        <f>'World Land Data'!J26</f>
        <v>24.804353152986842</v>
      </c>
      <c r="AD5" s="885"/>
      <c r="AE5" s="888" t="s">
        <v>1042</v>
      </c>
      <c r="AF5" s="73">
        <v>8.8384999999999998</v>
      </c>
      <c r="AG5" s="885"/>
      <c r="AI5" s="268"/>
      <c r="AO5" s="894" t="s">
        <v>594</v>
      </c>
      <c r="AP5" s="908">
        <f>11/$AN$9</f>
        <v>0.20408163265306123</v>
      </c>
      <c r="AR5" s="894" t="s">
        <v>593</v>
      </c>
      <c r="AS5" s="895">
        <v>0.81934696368629845</v>
      </c>
      <c r="AT5" s="896">
        <v>0.73287671232876705</v>
      </c>
      <c r="AU5" s="896">
        <v>0.35978835978835971</v>
      </c>
      <c r="AW5" s="902" t="s">
        <v>688</v>
      </c>
      <c r="AX5" s="901"/>
      <c r="AY5" s="902" t="s">
        <v>1050</v>
      </c>
      <c r="AZ5" s="902" t="s">
        <v>1050</v>
      </c>
      <c r="BA5" s="902" t="s">
        <v>589</v>
      </c>
      <c r="BB5" s="902" t="s">
        <v>589</v>
      </c>
      <c r="BC5" s="902" t="s">
        <v>589</v>
      </c>
    </row>
    <row r="6" spans="2:55" s="44" customFormat="1">
      <c r="B6" s="77"/>
      <c r="C6" s="77"/>
      <c r="D6" s="77"/>
      <c r="E6" s="77"/>
      <c r="F6" s="77"/>
      <c r="G6" s="77"/>
      <c r="H6" s="77"/>
      <c r="I6" s="77"/>
      <c r="J6" s="77"/>
      <c r="K6" s="77"/>
      <c r="L6" s="77"/>
      <c r="T6" s="285" t="s">
        <v>91</v>
      </c>
      <c r="U6" s="74">
        <v>288.95690400000001</v>
      </c>
      <c r="V6" s="316" t="s">
        <v>145</v>
      </c>
      <c r="W6" s="75"/>
      <c r="X6" s="286"/>
      <c r="Y6" s="882" t="s">
        <v>541</v>
      </c>
      <c r="Z6" s="73">
        <f>'World Land Data'!Q15</f>
        <v>19</v>
      </c>
      <c r="AA6" s="883" t="s">
        <v>542</v>
      </c>
      <c r="AB6" s="877" t="s">
        <v>699</v>
      </c>
      <c r="AC6" s="878">
        <f>'World Land Data'!J28</f>
        <v>0.27075899999999997</v>
      </c>
      <c r="AD6" s="885"/>
      <c r="AE6" s="888" t="s">
        <v>1043</v>
      </c>
      <c r="AF6" s="73">
        <v>3.22</v>
      </c>
      <c r="AG6" s="885"/>
      <c r="AO6" s="894" t="s">
        <v>593</v>
      </c>
      <c r="AP6" s="908">
        <f>2.8/$AN$9</f>
        <v>5.1948051948051945E-2</v>
      </c>
      <c r="AR6" s="894" t="s">
        <v>728</v>
      </c>
      <c r="AS6" s="895">
        <v>3.0820872749465975E-2</v>
      </c>
      <c r="AT6" s="896">
        <v>0.12756849315068494</v>
      </c>
      <c r="AU6" s="896">
        <v>5.2910052910052907E-3</v>
      </c>
      <c r="AW6" s="901"/>
      <c r="AX6" s="902" t="s">
        <v>1051</v>
      </c>
      <c r="AY6" s="904">
        <f>(AY4+AZ4)/$AX$4</f>
        <v>0.48668554678004244</v>
      </c>
      <c r="AZ6" s="901"/>
      <c r="BA6" s="901"/>
      <c r="BB6" s="901"/>
      <c r="BC6" s="901"/>
    </row>
    <row r="7" spans="2:55" s="44" customFormat="1" ht="14.7" thickBot="1">
      <c r="B7" s="77"/>
      <c r="C7" s="77"/>
      <c r="D7" s="77"/>
      <c r="E7" s="77"/>
      <c r="F7" s="77"/>
      <c r="G7" s="77"/>
      <c r="H7" s="77"/>
      <c r="I7" s="77"/>
      <c r="J7" s="77"/>
      <c r="K7" s="77"/>
      <c r="L7" s="77"/>
      <c r="T7" s="285" t="s">
        <v>92</v>
      </c>
      <c r="U7" s="74">
        <v>150</v>
      </c>
      <c r="V7" s="316" t="s">
        <v>145</v>
      </c>
      <c r="W7" s="75"/>
      <c r="X7" s="286"/>
      <c r="Y7" s="882" t="s">
        <v>538</v>
      </c>
      <c r="Z7" s="73">
        <v>51</v>
      </c>
      <c r="AA7" s="881"/>
      <c r="AB7" s="877" t="s">
        <v>1039</v>
      </c>
      <c r="AC7" s="879">
        <f>AJ15*AC13</f>
        <v>0.66893003899836889</v>
      </c>
      <c r="AD7" s="877"/>
      <c r="AE7" s="913" t="s">
        <v>1070</v>
      </c>
      <c r="AF7" s="73">
        <f>'World Land Data'!$K$16</f>
        <v>116.8</v>
      </c>
      <c r="AG7" s="877"/>
      <c r="AR7" s="916"/>
      <c r="AT7" s="919"/>
      <c r="AW7" s="901"/>
      <c r="AX7" s="902" t="s">
        <v>1052</v>
      </c>
      <c r="AY7" s="904">
        <f>SUM(BA4:BC4)/$AX$4</f>
        <v>0.5133144532199575</v>
      </c>
      <c r="AZ7" s="901"/>
      <c r="BA7" s="901"/>
      <c r="BB7" s="901"/>
      <c r="BC7" s="901"/>
    </row>
    <row r="8" spans="2:55" s="44" customFormat="1">
      <c r="F8" s="80"/>
      <c r="G8" s="77"/>
      <c r="H8" s="77"/>
      <c r="I8" s="77"/>
      <c r="J8" s="77"/>
      <c r="K8" s="77"/>
      <c r="L8" s="77"/>
      <c r="T8" s="837" t="s">
        <v>690</v>
      </c>
      <c r="U8" s="74">
        <v>50</v>
      </c>
      <c r="V8" s="316" t="s">
        <v>145</v>
      </c>
      <c r="W8" s="75"/>
      <c r="X8" s="286"/>
      <c r="Y8" s="882" t="s">
        <v>545</v>
      </c>
      <c r="Z8" s="73">
        <v>0.8</v>
      </c>
      <c r="AA8" s="881"/>
      <c r="AB8" s="891" t="s">
        <v>1055</v>
      </c>
      <c r="AC8" s="879">
        <v>3.0152942847672712E-2</v>
      </c>
      <c r="AD8" s="877"/>
      <c r="AE8" s="891"/>
      <c r="AF8" s="879"/>
      <c r="AG8" s="877"/>
    </row>
    <row r="9" spans="2:55" s="44" customFormat="1">
      <c r="B9" s="78"/>
      <c r="C9" s="1076" t="s">
        <v>108</v>
      </c>
      <c r="D9" s="1077"/>
      <c r="E9" s="1077"/>
      <c r="F9" s="1077"/>
      <c r="G9" s="1077"/>
      <c r="H9" s="1077"/>
      <c r="I9" s="1077"/>
      <c r="J9" s="1078"/>
      <c r="K9" s="77"/>
      <c r="L9" s="77"/>
      <c r="T9" s="321" t="s">
        <v>234</v>
      </c>
      <c r="U9" s="74">
        <v>100</v>
      </c>
      <c r="V9" s="316" t="s">
        <v>536</v>
      </c>
      <c r="W9" s="75"/>
      <c r="X9" s="286"/>
      <c r="Y9" s="884" t="s">
        <v>233</v>
      </c>
      <c r="Z9" s="73">
        <f>'World Land Data'!K17</f>
        <v>500</v>
      </c>
      <c r="AA9" s="885"/>
      <c r="AB9" s="891" t="s">
        <v>1056</v>
      </c>
      <c r="AC9" s="879">
        <f>AJ15*(1-AC13)</f>
        <v>5.7947180566951542E-2</v>
      </c>
      <c r="AD9" s="877"/>
      <c r="AE9" s="891"/>
      <c r="AF9" s="879"/>
      <c r="AG9" s="877"/>
      <c r="AM9" s="905" t="s">
        <v>1063</v>
      </c>
      <c r="AN9" s="44">
        <f>26.6+13.5+11+2.8</f>
        <v>53.9</v>
      </c>
    </row>
    <row r="10" spans="2:55" s="44" customFormat="1" ht="14.4" customHeight="1">
      <c r="B10" s="79">
        <v>1</v>
      </c>
      <c r="C10" s="1072" t="str">
        <f>C19</f>
        <v xml:space="preserve">Land Allocation on Non Degraded Forest Area </v>
      </c>
      <c r="D10" s="1073"/>
      <c r="E10" s="1073"/>
      <c r="F10" s="1073"/>
      <c r="G10" s="1073"/>
      <c r="H10" s="1073"/>
      <c r="I10" s="1073"/>
      <c r="J10" s="1074"/>
      <c r="K10" s="77"/>
      <c r="L10" s="77"/>
      <c r="T10" s="284" t="s">
        <v>122</v>
      </c>
      <c r="U10" s="73">
        <f>'World Land Data'!AV5</f>
        <v>4692.6430450000007</v>
      </c>
      <c r="V10" s="316" t="s">
        <v>137</v>
      </c>
      <c r="W10" s="75">
        <f>'VMA Degraded Area'!T975</f>
        <v>1195.0454735590999</v>
      </c>
      <c r="X10" s="322" t="s">
        <v>241</v>
      </c>
      <c r="Y10" s="884" t="s">
        <v>565</v>
      </c>
      <c r="Z10" s="73">
        <f>'World Land Data'!K18</f>
        <v>330.04196462499999</v>
      </c>
      <c r="AA10" s="885" t="s">
        <v>566</v>
      </c>
      <c r="AB10" s="891" t="s">
        <v>1057</v>
      </c>
      <c r="AC10" s="879">
        <v>0.24296983758700691</v>
      </c>
      <c r="AD10" s="877"/>
      <c r="AE10" s="891"/>
      <c r="AF10" s="879"/>
      <c r="AG10" s="877"/>
      <c r="AI10" s="11"/>
      <c r="AO10" s="916" t="s">
        <v>1071</v>
      </c>
    </row>
    <row r="11" spans="2:55" s="44" customFormat="1" ht="14.4" customHeight="1">
      <c r="B11" s="79">
        <v>2</v>
      </c>
      <c r="C11" s="1072" t="str">
        <f>C45</f>
        <v xml:space="preserve">Land Allocation on Degraded Forest Area </v>
      </c>
      <c r="D11" s="1073"/>
      <c r="E11" s="1073"/>
      <c r="F11" s="1073"/>
      <c r="G11" s="1073"/>
      <c r="H11" s="1073"/>
      <c r="I11" s="1073"/>
      <c r="J11" s="1074"/>
      <c r="K11" s="77"/>
      <c r="L11" s="77"/>
      <c r="T11" s="293" t="s">
        <v>134</v>
      </c>
      <c r="U11" s="73">
        <f>'World Land Data'!K20</f>
        <v>858.10910802499995</v>
      </c>
      <c r="V11" s="738" t="s">
        <v>566</v>
      </c>
      <c r="W11" s="75"/>
      <c r="X11" s="286"/>
      <c r="Y11" s="884" t="s">
        <v>567</v>
      </c>
      <c r="Z11" s="73">
        <f>'World Land Data'!K21</f>
        <v>330.04196462499999</v>
      </c>
      <c r="AA11" s="885" t="s">
        <v>566</v>
      </c>
      <c r="AB11" s="887" t="s">
        <v>1040</v>
      </c>
      <c r="AC11" s="73">
        <v>496.80941840926499</v>
      </c>
      <c r="AD11" s="885"/>
      <c r="AE11" s="887"/>
      <c r="AF11" s="73"/>
      <c r="AG11" s="885"/>
      <c r="AI11" s="909" t="s">
        <v>1040</v>
      </c>
      <c r="AO11" s="81" t="s">
        <v>715</v>
      </c>
      <c r="AP11" s="914">
        <v>0.43881174755482261</v>
      </c>
    </row>
    <row r="12" spans="2:55" s="44" customFormat="1" ht="14.4" customHeight="1">
      <c r="B12" s="79">
        <v>3</v>
      </c>
      <c r="C12" s="1072" t="str">
        <f>C71</f>
        <v xml:space="preserve">Land Allocation on Non Degraded Grassland Area </v>
      </c>
      <c r="D12" s="1073"/>
      <c r="E12" s="1073"/>
      <c r="F12" s="1073"/>
      <c r="G12" s="1073"/>
      <c r="H12" s="1073"/>
      <c r="I12" s="1073"/>
      <c r="J12" s="1074"/>
      <c r="K12" s="77"/>
      <c r="L12" s="77"/>
      <c r="T12" s="300" t="s">
        <v>135</v>
      </c>
      <c r="U12" s="73">
        <f>'World Land Data'!K19</f>
        <v>1122.1426797249999</v>
      </c>
      <c r="V12" s="316"/>
      <c r="W12" s="75"/>
      <c r="X12" s="286"/>
      <c r="Y12" s="884" t="s">
        <v>103</v>
      </c>
      <c r="Z12" s="73">
        <f>'World Land Data'!K26</f>
        <v>370.85347424999998</v>
      </c>
      <c r="AA12" s="885" t="s">
        <v>568</v>
      </c>
      <c r="AB12" s="888" t="s">
        <v>1041</v>
      </c>
      <c r="AC12" s="73">
        <v>641.91744216385462</v>
      </c>
      <c r="AD12" s="885"/>
      <c r="AE12" s="888"/>
      <c r="AF12" s="73"/>
      <c r="AG12" s="885"/>
      <c r="AI12" s="899" t="s">
        <v>688</v>
      </c>
      <c r="AJ12" s="81" t="s">
        <v>1037</v>
      </c>
      <c r="AO12" s="81" t="s">
        <v>717</v>
      </c>
      <c r="AP12" s="914">
        <v>0.13874171396708795</v>
      </c>
    </row>
    <row r="13" spans="2:55" ht="14.4" customHeight="1">
      <c r="B13" s="79">
        <v>4</v>
      </c>
      <c r="C13" s="1072" t="str">
        <f>C105</f>
        <v xml:space="preserve">Land Allocation on Degraded Grassland Area </v>
      </c>
      <c r="D13" s="1073"/>
      <c r="E13" s="1073"/>
      <c r="F13" s="1073"/>
      <c r="G13" s="1073"/>
      <c r="H13" s="1073"/>
      <c r="I13" s="1073"/>
      <c r="J13" s="1074"/>
      <c r="T13" s="300" t="s">
        <v>123</v>
      </c>
      <c r="U13" s="73">
        <f>'World Land Data'!AV7</f>
        <v>1417.5491510000006</v>
      </c>
      <c r="V13" s="316" t="s">
        <v>137</v>
      </c>
      <c r="W13" s="75">
        <f>'VMA Degraded Area'!T1010</f>
        <v>403.95069219219761</v>
      </c>
      <c r="X13" s="322" t="s">
        <v>241</v>
      </c>
      <c r="Y13" s="886" t="s">
        <v>691</v>
      </c>
      <c r="Z13" s="73">
        <f>'World Land Data'!B30</f>
        <v>294.14017964377621</v>
      </c>
      <c r="AA13" s="885"/>
      <c r="AB13" s="888" t="s">
        <v>1045</v>
      </c>
      <c r="AC13" s="879">
        <v>0.92027927274759758</v>
      </c>
      <c r="AD13" s="885"/>
      <c r="AE13" s="888"/>
      <c r="AF13" s="879"/>
      <c r="AG13" s="885"/>
      <c r="AI13" s="899" t="s">
        <v>593</v>
      </c>
      <c r="AJ13" s="900">
        <v>3.0152942847672712E-2</v>
      </c>
      <c r="AO13" s="899" t="s">
        <v>714</v>
      </c>
      <c r="AP13" s="915">
        <v>0.17360635390434975</v>
      </c>
    </row>
    <row r="14" spans="2:55" s="89" customFormat="1" ht="14.4" customHeight="1">
      <c r="B14" s="79">
        <v>5</v>
      </c>
      <c r="C14" s="1071" t="str">
        <f>C119</f>
        <v xml:space="preserve">Land Allocation on Non Degraded Cropland Area </v>
      </c>
      <c r="D14" s="1071"/>
      <c r="E14" s="1071"/>
      <c r="F14" s="1071"/>
      <c r="G14" s="1071"/>
      <c r="H14" s="1071"/>
      <c r="I14" s="1071"/>
      <c r="J14" s="1071"/>
      <c r="T14" s="300" t="s">
        <v>138</v>
      </c>
      <c r="U14" s="73">
        <f>'World Land Data'!Q19</f>
        <v>685</v>
      </c>
      <c r="V14" s="738" t="s">
        <v>566</v>
      </c>
      <c r="W14" s="76"/>
      <c r="X14" s="76"/>
      <c r="Y14" s="886" t="s">
        <v>692</v>
      </c>
      <c r="Z14" s="73">
        <f>'World Land Data'!B31</f>
        <v>34.002666666666663</v>
      </c>
      <c r="AA14" s="885"/>
      <c r="AB14" s="891" t="s">
        <v>1064</v>
      </c>
      <c r="AC14" s="878">
        <f>AC12*(AP3+AP4)*AC13</f>
        <v>439.49549174816065</v>
      </c>
      <c r="AD14" s="885"/>
      <c r="AE14" s="888"/>
      <c r="AF14" s="879"/>
      <c r="AG14" s="885"/>
      <c r="AI14" s="899" t="s">
        <v>594</v>
      </c>
      <c r="AJ14" s="900">
        <v>0.24296983758700691</v>
      </c>
      <c r="AO14" s="899" t="s">
        <v>1072</v>
      </c>
      <c r="AP14" s="915">
        <v>0.18143239500756733</v>
      </c>
    </row>
    <row r="15" spans="2:55" s="89" customFormat="1">
      <c r="B15" s="79">
        <v>6</v>
      </c>
      <c r="C15" s="1071" t="str">
        <f>C142</f>
        <v xml:space="preserve">Land Allocation on Degraded Cropland Area </v>
      </c>
      <c r="D15" s="1071"/>
      <c r="E15" s="1071"/>
      <c r="F15" s="1071"/>
      <c r="G15" s="1071"/>
      <c r="H15" s="1071"/>
      <c r="I15" s="1071"/>
      <c r="J15" s="1071"/>
      <c r="T15" s="300" t="s">
        <v>139</v>
      </c>
      <c r="U15" s="73">
        <v>685</v>
      </c>
      <c r="V15" s="738" t="s">
        <v>566</v>
      </c>
      <c r="W15" s="76"/>
      <c r="X15" s="76"/>
      <c r="Y15" s="877" t="s">
        <v>694</v>
      </c>
      <c r="Z15" s="73">
        <f>'World Land Data'!P20</f>
        <v>267</v>
      </c>
      <c r="AA15" s="885"/>
      <c r="AB15" s="891" t="s">
        <v>1065</v>
      </c>
      <c r="AC15" s="878">
        <f>AC12*AP6</f>
        <v>33.346360631888551</v>
      </c>
      <c r="AD15" s="885"/>
      <c r="AE15" s="888"/>
      <c r="AF15" s="73"/>
      <c r="AG15" s="885"/>
      <c r="AI15" s="899" t="s">
        <v>589</v>
      </c>
      <c r="AJ15" s="900">
        <v>0.72687721956532048</v>
      </c>
      <c r="AO15" s="899" t="s">
        <v>1073</v>
      </c>
      <c r="AP15" s="915">
        <f>AP11-AP14</f>
        <v>0.2573793525472553</v>
      </c>
    </row>
    <row r="16" spans="2:55" s="89" customFormat="1">
      <c r="B16" s="79">
        <v>7</v>
      </c>
      <c r="C16" s="1071" t="str">
        <f>C155</f>
        <v>Land Allocation for the Bridge-General Solution</v>
      </c>
      <c r="D16" s="1071"/>
      <c r="E16" s="1071"/>
      <c r="F16" s="1071"/>
      <c r="G16" s="1071"/>
      <c r="H16" s="1071"/>
      <c r="I16" s="1071"/>
      <c r="J16" s="1071"/>
      <c r="T16" s="300" t="s">
        <v>141</v>
      </c>
      <c r="U16" s="73">
        <f>'World Land Data'!Q18</f>
        <v>111</v>
      </c>
      <c r="V16" s="724" t="s">
        <v>547</v>
      </c>
      <c r="W16" s="76"/>
      <c r="X16" s="76"/>
      <c r="Y16" s="877"/>
      <c r="Z16" s="73"/>
      <c r="AA16" s="885"/>
      <c r="AB16" s="891" t="s">
        <v>1066</v>
      </c>
      <c r="AC16" s="878">
        <f>AC12*AP5</f>
        <v>131.00355962527647</v>
      </c>
      <c r="AD16" s="885"/>
      <c r="AE16" s="888"/>
      <c r="AF16" s="73"/>
      <c r="AG16" s="885"/>
    </row>
    <row r="17" spans="1:33" s="89" customFormat="1">
      <c r="B17" s="79"/>
      <c r="C17" s="1071"/>
      <c r="D17" s="1071"/>
      <c r="E17" s="1071"/>
      <c r="F17" s="1071"/>
      <c r="G17" s="1071"/>
      <c r="H17" s="1071"/>
      <c r="I17" s="1071"/>
      <c r="J17" s="1071"/>
      <c r="T17" s="300" t="s">
        <v>140</v>
      </c>
      <c r="U17" s="73">
        <f>'World Land Data'!Q17</f>
        <v>52</v>
      </c>
      <c r="V17" s="724" t="s">
        <v>547</v>
      </c>
      <c r="W17" s="76"/>
      <c r="X17" s="76"/>
      <c r="Y17" s="877" t="s">
        <v>695</v>
      </c>
      <c r="Z17" s="73">
        <f>'World Land Data'!J19</f>
        <v>550</v>
      </c>
      <c r="AA17" s="885"/>
      <c r="AB17" s="891" t="s">
        <v>1067</v>
      </c>
      <c r="AC17" s="878">
        <f>AC12*(AP3+AP4)*(1-AC13)</f>
        <v>38.072030158528918</v>
      </c>
      <c r="AD17" s="885"/>
      <c r="AE17" s="888"/>
      <c r="AF17" s="73"/>
      <c r="AG17" s="885"/>
    </row>
    <row r="18" spans="1:33">
      <c r="B18" s="79"/>
      <c r="C18" s="82"/>
      <c r="D18" s="82"/>
      <c r="E18" s="82"/>
      <c r="F18" s="82"/>
      <c r="G18" s="82"/>
      <c r="H18" s="82"/>
      <c r="I18" s="82"/>
      <c r="J18" s="82"/>
      <c r="S18" s="89"/>
    </row>
    <row r="19" spans="1:33" s="72" customFormat="1" ht="17.7">
      <c r="B19" s="85">
        <v>1</v>
      </c>
      <c r="C19" s="1040" t="s">
        <v>131</v>
      </c>
      <c r="D19" s="1040"/>
      <c r="E19" s="1040"/>
      <c r="F19" s="1040"/>
      <c r="G19" s="1040"/>
      <c r="H19" s="1040"/>
      <c r="I19" s="1040"/>
      <c r="J19" s="1040"/>
      <c r="K19" s="1040"/>
      <c r="L19" s="1040"/>
      <c r="M19" s="1040"/>
    </row>
    <row r="20" spans="1:33" s="84" customFormat="1">
      <c r="C20" s="1030" t="s">
        <v>115</v>
      </c>
      <c r="D20" s="1030"/>
      <c r="E20" s="1030"/>
      <c r="F20" s="94" t="s">
        <v>116</v>
      </c>
      <c r="G20" s="1030" t="s">
        <v>115</v>
      </c>
      <c r="H20" s="1030"/>
      <c r="I20" s="94" t="s">
        <v>116</v>
      </c>
      <c r="J20" s="1030" t="s">
        <v>115</v>
      </c>
      <c r="K20" s="1030"/>
    </row>
    <row r="21" spans="1:33" ht="43.2">
      <c r="A21" s="88" t="s">
        <v>121</v>
      </c>
      <c r="B21" s="88" t="s">
        <v>1139</v>
      </c>
      <c r="C21" s="88" t="s">
        <v>1079</v>
      </c>
      <c r="D21" s="88" t="s">
        <v>114</v>
      </c>
      <c r="E21" s="88" t="s">
        <v>109</v>
      </c>
      <c r="F21" s="88" t="s">
        <v>109</v>
      </c>
      <c r="G21" s="88" t="s">
        <v>117</v>
      </c>
      <c r="H21" s="88" t="s">
        <v>118</v>
      </c>
      <c r="I21" s="88" t="s">
        <v>118</v>
      </c>
      <c r="J21" s="88" t="s">
        <v>119</v>
      </c>
      <c r="K21" s="88" t="s">
        <v>120</v>
      </c>
      <c r="L21" s="88" t="s">
        <v>106</v>
      </c>
      <c r="M21" s="88" t="s">
        <v>107</v>
      </c>
      <c r="S21" s="59"/>
      <c r="T21" s="59"/>
      <c r="AD21" s="906"/>
    </row>
    <row r="22" spans="1:33">
      <c r="A22" s="93" t="s">
        <v>78</v>
      </c>
      <c r="B22" s="826" t="s">
        <v>689</v>
      </c>
      <c r="C22" s="824">
        <f>'Discrete Solution'!$C$48+'Discrete Solution'!$I$48+'Discrete Solution'!$O$48</f>
        <v>1327.7357</v>
      </c>
      <c r="D22" s="274">
        <f>$U$4</f>
        <v>327.7</v>
      </c>
      <c r="E22" s="274">
        <f>$AF$5*($AS$3/2)</f>
        <v>0.52459208117180356</v>
      </c>
      <c r="F22" s="276">
        <f>E22/C22</f>
        <v>3.9510279129483644E-4</v>
      </c>
      <c r="G22" s="833">
        <f>D22*$AS$3</f>
        <v>38.900000000000006</v>
      </c>
      <c r="H22" s="91">
        <f>G22-E22</f>
        <v>38.375407918828202</v>
      </c>
      <c r="I22" s="92">
        <f>H22/C22</f>
        <v>2.8902896803052146E-2</v>
      </c>
      <c r="J22" s="49">
        <f>'Discrete Solution'!AS18</f>
        <v>38.900000000000006</v>
      </c>
      <c r="K22" s="48">
        <f>G22-J22</f>
        <v>0</v>
      </c>
      <c r="L22" s="265"/>
      <c r="M22" s="266"/>
      <c r="S22" s="59"/>
    </row>
    <row r="23" spans="1:33">
      <c r="A23" s="93" t="s">
        <v>550</v>
      </c>
      <c r="B23" s="826" t="s">
        <v>689</v>
      </c>
      <c r="C23" s="824">
        <f>'Discrete Solution'!$C$48+'Discrete Solution'!$I$48+'Discrete Solution'!$O$48</f>
        <v>1327.7357</v>
      </c>
      <c r="D23" s="274">
        <f>$U$5</f>
        <v>13.222379285580685</v>
      </c>
      <c r="E23" s="274">
        <f>$AF$6/3</f>
        <v>1.0733333333333335</v>
      </c>
      <c r="F23" s="276">
        <f t="shared" ref="F23" si="0">E23/C23</f>
        <v>8.083938191413649E-4</v>
      </c>
      <c r="G23" s="833">
        <f>D23/3</f>
        <v>4.4074597618602285</v>
      </c>
      <c r="H23" s="91">
        <f t="shared" ref="H23" si="1">G23-E23</f>
        <v>3.3341264285268952</v>
      </c>
      <c r="I23" s="92">
        <f t="shared" ref="I23" si="2">H23/C23</f>
        <v>2.5111371401152316E-3</v>
      </c>
      <c r="J23" s="49">
        <f>'Discrete Solution'!AS19</f>
        <v>4.4074597618602285</v>
      </c>
      <c r="K23" s="48">
        <f>G23-J23</f>
        <v>0</v>
      </c>
      <c r="L23" s="265"/>
      <c r="M23" s="266"/>
      <c r="S23" s="744"/>
    </row>
    <row r="24" spans="1:33">
      <c r="A24" s="93" t="s">
        <v>79</v>
      </c>
      <c r="B24" s="826" t="s">
        <v>689</v>
      </c>
      <c r="C24" s="824">
        <f>'Discrete Solution'!$C$48+'Discrete Solution'!$I$48+'Discrete Solution'!$O$48</f>
        <v>1327.7357</v>
      </c>
      <c r="D24" s="274">
        <v>1155.1279078572097</v>
      </c>
      <c r="E24" s="274">
        <f>$AC$11*$AC$7</f>
        <v>332.33074363126661</v>
      </c>
      <c r="F24" s="276">
        <f>E24/C24</f>
        <v>0.25029886869146217</v>
      </c>
      <c r="G24" s="833">
        <f>D24*0.5</f>
        <v>577.56395392860486</v>
      </c>
      <c r="H24" s="91">
        <f>G24-E24</f>
        <v>245.23321029733825</v>
      </c>
      <c r="I24" s="92">
        <f>H24/C24</f>
        <v>0.18470032122909572</v>
      </c>
      <c r="J24" s="49">
        <f>'Discrete Solution'!AS20</f>
        <v>577.56395392860486</v>
      </c>
      <c r="K24" s="48">
        <f t="shared" ref="K24" si="3">G24-J24</f>
        <v>0</v>
      </c>
      <c r="L24" s="766"/>
      <c r="M24" s="264"/>
      <c r="S24" s="743"/>
    </row>
    <row r="25" spans="1:33">
      <c r="A25" s="93" t="s">
        <v>80</v>
      </c>
      <c r="B25" s="826" t="s">
        <v>689</v>
      </c>
      <c r="C25" s="824">
        <f>'Discrete Solution'!$C$48+'Discrete Solution'!$I$48+'Discrete Solution'!$O$48</f>
        <v>1327.7357</v>
      </c>
      <c r="D25" s="274">
        <v>1155.1279078572097</v>
      </c>
      <c r="E25" s="274">
        <f>$AC$14</f>
        <v>439.49549174816065</v>
      </c>
      <c r="F25" s="276">
        <f>E25/C25</f>
        <v>0.3310112786363737</v>
      </c>
      <c r="G25" s="833">
        <f>C25-SUM(G22:G24)-G26</f>
        <v>606.8642863095348</v>
      </c>
      <c r="H25" s="91">
        <f>G25-E25</f>
        <v>167.36879456137416</v>
      </c>
      <c r="I25" s="92">
        <f t="shared" ref="I25:I26" si="4">H25/C25</f>
        <v>0.12605580655952398</v>
      </c>
      <c r="J25" s="49">
        <f>'Discrete Solution'!AS21</f>
        <v>606.8642863095348</v>
      </c>
      <c r="K25" s="48">
        <f>G25-J25</f>
        <v>0</v>
      </c>
      <c r="L25" s="86"/>
      <c r="M25" s="87"/>
      <c r="S25" s="12"/>
    </row>
    <row r="26" spans="1:33">
      <c r="A26" s="93" t="s">
        <v>243</v>
      </c>
      <c r="B26" s="826" t="s">
        <v>689</v>
      </c>
      <c r="C26" s="824">
        <f>'Discrete Solution'!$C$48+'Discrete Solution'!$I$48+'Discrete Solution'!$O$48</f>
        <v>1327.7357</v>
      </c>
      <c r="D26" s="274">
        <v>100</v>
      </c>
      <c r="E26" s="274">
        <v>100</v>
      </c>
      <c r="F26" s="276">
        <f>E26/C26</f>
        <v>7.5316194329940814E-2</v>
      </c>
      <c r="G26" s="833">
        <f>D26</f>
        <v>100</v>
      </c>
      <c r="H26" s="91">
        <f t="shared" ref="H26" si="5">G26-E26</f>
        <v>0</v>
      </c>
      <c r="I26" s="92">
        <f t="shared" si="4"/>
        <v>0</v>
      </c>
      <c r="J26" s="49">
        <f>'Discrete Solution'!AS30+'Discrete Solution'!AS61+'Discrete Solution'!AS92+'Discrete Solution'!AS123+'Discrete Solution'!AS154+'Discrete Solution'!AS185+'Discrete Solution'!AS216+'Discrete Solution'!AS247</f>
        <v>100</v>
      </c>
      <c r="K26" s="48">
        <f>G26-J26</f>
        <v>0</v>
      </c>
      <c r="L26" s="86"/>
      <c r="M26" s="87"/>
      <c r="S26" s="12"/>
    </row>
    <row r="27" spans="1:33">
      <c r="A27" s="93" t="s">
        <v>78</v>
      </c>
      <c r="B27" s="890" t="s">
        <v>593</v>
      </c>
      <c r="C27" s="824">
        <f>'Discrete Solution'!$C$110+'Discrete Solution'!$I$110+'Discrete Solution'!$O$110+'Discrete Solution'!$C$203+'Discrete Solution'!$I$203+'Discrete Solution'!$O$203</f>
        <v>877.910394</v>
      </c>
      <c r="D27" s="274">
        <f>$U$4</f>
        <v>327.7</v>
      </c>
      <c r="E27" s="274">
        <f>$AS$5*$AF$5</f>
        <v>7.2417981385413484</v>
      </c>
      <c r="F27" s="276">
        <f>E27/C27</f>
        <v>8.2489035191231005E-3</v>
      </c>
      <c r="G27" s="833">
        <f>D27*$AS$5</f>
        <v>268.5</v>
      </c>
      <c r="H27" s="91">
        <f t="shared" ref="H27:H36" si="6">G27-E27</f>
        <v>261.25820186145864</v>
      </c>
      <c r="I27" s="92">
        <f t="shared" ref="I27:I34" si="7">H27/C27</f>
        <v>0.29759096560082265</v>
      </c>
      <c r="J27" s="49">
        <f>'Discrete Solution'!AS80+'Discrete Solution'!AS173</f>
        <v>268.5</v>
      </c>
      <c r="K27" s="48">
        <f>G27-J27</f>
        <v>0</v>
      </c>
      <c r="L27" s="86"/>
      <c r="M27" s="87"/>
      <c r="S27" s="12"/>
    </row>
    <row r="28" spans="1:33">
      <c r="A28" s="93" t="s">
        <v>550</v>
      </c>
      <c r="B28" s="890" t="s">
        <v>593</v>
      </c>
      <c r="C28" s="824">
        <f>'Discrete Solution'!$C$110+'Discrete Solution'!$I$110+'Discrete Solution'!$O$110+'Discrete Solution'!$C$203+'Discrete Solution'!$I$203+'Discrete Solution'!$O$203</f>
        <v>877.910394</v>
      </c>
      <c r="D28" s="274">
        <f>$U$5</f>
        <v>13.222379285580685</v>
      </c>
      <c r="E28" s="274">
        <f>$AF$6/3</f>
        <v>1.0733333333333335</v>
      </c>
      <c r="F28" s="276">
        <f t="shared" ref="F28:F30" si="8">E28/C28</f>
        <v>1.2226000975372135E-3</v>
      </c>
      <c r="G28" s="833">
        <f>D28/3</f>
        <v>4.4074597618602285</v>
      </c>
      <c r="H28" s="91">
        <f t="shared" si="6"/>
        <v>3.3341264285268952</v>
      </c>
      <c r="I28" s="92">
        <f t="shared" si="7"/>
        <v>3.7977981025326545E-3</v>
      </c>
      <c r="J28" s="49">
        <f>'Discrete Solution'!AS81+'Discrete Solution'!AS174</f>
        <v>4.4074597618602285</v>
      </c>
      <c r="K28" s="48">
        <f t="shared" ref="K28:K31" si="9">G28-J28</f>
        <v>0</v>
      </c>
      <c r="L28" s="86"/>
      <c r="M28" s="87"/>
      <c r="S28" s="12"/>
    </row>
    <row r="29" spans="1:33">
      <c r="A29" s="93" t="s">
        <v>79</v>
      </c>
      <c r="B29" s="890" t="s">
        <v>593</v>
      </c>
      <c r="C29" s="824">
        <f>'Discrete Solution'!$C$110+'Discrete Solution'!$I$110+'Discrete Solution'!$O$110+'Discrete Solution'!$C$203+'Discrete Solution'!$I$203+'Discrete Solution'!$O$203</f>
        <v>877.910394</v>
      </c>
      <c r="D29" s="274">
        <v>1155.1279078572097</v>
      </c>
      <c r="E29" s="274">
        <f>$AC$11*$AC$8</f>
        <v>14.980265999480087</v>
      </c>
      <c r="F29" s="276">
        <f t="shared" si="8"/>
        <v>1.7063547831146976E-2</v>
      </c>
      <c r="G29" s="833">
        <f>D29*0.25</f>
        <v>288.78197696430243</v>
      </c>
      <c r="H29" s="91">
        <f t="shared" si="6"/>
        <v>273.80171096482235</v>
      </c>
      <c r="I29" s="92">
        <f t="shared" si="7"/>
        <v>0.3118788806193612</v>
      </c>
      <c r="J29" s="49">
        <f>'Discrete Solution'!AS82+'Discrete Solution'!AS175</f>
        <v>288.78197696430243</v>
      </c>
      <c r="K29" s="48">
        <f t="shared" si="9"/>
        <v>0</v>
      </c>
      <c r="L29" s="86"/>
      <c r="M29" s="87"/>
      <c r="S29" s="12"/>
    </row>
    <row r="30" spans="1:33">
      <c r="A30" s="93" t="s">
        <v>80</v>
      </c>
      <c r="B30" s="890" t="s">
        <v>593</v>
      </c>
      <c r="C30" s="824">
        <f>'Discrete Solution'!$C$110+'Discrete Solution'!$I$110+'Discrete Solution'!$O$110+'Discrete Solution'!$C$203+'Discrete Solution'!$I$203+'Discrete Solution'!$O$203</f>
        <v>877.910394</v>
      </c>
      <c r="D30" s="274">
        <v>1155.1279078572097</v>
      </c>
      <c r="E30" s="274">
        <f>$AC$15</f>
        <v>33.346360631888551</v>
      </c>
      <c r="F30" s="276">
        <f t="shared" si="8"/>
        <v>3.7983786112786987E-2</v>
      </c>
      <c r="G30" s="833">
        <f>C30-SUM(G27:G29)</f>
        <v>316.22095727383726</v>
      </c>
      <c r="H30" s="91">
        <f t="shared" si="6"/>
        <v>282.8745966419487</v>
      </c>
      <c r="I30" s="92">
        <f t="shared" si="7"/>
        <v>0.32221351811668913</v>
      </c>
      <c r="J30" s="49">
        <f>'Discrete Solution'!AS83+'Discrete Solution'!AS176</f>
        <v>316.2209572738372</v>
      </c>
      <c r="K30" s="48">
        <f t="shared" si="9"/>
        <v>0</v>
      </c>
      <c r="L30" s="86"/>
      <c r="M30" s="87"/>
      <c r="S30" s="12"/>
    </row>
    <row r="31" spans="1:33">
      <c r="A31" s="93" t="s">
        <v>78</v>
      </c>
      <c r="B31" s="893" t="s">
        <v>1062</v>
      </c>
      <c r="C31" s="272">
        <f>'Discrete Solution'!$C$79+'Discrete Solution'!$I$79+'Discrete Solution'!$O$79+'Discrete Solution'!$C$141+'Discrete Solution'!$I$141+'Discrete Solution'!$O$141+'Discrete Solution'!$C$172+'Discrete Solution'!$I$172+'Discrete Solution'!$O$172</f>
        <v>524.44178999999997</v>
      </c>
      <c r="D31" s="274">
        <f>$U$4</f>
        <v>327.7</v>
      </c>
      <c r="E31" s="274">
        <f>$AF$5-$E$22-$E$27-$E$36</f>
        <v>0.79969949649069272</v>
      </c>
      <c r="F31" s="276">
        <f t="shared" ref="F31:F36" si="10">E31/C31</f>
        <v>1.5248584528145493E-3</v>
      </c>
      <c r="G31" s="90">
        <f>D31-$G$22-$G$27-$G$36</f>
        <v>14.767327999999955</v>
      </c>
      <c r="H31" s="91">
        <f t="shared" si="6"/>
        <v>13.967628503509262</v>
      </c>
      <c r="I31" s="92">
        <f t="shared" si="7"/>
        <v>2.6633324746125328E-2</v>
      </c>
      <c r="J31" s="49">
        <f>'Discrete Solution'!AS49+'Discrete Solution'!AS111+'Discrete Solution'!AS142</f>
        <v>14.767327999999956</v>
      </c>
      <c r="K31" s="48">
        <f t="shared" si="9"/>
        <v>0</v>
      </c>
      <c r="L31" s="86"/>
      <c r="M31" s="87"/>
      <c r="S31" s="44"/>
    </row>
    <row r="32" spans="1:33">
      <c r="A32" s="93" t="s">
        <v>550</v>
      </c>
      <c r="B32" s="893" t="s">
        <v>1062</v>
      </c>
      <c r="C32" s="272">
        <f>'Discrete Solution'!$C$79+'Discrete Solution'!$I$79+'Discrete Solution'!$O$79+'Discrete Solution'!$C$141+'Discrete Solution'!$I$141+'Discrete Solution'!$O$141+'Discrete Solution'!$C$172+'Discrete Solution'!$I$172+'Discrete Solution'!$O$172</f>
        <v>524.44178999999997</v>
      </c>
      <c r="D32" s="274">
        <f>$U$5</f>
        <v>13.222379285580685</v>
      </c>
      <c r="E32" s="274">
        <f>AF6-E23</f>
        <v>2.1466666666666665</v>
      </c>
      <c r="F32" s="276">
        <f t="shared" si="10"/>
        <v>4.0932410566798397E-3</v>
      </c>
      <c r="G32" s="90">
        <f>D32-$G$23-$G$28</f>
        <v>4.4074597618602267</v>
      </c>
      <c r="H32" s="91">
        <f t="shared" si="6"/>
        <v>2.2607930951935602</v>
      </c>
      <c r="I32" s="92">
        <f t="shared" si="7"/>
        <v>4.3108561108251122E-3</v>
      </c>
      <c r="J32" s="49">
        <f>'Discrete Solution'!AS50+'Discrete Solution'!AS112+'Discrete Solution'!AS143</f>
        <v>4.4074597618602276</v>
      </c>
      <c r="K32" s="48">
        <f>G32-J32</f>
        <v>0</v>
      </c>
      <c r="L32" s="86"/>
      <c r="M32" s="87"/>
      <c r="S32" s="93"/>
    </row>
    <row r="33" spans="1:19">
      <c r="A33" s="93" t="s">
        <v>79</v>
      </c>
      <c r="B33" s="893" t="s">
        <v>1062</v>
      </c>
      <c r="C33" s="272">
        <f>'Discrete Solution'!$C$79+'Discrete Solution'!$I$79+'Discrete Solution'!$O$79+'Discrete Solution'!$C$141+'Discrete Solution'!$I$141+'Discrete Solution'!$O$141+'Discrete Solution'!$C$172+'Discrete Solution'!$I$172+'Discrete Solution'!$O$172</f>
        <v>524.44178999999997</v>
      </c>
      <c r="D33" s="274">
        <v>1155.1279078572097</v>
      </c>
      <c r="E33" s="274">
        <f>AC11-E24-E29</f>
        <v>149.4984087785183</v>
      </c>
      <c r="F33" s="276">
        <f t="shared" si="10"/>
        <v>0.28506196803751721</v>
      </c>
      <c r="G33" s="90">
        <f>D33-$G$24-$G$29</f>
        <v>288.78197696430243</v>
      </c>
      <c r="H33" s="91">
        <f t="shared" si="6"/>
        <v>139.28356818578413</v>
      </c>
      <c r="I33" s="92">
        <f t="shared" si="7"/>
        <v>0.26558441917030323</v>
      </c>
      <c r="J33" s="49">
        <f>'Discrete Solution'!AS51+'Discrete Solution'!AS113+'Discrete Solution'!AS144</f>
        <v>288.78197696430243</v>
      </c>
      <c r="K33" s="48">
        <f>G33-J33</f>
        <v>0</v>
      </c>
      <c r="L33" s="86"/>
      <c r="M33" s="87"/>
      <c r="S33" s="44"/>
    </row>
    <row r="34" spans="1:19">
      <c r="A34" s="93" t="s">
        <v>80</v>
      </c>
      <c r="B34" s="893" t="s">
        <v>1062</v>
      </c>
      <c r="C34" s="272">
        <f>'Discrete Solution'!$C$79+'Discrete Solution'!$I$79+'Discrete Solution'!$O$79+'Discrete Solution'!$C$141+'Discrete Solution'!$I$141+'Discrete Solution'!$O$141+'Discrete Solution'!$C$172+'Discrete Solution'!$I$172+'Discrete Solution'!$O$172</f>
        <v>524.44178999999997</v>
      </c>
      <c r="D34" s="274">
        <v>1155.1279078572097</v>
      </c>
      <c r="E34" s="274">
        <f>AC16+AC17</f>
        <v>169.07558978380538</v>
      </c>
      <c r="F34" s="276">
        <f>E34/C34</f>
        <v>0.32239152753979694</v>
      </c>
      <c r="G34" s="90">
        <f>C34-SUM(G31:G33)</f>
        <v>216.48502527383738</v>
      </c>
      <c r="H34" s="91">
        <f t="shared" si="6"/>
        <v>47.409435490031996</v>
      </c>
      <c r="I34" s="92">
        <f t="shared" si="7"/>
        <v>9.0399804885937865E-2</v>
      </c>
      <c r="J34" s="49">
        <f>'Discrete Solution'!AS52+'Discrete Solution'!AS114+'Discrete Solution'!AS145</f>
        <v>216.48502527383738</v>
      </c>
      <c r="K34" s="48">
        <f>G34-J34</f>
        <v>0</v>
      </c>
      <c r="L34" s="893"/>
      <c r="M34" s="907"/>
      <c r="S34" s="44"/>
    </row>
    <row r="35" spans="1:19">
      <c r="A35" s="93" t="s">
        <v>80</v>
      </c>
      <c r="B35" s="826" t="s">
        <v>1044</v>
      </c>
      <c r="C35" s="824">
        <f>'Discrete Solution'!$C$234+'Discrete Solution'!$I$234+'Discrete Solution'!$O$234</f>
        <v>21.090311000000003</v>
      </c>
      <c r="D35" s="274">
        <f>C35</f>
        <v>21.090311000000003</v>
      </c>
      <c r="E35" s="274">
        <v>0</v>
      </c>
      <c r="F35" s="276">
        <f t="shared" si="10"/>
        <v>0</v>
      </c>
      <c r="G35" s="833">
        <f>D35</f>
        <v>21.090311000000003</v>
      </c>
      <c r="H35" s="91">
        <f t="shared" si="6"/>
        <v>21.090311000000003</v>
      </c>
      <c r="I35" s="92">
        <f t="shared" ref="I35" si="11">H35/C35</f>
        <v>1</v>
      </c>
      <c r="J35" s="49">
        <f>'Discrete Solution'!AS207</f>
        <v>21.090311000000003</v>
      </c>
      <c r="K35" s="48">
        <f t="shared" ref="K35" si="12">G35-J35</f>
        <v>0</v>
      </c>
      <c r="L35" s="265"/>
      <c r="M35" s="266"/>
      <c r="S35" s="70"/>
    </row>
    <row r="36" spans="1:19">
      <c r="A36" s="93" t="s">
        <v>78</v>
      </c>
      <c r="B36" s="890" t="s">
        <v>104</v>
      </c>
      <c r="C36" s="824">
        <f>'Discrete Solution'!C265+'Discrete Solution'!I265+'Discrete Solution'!O265</f>
        <v>5.5326719999999998</v>
      </c>
      <c r="D36" s="274">
        <f>C36</f>
        <v>5.5326719999999998</v>
      </c>
      <c r="E36" s="892">
        <f>$AS$6*$AF$5</f>
        <v>0.27241028379615501</v>
      </c>
      <c r="F36" s="276">
        <f t="shared" si="10"/>
        <v>4.9236658850579797E-2</v>
      </c>
      <c r="G36" s="833">
        <f>C36</f>
        <v>5.5326719999999998</v>
      </c>
      <c r="H36" s="91">
        <f t="shared" si="6"/>
        <v>5.2602617162038445</v>
      </c>
      <c r="I36" s="92">
        <f>H36/C36</f>
        <v>0.95076334114942018</v>
      </c>
      <c r="J36" s="49">
        <f>'Discrete Solution'!AS235</f>
        <v>5.5326719999999998</v>
      </c>
      <c r="K36" s="48">
        <f t="shared" ref="K36" si="13">G36-J36</f>
        <v>0</v>
      </c>
      <c r="L36" s="265"/>
      <c r="M36" s="266"/>
      <c r="S36" s="70"/>
    </row>
    <row r="37" spans="1:19">
      <c r="S37" s="70"/>
    </row>
    <row r="38" spans="1:19" s="44" customFormat="1">
      <c r="B38" s="93"/>
      <c r="C38" s="11"/>
      <c r="D38" s="11"/>
      <c r="E38" s="11"/>
      <c r="F38" s="11"/>
      <c r="G38" s="11"/>
      <c r="H38" s="11"/>
      <c r="I38" s="11"/>
      <c r="J38" s="11"/>
      <c r="K38" s="11"/>
      <c r="L38" s="11"/>
      <c r="M38" s="11"/>
      <c r="N38" s="889"/>
      <c r="O38" s="889"/>
      <c r="P38" s="889"/>
      <c r="Q38" s="889"/>
      <c r="R38" s="889"/>
    </row>
    <row r="39" spans="1:19" ht="14.4" customHeight="1">
      <c r="B39" s="1021" t="s">
        <v>583</v>
      </c>
      <c r="C39" s="1022"/>
      <c r="D39" s="1022"/>
      <c r="E39" s="1022"/>
      <c r="F39" s="1022"/>
      <c r="G39" s="1022"/>
      <c r="H39" s="1022"/>
      <c r="I39" s="1022"/>
      <c r="J39" s="1022"/>
      <c r="K39" s="1022"/>
      <c r="L39" s="1022"/>
      <c r="M39" s="1023"/>
    </row>
    <row r="40" spans="1:19">
      <c r="B40" s="1024"/>
      <c r="C40" s="1025"/>
      <c r="D40" s="1025"/>
      <c r="E40" s="1025"/>
      <c r="F40" s="1025"/>
      <c r="G40" s="1025"/>
      <c r="H40" s="1025"/>
      <c r="I40" s="1025"/>
      <c r="J40" s="1025"/>
      <c r="K40" s="1025"/>
      <c r="L40" s="1025"/>
      <c r="M40" s="1026"/>
      <c r="N40" s="88"/>
      <c r="O40" s="88"/>
      <c r="P40" s="88"/>
      <c r="Q40" s="88"/>
      <c r="R40" s="88"/>
      <c r="S40" s="88"/>
    </row>
    <row r="41" spans="1:19">
      <c r="B41" s="1024"/>
      <c r="C41" s="1025"/>
      <c r="D41" s="1025"/>
      <c r="E41" s="1025"/>
      <c r="F41" s="1025"/>
      <c r="G41" s="1025"/>
      <c r="H41" s="1025"/>
      <c r="I41" s="1025"/>
      <c r="J41" s="1025"/>
      <c r="K41" s="1025"/>
      <c r="L41" s="1025"/>
      <c r="M41" s="1026"/>
      <c r="N41" s="59"/>
      <c r="O41" s="59"/>
      <c r="P41" s="59"/>
      <c r="Q41" s="59"/>
      <c r="R41" s="59"/>
    </row>
    <row r="42" spans="1:19">
      <c r="B42" s="1024"/>
      <c r="C42" s="1025"/>
      <c r="D42" s="1025"/>
      <c r="E42" s="1025"/>
      <c r="F42" s="1025"/>
      <c r="G42" s="1025"/>
      <c r="H42" s="1025"/>
      <c r="I42" s="1025"/>
      <c r="J42" s="1025"/>
      <c r="K42" s="1025"/>
      <c r="L42" s="1025"/>
      <c r="M42" s="1026"/>
    </row>
    <row r="43" spans="1:19">
      <c r="B43" s="1027"/>
      <c r="C43" s="1028"/>
      <c r="D43" s="1028"/>
      <c r="E43" s="1028"/>
      <c r="F43" s="1028"/>
      <c r="G43" s="1028"/>
      <c r="H43" s="1028"/>
      <c r="I43" s="1028"/>
      <c r="J43" s="1028"/>
      <c r="K43" s="1028"/>
      <c r="L43" s="1028"/>
      <c r="M43" s="1029"/>
    </row>
    <row r="44" spans="1:19">
      <c r="B44" s="43"/>
      <c r="C44" s="43"/>
      <c r="D44" s="43"/>
      <c r="E44" s="43"/>
      <c r="F44" s="43"/>
      <c r="G44" s="43"/>
      <c r="H44" s="43"/>
      <c r="I44" s="43"/>
      <c r="J44" s="43"/>
      <c r="K44" s="43"/>
      <c r="L44" s="43"/>
      <c r="M44" s="43"/>
    </row>
    <row r="45" spans="1:19" s="72" customFormat="1" ht="17.7">
      <c r="B45" s="85">
        <v>2</v>
      </c>
      <c r="C45" s="1040" t="s">
        <v>110</v>
      </c>
      <c r="D45" s="1040"/>
      <c r="E45" s="1040"/>
      <c r="F45" s="1040"/>
      <c r="G45" s="1040"/>
      <c r="H45" s="1040"/>
      <c r="I45" s="1040"/>
      <c r="J45" s="1040"/>
      <c r="K45" s="1040"/>
      <c r="L45" s="1040"/>
      <c r="M45" s="1040"/>
    </row>
    <row r="46" spans="1:19" s="84" customFormat="1">
      <c r="C46" s="1030" t="s">
        <v>115</v>
      </c>
      <c r="D46" s="1030"/>
      <c r="E46" s="1030"/>
      <c r="F46" s="94" t="s">
        <v>116</v>
      </c>
      <c r="G46" s="1030" t="s">
        <v>115</v>
      </c>
      <c r="H46" s="1030"/>
      <c r="I46" s="94" t="s">
        <v>116</v>
      </c>
      <c r="J46" s="1030" t="s">
        <v>115</v>
      </c>
      <c r="K46" s="1030"/>
    </row>
    <row r="48" spans="1:19" ht="43.2">
      <c r="A48" s="88" t="s">
        <v>121</v>
      </c>
      <c r="B48" s="88" t="s">
        <v>1139</v>
      </c>
      <c r="C48" s="88" t="s">
        <v>129</v>
      </c>
      <c r="D48" s="88" t="s">
        <v>114</v>
      </c>
      <c r="E48" s="88" t="s">
        <v>109</v>
      </c>
      <c r="F48" s="88" t="s">
        <v>109</v>
      </c>
      <c r="G48" s="88" t="s">
        <v>117</v>
      </c>
      <c r="H48" s="88" t="s">
        <v>118</v>
      </c>
      <c r="I48" s="88" t="s">
        <v>118</v>
      </c>
      <c r="J48" s="88" t="s">
        <v>119</v>
      </c>
      <c r="K48" s="88" t="s">
        <v>120</v>
      </c>
      <c r="L48" s="88" t="s">
        <v>106</v>
      </c>
      <c r="M48" s="88" t="s">
        <v>107</v>
      </c>
    </row>
    <row r="49" spans="1:55">
      <c r="A49" s="93" t="s">
        <v>91</v>
      </c>
      <c r="B49" s="835" t="s">
        <v>611</v>
      </c>
      <c r="C49" s="272">
        <f>'Discrete Solution'!U48+'Discrete Solution'!AA48+'Discrete Solution'!AG48+'Discrete Solution'!AM48+'Discrete Solution'!U141+'Discrete Solution'!AA141+'Discrete Solution'!AG141+'Discrete Solution'!AM141</f>
        <v>288.95690400000007</v>
      </c>
      <c r="D49" s="277">
        <f>C49-G50</f>
        <v>287.38503948977728</v>
      </c>
      <c r="E49" s="278">
        <v>0</v>
      </c>
      <c r="F49" s="276">
        <f>E49/C49</f>
        <v>0</v>
      </c>
      <c r="G49" s="90">
        <f>D49</f>
        <v>287.38503948977728</v>
      </c>
      <c r="H49" s="91">
        <f t="shared" ref="H49:H62" si="14">G49-E49</f>
        <v>287.38503948977728</v>
      </c>
      <c r="I49" s="92">
        <f>H49/$C$49</f>
        <v>0.99456021126865768</v>
      </c>
      <c r="J49" s="834">
        <f>'Discrete Solution'!AS25+'Discrete Solution'!AS118</f>
        <v>287.38503948977723</v>
      </c>
      <c r="K49" s="48">
        <f>G49-J49</f>
        <v>0</v>
      </c>
      <c r="L49" s="86"/>
      <c r="M49" s="87"/>
      <c r="S49" s="70"/>
    </row>
    <row r="50" spans="1:55">
      <c r="A50" s="93" t="s">
        <v>544</v>
      </c>
      <c r="B50" s="876" t="s">
        <v>611</v>
      </c>
      <c r="C50" s="272">
        <f>C49</f>
        <v>288.95690400000007</v>
      </c>
      <c r="D50" s="277">
        <f>$Z$7</f>
        <v>51</v>
      </c>
      <c r="E50" s="278">
        <v>0</v>
      </c>
      <c r="F50" s="276">
        <f t="shared" ref="F50" si="15">E50/C50</f>
        <v>0</v>
      </c>
      <c r="G50" s="832">
        <f>D50*AS6</f>
        <v>1.5718645102227646</v>
      </c>
      <c r="H50" s="91">
        <f t="shared" si="14"/>
        <v>1.5718645102227646</v>
      </c>
      <c r="I50" s="92">
        <f>H50/$C$50</f>
        <v>5.4397887313423193E-3</v>
      </c>
      <c r="J50" s="834">
        <f>'Discrete Solution'!AS23+'Discrete Solution'!AS116</f>
        <v>1.5718645102227642</v>
      </c>
      <c r="K50" s="48">
        <f t="shared" ref="K50" si="16">G50-J50</f>
        <v>0</v>
      </c>
      <c r="L50" s="86"/>
      <c r="M50" s="87"/>
      <c r="S50" s="923"/>
      <c r="V50" s="741"/>
      <c r="W50" s="46"/>
      <c r="X50" s="46"/>
    </row>
    <row r="51" spans="1:55">
      <c r="A51" s="93" t="s">
        <v>92</v>
      </c>
      <c r="B51" s="835" t="s">
        <v>594</v>
      </c>
      <c r="C51" s="272">
        <f>'Discrete Solution'!U79+'Discrete Solution'!AA79+'Discrete Solution'!AG79+'Discrete Solution'!AM79+'Discrete Solution'!U172+'Discrete Solution'!AA172+'Discrete Solution'!AG172+'Discrete Solution'!AM172</f>
        <v>234.59043099999997</v>
      </c>
      <c r="D51" s="277">
        <f>$U$7</f>
        <v>150</v>
      </c>
      <c r="E51" s="278">
        <v>0</v>
      </c>
      <c r="F51" s="276">
        <f t="shared" ref="F51:F62" si="17">E51/C51</f>
        <v>0</v>
      </c>
      <c r="G51" s="90">
        <f>D51</f>
        <v>150</v>
      </c>
      <c r="H51" s="91">
        <f t="shared" si="14"/>
        <v>150</v>
      </c>
      <c r="I51" s="92">
        <f>H51/$C$51</f>
        <v>0.6394122699744732</v>
      </c>
      <c r="J51" s="49">
        <f>'Discrete Solution'!AS57+'Discrete Solution'!AS150</f>
        <v>150</v>
      </c>
      <c r="K51" s="48">
        <f t="shared" ref="K51:K62" si="18">G51-J51</f>
        <v>0</v>
      </c>
      <c r="L51" s="86"/>
      <c r="M51" s="87"/>
      <c r="S51" s="923"/>
      <c r="V51" s="741"/>
      <c r="W51" s="46"/>
      <c r="X51" s="46"/>
    </row>
    <row r="52" spans="1:55">
      <c r="A52" s="93" t="s">
        <v>544</v>
      </c>
      <c r="B52" s="835" t="s">
        <v>594</v>
      </c>
      <c r="C52" s="272">
        <f>C51</f>
        <v>234.59043099999997</v>
      </c>
      <c r="D52" s="277">
        <f>$Z$7</f>
        <v>51</v>
      </c>
      <c r="E52" s="278">
        <v>0</v>
      </c>
      <c r="F52" s="276">
        <f t="shared" si="17"/>
        <v>0</v>
      </c>
      <c r="G52" s="832">
        <f>D52*$AS$4</f>
        <v>1.5874275251754653</v>
      </c>
      <c r="H52" s="91">
        <f t="shared" si="14"/>
        <v>1.5874275251754653</v>
      </c>
      <c r="I52" s="92">
        <f>H52/$C$52</f>
        <v>6.7668042486160292E-3</v>
      </c>
      <c r="J52" s="49">
        <f>'Discrete Solution'!AS54+'Discrete Solution'!AS147</f>
        <v>1.587427525175465</v>
      </c>
      <c r="K52" s="48">
        <f t="shared" si="18"/>
        <v>0</v>
      </c>
      <c r="L52" s="86"/>
      <c r="M52" s="87"/>
      <c r="V52" s="741"/>
      <c r="W52" s="46"/>
      <c r="X52" s="46"/>
    </row>
    <row r="53" spans="1:55">
      <c r="A53" s="93" t="s">
        <v>551</v>
      </c>
      <c r="B53" s="835" t="s">
        <v>594</v>
      </c>
      <c r="C53" s="272">
        <f>C52</f>
        <v>234.59043099999997</v>
      </c>
      <c r="D53" s="296">
        <f>$Z$8</f>
        <v>0.8</v>
      </c>
      <c r="E53" s="278">
        <v>0</v>
      </c>
      <c r="F53" s="276">
        <f t="shared" si="17"/>
        <v>0</v>
      </c>
      <c r="G53" s="832">
        <f>D53/2</f>
        <v>0.4</v>
      </c>
      <c r="H53" s="733">
        <f t="shared" si="14"/>
        <v>0.4</v>
      </c>
      <c r="I53" s="92">
        <f>H53/$C$53</f>
        <v>1.7050993865985952E-3</v>
      </c>
      <c r="J53" s="836">
        <f>'Discrete Solution'!AS55+'Discrete Solution'!AS148</f>
        <v>0.40000000000000008</v>
      </c>
      <c r="K53" s="48">
        <f t="shared" si="18"/>
        <v>0</v>
      </c>
      <c r="L53" s="86"/>
      <c r="M53" s="87"/>
      <c r="T53" s="740"/>
      <c r="U53" s="12"/>
      <c r="V53" s="741"/>
      <c r="W53" s="46"/>
      <c r="X53" s="46"/>
    </row>
    <row r="54" spans="1:55">
      <c r="A54" s="93" t="s">
        <v>94</v>
      </c>
      <c r="B54" s="835" t="s">
        <v>594</v>
      </c>
      <c r="C54" s="272">
        <f>C51</f>
        <v>234.59043099999997</v>
      </c>
      <c r="D54" s="277">
        <f>$Z$14/2</f>
        <v>17.001333333333331</v>
      </c>
      <c r="E54" s="273">
        <f>D54</f>
        <v>17.001333333333331</v>
      </c>
      <c r="F54" s="276">
        <f>E54/C54</f>
        <v>7.247240759506228E-2</v>
      </c>
      <c r="G54" s="832">
        <f>D54</f>
        <v>17.001333333333331</v>
      </c>
      <c r="H54" s="838">
        <f>G54-E54</f>
        <v>0</v>
      </c>
      <c r="I54" s="92">
        <f>H54/C54</f>
        <v>0</v>
      </c>
      <c r="J54" s="49">
        <f>'Discrete Solution'!AS59+'Discrete Solution'!AS152</f>
        <v>17.001333333333331</v>
      </c>
      <c r="K54" s="48">
        <f>G54-J54</f>
        <v>0</v>
      </c>
      <c r="L54" s="86"/>
      <c r="M54" s="87"/>
      <c r="T54" s="740"/>
      <c r="U54" s="12"/>
      <c r="V54" s="741"/>
      <c r="W54" s="46"/>
      <c r="X54" s="46"/>
    </row>
    <row r="55" spans="1:55">
      <c r="A55" s="93" t="s">
        <v>93</v>
      </c>
      <c r="B55" s="835" t="s">
        <v>594</v>
      </c>
      <c r="C55" s="272">
        <f>C51</f>
        <v>234.59043099999997</v>
      </c>
      <c r="D55" s="277">
        <f>(C55-SUM(G51:G54))</f>
        <v>65.601670141491184</v>
      </c>
      <c r="E55" s="273">
        <f>D55</f>
        <v>65.601670141491184</v>
      </c>
      <c r="F55" s="276">
        <f t="shared" si="17"/>
        <v>0.27964341879524995</v>
      </c>
      <c r="G55" s="832">
        <f>D55</f>
        <v>65.601670141491184</v>
      </c>
      <c r="H55" s="733">
        <f t="shared" si="14"/>
        <v>0</v>
      </c>
      <c r="I55" s="92">
        <f t="shared" ref="I55:I58" si="19">H55/C55</f>
        <v>0</v>
      </c>
      <c r="J55" s="49">
        <f>'Discrete Solution'!AS58+'Discrete Solution'!AS151</f>
        <v>65.601670141491169</v>
      </c>
      <c r="K55" s="48">
        <f t="shared" si="18"/>
        <v>0</v>
      </c>
      <c r="L55" s="86"/>
      <c r="M55" s="87"/>
      <c r="T55" s="740"/>
      <c r="U55" s="12"/>
      <c r="V55" s="741"/>
      <c r="W55" s="46"/>
      <c r="X55" s="46"/>
    </row>
    <row r="56" spans="1:55" s="44" customFormat="1">
      <c r="A56" s="93" t="s">
        <v>690</v>
      </c>
      <c r="B56" s="835" t="s">
        <v>593</v>
      </c>
      <c r="C56" s="272">
        <f>'Discrete Solution'!U110+'Discrete Solution'!AA110+'Discrete Solution'!AG110+'Discrete Solution'!AM110+'Discrete Solution'!U203+'Discrete Solution'!AA203+'Discrete Solution'!AG203+'Discrete Solution'!AM203</f>
        <v>953.14913400000012</v>
      </c>
      <c r="D56" s="277">
        <f>$U$8+C56*M56</f>
        <v>335.94474020000001</v>
      </c>
      <c r="E56" s="278">
        <v>0</v>
      </c>
      <c r="F56" s="276">
        <f t="shared" si="17"/>
        <v>0</v>
      </c>
      <c r="G56" s="832">
        <f>D56</f>
        <v>335.94474020000001</v>
      </c>
      <c r="H56" s="838">
        <f t="shared" si="14"/>
        <v>335.94474020000001</v>
      </c>
      <c r="I56" s="92">
        <f t="shared" si="19"/>
        <v>0.35245768811662159</v>
      </c>
      <c r="J56" s="836">
        <f>'Discrete Solution'!AS107+'Discrete Solution'!AS200</f>
        <v>335.94474019999996</v>
      </c>
      <c r="K56" s="48">
        <f t="shared" si="18"/>
        <v>0</v>
      </c>
      <c r="L56" s="86"/>
      <c r="M56" s="912">
        <v>0.3</v>
      </c>
      <c r="T56" s="740"/>
      <c r="U56" s="12"/>
      <c r="V56" s="741"/>
      <c r="W56" s="46"/>
      <c r="X56" s="46"/>
    </row>
    <row r="57" spans="1:55" s="44" customFormat="1">
      <c r="A57" s="93" t="s">
        <v>544</v>
      </c>
      <c r="B57" s="835" t="s">
        <v>593</v>
      </c>
      <c r="C57" s="272">
        <f>C56</f>
        <v>953.14913400000012</v>
      </c>
      <c r="D57" s="277">
        <f>$Z$7</f>
        <v>51</v>
      </c>
      <c r="E57" s="278">
        <v>0</v>
      </c>
      <c r="F57" s="276">
        <f t="shared" si="17"/>
        <v>0</v>
      </c>
      <c r="G57" s="832">
        <f>D57-G50-G52-G62</f>
        <v>46.268843454379002</v>
      </c>
      <c r="H57" s="838">
        <f t="shared" si="14"/>
        <v>46.268843454379002</v>
      </c>
      <c r="I57" s="92">
        <f t="shared" si="19"/>
        <v>4.8543131188932075E-2</v>
      </c>
      <c r="J57" s="836">
        <f>'Discrete Solution'!AS85+'Discrete Solution'!AS178</f>
        <v>46.268843454379002</v>
      </c>
      <c r="K57" s="48">
        <f t="shared" si="18"/>
        <v>0</v>
      </c>
      <c r="L57" s="86"/>
      <c r="M57" s="87"/>
      <c r="T57" s="740"/>
      <c r="U57" s="12"/>
      <c r="V57" s="741"/>
      <c r="W57" s="46"/>
      <c r="X57" s="46"/>
    </row>
    <row r="58" spans="1:55" s="44" customFormat="1">
      <c r="A58" s="93" t="s">
        <v>551</v>
      </c>
      <c r="B58" s="835" t="s">
        <v>593</v>
      </c>
      <c r="C58" s="272">
        <f>C56</f>
        <v>953.14913400000012</v>
      </c>
      <c r="D58" s="1016">
        <f>D53-G53</f>
        <v>0.4</v>
      </c>
      <c r="E58" s="278">
        <v>0</v>
      </c>
      <c r="F58" s="276">
        <f t="shared" si="17"/>
        <v>0</v>
      </c>
      <c r="G58" s="832">
        <f>D58</f>
        <v>0.4</v>
      </c>
      <c r="H58" s="838">
        <f t="shared" si="14"/>
        <v>0.4</v>
      </c>
      <c r="I58" s="92">
        <f t="shared" si="19"/>
        <v>4.1966150493297303E-4</v>
      </c>
      <c r="J58" s="836">
        <f>'Discrete Solution'!AS86+'Discrete Solution'!AS179</f>
        <v>0.39999999999999991</v>
      </c>
      <c r="K58" s="48">
        <f t="shared" si="18"/>
        <v>0</v>
      </c>
      <c r="L58" s="86"/>
      <c r="M58" s="87"/>
      <c r="T58" s="839"/>
      <c r="U58" s="12"/>
      <c r="V58" s="741"/>
      <c r="W58" s="46"/>
      <c r="X58" s="46"/>
    </row>
    <row r="59" spans="1:55" s="44" customFormat="1">
      <c r="A59" s="93" t="s">
        <v>93</v>
      </c>
      <c r="B59" s="835" t="s">
        <v>593</v>
      </c>
      <c r="C59" s="272">
        <f>C58</f>
        <v>953.14913400000012</v>
      </c>
      <c r="D59" s="273">
        <f>$Z$13-$E$55-$E$61</f>
        <v>223.77962750228502</v>
      </c>
      <c r="E59" s="273">
        <f>D59</f>
        <v>223.77962750228502</v>
      </c>
      <c r="F59" s="276">
        <f>E59/C59</f>
        <v>0.23477923812737261</v>
      </c>
      <c r="G59" s="832">
        <f>D59</f>
        <v>223.77962750228502</v>
      </c>
      <c r="H59" s="838">
        <f>G59-E59</f>
        <v>0</v>
      </c>
      <c r="I59" s="92">
        <f>H59/C59</f>
        <v>0</v>
      </c>
      <c r="J59" s="49">
        <f>'Discrete Solution'!AS89+'Discrete Solution'!AS182</f>
        <v>223.779627502285</v>
      </c>
      <c r="K59" s="48">
        <f>G59-J59</f>
        <v>0</v>
      </c>
      <c r="L59" s="766"/>
      <c r="M59" s="81"/>
      <c r="S59" s="11"/>
      <c r="T59" s="740"/>
      <c r="U59" s="12"/>
      <c r="V59" s="741"/>
      <c r="W59" s="46"/>
      <c r="X59" s="46"/>
    </row>
    <row r="60" spans="1:55" s="72" customFormat="1">
      <c r="A60" s="93" t="s">
        <v>94</v>
      </c>
      <c r="B60" s="835" t="s">
        <v>593</v>
      </c>
      <c r="C60" s="272">
        <f>C56</f>
        <v>953.14913400000012</v>
      </c>
      <c r="D60" s="911">
        <f>C60-SUM(G56:G59)</f>
        <v>346.75592284333607</v>
      </c>
      <c r="E60" s="273">
        <f>Z14-E54</f>
        <v>17.001333333333331</v>
      </c>
      <c r="F60" s="276">
        <f>E60/C60</f>
        <v>1.7837012831334462E-2</v>
      </c>
      <c r="G60" s="832">
        <f>D60</f>
        <v>346.75592284333607</v>
      </c>
      <c r="H60" s="838">
        <f>G60-E60</f>
        <v>329.75458951000275</v>
      </c>
      <c r="I60" s="92">
        <f>H60/C60</f>
        <v>0.34596326823080625</v>
      </c>
      <c r="J60" s="49">
        <f>'Discrete Solution'!AS90+'Discrete Solution'!AS183</f>
        <v>346.75592284333607</v>
      </c>
      <c r="K60" s="48">
        <f>G60-J60</f>
        <v>0</v>
      </c>
      <c r="L60" s="81"/>
      <c r="M60" s="264"/>
      <c r="N60" s="44"/>
      <c r="O60" s="44"/>
      <c r="P60" s="44"/>
      <c r="Q60" s="44"/>
      <c r="R60" s="44"/>
      <c r="S60" s="44"/>
      <c r="T60" s="740"/>
      <c r="U60" s="12"/>
      <c r="V60" s="741"/>
      <c r="W60" s="46"/>
      <c r="X60" s="46"/>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row>
    <row r="61" spans="1:55" s="44" customFormat="1">
      <c r="A61" s="93" t="s">
        <v>93</v>
      </c>
      <c r="B61" s="924" t="s">
        <v>559</v>
      </c>
      <c r="C61" s="272">
        <f>'Discrete Solution'!U234+'Discrete Solution'!AA234+'Discrete Solution'!AG234+'Discrete Solution'!AM234</f>
        <v>4.7588819999999998</v>
      </c>
      <c r="D61" s="925">
        <f>C61</f>
        <v>4.7588819999999998</v>
      </c>
      <c r="E61" s="273">
        <f>D61</f>
        <v>4.7588819999999998</v>
      </c>
      <c r="F61" s="276">
        <f>E61/C61</f>
        <v>1</v>
      </c>
      <c r="G61" s="832">
        <f>D61</f>
        <v>4.7588819999999998</v>
      </c>
      <c r="H61" s="838">
        <f>G61-E61</f>
        <v>0</v>
      </c>
      <c r="I61" s="92">
        <f>H61/C61</f>
        <v>0</v>
      </c>
      <c r="J61" s="49">
        <f>'Discrete Solution'!AS213</f>
        <v>4.7588819999999998</v>
      </c>
      <c r="K61" s="48">
        <f>G61-J61</f>
        <v>0</v>
      </c>
      <c r="L61" s="766"/>
      <c r="M61" s="81"/>
      <c r="S61" s="740"/>
      <c r="T61" s="740"/>
      <c r="U61" s="12"/>
      <c r="V61" s="741"/>
      <c r="W61" s="46"/>
      <c r="X61" s="46"/>
    </row>
    <row r="62" spans="1:55" s="72" customFormat="1">
      <c r="A62" s="93" t="s">
        <v>544</v>
      </c>
      <c r="B62" s="910" t="s">
        <v>104</v>
      </c>
      <c r="C62" s="272">
        <f>'Discrete Solution'!U265+'Discrete Solution'!AA265+'Discrete Solution'!AG265+'Discrete Solution'!AM265</f>
        <v>44.465124000000003</v>
      </c>
      <c r="D62" s="277">
        <f>$Z$7</f>
        <v>51</v>
      </c>
      <c r="E62" s="278">
        <v>0</v>
      </c>
      <c r="F62" s="276">
        <f t="shared" si="17"/>
        <v>0</v>
      </c>
      <c r="G62" s="832">
        <f>D62*$AS$6</f>
        <v>1.5718645102227646</v>
      </c>
      <c r="H62" s="838">
        <f t="shared" si="14"/>
        <v>1.5718645102227646</v>
      </c>
      <c r="I62" s="92">
        <f>H62/C62</f>
        <v>3.5350503244357637E-2</v>
      </c>
      <c r="J62" s="836">
        <f>'Discrete Solution'!AS240</f>
        <v>1.5718645102227649</v>
      </c>
      <c r="K62" s="48">
        <f t="shared" si="18"/>
        <v>0</v>
      </c>
      <c r="L62" s="86"/>
      <c r="M62" s="87"/>
      <c r="N62" s="44"/>
      <c r="O62" s="44"/>
      <c r="P62" s="44"/>
      <c r="Q62" s="44"/>
      <c r="R62" s="44"/>
      <c r="S62" s="740"/>
      <c r="T62" s="740"/>
      <c r="U62" s="12"/>
      <c r="V62" s="741"/>
      <c r="W62" s="46"/>
      <c r="X62" s="46"/>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row>
    <row r="63" spans="1:55" s="46" customFormat="1">
      <c r="B63" s="93"/>
      <c r="C63" s="12"/>
      <c r="D63" s="95"/>
      <c r="E63" s="1011"/>
      <c r="F63" s="1012"/>
      <c r="G63" s="1013"/>
      <c r="H63" s="1014"/>
      <c r="I63" s="96"/>
      <c r="J63" s="1014"/>
      <c r="K63" s="50"/>
      <c r="L63" s="1009"/>
      <c r="M63" s="1010"/>
      <c r="N63" s="1015"/>
      <c r="O63" s="1015"/>
      <c r="P63" s="1015"/>
      <c r="Q63" s="1015"/>
      <c r="R63" s="1015"/>
      <c r="S63" s="740"/>
      <c r="T63" s="740"/>
      <c r="U63" s="12"/>
      <c r="V63" s="741"/>
    </row>
    <row r="64" spans="1:55" s="84" customFormat="1">
      <c r="A64" s="11"/>
      <c r="B64" s="1031"/>
      <c r="C64" s="1032"/>
      <c r="D64" s="1032"/>
      <c r="E64" s="1032"/>
      <c r="F64" s="1032"/>
      <c r="G64" s="1032"/>
      <c r="H64" s="1032"/>
      <c r="I64" s="1032"/>
      <c r="J64" s="1032"/>
      <c r="K64" s="1032"/>
      <c r="L64" s="1032"/>
      <c r="M64" s="1033"/>
      <c r="N64" s="44"/>
      <c r="O64" s="44"/>
      <c r="P64" s="44"/>
      <c r="Q64" s="44"/>
      <c r="R64" s="44"/>
      <c r="S64" s="44"/>
      <c r="T64" s="740"/>
      <c r="U64" s="12"/>
      <c r="V64" s="741"/>
      <c r="W64" s="46"/>
      <c r="X64" s="46"/>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row>
    <row r="65" spans="1:55">
      <c r="B65" s="1034"/>
      <c r="C65" s="1035"/>
      <c r="D65" s="1035"/>
      <c r="E65" s="1035"/>
      <c r="F65" s="1035"/>
      <c r="G65" s="1035"/>
      <c r="H65" s="1035"/>
      <c r="I65" s="1035"/>
      <c r="J65" s="1035"/>
      <c r="K65" s="1035"/>
      <c r="L65" s="1035"/>
      <c r="M65" s="1036"/>
      <c r="N65" s="44"/>
      <c r="O65" s="44"/>
      <c r="P65" s="44"/>
      <c r="Q65" s="44"/>
      <c r="R65" s="44"/>
      <c r="S65" s="44"/>
      <c r="T65" s="740"/>
      <c r="U65" s="12"/>
      <c r="V65" s="741"/>
      <c r="W65" s="46"/>
      <c r="X65" s="46"/>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row>
    <row r="66" spans="1:55">
      <c r="B66" s="1034"/>
      <c r="C66" s="1035"/>
      <c r="D66" s="1035"/>
      <c r="E66" s="1035"/>
      <c r="F66" s="1035"/>
      <c r="G66" s="1035"/>
      <c r="H66" s="1035"/>
      <c r="I66" s="1035"/>
      <c r="J66" s="1035"/>
      <c r="K66" s="1035"/>
      <c r="L66" s="1035"/>
      <c r="M66" s="1036"/>
      <c r="N66" s="740"/>
      <c r="O66" s="740"/>
      <c r="P66" s="740"/>
      <c r="Q66" s="740"/>
      <c r="R66" s="740"/>
      <c r="S66" s="88"/>
      <c r="T66" s="88"/>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row>
    <row r="67" spans="1:55">
      <c r="B67" s="1034"/>
      <c r="C67" s="1035"/>
      <c r="D67" s="1035"/>
      <c r="E67" s="1035"/>
      <c r="F67" s="1035"/>
      <c r="G67" s="1035"/>
      <c r="H67" s="1035"/>
      <c r="I67" s="1035"/>
      <c r="J67" s="1035"/>
      <c r="K67" s="1035"/>
      <c r="L67" s="1035"/>
      <c r="M67" s="1036"/>
      <c r="N67" s="740"/>
      <c r="O67" s="740"/>
      <c r="P67" s="740"/>
      <c r="Q67" s="740"/>
      <c r="R67" s="740"/>
      <c r="S67" s="12"/>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row>
    <row r="68" spans="1:55">
      <c r="B68" s="1037"/>
      <c r="C68" s="1038"/>
      <c r="D68" s="1038"/>
      <c r="E68" s="1038"/>
      <c r="F68" s="1038"/>
      <c r="G68" s="1038"/>
      <c r="H68" s="1038"/>
      <c r="I68" s="1038"/>
      <c r="J68" s="1038"/>
      <c r="K68" s="1038"/>
      <c r="L68" s="1038"/>
      <c r="M68" s="1039"/>
      <c r="N68" s="44"/>
      <c r="O68" s="44"/>
      <c r="P68" s="44"/>
      <c r="Q68" s="44"/>
      <c r="R68" s="44"/>
      <c r="S68" s="12"/>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row>
    <row r="69" spans="1:55">
      <c r="B69" s="43"/>
      <c r="C69" s="43"/>
      <c r="D69" s="43"/>
      <c r="E69" s="43"/>
      <c r="F69" s="43"/>
      <c r="G69" s="43"/>
      <c r="H69" s="43"/>
      <c r="I69" s="43"/>
      <c r="J69" s="43"/>
      <c r="K69" s="43"/>
      <c r="L69" s="43"/>
      <c r="M69" s="43"/>
      <c r="N69" s="44"/>
      <c r="O69" s="44"/>
      <c r="P69" s="44"/>
      <c r="Q69" s="44"/>
      <c r="R69" s="44"/>
      <c r="S69" s="12"/>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row>
    <row r="70" spans="1:55">
      <c r="B70" s="43"/>
      <c r="C70" s="43"/>
      <c r="D70" s="43"/>
      <c r="E70" s="43"/>
      <c r="F70" s="43"/>
      <c r="G70" s="43"/>
      <c r="H70" s="43"/>
      <c r="I70" s="43"/>
      <c r="J70" s="43"/>
      <c r="K70" s="43"/>
      <c r="L70" s="43"/>
      <c r="M70" s="43"/>
      <c r="N70" s="12"/>
      <c r="O70" s="12"/>
      <c r="P70" s="12"/>
      <c r="Q70" s="12"/>
      <c r="R70" s="12"/>
      <c r="S70" s="12"/>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row>
    <row r="71" spans="1:55" s="85" customFormat="1" ht="17.7" customHeight="1">
      <c r="B71" s="85">
        <v>3</v>
      </c>
      <c r="C71" s="85" t="s">
        <v>132</v>
      </c>
    </row>
    <row r="72" spans="1:55" s="1020" customFormat="1">
      <c r="C72" s="1020" t="s">
        <v>115</v>
      </c>
      <c r="F72" s="1020" t="s">
        <v>116</v>
      </c>
      <c r="G72" s="1020" t="s">
        <v>115</v>
      </c>
      <c r="I72" s="1020" t="s">
        <v>116</v>
      </c>
      <c r="J72" s="1020" t="s">
        <v>115</v>
      </c>
    </row>
    <row r="73" spans="1:55" s="44" customFormat="1">
      <c r="B73" s="11"/>
      <c r="C73" s="11"/>
      <c r="D73" s="11"/>
      <c r="E73" s="11"/>
      <c r="F73" s="11"/>
      <c r="G73" s="11"/>
      <c r="H73" s="11"/>
      <c r="I73" s="11"/>
      <c r="J73" s="11"/>
      <c r="K73" s="11"/>
      <c r="L73" s="11"/>
      <c r="M73" s="11"/>
      <c r="N73" s="12"/>
      <c r="O73" s="12"/>
      <c r="P73" s="12"/>
      <c r="Q73" s="12"/>
      <c r="R73" s="12"/>
      <c r="S73" s="12"/>
      <c r="T73" s="926"/>
    </row>
    <row r="74" spans="1:55" s="44" customFormat="1" ht="43.2">
      <c r="A74" s="88" t="s">
        <v>121</v>
      </c>
      <c r="B74" s="88" t="s">
        <v>1139</v>
      </c>
      <c r="C74" s="88" t="s">
        <v>129</v>
      </c>
      <c r="D74" s="88" t="s">
        <v>114</v>
      </c>
      <c r="E74" s="88" t="s">
        <v>109</v>
      </c>
      <c r="F74" s="88" t="s">
        <v>109</v>
      </c>
      <c r="G74" s="88" t="s">
        <v>117</v>
      </c>
      <c r="H74" s="88" t="s">
        <v>118</v>
      </c>
      <c r="I74" s="88" t="s">
        <v>118</v>
      </c>
      <c r="J74" s="88" t="s">
        <v>119</v>
      </c>
      <c r="K74" s="88" t="s">
        <v>120</v>
      </c>
      <c r="L74" s="88" t="s">
        <v>106</v>
      </c>
      <c r="M74" s="88" t="s">
        <v>107</v>
      </c>
      <c r="S74" s="12"/>
      <c r="T74" s="292"/>
    </row>
    <row r="75" spans="1:55" s="44" customFormat="1">
      <c r="A75" s="93" t="s">
        <v>78</v>
      </c>
      <c r="B75" s="826" t="s">
        <v>689</v>
      </c>
      <c r="C75" s="91">
        <f>'Discrete Solution'!AT48+'Discrete Solution'!AZ48+'Discrete Solution'!BF48</f>
        <v>590.9499340000001</v>
      </c>
      <c r="D75" s="274">
        <f>$AF$7</f>
        <v>116.8</v>
      </c>
      <c r="E75" s="274">
        <v>0</v>
      </c>
      <c r="F75" s="275">
        <f>E75/C75</f>
        <v>0</v>
      </c>
      <c r="G75" s="90">
        <f>D75*$AT$3</f>
        <v>11.3</v>
      </c>
      <c r="H75" s="91">
        <f>G75-E75</f>
        <v>11.3</v>
      </c>
      <c r="I75" s="92">
        <f>H75/C75</f>
        <v>1.9121755245005239E-2</v>
      </c>
      <c r="J75" s="49">
        <f>'Discrete Solution'!CJ18</f>
        <v>11.3</v>
      </c>
      <c r="K75" s="48">
        <f t="shared" ref="K75:K80" si="20">G75-J75</f>
        <v>0</v>
      </c>
      <c r="L75" s="263"/>
      <c r="M75" s="850"/>
      <c r="S75" s="12"/>
      <c r="T75" s="853"/>
    </row>
    <row r="76" spans="1:55" s="44" customFormat="1">
      <c r="A76" s="93" t="s">
        <v>233</v>
      </c>
      <c r="B76" s="826" t="s">
        <v>689</v>
      </c>
      <c r="C76" s="91">
        <f>C75</f>
        <v>590.9499340000001</v>
      </c>
      <c r="D76" s="274">
        <f>$Z$9*$AP$14</f>
        <v>90.716197503783661</v>
      </c>
      <c r="E76" s="274">
        <f>$AC$4*$AP$14</f>
        <v>24.639144845588131</v>
      </c>
      <c r="F76" s="275">
        <f>E76/C76</f>
        <v>4.1694132494121114E-2</v>
      </c>
      <c r="G76" s="90">
        <f>D76</f>
        <v>90.716197503783661</v>
      </c>
      <c r="H76" s="91">
        <f t="shared" ref="H76:H80" si="21">G76-E76</f>
        <v>66.077052658195527</v>
      </c>
      <c r="I76" s="92">
        <f t="shared" ref="I76:I80" si="22">H76/C76</f>
        <v>0.11181497595056084</v>
      </c>
      <c r="J76" s="49">
        <f>'Discrete Solution'!CJ29</f>
        <v>90.716197503783633</v>
      </c>
      <c r="K76" s="48">
        <f t="shared" si="20"/>
        <v>0</v>
      </c>
      <c r="L76" s="766"/>
      <c r="M76" s="850"/>
      <c r="S76" s="12"/>
      <c r="T76" s="853"/>
    </row>
    <row r="77" spans="1:55" s="44" customFormat="1">
      <c r="A77" s="93" t="s">
        <v>95</v>
      </c>
      <c r="B77" s="826" t="s">
        <v>689</v>
      </c>
      <c r="C77" s="91">
        <f>C75</f>
        <v>590.9499340000001</v>
      </c>
      <c r="D77" s="274">
        <f>$Z$10</f>
        <v>330.04196462499999</v>
      </c>
      <c r="E77" s="274">
        <v>0</v>
      </c>
      <c r="F77" s="275">
        <f>E77/C77</f>
        <v>0</v>
      </c>
      <c r="G77" s="90">
        <f t="shared" ref="G77:G80" si="23">D77</f>
        <v>330.04196462499999</v>
      </c>
      <c r="H77" s="91">
        <f t="shared" si="21"/>
        <v>330.04196462499999</v>
      </c>
      <c r="I77" s="92">
        <f t="shared" si="22"/>
        <v>0.55849395293273685</v>
      </c>
      <c r="J77" s="49">
        <f>'Discrete Solution'!CJ30</f>
        <v>330.04196462499993</v>
      </c>
      <c r="K77" s="48">
        <f t="shared" si="20"/>
        <v>0</v>
      </c>
      <c r="L77" s="766"/>
      <c r="M77" s="851"/>
      <c r="S77" s="12"/>
      <c r="T77" s="853"/>
    </row>
    <row r="78" spans="1:55">
      <c r="A78" s="93" t="s">
        <v>97</v>
      </c>
      <c r="B78" s="826" t="s">
        <v>689</v>
      </c>
      <c r="C78" s="91">
        <f>C75</f>
        <v>590.9499340000001</v>
      </c>
      <c r="D78" s="274">
        <f>$Z$11*$AP$14</f>
        <v>59.880304094916561</v>
      </c>
      <c r="E78" s="274">
        <v>0</v>
      </c>
      <c r="F78" s="275">
        <f>E78/C78</f>
        <v>0</v>
      </c>
      <c r="G78" s="90">
        <f>D78</f>
        <v>59.880304094916561</v>
      </c>
      <c r="H78" s="91">
        <f>G78-E78</f>
        <v>59.880304094916561</v>
      </c>
      <c r="I78" s="92">
        <f>H78/C78</f>
        <v>0.10132889547783003</v>
      </c>
      <c r="J78" s="49">
        <f>'Discrete Solution'!CJ33</f>
        <v>59.880304094916561</v>
      </c>
      <c r="K78" s="48">
        <f>G78-J78</f>
        <v>0</v>
      </c>
      <c r="L78" s="766"/>
      <c r="M78" s="851"/>
      <c r="T78" s="854"/>
    </row>
    <row r="79" spans="1:55" s="44" customFormat="1">
      <c r="A79" s="93" t="s">
        <v>89</v>
      </c>
      <c r="B79" s="826" t="s">
        <v>689</v>
      </c>
      <c r="C79" s="91">
        <f>C75</f>
        <v>590.9499340000001</v>
      </c>
      <c r="D79" s="274">
        <f>(C79-SUM(G75:G78))*0.7</f>
        <v>69.308027443409941</v>
      </c>
      <c r="E79" s="274">
        <f>($Z$17*$AP$14)/2</f>
        <v>49.893908627081018</v>
      </c>
      <c r="F79" s="275">
        <f t="shared" ref="F79:F80" si="24">E79/C79</f>
        <v>8.4430009644575088E-2</v>
      </c>
      <c r="G79" s="90">
        <f>D79</f>
        <v>69.308027443409941</v>
      </c>
      <c r="H79" s="91">
        <f t="shared" si="21"/>
        <v>19.414118816328923</v>
      </c>
      <c r="I79" s="92">
        <f t="shared" si="22"/>
        <v>3.285239188524712E-2</v>
      </c>
      <c r="J79" s="49">
        <f>'Discrete Solution'!CJ31</f>
        <v>69.308027443409941</v>
      </c>
      <c r="K79" s="48">
        <f t="shared" si="20"/>
        <v>0</v>
      </c>
      <c r="L79" s="766"/>
      <c r="M79" s="850"/>
      <c r="S79" s="12"/>
      <c r="T79" s="853"/>
    </row>
    <row r="80" spans="1:55" s="44" customFormat="1">
      <c r="A80" s="93" t="s">
        <v>88</v>
      </c>
      <c r="B80" s="826" t="s">
        <v>689</v>
      </c>
      <c r="C80" s="91">
        <f>C75</f>
        <v>590.9499340000001</v>
      </c>
      <c r="D80" s="274">
        <f>C80-SUM(G75:G79)</f>
        <v>29.703440332889954</v>
      </c>
      <c r="E80" s="274">
        <f>$AC$3*$AP$14</f>
        <v>12.996373440439925</v>
      </c>
      <c r="F80" s="275">
        <f t="shared" si="24"/>
        <v>2.1992342654936183E-2</v>
      </c>
      <c r="G80" s="90">
        <f t="shared" si="23"/>
        <v>29.703440332889954</v>
      </c>
      <c r="H80" s="91">
        <f t="shared" si="21"/>
        <v>16.70706689245003</v>
      </c>
      <c r="I80" s="92">
        <f t="shared" si="22"/>
        <v>2.8271543714987583E-2</v>
      </c>
      <c r="J80" s="49">
        <f>'Discrete Solution'!CJ32</f>
        <v>29.703440332889947</v>
      </c>
      <c r="K80" s="48">
        <f t="shared" si="20"/>
        <v>0</v>
      </c>
      <c r="L80" s="766"/>
      <c r="M80" s="850"/>
      <c r="S80" s="12"/>
      <c r="T80" s="853"/>
    </row>
    <row r="81" spans="1:20" s="44" customFormat="1">
      <c r="A81" s="93" t="s">
        <v>78</v>
      </c>
      <c r="B81" s="910" t="s">
        <v>1075</v>
      </c>
      <c r="C81" s="91">
        <f>'Discrete Solution'!$AT$141+'Discrete Solution'!$AZ$141+'Discrete Solution'!$BF$141</f>
        <v>838.31948199999999</v>
      </c>
      <c r="D81" s="274">
        <f>$AF$7</f>
        <v>116.8</v>
      </c>
      <c r="E81" s="274">
        <v>0</v>
      </c>
      <c r="F81" s="275">
        <f>E81/C81</f>
        <v>0</v>
      </c>
      <c r="G81" s="90">
        <f>D81*$AT$3</f>
        <v>11.3</v>
      </c>
      <c r="H81" s="91">
        <f>G81-E81</f>
        <v>11.3</v>
      </c>
      <c r="I81" s="92">
        <f>H81/C81</f>
        <v>1.3479347960566662E-2</v>
      </c>
      <c r="J81" s="49">
        <f>'Discrete Solution'!CJ111</f>
        <v>11.3</v>
      </c>
      <c r="K81" s="48">
        <f t="shared" ref="K81:K96" si="25">G81-J81</f>
        <v>0</v>
      </c>
      <c r="L81" s="766"/>
      <c r="M81" s="850"/>
      <c r="S81" s="12"/>
      <c r="T81" s="853"/>
    </row>
    <row r="82" spans="1:20" s="44" customFormat="1">
      <c r="A82" s="93" t="s">
        <v>233</v>
      </c>
      <c r="B82" s="910" t="s">
        <v>1075</v>
      </c>
      <c r="C82" s="91">
        <f>'Discrete Solution'!$AT$141+'Discrete Solution'!$AZ$141+'Discrete Solution'!$BF$141</f>
        <v>838.31948199999999</v>
      </c>
      <c r="D82" s="274">
        <f>$Z$9*$AP$15</f>
        <v>128.68967627362764</v>
      </c>
      <c r="E82" s="274">
        <f>$AC$4*$AP$15</f>
        <v>34.953003554910985</v>
      </c>
      <c r="F82" s="275">
        <f>E82/C82</f>
        <v>4.1694132494121121E-2</v>
      </c>
      <c r="G82" s="90">
        <f>D82</f>
        <v>128.68967627362764</v>
      </c>
      <c r="H82" s="91">
        <f t="shared" ref="H82" si="26">G82-E82</f>
        <v>93.736672718716648</v>
      </c>
      <c r="I82" s="92">
        <f t="shared" ref="I82" si="27">H82/C82</f>
        <v>0.11181497595056088</v>
      </c>
      <c r="J82" s="49">
        <f>'Discrete Solution'!CJ122</f>
        <v>128.68967627362764</v>
      </c>
      <c r="K82" s="48">
        <f t="shared" si="25"/>
        <v>0</v>
      </c>
      <c r="L82" s="766"/>
      <c r="M82" s="850"/>
      <c r="S82" s="12"/>
      <c r="T82" s="853"/>
    </row>
    <row r="83" spans="1:20" s="44" customFormat="1">
      <c r="A83" s="93" t="s">
        <v>97</v>
      </c>
      <c r="B83" s="910" t="s">
        <v>1075</v>
      </c>
      <c r="C83" s="91">
        <f>'Discrete Solution'!$AT$141+'Discrete Solution'!$AZ$141+'Discrete Solution'!$BF$141</f>
        <v>838.31948199999999</v>
      </c>
      <c r="D83" s="274">
        <f>$Z$11-D78</f>
        <v>270.16166053008345</v>
      </c>
      <c r="E83" s="274">
        <v>0</v>
      </c>
      <c r="F83" s="275">
        <f>E83/C83</f>
        <v>0</v>
      </c>
      <c r="G83" s="90">
        <f>D83</f>
        <v>270.16166053008345</v>
      </c>
      <c r="H83" s="91">
        <f>G83-E83</f>
        <v>270.16166053008345</v>
      </c>
      <c r="I83" s="92">
        <f>H83/C83</f>
        <v>0.32226575468048524</v>
      </c>
      <c r="J83" s="49">
        <f>'Discrete Solution'!CJ126</f>
        <v>270.16166053008351</v>
      </c>
      <c r="K83" s="48">
        <f t="shared" si="25"/>
        <v>0</v>
      </c>
      <c r="L83" s="766"/>
      <c r="M83" s="850"/>
      <c r="S83" s="12"/>
      <c r="T83" s="853"/>
    </row>
    <row r="84" spans="1:20" s="44" customFormat="1">
      <c r="A84" s="93" t="s">
        <v>89</v>
      </c>
      <c r="B84" s="910" t="s">
        <v>1075</v>
      </c>
      <c r="C84" s="91">
        <f>'Discrete Solution'!$AT$141+'Discrete Solution'!$AZ$141+'Discrete Solution'!$BF$141</f>
        <v>838.31948199999999</v>
      </c>
      <c r="D84" s="274">
        <f>(C84-SUM(G81:G83))/2</f>
        <v>214.08407259814445</v>
      </c>
      <c r="E84" s="274">
        <f>($Z$17*$AP$15)</f>
        <v>141.5586439009904</v>
      </c>
      <c r="F84" s="275">
        <f t="shared" ref="F84:F85" si="28">E84/C84</f>
        <v>0.1688600192891502</v>
      </c>
      <c r="G84" s="90">
        <f t="shared" ref="G84:G85" si="29">D84</f>
        <v>214.08407259814445</v>
      </c>
      <c r="H84" s="91">
        <f t="shared" ref="H84:H85" si="30">G84-E84</f>
        <v>72.525428697154041</v>
      </c>
      <c r="I84" s="92">
        <f t="shared" ref="I84:I85" si="31">H84/C84</f>
        <v>8.6512875167982839E-2</v>
      </c>
      <c r="J84" s="49">
        <f>'Discrete Solution'!CJ124</f>
        <v>214.08407259814445</v>
      </c>
      <c r="K84" s="48">
        <f t="shared" si="25"/>
        <v>0</v>
      </c>
      <c r="L84" s="766"/>
      <c r="M84" s="850"/>
      <c r="S84" s="12"/>
      <c r="T84" s="853"/>
    </row>
    <row r="85" spans="1:20" s="44" customFormat="1">
      <c r="A85" s="93" t="s">
        <v>88</v>
      </c>
      <c r="B85" s="910" t="s">
        <v>1075</v>
      </c>
      <c r="C85" s="91">
        <f>'Discrete Solution'!$AT$141+'Discrete Solution'!$AZ$141+'Discrete Solution'!$BF$141</f>
        <v>838.31948199999999</v>
      </c>
      <c r="D85" s="274">
        <f>C85-SUM(G81:G84)</f>
        <v>214.08407259814442</v>
      </c>
      <c r="E85" s="274">
        <f>$AC$3*$AP$15</f>
        <v>18.436609302452613</v>
      </c>
      <c r="F85" s="275">
        <f t="shared" si="28"/>
        <v>2.1992342654936194E-2</v>
      </c>
      <c r="G85" s="90">
        <f t="shared" si="29"/>
        <v>214.08407259814442</v>
      </c>
      <c r="H85" s="91">
        <f t="shared" si="30"/>
        <v>195.64746329569181</v>
      </c>
      <c r="I85" s="92">
        <f t="shared" si="31"/>
        <v>0.23338055180219683</v>
      </c>
      <c r="J85" s="49">
        <f>'Discrete Solution'!CJ125</f>
        <v>214.08407259814445</v>
      </c>
      <c r="K85" s="48">
        <f t="shared" si="25"/>
        <v>0</v>
      </c>
      <c r="L85" s="766"/>
      <c r="M85" s="850"/>
      <c r="S85" s="12"/>
      <c r="T85" s="853"/>
    </row>
    <row r="86" spans="1:20" s="44" customFormat="1">
      <c r="A86" s="93" t="s">
        <v>78</v>
      </c>
      <c r="B86" s="918" t="s">
        <v>594</v>
      </c>
      <c r="C86" s="91">
        <f>'Discrete Solution'!AT79+'Discrete Solution'!AZ79+'Discrete Solution'!BF79+'Discrete Solution'!AT172+'Discrete Solution'!AZ172+'Discrete Solution'!BF172</f>
        <v>451.90059200000002</v>
      </c>
      <c r="D86" s="274">
        <f>$Z$5</f>
        <v>116.8</v>
      </c>
      <c r="E86" s="274">
        <v>0</v>
      </c>
      <c r="F86" s="275">
        <f>E86/C86</f>
        <v>0</v>
      </c>
      <c r="G86" s="90">
        <f>D86*$AT$4</f>
        <v>5</v>
      </c>
      <c r="H86" s="91">
        <f>G86-E86</f>
        <v>5</v>
      </c>
      <c r="I86" s="92">
        <f>H86/C86</f>
        <v>1.1064380282998169E-2</v>
      </c>
      <c r="J86" s="49">
        <f>'Discrete Solution'!CJ49+'Discrete Solution'!CJ142</f>
        <v>5</v>
      </c>
      <c r="K86" s="48">
        <f t="shared" ref="K86" si="32">G86-J86</f>
        <v>0</v>
      </c>
      <c r="L86" s="766"/>
      <c r="M86" s="264"/>
      <c r="S86" s="12"/>
    </row>
    <row r="87" spans="1:20" s="44" customFormat="1">
      <c r="A87" s="93" t="s">
        <v>233</v>
      </c>
      <c r="B87" s="918" t="s">
        <v>594</v>
      </c>
      <c r="C87" s="91">
        <f>C86</f>
        <v>451.90059200000002</v>
      </c>
      <c r="D87" s="274">
        <f>$Z$9*$AP$12</f>
        <v>69.370856983543973</v>
      </c>
      <c r="E87" s="274">
        <f>$AC$4*$AP$12</f>
        <v>18.841603157019765</v>
      </c>
      <c r="F87" s="275">
        <f t="shared" ref="F87:F89" si="33">E87/C87</f>
        <v>4.1694132494121107E-2</v>
      </c>
      <c r="G87" s="90">
        <f>D87</f>
        <v>69.370856983543973</v>
      </c>
      <c r="H87" s="91">
        <f t="shared" ref="H87:H89" si="34">G87-E87</f>
        <v>50.529253826524211</v>
      </c>
      <c r="I87" s="92">
        <f t="shared" ref="I87:I89" si="35">H87/C87</f>
        <v>0.11181497595056085</v>
      </c>
      <c r="J87" s="49">
        <f>'Discrete Solution'!CJ60+'Discrete Solution'!CJ153</f>
        <v>69.370856983543973</v>
      </c>
      <c r="K87" s="48">
        <f>G87-J87</f>
        <v>0</v>
      </c>
      <c r="L87" s="766"/>
      <c r="M87" s="764"/>
      <c r="S87" s="12"/>
    </row>
    <row r="88" spans="1:20" s="44" customFormat="1">
      <c r="A88" s="93" t="s">
        <v>89</v>
      </c>
      <c r="B88" s="918" t="s">
        <v>594</v>
      </c>
      <c r="C88" s="91">
        <f>C86</f>
        <v>451.90059200000002</v>
      </c>
      <c r="D88" s="274">
        <f>(C88-SUM(G86:G87))*0.7</f>
        <v>264.27081451151918</v>
      </c>
      <c r="E88" s="274">
        <f>$Z$17*$AP$12+(($Z$17*$AP$14)/2)</f>
        <v>126.20185130897939</v>
      </c>
      <c r="F88" s="275">
        <f t="shared" si="33"/>
        <v>0.27926905506018762</v>
      </c>
      <c r="G88" s="90">
        <f t="shared" ref="G88:G89" si="36">D88</f>
        <v>264.27081451151918</v>
      </c>
      <c r="H88" s="91">
        <f>G88-E88</f>
        <v>138.06896320253981</v>
      </c>
      <c r="I88" s="92">
        <f t="shared" si="35"/>
        <v>0.30552950283043623</v>
      </c>
      <c r="J88" s="49">
        <f>'Discrete Solution'!CJ62+'Discrete Solution'!CJ155</f>
        <v>264.27081451151923</v>
      </c>
      <c r="K88" s="48">
        <f>G88-J88</f>
        <v>0</v>
      </c>
      <c r="L88" s="766"/>
      <c r="M88" s="764"/>
      <c r="S88" s="12"/>
    </row>
    <row r="89" spans="1:20" s="44" customFormat="1">
      <c r="A89" s="93" t="s">
        <v>88</v>
      </c>
      <c r="B89" s="918" t="s">
        <v>594</v>
      </c>
      <c r="C89" s="91">
        <f>C86</f>
        <v>451.90059200000002</v>
      </c>
      <c r="D89" s="274">
        <f>C89-SUM(G86:G88)</f>
        <v>113.25892050493684</v>
      </c>
      <c r="E89" s="274">
        <f>$AC$3*$AP$12</f>
        <v>9.9383526652325127</v>
      </c>
      <c r="F89" s="275">
        <f t="shared" si="33"/>
        <v>2.1992342654936183E-2</v>
      </c>
      <c r="G89" s="90">
        <f t="shared" si="36"/>
        <v>113.25892050493684</v>
      </c>
      <c r="H89" s="91">
        <f t="shared" si="34"/>
        <v>103.32056783970432</v>
      </c>
      <c r="I89" s="92">
        <f t="shared" si="35"/>
        <v>0.22863561072675984</v>
      </c>
      <c r="J89" s="49">
        <f>'Discrete Solution'!CJ63+'Discrete Solution'!CJ156</f>
        <v>113.25892050493684</v>
      </c>
      <c r="K89" s="48">
        <f>G89-J89</f>
        <v>0</v>
      </c>
      <c r="L89" s="766"/>
      <c r="M89" s="764"/>
      <c r="S89" s="12"/>
    </row>
    <row r="90" spans="1:20">
      <c r="A90" s="93" t="s">
        <v>78</v>
      </c>
      <c r="B90" s="910" t="s">
        <v>593</v>
      </c>
      <c r="C90" s="91">
        <f>'Discrete Solution'!AT110+'Discrete Solution'!AZ110+'Discrete Solution'!BF110+'Discrete Solution'!AT203+'Discrete Solution'!AZ203+'Discrete Solution'!BF203</f>
        <v>565.45945599999993</v>
      </c>
      <c r="D90" s="274">
        <f>$Z$5</f>
        <v>116.8</v>
      </c>
      <c r="E90" s="274">
        <v>0</v>
      </c>
      <c r="F90" s="275">
        <f>E90/C90</f>
        <v>0</v>
      </c>
      <c r="G90" s="90">
        <f>D90*$AT$5</f>
        <v>85.6</v>
      </c>
      <c r="H90" s="91">
        <f>G90-E90</f>
        <v>85.6</v>
      </c>
      <c r="I90" s="92">
        <f>H90/C90</f>
        <v>0.15138132202355462</v>
      </c>
      <c r="J90" s="49">
        <f>'Discrete Solution'!CJ80+'Discrete Solution'!CJ173</f>
        <v>85.600000000000009</v>
      </c>
      <c r="K90" s="48">
        <f t="shared" si="25"/>
        <v>0</v>
      </c>
      <c r="L90" s="766"/>
      <c r="M90" s="850"/>
      <c r="T90" s="854"/>
    </row>
    <row r="91" spans="1:20">
      <c r="A91" s="93" t="s">
        <v>233</v>
      </c>
      <c r="B91" s="910" t="s">
        <v>593</v>
      </c>
      <c r="C91" s="91">
        <f>C90</f>
        <v>565.45945599999993</v>
      </c>
      <c r="D91" s="274">
        <f>$Z$9*$AP$13</f>
        <v>86.80317695217488</v>
      </c>
      <c r="E91" s="274">
        <f>$AC$4*$AP$13</f>
        <v>23.576341478517648</v>
      </c>
      <c r="F91" s="275">
        <f t="shared" ref="F91:F93" si="37">E91/C91</f>
        <v>4.1694132494121121E-2</v>
      </c>
      <c r="G91" s="90">
        <f>D91</f>
        <v>86.80317695217488</v>
      </c>
      <c r="H91" s="91">
        <f t="shared" ref="H91" si="38">G91-E91</f>
        <v>63.226835473657232</v>
      </c>
      <c r="I91" s="92">
        <f t="shared" ref="I91:I93" si="39">H91/C91</f>
        <v>0.11181497595056088</v>
      </c>
      <c r="J91" s="49">
        <f>'Discrete Solution'!CJ91+'Discrete Solution'!CJ184</f>
        <v>86.80317695217488</v>
      </c>
      <c r="K91" s="48">
        <f t="shared" si="25"/>
        <v>0</v>
      </c>
      <c r="L91" s="766"/>
      <c r="M91" s="850"/>
      <c r="T91" s="854"/>
    </row>
    <row r="92" spans="1:20">
      <c r="A92" s="93" t="s">
        <v>89</v>
      </c>
      <c r="B92" s="910" t="s">
        <v>593</v>
      </c>
      <c r="C92" s="91">
        <f>C90</f>
        <v>565.45945599999993</v>
      </c>
      <c r="D92" s="274">
        <f>(C92-SUM(G90:G91))*0.7</f>
        <v>275.13939533347752</v>
      </c>
      <c r="E92" s="274">
        <f>$Z$17-(E79+E84+E88)</f>
        <v>232.34559616294922</v>
      </c>
      <c r="F92" s="275">
        <f t="shared" si="37"/>
        <v>0.41089700366236204</v>
      </c>
      <c r="G92" s="90">
        <f t="shared" ref="G92" si="40">D92</f>
        <v>275.13939533347752</v>
      </c>
      <c r="H92" s="91">
        <f>G92-E92</f>
        <v>42.793799170528303</v>
      </c>
      <c r="I92" s="92">
        <f t="shared" si="39"/>
        <v>7.5679695009872303E-2</v>
      </c>
      <c r="J92" s="49">
        <f>'Discrete Solution'!CJ93+'Discrete Solution'!CJ186</f>
        <v>275.13939533347752</v>
      </c>
      <c r="K92" s="48">
        <f t="shared" si="25"/>
        <v>0</v>
      </c>
      <c r="L92" s="766"/>
      <c r="M92" s="850"/>
      <c r="T92" s="854"/>
    </row>
    <row r="93" spans="1:20">
      <c r="A93" s="93" t="s">
        <v>88</v>
      </c>
      <c r="B93" s="910" t="s">
        <v>593</v>
      </c>
      <c r="C93" s="91">
        <f>C90</f>
        <v>565.45945599999993</v>
      </c>
      <c r="D93" s="274">
        <f>C93-SUM(G90:G92)</f>
        <v>117.91688371434753</v>
      </c>
      <c r="E93" s="274">
        <f>$AC$3*$AP$13</f>
        <v>12.435778113825812</v>
      </c>
      <c r="F93" s="275">
        <f t="shared" si="37"/>
        <v>2.199234265493619E-2</v>
      </c>
      <c r="G93" s="90">
        <f>D93</f>
        <v>117.91688371434753</v>
      </c>
      <c r="H93" s="91">
        <f t="shared" ref="H93" si="41">G93-E93</f>
        <v>105.48110560052172</v>
      </c>
      <c r="I93" s="92">
        <f t="shared" si="39"/>
        <v>0.18654052820459285</v>
      </c>
      <c r="J93" s="49">
        <f>'Discrete Solution'!CJ94+'Discrete Solution'!CJ187</f>
        <v>117.91688371434753</v>
      </c>
      <c r="K93" s="48">
        <f t="shared" si="25"/>
        <v>0</v>
      </c>
      <c r="L93" s="766"/>
      <c r="M93" s="850"/>
      <c r="T93" s="854"/>
    </row>
    <row r="94" spans="1:20">
      <c r="A94" s="93" t="s">
        <v>233</v>
      </c>
      <c r="B94" s="910" t="s">
        <v>559</v>
      </c>
      <c r="C94" s="91">
        <f>'Discrete Solution'!AT234+'Discrete Solution'!AZ234+'Discrete Solution'!BF234</f>
        <v>810.50625300000002</v>
      </c>
      <c r="D94" s="274">
        <f>$Z$9-(D76+D82+D87+D91)</f>
        <v>124.42009228686982</v>
      </c>
      <c r="E94" s="274">
        <f>$AC$4-(E76+E82+E87+E91)</f>
        <v>33.793355099895649</v>
      </c>
      <c r="F94" s="275">
        <f t="shared" ref="F94" si="42">E94/C94</f>
        <v>4.1694132494121114E-2</v>
      </c>
      <c r="G94" s="90">
        <f>D94</f>
        <v>124.42009228686982</v>
      </c>
      <c r="H94" s="91">
        <f t="shared" ref="H94" si="43">G94-E94</f>
        <v>90.626737186974168</v>
      </c>
      <c r="I94" s="92">
        <f t="shared" ref="I94" si="44">H94/C94</f>
        <v>0.11181497595056082</v>
      </c>
      <c r="J94" s="49">
        <f>'Discrete Solution'!CJ215</f>
        <v>124.42009228686982</v>
      </c>
      <c r="K94" s="48">
        <f t="shared" si="25"/>
        <v>0</v>
      </c>
      <c r="L94" s="766"/>
      <c r="M94" s="850"/>
      <c r="T94" s="854"/>
    </row>
    <row r="95" spans="1:20">
      <c r="A95" s="93" t="s">
        <v>88</v>
      </c>
      <c r="B95" s="910" t="s">
        <v>559</v>
      </c>
      <c r="C95" s="91">
        <f>C94</f>
        <v>810.50625300000002</v>
      </c>
      <c r="D95" s="274">
        <f>C95-D94</f>
        <v>686.0861607131302</v>
      </c>
      <c r="E95" s="274">
        <f>$AC$3-(E80+E85+E89+E93)</f>
        <v>17.824931239944398</v>
      </c>
      <c r="F95" s="275">
        <f t="shared" ref="F95" si="45">E95/C95</f>
        <v>2.1992342654936183E-2</v>
      </c>
      <c r="G95" s="90">
        <f>D95</f>
        <v>686.0861607131302</v>
      </c>
      <c r="H95" s="91">
        <f t="shared" ref="H95" si="46">G95-E95</f>
        <v>668.26122947318584</v>
      </c>
      <c r="I95" s="92">
        <f t="shared" ref="I95" si="47">H95/C95</f>
        <v>0.82449854890038188</v>
      </c>
      <c r="J95" s="49">
        <f>'Discrete Solution'!CJ218</f>
        <v>686.08616071313031</v>
      </c>
      <c r="K95" s="48">
        <f t="shared" si="25"/>
        <v>0</v>
      </c>
      <c r="L95" s="766"/>
      <c r="M95" s="850"/>
      <c r="T95" s="854"/>
    </row>
    <row r="96" spans="1:20">
      <c r="A96" s="93" t="s">
        <v>78</v>
      </c>
      <c r="B96" s="910" t="s">
        <v>104</v>
      </c>
      <c r="C96" s="91">
        <f>'Discrete Solution'!AT265+'Discrete Solution'!AZ265+'Discrete Solution'!BF265</f>
        <v>20.715438999999996</v>
      </c>
      <c r="D96" s="274">
        <f>$AF$7</f>
        <v>116.8</v>
      </c>
      <c r="E96" s="274">
        <v>0</v>
      </c>
      <c r="F96" s="275">
        <f>E96/C96</f>
        <v>0</v>
      </c>
      <c r="G96" s="90">
        <f>D96-(G75+G81+G86+G90)</f>
        <v>3.6000000000000085</v>
      </c>
      <c r="H96" s="91">
        <f>G96-E96</f>
        <v>3.6000000000000085</v>
      </c>
      <c r="I96" s="92">
        <f>H96/C96</f>
        <v>0.17378342790611434</v>
      </c>
      <c r="J96" s="49">
        <f>'Discrete Solution'!CJ235</f>
        <v>3.6000000000000094</v>
      </c>
      <c r="K96" s="48">
        <f t="shared" si="25"/>
        <v>0</v>
      </c>
      <c r="L96" s="766"/>
      <c r="M96" s="850"/>
      <c r="T96" s="854"/>
    </row>
    <row r="97" spans="1:20" s="44" customFormat="1">
      <c r="B97" s="93"/>
      <c r="C97" s="95"/>
      <c r="D97" s="281"/>
      <c r="E97" s="281"/>
      <c r="F97" s="282"/>
      <c r="G97" s="281"/>
      <c r="H97" s="95"/>
      <c r="I97" s="96"/>
      <c r="J97" s="95"/>
      <c r="K97" s="50"/>
      <c r="L97" s="279"/>
      <c r="M97" s="280"/>
    </row>
    <row r="98" spans="1:20" ht="14.4" customHeight="1">
      <c r="B98" s="1050" t="s">
        <v>242</v>
      </c>
      <c r="C98" s="1051"/>
      <c r="D98" s="1051"/>
      <c r="E98" s="1051"/>
      <c r="F98" s="1051"/>
      <c r="G98" s="1051"/>
      <c r="H98" s="1051"/>
      <c r="I98" s="1051"/>
      <c r="J98" s="1051"/>
      <c r="K98" s="1051"/>
      <c r="L98" s="1051"/>
      <c r="M98" s="1052"/>
    </row>
    <row r="99" spans="1:20">
      <c r="B99" s="1053"/>
      <c r="C99" s="1054"/>
      <c r="D99" s="1054"/>
      <c r="E99" s="1054"/>
      <c r="F99" s="1054"/>
      <c r="G99" s="1054"/>
      <c r="H99" s="1054"/>
      <c r="I99" s="1054"/>
      <c r="J99" s="1054"/>
      <c r="K99" s="1054"/>
      <c r="L99" s="1054"/>
      <c r="M99" s="1055"/>
    </row>
    <row r="100" spans="1:20">
      <c r="B100" s="1053"/>
      <c r="C100" s="1054"/>
      <c r="D100" s="1054"/>
      <c r="E100" s="1054"/>
      <c r="F100" s="1054"/>
      <c r="G100" s="1054"/>
      <c r="H100" s="1054"/>
      <c r="I100" s="1054"/>
      <c r="J100" s="1054"/>
      <c r="K100" s="1054"/>
      <c r="L100" s="1054"/>
      <c r="M100" s="1055"/>
      <c r="T100" s="59"/>
    </row>
    <row r="101" spans="1:20">
      <c r="B101" s="1053"/>
      <c r="C101" s="1054"/>
      <c r="D101" s="1054"/>
      <c r="E101" s="1054"/>
      <c r="F101" s="1054"/>
      <c r="G101" s="1054"/>
      <c r="H101" s="1054"/>
      <c r="I101" s="1054"/>
      <c r="J101" s="1054"/>
      <c r="K101" s="1054"/>
      <c r="L101" s="1054"/>
      <c r="M101" s="1055"/>
      <c r="T101" s="70"/>
    </row>
    <row r="102" spans="1:20">
      <c r="B102" s="1056"/>
      <c r="C102" s="1057"/>
      <c r="D102" s="1057"/>
      <c r="E102" s="1057"/>
      <c r="F102" s="1057"/>
      <c r="G102" s="1057"/>
      <c r="H102" s="1057"/>
      <c r="I102" s="1057"/>
      <c r="J102" s="1057"/>
      <c r="K102" s="1057"/>
      <c r="L102" s="1057"/>
      <c r="M102" s="1058"/>
      <c r="T102" s="297"/>
    </row>
    <row r="103" spans="1:20">
      <c r="B103" s="43"/>
      <c r="C103" s="43"/>
      <c r="D103" s="43"/>
      <c r="E103" s="43"/>
      <c r="F103" s="43"/>
      <c r="G103" s="43"/>
      <c r="H103" s="43"/>
      <c r="I103" s="43"/>
      <c r="J103" s="43"/>
      <c r="K103" s="43"/>
      <c r="L103" s="43"/>
      <c r="M103" s="43"/>
      <c r="S103" s="60"/>
    </row>
    <row r="105" spans="1:20" s="85" customFormat="1" ht="17.7" customHeight="1">
      <c r="B105" s="85">
        <v>4</v>
      </c>
      <c r="C105" s="85" t="s">
        <v>111</v>
      </c>
    </row>
    <row r="106" spans="1:20" s="1020" customFormat="1">
      <c r="C106" s="1020" t="s">
        <v>115</v>
      </c>
      <c r="F106" s="1020" t="s">
        <v>116</v>
      </c>
      <c r="G106" s="1020" t="s">
        <v>115</v>
      </c>
      <c r="I106" s="1020" t="s">
        <v>116</v>
      </c>
      <c r="J106" s="1020" t="s">
        <v>115</v>
      </c>
    </row>
    <row r="107" spans="1:20" ht="43.2">
      <c r="A107" s="88" t="s">
        <v>121</v>
      </c>
      <c r="B107" s="88" t="s">
        <v>1139</v>
      </c>
      <c r="C107" s="88" t="s">
        <v>129</v>
      </c>
      <c r="D107" s="88" t="s">
        <v>114</v>
      </c>
      <c r="E107" s="88" t="s">
        <v>109</v>
      </c>
      <c r="F107" s="88" t="s">
        <v>109</v>
      </c>
      <c r="G107" s="88" t="s">
        <v>117</v>
      </c>
      <c r="H107" s="88" t="s">
        <v>118</v>
      </c>
      <c r="I107" s="88" t="s">
        <v>118</v>
      </c>
      <c r="J107" s="88" t="s">
        <v>119</v>
      </c>
      <c r="K107" s="88" t="s">
        <v>120</v>
      </c>
      <c r="L107" s="88" t="s">
        <v>106</v>
      </c>
      <c r="M107" s="88" t="s">
        <v>107</v>
      </c>
    </row>
    <row r="108" spans="1:20">
      <c r="A108" s="93" t="s">
        <v>93</v>
      </c>
      <c r="B108" s="1019" t="s">
        <v>1138</v>
      </c>
      <c r="C108" s="294">
        <f>C109</f>
        <v>1059.581355</v>
      </c>
      <c r="D108" s="277">
        <f>C108*M108</f>
        <v>423.83254200000005</v>
      </c>
      <c r="E108" s="278">
        <v>0</v>
      </c>
      <c r="F108" s="295">
        <f>E108/C108</f>
        <v>0</v>
      </c>
      <c r="G108" s="91">
        <f t="shared" ref="G108:G110" si="48">D108</f>
        <v>423.83254200000005</v>
      </c>
      <c r="H108" s="91">
        <f>G108-E108</f>
        <v>423.83254200000005</v>
      </c>
      <c r="I108" s="97">
        <f>H108/C108</f>
        <v>0.4</v>
      </c>
      <c r="J108" s="49">
        <f>'Discrete Solution'!CJ27+'Discrete Solution'!CJ58+'Discrete Solution'!CJ89+'Discrete Solution'!CJ120+'Discrete Solution'!CJ151+'Discrete Solution'!CJ182+'Discrete Solution'!CJ213</f>
        <v>423.83254200000005</v>
      </c>
      <c r="K108" s="48">
        <f t="shared" ref="K108:K110" si="49">G108-J108</f>
        <v>0</v>
      </c>
      <c r="L108" s="767" t="s">
        <v>584</v>
      </c>
      <c r="M108" s="299">
        <v>0.4</v>
      </c>
    </row>
    <row r="109" spans="1:20">
      <c r="A109" s="93" t="s">
        <v>103</v>
      </c>
      <c r="B109" s="1019" t="s">
        <v>1138</v>
      </c>
      <c r="C109" s="294">
        <f>'Discrete Solution'!BL48+'Discrete Solution'!BR48+'Discrete Solution'!BX48+'Discrete Solution'!CD48+'Discrete Solution'!BL79+'Discrete Solution'!BR79+'Discrete Solution'!BX79+'Discrete Solution'!CD79+'Discrete Solution'!BL110+'Discrete Solution'!BR110+'Discrete Solution'!BX110+'Discrete Solution'!CD110+'Discrete Solution'!BL141+'Discrete Solution'!BR141+'Discrete Solution'!BX141+'Discrete Solution'!CD141+'Discrete Solution'!BL172+'Discrete Solution'!BR172+'Discrete Solution'!BX172+'Discrete Solution'!CD172+'Discrete Solution'!BL203+'Discrete Solution'!BR203+'Discrete Solution'!BX203+'Discrete Solution'!CD203+'Discrete Solution'!BL234+'Discrete Solution'!BR234+'Discrete Solution'!BX234+'Discrete Solution'!CD234</f>
        <v>1059.581355</v>
      </c>
      <c r="D109" s="277">
        <f>C109*M109</f>
        <v>370.85347424999998</v>
      </c>
      <c r="E109" s="274">
        <f>AC5</f>
        <v>24.804353152986842</v>
      </c>
      <c r="F109" s="295">
        <f>E109/C109</f>
        <v>2.3409578732146379E-2</v>
      </c>
      <c r="G109" s="91">
        <f>D109</f>
        <v>370.85347424999998</v>
      </c>
      <c r="H109" s="91">
        <f>G109-E109</f>
        <v>346.04912109701314</v>
      </c>
      <c r="I109" s="855">
        <f>H109/C109</f>
        <v>0.32659042126785359</v>
      </c>
      <c r="J109" s="49">
        <f>'Discrete Solution'!CJ34+'Discrete Solution'!CJ65+'Discrete Solution'!CJ96+'Discrete Solution'!CJ127+'Discrete Solution'!CJ158+'Discrete Solution'!CJ189+'Discrete Solution'!CJ220</f>
        <v>370.85347424999998</v>
      </c>
      <c r="K109" s="48">
        <f>G109-J109</f>
        <v>0</v>
      </c>
      <c r="L109" s="767" t="s">
        <v>584</v>
      </c>
      <c r="M109" s="299">
        <v>0.35</v>
      </c>
    </row>
    <row r="110" spans="1:20" s="44" customFormat="1">
      <c r="A110" s="93" t="s">
        <v>96</v>
      </c>
      <c r="B110" s="1019" t="s">
        <v>1138</v>
      </c>
      <c r="C110" s="294">
        <f>C109</f>
        <v>1059.581355</v>
      </c>
      <c r="D110" s="277">
        <f t="shared" ref="D110" si="50">C110*M110</f>
        <v>264.89533875000001</v>
      </c>
      <c r="E110" s="296">
        <f>AC6</f>
        <v>0.27075899999999997</v>
      </c>
      <c r="F110" s="295">
        <f t="shared" ref="F110" si="51">E110/C110</f>
        <v>2.5553394151598671E-4</v>
      </c>
      <c r="G110" s="91">
        <f t="shared" si="48"/>
        <v>264.89533875000001</v>
      </c>
      <c r="H110" s="91">
        <f>G110-E110</f>
        <v>264.62457975000001</v>
      </c>
      <c r="I110" s="97">
        <f>H110/C110</f>
        <v>0.24974446605848402</v>
      </c>
      <c r="J110" s="49">
        <f>'Discrete Solution'!CJ35+'Discrete Solution'!CJ66+'Discrete Solution'!CJ97+'Discrete Solution'!CJ128+'Discrete Solution'!CJ159+'Discrete Solution'!CJ190+'Discrete Solution'!CJ221</f>
        <v>264.89533875000001</v>
      </c>
      <c r="K110" s="48">
        <f t="shared" si="49"/>
        <v>0</v>
      </c>
      <c r="L110" s="767" t="s">
        <v>584</v>
      </c>
      <c r="M110" s="299">
        <v>0.25</v>
      </c>
    </row>
    <row r="111" spans="1:20" s="44" customFormat="1">
      <c r="G111" s="1017"/>
      <c r="I111" s="1018"/>
    </row>
    <row r="112" spans="1:20" s="44" customFormat="1">
      <c r="B112" s="1031"/>
      <c r="C112" s="1032"/>
      <c r="D112" s="1032"/>
      <c r="E112" s="1032"/>
      <c r="F112" s="1032"/>
      <c r="G112" s="1032"/>
      <c r="H112" s="1032"/>
      <c r="I112" s="1032"/>
      <c r="J112" s="1032"/>
      <c r="K112" s="1032"/>
      <c r="L112" s="1032"/>
      <c r="M112" s="1033"/>
    </row>
    <row r="113" spans="1:20">
      <c r="B113" s="1034"/>
      <c r="C113" s="1035"/>
      <c r="D113" s="1035"/>
      <c r="E113" s="1035"/>
      <c r="F113" s="1035"/>
      <c r="G113" s="1035"/>
      <c r="H113" s="1035"/>
      <c r="I113" s="1035"/>
      <c r="J113" s="1035"/>
      <c r="K113" s="1035"/>
      <c r="L113" s="1035"/>
      <c r="M113" s="1036"/>
    </row>
    <row r="114" spans="1:20">
      <c r="B114" s="1034"/>
      <c r="C114" s="1035"/>
      <c r="D114" s="1035"/>
      <c r="E114" s="1035"/>
      <c r="F114" s="1035"/>
      <c r="G114" s="1035"/>
      <c r="H114" s="1035"/>
      <c r="I114" s="1035"/>
      <c r="J114" s="1035"/>
      <c r="K114" s="1035"/>
      <c r="L114" s="1035"/>
      <c r="M114" s="1036"/>
      <c r="N114" s="88"/>
      <c r="O114" s="88"/>
      <c r="P114" s="88"/>
      <c r="Q114" s="88"/>
      <c r="R114" s="88"/>
      <c r="S114" s="88"/>
      <c r="T114" s="88"/>
    </row>
    <row r="115" spans="1:20">
      <c r="B115" s="1034"/>
      <c r="C115" s="1035"/>
      <c r="D115" s="1035"/>
      <c r="E115" s="1035"/>
      <c r="F115" s="1035"/>
      <c r="G115" s="1035"/>
      <c r="H115" s="1035"/>
      <c r="I115" s="1035"/>
      <c r="J115" s="1035"/>
      <c r="K115" s="1035"/>
      <c r="L115" s="1035"/>
      <c r="M115" s="1036"/>
      <c r="N115" s="12"/>
      <c r="O115" s="12"/>
      <c r="P115" s="12"/>
      <c r="Q115" s="12"/>
      <c r="R115" s="12"/>
      <c r="S115" s="12"/>
    </row>
    <row r="116" spans="1:20">
      <c r="B116" s="1037"/>
      <c r="C116" s="1038"/>
      <c r="D116" s="1038"/>
      <c r="E116" s="1038"/>
      <c r="F116" s="1038"/>
      <c r="G116" s="1038"/>
      <c r="H116" s="1038"/>
      <c r="I116" s="1038"/>
      <c r="J116" s="1038"/>
      <c r="K116" s="1038"/>
      <c r="L116" s="1038"/>
      <c r="M116" s="1039"/>
      <c r="N116" s="70"/>
      <c r="O116" s="70"/>
      <c r="P116" s="70"/>
      <c r="Q116" s="70"/>
      <c r="R116" s="70"/>
    </row>
    <row r="117" spans="1:20">
      <c r="B117" s="43"/>
      <c r="C117" s="43"/>
      <c r="D117" s="43"/>
      <c r="E117" s="43"/>
      <c r="F117" s="43"/>
      <c r="G117" s="43"/>
      <c r="H117" s="43"/>
      <c r="I117" s="43"/>
      <c r="J117" s="43"/>
      <c r="K117" s="43"/>
      <c r="L117" s="43"/>
      <c r="M117" s="43"/>
      <c r="N117" s="12"/>
      <c r="O117" s="12"/>
      <c r="P117" s="12"/>
      <c r="Q117" s="12"/>
      <c r="R117" s="12"/>
      <c r="S117" s="12"/>
    </row>
    <row r="118" spans="1:20">
      <c r="B118" s="43"/>
      <c r="C118" s="43"/>
      <c r="D118" s="43"/>
      <c r="E118" s="43"/>
      <c r="F118" s="43"/>
      <c r="G118" s="43"/>
      <c r="H118" s="43"/>
      <c r="I118" s="43"/>
      <c r="J118" s="43"/>
      <c r="K118" s="43"/>
      <c r="L118" s="43"/>
      <c r="M118" s="43"/>
      <c r="N118" s="12"/>
      <c r="O118" s="12"/>
      <c r="P118" s="12"/>
      <c r="Q118" s="12"/>
      <c r="R118" s="12"/>
      <c r="S118" s="12"/>
    </row>
    <row r="119" spans="1:20" s="85" customFormat="1" ht="17.7" customHeight="1">
      <c r="B119" s="85">
        <v>5</v>
      </c>
      <c r="C119" s="85" t="s">
        <v>133</v>
      </c>
    </row>
    <row r="120" spans="1:20" s="1020" customFormat="1">
      <c r="C120" s="1020" t="s">
        <v>115</v>
      </c>
      <c r="F120" s="1020" t="s">
        <v>116</v>
      </c>
      <c r="G120" s="1020" t="s">
        <v>115</v>
      </c>
      <c r="I120" s="1020" t="s">
        <v>116</v>
      </c>
      <c r="J120" s="1020" t="s">
        <v>115</v>
      </c>
    </row>
    <row r="122" spans="1:20" ht="43.2">
      <c r="A122" s="88" t="s">
        <v>121</v>
      </c>
      <c r="B122" s="88" t="s">
        <v>1139</v>
      </c>
      <c r="C122" s="88" t="s">
        <v>129</v>
      </c>
      <c r="D122" s="88" t="s">
        <v>114</v>
      </c>
      <c r="E122" s="88" t="s">
        <v>109</v>
      </c>
      <c r="F122" s="88" t="s">
        <v>109</v>
      </c>
      <c r="G122" s="88" t="s">
        <v>117</v>
      </c>
      <c r="H122" s="88" t="s">
        <v>118</v>
      </c>
      <c r="I122" s="88" t="s">
        <v>118</v>
      </c>
      <c r="J122" s="88" t="s">
        <v>119</v>
      </c>
      <c r="K122" s="88" t="s">
        <v>120</v>
      </c>
      <c r="L122" s="88" t="s">
        <v>106</v>
      </c>
      <c r="M122" s="88" t="s">
        <v>107</v>
      </c>
    </row>
    <row r="123" spans="1:20">
      <c r="A123" s="93" t="s">
        <v>97</v>
      </c>
      <c r="B123" s="835" t="s">
        <v>611</v>
      </c>
      <c r="C123" s="91">
        <f>'Discrete Solution'!CK48+'Discrete Solution'!CQ48+'Discrete Solution'!CW48+'Discrete Solution'!EB48+'Discrete Solution'!EH48+'Discrete Solution'!EN48+'Discrete Solution'!CK141+'Discrete Solution'!CQ141+'Discrete Solution'!CW141+'Discrete Solution'!EB141+'Discrete Solution'!EH141+'Discrete Solution'!EN141</f>
        <v>603.43309900000008</v>
      </c>
      <c r="D123" s="273">
        <f>E123</f>
        <v>50</v>
      </c>
      <c r="E123" s="277">
        <v>50</v>
      </c>
      <c r="F123" s="275">
        <f>E123/C123</f>
        <v>8.2859226785635759E-2</v>
      </c>
      <c r="G123" s="90">
        <f t="shared" ref="G123" si="52">D123</f>
        <v>50</v>
      </c>
      <c r="H123" s="91">
        <f t="shared" ref="H123" si="53">G123-E123</f>
        <v>0</v>
      </c>
      <c r="I123" s="92">
        <f>H123/C123</f>
        <v>0</v>
      </c>
      <c r="J123" s="49">
        <f>'Discrete Solution'!EA33+'Discrete Solution'!FR33+'Discrete Solution'!EA126+'Discrete Solution'!FR126</f>
        <v>50</v>
      </c>
      <c r="K123" s="48">
        <f>G123-J123</f>
        <v>0</v>
      </c>
      <c r="L123" s="86"/>
      <c r="M123" s="87"/>
    </row>
    <row r="124" spans="1:20">
      <c r="A124" s="93" t="s">
        <v>78</v>
      </c>
      <c r="B124" s="835" t="s">
        <v>611</v>
      </c>
      <c r="C124" s="91">
        <f>C123</f>
        <v>603.43309900000008</v>
      </c>
      <c r="D124" s="726">
        <f>$Z$6*$AU$3</f>
        <v>8.5449735449735442</v>
      </c>
      <c r="E124" s="274">
        <v>0</v>
      </c>
      <c r="F124" s="275">
        <f>E124/C124</f>
        <v>0</v>
      </c>
      <c r="G124" s="90">
        <f t="shared" ref="G124:G129" si="54">D124</f>
        <v>8.5449735449735442</v>
      </c>
      <c r="H124" s="91">
        <f t="shared" ref="H124" si="55">G124-E124</f>
        <v>8.5449735449735442</v>
      </c>
      <c r="I124" s="92">
        <f>H124/C124</f>
        <v>1.4160598016804417E-2</v>
      </c>
      <c r="J124" s="49">
        <f>'Discrete Solution'!EA18+'Discrete Solution'!FR18+'Discrete Solution'!EA111+'Discrete Solution'!FR111</f>
        <v>8.5449735449735442</v>
      </c>
      <c r="K124" s="48">
        <f>G124-J124</f>
        <v>0</v>
      </c>
      <c r="L124" s="86"/>
      <c r="M124" s="87"/>
    </row>
    <row r="125" spans="1:20">
      <c r="A125" s="93" t="s">
        <v>1</v>
      </c>
      <c r="B125" s="835" t="s">
        <v>611</v>
      </c>
      <c r="C125" s="91">
        <f>C123</f>
        <v>603.43309900000008</v>
      </c>
      <c r="D125" s="274">
        <f>$U$17/2</f>
        <v>26</v>
      </c>
      <c r="E125" s="274">
        <f>6.67424059341448/2</f>
        <v>3.3371202967072402</v>
      </c>
      <c r="F125" s="275">
        <f t="shared" ref="F125:F133" si="56">E125/C125</f>
        <v>5.5302241495162659E-3</v>
      </c>
      <c r="G125" s="90">
        <f t="shared" si="54"/>
        <v>26</v>
      </c>
      <c r="H125" s="91">
        <f>G125-E125</f>
        <v>22.662879703292759</v>
      </c>
      <c r="I125" s="92">
        <f t="shared" ref="I125:I127" si="57">H125/C125</f>
        <v>3.7556573779014328E-2</v>
      </c>
      <c r="J125" s="49">
        <f>'Discrete Solution'!EA37+'Discrete Solution'!FR37+'Discrete Solution'!EA130+'Discrete Solution'!FR130</f>
        <v>25.999999999999996</v>
      </c>
      <c r="K125" s="48">
        <f>G125-J125</f>
        <v>0</v>
      </c>
      <c r="L125" s="86"/>
      <c r="M125" s="87"/>
    </row>
    <row r="126" spans="1:20">
      <c r="A126" s="93" t="s">
        <v>90</v>
      </c>
      <c r="B126" s="835" t="s">
        <v>611</v>
      </c>
      <c r="C126" s="91">
        <f>C123</f>
        <v>603.43309900000008</v>
      </c>
      <c r="D126" s="274">
        <f>$U$16/2</f>
        <v>55.5</v>
      </c>
      <c r="E126" s="274">
        <f>40.676943006981/2</f>
        <v>20.338471503490499</v>
      </c>
      <c r="F126" s="275">
        <f t="shared" si="56"/>
        <v>3.370460045561819E-2</v>
      </c>
      <c r="G126" s="90">
        <f t="shared" si="54"/>
        <v>55.5</v>
      </c>
      <c r="H126" s="91">
        <f>G126-E126</f>
        <v>35.161528496509504</v>
      </c>
      <c r="I126" s="92">
        <f t="shared" si="57"/>
        <v>5.8269141276437508E-2</v>
      </c>
      <c r="J126" s="49">
        <f>'Discrete Solution'!EA38+'Discrete Solution'!FR38+'Discrete Solution'!EA131+'Discrete Solution'!FR131</f>
        <v>55.5</v>
      </c>
      <c r="K126" s="48">
        <f>G126-J126</f>
        <v>0</v>
      </c>
      <c r="L126" s="86"/>
      <c r="M126" s="87"/>
    </row>
    <row r="127" spans="1:20" s="44" customFormat="1">
      <c r="A127" s="93" t="s">
        <v>86</v>
      </c>
      <c r="B127" s="835" t="s">
        <v>611</v>
      </c>
      <c r="C127" s="841">
        <f>C123</f>
        <v>603.43309900000008</v>
      </c>
      <c r="D127" s="842">
        <f>$U$14/2</f>
        <v>342.5</v>
      </c>
      <c r="E127" s="842">
        <f>147.991284075603/2</f>
        <v>73.995642037801503</v>
      </c>
      <c r="F127" s="843">
        <f t="shared" si="56"/>
        <v>0.12262443369517835</v>
      </c>
      <c r="G127" s="844">
        <f t="shared" si="54"/>
        <v>342.5</v>
      </c>
      <c r="H127" s="841">
        <f>G127-E127</f>
        <v>268.50435796219847</v>
      </c>
      <c r="I127" s="845">
        <f t="shared" si="57"/>
        <v>0.44496126978642653</v>
      </c>
      <c r="J127" s="49">
        <f>'Discrete Solution'!EA39+'Discrete Solution'!FR39+'Discrete Solution'!EA132+'Discrete Solution'!FR132</f>
        <v>342.49999999999989</v>
      </c>
      <c r="K127" s="846">
        <f t="shared" ref="K127:K133" si="58">G127-J127</f>
        <v>0</v>
      </c>
      <c r="L127" s="847"/>
      <c r="M127" s="848"/>
    </row>
    <row r="128" spans="1:20" s="44" customFormat="1">
      <c r="A128" s="93" t="s">
        <v>102</v>
      </c>
      <c r="B128" s="849" t="s">
        <v>693</v>
      </c>
      <c r="C128" s="91">
        <f>C123</f>
        <v>603.43309900000008</v>
      </c>
      <c r="D128" s="274">
        <f>C128-SUM(D123:D127)</f>
        <v>120.88812545502651</v>
      </c>
      <c r="E128" s="274">
        <f>D128</f>
        <v>120.88812545502651</v>
      </c>
      <c r="F128" s="275">
        <f t="shared" si="56"/>
        <v>0.20033393205536856</v>
      </c>
      <c r="G128" s="90">
        <f t="shared" si="54"/>
        <v>120.88812545502651</v>
      </c>
      <c r="H128" s="91">
        <f>G128-E128</f>
        <v>0</v>
      </c>
      <c r="I128" s="92">
        <f>H128/C128</f>
        <v>0</v>
      </c>
      <c r="J128" s="49">
        <f>'Discrete Solution'!CM41+'Discrete Solution'!CP41+'Discrete Solution'!CS41+'Discrete Solution'!CV41+'Discrete Solution'!CY41+'Discrete Solution'!DB41+'Discrete Solution'!ED41+'Discrete Solution'!EG41+'Discrete Solution'!EJ41+'Discrete Solution'!EM41+'Discrete Solution'!EP41+'Discrete Solution'!ES41+'Discrete Solution'!CM134+'Discrete Solution'!CP134+'Discrete Solution'!CS134+'Discrete Solution'!CV134+'Discrete Solution'!CY134+'Discrete Solution'!DB134+'Discrete Solution'!ED134+'Discrete Solution'!EG134+'Discrete Solution'!EJ134+'Discrete Solution'!EM134+'Discrete Solution'!EP134+'Discrete Solution'!ES134</f>
        <v>120.88812545502653</v>
      </c>
      <c r="K128" s="846">
        <f t="shared" si="58"/>
        <v>0</v>
      </c>
      <c r="L128" s="86"/>
      <c r="M128" s="87"/>
    </row>
    <row r="129" spans="1:20" s="44" customFormat="1">
      <c r="A129" s="93" t="s">
        <v>78</v>
      </c>
      <c r="B129" s="849" t="s">
        <v>693</v>
      </c>
      <c r="C129" s="91">
        <f>'Discrete Solution'!CK79+'Discrete Solution'!CQ79+'Discrete Solution'!CW79+'Discrete Solution'!EB79+'Discrete Solution'!EH79+'Discrete Solution'!EN79+'Discrete Solution'!CK110+'Discrete Solution'!CQ110+'Discrete Solution'!CW110+'Discrete Solution'!EB110+'Discrete Solution'!EH110+'Discrete Solution'!EN110+'Discrete Solution'!CK172+'Discrete Solution'!CQ172+'Discrete Solution'!CW172+'Discrete Solution'!EB172+'Discrete Solution'!EH172+'Discrete Solution'!EN172+'Discrete Solution'!CK203+'Discrete Solution'!CQ203+'Discrete Solution'!CW203+'Discrete Solution'!EB203+'Discrete Solution'!EH203+'Discrete Solution'!EN203+'Discrete Solution'!CK234+'Discrete Solution'!CQ234+'Discrete Solution'!CW234+'Discrete Solution'!EB234+'Discrete Solution'!EH234+'Discrete Solution'!EN234</f>
        <v>575.43318600000021</v>
      </c>
      <c r="D129" s="726">
        <f>$Z$6-D124</f>
        <v>10.455026455026456</v>
      </c>
      <c r="E129" s="274">
        <v>0</v>
      </c>
      <c r="F129" s="275">
        <f t="shared" si="56"/>
        <v>0</v>
      </c>
      <c r="G129" s="90">
        <f t="shared" si="54"/>
        <v>10.455026455026456</v>
      </c>
      <c r="H129" s="91">
        <f t="shared" ref="H129:H133" si="59">G129-E129</f>
        <v>10.455026455026456</v>
      </c>
      <c r="I129" s="92">
        <f t="shared" ref="I129:I133" si="60">H129/C129</f>
        <v>1.8168966805168676E-2</v>
      </c>
      <c r="J129" s="739">
        <f>'Discrete Solution'!EA49+'Discrete Solution'!EA80+'Discrete Solution'!EA142+'Discrete Solution'!EA173+'Discrete Solution'!FR49+'Discrete Solution'!FR80+'Discrete Solution'!FR142+'Discrete Solution'!FR173+'Discrete Solution'!EA204+'Discrete Solution'!FR204</f>
        <v>10.455026455026454</v>
      </c>
      <c r="K129" s="846">
        <f t="shared" si="58"/>
        <v>0</v>
      </c>
      <c r="L129" s="86"/>
      <c r="M129" s="87"/>
    </row>
    <row r="130" spans="1:20" s="44" customFormat="1">
      <c r="A130" s="93" t="s">
        <v>1</v>
      </c>
      <c r="B130" s="849" t="s">
        <v>693</v>
      </c>
      <c r="C130" s="91">
        <f>C129</f>
        <v>575.43318600000021</v>
      </c>
      <c r="D130" s="274">
        <f>$U$17/2</f>
        <v>26</v>
      </c>
      <c r="E130" s="274">
        <f>6.67424059341448/2</f>
        <v>3.3371202967072402</v>
      </c>
      <c r="F130" s="275">
        <f t="shared" si="56"/>
        <v>5.7993184576379973E-3</v>
      </c>
      <c r="G130" s="90">
        <f t="shared" ref="G130:G133" si="61">D130</f>
        <v>26</v>
      </c>
      <c r="H130" s="91">
        <f t="shared" si="59"/>
        <v>22.662879703292759</v>
      </c>
      <c r="I130" s="92">
        <f t="shared" si="60"/>
        <v>3.9384033202584101E-2</v>
      </c>
      <c r="J130" s="739">
        <f>'Discrete Solution'!EA68+'Discrete Solution'!EA99+'Discrete Solution'!EA161+'Discrete Solution'!EA192+'Discrete Solution'!FR68+'Discrete Solution'!FR99+'Discrete Solution'!FR161+'Discrete Solution'!FR192+'Discrete Solution'!EA223+'Discrete Solution'!FR223</f>
        <v>25.999999999999993</v>
      </c>
      <c r="K130" s="846">
        <f t="shared" si="58"/>
        <v>0</v>
      </c>
      <c r="L130" s="86"/>
      <c r="M130" s="87"/>
    </row>
    <row r="131" spans="1:20" s="44" customFormat="1">
      <c r="A131" s="93" t="s">
        <v>90</v>
      </c>
      <c r="B131" s="849" t="s">
        <v>693</v>
      </c>
      <c r="C131" s="91">
        <f>C129</f>
        <v>575.43318600000021</v>
      </c>
      <c r="D131" s="274">
        <f>$U$16/2</f>
        <v>55.5</v>
      </c>
      <c r="E131" s="274">
        <f>40.676943006981/2</f>
        <v>20.338471503490499</v>
      </c>
      <c r="F131" s="275">
        <f t="shared" si="56"/>
        <v>3.5344627314369895E-2</v>
      </c>
      <c r="G131" s="90">
        <f t="shared" si="61"/>
        <v>55.5</v>
      </c>
      <c r="H131" s="91">
        <f t="shared" si="59"/>
        <v>35.161528496509504</v>
      </c>
      <c r="I131" s="92">
        <f t="shared" si="60"/>
        <v>6.1104450268027279E-2</v>
      </c>
      <c r="J131" s="739">
        <f>'Discrete Solution'!EA69+'Discrete Solution'!EA100+'Discrete Solution'!EA162+'Discrete Solution'!EA193+'Discrete Solution'!FR69+'Discrete Solution'!FR100+'Discrete Solution'!FR162+'Discrete Solution'!FR193+'Discrete Solution'!EA224+'Discrete Solution'!FR224</f>
        <v>55.499999999999993</v>
      </c>
      <c r="K131" s="846">
        <f t="shared" si="58"/>
        <v>0</v>
      </c>
      <c r="L131" s="86"/>
      <c r="M131" s="87"/>
    </row>
    <row r="132" spans="1:20" s="44" customFormat="1">
      <c r="A132" s="93" t="s">
        <v>86</v>
      </c>
      <c r="B132" s="849" t="s">
        <v>693</v>
      </c>
      <c r="C132" s="91">
        <f>C129</f>
        <v>575.43318600000021</v>
      </c>
      <c r="D132" s="842">
        <f>$U$14/2</f>
        <v>342.5</v>
      </c>
      <c r="E132" s="842">
        <f>147.991284075603/2</f>
        <v>73.995642037801503</v>
      </c>
      <c r="F132" s="275">
        <f t="shared" si="56"/>
        <v>0.12859119675068839</v>
      </c>
      <c r="G132" s="90">
        <f t="shared" si="61"/>
        <v>342.5</v>
      </c>
      <c r="H132" s="91">
        <f t="shared" si="59"/>
        <v>268.50435796219847</v>
      </c>
      <c r="I132" s="92">
        <f t="shared" si="60"/>
        <v>0.46661257031185266</v>
      </c>
      <c r="J132" s="739">
        <f>'Discrete Solution'!EA70+'Discrete Solution'!EA101+'Discrete Solution'!EA163+'Discrete Solution'!EA194+'Discrete Solution'!FR70+'Discrete Solution'!FR101+'Discrete Solution'!FR163+'Discrete Solution'!FR194+'Discrete Solution'!EA225+'Discrete Solution'!FR225</f>
        <v>342.49999999999989</v>
      </c>
      <c r="K132" s="846">
        <f t="shared" si="58"/>
        <v>0</v>
      </c>
      <c r="L132" s="86"/>
      <c r="M132" s="87"/>
    </row>
    <row r="133" spans="1:20" s="44" customFormat="1">
      <c r="A133" s="93" t="s">
        <v>102</v>
      </c>
      <c r="B133" s="849" t="s">
        <v>693</v>
      </c>
      <c r="C133" s="91">
        <f>C129</f>
        <v>575.43318600000021</v>
      </c>
      <c r="D133" s="274">
        <f>C133-SUM(D129:D132)</f>
        <v>140.97815954497378</v>
      </c>
      <c r="E133" s="274">
        <f>D133</f>
        <v>140.97815954497378</v>
      </c>
      <c r="F133" s="275">
        <f t="shared" si="56"/>
        <v>0.24499483688967102</v>
      </c>
      <c r="G133" s="90">
        <f t="shared" si="61"/>
        <v>140.97815954497378</v>
      </c>
      <c r="H133" s="91">
        <f t="shared" si="59"/>
        <v>0</v>
      </c>
      <c r="I133" s="92">
        <f t="shared" si="60"/>
        <v>0</v>
      </c>
      <c r="J133" s="739">
        <f>'Discrete Solution'!CM72+'Discrete Solution'!CP72+'Discrete Solution'!CS72+'Discrete Solution'!CV72+'Discrete Solution'!CY72+'Discrete Solution'!DB72+'Discrete Solution'!CM103+'Discrete Solution'!CP103+'Discrete Solution'!CS103+'Discrete Solution'!CV103+'Discrete Solution'!CY103+'Discrete Solution'!DB103+'Discrete Solution'!CM165+'Discrete Solution'!CP165+'Discrete Solution'!CS165+'Discrete Solution'!CV165+'Discrete Solution'!CY165+'Discrete Solution'!DB165+'Discrete Solution'!CM196+'Discrete Solution'!CP196+'Discrete Solution'!CS196+'Discrete Solution'!CV196+'Discrete Solution'!CY196+'Discrete Solution'!DB196+'Discrete Solution'!ED72+'Discrete Solution'!EG72+'Discrete Solution'!EJ72+'Discrete Solution'!EM72+'Discrete Solution'!EP72+'Discrete Solution'!ES72+'Discrete Solution'!ED103+'Discrete Solution'!EG103+'Discrete Solution'!EJ103+'Discrete Solution'!EM103+'Discrete Solution'!EP103+'Discrete Solution'!ES103+'Discrete Solution'!ED165+'Discrete Solution'!EG165+'Discrete Solution'!EJ165+'Discrete Solution'!EM165+'Discrete Solution'!EP165+'Discrete Solution'!ES165+'Discrete Solution'!ED196+'Discrete Solution'!EG196+'Discrete Solution'!EJ196+'Discrete Solution'!EM196+'Discrete Solution'!EP196+'Discrete Solution'!ES196+'Discrete Solution'!CM227+'Discrete Solution'!CP227+'Discrete Solution'!CS227+'Discrete Solution'!CV227+'Discrete Solution'!CY227+'Discrete Solution'!DB227+'Discrete Solution'!ED227+'Discrete Solution'!EG227+'Discrete Solution'!EJ227+'Discrete Solution'!EM227+'Discrete Solution'!EP227+'Discrete Solution'!ES227</f>
        <v>140.97815954497378</v>
      </c>
      <c r="K133" s="48">
        <f t="shared" si="58"/>
        <v>0</v>
      </c>
      <c r="L133" s="86"/>
      <c r="M133" s="87"/>
    </row>
    <row r="134" spans="1:20" s="44" customFormat="1">
      <c r="B134" s="43"/>
      <c r="C134" s="45"/>
      <c r="D134" s="46"/>
      <c r="E134" s="46"/>
      <c r="F134" s="46"/>
    </row>
    <row r="135" spans="1:20" s="44" customFormat="1">
      <c r="B135" s="1031"/>
      <c r="C135" s="1032"/>
      <c r="D135" s="1032"/>
      <c r="E135" s="1032"/>
      <c r="F135" s="1032"/>
      <c r="G135" s="1032"/>
      <c r="H135" s="1032"/>
      <c r="I135" s="1032"/>
      <c r="J135" s="1032"/>
      <c r="K135" s="1032"/>
      <c r="L135" s="1032"/>
      <c r="M135" s="1033"/>
    </row>
    <row r="136" spans="1:20">
      <c r="B136" s="1034"/>
      <c r="C136" s="1035"/>
      <c r="D136" s="1035"/>
      <c r="E136" s="1035"/>
      <c r="F136" s="1035"/>
      <c r="G136" s="1035"/>
      <c r="H136" s="1035"/>
      <c r="I136" s="1035"/>
      <c r="J136" s="1035"/>
      <c r="K136" s="1035"/>
      <c r="L136" s="1035"/>
      <c r="M136" s="1036"/>
    </row>
    <row r="137" spans="1:20">
      <c r="B137" s="1034"/>
      <c r="C137" s="1035"/>
      <c r="D137" s="1035"/>
      <c r="E137" s="1035"/>
      <c r="F137" s="1035"/>
      <c r="G137" s="1035"/>
      <c r="H137" s="1035"/>
      <c r="I137" s="1035"/>
      <c r="J137" s="1035"/>
      <c r="K137" s="1035"/>
      <c r="L137" s="1035"/>
      <c r="M137" s="1036"/>
      <c r="N137" s="88"/>
      <c r="O137" s="88"/>
      <c r="P137" s="88"/>
      <c r="Q137" s="88"/>
      <c r="R137" s="88"/>
      <c r="S137" s="88"/>
      <c r="T137" s="88"/>
    </row>
    <row r="138" spans="1:20">
      <c r="B138" s="1034"/>
      <c r="C138" s="1035"/>
      <c r="D138" s="1035"/>
      <c r="E138" s="1035"/>
      <c r="F138" s="1035"/>
      <c r="G138" s="1035"/>
      <c r="H138" s="1035"/>
      <c r="I138" s="1035"/>
      <c r="J138" s="1035"/>
      <c r="K138" s="1035"/>
      <c r="L138" s="1035"/>
      <c r="M138" s="1036"/>
    </row>
    <row r="139" spans="1:20">
      <c r="B139" s="1037"/>
      <c r="C139" s="1038"/>
      <c r="D139" s="1038"/>
      <c r="E139" s="1038"/>
      <c r="F139" s="1038"/>
      <c r="G139" s="1038"/>
      <c r="H139" s="1038"/>
      <c r="I139" s="1038"/>
      <c r="J139" s="1038"/>
      <c r="K139" s="1038"/>
      <c r="L139" s="1038"/>
      <c r="M139" s="1039"/>
    </row>
    <row r="140" spans="1:20">
      <c r="B140" s="43"/>
      <c r="C140" s="43"/>
      <c r="D140" s="43"/>
      <c r="E140" s="43"/>
      <c r="F140" s="43"/>
      <c r="G140" s="43"/>
      <c r="H140" s="43"/>
      <c r="I140" s="43"/>
      <c r="J140" s="43"/>
      <c r="K140" s="43"/>
      <c r="L140" s="43"/>
      <c r="M140" s="43"/>
    </row>
    <row r="141" spans="1:20">
      <c r="B141" s="43"/>
      <c r="C141" s="43"/>
      <c r="D141" s="43"/>
      <c r="E141" s="43"/>
      <c r="F141" s="43"/>
      <c r="G141" s="43"/>
      <c r="H141" s="43"/>
      <c r="I141" s="43"/>
      <c r="J141" s="43"/>
      <c r="K141" s="43"/>
      <c r="L141" s="43"/>
      <c r="M141" s="43"/>
    </row>
    <row r="142" spans="1:20" s="85" customFormat="1" ht="17.7" customHeight="1">
      <c r="B142" s="85">
        <v>6</v>
      </c>
      <c r="C142" s="85" t="s">
        <v>142</v>
      </c>
    </row>
    <row r="143" spans="1:20" s="1020" customFormat="1">
      <c r="C143" s="1020" t="s">
        <v>115</v>
      </c>
      <c r="F143" s="1020" t="s">
        <v>116</v>
      </c>
      <c r="G143" s="1020" t="s">
        <v>115</v>
      </c>
      <c r="I143" s="1020" t="s">
        <v>116</v>
      </c>
      <c r="J143" s="1020" t="s">
        <v>115</v>
      </c>
    </row>
    <row r="145" spans="1:22" s="44" customFormat="1" ht="43.2">
      <c r="A145" s="88" t="s">
        <v>121</v>
      </c>
      <c r="B145" s="88" t="s">
        <v>1139</v>
      </c>
      <c r="C145" s="88" t="s">
        <v>129</v>
      </c>
      <c r="D145" s="88" t="s">
        <v>114</v>
      </c>
      <c r="E145" s="88" t="s">
        <v>109</v>
      </c>
      <c r="F145" s="88" t="s">
        <v>109</v>
      </c>
      <c r="G145" s="88" t="s">
        <v>117</v>
      </c>
      <c r="H145" s="88" t="s">
        <v>118</v>
      </c>
      <c r="I145" s="88" t="s">
        <v>118</v>
      </c>
      <c r="J145" s="88" t="s">
        <v>119</v>
      </c>
      <c r="K145" s="88" t="s">
        <v>120</v>
      </c>
      <c r="L145" s="88" t="s">
        <v>106</v>
      </c>
      <c r="M145" s="88" t="s">
        <v>107</v>
      </c>
      <c r="N145" s="825"/>
      <c r="O145" s="825"/>
      <c r="P145" s="825"/>
      <c r="Q145" s="825"/>
      <c r="R145" s="825"/>
    </row>
    <row r="146" spans="1:22">
      <c r="A146" s="93" t="s">
        <v>102</v>
      </c>
      <c r="B146" s="1019" t="s">
        <v>1138</v>
      </c>
      <c r="C146" s="91">
        <f>'Discrete Solution'!DC48+'Discrete Solution'!DI48+'Discrete Solution'!DO48+'Discrete Solution'!DU48+'Discrete Solution'!DC79+'Discrete Solution'!DI79+'Discrete Solution'!DO79+'Discrete Solution'!DU79+'Discrete Solution'!DC110+'Discrete Solution'!DI110+'Discrete Solution'!DO110+'Discrete Solution'!DU110+'Discrete Solution'!DC141+'Discrete Solution'!DI141+'Discrete Solution'!DO141+'Discrete Solution'!DU141+'Discrete Solution'!DC172+'Discrete Solution'!DI172+'Discrete Solution'!DO172+'Discrete Solution'!DU172+'Discrete Solution'!DC203+'Discrete Solution'!DI203+'Discrete Solution'!DO203+'Discrete Solution'!DU203+'Discrete Solution'!ET48+'Discrete Solution'!EZ48+'Discrete Solution'!FF48+'Discrete Solution'!FL48+'Discrete Solution'!ET79+'Discrete Solution'!EZ79+'Discrete Solution'!FF79+'Discrete Solution'!FL79+'Discrete Solution'!ET110+'Discrete Solution'!EZ110+'Discrete Solution'!FF110+'Discrete Solution'!FL110+'Discrete Solution'!ET141+'Discrete Solution'!EZ141+'Discrete Solution'!FF141+'Discrete Solution'!FL141+'Discrete Solution'!ET172+'Discrete Solution'!EZ172+'Discrete Solution'!FF172+'Discrete Solution'!FL172+'Discrete Solution'!ET203+'Discrete Solution'!EZ203+'Discrete Solution'!FF203+'Discrete Solution'!FL203+'Discrete Solution'!DC234+'Discrete Solution'!DI234+'Discrete Solution'!DO234+'Discrete Solution'!DU234+'Discrete Solution'!ET234+'Discrete Solution'!EZ234+'Discrete Solution'!FF234+'Discrete Solution'!FL234</f>
        <v>231.90635199999997</v>
      </c>
      <c r="D146" s="273">
        <f>C146</f>
        <v>231.90635199999997</v>
      </c>
      <c r="E146" s="273">
        <f>Z15-E128-E133</f>
        <v>5.1337149999997109</v>
      </c>
      <c r="F146" s="275">
        <f>E146/C146</f>
        <v>2.2137017618213888E-2</v>
      </c>
      <c r="G146" s="90">
        <f>D146</f>
        <v>231.90635199999997</v>
      </c>
      <c r="H146" s="91">
        <f>G146-E146</f>
        <v>226.77263700000026</v>
      </c>
      <c r="I146" s="92">
        <f>(H146/C146)</f>
        <v>0.97786298238178615</v>
      </c>
      <c r="J146" s="49">
        <f>'Discrete Solution'!EA41+'Discrete Solution'!EA72+'Discrete Solution'!EA103+'Discrete Solution'!EA134+'Discrete Solution'!EA165+'Discrete Solution'!EA196+'Discrete Solution'!EA227+'Discrete Solution'!FR41+'Discrete Solution'!FR72+'Discrete Solution'!FR103+'Discrete Solution'!FR134+'Discrete Solution'!FR165+'Discrete Solution'!FR196+'Discrete Solution'!FR227-J128-J133</f>
        <v>231.90635199999997</v>
      </c>
      <c r="K146" s="48">
        <f t="shared" ref="K146" si="62">G146-J146</f>
        <v>0</v>
      </c>
      <c r="L146" s="86"/>
      <c r="M146" s="87"/>
      <c r="N146" s="920"/>
      <c r="O146" s="920"/>
      <c r="P146" s="920"/>
      <c r="Q146" s="920"/>
      <c r="R146" s="920"/>
    </row>
    <row r="147" spans="1:22" s="44" customFormat="1">
      <c r="B147" s="43"/>
      <c r="C147" s="45"/>
      <c r="D147" s="46"/>
      <c r="E147" s="46"/>
      <c r="F147" s="46"/>
    </row>
    <row r="148" spans="1:22" s="44" customFormat="1" ht="14.4" customHeight="1">
      <c r="B148" s="1041" t="s">
        <v>1141</v>
      </c>
      <c r="C148" s="1059"/>
      <c r="D148" s="1059"/>
      <c r="E148" s="1059"/>
      <c r="F148" s="1059"/>
      <c r="G148" s="1059"/>
      <c r="H148" s="1059"/>
      <c r="I148" s="1059"/>
      <c r="J148" s="1059"/>
      <c r="K148" s="1059"/>
      <c r="L148" s="1059"/>
      <c r="M148" s="1060"/>
    </row>
    <row r="149" spans="1:22">
      <c r="B149" s="1061"/>
      <c r="C149" s="1062"/>
      <c r="D149" s="1062"/>
      <c r="E149" s="1062"/>
      <c r="F149" s="1062"/>
      <c r="G149" s="1062"/>
      <c r="H149" s="1062"/>
      <c r="I149" s="1062"/>
      <c r="J149" s="1062"/>
      <c r="K149" s="1062"/>
      <c r="L149" s="1062"/>
      <c r="M149" s="1063"/>
      <c r="U149" s="88"/>
      <c r="V149" s="88"/>
    </row>
    <row r="150" spans="1:22">
      <c r="B150" s="1061"/>
      <c r="C150" s="1062"/>
      <c r="D150" s="1062"/>
      <c r="E150" s="1062"/>
      <c r="F150" s="1062"/>
      <c r="G150" s="1062"/>
      <c r="H150" s="1062"/>
      <c r="I150" s="1062"/>
      <c r="J150" s="1062"/>
      <c r="K150" s="1062"/>
      <c r="L150" s="1062"/>
      <c r="M150" s="1063"/>
    </row>
    <row r="151" spans="1:22">
      <c r="B151" s="1061"/>
      <c r="C151" s="1062"/>
      <c r="D151" s="1062"/>
      <c r="E151" s="1062"/>
      <c r="F151" s="1062"/>
      <c r="G151" s="1062"/>
      <c r="H151" s="1062"/>
      <c r="I151" s="1062"/>
      <c r="J151" s="1062"/>
      <c r="K151" s="1062"/>
      <c r="L151" s="1062"/>
      <c r="M151" s="1063"/>
      <c r="N151" s="12"/>
      <c r="O151" s="12"/>
      <c r="P151" s="12"/>
      <c r="Q151" s="12"/>
      <c r="R151" s="12"/>
      <c r="S151" s="12"/>
    </row>
    <row r="152" spans="1:22">
      <c r="B152" s="1064"/>
      <c r="C152" s="1065"/>
      <c r="D152" s="1065"/>
      <c r="E152" s="1065"/>
      <c r="F152" s="1065"/>
      <c r="G152" s="1065"/>
      <c r="H152" s="1065"/>
      <c r="I152" s="1065"/>
      <c r="J152" s="1065"/>
      <c r="K152" s="1065"/>
      <c r="L152" s="1065"/>
      <c r="M152" s="1066"/>
    </row>
    <row r="153" spans="1:22">
      <c r="B153" s="43"/>
      <c r="C153" s="43"/>
      <c r="D153" s="43"/>
      <c r="E153" s="43"/>
      <c r="F153" s="43"/>
      <c r="G153" s="43"/>
      <c r="H153" s="43"/>
      <c r="I153" s="43"/>
      <c r="J153" s="43"/>
      <c r="K153" s="43"/>
      <c r="L153" s="43"/>
      <c r="M153" s="43"/>
    </row>
    <row r="154" spans="1:22">
      <c r="G154" s="60"/>
      <c r="I154" s="59"/>
    </row>
    <row r="155" spans="1:22" s="85" customFormat="1" ht="17.7" customHeight="1">
      <c r="B155" s="85">
        <v>7</v>
      </c>
      <c r="C155" s="85" t="s">
        <v>569</v>
      </c>
    </row>
    <row r="156" spans="1:22" s="1020" customFormat="1">
      <c r="C156" s="1020" t="s">
        <v>115</v>
      </c>
      <c r="F156" s="1020" t="s">
        <v>116</v>
      </c>
      <c r="G156" s="1020" t="s">
        <v>115</v>
      </c>
      <c r="I156" s="1020" t="s">
        <v>116</v>
      </c>
      <c r="J156" s="1020" t="s">
        <v>115</v>
      </c>
    </row>
    <row r="157" spans="1:22" ht="43.2">
      <c r="A157" s="88" t="s">
        <v>121</v>
      </c>
      <c r="B157" s="88" t="s">
        <v>1139</v>
      </c>
      <c r="C157" s="88" t="s">
        <v>129</v>
      </c>
      <c r="D157" s="88" t="s">
        <v>114</v>
      </c>
      <c r="E157" s="88" t="s">
        <v>109</v>
      </c>
      <c r="F157" s="88" t="s">
        <v>109</v>
      </c>
      <c r="G157" s="88" t="s">
        <v>117</v>
      </c>
      <c r="H157" s="88" t="s">
        <v>118</v>
      </c>
      <c r="I157" s="88" t="s">
        <v>118</v>
      </c>
      <c r="J157" s="88" t="s">
        <v>119</v>
      </c>
      <c r="K157" s="88" t="s">
        <v>120</v>
      </c>
      <c r="L157" s="88" t="s">
        <v>106</v>
      </c>
      <c r="M157" s="88" t="s">
        <v>107</v>
      </c>
    </row>
    <row r="158" spans="1:22">
      <c r="A158" s="93" t="s">
        <v>552</v>
      </c>
      <c r="B158" s="1019" t="s">
        <v>1138</v>
      </c>
      <c r="C158" s="91"/>
      <c r="D158" s="274"/>
      <c r="E158" s="274"/>
      <c r="F158" s="275"/>
      <c r="G158" s="90"/>
      <c r="H158" s="91"/>
      <c r="I158" s="92"/>
      <c r="J158" s="49"/>
      <c r="K158" s="48"/>
      <c r="L158" s="86"/>
      <c r="M158" s="87"/>
    </row>
    <row r="159" spans="1:22">
      <c r="A159" s="93" t="s">
        <v>87</v>
      </c>
      <c r="B159" s="1019" t="s">
        <v>1138</v>
      </c>
      <c r="C159" s="91">
        <f>'Discrete Solution'!CK48+'Discrete Solution'!CQ48+'Discrete Solution'!CW48+'Discrete Solution'!CK79+'Discrete Solution'!CQ79+'Discrete Solution'!CW79+'Discrete Solution'!CK110+'Discrete Solution'!CQ110+'Discrete Solution'!CW110+'Discrete Solution'!CK141+'Discrete Solution'!CQ141+'Discrete Solution'!CW141+'Discrete Solution'!CK172+'Discrete Solution'!CQ172+'Discrete Solution'!CW172+'Discrete Solution'!CK203+'Discrete Solution'!CQ203+'Discrete Solution'!CW203+'Discrete Solution'!CK234+'Discrete Solution'!CQ234+'Discrete Solution'!CW234+'Discrete Solution'!EB48+'Discrete Solution'!EH48+'Discrete Solution'!EN48+'Discrete Solution'!EB79+'Discrete Solution'!EH79+'Discrete Solution'!EN79+'Discrete Solution'!EB110+'Discrete Solution'!EH110+'Discrete Solution'!EN110+'Discrete Solution'!EB141+'Discrete Solution'!EH141+'Discrete Solution'!EN141+'Discrete Solution'!EB172+'Discrete Solution'!EH172+'Discrete Solution'!EN172+'Discrete Solution'!EB203+'Discrete Solution'!EH203+'Discrete Solution'!EN203+'Discrete Solution'!EB234+'Discrete Solution'!EH234+'Discrete Solution'!EN234</f>
        <v>1178.8662850000003</v>
      </c>
      <c r="D159" s="274">
        <f>$U$15</f>
        <v>685</v>
      </c>
      <c r="E159" s="274">
        <v>11.83928488330921</v>
      </c>
      <c r="F159" s="275">
        <f>E159/C159</f>
        <v>1.0042941285159587E-2</v>
      </c>
      <c r="G159" s="90">
        <f>D159</f>
        <v>685</v>
      </c>
      <c r="H159" s="91">
        <f>G159-E159</f>
        <v>673.16071511669077</v>
      </c>
      <c r="I159" s="92">
        <f>H159/C159</f>
        <v>0.5710238079433162</v>
      </c>
      <c r="J159" s="49">
        <f>'Addon-General Solution'!EA40+'Addon-General Solution'!EA71+'Addon-General Solution'!EA102+'Addon-General Solution'!EA133+'Addon-General Solution'!EA164+'Addon-General Solution'!EA195+'Addon-General Solution'!EA226+'Addon-General Solution'!FR40+'Addon-General Solution'!FR71+'Addon-General Solution'!FR102+'Addon-General Solution'!FR133+'Addon-General Solution'!FR164+'Addon-General Solution'!FR195+'Addon-General Solution'!FR226</f>
        <v>684.99999999999989</v>
      </c>
      <c r="K159" s="48">
        <f>G159-J159</f>
        <v>0</v>
      </c>
      <c r="L159" s="86"/>
      <c r="M159" s="928"/>
    </row>
    <row r="160" spans="1:22">
      <c r="A160" s="93" t="s">
        <v>99</v>
      </c>
      <c r="B160" s="1019" t="s">
        <v>1138</v>
      </c>
      <c r="C160" s="91">
        <v>1410.7726370000003</v>
      </c>
      <c r="D160" s="273">
        <f>$Z$3</f>
        <v>320.31333333333345</v>
      </c>
      <c r="E160" s="312">
        <v>53.758389065574079</v>
      </c>
      <c r="F160" s="275">
        <f>E160/C160</f>
        <v>3.810563634115486E-2</v>
      </c>
      <c r="G160" s="90">
        <f t="shared" ref="G160:G161" si="63">D160</f>
        <v>320.31333333333345</v>
      </c>
      <c r="H160" s="91">
        <f>G160-E160</f>
        <v>266.55494426775937</v>
      </c>
      <c r="I160" s="92">
        <f>H160/C160</f>
        <v>0.18894252502273287</v>
      </c>
      <c r="J160" s="49">
        <f>'Addon-General Solution'!EA43+'Addon-General Solution'!EA74+'Addon-General Solution'!EA105+'Addon-General Solution'!EA136+'Addon-General Solution'!EA167+'Addon-General Solution'!EA198+'Addon-General Solution'!EA229+'Addon-General Solution'!FR43+'Addon-General Solution'!FR74+'Addon-General Solution'!FR105+'Addon-General Solution'!FR136+'Addon-General Solution'!FR167+'Addon-General Solution'!FR198+'Addon-General Solution'!FR229</f>
        <v>320.2741693510485</v>
      </c>
      <c r="K160" s="48">
        <f>D160-J160</f>
        <v>3.9163982284946997E-2</v>
      </c>
      <c r="L160" s="86"/>
      <c r="M160" s="87"/>
    </row>
    <row r="161" spans="1:13">
      <c r="A161" s="93" t="s">
        <v>100</v>
      </c>
      <c r="B161" s="1019" t="s">
        <v>1138</v>
      </c>
      <c r="C161" s="91">
        <v>1410.7726370000003</v>
      </c>
      <c r="D161" s="273">
        <f>C161</f>
        <v>1410.7726370000003</v>
      </c>
      <c r="E161" s="296">
        <v>139.12961337497168</v>
      </c>
      <c r="F161" s="275">
        <f>E161/C161</f>
        <v>9.8619444215213861E-2</v>
      </c>
      <c r="G161" s="90">
        <f t="shared" si="63"/>
        <v>1410.7726370000003</v>
      </c>
      <c r="H161" s="91">
        <f>G161-E161</f>
        <v>1271.6430236250285</v>
      </c>
      <c r="I161" s="92">
        <f t="shared" ref="I161" si="64">H161/C161</f>
        <v>0.90138055578478604</v>
      </c>
      <c r="J161" s="49">
        <f>'Addon-General Solution'!EA44+'Addon-General Solution'!EA75+'Addon-General Solution'!EA106+'Addon-General Solution'!EA137+'Addon-General Solution'!EA168+'Addon-General Solution'!EA199+'Addon-General Solution'!EA230+'Addon-General Solution'!FR44+'Addon-General Solution'!FR75+'Addon-General Solution'!FR106+'Addon-General Solution'!FR137+'Addon-General Solution'!FR168+'Addon-General Solution'!FR199+'Addon-General Solution'!FR230</f>
        <v>1410.671278499341</v>
      </c>
      <c r="K161" s="48">
        <f>D161-J161</f>
        <v>0.10135850065921659</v>
      </c>
      <c r="L161" s="86"/>
      <c r="M161" s="87"/>
    </row>
    <row r="162" spans="1:13">
      <c r="A162" s="93" t="s">
        <v>549</v>
      </c>
      <c r="B162" s="1019" t="s">
        <v>1138</v>
      </c>
      <c r="C162" s="91"/>
      <c r="D162" s="274"/>
      <c r="E162" s="274"/>
      <c r="F162" s="275"/>
      <c r="G162" s="90"/>
      <c r="H162" s="91"/>
      <c r="I162" s="92"/>
      <c r="J162" s="49"/>
      <c r="K162" s="48"/>
      <c r="L162" s="86"/>
      <c r="M162" s="87"/>
    </row>
    <row r="164" spans="1:13" ht="14.4" customHeight="1">
      <c r="B164" s="1041" t="s">
        <v>1140</v>
      </c>
      <c r="C164" s="1042"/>
      <c r="D164" s="1042"/>
      <c r="E164" s="1042"/>
      <c r="F164" s="1042"/>
      <c r="G164" s="1042"/>
      <c r="H164" s="1042"/>
      <c r="I164" s="1042"/>
      <c r="J164" s="1042"/>
      <c r="K164" s="1042"/>
      <c r="L164" s="1042"/>
      <c r="M164" s="1043"/>
    </row>
    <row r="165" spans="1:13">
      <c r="B165" s="1044"/>
      <c r="C165" s="1045"/>
      <c r="D165" s="1045"/>
      <c r="E165" s="1045"/>
      <c r="F165" s="1045"/>
      <c r="G165" s="1045"/>
      <c r="H165" s="1045"/>
      <c r="I165" s="1045"/>
      <c r="J165" s="1045"/>
      <c r="K165" s="1045"/>
      <c r="L165" s="1045"/>
      <c r="M165" s="1046"/>
    </row>
    <row r="166" spans="1:13">
      <c r="B166" s="1044"/>
      <c r="C166" s="1045"/>
      <c r="D166" s="1045"/>
      <c r="E166" s="1045"/>
      <c r="F166" s="1045"/>
      <c r="G166" s="1045"/>
      <c r="H166" s="1045"/>
      <c r="I166" s="1045"/>
      <c r="J166" s="1045"/>
      <c r="K166" s="1045"/>
      <c r="L166" s="1045"/>
      <c r="M166" s="1046"/>
    </row>
    <row r="167" spans="1:13">
      <c r="B167" s="1044"/>
      <c r="C167" s="1045"/>
      <c r="D167" s="1045"/>
      <c r="E167" s="1045"/>
      <c r="F167" s="1045"/>
      <c r="G167" s="1045"/>
      <c r="H167" s="1045"/>
      <c r="I167" s="1045"/>
      <c r="J167" s="1045"/>
      <c r="K167" s="1045"/>
      <c r="L167" s="1045"/>
      <c r="M167" s="1046"/>
    </row>
    <row r="168" spans="1:13">
      <c r="B168" s="1047"/>
      <c r="C168" s="1048"/>
      <c r="D168" s="1048"/>
      <c r="E168" s="1048"/>
      <c r="F168" s="1048"/>
      <c r="G168" s="1048"/>
      <c r="H168" s="1048"/>
      <c r="I168" s="1048"/>
      <c r="J168" s="1048"/>
      <c r="K168" s="1048"/>
      <c r="L168" s="1048"/>
      <c r="M168" s="1049"/>
    </row>
  </sheetData>
  <mergeCells count="27">
    <mergeCell ref="AW2:BC2"/>
    <mergeCell ref="T1:V1"/>
    <mergeCell ref="C20:E20"/>
    <mergeCell ref="G20:H20"/>
    <mergeCell ref="J20:K20"/>
    <mergeCell ref="C14:J14"/>
    <mergeCell ref="C19:M19"/>
    <mergeCell ref="C15:J15"/>
    <mergeCell ref="C16:J16"/>
    <mergeCell ref="C12:J12"/>
    <mergeCell ref="B1:L1"/>
    <mergeCell ref="C9:J9"/>
    <mergeCell ref="C10:J10"/>
    <mergeCell ref="C11:J11"/>
    <mergeCell ref="C13:J13"/>
    <mergeCell ref="C17:J17"/>
    <mergeCell ref="B164:M168"/>
    <mergeCell ref="B98:M102"/>
    <mergeCell ref="B135:M139"/>
    <mergeCell ref="B112:M116"/>
    <mergeCell ref="B148:M152"/>
    <mergeCell ref="B39:M43"/>
    <mergeCell ref="C46:E46"/>
    <mergeCell ref="G46:H46"/>
    <mergeCell ref="J46:K46"/>
    <mergeCell ref="B64:M68"/>
    <mergeCell ref="C45:M45"/>
  </mergeCells>
  <phoneticPr fontId="124" type="noConversion"/>
  <hyperlinks>
    <hyperlink ref="C10:J10" location="'Land Allocation'!B19" display="'Land Allocation'!B19" xr:uid="{00000000-0004-0000-0000-000000000000}"/>
    <hyperlink ref="C11:J11" location="'Land Allocation'!B33" display="'Land Allocation'!B33" xr:uid="{00000000-0004-0000-0000-000001000000}"/>
    <hyperlink ref="C12:J12" location="'Land Allocation'!B49" display="'Land Allocation'!B49" xr:uid="{00000000-0004-0000-0000-000002000000}"/>
    <hyperlink ref="C13:J13" location="'Land Allocation'!B63" display="'Land Allocation'!B63" xr:uid="{00000000-0004-0000-0000-000003000000}"/>
    <hyperlink ref="C14:J14" location="'Land Allocation'!B80" display="'Land Allocation'!B80" xr:uid="{00000000-0004-0000-0000-000004000000}"/>
    <hyperlink ref="C15:J15" location="'Land Allocation'!B97" display="'Land Allocation'!B97" xr:uid="{00000000-0004-0000-0000-000005000000}"/>
    <hyperlink ref="C16:J16" location="'Land Allocation'!B11" display="'Land Allocation'!B11" xr:uid="{00000000-0004-0000-0000-000006000000}"/>
    <hyperlink ref="V6" r:id="rId1" xr:uid="{00000000-0004-0000-0000-000008000000}"/>
    <hyperlink ref="V7" r:id="rId2" xr:uid="{00000000-0004-0000-0000-000009000000}"/>
    <hyperlink ref="V3" r:id="rId3" xr:uid="{00000000-0004-0000-0000-00000B000000}"/>
    <hyperlink ref="V10" r:id="rId4" xr:uid="{00000000-0004-0000-0000-000014000000}"/>
    <hyperlink ref="V4" r:id="rId5" display="Xu et al 2018" xr:uid="{1FAD2542-C539-4A9B-B92C-3459CF093BAC}"/>
    <hyperlink ref="V5" r:id="rId6" xr:uid="{FF3381E2-6565-4229-88F3-DB8D58A41F32}"/>
    <hyperlink ref="AA5" r:id="rId7" xr:uid="{19F49B21-E33E-4207-BDF1-BF4170D9FBFA}"/>
    <hyperlink ref="AA6" r:id="rId8" xr:uid="{8A74C6B5-EA84-400B-B925-5EA60C397232}"/>
    <hyperlink ref="V13" r:id="rId9" xr:uid="{00000000-0004-0000-0000-000011000000}"/>
    <hyperlink ref="V8" r:id="rId10" xr:uid="{600A3AEF-9C8C-4A6A-93A6-28BBFF8EDBA2}"/>
  </hyperlinks>
  <pageMargins left="0.7" right="0.7" top="0.75" bottom="0.75" header="0.3" footer="0.3"/>
  <pageSetup orientation="portrait" r:id="rId11"/>
  <drawing r:id="rId12"/>
  <legacy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B54A8-D584-4ED8-A419-7FEAE5FD6C61}">
  <dimension ref="A2:L14"/>
  <sheetViews>
    <sheetView workbookViewId="0">
      <selection activeCell="B7" sqref="B7"/>
    </sheetView>
  </sheetViews>
  <sheetFormatPr defaultRowHeight="12.3"/>
  <sheetData>
    <row r="2" spans="1:12">
      <c r="B2" s="16" t="s">
        <v>721</v>
      </c>
      <c r="C2" s="16" t="s">
        <v>84</v>
      </c>
      <c r="D2" s="16" t="s">
        <v>720</v>
      </c>
      <c r="E2" s="16" t="s">
        <v>726</v>
      </c>
      <c r="F2" s="16" t="s">
        <v>725</v>
      </c>
      <c r="H2" s="16" t="s">
        <v>1046</v>
      </c>
      <c r="I2" s="16" t="s">
        <v>1054</v>
      </c>
      <c r="J2" s="16" t="s">
        <v>1076</v>
      </c>
      <c r="L2" s="763" t="s">
        <v>1046</v>
      </c>
    </row>
    <row r="3" spans="1:12">
      <c r="A3" s="16" t="s">
        <v>727</v>
      </c>
      <c r="B3">
        <v>8.5</v>
      </c>
      <c r="C3">
        <v>11.3</v>
      </c>
      <c r="D3">
        <v>34.6</v>
      </c>
      <c r="E3">
        <v>1.6</v>
      </c>
      <c r="F3">
        <v>2.7</v>
      </c>
      <c r="G3">
        <f>SUM(D3:F3)</f>
        <v>38.900000000000006</v>
      </c>
      <c r="H3" s="763">
        <f>G3/$G$7</f>
        <v>0.11870613365883433</v>
      </c>
      <c r="I3" s="763">
        <f>C3/$C$7</f>
        <v>9.6746575342465765E-2</v>
      </c>
      <c r="J3" s="763">
        <f>B3/$B$7</f>
        <v>0.44973544973544971</v>
      </c>
      <c r="K3" s="16" t="s">
        <v>727</v>
      </c>
      <c r="L3" s="763">
        <v>0.11870613365883433</v>
      </c>
    </row>
    <row r="4" spans="1:12">
      <c r="A4" s="16" t="s">
        <v>594</v>
      </c>
      <c r="B4">
        <v>3.5</v>
      </c>
      <c r="C4">
        <v>5</v>
      </c>
      <c r="D4">
        <v>8.9</v>
      </c>
      <c r="E4">
        <v>0.7</v>
      </c>
      <c r="F4">
        <v>0.6</v>
      </c>
      <c r="G4">
        <f t="shared" ref="G4:G6" si="0">SUM(D4:F4)</f>
        <v>10.199999999999999</v>
      </c>
      <c r="H4" s="763">
        <f t="shared" ref="H4:H6" si="1">G4/$G$7</f>
        <v>3.1126029905401281E-2</v>
      </c>
      <c r="I4" s="763">
        <f t="shared" ref="I4:I6" si="2">C4/$C$7</f>
        <v>4.2808219178082189E-2</v>
      </c>
      <c r="J4" s="763">
        <f t="shared" ref="J4:J6" si="3">B4/$B$7</f>
        <v>0.18518518518518517</v>
      </c>
      <c r="K4" s="16" t="s">
        <v>594</v>
      </c>
      <c r="L4" s="763">
        <v>3.1126029905401281E-2</v>
      </c>
    </row>
    <row r="5" spans="1:12">
      <c r="A5" s="16" t="s">
        <v>593</v>
      </c>
      <c r="B5" s="16">
        <v>6.8</v>
      </c>
      <c r="C5">
        <v>85.6</v>
      </c>
      <c r="D5">
        <v>249.5</v>
      </c>
      <c r="E5">
        <v>17.899999999999999</v>
      </c>
      <c r="F5">
        <v>1.1000000000000001</v>
      </c>
      <c r="G5">
        <f t="shared" si="0"/>
        <v>268.5</v>
      </c>
      <c r="H5" s="763">
        <f t="shared" si="1"/>
        <v>0.81934696368629845</v>
      </c>
      <c r="I5" s="763">
        <f t="shared" si="2"/>
        <v>0.73287671232876705</v>
      </c>
      <c r="J5" s="763">
        <f>B5/$B$7</f>
        <v>0.35978835978835971</v>
      </c>
      <c r="K5" s="16" t="s">
        <v>593</v>
      </c>
      <c r="L5" s="763">
        <v>0.81934696368629845</v>
      </c>
    </row>
    <row r="6" spans="1:12">
      <c r="A6" s="16" t="s">
        <v>728</v>
      </c>
      <c r="B6" s="16">
        <v>0.1</v>
      </c>
      <c r="C6">
        <v>14.9</v>
      </c>
      <c r="D6">
        <v>9.6999999999999993</v>
      </c>
      <c r="E6">
        <v>0.1</v>
      </c>
      <c r="F6">
        <v>0.3</v>
      </c>
      <c r="G6">
        <f t="shared" si="0"/>
        <v>10.1</v>
      </c>
      <c r="H6" s="763">
        <f t="shared" si="1"/>
        <v>3.0820872749465975E-2</v>
      </c>
      <c r="I6" s="763">
        <f t="shared" si="2"/>
        <v>0.12756849315068494</v>
      </c>
      <c r="J6" s="763">
        <f t="shared" si="3"/>
        <v>5.2910052910052907E-3</v>
      </c>
      <c r="K6" s="16" t="s">
        <v>728</v>
      </c>
      <c r="L6" s="763">
        <v>3.0820872749465975E-2</v>
      </c>
    </row>
    <row r="7" spans="1:12">
      <c r="A7" s="16" t="s">
        <v>592</v>
      </c>
      <c r="B7" s="861">
        <f>SUM(B3:B6)</f>
        <v>18.900000000000002</v>
      </c>
      <c r="C7" s="861">
        <f t="shared" ref="C7:F7" si="4">SUM(C3:C6)</f>
        <v>116.8</v>
      </c>
      <c r="D7" s="861">
        <f t="shared" si="4"/>
        <v>302.7</v>
      </c>
      <c r="E7" s="861">
        <f t="shared" si="4"/>
        <v>20.3</v>
      </c>
      <c r="F7" s="861">
        <f t="shared" si="4"/>
        <v>4.7</v>
      </c>
      <c r="G7" s="770">
        <f>SUM(D7:F7)</f>
        <v>327.7</v>
      </c>
    </row>
    <row r="8" spans="1:12">
      <c r="D8" s="770">
        <f>D7+E7+F7</f>
        <v>327.7</v>
      </c>
    </row>
    <row r="13" spans="1:12">
      <c r="B13" s="16" t="s">
        <v>136</v>
      </c>
      <c r="C13" s="16" t="s">
        <v>729</v>
      </c>
    </row>
    <row r="14" spans="1:12">
      <c r="C14" s="799" t="s">
        <v>730</v>
      </c>
    </row>
  </sheetData>
  <hyperlinks>
    <hyperlink ref="C14" r:id="rId1" xr:uid="{AC559A22-0135-42D8-88E0-AD384F96C81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1:FX300"/>
  <sheetViews>
    <sheetView showGridLines="0" zoomScale="50" zoomScaleNormal="50" workbookViewId="0">
      <selection activeCell="D18" sqref="D18:FW265"/>
    </sheetView>
  </sheetViews>
  <sheetFormatPr defaultColWidth="8.88671875" defaultRowHeight="12.6" customHeight="1"/>
  <cols>
    <col min="1" max="1" width="21.44140625" style="16" customWidth="1"/>
    <col min="2" max="2" width="37.109375" style="222" customWidth="1"/>
    <col min="3" max="3" width="23.609375" style="236" customWidth="1"/>
    <col min="4" max="8" width="14.609375" style="16" customWidth="1"/>
    <col min="9" max="9" width="23.5" style="236" customWidth="1"/>
    <col min="10" max="14" width="12" style="16" customWidth="1"/>
    <col min="15" max="15" width="23.5" style="236" customWidth="1"/>
    <col min="16" max="18" width="9.5" style="16" customWidth="1"/>
    <col min="19" max="19" width="20.609375" style="16" customWidth="1"/>
    <col min="20" max="20" width="9.0546875" style="16" customWidth="1"/>
    <col min="21" max="21" width="25.27734375" style="236" customWidth="1"/>
    <col min="22" max="23" width="9.0546875" style="16" customWidth="1"/>
    <col min="24" max="24" width="9.5" style="16" customWidth="1"/>
    <col min="25" max="25" width="11.33203125" style="16" customWidth="1"/>
    <col min="26" max="26" width="9.5" style="16" customWidth="1"/>
    <col min="27" max="27" width="26.609375" style="236" customWidth="1"/>
    <col min="28" max="29" width="9.5" style="16" customWidth="1"/>
    <col min="30" max="30" width="9.0546875" style="16" customWidth="1"/>
    <col min="31" max="31" width="10.5" style="16" customWidth="1"/>
    <col min="32" max="32" width="9" style="16" customWidth="1"/>
    <col min="33" max="33" width="23.5" style="236" customWidth="1"/>
    <col min="34" max="38" width="9" style="16" customWidth="1"/>
    <col min="39" max="39" width="28.1640625" style="236" customWidth="1"/>
    <col min="40" max="42" width="9" style="16" customWidth="1"/>
    <col min="43" max="43" width="9.71875" style="16" customWidth="1"/>
    <col min="44" max="44" width="9" style="16" customWidth="1"/>
    <col min="45" max="45" width="9" style="157" customWidth="1"/>
    <col min="46" max="46" width="27" style="236" customWidth="1"/>
    <col min="47" max="49" width="9" style="16" customWidth="1"/>
    <col min="50" max="50" width="9.27734375" style="16" customWidth="1"/>
    <col min="51" max="51" width="9" style="16" customWidth="1"/>
    <col min="52" max="52" width="27" style="236" customWidth="1"/>
    <col min="53" max="55" width="9" style="16" customWidth="1"/>
    <col min="56" max="56" width="9.27734375" style="16" customWidth="1"/>
    <col min="57" max="57" width="9" style="16" customWidth="1"/>
    <col min="58" max="58" width="27" style="236" customWidth="1"/>
    <col min="59" max="61" width="9" style="16" customWidth="1"/>
    <col min="62" max="62" width="9.27734375" style="16" customWidth="1"/>
    <col min="63" max="63" width="9" style="16" customWidth="1"/>
    <col min="64" max="64" width="27" style="236" customWidth="1"/>
    <col min="65" max="67" width="9" style="16" customWidth="1"/>
    <col min="68" max="68" width="9.27734375" style="16" customWidth="1"/>
    <col min="69" max="69" width="9" style="16" customWidth="1"/>
    <col min="70" max="70" width="27" style="236" customWidth="1"/>
    <col min="71" max="73" width="9" style="16" customWidth="1"/>
    <col min="74" max="74" width="9.27734375" style="16" customWidth="1"/>
    <col min="75" max="75" width="9" style="16" customWidth="1"/>
    <col min="76" max="76" width="27" style="236" customWidth="1"/>
    <col min="77" max="79" width="9" style="16" customWidth="1"/>
    <col min="80" max="80" width="9.27734375" style="16" customWidth="1"/>
    <col min="81" max="81" width="9" style="16" customWidth="1"/>
    <col min="82" max="82" width="29" style="236" customWidth="1"/>
    <col min="83" max="85" width="9" style="16" customWidth="1"/>
    <col min="86" max="86" width="9.27734375" style="16" customWidth="1"/>
    <col min="87" max="87" width="9" style="16" customWidth="1"/>
    <col min="88" max="88" width="9" style="157" customWidth="1"/>
    <col min="89" max="89" width="24.44140625" style="236" customWidth="1"/>
    <col min="90" max="90" width="11.5" style="16" customWidth="1"/>
    <col min="91" max="91" width="9.609375" style="16" customWidth="1"/>
    <col min="92" max="92" width="9.0546875" style="16" customWidth="1"/>
    <col min="93" max="93" width="10.21875" style="16" customWidth="1"/>
    <col min="94" max="94" width="9.5" style="16" customWidth="1"/>
    <col min="95" max="95" width="20.77734375" style="236" customWidth="1"/>
    <col min="96" max="98" width="9.0546875" style="16" customWidth="1"/>
    <col min="99" max="99" width="10.21875" style="16" customWidth="1"/>
    <col min="100" max="100" width="9.0546875" style="16" customWidth="1"/>
    <col min="101" max="101" width="24.83203125" style="236" customWidth="1"/>
    <col min="102" max="102" width="9.33203125" style="16" customWidth="1"/>
    <col min="103" max="104" width="9.0546875" style="16" customWidth="1"/>
    <col min="105" max="105" width="10.21875" style="16" customWidth="1"/>
    <col min="106" max="106" width="9.0546875" style="16" customWidth="1"/>
    <col min="107" max="107" width="24.109375" style="251" customWidth="1"/>
    <col min="108" max="108" width="9.0546875" style="16" customWidth="1"/>
    <col min="109" max="109" width="9.44140625" style="16" customWidth="1"/>
    <col min="110" max="110" width="9.0546875" style="16" customWidth="1"/>
    <col min="111" max="111" width="10.21875" style="16" customWidth="1"/>
    <col min="112" max="112" width="9" style="16" customWidth="1"/>
    <col min="113" max="113" width="24.27734375" style="251" customWidth="1"/>
    <col min="114" max="114" width="9.0546875" style="16" customWidth="1"/>
    <col min="115" max="115" width="9.44140625" style="16" customWidth="1"/>
    <col min="116" max="116" width="9.0546875" style="16" customWidth="1"/>
    <col min="117" max="117" width="10.21875" style="16" customWidth="1"/>
    <col min="118" max="118" width="9.0546875" style="16" customWidth="1"/>
    <col min="119" max="119" width="23.1640625" style="236" customWidth="1"/>
    <col min="120" max="122" width="9.0546875" style="16" customWidth="1"/>
    <col min="123" max="123" width="10.21875" style="16" customWidth="1"/>
    <col min="124" max="124" width="9.0546875" style="16" customWidth="1"/>
    <col min="125" max="125" width="26.0546875" style="236" customWidth="1"/>
    <col min="126" max="128" width="9.0546875" style="16" customWidth="1"/>
    <col min="129" max="129" width="10.21875" style="16" customWidth="1"/>
    <col min="130" max="130" width="9.0546875" style="16" customWidth="1"/>
    <col min="131" max="131" width="9.0546875" style="157" customWidth="1"/>
    <col min="132" max="132" width="23.44140625" style="236" customWidth="1"/>
    <col min="133" max="133" width="9.0546875" style="16" customWidth="1"/>
    <col min="134" max="134" width="10.609375" style="16" customWidth="1"/>
    <col min="135" max="135" width="9.0546875" style="16" customWidth="1"/>
    <col min="136" max="136" width="10.21875" style="16" customWidth="1"/>
    <col min="137" max="137" width="9.0546875" style="16" customWidth="1"/>
    <col min="138" max="138" width="21.6640625" style="236" customWidth="1"/>
    <col min="139" max="139" width="9.0546875" style="16" customWidth="1"/>
    <col min="140" max="140" width="9.27734375" style="16" customWidth="1"/>
    <col min="141" max="141" width="9.0546875" style="16" customWidth="1"/>
    <col min="142" max="142" width="10.21875" style="16" customWidth="1"/>
    <col min="143" max="143" width="9.0546875" style="16" customWidth="1"/>
    <col min="144" max="144" width="24.21875" style="251" customWidth="1"/>
    <col min="145" max="145" width="9.0546875" style="16" customWidth="1"/>
    <col min="146" max="146" width="9.27734375" style="16" customWidth="1"/>
    <col min="147" max="147" width="9.0546875" style="16" customWidth="1"/>
    <col min="148" max="148" width="10.21875" style="16" customWidth="1"/>
    <col min="149" max="149" width="9.0546875" style="16" customWidth="1"/>
    <col min="150" max="150" width="27.5546875" style="251" customWidth="1"/>
    <col min="151" max="151" width="9.0546875" style="16" customWidth="1"/>
    <col min="152" max="152" width="12.88671875" style="16" customWidth="1"/>
    <col min="153" max="153" width="9" style="16" customWidth="1"/>
    <col min="154" max="154" width="10.21875" style="16" customWidth="1"/>
    <col min="155" max="155" width="9.0546875" style="16" customWidth="1"/>
    <col min="156" max="156" width="25.5546875" style="251" customWidth="1"/>
    <col min="157" max="159" width="9" style="16" customWidth="1"/>
    <col min="160" max="160" width="9.27734375" style="16" customWidth="1"/>
    <col min="161" max="161" width="9" style="16" customWidth="1"/>
    <col min="162" max="162" width="28" style="251" customWidth="1"/>
    <col min="163" max="165" width="9" style="16" customWidth="1"/>
    <col min="166" max="166" width="9.27734375" style="16" customWidth="1"/>
    <col min="167" max="167" width="9" style="16" customWidth="1"/>
    <col min="168" max="168" width="26.21875" style="262" customWidth="1"/>
    <col min="169" max="171" width="9" style="16" customWidth="1"/>
    <col min="172" max="172" width="9.27734375" style="16" customWidth="1"/>
    <col min="173" max="173" width="9" style="16" customWidth="1"/>
    <col min="174" max="174" width="9" style="157" customWidth="1"/>
    <col min="175" max="175" width="11.44140625" style="16" customWidth="1"/>
    <col min="176" max="179" width="9" style="16" customWidth="1"/>
    <col min="180" max="16384" width="8.88671875" style="16"/>
  </cols>
  <sheetData>
    <row r="11" spans="1:179" ht="12.6" customHeight="1">
      <c r="A11" s="2"/>
      <c r="B11" s="217"/>
      <c r="C11" s="53"/>
      <c r="D11" s="5"/>
      <c r="E11" s="5"/>
      <c r="F11" s="17"/>
      <c r="G11" s="2"/>
      <c r="H11" s="3"/>
      <c r="I11" s="209"/>
      <c r="J11" s="5"/>
      <c r="K11" s="3"/>
      <c r="L11" s="6"/>
      <c r="M11" s="2"/>
      <c r="N11" s="3"/>
      <c r="O11" s="239"/>
      <c r="P11" s="5"/>
      <c r="Q11" s="3"/>
      <c r="R11" s="6"/>
      <c r="S11" s="5"/>
      <c r="T11" s="3"/>
      <c r="U11" s="209"/>
      <c r="V11" s="5"/>
      <c r="W11" s="3"/>
      <c r="X11" s="6"/>
      <c r="Y11" s="2"/>
      <c r="Z11" s="3"/>
      <c r="AA11" s="209"/>
      <c r="AB11" s="5"/>
      <c r="AC11" s="3"/>
      <c r="AD11" s="6"/>
      <c r="AE11" s="2"/>
      <c r="AF11" s="3"/>
      <c r="AG11" s="209"/>
      <c r="AH11" s="5"/>
      <c r="AI11" s="3"/>
      <c r="AJ11" s="6"/>
      <c r="AK11" s="2"/>
      <c r="AL11" s="3"/>
      <c r="AM11" s="209"/>
      <c r="AN11" s="5"/>
      <c r="AO11" s="3"/>
      <c r="AP11" s="6"/>
      <c r="AQ11" s="2"/>
      <c r="AR11" s="3"/>
      <c r="AS11" s="178"/>
      <c r="AT11" s="242"/>
      <c r="AU11" s="18"/>
      <c r="AV11" s="4"/>
      <c r="AW11" s="19"/>
      <c r="AX11" s="18"/>
      <c r="AY11" s="4"/>
      <c r="AZ11" s="242"/>
      <c r="BA11" s="18"/>
      <c r="BB11" s="4"/>
      <c r="BC11" s="19"/>
      <c r="BD11" s="4"/>
      <c r="BE11" s="4"/>
      <c r="BF11" s="53"/>
      <c r="BG11" s="5"/>
      <c r="BH11" s="3"/>
      <c r="BI11" s="6"/>
      <c r="BJ11" s="3"/>
      <c r="BK11" s="3"/>
      <c r="BL11" s="53"/>
      <c r="BM11" s="5"/>
      <c r="BN11" s="3"/>
      <c r="BO11" s="6"/>
      <c r="BP11" s="3"/>
      <c r="BQ11" s="3"/>
      <c r="BR11" s="53"/>
      <c r="BS11" s="5"/>
      <c r="BT11" s="3"/>
      <c r="BU11" s="6"/>
      <c r="BV11" s="3"/>
      <c r="BW11" s="3"/>
      <c r="BX11" s="53"/>
      <c r="BY11" s="5"/>
      <c r="BZ11" s="3"/>
      <c r="CA11" s="6"/>
      <c r="CB11" s="3"/>
      <c r="CC11" s="3"/>
      <c r="CD11" s="53"/>
      <c r="CE11" s="5"/>
      <c r="CF11" s="3"/>
      <c r="CG11" s="6"/>
      <c r="CH11" s="3"/>
      <c r="CI11" s="3"/>
      <c r="CJ11" s="181"/>
      <c r="CK11" s="242"/>
      <c r="CL11" s="18"/>
      <c r="CM11" s="4"/>
      <c r="CN11" s="19"/>
      <c r="CO11" s="4"/>
      <c r="CP11" s="4"/>
      <c r="CQ11" s="242"/>
      <c r="CR11" s="18"/>
      <c r="CS11" s="4"/>
      <c r="CT11" s="19"/>
      <c r="CU11" s="4"/>
      <c r="CV11" s="4"/>
      <c r="CW11" s="53"/>
      <c r="CX11" s="5"/>
      <c r="CY11" s="3"/>
      <c r="CZ11" s="6"/>
      <c r="DA11" s="3"/>
      <c r="DB11" s="3"/>
      <c r="DC11" s="53"/>
      <c r="DD11" s="5"/>
      <c r="DE11" s="3"/>
      <c r="DF11" s="6"/>
      <c r="DG11" s="3"/>
      <c r="DH11" s="3"/>
      <c r="DI11" s="53"/>
      <c r="DJ11" s="5"/>
      <c r="DK11" s="3"/>
      <c r="DL11" s="6"/>
      <c r="DM11" s="3"/>
      <c r="DN11" s="3"/>
      <c r="DO11" s="53"/>
      <c r="DP11" s="5"/>
      <c r="DQ11" s="3"/>
      <c r="DR11" s="6"/>
      <c r="DS11" s="3"/>
      <c r="DT11" s="3"/>
      <c r="DU11" s="53"/>
      <c r="DV11" s="5"/>
      <c r="DW11" s="3"/>
      <c r="DX11" s="6"/>
      <c r="DY11" s="3"/>
      <c r="DZ11" s="3"/>
      <c r="EA11" s="178"/>
      <c r="EB11" s="252"/>
      <c r="EC11" s="21"/>
      <c r="ED11" s="20"/>
      <c r="EE11" s="22"/>
      <c r="EF11" s="20"/>
      <c r="EG11" s="20"/>
      <c r="EH11" s="252"/>
      <c r="EI11" s="21"/>
      <c r="EJ11" s="20"/>
      <c r="EK11" s="22"/>
      <c r="EL11" s="20"/>
      <c r="EM11" s="20"/>
      <c r="EN11" s="53"/>
      <c r="EO11" s="5"/>
      <c r="EP11" s="3"/>
      <c r="EQ11" s="6"/>
      <c r="ER11" s="3"/>
      <c r="ES11" s="3"/>
      <c r="ET11" s="53"/>
      <c r="EU11" s="5"/>
      <c r="EV11" s="3"/>
      <c r="EW11" s="6"/>
      <c r="EX11" s="3"/>
      <c r="EY11" s="3"/>
      <c r="EZ11" s="53"/>
      <c r="FA11" s="3"/>
      <c r="FB11" s="3"/>
      <c r="FC11" s="6"/>
      <c r="FD11" s="3"/>
      <c r="FE11" s="3"/>
      <c r="FF11" s="53"/>
      <c r="FG11" s="3"/>
      <c r="FH11" s="3"/>
      <c r="FI11" s="6"/>
      <c r="FJ11" s="3"/>
      <c r="FK11" s="3"/>
      <c r="FL11" s="257"/>
      <c r="FM11" s="3"/>
      <c r="FN11" s="3"/>
      <c r="FO11" s="6"/>
      <c r="FP11" s="3"/>
      <c r="FQ11" s="3"/>
      <c r="FR11" s="178" t="s">
        <v>3</v>
      </c>
      <c r="FS11" s="3" t="s">
        <v>4</v>
      </c>
      <c r="FT11" s="3" t="s">
        <v>5</v>
      </c>
      <c r="FU11" s="3" t="s">
        <v>0</v>
      </c>
      <c r="FV11" s="2"/>
      <c r="FW11" s="2"/>
    </row>
    <row r="12" spans="1:179" s="65" customFormat="1" ht="12.6" customHeight="1">
      <c r="A12" s="23"/>
      <c r="B12" s="213"/>
      <c r="C12" s="210"/>
      <c r="D12" s="24"/>
      <c r="E12" s="24"/>
      <c r="F12" s="24"/>
      <c r="G12" s="24"/>
      <c r="H12" s="25"/>
      <c r="I12" s="210"/>
      <c r="J12" s="24"/>
      <c r="K12" s="24"/>
      <c r="L12" s="24"/>
      <c r="M12" s="24"/>
      <c r="N12" s="25"/>
      <c r="O12" s="240"/>
      <c r="P12" s="26"/>
      <c r="Q12" s="26"/>
      <c r="R12" s="26"/>
      <c r="S12" s="26"/>
      <c r="T12" s="25"/>
      <c r="U12" s="210"/>
      <c r="V12" s="24"/>
      <c r="W12" s="24"/>
      <c r="X12" s="24"/>
      <c r="Y12" s="24"/>
      <c r="Z12" s="25"/>
      <c r="AA12" s="210"/>
      <c r="AB12" s="24"/>
      <c r="AC12" s="24"/>
      <c r="AD12" s="24"/>
      <c r="AE12" s="24"/>
      <c r="AF12" s="25"/>
      <c r="AG12" s="210"/>
      <c r="AH12" s="24"/>
      <c r="AI12" s="24"/>
      <c r="AJ12" s="24"/>
      <c r="AK12" s="24"/>
      <c r="AL12" s="25"/>
      <c r="AM12" s="210"/>
      <c r="AN12" s="24"/>
      <c r="AO12" s="24"/>
      <c r="AP12" s="24"/>
      <c r="AQ12" s="24"/>
      <c r="AR12" s="25"/>
      <c r="AS12" s="183"/>
      <c r="AT12" s="243"/>
      <c r="AU12" s="68"/>
      <c r="AV12" s="68"/>
      <c r="AW12" s="68"/>
      <c r="AX12" s="68"/>
      <c r="AY12" s="68"/>
      <c r="AZ12" s="245"/>
      <c r="BA12" s="68"/>
      <c r="BB12" s="68"/>
      <c r="BC12" s="68"/>
      <c r="BD12" s="68"/>
      <c r="BE12" s="68"/>
      <c r="BF12" s="247"/>
      <c r="BG12" s="69"/>
      <c r="BH12" s="69"/>
      <c r="BI12" s="69"/>
      <c r="BJ12" s="69"/>
      <c r="BK12" s="69"/>
      <c r="BL12" s="247"/>
      <c r="BM12" s="69"/>
      <c r="BN12" s="69"/>
      <c r="BO12" s="69"/>
      <c r="BP12" s="69"/>
      <c r="BQ12" s="69"/>
      <c r="BR12" s="247"/>
      <c r="BS12" s="69"/>
      <c r="BT12" s="69"/>
      <c r="BU12" s="69"/>
      <c r="BV12" s="69"/>
      <c r="BW12" s="69"/>
      <c r="BX12" s="247"/>
      <c r="BY12" s="69"/>
      <c r="BZ12" s="69"/>
      <c r="CA12" s="69"/>
      <c r="CB12" s="69"/>
      <c r="CC12" s="69"/>
      <c r="CD12" s="247"/>
      <c r="CE12" s="69"/>
      <c r="CF12" s="69"/>
      <c r="CG12" s="69"/>
      <c r="CH12" s="69"/>
      <c r="CI12" s="69"/>
      <c r="CJ12" s="182"/>
      <c r="CK12" s="243"/>
      <c r="CL12" s="67"/>
      <c r="CM12" s="67"/>
      <c r="CN12" s="67"/>
      <c r="CO12" s="67"/>
      <c r="CP12" s="67"/>
      <c r="CQ12" s="249"/>
      <c r="CR12" s="67"/>
      <c r="CS12" s="67"/>
      <c r="CT12" s="67"/>
      <c r="CU12" s="67"/>
      <c r="CV12" s="67"/>
      <c r="CW12" s="250"/>
      <c r="CX12" s="64"/>
      <c r="CY12" s="64"/>
      <c r="CZ12" s="64"/>
      <c r="DA12" s="64"/>
      <c r="DB12" s="64"/>
      <c r="DC12" s="250"/>
      <c r="DD12" s="64"/>
      <c r="DE12" s="64"/>
      <c r="DF12" s="64"/>
      <c r="DG12" s="64"/>
      <c r="DH12" s="64"/>
      <c r="DI12" s="250"/>
      <c r="DJ12" s="64"/>
      <c r="DK12" s="64"/>
      <c r="DL12" s="64"/>
      <c r="DM12" s="64"/>
      <c r="DN12" s="64"/>
      <c r="DO12" s="250"/>
      <c r="DP12" s="64"/>
      <c r="DQ12" s="64"/>
      <c r="DR12" s="64"/>
      <c r="DS12" s="64"/>
      <c r="DT12" s="64"/>
      <c r="DU12" s="250"/>
      <c r="DV12" s="64"/>
      <c r="DW12" s="64"/>
      <c r="DX12" s="64"/>
      <c r="DY12" s="64"/>
      <c r="DZ12" s="64"/>
      <c r="EA12" s="183"/>
      <c r="EB12" s="243"/>
      <c r="EC12" s="66"/>
      <c r="ED12" s="66"/>
      <c r="EE12" s="66"/>
      <c r="EF12" s="66"/>
      <c r="EG12" s="66"/>
      <c r="EH12" s="256"/>
      <c r="EI12" s="66"/>
      <c r="EJ12" s="66"/>
      <c r="EK12" s="66"/>
      <c r="EL12" s="66"/>
      <c r="EM12" s="27"/>
      <c r="EN12" s="256"/>
      <c r="EO12" s="66"/>
      <c r="EP12" s="66"/>
      <c r="EQ12" s="66"/>
      <c r="ER12" s="66"/>
      <c r="ES12" s="66"/>
      <c r="ET12" s="256"/>
      <c r="EU12" s="66"/>
      <c r="EV12" s="66"/>
      <c r="EW12" s="66"/>
      <c r="EX12" s="66"/>
      <c r="EY12" s="66"/>
      <c r="EZ12" s="256"/>
      <c r="FA12" s="66"/>
      <c r="FB12" s="66"/>
      <c r="FC12" s="66"/>
      <c r="FD12" s="66"/>
      <c r="FE12" s="66"/>
      <c r="FF12" s="256"/>
      <c r="FG12" s="66"/>
      <c r="FH12" s="66"/>
      <c r="FI12" s="66"/>
      <c r="FJ12" s="66"/>
      <c r="FK12" s="66"/>
      <c r="FL12" s="258"/>
      <c r="FM12" s="66"/>
      <c r="FN12" s="66"/>
      <c r="FO12" s="66"/>
      <c r="FP12" s="66"/>
      <c r="FQ12" s="66"/>
      <c r="FR12" s="179"/>
      <c r="FS12" s="28"/>
      <c r="FT12" s="28"/>
      <c r="FU12" s="28"/>
      <c r="FV12" s="29"/>
      <c r="FW12" s="29"/>
    </row>
    <row r="13" spans="1:179" s="65" customFormat="1" ht="12.6" customHeight="1">
      <c r="A13" s="30" t="s">
        <v>6</v>
      </c>
      <c r="B13" s="218"/>
      <c r="C13" s="1090" t="s">
        <v>7</v>
      </c>
      <c r="D13" s="1090"/>
      <c r="E13" s="1090"/>
      <c r="F13" s="1090"/>
      <c r="G13" s="1090"/>
      <c r="H13" s="31"/>
      <c r="I13" s="1090" t="s">
        <v>8</v>
      </c>
      <c r="J13" s="1090"/>
      <c r="K13" s="1090"/>
      <c r="L13" s="1090"/>
      <c r="M13" s="1090"/>
      <c r="N13" s="31"/>
      <c r="O13" s="1091" t="s">
        <v>9</v>
      </c>
      <c r="P13" s="1091"/>
      <c r="Q13" s="1091"/>
      <c r="R13" s="1091"/>
      <c r="S13" s="1091"/>
      <c r="T13" s="31"/>
      <c r="U13" s="1090" t="s">
        <v>10</v>
      </c>
      <c r="V13" s="1090"/>
      <c r="W13" s="1090"/>
      <c r="X13" s="1090"/>
      <c r="Y13" s="1090"/>
      <c r="Z13" s="31"/>
      <c r="AA13" s="1090" t="s">
        <v>11</v>
      </c>
      <c r="AB13" s="1090"/>
      <c r="AC13" s="1090"/>
      <c r="AD13" s="1090"/>
      <c r="AE13" s="1090"/>
      <c r="AF13" s="31"/>
      <c r="AG13" s="1090" t="s">
        <v>12</v>
      </c>
      <c r="AH13" s="1090"/>
      <c r="AI13" s="1090"/>
      <c r="AJ13" s="1090"/>
      <c r="AK13" s="1090"/>
      <c r="AL13" s="31"/>
      <c r="AM13" s="1090" t="s">
        <v>13</v>
      </c>
      <c r="AN13" s="1090"/>
      <c r="AO13" s="1090"/>
      <c r="AP13" s="1090"/>
      <c r="AQ13" s="1090"/>
      <c r="AR13" s="31"/>
      <c r="AS13" s="183"/>
      <c r="AT13" s="1087" t="s">
        <v>14</v>
      </c>
      <c r="AU13" s="1087"/>
      <c r="AV13" s="1087"/>
      <c r="AW13" s="1087"/>
      <c r="AX13" s="1087"/>
      <c r="AY13" s="68"/>
      <c r="AZ13" s="1087" t="s">
        <v>15</v>
      </c>
      <c r="BA13" s="1087"/>
      <c r="BB13" s="1087"/>
      <c r="BC13" s="1087"/>
      <c r="BD13" s="1087"/>
      <c r="BE13" s="68"/>
      <c r="BF13" s="1088" t="s">
        <v>16</v>
      </c>
      <c r="BG13" s="1088"/>
      <c r="BH13" s="1088"/>
      <c r="BI13" s="1088"/>
      <c r="BJ13" s="1088"/>
      <c r="BK13" s="69"/>
      <c r="BL13" s="1088" t="s">
        <v>17</v>
      </c>
      <c r="BM13" s="1088"/>
      <c r="BN13" s="1088"/>
      <c r="BO13" s="1088"/>
      <c r="BP13" s="1088"/>
      <c r="BQ13" s="69"/>
      <c r="BR13" s="1088" t="s">
        <v>18</v>
      </c>
      <c r="BS13" s="1088"/>
      <c r="BT13" s="1088"/>
      <c r="BU13" s="1088"/>
      <c r="BV13" s="1088"/>
      <c r="BW13" s="69"/>
      <c r="BX13" s="1088" t="s">
        <v>19</v>
      </c>
      <c r="BY13" s="1088"/>
      <c r="BZ13" s="1088"/>
      <c r="CA13" s="1088"/>
      <c r="CB13" s="1088"/>
      <c r="CC13" s="69"/>
      <c r="CD13" s="1088" t="s">
        <v>20</v>
      </c>
      <c r="CE13" s="1088"/>
      <c r="CF13" s="1088"/>
      <c r="CG13" s="1088"/>
      <c r="CH13" s="1088"/>
      <c r="CI13" s="69"/>
      <c r="CJ13" s="182"/>
      <c r="CK13" s="1086" t="s">
        <v>21</v>
      </c>
      <c r="CL13" s="1086"/>
      <c r="CM13" s="1086"/>
      <c r="CN13" s="1086"/>
      <c r="CO13" s="1086"/>
      <c r="CP13" s="67"/>
      <c r="CQ13" s="1086" t="s">
        <v>22</v>
      </c>
      <c r="CR13" s="1086"/>
      <c r="CS13" s="1086"/>
      <c r="CT13" s="1086"/>
      <c r="CU13" s="1086"/>
      <c r="CV13" s="67"/>
      <c r="CW13" s="1085" t="s">
        <v>23</v>
      </c>
      <c r="CX13" s="1085"/>
      <c r="CY13" s="1085"/>
      <c r="CZ13" s="1085"/>
      <c r="DA13" s="1085"/>
      <c r="DB13" s="64"/>
      <c r="DC13" s="1085" t="s">
        <v>24</v>
      </c>
      <c r="DD13" s="1085"/>
      <c r="DE13" s="1085"/>
      <c r="DF13" s="1085"/>
      <c r="DG13" s="1085"/>
      <c r="DH13" s="64"/>
      <c r="DI13" s="1085" t="s">
        <v>25</v>
      </c>
      <c r="DJ13" s="1085"/>
      <c r="DK13" s="1085"/>
      <c r="DL13" s="1085"/>
      <c r="DM13" s="1085"/>
      <c r="DN13" s="64"/>
      <c r="DO13" s="1085" t="s">
        <v>26</v>
      </c>
      <c r="DP13" s="1085"/>
      <c r="DQ13" s="1085"/>
      <c r="DR13" s="1085"/>
      <c r="DS13" s="1085"/>
      <c r="DT13" s="64"/>
      <c r="DU13" s="1085" t="s">
        <v>27</v>
      </c>
      <c r="DV13" s="1085"/>
      <c r="DW13" s="1085"/>
      <c r="DX13" s="1085"/>
      <c r="DY13" s="1085"/>
      <c r="DZ13" s="64"/>
      <c r="EA13" s="183"/>
      <c r="EB13" s="1084" t="s">
        <v>28</v>
      </c>
      <c r="EC13" s="1084"/>
      <c r="ED13" s="1084"/>
      <c r="EE13" s="1084"/>
      <c r="EF13" s="1084"/>
      <c r="EG13" s="66"/>
      <c r="EH13" s="1084" t="s">
        <v>29</v>
      </c>
      <c r="EI13" s="1084"/>
      <c r="EJ13" s="1084"/>
      <c r="EK13" s="1084"/>
      <c r="EL13" s="1084"/>
      <c r="EM13" s="27"/>
      <c r="EN13" s="1084" t="s">
        <v>30</v>
      </c>
      <c r="EO13" s="1084"/>
      <c r="EP13" s="1084"/>
      <c r="EQ13" s="1084"/>
      <c r="ER13" s="1084"/>
      <c r="ES13" s="66"/>
      <c r="ET13" s="1084" t="s">
        <v>31</v>
      </c>
      <c r="EU13" s="1084"/>
      <c r="EV13" s="1084"/>
      <c r="EW13" s="1084"/>
      <c r="EX13" s="1084"/>
      <c r="EY13" s="66"/>
      <c r="EZ13" s="1084" t="s">
        <v>32</v>
      </c>
      <c r="FA13" s="1084"/>
      <c r="FB13" s="1084"/>
      <c r="FC13" s="1084"/>
      <c r="FD13" s="1084"/>
      <c r="FE13" s="66"/>
      <c r="FF13" s="1084" t="s">
        <v>33</v>
      </c>
      <c r="FG13" s="1084"/>
      <c r="FH13" s="1084"/>
      <c r="FI13" s="1084"/>
      <c r="FJ13" s="1084"/>
      <c r="FK13" s="66"/>
      <c r="FL13" s="1084" t="s">
        <v>34</v>
      </c>
      <c r="FM13" s="1084"/>
      <c r="FN13" s="1084"/>
      <c r="FO13" s="1084"/>
      <c r="FP13" s="1084"/>
      <c r="FQ13" s="66"/>
      <c r="FR13" s="179"/>
      <c r="FS13" s="28"/>
      <c r="FT13" s="28"/>
      <c r="FU13" s="28"/>
      <c r="FV13" s="29" t="s">
        <v>35</v>
      </c>
      <c r="FW13" s="29" t="s">
        <v>36</v>
      </c>
    </row>
    <row r="14" spans="1:179" s="15" customFormat="1" ht="12.6" customHeight="1">
      <c r="A14" s="13"/>
      <c r="B14" s="214"/>
      <c r="C14" s="14">
        <v>1</v>
      </c>
      <c r="D14" s="13">
        <v>2</v>
      </c>
      <c r="E14" s="13">
        <v>3</v>
      </c>
      <c r="F14" s="13">
        <v>4</v>
      </c>
      <c r="G14" s="13">
        <v>5</v>
      </c>
      <c r="H14" s="13">
        <v>6</v>
      </c>
      <c r="I14" s="14">
        <v>7</v>
      </c>
      <c r="J14" s="13">
        <v>8</v>
      </c>
      <c r="K14" s="13">
        <v>9</v>
      </c>
      <c r="L14" s="13">
        <v>10</v>
      </c>
      <c r="M14" s="13">
        <v>11</v>
      </c>
      <c r="N14" s="13">
        <v>12</v>
      </c>
      <c r="O14" s="14">
        <v>13</v>
      </c>
      <c r="P14" s="13">
        <v>14</v>
      </c>
      <c r="Q14" s="13">
        <v>15</v>
      </c>
      <c r="R14" s="13">
        <v>16</v>
      </c>
      <c r="S14" s="13">
        <v>17</v>
      </c>
      <c r="T14" s="13">
        <v>18</v>
      </c>
      <c r="U14" s="14">
        <v>19</v>
      </c>
      <c r="V14" s="13">
        <v>20</v>
      </c>
      <c r="W14" s="13">
        <v>21</v>
      </c>
      <c r="X14" s="13">
        <v>22</v>
      </c>
      <c r="Y14" s="13">
        <v>23</v>
      </c>
      <c r="Z14" s="13">
        <v>24</v>
      </c>
      <c r="AA14" s="14">
        <v>25</v>
      </c>
      <c r="AB14" s="13">
        <v>26</v>
      </c>
      <c r="AC14" s="13">
        <v>27</v>
      </c>
      <c r="AD14" s="13">
        <v>28</v>
      </c>
      <c r="AE14" s="13">
        <v>29</v>
      </c>
      <c r="AF14" s="13">
        <v>30</v>
      </c>
      <c r="AG14" s="14">
        <v>31</v>
      </c>
      <c r="AH14" s="13">
        <v>32</v>
      </c>
      <c r="AI14" s="13">
        <v>33</v>
      </c>
      <c r="AJ14" s="13">
        <v>34</v>
      </c>
      <c r="AK14" s="13">
        <v>35</v>
      </c>
      <c r="AL14" s="13">
        <v>36</v>
      </c>
      <c r="AM14" s="14">
        <v>37</v>
      </c>
      <c r="AN14" s="13">
        <v>38</v>
      </c>
      <c r="AO14" s="13">
        <v>39</v>
      </c>
      <c r="AP14" s="13">
        <v>40</v>
      </c>
      <c r="AQ14" s="13">
        <v>41</v>
      </c>
      <c r="AR14" s="13">
        <v>42</v>
      </c>
      <c r="AS14" s="184">
        <v>43</v>
      </c>
      <c r="AT14" s="14">
        <v>44</v>
      </c>
      <c r="AU14" s="13">
        <v>45</v>
      </c>
      <c r="AV14" s="13">
        <v>46</v>
      </c>
      <c r="AW14" s="13">
        <v>47</v>
      </c>
      <c r="AX14" s="13">
        <v>48</v>
      </c>
      <c r="AY14" s="13">
        <v>49</v>
      </c>
      <c r="AZ14" s="14">
        <v>50</v>
      </c>
      <c r="BA14" s="13">
        <v>51</v>
      </c>
      <c r="BB14" s="13">
        <v>52</v>
      </c>
      <c r="BC14" s="13">
        <v>53</v>
      </c>
      <c r="BD14" s="13">
        <v>54</v>
      </c>
      <c r="BE14" s="13">
        <v>55</v>
      </c>
      <c r="BF14" s="14">
        <v>56</v>
      </c>
      <c r="BG14" s="13">
        <v>57</v>
      </c>
      <c r="BH14" s="13">
        <v>58</v>
      </c>
      <c r="BI14" s="13">
        <v>59</v>
      </c>
      <c r="BJ14" s="13">
        <v>60</v>
      </c>
      <c r="BK14" s="13">
        <v>61</v>
      </c>
      <c r="BL14" s="14">
        <v>62</v>
      </c>
      <c r="BM14" s="13">
        <v>63</v>
      </c>
      <c r="BN14" s="13">
        <v>64</v>
      </c>
      <c r="BO14" s="13">
        <v>65</v>
      </c>
      <c r="BP14" s="13">
        <v>66</v>
      </c>
      <c r="BQ14" s="13">
        <v>67</v>
      </c>
      <c r="BR14" s="14">
        <v>68</v>
      </c>
      <c r="BS14" s="13">
        <v>69</v>
      </c>
      <c r="BT14" s="13">
        <v>70</v>
      </c>
      <c r="BU14" s="13">
        <v>71</v>
      </c>
      <c r="BV14" s="13">
        <v>72</v>
      </c>
      <c r="BW14" s="13">
        <v>73</v>
      </c>
      <c r="BX14" s="14">
        <v>74</v>
      </c>
      <c r="BY14" s="13">
        <v>75</v>
      </c>
      <c r="BZ14" s="13">
        <v>76</v>
      </c>
      <c r="CA14" s="13">
        <v>77</v>
      </c>
      <c r="CB14" s="13">
        <v>78</v>
      </c>
      <c r="CC14" s="13">
        <v>79</v>
      </c>
      <c r="CD14" s="14">
        <v>80</v>
      </c>
      <c r="CE14" s="13">
        <v>81</v>
      </c>
      <c r="CF14" s="13">
        <v>82</v>
      </c>
      <c r="CG14" s="13">
        <v>83</v>
      </c>
      <c r="CH14" s="13">
        <v>84</v>
      </c>
      <c r="CI14" s="13">
        <v>85</v>
      </c>
      <c r="CJ14" s="184">
        <v>86</v>
      </c>
      <c r="CK14" s="14">
        <v>87</v>
      </c>
      <c r="CL14" s="13">
        <v>88</v>
      </c>
      <c r="CM14" s="13">
        <v>89</v>
      </c>
      <c r="CN14" s="13">
        <v>90</v>
      </c>
      <c r="CO14" s="13">
        <v>91</v>
      </c>
      <c r="CP14" s="13">
        <v>92</v>
      </c>
      <c r="CQ14" s="14">
        <v>93</v>
      </c>
      <c r="CR14" s="13">
        <v>94</v>
      </c>
      <c r="CS14" s="13">
        <v>95</v>
      </c>
      <c r="CT14" s="13">
        <v>96</v>
      </c>
      <c r="CU14" s="13">
        <v>97</v>
      </c>
      <c r="CV14" s="13">
        <v>98</v>
      </c>
      <c r="CW14" s="14">
        <v>99</v>
      </c>
      <c r="CX14" s="13">
        <v>100</v>
      </c>
      <c r="CY14" s="13">
        <v>101</v>
      </c>
      <c r="CZ14" s="13">
        <v>102</v>
      </c>
      <c r="DA14" s="13">
        <v>103</v>
      </c>
      <c r="DB14" s="13">
        <v>104</v>
      </c>
      <c r="DC14" s="14">
        <v>105</v>
      </c>
      <c r="DD14" s="13">
        <v>106</v>
      </c>
      <c r="DE14" s="13">
        <v>107</v>
      </c>
      <c r="DF14" s="13">
        <v>108</v>
      </c>
      <c r="DG14" s="13">
        <v>109</v>
      </c>
      <c r="DH14" s="13">
        <v>110</v>
      </c>
      <c r="DI14" s="14">
        <v>111</v>
      </c>
      <c r="DJ14" s="13">
        <v>112</v>
      </c>
      <c r="DK14" s="13">
        <v>113</v>
      </c>
      <c r="DL14" s="13">
        <v>114</v>
      </c>
      <c r="DM14" s="13">
        <v>115</v>
      </c>
      <c r="DN14" s="13">
        <v>116</v>
      </c>
      <c r="DO14" s="14">
        <v>117</v>
      </c>
      <c r="DP14" s="13">
        <v>118</v>
      </c>
      <c r="DQ14" s="13">
        <v>119</v>
      </c>
      <c r="DR14" s="13">
        <v>120</v>
      </c>
      <c r="DS14" s="13">
        <v>121</v>
      </c>
      <c r="DT14" s="13">
        <v>122</v>
      </c>
      <c r="DU14" s="14">
        <v>123</v>
      </c>
      <c r="DV14" s="13">
        <v>124</v>
      </c>
      <c r="DW14" s="13">
        <v>125</v>
      </c>
      <c r="DX14" s="13">
        <v>126</v>
      </c>
      <c r="DY14" s="13">
        <v>127</v>
      </c>
      <c r="DZ14" s="13">
        <v>128</v>
      </c>
      <c r="EA14" s="184">
        <v>129</v>
      </c>
      <c r="EB14" s="14">
        <v>130</v>
      </c>
      <c r="EC14" s="13">
        <v>131</v>
      </c>
      <c r="ED14" s="13">
        <v>132</v>
      </c>
      <c r="EE14" s="13">
        <v>133</v>
      </c>
      <c r="EF14" s="13">
        <v>134</v>
      </c>
      <c r="EG14" s="13">
        <v>135</v>
      </c>
      <c r="EH14" s="14">
        <v>136</v>
      </c>
      <c r="EI14" s="13">
        <v>137</v>
      </c>
      <c r="EJ14" s="13">
        <v>138</v>
      </c>
      <c r="EK14" s="13">
        <v>139</v>
      </c>
      <c r="EL14" s="13">
        <v>140</v>
      </c>
      <c r="EM14" s="13">
        <v>141</v>
      </c>
      <c r="EN14" s="14">
        <v>142</v>
      </c>
      <c r="EO14" s="13">
        <v>143</v>
      </c>
      <c r="EP14" s="13">
        <v>144</v>
      </c>
      <c r="EQ14" s="13">
        <v>145</v>
      </c>
      <c r="ER14" s="13">
        <v>146</v>
      </c>
      <c r="ES14" s="13">
        <v>147</v>
      </c>
      <c r="ET14" s="14">
        <v>148</v>
      </c>
      <c r="EU14" s="13">
        <v>149</v>
      </c>
      <c r="EV14" s="13">
        <v>150</v>
      </c>
      <c r="EW14" s="13">
        <v>151</v>
      </c>
      <c r="EX14" s="13">
        <v>152</v>
      </c>
      <c r="EY14" s="13">
        <v>153</v>
      </c>
      <c r="EZ14" s="14">
        <v>154</v>
      </c>
      <c r="FA14" s="13">
        <v>155</v>
      </c>
      <c r="FB14" s="13">
        <v>156</v>
      </c>
      <c r="FC14" s="13">
        <v>157</v>
      </c>
      <c r="FD14" s="13">
        <v>158</v>
      </c>
      <c r="FE14" s="13">
        <v>159</v>
      </c>
      <c r="FF14" s="14">
        <v>160</v>
      </c>
      <c r="FG14" s="13">
        <v>161</v>
      </c>
      <c r="FH14" s="13">
        <v>162</v>
      </c>
      <c r="FI14" s="13">
        <v>163</v>
      </c>
      <c r="FJ14" s="13">
        <v>164</v>
      </c>
      <c r="FK14" s="13">
        <v>165</v>
      </c>
      <c r="FL14" s="259">
        <v>166</v>
      </c>
      <c r="FM14" s="13">
        <v>167</v>
      </c>
      <c r="FN14" s="13">
        <v>168</v>
      </c>
      <c r="FO14" s="13">
        <v>169</v>
      </c>
      <c r="FP14" s="13">
        <v>170</v>
      </c>
      <c r="FQ14" s="13">
        <v>171</v>
      </c>
      <c r="FR14" s="184">
        <v>172</v>
      </c>
      <c r="FS14" s="13">
        <v>173</v>
      </c>
      <c r="FT14" s="13">
        <v>174</v>
      </c>
      <c r="FU14" s="13">
        <v>175</v>
      </c>
      <c r="FV14" s="13">
        <v>176</v>
      </c>
      <c r="FW14" s="13">
        <v>177</v>
      </c>
    </row>
    <row r="15" spans="1:179" s="197" customFormat="1" ht="12.6" customHeight="1">
      <c r="A15" s="166" t="s">
        <v>105</v>
      </c>
      <c r="B15" s="219" t="s">
        <v>83</v>
      </c>
      <c r="C15" s="1082" t="s">
        <v>7</v>
      </c>
      <c r="D15" s="1082"/>
      <c r="E15" s="1082"/>
      <c r="F15" s="1082"/>
      <c r="G15" s="1082"/>
      <c r="H15" s="132"/>
      <c r="I15" s="1082" t="s">
        <v>8</v>
      </c>
      <c r="J15" s="1082"/>
      <c r="K15" s="1082"/>
      <c r="L15" s="1082"/>
      <c r="M15" s="1082"/>
      <c r="N15" s="132"/>
      <c r="O15" s="1092" t="s">
        <v>9</v>
      </c>
      <c r="P15" s="1092"/>
      <c r="Q15" s="1092"/>
      <c r="R15" s="1092"/>
      <c r="S15" s="1092"/>
      <c r="T15" s="132"/>
      <c r="U15" s="1082" t="s">
        <v>10</v>
      </c>
      <c r="V15" s="1082"/>
      <c r="W15" s="1082"/>
      <c r="X15" s="1082"/>
      <c r="Y15" s="1082"/>
      <c r="Z15" s="132"/>
      <c r="AA15" s="1082" t="s">
        <v>11</v>
      </c>
      <c r="AB15" s="1082"/>
      <c r="AC15" s="1082"/>
      <c r="AD15" s="1082"/>
      <c r="AE15" s="1082"/>
      <c r="AF15" s="132"/>
      <c r="AG15" s="1082" t="s">
        <v>12</v>
      </c>
      <c r="AH15" s="1082"/>
      <c r="AI15" s="1082"/>
      <c r="AJ15" s="1082"/>
      <c r="AK15" s="1082"/>
      <c r="AL15" s="132"/>
      <c r="AM15" s="1082" t="s">
        <v>13</v>
      </c>
      <c r="AN15" s="1082"/>
      <c r="AO15" s="1082"/>
      <c r="AP15" s="1082"/>
      <c r="AQ15" s="1082"/>
      <c r="AR15" s="132"/>
      <c r="AS15" s="180" t="s">
        <v>113</v>
      </c>
      <c r="AT15" s="1083" t="s">
        <v>2</v>
      </c>
      <c r="AU15" s="1083"/>
      <c r="AV15" s="1083"/>
      <c r="AW15" s="1083"/>
      <c r="AX15" s="1083"/>
      <c r="AY15" s="167"/>
      <c r="AZ15" s="1083" t="s">
        <v>15</v>
      </c>
      <c r="BA15" s="1083"/>
      <c r="BB15" s="1083"/>
      <c r="BC15" s="1083"/>
      <c r="BD15" s="1083"/>
      <c r="BE15" s="167"/>
      <c r="BF15" s="1079" t="s">
        <v>16</v>
      </c>
      <c r="BG15" s="1079"/>
      <c r="BH15" s="1079"/>
      <c r="BI15" s="1079"/>
      <c r="BJ15" s="1079"/>
      <c r="BK15" s="168"/>
      <c r="BL15" s="1079" t="s">
        <v>17</v>
      </c>
      <c r="BM15" s="1079"/>
      <c r="BN15" s="1079"/>
      <c r="BO15" s="1079"/>
      <c r="BP15" s="1079"/>
      <c r="BQ15" s="168"/>
      <c r="BR15" s="1079" t="s">
        <v>18</v>
      </c>
      <c r="BS15" s="1079"/>
      <c r="BT15" s="1079"/>
      <c r="BU15" s="1079"/>
      <c r="BV15" s="1079"/>
      <c r="BW15" s="168"/>
      <c r="BX15" s="1079" t="s">
        <v>19</v>
      </c>
      <c r="BY15" s="1079"/>
      <c r="BZ15" s="1079"/>
      <c r="CA15" s="1079"/>
      <c r="CB15" s="1079"/>
      <c r="CC15" s="168"/>
      <c r="CD15" s="1079" t="s">
        <v>20</v>
      </c>
      <c r="CE15" s="1079"/>
      <c r="CF15" s="1079"/>
      <c r="CG15" s="1079"/>
      <c r="CH15" s="1079"/>
      <c r="CI15" s="168"/>
      <c r="CJ15" s="180" t="s">
        <v>113</v>
      </c>
      <c r="CK15" s="1081" t="s">
        <v>21</v>
      </c>
      <c r="CL15" s="1081"/>
      <c r="CM15" s="1081"/>
      <c r="CN15" s="1081"/>
      <c r="CO15" s="1081"/>
      <c r="CP15" s="169"/>
      <c r="CQ15" s="1081" t="s">
        <v>22</v>
      </c>
      <c r="CR15" s="1081"/>
      <c r="CS15" s="1081"/>
      <c r="CT15" s="1081"/>
      <c r="CU15" s="1081"/>
      <c r="CV15" s="169"/>
      <c r="CW15" s="1080" t="s">
        <v>23</v>
      </c>
      <c r="CX15" s="1080"/>
      <c r="CY15" s="1080"/>
      <c r="CZ15" s="1080"/>
      <c r="DA15" s="1080"/>
      <c r="DB15" s="170"/>
      <c r="DC15" s="1080" t="s">
        <v>24</v>
      </c>
      <c r="DD15" s="1080"/>
      <c r="DE15" s="1080"/>
      <c r="DF15" s="1080"/>
      <c r="DG15" s="1080"/>
      <c r="DH15" s="170"/>
      <c r="DI15" s="1080" t="s">
        <v>25</v>
      </c>
      <c r="DJ15" s="1080"/>
      <c r="DK15" s="1080"/>
      <c r="DL15" s="1080"/>
      <c r="DM15" s="1080"/>
      <c r="DN15" s="170"/>
      <c r="DO15" s="1080" t="s">
        <v>26</v>
      </c>
      <c r="DP15" s="1080"/>
      <c r="DQ15" s="1080"/>
      <c r="DR15" s="1080"/>
      <c r="DS15" s="1080"/>
      <c r="DT15" s="170"/>
      <c r="DU15" s="1080" t="s">
        <v>27</v>
      </c>
      <c r="DV15" s="1080"/>
      <c r="DW15" s="1080"/>
      <c r="DX15" s="1080"/>
      <c r="DY15" s="1080"/>
      <c r="DZ15" s="170"/>
      <c r="EA15" s="180" t="s">
        <v>113</v>
      </c>
      <c r="EB15" s="253" t="s">
        <v>28</v>
      </c>
      <c r="EC15" s="170"/>
      <c r="ED15" s="170"/>
      <c r="EE15" s="170"/>
      <c r="EF15" s="170"/>
      <c r="EG15" s="170"/>
      <c r="EH15" s="253" t="s">
        <v>29</v>
      </c>
      <c r="EI15" s="139"/>
      <c r="EJ15" s="139"/>
      <c r="EK15" s="170"/>
      <c r="EL15" s="170"/>
      <c r="EM15" s="170"/>
      <c r="EN15" s="253" t="s">
        <v>30</v>
      </c>
      <c r="EO15" s="170"/>
      <c r="EP15" s="170"/>
      <c r="EQ15" s="170"/>
      <c r="ER15" s="170"/>
      <c r="ES15" s="170"/>
      <c r="ET15" s="253" t="s">
        <v>31</v>
      </c>
      <c r="EU15" s="170"/>
      <c r="EV15" s="170"/>
      <c r="EW15" s="170"/>
      <c r="EX15" s="170"/>
      <c r="EY15" s="170"/>
      <c r="EZ15" s="253" t="s">
        <v>32</v>
      </c>
      <c r="FA15" s="170"/>
      <c r="FB15" s="170"/>
      <c r="FC15" s="170"/>
      <c r="FD15" s="170"/>
      <c r="FE15" s="170"/>
      <c r="FF15" s="253" t="s">
        <v>33</v>
      </c>
      <c r="FG15" s="170"/>
      <c r="FH15" s="170"/>
      <c r="FI15" s="170"/>
      <c r="FJ15" s="170"/>
      <c r="FK15" s="170"/>
      <c r="FL15" s="260" t="s">
        <v>34</v>
      </c>
      <c r="FM15" s="170"/>
      <c r="FN15" s="170"/>
      <c r="FO15" s="170"/>
      <c r="FP15" s="170"/>
      <c r="FQ15" s="170"/>
      <c r="FR15" s="180" t="s">
        <v>113</v>
      </c>
      <c r="FS15" s="196"/>
      <c r="FT15" s="196"/>
      <c r="FU15" s="196"/>
      <c r="FV15" s="171" t="s">
        <v>35</v>
      </c>
      <c r="FW15" s="171" t="s">
        <v>36</v>
      </c>
    </row>
    <row r="16" spans="1:179" s="201" customFormat="1" ht="12.6" customHeight="1">
      <c r="A16" s="172"/>
      <c r="B16" s="220"/>
      <c r="C16" s="225" t="s">
        <v>37</v>
      </c>
      <c r="D16" s="174"/>
      <c r="E16" s="175"/>
      <c r="F16" s="173"/>
      <c r="G16" s="174" t="s">
        <v>38</v>
      </c>
      <c r="H16" s="175"/>
      <c r="I16" s="225" t="s">
        <v>39</v>
      </c>
      <c r="J16" s="174"/>
      <c r="K16" s="175"/>
      <c r="L16" s="173"/>
      <c r="M16" s="174" t="s">
        <v>38</v>
      </c>
      <c r="N16" s="175"/>
      <c r="O16" s="225" t="s">
        <v>40</v>
      </c>
      <c r="P16" s="174"/>
      <c r="Q16" s="175"/>
      <c r="R16" s="173"/>
      <c r="S16" s="174" t="s">
        <v>38</v>
      </c>
      <c r="T16" s="175"/>
      <c r="U16" s="225" t="s">
        <v>41</v>
      </c>
      <c r="V16" s="174"/>
      <c r="W16" s="175"/>
      <c r="X16" s="173"/>
      <c r="Y16" s="174" t="s">
        <v>38</v>
      </c>
      <c r="Z16" s="175"/>
      <c r="AA16" s="225" t="s">
        <v>42</v>
      </c>
      <c r="AB16" s="174"/>
      <c r="AC16" s="175"/>
      <c r="AD16" s="173"/>
      <c r="AE16" s="174" t="s">
        <v>38</v>
      </c>
      <c r="AF16" s="175"/>
      <c r="AG16" s="225" t="s">
        <v>43</v>
      </c>
      <c r="AH16" s="174"/>
      <c r="AI16" s="175"/>
      <c r="AJ16" s="173"/>
      <c r="AK16" s="174" t="s">
        <v>38</v>
      </c>
      <c r="AL16" s="175"/>
      <c r="AM16" s="225" t="s">
        <v>44</v>
      </c>
      <c r="AN16" s="174"/>
      <c r="AO16" s="175"/>
      <c r="AP16" s="173"/>
      <c r="AQ16" s="174" t="s">
        <v>38</v>
      </c>
      <c r="AR16" s="175"/>
      <c r="AS16" s="198"/>
      <c r="AT16" s="244" t="s">
        <v>45</v>
      </c>
      <c r="AU16" s="174"/>
      <c r="AV16" s="175"/>
      <c r="AW16" s="173"/>
      <c r="AX16" s="174" t="s">
        <v>38</v>
      </c>
      <c r="AY16" s="175"/>
      <c r="AZ16" s="225" t="s">
        <v>46</v>
      </c>
      <c r="BA16" s="174"/>
      <c r="BB16" s="175"/>
      <c r="BC16" s="173"/>
      <c r="BD16" s="174" t="s">
        <v>38</v>
      </c>
      <c r="BE16" s="175"/>
      <c r="BF16" s="225" t="s">
        <v>47</v>
      </c>
      <c r="BG16" s="174"/>
      <c r="BH16" s="175"/>
      <c r="BI16" s="173"/>
      <c r="BJ16" s="174" t="s">
        <v>38</v>
      </c>
      <c r="BK16" s="175"/>
      <c r="BL16" s="225" t="s">
        <v>48</v>
      </c>
      <c r="BM16" s="174"/>
      <c r="BN16" s="175"/>
      <c r="BO16" s="173"/>
      <c r="BP16" s="174" t="s">
        <v>38</v>
      </c>
      <c r="BQ16" s="175"/>
      <c r="BR16" s="225" t="s">
        <v>49</v>
      </c>
      <c r="BS16" s="174"/>
      <c r="BT16" s="175"/>
      <c r="BU16" s="173"/>
      <c r="BV16" s="174" t="s">
        <v>38</v>
      </c>
      <c r="BW16" s="175"/>
      <c r="BX16" s="225" t="s">
        <v>50</v>
      </c>
      <c r="BY16" s="174"/>
      <c r="BZ16" s="175"/>
      <c r="CA16" s="173"/>
      <c r="CB16" s="174" t="s">
        <v>38</v>
      </c>
      <c r="CC16" s="175"/>
      <c r="CD16" s="225" t="s">
        <v>51</v>
      </c>
      <c r="CE16" s="174"/>
      <c r="CF16" s="175"/>
      <c r="CG16" s="173"/>
      <c r="CH16" s="174" t="s">
        <v>38</v>
      </c>
      <c r="CI16" s="175"/>
      <c r="CJ16" s="198"/>
      <c r="CK16" s="248" t="s">
        <v>52</v>
      </c>
      <c r="CL16" s="174"/>
      <c r="CM16" s="175"/>
      <c r="CN16" s="173"/>
      <c r="CO16" s="174" t="s">
        <v>38</v>
      </c>
      <c r="CP16" s="175"/>
      <c r="CQ16" s="225" t="s">
        <v>53</v>
      </c>
      <c r="CR16" s="174"/>
      <c r="CS16" s="174"/>
      <c r="CT16" s="173"/>
      <c r="CU16" s="174" t="s">
        <v>38</v>
      </c>
      <c r="CV16" s="175"/>
      <c r="CW16" s="248" t="s">
        <v>54</v>
      </c>
      <c r="CX16" s="174"/>
      <c r="CY16" s="174"/>
      <c r="CZ16" s="173"/>
      <c r="DA16" s="174" t="s">
        <v>38</v>
      </c>
      <c r="DB16" s="175"/>
      <c r="DC16" s="248" t="s">
        <v>55</v>
      </c>
      <c r="DD16" s="174"/>
      <c r="DE16" s="175"/>
      <c r="DF16" s="173"/>
      <c r="DG16" s="174" t="s">
        <v>38</v>
      </c>
      <c r="DH16" s="175"/>
      <c r="DI16" s="248" t="s">
        <v>56</v>
      </c>
      <c r="DJ16" s="174"/>
      <c r="DK16" s="174"/>
      <c r="DL16" s="173"/>
      <c r="DM16" s="174" t="s">
        <v>38</v>
      </c>
      <c r="DN16" s="175"/>
      <c r="DO16" s="248" t="s">
        <v>57</v>
      </c>
      <c r="DP16" s="174"/>
      <c r="DQ16" s="174"/>
      <c r="DR16" s="173"/>
      <c r="DS16" s="174" t="s">
        <v>38</v>
      </c>
      <c r="DT16" s="175"/>
      <c r="DU16" s="248" t="s">
        <v>58</v>
      </c>
      <c r="DV16" s="174"/>
      <c r="DW16" s="174"/>
      <c r="DX16" s="173"/>
      <c r="DY16" s="174" t="s">
        <v>38</v>
      </c>
      <c r="DZ16" s="175"/>
      <c r="EA16" s="198"/>
      <c r="EB16" s="254" t="s">
        <v>59</v>
      </c>
      <c r="EC16" s="174"/>
      <c r="ED16" s="175"/>
      <c r="EE16" s="173"/>
      <c r="EF16" s="174" t="s">
        <v>38</v>
      </c>
      <c r="EG16" s="175"/>
      <c r="EH16" s="225" t="s">
        <v>60</v>
      </c>
      <c r="EI16" s="174"/>
      <c r="EJ16" s="175"/>
      <c r="EK16" s="173"/>
      <c r="EL16" s="174" t="s">
        <v>38</v>
      </c>
      <c r="EM16" s="175"/>
      <c r="EN16" s="254" t="s">
        <v>61</v>
      </c>
      <c r="EO16" s="174"/>
      <c r="EP16" s="174"/>
      <c r="EQ16" s="173"/>
      <c r="ER16" s="174" t="s">
        <v>38</v>
      </c>
      <c r="ES16" s="175"/>
      <c r="ET16" s="254" t="s">
        <v>62</v>
      </c>
      <c r="EU16" s="174"/>
      <c r="EV16" s="174"/>
      <c r="EW16" s="173"/>
      <c r="EX16" s="174" t="s">
        <v>38</v>
      </c>
      <c r="EY16" s="175"/>
      <c r="EZ16" s="254" t="s">
        <v>63</v>
      </c>
      <c r="FA16" s="174"/>
      <c r="FB16" s="174"/>
      <c r="FC16" s="173"/>
      <c r="FD16" s="174" t="s">
        <v>38</v>
      </c>
      <c r="FE16" s="175"/>
      <c r="FF16" s="254" t="s">
        <v>64</v>
      </c>
      <c r="FG16" s="174"/>
      <c r="FH16" s="174"/>
      <c r="FI16" s="173"/>
      <c r="FJ16" s="174" t="s">
        <v>38</v>
      </c>
      <c r="FK16" s="175"/>
      <c r="FL16" s="261" t="s">
        <v>65</v>
      </c>
      <c r="FM16" s="174"/>
      <c r="FN16" s="174"/>
      <c r="FO16" s="173"/>
      <c r="FP16" s="174" t="s">
        <v>38</v>
      </c>
      <c r="FQ16" s="175"/>
      <c r="FR16" s="198"/>
      <c r="FS16" s="199"/>
      <c r="FT16" s="199"/>
      <c r="FU16" s="199"/>
      <c r="FV16" s="194" t="s">
        <v>66</v>
      </c>
      <c r="FW16" s="200"/>
    </row>
    <row r="17" spans="1:179" s="145" customFormat="1" ht="12.6" customHeight="1">
      <c r="A17" s="1094" t="s">
        <v>70</v>
      </c>
      <c r="B17" s="221"/>
      <c r="C17" s="225" t="s">
        <v>67</v>
      </c>
      <c r="D17" s="8" t="s">
        <v>76</v>
      </c>
      <c r="E17" s="9" t="s">
        <v>68</v>
      </c>
      <c r="F17" s="7" t="s">
        <v>81</v>
      </c>
      <c r="G17" s="10" t="s">
        <v>82</v>
      </c>
      <c r="H17" s="9" t="s">
        <v>77</v>
      </c>
      <c r="I17" s="225" t="s">
        <v>67</v>
      </c>
      <c r="J17" s="8" t="s">
        <v>76</v>
      </c>
      <c r="K17" s="9" t="s">
        <v>68</v>
      </c>
      <c r="L17" s="7" t="s">
        <v>81</v>
      </c>
      <c r="M17" s="10" t="s">
        <v>82</v>
      </c>
      <c r="N17" s="9" t="s">
        <v>77</v>
      </c>
      <c r="O17" s="241" t="s">
        <v>67</v>
      </c>
      <c r="P17" s="8" t="s">
        <v>76</v>
      </c>
      <c r="Q17" s="9" t="s">
        <v>68</v>
      </c>
      <c r="R17" s="7" t="s">
        <v>81</v>
      </c>
      <c r="S17" s="10" t="s">
        <v>82</v>
      </c>
      <c r="T17" s="9" t="s">
        <v>77</v>
      </c>
      <c r="U17" s="241" t="s">
        <v>67</v>
      </c>
      <c r="V17" s="8" t="s">
        <v>76</v>
      </c>
      <c r="W17" s="9" t="s">
        <v>68</v>
      </c>
      <c r="X17" s="7" t="s">
        <v>81</v>
      </c>
      <c r="Y17" s="10" t="s">
        <v>82</v>
      </c>
      <c r="Z17" s="9" t="s">
        <v>77</v>
      </c>
      <c r="AA17" s="241" t="s">
        <v>67</v>
      </c>
      <c r="AB17" s="8" t="s">
        <v>76</v>
      </c>
      <c r="AC17" s="9" t="s">
        <v>68</v>
      </c>
      <c r="AD17" s="7" t="s">
        <v>81</v>
      </c>
      <c r="AE17" s="10" t="s">
        <v>82</v>
      </c>
      <c r="AF17" s="9" t="s">
        <v>77</v>
      </c>
      <c r="AG17" s="241" t="s">
        <v>67</v>
      </c>
      <c r="AH17" s="8" t="s">
        <v>76</v>
      </c>
      <c r="AI17" s="9" t="s">
        <v>68</v>
      </c>
      <c r="AJ17" s="7" t="s">
        <v>81</v>
      </c>
      <c r="AK17" s="10" t="s">
        <v>82</v>
      </c>
      <c r="AL17" s="9" t="s">
        <v>77</v>
      </c>
      <c r="AM17" s="241" t="s">
        <v>67</v>
      </c>
      <c r="AN17" s="8" t="s">
        <v>76</v>
      </c>
      <c r="AO17" s="9" t="s">
        <v>68</v>
      </c>
      <c r="AP17" s="7" t="s">
        <v>81</v>
      </c>
      <c r="AQ17" s="10" t="s">
        <v>82</v>
      </c>
      <c r="AR17" s="9" t="s">
        <v>77</v>
      </c>
      <c r="AS17" s="198"/>
      <c r="AT17" s="225" t="s">
        <v>67</v>
      </c>
      <c r="AU17" s="8" t="s">
        <v>76</v>
      </c>
      <c r="AV17" s="9" t="s">
        <v>68</v>
      </c>
      <c r="AW17" s="7" t="s">
        <v>81</v>
      </c>
      <c r="AX17" s="8" t="s">
        <v>69</v>
      </c>
      <c r="AY17" s="9" t="s">
        <v>77</v>
      </c>
      <c r="AZ17" s="241" t="s">
        <v>67</v>
      </c>
      <c r="BA17" s="8" t="s">
        <v>76</v>
      </c>
      <c r="BB17" s="9" t="s">
        <v>68</v>
      </c>
      <c r="BC17" s="7" t="s">
        <v>81</v>
      </c>
      <c r="BD17" s="10" t="s">
        <v>69</v>
      </c>
      <c r="BE17" s="9" t="s">
        <v>77</v>
      </c>
      <c r="BF17" s="241" t="s">
        <v>67</v>
      </c>
      <c r="BG17" s="8" t="s">
        <v>76</v>
      </c>
      <c r="BH17" s="9" t="s">
        <v>68</v>
      </c>
      <c r="BI17" s="7" t="s">
        <v>81</v>
      </c>
      <c r="BJ17" s="10" t="s">
        <v>69</v>
      </c>
      <c r="BK17" s="9" t="s">
        <v>77</v>
      </c>
      <c r="BL17" s="241" t="s">
        <v>67</v>
      </c>
      <c r="BM17" s="8" t="s">
        <v>76</v>
      </c>
      <c r="BN17" s="9" t="s">
        <v>68</v>
      </c>
      <c r="BO17" s="7" t="s">
        <v>81</v>
      </c>
      <c r="BP17" s="10" t="s">
        <v>69</v>
      </c>
      <c r="BQ17" s="9" t="s">
        <v>77</v>
      </c>
      <c r="BR17" s="241" t="s">
        <v>67</v>
      </c>
      <c r="BS17" s="8" t="s">
        <v>76</v>
      </c>
      <c r="BT17" s="9" t="s">
        <v>68</v>
      </c>
      <c r="BU17" s="7" t="s">
        <v>81</v>
      </c>
      <c r="BV17" s="10" t="s">
        <v>69</v>
      </c>
      <c r="BW17" s="9" t="s">
        <v>77</v>
      </c>
      <c r="BX17" s="241" t="s">
        <v>67</v>
      </c>
      <c r="BY17" s="8" t="s">
        <v>76</v>
      </c>
      <c r="BZ17" s="9" t="s">
        <v>68</v>
      </c>
      <c r="CA17" s="7" t="s">
        <v>81</v>
      </c>
      <c r="CB17" s="10" t="s">
        <v>69</v>
      </c>
      <c r="CC17" s="9" t="s">
        <v>77</v>
      </c>
      <c r="CD17" s="241" t="s">
        <v>67</v>
      </c>
      <c r="CE17" s="8" t="s">
        <v>76</v>
      </c>
      <c r="CF17" s="9" t="s">
        <v>68</v>
      </c>
      <c r="CG17" s="7" t="s">
        <v>81</v>
      </c>
      <c r="CH17" s="10" t="s">
        <v>69</v>
      </c>
      <c r="CI17" s="9" t="s">
        <v>77</v>
      </c>
      <c r="CJ17" s="198"/>
      <c r="CK17" s="225" t="s">
        <v>67</v>
      </c>
      <c r="CL17" s="8" t="s">
        <v>76</v>
      </c>
      <c r="CM17" s="9" t="s">
        <v>68</v>
      </c>
      <c r="CN17" s="7" t="s">
        <v>81</v>
      </c>
      <c r="CO17" s="10" t="s">
        <v>69</v>
      </c>
      <c r="CP17" s="9" t="s">
        <v>77</v>
      </c>
      <c r="CQ17" s="241" t="s">
        <v>67</v>
      </c>
      <c r="CR17" s="8" t="s">
        <v>76</v>
      </c>
      <c r="CS17" s="9" t="s">
        <v>68</v>
      </c>
      <c r="CT17" s="7" t="s">
        <v>81</v>
      </c>
      <c r="CU17" s="10" t="s">
        <v>69</v>
      </c>
      <c r="CV17" s="9" t="s">
        <v>77</v>
      </c>
      <c r="CW17" s="225" t="s">
        <v>67</v>
      </c>
      <c r="CX17" s="8" t="s">
        <v>76</v>
      </c>
      <c r="CY17" s="9" t="s">
        <v>68</v>
      </c>
      <c r="CZ17" s="7" t="s">
        <v>81</v>
      </c>
      <c r="DA17" s="10" t="s">
        <v>69</v>
      </c>
      <c r="DB17" s="9" t="s">
        <v>77</v>
      </c>
      <c r="DC17" s="225" t="s">
        <v>67</v>
      </c>
      <c r="DD17" s="8" t="s">
        <v>76</v>
      </c>
      <c r="DE17" s="9" t="s">
        <v>68</v>
      </c>
      <c r="DF17" s="7" t="s">
        <v>81</v>
      </c>
      <c r="DG17" s="10" t="s">
        <v>69</v>
      </c>
      <c r="DH17" s="9" t="s">
        <v>77</v>
      </c>
      <c r="DI17" s="225" t="s">
        <v>67</v>
      </c>
      <c r="DJ17" s="8" t="s">
        <v>76</v>
      </c>
      <c r="DK17" s="9" t="s">
        <v>68</v>
      </c>
      <c r="DL17" s="7" t="s">
        <v>81</v>
      </c>
      <c r="DM17" s="10" t="s">
        <v>69</v>
      </c>
      <c r="DN17" s="9" t="s">
        <v>77</v>
      </c>
      <c r="DO17" s="225" t="s">
        <v>67</v>
      </c>
      <c r="DP17" s="8" t="s">
        <v>76</v>
      </c>
      <c r="DQ17" s="9" t="s">
        <v>68</v>
      </c>
      <c r="DR17" s="7" t="s">
        <v>81</v>
      </c>
      <c r="DS17" s="10" t="s">
        <v>69</v>
      </c>
      <c r="DT17" s="9" t="s">
        <v>77</v>
      </c>
      <c r="DU17" s="225" t="s">
        <v>67</v>
      </c>
      <c r="DV17" s="8" t="s">
        <v>76</v>
      </c>
      <c r="DW17" s="9" t="s">
        <v>68</v>
      </c>
      <c r="DX17" s="7" t="s">
        <v>81</v>
      </c>
      <c r="DY17" s="10" t="s">
        <v>69</v>
      </c>
      <c r="DZ17" s="9" t="s">
        <v>77</v>
      </c>
      <c r="EA17" s="198"/>
      <c r="EB17" s="225" t="s">
        <v>67</v>
      </c>
      <c r="EC17" s="8" t="s">
        <v>76</v>
      </c>
      <c r="ED17" s="9" t="s">
        <v>68</v>
      </c>
      <c r="EE17" s="7" t="s">
        <v>81</v>
      </c>
      <c r="EF17" s="10" t="s">
        <v>69</v>
      </c>
      <c r="EG17" s="9" t="s">
        <v>77</v>
      </c>
      <c r="EH17" s="241" t="s">
        <v>67</v>
      </c>
      <c r="EI17" s="8" t="s">
        <v>76</v>
      </c>
      <c r="EJ17" s="9" t="s">
        <v>68</v>
      </c>
      <c r="EK17" s="7" t="s">
        <v>81</v>
      </c>
      <c r="EL17" s="10" t="s">
        <v>69</v>
      </c>
      <c r="EM17" s="9" t="s">
        <v>77</v>
      </c>
      <c r="EN17" s="225" t="s">
        <v>67</v>
      </c>
      <c r="EO17" s="8" t="s">
        <v>76</v>
      </c>
      <c r="EP17" s="9" t="s">
        <v>68</v>
      </c>
      <c r="EQ17" s="7" t="s">
        <v>81</v>
      </c>
      <c r="ER17" s="10" t="s">
        <v>69</v>
      </c>
      <c r="ES17" s="9" t="s">
        <v>77</v>
      </c>
      <c r="ET17" s="225" t="s">
        <v>67</v>
      </c>
      <c r="EU17" s="8" t="s">
        <v>76</v>
      </c>
      <c r="EV17" s="9" t="s">
        <v>68</v>
      </c>
      <c r="EW17" s="7" t="s">
        <v>81</v>
      </c>
      <c r="EX17" s="10" t="s">
        <v>69</v>
      </c>
      <c r="EY17" s="9" t="s">
        <v>77</v>
      </c>
      <c r="EZ17" s="225" t="s">
        <v>67</v>
      </c>
      <c r="FA17" s="9" t="s">
        <v>76</v>
      </c>
      <c r="FB17" s="9" t="s">
        <v>68</v>
      </c>
      <c r="FC17" s="7" t="s">
        <v>81</v>
      </c>
      <c r="FD17" s="10" t="s">
        <v>69</v>
      </c>
      <c r="FE17" s="9" t="s">
        <v>77</v>
      </c>
      <c r="FF17" s="225" t="s">
        <v>67</v>
      </c>
      <c r="FG17" s="9" t="s">
        <v>76</v>
      </c>
      <c r="FH17" s="9" t="s">
        <v>68</v>
      </c>
      <c r="FI17" s="7" t="s">
        <v>81</v>
      </c>
      <c r="FJ17" s="10" t="s">
        <v>69</v>
      </c>
      <c r="FK17" s="9" t="s">
        <v>77</v>
      </c>
      <c r="FL17" s="225" t="s">
        <v>67</v>
      </c>
      <c r="FM17" s="9" t="s">
        <v>76</v>
      </c>
      <c r="FN17" s="9" t="s">
        <v>68</v>
      </c>
      <c r="FO17" s="7" t="s">
        <v>81</v>
      </c>
      <c r="FP17" s="10" t="s">
        <v>69</v>
      </c>
      <c r="FQ17" s="9" t="s">
        <v>77</v>
      </c>
      <c r="FR17" s="198"/>
      <c r="FS17" s="144"/>
      <c r="FT17" s="144"/>
      <c r="FU17" s="144"/>
      <c r="FV17" s="1"/>
      <c r="FW17" s="1"/>
    </row>
    <row r="18" spans="1:179" ht="12.6" customHeight="1">
      <c r="A18" s="1094"/>
      <c r="B18" s="222" t="s">
        <v>78</v>
      </c>
      <c r="C18" s="226" t="str">
        <f>$B18</f>
        <v>Peatland Protection</v>
      </c>
      <c r="D18" s="99">
        <f>'Advance Control'!$F$22</f>
        <v>3.9510279129483644E-4</v>
      </c>
      <c r="E18" s="100">
        <f>D18*$C$48</f>
        <v>0.36150309148690424</v>
      </c>
      <c r="F18" s="104">
        <f>'Advance Control'!$I$22</f>
        <v>2.8902896803052146E-2</v>
      </c>
      <c r="G18" s="55">
        <f>(D18+F18)</f>
        <v>2.9297999594346983E-2</v>
      </c>
      <c r="H18" s="56">
        <f>F18*$C$48</f>
        <v>26.444982868858975</v>
      </c>
      <c r="I18" s="226" t="str">
        <f>$B18</f>
        <v>Peatland Protection</v>
      </c>
      <c r="J18" s="99">
        <f>'Advance Control'!$F22</f>
        <v>3.9510279129483644E-4</v>
      </c>
      <c r="K18" s="100">
        <f>J18*$I$48</f>
        <v>7.2478548572330326E-2</v>
      </c>
      <c r="L18" s="104">
        <f>'Advance Control'!$I$22</f>
        <v>2.8902896803052146E-2</v>
      </c>
      <c r="M18" s="55">
        <f>(J18+L18)</f>
        <v>2.9297999594346983E-2</v>
      </c>
      <c r="N18" s="56">
        <f>L18*$I$48</f>
        <v>5.3020126811957633</v>
      </c>
      <c r="O18" s="226" t="str">
        <f>$B18</f>
        <v>Peatland Protection</v>
      </c>
      <c r="P18" s="99">
        <f>'Advance Control'!$F22</f>
        <v>3.9510279129483644E-4</v>
      </c>
      <c r="Q18" s="100">
        <f>P18*$O$48</f>
        <v>9.0610441112568996E-2</v>
      </c>
      <c r="R18" s="104">
        <f>'Advance Control'!$I$22</f>
        <v>2.8902896803052146E-2</v>
      </c>
      <c r="S18" s="55">
        <f>(P18+R18)</f>
        <v>2.9297999594346983E-2</v>
      </c>
      <c r="T18" s="56">
        <f>R18*$O$48</f>
        <v>6.628412368773466</v>
      </c>
      <c r="U18" s="226" t="str">
        <f>$B18</f>
        <v>Peatland Protection</v>
      </c>
      <c r="V18" s="99"/>
      <c r="W18" s="100"/>
      <c r="X18" s="104"/>
      <c r="Y18" s="55"/>
      <c r="Z18" s="56"/>
      <c r="AA18" s="226" t="str">
        <f>$B18</f>
        <v>Peatland Protection</v>
      </c>
      <c r="AB18" s="99"/>
      <c r="AC18" s="100"/>
      <c r="AD18" s="104"/>
      <c r="AE18" s="55"/>
      <c r="AF18" s="56"/>
      <c r="AG18" s="226" t="str">
        <f>$B18</f>
        <v>Peatland Protection</v>
      </c>
      <c r="AH18" s="99"/>
      <c r="AI18" s="100"/>
      <c r="AJ18" s="104"/>
      <c r="AK18" s="55"/>
      <c r="AL18" s="56"/>
      <c r="AM18" s="226" t="str">
        <f>$B18</f>
        <v>Peatland Protection</v>
      </c>
      <c r="AN18" s="99"/>
      <c r="AO18" s="100"/>
      <c r="AP18" s="104"/>
      <c r="AQ18" s="55"/>
      <c r="AR18" s="56"/>
      <c r="AS18" s="176">
        <f>SUM(E18+K18+Q18+W18+AC18+AI18+AO18)+SUM(H18+N18+T18+Z18+AF18+AL18+AR18)</f>
        <v>38.900000000000006</v>
      </c>
      <c r="AT18" s="226" t="str">
        <f>$B18</f>
        <v>Peatland Protection</v>
      </c>
      <c r="AU18" s="99">
        <f>'Advance Control'!$F$75</f>
        <v>0</v>
      </c>
      <c r="AV18" s="100">
        <f>AU18*$AT$48</f>
        <v>0</v>
      </c>
      <c r="AW18" s="104">
        <f>'Advance Control'!$I$75</f>
        <v>1.9121755245005239E-2</v>
      </c>
      <c r="AX18" s="55">
        <f t="shared" ref="AX18" si="0">(AU18+AW18)</f>
        <v>1.9121755245005239E-2</v>
      </c>
      <c r="AY18" s="56">
        <f t="shared" ref="AY18" si="1">AW18*$AT$48</f>
        <v>7.5943413571817064</v>
      </c>
      <c r="AZ18" s="226" t="str">
        <f>$B18</f>
        <v>Peatland Protection</v>
      </c>
      <c r="BA18" s="99">
        <f>'Advance Control'!$F$75</f>
        <v>0</v>
      </c>
      <c r="BB18" s="100">
        <f>BA18*$AZ$48</f>
        <v>0</v>
      </c>
      <c r="BC18" s="104">
        <f>'Advance Control'!$I$75</f>
        <v>1.9121755245005239E-2</v>
      </c>
      <c r="BD18" s="55">
        <f t="shared" ref="BD18" si="2">(BA18+BC18)</f>
        <v>1.9121755245005239E-2</v>
      </c>
      <c r="BE18" s="56">
        <f>BC18*$AZ$48</f>
        <v>2.2803924761924081</v>
      </c>
      <c r="BF18" s="226" t="str">
        <f>$B18</f>
        <v>Peatland Protection</v>
      </c>
      <c r="BG18" s="99">
        <f>'Advance Control'!$F$75</f>
        <v>0</v>
      </c>
      <c r="BH18" s="100">
        <f t="shared" ref="BH18" si="3">BG18*$BF$48</f>
        <v>0</v>
      </c>
      <c r="BI18" s="104">
        <f>'Advance Control'!$I$75</f>
        <v>1.9121755245005239E-2</v>
      </c>
      <c r="BJ18" s="55">
        <f t="shared" ref="BJ18" si="4">(BG18+BI18)</f>
        <v>1.9121755245005239E-2</v>
      </c>
      <c r="BK18" s="56">
        <f t="shared" ref="BK18" si="5">BI18*$BF$48</f>
        <v>1.4252661666258855</v>
      </c>
      <c r="BL18" s="226" t="str">
        <f>$B18</f>
        <v>Peatland Protection</v>
      </c>
      <c r="BM18" s="99"/>
      <c r="BN18" s="100"/>
      <c r="BO18" s="104"/>
      <c r="BP18" s="55"/>
      <c r="BQ18" s="56"/>
      <c r="BR18" s="226" t="str">
        <f>$B18</f>
        <v>Peatland Protection</v>
      </c>
      <c r="BS18" s="102"/>
      <c r="BT18" s="103"/>
      <c r="BU18" s="106"/>
      <c r="BV18" s="41"/>
      <c r="BW18" s="42"/>
      <c r="BX18" s="226" t="str">
        <f>$B18</f>
        <v>Peatland Protection</v>
      </c>
      <c r="BY18" s="102"/>
      <c r="BZ18" s="103"/>
      <c r="CA18" s="106"/>
      <c r="CB18" s="41"/>
      <c r="CC18" s="42"/>
      <c r="CD18" s="226" t="str">
        <f>$B18</f>
        <v>Peatland Protection</v>
      </c>
      <c r="CE18" s="99"/>
      <c r="CF18" s="100"/>
      <c r="CG18" s="104"/>
      <c r="CH18" s="55"/>
      <c r="CI18" s="56"/>
      <c r="CJ18" s="176">
        <f t="shared" ref="CJ18:CJ45" si="6">SUM(AV18+BB18+BH18+BN18+BT18+BZ18+CF18)+SUM(AY18+BE18+BK18+BQ18+BW18+CC18+CI18)</f>
        <v>11.3</v>
      </c>
      <c r="CK18" s="226" t="str">
        <f>$B18</f>
        <v>Peatland Protection</v>
      </c>
      <c r="CL18" s="119">
        <f>'Advance Control'!$F$124</f>
        <v>0</v>
      </c>
      <c r="CM18" s="103">
        <f>CL18*$CK$48</f>
        <v>0</v>
      </c>
      <c r="CN18" s="106">
        <f>'Advance Control'!$I$124</f>
        <v>1.4160598016804417E-2</v>
      </c>
      <c r="CO18" s="41">
        <f>(CL18+CN18)</f>
        <v>1.4160598016804417E-2</v>
      </c>
      <c r="CP18" s="42">
        <f>CN18*$CK$48</f>
        <v>0.38507595311860859</v>
      </c>
      <c r="CQ18" s="226" t="str">
        <f>$B18</f>
        <v>Peatland Protection</v>
      </c>
      <c r="CR18" s="119">
        <f>'Advance Control'!$F$124</f>
        <v>0</v>
      </c>
      <c r="CS18" s="126">
        <f>CR18*$CQ$48</f>
        <v>0</v>
      </c>
      <c r="CT18" s="106">
        <f>'Advance Control'!$I$124</f>
        <v>1.4160598016804417E-2</v>
      </c>
      <c r="CU18" s="51">
        <f>(CR18+CT18)</f>
        <v>1.4160598016804417E-2</v>
      </c>
      <c r="CV18" s="52">
        <f>CT18*$CQ$48</f>
        <v>4.9636719410364016E-2</v>
      </c>
      <c r="CW18" s="226" t="str">
        <f>$B18</f>
        <v>Peatland Protection</v>
      </c>
      <c r="CX18" s="119">
        <f>'Advance Control'!$F$124</f>
        <v>0</v>
      </c>
      <c r="CY18" s="126">
        <f>CX18*$CW$48</f>
        <v>0</v>
      </c>
      <c r="CZ18" s="106">
        <f>'Advance Control'!$I$124</f>
        <v>1.4160598016804417E-2</v>
      </c>
      <c r="DA18" s="51">
        <f>(CX18+CZ18)</f>
        <v>1.4160598016804417E-2</v>
      </c>
      <c r="DB18" s="52">
        <f>CZ18*$CW$48</f>
        <v>6.7524386825191362E-3</v>
      </c>
      <c r="DC18" s="226" t="str">
        <f>$B18</f>
        <v>Peatland Protection</v>
      </c>
      <c r="DD18" s="125"/>
      <c r="DE18" s="126"/>
      <c r="DF18" s="113"/>
      <c r="DG18" s="51"/>
      <c r="DH18" s="52"/>
      <c r="DI18" s="226" t="str">
        <f>$B18</f>
        <v>Peatland Protection</v>
      </c>
      <c r="DJ18" s="125"/>
      <c r="DK18" s="126"/>
      <c r="DL18" s="113"/>
      <c r="DM18" s="51"/>
      <c r="DN18" s="52"/>
      <c r="DO18" s="226" t="str">
        <f>$B18</f>
        <v>Peatland Protection</v>
      </c>
      <c r="DP18" s="102"/>
      <c r="DQ18" s="103"/>
      <c r="DR18" s="106"/>
      <c r="DS18" s="41"/>
      <c r="DT18" s="42"/>
      <c r="DU18" s="226" t="str">
        <f>$B18</f>
        <v>Peatland Protection</v>
      </c>
      <c r="DV18" s="102"/>
      <c r="DW18" s="103"/>
      <c r="DX18" s="106"/>
      <c r="DY18" s="41"/>
      <c r="DZ18" s="42"/>
      <c r="EA18" s="176">
        <f t="shared" ref="EA18:EA45" si="7">SUM(CM18+CS18+CY18+DE18+DK18+DQ18+DW18)+SUM(CP18+CV18+DB18+DH18+DN18+DT18+DZ18)</f>
        <v>0.44146511121149173</v>
      </c>
      <c r="EB18" s="226" t="str">
        <f>$B18</f>
        <v>Peatland Protection</v>
      </c>
      <c r="EC18" s="119">
        <f>'Advance Control'!$F$124</f>
        <v>0</v>
      </c>
      <c r="ED18" s="126">
        <f>EC18*$EB$48</f>
        <v>0</v>
      </c>
      <c r="EE18" s="106">
        <f>'Advance Control'!$I$124</f>
        <v>1.4160598016804417E-2</v>
      </c>
      <c r="EF18" s="51">
        <f>(EC18+EE18)</f>
        <v>1.4160598016804417E-2</v>
      </c>
      <c r="EG18" s="52">
        <f>EE18*$EB$48</f>
        <v>3.1681951293804151</v>
      </c>
      <c r="EH18" s="226" t="str">
        <f>$B18</f>
        <v>Peatland Protection</v>
      </c>
      <c r="EI18" s="119">
        <f>'Advance Control'!$F$124</f>
        <v>0</v>
      </c>
      <c r="EJ18" s="126">
        <f>EI18*$EH$48</f>
        <v>0</v>
      </c>
      <c r="EK18" s="106">
        <f>'Advance Control'!$I$124</f>
        <v>1.4160598016804417E-2</v>
      </c>
      <c r="EL18" s="51">
        <f>(EI18+EK18)</f>
        <v>1.4160598016804417E-2</v>
      </c>
      <c r="EM18" s="52">
        <f>EK18*$EH$48</f>
        <v>1.0486065711877661</v>
      </c>
      <c r="EN18" s="226" t="str">
        <f>$B18</f>
        <v>Peatland Protection</v>
      </c>
      <c r="EO18" s="119">
        <f>'Advance Control'!$F$124</f>
        <v>0</v>
      </c>
      <c r="EP18" s="126">
        <f>EO18*$EN$48</f>
        <v>0</v>
      </c>
      <c r="EQ18" s="106">
        <f>'Advance Control'!$I$124</f>
        <v>1.4160598016804417E-2</v>
      </c>
      <c r="ER18" s="51">
        <f>(EO18+EQ18)</f>
        <v>1.4160598016804417E-2</v>
      </c>
      <c r="ES18" s="52">
        <f>EQ18*$EN$48</f>
        <v>0.42682776834125558</v>
      </c>
      <c r="ET18" s="226" t="str">
        <f>$B18</f>
        <v>Peatland Protection</v>
      </c>
      <c r="EU18" s="102"/>
      <c r="EV18" s="103"/>
      <c r="EW18" s="106"/>
      <c r="EX18" s="41"/>
      <c r="EY18" s="42"/>
      <c r="EZ18" s="226" t="str">
        <f>$B18</f>
        <v>Peatland Protection</v>
      </c>
      <c r="FA18" s="125"/>
      <c r="FB18" s="126"/>
      <c r="FC18" s="113"/>
      <c r="FD18" s="51"/>
      <c r="FE18" s="52"/>
      <c r="FF18" s="226" t="str">
        <f>$B18</f>
        <v>Peatland Protection</v>
      </c>
      <c r="FG18" s="102"/>
      <c r="FH18" s="103"/>
      <c r="FI18" s="106"/>
      <c r="FJ18" s="41"/>
      <c r="FK18" s="42"/>
      <c r="FL18" s="226" t="str">
        <f>$B18</f>
        <v>Peatland Protection</v>
      </c>
      <c r="FM18" s="102"/>
      <c r="FN18" s="103"/>
      <c r="FO18" s="106"/>
      <c r="FP18" s="41"/>
      <c r="FQ18" s="42"/>
      <c r="FR18" s="176">
        <f t="shared" ref="FR18:FR45" si="8">SUM(ED18+EJ18+EP18+EV18+FB18+FH18+FN18)+SUM(EG18+EM18+ES18+EY18+FE18+FK18+FQ18)</f>
        <v>4.6436294689094373</v>
      </c>
      <c r="FS18" s="34"/>
      <c r="FT18" s="34"/>
      <c r="FU18" s="34"/>
      <c r="FV18" s="33"/>
      <c r="FW18" s="37"/>
    </row>
    <row r="19" spans="1:179" ht="12.6" customHeight="1">
      <c r="A19" s="1094"/>
      <c r="B19" s="222" t="s">
        <v>550</v>
      </c>
      <c r="C19" s="226" t="str">
        <f t="shared" ref="C19:C46" si="9">$B19</f>
        <v>Mangrove Protection</v>
      </c>
      <c r="D19" s="99">
        <f>'Advance Control'!$F$23</f>
        <v>8.083938191413649E-4</v>
      </c>
      <c r="E19" s="100">
        <f t="shared" ref="E19:E21" si="10">D19*$C$48</f>
        <v>0.73964768459566177</v>
      </c>
      <c r="F19" s="104">
        <f>'Advance Control'!$I$23</f>
        <v>2.5111371401152316E-3</v>
      </c>
      <c r="G19" s="55">
        <f>(D19+F19)</f>
        <v>3.3195309592565963E-3</v>
      </c>
      <c r="H19" s="56">
        <f t="shared" ref="H19:H21" si="11">F19*$C$48</f>
        <v>2.2975890307538394</v>
      </c>
      <c r="I19" s="226" t="str">
        <f t="shared" ref="I19:I46" si="12">$B19</f>
        <v>Mangrove Protection</v>
      </c>
      <c r="J19" s="99">
        <f>'Advance Control'!$F23</f>
        <v>8.083938191413649E-4</v>
      </c>
      <c r="K19" s="100">
        <f t="shared" ref="K19:K21" si="13">J19*$I$48</f>
        <v>0.14829358834492939</v>
      </c>
      <c r="L19" s="104">
        <f>'Advance Control'!$I$23</f>
        <v>2.5111371401152316E-3</v>
      </c>
      <c r="M19" s="55">
        <f>(J19+L19)</f>
        <v>3.3195309592565963E-3</v>
      </c>
      <c r="N19" s="56">
        <f t="shared" ref="N19:N21" si="14">L19*$I$48</f>
        <v>0.46064866964153756</v>
      </c>
      <c r="O19" s="226" t="str">
        <f t="shared" ref="O19:O46" si="15">$B19</f>
        <v>Mangrove Protection</v>
      </c>
      <c r="P19" s="99">
        <f>'Advance Control'!$F23</f>
        <v>8.083938191413649E-4</v>
      </c>
      <c r="Q19" s="100">
        <f t="shared" ref="Q19:Q21" si="16">P19*$O$48</f>
        <v>0.18539206039274236</v>
      </c>
      <c r="R19" s="104">
        <f>'Advance Control'!$I$23</f>
        <v>2.5111371401152316E-3</v>
      </c>
      <c r="S19" s="55">
        <f>(P19+R19)</f>
        <v>3.3195309592565963E-3</v>
      </c>
      <c r="T19" s="56">
        <f t="shared" ref="T19:T21" si="17">R19*$O$48</f>
        <v>0.57588872813151837</v>
      </c>
      <c r="U19" s="226" t="str">
        <f t="shared" ref="U19:U46" si="18">$B19</f>
        <v>Mangrove Protection</v>
      </c>
      <c r="V19" s="99"/>
      <c r="W19" s="100"/>
      <c r="X19" s="104"/>
      <c r="Y19" s="55"/>
      <c r="Z19" s="56"/>
      <c r="AA19" s="226" t="str">
        <f t="shared" ref="AA19:AA46" si="19">$B19</f>
        <v>Mangrove Protection</v>
      </c>
      <c r="AB19" s="99"/>
      <c r="AC19" s="100"/>
      <c r="AD19" s="104"/>
      <c r="AE19" s="55"/>
      <c r="AF19" s="56"/>
      <c r="AG19" s="226" t="str">
        <f t="shared" ref="AG19:AG46" si="20">$B19</f>
        <v>Mangrove Protection</v>
      </c>
      <c r="AH19" s="99"/>
      <c r="AI19" s="100"/>
      <c r="AJ19" s="104"/>
      <c r="AK19" s="55"/>
      <c r="AL19" s="56"/>
      <c r="AM19" s="226" t="str">
        <f t="shared" ref="AM19:AM46" si="21">$B19</f>
        <v>Mangrove Protection</v>
      </c>
      <c r="AN19" s="99"/>
      <c r="AO19" s="100"/>
      <c r="AP19" s="104"/>
      <c r="AQ19" s="55"/>
      <c r="AR19" s="56"/>
      <c r="AS19" s="176">
        <f>SUM(E19+K19+Q19+W19+AC19+AI19+AO19)+SUM(H19+N19+T19+Z19+AF19+AL19+AR19)</f>
        <v>4.4074597618602285</v>
      </c>
      <c r="AT19" s="226" t="str">
        <f t="shared" ref="AT19:AT46" si="22">$B19</f>
        <v>Mangrove Protection</v>
      </c>
      <c r="AU19" s="99"/>
      <c r="AV19" s="100"/>
      <c r="AW19" s="104"/>
      <c r="AX19" s="55"/>
      <c r="AY19" s="56"/>
      <c r="AZ19" s="226" t="str">
        <f t="shared" ref="AZ19:AZ46" si="23">$B19</f>
        <v>Mangrove Protection</v>
      </c>
      <c r="BA19" s="99"/>
      <c r="BB19" s="100"/>
      <c r="BC19" s="104"/>
      <c r="BD19" s="55"/>
      <c r="BE19" s="56"/>
      <c r="BF19" s="226" t="str">
        <f t="shared" ref="BF19:BF46" si="24">$B19</f>
        <v>Mangrove Protection</v>
      </c>
      <c r="BG19" s="99"/>
      <c r="BH19" s="100"/>
      <c r="BI19" s="104"/>
      <c r="BJ19" s="55"/>
      <c r="BK19" s="56"/>
      <c r="BL19" s="226" t="str">
        <f t="shared" ref="BL19:BL46" si="25">$B19</f>
        <v>Mangrove Protection</v>
      </c>
      <c r="BM19" s="99"/>
      <c r="BN19" s="100"/>
      <c r="BO19" s="104"/>
      <c r="BP19" s="55"/>
      <c r="BQ19" s="56"/>
      <c r="BR19" s="226" t="str">
        <f t="shared" ref="BR19:BR46" si="26">$B19</f>
        <v>Mangrove Protection</v>
      </c>
      <c r="BS19" s="99"/>
      <c r="BT19" s="100"/>
      <c r="BU19" s="104"/>
      <c r="BV19" s="55"/>
      <c r="BW19" s="56"/>
      <c r="BX19" s="226" t="str">
        <f t="shared" ref="BX19:BX46" si="27">$B19</f>
        <v>Mangrove Protection</v>
      </c>
      <c r="BY19" s="99"/>
      <c r="BZ19" s="100"/>
      <c r="CA19" s="104"/>
      <c r="CB19" s="55"/>
      <c r="CC19" s="56"/>
      <c r="CD19" s="226" t="str">
        <f t="shared" ref="CD19:CD46" si="28">$B19</f>
        <v>Mangrove Protection</v>
      </c>
      <c r="CE19" s="99"/>
      <c r="CF19" s="100"/>
      <c r="CG19" s="104"/>
      <c r="CH19" s="55"/>
      <c r="CI19" s="56"/>
      <c r="CJ19" s="176">
        <f t="shared" si="6"/>
        <v>0</v>
      </c>
      <c r="CK19" s="226" t="str">
        <f t="shared" ref="CK19:CK46" si="29">$B19</f>
        <v>Mangrove Protection</v>
      </c>
      <c r="CL19" s="102"/>
      <c r="CM19" s="103"/>
      <c r="CN19" s="106"/>
      <c r="CO19" s="41"/>
      <c r="CP19" s="42"/>
      <c r="CQ19" s="226" t="str">
        <f t="shared" ref="CQ19:CQ46" si="30">$B19</f>
        <v>Mangrove Protection</v>
      </c>
      <c r="CR19" s="102"/>
      <c r="CS19" s="126"/>
      <c r="CT19" s="106"/>
      <c r="CU19" s="51"/>
      <c r="CV19" s="52"/>
      <c r="CW19" s="226" t="str">
        <f t="shared" ref="CW19:CW46" si="31">$B19</f>
        <v>Mangrove Protection</v>
      </c>
      <c r="CX19" s="102"/>
      <c r="CY19" s="126"/>
      <c r="CZ19" s="106"/>
      <c r="DA19" s="51"/>
      <c r="DB19" s="52"/>
      <c r="DC19" s="226" t="str">
        <f t="shared" ref="DC19:DC46" si="32">$B19</f>
        <v>Mangrove Protection</v>
      </c>
      <c r="DD19" s="125"/>
      <c r="DE19" s="126"/>
      <c r="DF19" s="113"/>
      <c r="DG19" s="51"/>
      <c r="DH19" s="52"/>
      <c r="DI19" s="226" t="str">
        <f t="shared" ref="DI19:DI46" si="33">$B19</f>
        <v>Mangrove Protection</v>
      </c>
      <c r="DJ19" s="125"/>
      <c r="DK19" s="126"/>
      <c r="DL19" s="113"/>
      <c r="DM19" s="51"/>
      <c r="DN19" s="52"/>
      <c r="DO19" s="226" t="str">
        <f t="shared" ref="DO19:DO46" si="34">$B19</f>
        <v>Mangrove Protection</v>
      </c>
      <c r="DP19" s="102"/>
      <c r="DQ19" s="103"/>
      <c r="DR19" s="106"/>
      <c r="DS19" s="41"/>
      <c r="DT19" s="42"/>
      <c r="DU19" s="226" t="str">
        <f t="shared" ref="DU19:DU46" si="35">$B19</f>
        <v>Mangrove Protection</v>
      </c>
      <c r="DV19" s="102"/>
      <c r="DW19" s="103"/>
      <c r="DX19" s="106"/>
      <c r="DY19" s="41"/>
      <c r="DZ19" s="42"/>
      <c r="EA19" s="176">
        <f t="shared" si="7"/>
        <v>0</v>
      </c>
      <c r="EB19" s="226" t="str">
        <f t="shared" ref="EB19:EB46" si="36">$B19</f>
        <v>Mangrove Protection</v>
      </c>
      <c r="EC19" s="102"/>
      <c r="ED19" s="126"/>
      <c r="EE19" s="106"/>
      <c r="EF19" s="51"/>
      <c r="EG19" s="52"/>
      <c r="EH19" s="226" t="str">
        <f t="shared" ref="EH19:EH46" si="37">$B19</f>
        <v>Mangrove Protection</v>
      </c>
      <c r="EI19" s="102"/>
      <c r="EJ19" s="126"/>
      <c r="EK19" s="106"/>
      <c r="EL19" s="51"/>
      <c r="EM19" s="52"/>
      <c r="EN19" s="226" t="str">
        <f t="shared" ref="EN19:EN46" si="38">$B19</f>
        <v>Mangrove Protection</v>
      </c>
      <c r="EO19" s="102"/>
      <c r="EP19" s="126"/>
      <c r="EQ19" s="106"/>
      <c r="ER19" s="51"/>
      <c r="ES19" s="52"/>
      <c r="ET19" s="226" t="str">
        <f t="shared" ref="ET19:ET46" si="39">$B19</f>
        <v>Mangrove Protection</v>
      </c>
      <c r="EU19" s="102"/>
      <c r="EV19" s="103"/>
      <c r="EW19" s="106"/>
      <c r="EX19" s="41"/>
      <c r="EY19" s="42"/>
      <c r="EZ19" s="226" t="str">
        <f t="shared" ref="EZ19:EZ46" si="40">$B19</f>
        <v>Mangrove Protection</v>
      </c>
      <c r="FA19" s="125"/>
      <c r="FB19" s="126"/>
      <c r="FC19" s="113"/>
      <c r="FD19" s="51"/>
      <c r="FE19" s="52"/>
      <c r="FF19" s="226" t="str">
        <f t="shared" ref="FF19:FF46" si="41">$B19</f>
        <v>Mangrove Protection</v>
      </c>
      <c r="FG19" s="102"/>
      <c r="FH19" s="103"/>
      <c r="FI19" s="106"/>
      <c r="FJ19" s="41"/>
      <c r="FK19" s="42"/>
      <c r="FL19" s="226" t="str">
        <f t="shared" ref="FL19:FL46" si="42">$B19</f>
        <v>Mangrove Protection</v>
      </c>
      <c r="FM19" s="102"/>
      <c r="FN19" s="103"/>
      <c r="FO19" s="106"/>
      <c r="FP19" s="41"/>
      <c r="FQ19" s="42"/>
      <c r="FR19" s="176">
        <f t="shared" si="8"/>
        <v>0</v>
      </c>
      <c r="FS19" s="34"/>
      <c r="FT19" s="34"/>
      <c r="FU19" s="34"/>
      <c r="FV19" s="33"/>
      <c r="FW19" s="37"/>
    </row>
    <row r="20" spans="1:179" ht="12.6" customHeight="1">
      <c r="A20" s="1094"/>
      <c r="B20" s="222" t="s">
        <v>79</v>
      </c>
      <c r="C20" s="226" t="str">
        <f t="shared" si="9"/>
        <v>IP Forest Management</v>
      </c>
      <c r="D20" s="99">
        <f>'Advance Control'!$F$24</f>
        <v>0.25029886869146217</v>
      </c>
      <c r="E20" s="100">
        <f t="shared" si="10"/>
        <v>229.01335252809389</v>
      </c>
      <c r="F20" s="113">
        <f>'Advance Control'!$I$24</f>
        <v>0.18470032122909572</v>
      </c>
      <c r="G20" s="55">
        <f>(D20+F20)</f>
        <v>0.43499918992055786</v>
      </c>
      <c r="H20" s="56">
        <f t="shared" si="11"/>
        <v>168.99333184694461</v>
      </c>
      <c r="I20" s="226" t="str">
        <f t="shared" si="12"/>
        <v>IP Forest Management</v>
      </c>
      <c r="J20" s="99">
        <f>'Advance Control'!$F24</f>
        <v>0.25029886869146217</v>
      </c>
      <c r="K20" s="100">
        <f t="shared" si="13"/>
        <v>45.915389897906188</v>
      </c>
      <c r="L20" s="113">
        <f>'Advance Control'!$I$24</f>
        <v>0.18470032122909572</v>
      </c>
      <c r="M20" s="55">
        <f t="shared" ref="M20" si="43">(J20+L20)</f>
        <v>0.43499918992055786</v>
      </c>
      <c r="N20" s="56">
        <f t="shared" si="14"/>
        <v>33.881844164290968</v>
      </c>
      <c r="O20" s="226" t="str">
        <f t="shared" si="15"/>
        <v>IP Forest Management</v>
      </c>
      <c r="P20" s="99">
        <f>'Advance Control'!$F24</f>
        <v>0.25029886869146217</v>
      </c>
      <c r="Q20" s="100">
        <f t="shared" si="16"/>
        <v>57.402001205266536</v>
      </c>
      <c r="R20" s="113">
        <f>'Advance Control'!$I$24</f>
        <v>0.18470032122909572</v>
      </c>
      <c r="S20" s="55">
        <f>(P20+R20)</f>
        <v>0.43499918992055786</v>
      </c>
      <c r="T20" s="56">
        <f t="shared" si="17"/>
        <v>42.358034286102686</v>
      </c>
      <c r="U20" s="226" t="str">
        <f t="shared" si="18"/>
        <v>IP Forest Management</v>
      </c>
      <c r="V20" s="99"/>
      <c r="W20" s="100"/>
      <c r="X20" s="104"/>
      <c r="Y20" s="55"/>
      <c r="Z20" s="56"/>
      <c r="AA20" s="226" t="str">
        <f t="shared" si="19"/>
        <v>IP Forest Management</v>
      </c>
      <c r="AB20" s="99"/>
      <c r="AC20" s="100"/>
      <c r="AD20" s="104"/>
      <c r="AE20" s="55"/>
      <c r="AF20" s="56"/>
      <c r="AG20" s="226" t="str">
        <f t="shared" si="20"/>
        <v>IP Forest Management</v>
      </c>
      <c r="AH20" s="99"/>
      <c r="AI20" s="100"/>
      <c r="AJ20" s="104"/>
      <c r="AK20" s="55"/>
      <c r="AL20" s="56"/>
      <c r="AM20" s="226" t="str">
        <f t="shared" si="21"/>
        <v>IP Forest Management</v>
      </c>
      <c r="AN20" s="99"/>
      <c r="AO20" s="100"/>
      <c r="AP20" s="104"/>
      <c r="AQ20" s="55"/>
      <c r="AR20" s="56"/>
      <c r="AS20" s="176">
        <f>SUM(E20+K20+Q20+W20+AC20+AI20+AO20)+SUM(H20+N20+T20+Z20+AF20+AL20+AR20)</f>
        <v>577.56395392860486</v>
      </c>
      <c r="AT20" s="226" t="str">
        <f t="shared" si="22"/>
        <v>IP Forest Management</v>
      </c>
      <c r="AU20" s="102"/>
      <c r="AV20" s="100"/>
      <c r="AW20" s="106"/>
      <c r="AX20" s="55"/>
      <c r="AY20" s="56"/>
      <c r="AZ20" s="226" t="str">
        <f t="shared" si="23"/>
        <v>IP Forest Management</v>
      </c>
      <c r="BA20" s="102"/>
      <c r="BB20" s="100"/>
      <c r="BC20" s="106"/>
      <c r="BD20" s="55"/>
      <c r="BE20" s="56"/>
      <c r="BF20" s="226" t="str">
        <f t="shared" si="24"/>
        <v>IP Forest Management</v>
      </c>
      <c r="BG20" s="102"/>
      <c r="BH20" s="100"/>
      <c r="BI20" s="106"/>
      <c r="BJ20" s="55"/>
      <c r="BK20" s="56"/>
      <c r="BL20" s="226" t="str">
        <f t="shared" si="25"/>
        <v>IP Forest Management</v>
      </c>
      <c r="BM20" s="102"/>
      <c r="BN20" s="100"/>
      <c r="BO20" s="106"/>
      <c r="BP20" s="55"/>
      <c r="BQ20" s="56"/>
      <c r="BR20" s="226" t="str">
        <f t="shared" si="26"/>
        <v>IP Forest Management</v>
      </c>
      <c r="BS20" s="102"/>
      <c r="BT20" s="103"/>
      <c r="BU20" s="106"/>
      <c r="BV20" s="41"/>
      <c r="BW20" s="42"/>
      <c r="BX20" s="226" t="str">
        <f t="shared" si="27"/>
        <v>IP Forest Management</v>
      </c>
      <c r="BY20" s="102"/>
      <c r="BZ20" s="103"/>
      <c r="CA20" s="106"/>
      <c r="CB20" s="41"/>
      <c r="CC20" s="42"/>
      <c r="CD20" s="226" t="str">
        <f t="shared" si="28"/>
        <v>IP Forest Management</v>
      </c>
      <c r="CE20" s="102"/>
      <c r="CF20" s="103"/>
      <c r="CG20" s="106"/>
      <c r="CH20" s="41"/>
      <c r="CI20" s="42"/>
      <c r="CJ20" s="176">
        <f t="shared" si="6"/>
        <v>0</v>
      </c>
      <c r="CK20" s="226" t="str">
        <f t="shared" si="29"/>
        <v>IP Forest Management</v>
      </c>
      <c r="CL20" s="102"/>
      <c r="CM20" s="103"/>
      <c r="CN20" s="106"/>
      <c r="CO20" s="41"/>
      <c r="CP20" s="42"/>
      <c r="CQ20" s="226" t="str">
        <f t="shared" si="30"/>
        <v>IP Forest Management</v>
      </c>
      <c r="CR20" s="102"/>
      <c r="CS20" s="126"/>
      <c r="CT20" s="106"/>
      <c r="CU20" s="51"/>
      <c r="CV20" s="52"/>
      <c r="CW20" s="226" t="str">
        <f t="shared" si="31"/>
        <v>IP Forest Management</v>
      </c>
      <c r="CX20" s="102"/>
      <c r="CY20" s="126"/>
      <c r="CZ20" s="106"/>
      <c r="DA20" s="51"/>
      <c r="DB20" s="52"/>
      <c r="DC20" s="226" t="str">
        <f t="shared" si="32"/>
        <v>IP Forest Management</v>
      </c>
      <c r="DD20" s="125"/>
      <c r="DE20" s="126"/>
      <c r="DF20" s="113"/>
      <c r="DG20" s="51"/>
      <c r="DH20" s="52"/>
      <c r="DI20" s="226" t="str">
        <f t="shared" si="33"/>
        <v>IP Forest Management</v>
      </c>
      <c r="DJ20" s="125"/>
      <c r="DK20" s="126"/>
      <c r="DL20" s="113"/>
      <c r="DM20" s="51"/>
      <c r="DN20" s="52"/>
      <c r="DO20" s="226" t="str">
        <f t="shared" si="34"/>
        <v>IP Forest Management</v>
      </c>
      <c r="DP20" s="102"/>
      <c r="DQ20" s="103"/>
      <c r="DR20" s="106"/>
      <c r="DS20" s="41"/>
      <c r="DT20" s="42"/>
      <c r="DU20" s="226" t="str">
        <f t="shared" si="35"/>
        <v>IP Forest Management</v>
      </c>
      <c r="DV20" s="102"/>
      <c r="DW20" s="103"/>
      <c r="DX20" s="106"/>
      <c r="DY20" s="41"/>
      <c r="DZ20" s="42"/>
      <c r="EA20" s="176">
        <f t="shared" si="7"/>
        <v>0</v>
      </c>
      <c r="EB20" s="226" t="str">
        <f t="shared" si="36"/>
        <v>IP Forest Management</v>
      </c>
      <c r="EC20" s="102"/>
      <c r="ED20" s="126"/>
      <c r="EE20" s="106"/>
      <c r="EF20" s="51"/>
      <c r="EG20" s="52"/>
      <c r="EH20" s="226" t="str">
        <f t="shared" si="37"/>
        <v>IP Forest Management</v>
      </c>
      <c r="EI20" s="102"/>
      <c r="EJ20" s="126"/>
      <c r="EK20" s="106"/>
      <c r="EL20" s="51"/>
      <c r="EM20" s="52"/>
      <c r="EN20" s="226" t="str">
        <f t="shared" si="38"/>
        <v>IP Forest Management</v>
      </c>
      <c r="EO20" s="102"/>
      <c r="EP20" s="126"/>
      <c r="EQ20" s="106"/>
      <c r="ER20" s="51"/>
      <c r="ES20" s="52"/>
      <c r="ET20" s="226" t="str">
        <f t="shared" si="39"/>
        <v>IP Forest Management</v>
      </c>
      <c r="EU20" s="102"/>
      <c r="EV20" s="103"/>
      <c r="EW20" s="106"/>
      <c r="EX20" s="41"/>
      <c r="EY20" s="42"/>
      <c r="EZ20" s="226" t="str">
        <f t="shared" si="40"/>
        <v>IP Forest Management</v>
      </c>
      <c r="FA20" s="125"/>
      <c r="FB20" s="126"/>
      <c r="FC20" s="113"/>
      <c r="FD20" s="51"/>
      <c r="FE20" s="52"/>
      <c r="FF20" s="226" t="str">
        <f t="shared" si="41"/>
        <v>IP Forest Management</v>
      </c>
      <c r="FG20" s="102"/>
      <c r="FH20" s="103"/>
      <c r="FI20" s="106"/>
      <c r="FJ20" s="41"/>
      <c r="FK20" s="42"/>
      <c r="FL20" s="226" t="str">
        <f t="shared" si="42"/>
        <v>IP Forest Management</v>
      </c>
      <c r="FM20" s="102"/>
      <c r="FN20" s="103"/>
      <c r="FO20" s="106"/>
      <c r="FP20" s="41"/>
      <c r="FQ20" s="42"/>
      <c r="FR20" s="176">
        <f t="shared" si="8"/>
        <v>0</v>
      </c>
      <c r="FS20" s="34"/>
      <c r="FT20" s="34"/>
      <c r="FU20" s="34"/>
      <c r="FV20" s="33"/>
      <c r="FW20" s="37"/>
    </row>
    <row r="21" spans="1:179" ht="12.6" customHeight="1">
      <c r="A21" s="1094"/>
      <c r="B21" s="222" t="s">
        <v>80</v>
      </c>
      <c r="C21" s="226" t="str">
        <f t="shared" si="9"/>
        <v>Forest Protection</v>
      </c>
      <c r="D21" s="99">
        <f>'Advance Control'!$F$25</f>
        <v>0.3310112786363737</v>
      </c>
      <c r="E21" s="100">
        <f t="shared" si="10"/>
        <v>302.86194676561377</v>
      </c>
      <c r="F21" s="113">
        <f>'Advance Control'!$I$25</f>
        <v>0.12605580655952398</v>
      </c>
      <c r="G21" s="55">
        <f>(D21+F21)</f>
        <v>0.45706708519589767</v>
      </c>
      <c r="H21" s="56">
        <f t="shared" si="11"/>
        <v>115.33597022132363</v>
      </c>
      <c r="I21" s="226" t="str">
        <f t="shared" si="12"/>
        <v>Forest Protection</v>
      </c>
      <c r="J21" s="99">
        <f>'Advance Control'!$F$25</f>
        <v>0.3310112786363737</v>
      </c>
      <c r="K21" s="100">
        <f t="shared" si="13"/>
        <v>60.72145670753482</v>
      </c>
      <c r="L21" s="113">
        <f>'Advance Control'!$I$25</f>
        <v>0.12605580655952398</v>
      </c>
      <c r="M21" s="55">
        <f>(J21+L21)</f>
        <v>0.45706708519589767</v>
      </c>
      <c r="N21" s="56">
        <f t="shared" si="14"/>
        <v>23.123961915346094</v>
      </c>
      <c r="O21" s="226" t="str">
        <f t="shared" si="15"/>
        <v>Forest Protection</v>
      </c>
      <c r="P21" s="99">
        <f>'Advance Control'!$F$25</f>
        <v>0.3310112786363737</v>
      </c>
      <c r="Q21" s="100">
        <f t="shared" si="16"/>
        <v>75.912088275012096</v>
      </c>
      <c r="R21" s="113">
        <f>'Advance Control'!$I$25</f>
        <v>0.12605580655952398</v>
      </c>
      <c r="S21" s="55">
        <f>(P21+R21)</f>
        <v>0.45706708519589767</v>
      </c>
      <c r="T21" s="56">
        <f t="shared" si="17"/>
        <v>28.908862424704434</v>
      </c>
      <c r="U21" s="226" t="str">
        <f t="shared" si="18"/>
        <v>Forest Protection</v>
      </c>
      <c r="V21" s="99"/>
      <c r="W21" s="100"/>
      <c r="X21" s="104"/>
      <c r="Y21" s="55"/>
      <c r="Z21" s="56"/>
      <c r="AA21" s="226" t="str">
        <f t="shared" si="19"/>
        <v>Forest Protection</v>
      </c>
      <c r="AB21" s="99"/>
      <c r="AC21" s="100"/>
      <c r="AD21" s="104"/>
      <c r="AE21" s="55"/>
      <c r="AF21" s="56"/>
      <c r="AG21" s="226" t="str">
        <f t="shared" si="20"/>
        <v>Forest Protection</v>
      </c>
      <c r="AH21" s="99"/>
      <c r="AI21" s="100"/>
      <c r="AJ21" s="104"/>
      <c r="AK21" s="55"/>
      <c r="AL21" s="56"/>
      <c r="AM21" s="226" t="str">
        <f t="shared" si="21"/>
        <v>Forest Protection</v>
      </c>
      <c r="AN21" s="99"/>
      <c r="AO21" s="100"/>
      <c r="AP21" s="104"/>
      <c r="AQ21" s="55"/>
      <c r="AR21" s="56"/>
      <c r="AS21" s="176">
        <f>SUM(E21+K21+Q21+W21+AC21+AI21+AO21)+SUM(H21+N21+T21+Z21+AF21+AL21+AR21)</f>
        <v>606.8642863095348</v>
      </c>
      <c r="AT21" s="226" t="str">
        <f t="shared" si="22"/>
        <v>Forest Protection</v>
      </c>
      <c r="AU21" s="102"/>
      <c r="AV21" s="100"/>
      <c r="AW21" s="106"/>
      <c r="AX21" s="55"/>
      <c r="AY21" s="56"/>
      <c r="AZ21" s="226" t="str">
        <f t="shared" si="23"/>
        <v>Forest Protection</v>
      </c>
      <c r="BA21" s="102"/>
      <c r="BB21" s="100"/>
      <c r="BC21" s="106"/>
      <c r="BD21" s="55"/>
      <c r="BE21" s="56"/>
      <c r="BF21" s="226" t="str">
        <f t="shared" si="24"/>
        <v>Forest Protection</v>
      </c>
      <c r="BG21" s="102"/>
      <c r="BH21" s="100"/>
      <c r="BI21" s="106"/>
      <c r="BJ21" s="55"/>
      <c r="BK21" s="56"/>
      <c r="BL21" s="226" t="str">
        <f t="shared" si="25"/>
        <v>Forest Protection</v>
      </c>
      <c r="BM21" s="102"/>
      <c r="BN21" s="100"/>
      <c r="BO21" s="106"/>
      <c r="BP21" s="55"/>
      <c r="BQ21" s="56"/>
      <c r="BR21" s="226" t="str">
        <f t="shared" si="26"/>
        <v>Forest Protection</v>
      </c>
      <c r="BS21" s="102"/>
      <c r="BT21" s="103"/>
      <c r="BU21" s="106"/>
      <c r="BV21" s="41"/>
      <c r="BW21" s="42"/>
      <c r="BX21" s="226" t="str">
        <f t="shared" si="27"/>
        <v>Forest Protection</v>
      </c>
      <c r="BY21" s="102"/>
      <c r="BZ21" s="103"/>
      <c r="CA21" s="106"/>
      <c r="CB21" s="41"/>
      <c r="CC21" s="42"/>
      <c r="CD21" s="226" t="str">
        <f t="shared" si="28"/>
        <v>Forest Protection</v>
      </c>
      <c r="CE21" s="102"/>
      <c r="CF21" s="103"/>
      <c r="CG21" s="106"/>
      <c r="CH21" s="41"/>
      <c r="CI21" s="42"/>
      <c r="CJ21" s="176">
        <f t="shared" si="6"/>
        <v>0</v>
      </c>
      <c r="CK21" s="226" t="str">
        <f t="shared" si="29"/>
        <v>Forest Protection</v>
      </c>
      <c r="CL21" s="121"/>
      <c r="CM21" s="121"/>
      <c r="CN21" s="110"/>
      <c r="CO21" s="61"/>
      <c r="CP21" s="61"/>
      <c r="CQ21" s="226" t="str">
        <f t="shared" si="30"/>
        <v>Forest Protection</v>
      </c>
      <c r="CR21" s="121"/>
      <c r="CS21" s="126"/>
      <c r="CT21" s="110"/>
      <c r="CU21" s="51"/>
      <c r="CV21" s="52"/>
      <c r="CW21" s="226" t="str">
        <f t="shared" si="31"/>
        <v>Forest Protection</v>
      </c>
      <c r="CX21" s="121"/>
      <c r="CY21" s="126"/>
      <c r="CZ21" s="110"/>
      <c r="DA21" s="51"/>
      <c r="DB21" s="52"/>
      <c r="DC21" s="226" t="str">
        <f t="shared" si="32"/>
        <v>Forest Protection</v>
      </c>
      <c r="DD21" s="125"/>
      <c r="DE21" s="126"/>
      <c r="DF21" s="113"/>
      <c r="DG21" s="51"/>
      <c r="DH21" s="52"/>
      <c r="DI21" s="226" t="str">
        <f t="shared" si="33"/>
        <v>Forest Protection</v>
      </c>
      <c r="DJ21" s="125"/>
      <c r="DK21" s="126"/>
      <c r="DL21" s="113"/>
      <c r="DM21" s="51"/>
      <c r="DN21" s="52"/>
      <c r="DO21" s="226" t="str">
        <f t="shared" si="34"/>
        <v>Forest Protection</v>
      </c>
      <c r="DP21" s="102"/>
      <c r="DQ21" s="103"/>
      <c r="DR21" s="106"/>
      <c r="DS21" s="41"/>
      <c r="DT21" s="42"/>
      <c r="DU21" s="226" t="str">
        <f t="shared" si="35"/>
        <v>Forest Protection</v>
      </c>
      <c r="DV21" s="102"/>
      <c r="DW21" s="103"/>
      <c r="DX21" s="106"/>
      <c r="DY21" s="41"/>
      <c r="DZ21" s="42"/>
      <c r="EA21" s="176">
        <f t="shared" si="7"/>
        <v>0</v>
      </c>
      <c r="EB21" s="226" t="str">
        <f t="shared" si="36"/>
        <v>Forest Protection</v>
      </c>
      <c r="EC21" s="121"/>
      <c r="ED21" s="126"/>
      <c r="EE21" s="110"/>
      <c r="EF21" s="51"/>
      <c r="EG21" s="52"/>
      <c r="EH21" s="226" t="str">
        <f t="shared" si="37"/>
        <v>Forest Protection</v>
      </c>
      <c r="EI21" s="121"/>
      <c r="EJ21" s="126"/>
      <c r="EK21" s="110"/>
      <c r="EL21" s="51"/>
      <c r="EM21" s="52"/>
      <c r="EN21" s="226" t="str">
        <f t="shared" si="38"/>
        <v>Forest Protection</v>
      </c>
      <c r="EO21" s="121"/>
      <c r="EP21" s="103"/>
      <c r="EQ21" s="110"/>
      <c r="ER21" s="41"/>
      <c r="ES21" s="42"/>
      <c r="ET21" s="226" t="str">
        <f t="shared" si="39"/>
        <v>Forest Protection</v>
      </c>
      <c r="EU21" s="102"/>
      <c r="EV21" s="103"/>
      <c r="EW21" s="106"/>
      <c r="EX21" s="41"/>
      <c r="EY21" s="42"/>
      <c r="EZ21" s="226" t="str">
        <f t="shared" si="40"/>
        <v>Forest Protection</v>
      </c>
      <c r="FA21" s="102"/>
      <c r="FB21" s="103"/>
      <c r="FC21" s="106"/>
      <c r="FD21" s="41"/>
      <c r="FE21" s="42"/>
      <c r="FF21" s="226" t="str">
        <f t="shared" si="41"/>
        <v>Forest Protection</v>
      </c>
      <c r="FG21" s="102"/>
      <c r="FH21" s="103"/>
      <c r="FI21" s="106"/>
      <c r="FJ21" s="41"/>
      <c r="FK21" s="42"/>
      <c r="FL21" s="226" t="str">
        <f t="shared" si="42"/>
        <v>Forest Protection</v>
      </c>
      <c r="FM21" s="102"/>
      <c r="FN21" s="103"/>
      <c r="FO21" s="106"/>
      <c r="FP21" s="41"/>
      <c r="FQ21" s="42"/>
      <c r="FR21" s="176">
        <f t="shared" si="8"/>
        <v>0</v>
      </c>
      <c r="FS21" s="34"/>
      <c r="FT21" s="34"/>
      <c r="FU21" s="34"/>
      <c r="FV21" s="35"/>
      <c r="FW21" s="36"/>
    </row>
    <row r="22" spans="1:179" ht="12.6" customHeight="1">
      <c r="A22" s="1094"/>
      <c r="B22" s="222" t="s">
        <v>548</v>
      </c>
      <c r="C22" s="226" t="str">
        <f t="shared" si="9"/>
        <v>Sustainable Forest Management</v>
      </c>
      <c r="D22" s="99"/>
      <c r="E22" s="100"/>
      <c r="F22" s="113"/>
      <c r="G22" s="55"/>
      <c r="H22" s="56"/>
      <c r="I22" s="226" t="str">
        <f t="shared" si="12"/>
        <v>Sustainable Forest Management</v>
      </c>
      <c r="J22" s="99"/>
      <c r="K22" s="100"/>
      <c r="L22" s="113"/>
      <c r="M22" s="55"/>
      <c r="N22" s="56"/>
      <c r="O22" s="226" t="str">
        <f t="shared" si="15"/>
        <v>Sustainable Forest Management</v>
      </c>
      <c r="P22" s="99"/>
      <c r="Q22" s="100"/>
      <c r="R22" s="104"/>
      <c r="S22" s="55"/>
      <c r="T22" s="56"/>
      <c r="U22" s="226" t="str">
        <f t="shared" si="18"/>
        <v>Sustainable Forest Management</v>
      </c>
      <c r="V22" s="99"/>
      <c r="W22" s="100"/>
      <c r="X22" s="104"/>
      <c r="Y22" s="55"/>
      <c r="Z22" s="56"/>
      <c r="AA22" s="226" t="str">
        <f t="shared" si="19"/>
        <v>Sustainable Forest Management</v>
      </c>
      <c r="AB22" s="99"/>
      <c r="AC22" s="100"/>
      <c r="AD22" s="104"/>
      <c r="AE22" s="55"/>
      <c r="AF22" s="56"/>
      <c r="AG22" s="226" t="str">
        <f t="shared" si="20"/>
        <v>Sustainable Forest Management</v>
      </c>
      <c r="AH22" s="99"/>
      <c r="AI22" s="100"/>
      <c r="AJ22" s="104"/>
      <c r="AK22" s="55"/>
      <c r="AL22" s="56"/>
      <c r="AM22" s="226" t="str">
        <f t="shared" si="21"/>
        <v>Sustainable Forest Management</v>
      </c>
      <c r="AN22" s="99"/>
      <c r="AO22" s="100"/>
      <c r="AP22" s="104"/>
      <c r="AQ22" s="55"/>
      <c r="AR22" s="56"/>
      <c r="AS22" s="176">
        <f t="shared" ref="AS22:AS46" si="44">SUM(E22+K22+Q22+W22+AC22+AI22+AO22)+SUM(H22+N22+T22+Z22+AF22+AL22+AR22)</f>
        <v>0</v>
      </c>
      <c r="AT22" s="226" t="str">
        <f t="shared" si="22"/>
        <v>Sustainable Forest Management</v>
      </c>
      <c r="AU22" s="102"/>
      <c r="AV22" s="100"/>
      <c r="AW22" s="106"/>
      <c r="AX22" s="55"/>
      <c r="AY22" s="56"/>
      <c r="AZ22" s="226" t="str">
        <f t="shared" si="23"/>
        <v>Sustainable Forest Management</v>
      </c>
      <c r="BA22" s="102"/>
      <c r="BB22" s="100"/>
      <c r="BC22" s="106"/>
      <c r="BD22" s="55"/>
      <c r="BE22" s="56"/>
      <c r="BF22" s="226" t="str">
        <f t="shared" si="24"/>
        <v>Sustainable Forest Management</v>
      </c>
      <c r="BG22" s="102"/>
      <c r="BH22" s="100"/>
      <c r="BI22" s="106"/>
      <c r="BJ22" s="55"/>
      <c r="BK22" s="56"/>
      <c r="BL22" s="226" t="str">
        <f t="shared" si="25"/>
        <v>Sustainable Forest Management</v>
      </c>
      <c r="BM22" s="102"/>
      <c r="BN22" s="100"/>
      <c r="BO22" s="106"/>
      <c r="BP22" s="55"/>
      <c r="BQ22" s="56"/>
      <c r="BR22" s="226" t="str">
        <f t="shared" si="26"/>
        <v>Sustainable Forest Management</v>
      </c>
      <c r="BS22" s="102"/>
      <c r="BT22" s="103"/>
      <c r="BU22" s="106"/>
      <c r="BV22" s="41"/>
      <c r="BW22" s="42"/>
      <c r="BX22" s="226" t="str">
        <f t="shared" si="27"/>
        <v>Sustainable Forest Management</v>
      </c>
      <c r="BY22" s="102"/>
      <c r="BZ22" s="103"/>
      <c r="CA22" s="106"/>
      <c r="CB22" s="41"/>
      <c r="CC22" s="42"/>
      <c r="CD22" s="226" t="str">
        <f t="shared" si="28"/>
        <v>Sustainable Forest Management</v>
      </c>
      <c r="CE22" s="102"/>
      <c r="CF22" s="103"/>
      <c r="CG22" s="106"/>
      <c r="CH22" s="41"/>
      <c r="CI22" s="42"/>
      <c r="CJ22" s="176">
        <f t="shared" si="6"/>
        <v>0</v>
      </c>
      <c r="CK22" s="226" t="str">
        <f t="shared" si="29"/>
        <v>Sustainable Forest Management</v>
      </c>
      <c r="CL22" s="102"/>
      <c r="CM22" s="103"/>
      <c r="CN22" s="106"/>
      <c r="CO22" s="41"/>
      <c r="CP22" s="42"/>
      <c r="CQ22" s="226" t="str">
        <f t="shared" si="30"/>
        <v>Sustainable Forest Management</v>
      </c>
      <c r="CR22" s="102"/>
      <c r="CS22" s="126"/>
      <c r="CT22" s="106"/>
      <c r="CU22" s="51"/>
      <c r="CV22" s="52"/>
      <c r="CW22" s="226" t="str">
        <f t="shared" si="31"/>
        <v>Sustainable Forest Management</v>
      </c>
      <c r="CX22" s="102"/>
      <c r="CY22" s="126"/>
      <c r="CZ22" s="106"/>
      <c r="DA22" s="51"/>
      <c r="DB22" s="52"/>
      <c r="DC22" s="226" t="str">
        <f t="shared" si="32"/>
        <v>Sustainable Forest Management</v>
      </c>
      <c r="DD22" s="125"/>
      <c r="DE22" s="126"/>
      <c r="DF22" s="113"/>
      <c r="DG22" s="51"/>
      <c r="DH22" s="52"/>
      <c r="DI22" s="226" t="str">
        <f t="shared" si="33"/>
        <v>Sustainable Forest Management</v>
      </c>
      <c r="DJ22" s="125"/>
      <c r="DK22" s="126"/>
      <c r="DL22" s="113"/>
      <c r="DM22" s="51"/>
      <c r="DN22" s="52"/>
      <c r="DO22" s="226" t="str">
        <f t="shared" si="34"/>
        <v>Sustainable Forest Management</v>
      </c>
      <c r="DP22" s="102"/>
      <c r="DQ22" s="103"/>
      <c r="DR22" s="106"/>
      <c r="DS22" s="41"/>
      <c r="DT22" s="42"/>
      <c r="DU22" s="226" t="str">
        <f t="shared" si="35"/>
        <v>Sustainable Forest Management</v>
      </c>
      <c r="DV22" s="102"/>
      <c r="DW22" s="103"/>
      <c r="DX22" s="106"/>
      <c r="DY22" s="41"/>
      <c r="DZ22" s="42"/>
      <c r="EA22" s="176">
        <f t="shared" si="7"/>
        <v>0</v>
      </c>
      <c r="EB22" s="226" t="str">
        <f t="shared" si="36"/>
        <v>Sustainable Forest Management</v>
      </c>
      <c r="EC22" s="102"/>
      <c r="ED22" s="126"/>
      <c r="EE22" s="106"/>
      <c r="EF22" s="51"/>
      <c r="EG22" s="52"/>
      <c r="EH22" s="226" t="str">
        <f t="shared" si="37"/>
        <v>Sustainable Forest Management</v>
      </c>
      <c r="EI22" s="102"/>
      <c r="EJ22" s="126"/>
      <c r="EK22" s="106"/>
      <c r="EL22" s="51"/>
      <c r="EM22" s="52"/>
      <c r="EN22" s="226" t="str">
        <f t="shared" si="38"/>
        <v>Sustainable Forest Management</v>
      </c>
      <c r="EO22" s="102"/>
      <c r="EP22" s="126"/>
      <c r="EQ22" s="106"/>
      <c r="ER22" s="51"/>
      <c r="ES22" s="52"/>
      <c r="ET22" s="226" t="str">
        <f t="shared" si="39"/>
        <v>Sustainable Forest Management</v>
      </c>
      <c r="EU22" s="102"/>
      <c r="EV22" s="103"/>
      <c r="EW22" s="106"/>
      <c r="EX22" s="41"/>
      <c r="EY22" s="42"/>
      <c r="EZ22" s="226" t="str">
        <f t="shared" si="40"/>
        <v>Sustainable Forest Management</v>
      </c>
      <c r="FA22" s="125"/>
      <c r="FB22" s="126"/>
      <c r="FC22" s="113"/>
      <c r="FD22" s="51"/>
      <c r="FE22" s="52"/>
      <c r="FF22" s="226" t="str">
        <f t="shared" si="41"/>
        <v>Sustainable Forest Management</v>
      </c>
      <c r="FG22" s="102"/>
      <c r="FH22" s="103"/>
      <c r="FI22" s="106"/>
      <c r="FJ22" s="41"/>
      <c r="FK22" s="42"/>
      <c r="FL22" s="226" t="str">
        <f t="shared" si="42"/>
        <v>Sustainable Forest Management</v>
      </c>
      <c r="FM22" s="102"/>
      <c r="FN22" s="103"/>
      <c r="FO22" s="106"/>
      <c r="FP22" s="41"/>
      <c r="FQ22" s="42"/>
      <c r="FR22" s="176">
        <f t="shared" si="8"/>
        <v>0</v>
      </c>
      <c r="FS22" s="34"/>
      <c r="FT22" s="34"/>
      <c r="FU22" s="34"/>
      <c r="FV22" s="33"/>
      <c r="FW22" s="37"/>
    </row>
    <row r="23" spans="1:179" ht="12.6" customHeight="1">
      <c r="A23" s="1094"/>
      <c r="B23" s="222" t="s">
        <v>544</v>
      </c>
      <c r="C23" s="226" t="str">
        <f t="shared" si="9"/>
        <v>Peatland Restoration</v>
      </c>
      <c r="D23" s="99"/>
      <c r="E23" s="100"/>
      <c r="F23" s="113"/>
      <c r="G23" s="55"/>
      <c r="H23" s="56"/>
      <c r="I23" s="226" t="str">
        <f t="shared" si="12"/>
        <v>Peatland Restoration</v>
      </c>
      <c r="J23" s="99"/>
      <c r="K23" s="100"/>
      <c r="L23" s="113"/>
      <c r="M23" s="55"/>
      <c r="N23" s="56"/>
      <c r="O23" s="226" t="str">
        <f t="shared" si="15"/>
        <v>Peatland Restoration</v>
      </c>
      <c r="P23" s="99"/>
      <c r="Q23" s="100"/>
      <c r="R23" s="104"/>
      <c r="S23" s="55"/>
      <c r="T23" s="56"/>
      <c r="U23" s="226" t="str">
        <f t="shared" si="18"/>
        <v>Peatland Restoration</v>
      </c>
      <c r="V23" s="100">
        <f>'Advance Control'!$F$50</f>
        <v>0</v>
      </c>
      <c r="W23" s="100">
        <f t="shared" ref="W23" si="45">V23*$U$48</f>
        <v>0</v>
      </c>
      <c r="X23" s="104">
        <f>'Advance Control'!$I$50</f>
        <v>5.4397887313423193E-3</v>
      </c>
      <c r="Y23" s="55">
        <f t="shared" ref="Y23" si="46">(V23+X23)</f>
        <v>5.4397887313423193E-3</v>
      </c>
      <c r="Z23" s="56">
        <f t="shared" ref="Z23" si="47">X23*$U$48</f>
        <v>0.47537915530665387</v>
      </c>
      <c r="AA23" s="226" t="str">
        <f t="shared" si="19"/>
        <v>Peatland Restoration</v>
      </c>
      <c r="AB23" s="100">
        <f>'Advance Control'!$F$50</f>
        <v>0</v>
      </c>
      <c r="AC23" s="100">
        <f t="shared" ref="AC23" si="48">AB23*$AA$48</f>
        <v>0</v>
      </c>
      <c r="AD23" s="104">
        <f>'Advance Control'!$I$50</f>
        <v>5.4397887313423193E-3</v>
      </c>
      <c r="AE23" s="55">
        <f t="shared" ref="AE23" si="49">(AB23+AD23)</f>
        <v>5.4397887313423193E-3</v>
      </c>
      <c r="AF23" s="56">
        <f t="shared" ref="AF23" si="50">AD23*$AA$48</f>
        <v>0.51047035660655748</v>
      </c>
      <c r="AG23" s="226" t="str">
        <f t="shared" si="20"/>
        <v>Peatland Restoration</v>
      </c>
      <c r="AH23" s="100">
        <f>'Advance Control'!$F$50</f>
        <v>0</v>
      </c>
      <c r="AI23" s="100">
        <f t="shared" ref="AI23" si="51">AH23*$AG$48</f>
        <v>0</v>
      </c>
      <c r="AJ23" s="104">
        <f>'Advance Control'!$I$50</f>
        <v>5.4397887313423193E-3</v>
      </c>
      <c r="AK23" s="55">
        <f t="shared" ref="AK23" si="52">(AH23+AJ23)</f>
        <v>5.4397887313423193E-3</v>
      </c>
      <c r="AL23" s="56">
        <f t="shared" ref="AL23" si="53">AJ23*$AG$48</f>
        <v>0.26445628113723485</v>
      </c>
      <c r="AM23" s="226" t="str">
        <f t="shared" si="21"/>
        <v>Peatland Restoration</v>
      </c>
      <c r="AN23" s="100">
        <f>'Advance Control'!$F$50</f>
        <v>0</v>
      </c>
      <c r="AO23" s="100">
        <f>AN23*$AM$48</f>
        <v>0</v>
      </c>
      <c r="AP23" s="104">
        <f>'Advance Control'!$I$50</f>
        <v>5.4397887313423193E-3</v>
      </c>
      <c r="AQ23" s="55">
        <f t="shared" ref="AQ23" si="54">(AN23+AP23)</f>
        <v>5.4397887313423193E-3</v>
      </c>
      <c r="AR23" s="56">
        <f t="shared" ref="AR23" si="55">AP23*$AM$48</f>
        <v>0.124917932159996</v>
      </c>
      <c r="AS23" s="176">
        <f t="shared" si="44"/>
        <v>1.3752237252104422</v>
      </c>
      <c r="AT23" s="226" t="str">
        <f t="shared" si="22"/>
        <v>Peatland Restoration</v>
      </c>
      <c r="AU23" s="102"/>
      <c r="AV23" s="100"/>
      <c r="AW23" s="106"/>
      <c r="AX23" s="55"/>
      <c r="AY23" s="56"/>
      <c r="AZ23" s="226" t="str">
        <f t="shared" si="23"/>
        <v>Peatland Restoration</v>
      </c>
      <c r="BA23" s="102"/>
      <c r="BB23" s="100"/>
      <c r="BC23" s="106"/>
      <c r="BD23" s="55"/>
      <c r="BE23" s="56"/>
      <c r="BF23" s="226" t="str">
        <f t="shared" si="24"/>
        <v>Peatland Restoration</v>
      </c>
      <c r="BG23" s="102"/>
      <c r="BH23" s="100"/>
      <c r="BI23" s="106"/>
      <c r="BJ23" s="55"/>
      <c r="BK23" s="56"/>
      <c r="BL23" s="226" t="str">
        <f t="shared" si="25"/>
        <v>Peatland Restoration</v>
      </c>
      <c r="BM23" s="102"/>
      <c r="BN23" s="100"/>
      <c r="BO23" s="106"/>
      <c r="BP23" s="55"/>
      <c r="BQ23" s="56"/>
      <c r="BR23" s="226" t="str">
        <f t="shared" si="26"/>
        <v>Peatland Restoration</v>
      </c>
      <c r="BS23" s="102"/>
      <c r="BT23" s="103"/>
      <c r="BU23" s="106"/>
      <c r="BV23" s="41"/>
      <c r="BW23" s="42"/>
      <c r="BX23" s="226" t="str">
        <f t="shared" si="27"/>
        <v>Peatland Restoration</v>
      </c>
      <c r="BY23" s="102"/>
      <c r="BZ23" s="103"/>
      <c r="CA23" s="106"/>
      <c r="CB23" s="41"/>
      <c r="CC23" s="42"/>
      <c r="CD23" s="226" t="str">
        <f t="shared" si="28"/>
        <v>Peatland Restoration</v>
      </c>
      <c r="CE23" s="102"/>
      <c r="CF23" s="103"/>
      <c r="CG23" s="106"/>
      <c r="CH23" s="41"/>
      <c r="CI23" s="42"/>
      <c r="CJ23" s="176">
        <f t="shared" si="6"/>
        <v>0</v>
      </c>
      <c r="CK23" s="226" t="str">
        <f t="shared" si="29"/>
        <v>Peatland Restoration</v>
      </c>
      <c r="CL23" s="102"/>
      <c r="CM23" s="103"/>
      <c r="CN23" s="106"/>
      <c r="CO23" s="41"/>
      <c r="CP23" s="42"/>
      <c r="CQ23" s="226" t="str">
        <f t="shared" si="30"/>
        <v>Peatland Restoration</v>
      </c>
      <c r="CR23" s="102"/>
      <c r="CS23" s="126"/>
      <c r="CT23" s="106"/>
      <c r="CU23" s="51"/>
      <c r="CV23" s="52"/>
      <c r="CW23" s="226" t="str">
        <f t="shared" si="31"/>
        <v>Peatland Restoration</v>
      </c>
      <c r="CX23" s="102"/>
      <c r="CY23" s="126"/>
      <c r="CZ23" s="106"/>
      <c r="DA23" s="51"/>
      <c r="DB23" s="52"/>
      <c r="DC23" s="226" t="str">
        <f t="shared" si="32"/>
        <v>Peatland Restoration</v>
      </c>
      <c r="DD23" s="125"/>
      <c r="DE23" s="126"/>
      <c r="DF23" s="113"/>
      <c r="DG23" s="51"/>
      <c r="DH23" s="52"/>
      <c r="DI23" s="226" t="str">
        <f t="shared" si="33"/>
        <v>Peatland Restoration</v>
      </c>
      <c r="DJ23" s="125"/>
      <c r="DK23" s="126"/>
      <c r="DL23" s="113"/>
      <c r="DM23" s="51"/>
      <c r="DN23" s="52"/>
      <c r="DO23" s="226" t="str">
        <f t="shared" si="34"/>
        <v>Peatland Restoration</v>
      </c>
      <c r="DP23" s="102"/>
      <c r="DQ23" s="103"/>
      <c r="DR23" s="106"/>
      <c r="DS23" s="41"/>
      <c r="DT23" s="42"/>
      <c r="DU23" s="226" t="str">
        <f t="shared" si="35"/>
        <v>Peatland Restoration</v>
      </c>
      <c r="DV23" s="102"/>
      <c r="DW23" s="103"/>
      <c r="DX23" s="106"/>
      <c r="DY23" s="41"/>
      <c r="DZ23" s="42"/>
      <c r="EA23" s="176">
        <f t="shared" si="7"/>
        <v>0</v>
      </c>
      <c r="EB23" s="226" t="str">
        <f t="shared" si="36"/>
        <v>Peatland Restoration</v>
      </c>
      <c r="EC23" s="102"/>
      <c r="ED23" s="126"/>
      <c r="EE23" s="106"/>
      <c r="EF23" s="51"/>
      <c r="EG23" s="52"/>
      <c r="EH23" s="226" t="str">
        <f t="shared" si="37"/>
        <v>Peatland Restoration</v>
      </c>
      <c r="EI23" s="102"/>
      <c r="EJ23" s="126"/>
      <c r="EK23" s="106"/>
      <c r="EL23" s="51"/>
      <c r="EM23" s="52"/>
      <c r="EN23" s="226" t="str">
        <f t="shared" si="38"/>
        <v>Peatland Restoration</v>
      </c>
      <c r="EO23" s="102"/>
      <c r="EP23" s="126"/>
      <c r="EQ23" s="106"/>
      <c r="ER23" s="51"/>
      <c r="ES23" s="52"/>
      <c r="ET23" s="226" t="str">
        <f t="shared" si="39"/>
        <v>Peatland Restoration</v>
      </c>
      <c r="EU23" s="102"/>
      <c r="EV23" s="103"/>
      <c r="EW23" s="106"/>
      <c r="EX23" s="41"/>
      <c r="EY23" s="42"/>
      <c r="EZ23" s="226" t="str">
        <f t="shared" si="40"/>
        <v>Peatland Restoration</v>
      </c>
      <c r="FA23" s="125"/>
      <c r="FB23" s="126"/>
      <c r="FC23" s="113"/>
      <c r="FD23" s="51"/>
      <c r="FE23" s="52"/>
      <c r="FF23" s="226" t="str">
        <f t="shared" si="41"/>
        <v>Peatland Restoration</v>
      </c>
      <c r="FG23" s="102"/>
      <c r="FH23" s="103"/>
      <c r="FI23" s="106"/>
      <c r="FJ23" s="41"/>
      <c r="FK23" s="42"/>
      <c r="FL23" s="226" t="str">
        <f t="shared" si="42"/>
        <v>Peatland Restoration</v>
      </c>
      <c r="FM23" s="102"/>
      <c r="FN23" s="103"/>
      <c r="FO23" s="106"/>
      <c r="FP23" s="41"/>
      <c r="FQ23" s="42"/>
      <c r="FR23" s="176">
        <f t="shared" si="8"/>
        <v>0</v>
      </c>
      <c r="FS23" s="34"/>
      <c r="FT23" s="34"/>
      <c r="FU23" s="34"/>
      <c r="FV23" s="33"/>
      <c r="FW23" s="37"/>
    </row>
    <row r="24" spans="1:179" ht="12.6" customHeight="1">
      <c r="A24" s="1094"/>
      <c r="B24" s="222" t="s">
        <v>551</v>
      </c>
      <c r="C24" s="226" t="str">
        <f t="shared" si="9"/>
        <v>Mangrove Restoration</v>
      </c>
      <c r="D24" s="99"/>
      <c r="E24" s="100"/>
      <c r="F24" s="113"/>
      <c r="G24" s="55"/>
      <c r="H24" s="56"/>
      <c r="I24" s="226" t="str">
        <f t="shared" si="12"/>
        <v>Mangrove Restoration</v>
      </c>
      <c r="J24" s="99"/>
      <c r="K24" s="100"/>
      <c r="L24" s="113"/>
      <c r="M24" s="55"/>
      <c r="N24" s="56"/>
      <c r="O24" s="226" t="str">
        <f t="shared" si="15"/>
        <v>Mangrove Restoration</v>
      </c>
      <c r="P24" s="99"/>
      <c r="Q24" s="100"/>
      <c r="R24" s="104"/>
      <c r="S24" s="55"/>
      <c r="T24" s="56"/>
      <c r="U24" s="226" t="str">
        <f t="shared" si="18"/>
        <v>Mangrove Restoration</v>
      </c>
      <c r="V24" s="99"/>
      <c r="W24" s="100"/>
      <c r="X24" s="104"/>
      <c r="Y24" s="55"/>
      <c r="Z24" s="56"/>
      <c r="AA24" s="226" t="str">
        <f t="shared" si="19"/>
        <v>Mangrove Restoration</v>
      </c>
      <c r="AB24" s="99"/>
      <c r="AC24" s="100"/>
      <c r="AD24" s="104"/>
      <c r="AE24" s="55"/>
      <c r="AF24" s="56"/>
      <c r="AG24" s="226" t="str">
        <f t="shared" si="20"/>
        <v>Mangrove Restoration</v>
      </c>
      <c r="AH24" s="99"/>
      <c r="AI24" s="100"/>
      <c r="AJ24" s="104"/>
      <c r="AK24" s="55"/>
      <c r="AL24" s="56"/>
      <c r="AM24" s="226" t="str">
        <f t="shared" si="21"/>
        <v>Mangrove Restoration</v>
      </c>
      <c r="AN24" s="99"/>
      <c r="AO24" s="100"/>
      <c r="AP24" s="104"/>
      <c r="AQ24" s="55"/>
      <c r="AR24" s="56"/>
      <c r="AS24" s="176">
        <f t="shared" si="44"/>
        <v>0</v>
      </c>
      <c r="AT24" s="226" t="str">
        <f t="shared" si="22"/>
        <v>Mangrove Restoration</v>
      </c>
      <c r="AU24" s="102"/>
      <c r="AV24" s="100"/>
      <c r="AW24" s="106"/>
      <c r="AX24" s="55"/>
      <c r="AY24" s="56"/>
      <c r="AZ24" s="226" t="str">
        <f t="shared" si="23"/>
        <v>Mangrove Restoration</v>
      </c>
      <c r="BA24" s="102"/>
      <c r="BB24" s="100"/>
      <c r="BC24" s="106"/>
      <c r="BD24" s="55"/>
      <c r="BE24" s="56"/>
      <c r="BF24" s="226" t="str">
        <f t="shared" si="24"/>
        <v>Mangrove Restoration</v>
      </c>
      <c r="BG24" s="102"/>
      <c r="BH24" s="100"/>
      <c r="BI24" s="106"/>
      <c r="BJ24" s="55"/>
      <c r="BK24" s="56"/>
      <c r="BL24" s="226" t="str">
        <f t="shared" si="25"/>
        <v>Mangrove Restoration</v>
      </c>
      <c r="BM24" s="102"/>
      <c r="BN24" s="100"/>
      <c r="BO24" s="106"/>
      <c r="BP24" s="55"/>
      <c r="BQ24" s="56"/>
      <c r="BR24" s="226" t="str">
        <f t="shared" si="26"/>
        <v>Mangrove Restoration</v>
      </c>
      <c r="BS24" s="102"/>
      <c r="BT24" s="103"/>
      <c r="BU24" s="106"/>
      <c r="BV24" s="41"/>
      <c r="BW24" s="42"/>
      <c r="BX24" s="226" t="str">
        <f t="shared" si="27"/>
        <v>Mangrove Restoration</v>
      </c>
      <c r="BY24" s="102"/>
      <c r="BZ24" s="103"/>
      <c r="CA24" s="106"/>
      <c r="CB24" s="41"/>
      <c r="CC24" s="42"/>
      <c r="CD24" s="226" t="str">
        <f t="shared" si="28"/>
        <v>Mangrove Restoration</v>
      </c>
      <c r="CE24" s="102"/>
      <c r="CF24" s="103"/>
      <c r="CG24" s="106"/>
      <c r="CH24" s="41"/>
      <c r="CI24" s="42"/>
      <c r="CJ24" s="176">
        <f t="shared" si="6"/>
        <v>0</v>
      </c>
      <c r="CK24" s="226" t="str">
        <f t="shared" si="29"/>
        <v>Mangrove Restoration</v>
      </c>
      <c r="CL24" s="102"/>
      <c r="CM24" s="103"/>
      <c r="CN24" s="106"/>
      <c r="CO24" s="41"/>
      <c r="CP24" s="42"/>
      <c r="CQ24" s="226" t="str">
        <f t="shared" si="30"/>
        <v>Mangrove Restoration</v>
      </c>
      <c r="CR24" s="102"/>
      <c r="CS24" s="126"/>
      <c r="CT24" s="106"/>
      <c r="CU24" s="51"/>
      <c r="CV24" s="52"/>
      <c r="CW24" s="226" t="str">
        <f t="shared" si="31"/>
        <v>Mangrove Restoration</v>
      </c>
      <c r="CX24" s="102"/>
      <c r="CY24" s="126"/>
      <c r="CZ24" s="106"/>
      <c r="DA24" s="51"/>
      <c r="DB24" s="52"/>
      <c r="DC24" s="226" t="str">
        <f t="shared" si="32"/>
        <v>Mangrove Restoration</v>
      </c>
      <c r="DD24" s="125"/>
      <c r="DE24" s="126"/>
      <c r="DF24" s="113"/>
      <c r="DG24" s="51"/>
      <c r="DH24" s="52"/>
      <c r="DI24" s="226" t="str">
        <f t="shared" si="33"/>
        <v>Mangrove Restoration</v>
      </c>
      <c r="DJ24" s="125"/>
      <c r="DK24" s="126"/>
      <c r="DL24" s="113"/>
      <c r="DM24" s="51"/>
      <c r="DN24" s="52"/>
      <c r="DO24" s="226" t="str">
        <f t="shared" si="34"/>
        <v>Mangrove Restoration</v>
      </c>
      <c r="DP24" s="102"/>
      <c r="DQ24" s="103"/>
      <c r="DR24" s="106"/>
      <c r="DS24" s="41"/>
      <c r="DT24" s="42"/>
      <c r="DU24" s="226" t="str">
        <f t="shared" si="35"/>
        <v>Mangrove Restoration</v>
      </c>
      <c r="DV24" s="102"/>
      <c r="DW24" s="103"/>
      <c r="DX24" s="106"/>
      <c r="DY24" s="41"/>
      <c r="DZ24" s="42"/>
      <c r="EA24" s="176">
        <f t="shared" si="7"/>
        <v>0</v>
      </c>
      <c r="EB24" s="226" t="str">
        <f t="shared" si="36"/>
        <v>Mangrove Restoration</v>
      </c>
      <c r="EC24" s="102"/>
      <c r="ED24" s="126"/>
      <c r="EE24" s="106"/>
      <c r="EF24" s="51"/>
      <c r="EG24" s="52"/>
      <c r="EH24" s="226" t="str">
        <f t="shared" si="37"/>
        <v>Mangrove Restoration</v>
      </c>
      <c r="EI24" s="102"/>
      <c r="EJ24" s="126"/>
      <c r="EK24" s="106"/>
      <c r="EL24" s="51"/>
      <c r="EM24" s="52"/>
      <c r="EN24" s="226" t="str">
        <f t="shared" si="38"/>
        <v>Mangrove Restoration</v>
      </c>
      <c r="EO24" s="102"/>
      <c r="EP24" s="126"/>
      <c r="EQ24" s="106"/>
      <c r="ER24" s="51"/>
      <c r="ES24" s="52"/>
      <c r="ET24" s="226" t="str">
        <f t="shared" si="39"/>
        <v>Mangrove Restoration</v>
      </c>
      <c r="EU24" s="102"/>
      <c r="EV24" s="103"/>
      <c r="EW24" s="106"/>
      <c r="EX24" s="41"/>
      <c r="EY24" s="42"/>
      <c r="EZ24" s="226" t="str">
        <f t="shared" si="40"/>
        <v>Mangrove Restoration</v>
      </c>
      <c r="FA24" s="125"/>
      <c r="FB24" s="126"/>
      <c r="FC24" s="113"/>
      <c r="FD24" s="51"/>
      <c r="FE24" s="52"/>
      <c r="FF24" s="226" t="str">
        <f t="shared" si="41"/>
        <v>Mangrove Restoration</v>
      </c>
      <c r="FG24" s="102"/>
      <c r="FH24" s="103"/>
      <c r="FI24" s="106"/>
      <c r="FJ24" s="41"/>
      <c r="FK24" s="42"/>
      <c r="FL24" s="226" t="str">
        <f t="shared" si="42"/>
        <v>Mangrove Restoration</v>
      </c>
      <c r="FM24" s="102"/>
      <c r="FN24" s="103"/>
      <c r="FO24" s="106"/>
      <c r="FP24" s="41"/>
      <c r="FQ24" s="42"/>
      <c r="FR24" s="176">
        <f t="shared" si="8"/>
        <v>0</v>
      </c>
      <c r="FS24" s="34"/>
      <c r="FT24" s="34"/>
      <c r="FU24" s="34"/>
      <c r="FV24" s="33"/>
      <c r="FW24" s="37"/>
    </row>
    <row r="25" spans="1:179" ht="12.6" customHeight="1">
      <c r="A25" s="1094"/>
      <c r="B25" s="195" t="s">
        <v>91</v>
      </c>
      <c r="C25" s="226" t="str">
        <f t="shared" si="9"/>
        <v>Tropical Forest Restoration</v>
      </c>
      <c r="D25" s="100"/>
      <c r="E25" s="100"/>
      <c r="F25" s="113"/>
      <c r="G25" s="55"/>
      <c r="H25" s="56"/>
      <c r="I25" s="226" t="str">
        <f t="shared" si="12"/>
        <v>Tropical Forest Restoration</v>
      </c>
      <c r="J25" s="100"/>
      <c r="K25" s="100"/>
      <c r="L25" s="113"/>
      <c r="M25" s="55"/>
      <c r="N25" s="56"/>
      <c r="O25" s="226" t="str">
        <f t="shared" si="15"/>
        <v>Tropical Forest Restoration</v>
      </c>
      <c r="P25" s="100"/>
      <c r="Q25" s="100"/>
      <c r="R25" s="113"/>
      <c r="S25" s="55"/>
      <c r="T25" s="56"/>
      <c r="U25" s="226" t="str">
        <f t="shared" si="18"/>
        <v>Tropical Forest Restoration</v>
      </c>
      <c r="V25" s="100">
        <f>'Advance Control'!$F$49</f>
        <v>0</v>
      </c>
      <c r="W25" s="100">
        <f t="shared" ref="W25" si="56">V25*$U$48</f>
        <v>0</v>
      </c>
      <c r="X25" s="104">
        <f>'Advance Control'!$I$49</f>
        <v>0.99456021126865768</v>
      </c>
      <c r="Y25" s="55">
        <f t="shared" ref="Y25" si="57">(V25+X25)</f>
        <v>0.99456021126865768</v>
      </c>
      <c r="Z25" s="56">
        <f t="shared" ref="Z25" si="58">X25*$U$48</f>
        <v>86.913888844693332</v>
      </c>
      <c r="AA25" s="226" t="str">
        <f t="shared" si="19"/>
        <v>Tropical Forest Restoration</v>
      </c>
      <c r="AB25" s="100">
        <f>'Advance Control'!$F$49</f>
        <v>0</v>
      </c>
      <c r="AC25" s="100">
        <f t="shared" ref="AC25" si="59">AB25*$AA$48</f>
        <v>0</v>
      </c>
      <c r="AD25" s="104">
        <f>'Advance Control'!$I$49</f>
        <v>0.99456021126865768</v>
      </c>
      <c r="AE25" s="55">
        <f t="shared" ref="AE25" si="60">(AB25+AD25)</f>
        <v>0.99456021126865768</v>
      </c>
      <c r="AF25" s="56">
        <f t="shared" ref="AF25" si="61">AD25*$AA$48</f>
        <v>93.329636643393428</v>
      </c>
      <c r="AG25" s="226" t="str">
        <f t="shared" si="20"/>
        <v>Tropical Forest Restoration</v>
      </c>
      <c r="AH25" s="100">
        <f>'Advance Control'!$F$49</f>
        <v>0</v>
      </c>
      <c r="AI25" s="100">
        <f t="shared" ref="AI25" si="62">AH25*$AG$48</f>
        <v>0</v>
      </c>
      <c r="AJ25" s="104">
        <f>'Advance Control'!$I$49</f>
        <v>0.99456021126865768</v>
      </c>
      <c r="AK25" s="55">
        <f t="shared" ref="AK25" si="63">(AH25+AJ25)</f>
        <v>0.99456021126865768</v>
      </c>
      <c r="AL25" s="56">
        <f t="shared" ref="AL25" si="64">AJ25*$AG$48</f>
        <v>48.350718718862765</v>
      </c>
      <c r="AM25" s="226" t="str">
        <f t="shared" si="21"/>
        <v>Tropical Forest Restoration</v>
      </c>
      <c r="AN25" s="100">
        <f>'Advance Control'!$F$49</f>
        <v>0</v>
      </c>
      <c r="AO25" s="100">
        <f t="shared" ref="AO25" si="65">AN25*$AM$48</f>
        <v>0</v>
      </c>
      <c r="AP25" s="104">
        <f>'Advance Control'!$I$49</f>
        <v>0.99456021126865768</v>
      </c>
      <c r="AQ25" s="55">
        <f t="shared" ref="AQ25" si="66">(AN25+AP25)</f>
        <v>0.99456021126865768</v>
      </c>
      <c r="AR25" s="56">
        <f t="shared" ref="AR25" si="67">AP25*$AM$48</f>
        <v>22.838829067840006</v>
      </c>
      <c r="AS25" s="176">
        <f>SUM(E25+K25+Q25+W25+AC25+AI25+AO25)+SUM(H25+N25+T25+Z25+AF25+AL25+AR25)</f>
        <v>251.43307327478954</v>
      </c>
      <c r="AT25" s="226" t="str">
        <f t="shared" si="22"/>
        <v>Tropical Forest Restoration</v>
      </c>
      <c r="AU25" s="100"/>
      <c r="AV25" s="100"/>
      <c r="AW25" s="104"/>
      <c r="AX25" s="55"/>
      <c r="AY25" s="56"/>
      <c r="AZ25" s="226" t="str">
        <f t="shared" si="23"/>
        <v>Tropical Forest Restoration</v>
      </c>
      <c r="BA25" s="100"/>
      <c r="BB25" s="100"/>
      <c r="BC25" s="104"/>
      <c r="BD25" s="55"/>
      <c r="BE25" s="56"/>
      <c r="BF25" s="226" t="str">
        <f t="shared" si="24"/>
        <v>Tropical Forest Restoration</v>
      </c>
      <c r="BG25" s="100"/>
      <c r="BH25" s="100"/>
      <c r="BI25" s="104"/>
      <c r="BJ25" s="55"/>
      <c r="BK25" s="56"/>
      <c r="BL25" s="226" t="str">
        <f t="shared" si="25"/>
        <v>Tropical Forest Restoration</v>
      </c>
      <c r="BM25" s="100"/>
      <c r="BN25" s="100"/>
      <c r="BO25" s="104"/>
      <c r="BP25" s="55"/>
      <c r="BQ25" s="56"/>
      <c r="BR25" s="226" t="str">
        <f t="shared" si="26"/>
        <v>Tropical Forest Restoration</v>
      </c>
      <c r="BS25" s="100"/>
      <c r="BT25" s="100"/>
      <c r="BU25" s="104"/>
      <c r="BV25" s="55"/>
      <c r="BW25" s="56"/>
      <c r="BX25" s="226" t="str">
        <f t="shared" si="27"/>
        <v>Tropical Forest Restoration</v>
      </c>
      <c r="BY25" s="100"/>
      <c r="BZ25" s="100"/>
      <c r="CA25" s="104"/>
      <c r="CB25" s="55"/>
      <c r="CC25" s="56"/>
      <c r="CD25" s="226" t="str">
        <f t="shared" si="28"/>
        <v>Tropical Forest Restoration</v>
      </c>
      <c r="CE25" s="100"/>
      <c r="CF25" s="100"/>
      <c r="CG25" s="104"/>
      <c r="CH25" s="55"/>
      <c r="CI25" s="56"/>
      <c r="CJ25" s="176">
        <f t="shared" si="6"/>
        <v>0</v>
      </c>
      <c r="CK25" s="226" t="str">
        <f t="shared" si="29"/>
        <v>Tropical Forest Restoration</v>
      </c>
      <c r="CL25" s="103"/>
      <c r="CM25" s="103"/>
      <c r="CN25" s="112"/>
      <c r="CO25" s="41"/>
      <c r="CP25" s="42"/>
      <c r="CQ25" s="226" t="str">
        <f t="shared" si="30"/>
        <v>Tropical Forest Restoration</v>
      </c>
      <c r="CR25" s="103"/>
      <c r="CS25" s="126"/>
      <c r="CT25" s="112"/>
      <c r="CU25" s="51"/>
      <c r="CV25" s="52"/>
      <c r="CW25" s="226" t="str">
        <f t="shared" si="31"/>
        <v>Tropical Forest Restoration</v>
      </c>
      <c r="CX25" s="103"/>
      <c r="CY25" s="126"/>
      <c r="CZ25" s="112"/>
      <c r="DA25" s="51"/>
      <c r="DB25" s="52"/>
      <c r="DC25" s="226" t="str">
        <f t="shared" si="32"/>
        <v>Tropical Forest Restoration</v>
      </c>
      <c r="DD25" s="126"/>
      <c r="DE25" s="126"/>
      <c r="DF25" s="113"/>
      <c r="DG25" s="51"/>
      <c r="DH25" s="52"/>
      <c r="DI25" s="226" t="str">
        <f t="shared" si="33"/>
        <v>Tropical Forest Restoration</v>
      </c>
      <c r="DJ25" s="126"/>
      <c r="DK25" s="126"/>
      <c r="DL25" s="111"/>
      <c r="DM25" s="51"/>
      <c r="DN25" s="52"/>
      <c r="DO25" s="226" t="str">
        <f t="shared" si="34"/>
        <v>Tropical Forest Restoration</v>
      </c>
      <c r="DP25" s="103"/>
      <c r="DQ25" s="103"/>
      <c r="DR25" s="106"/>
      <c r="DS25" s="41"/>
      <c r="DT25" s="42"/>
      <c r="DU25" s="226" t="str">
        <f t="shared" si="35"/>
        <v>Tropical Forest Restoration</v>
      </c>
      <c r="DV25" s="103"/>
      <c r="DW25" s="103"/>
      <c r="DX25" s="106"/>
      <c r="DY25" s="41"/>
      <c r="DZ25" s="42"/>
      <c r="EA25" s="176">
        <f t="shared" si="7"/>
        <v>0</v>
      </c>
      <c r="EB25" s="226" t="str">
        <f t="shared" si="36"/>
        <v>Tropical Forest Restoration</v>
      </c>
      <c r="EC25" s="103"/>
      <c r="ED25" s="126"/>
      <c r="EE25" s="112"/>
      <c r="EF25" s="51"/>
      <c r="EG25" s="52"/>
      <c r="EH25" s="226" t="str">
        <f t="shared" si="37"/>
        <v>Tropical Forest Restoration</v>
      </c>
      <c r="EI25" s="103"/>
      <c r="EJ25" s="126"/>
      <c r="EK25" s="112"/>
      <c r="EL25" s="51"/>
      <c r="EM25" s="52"/>
      <c r="EN25" s="226" t="str">
        <f t="shared" si="38"/>
        <v>Tropical Forest Restoration</v>
      </c>
      <c r="EO25" s="103"/>
      <c r="EP25" s="126"/>
      <c r="EQ25" s="112"/>
      <c r="ER25" s="51"/>
      <c r="ES25" s="52"/>
      <c r="ET25" s="226" t="str">
        <f t="shared" si="39"/>
        <v>Tropical Forest Restoration</v>
      </c>
      <c r="EU25" s="126"/>
      <c r="EV25" s="126"/>
      <c r="EW25" s="113"/>
      <c r="EX25" s="51"/>
      <c r="EY25" s="52"/>
      <c r="EZ25" s="226" t="str">
        <f t="shared" si="40"/>
        <v>Tropical Forest Restoration</v>
      </c>
      <c r="FA25" s="126"/>
      <c r="FB25" s="126"/>
      <c r="FC25" s="113"/>
      <c r="FD25" s="51"/>
      <c r="FE25" s="52"/>
      <c r="FF25" s="226" t="str">
        <f t="shared" si="41"/>
        <v>Tropical Forest Restoration</v>
      </c>
      <c r="FG25" s="103"/>
      <c r="FH25" s="126"/>
      <c r="FI25" s="111"/>
      <c r="FJ25" s="51"/>
      <c r="FK25" s="52"/>
      <c r="FL25" s="226" t="str">
        <f t="shared" si="42"/>
        <v>Tropical Forest Restoration</v>
      </c>
      <c r="FM25" s="103"/>
      <c r="FN25" s="103"/>
      <c r="FO25" s="106"/>
      <c r="FP25" s="41"/>
      <c r="FQ25" s="42"/>
      <c r="FR25" s="176">
        <f t="shared" si="8"/>
        <v>0</v>
      </c>
      <c r="FS25" s="34"/>
      <c r="FT25" s="34"/>
      <c r="FU25" s="34"/>
      <c r="FV25" s="33"/>
      <c r="FW25" s="37"/>
    </row>
    <row r="26" spans="1:179" ht="12.6" customHeight="1">
      <c r="A26" s="1094"/>
      <c r="B26" s="195" t="s">
        <v>92</v>
      </c>
      <c r="C26" s="226" t="str">
        <f t="shared" si="9"/>
        <v>Temperate Forest Restoration</v>
      </c>
      <c r="D26" s="101"/>
      <c r="E26" s="100"/>
      <c r="F26" s="105"/>
      <c r="G26" s="54"/>
      <c r="H26" s="56"/>
      <c r="I26" s="226" t="str">
        <f t="shared" si="12"/>
        <v>Temperate Forest Restoration</v>
      </c>
      <c r="J26" s="100"/>
      <c r="K26" s="100"/>
      <c r="L26" s="104"/>
      <c r="M26" s="55"/>
      <c r="N26" s="56"/>
      <c r="O26" s="226" t="str">
        <f t="shared" si="15"/>
        <v>Temperate Forest Restoration</v>
      </c>
      <c r="P26" s="100"/>
      <c r="Q26" s="100"/>
      <c r="R26" s="104"/>
      <c r="S26" s="55"/>
      <c r="T26" s="56"/>
      <c r="U26" s="226" t="str">
        <f t="shared" si="18"/>
        <v>Temperate Forest Restoration</v>
      </c>
      <c r="V26" s="100"/>
      <c r="W26" s="100"/>
      <c r="X26" s="113"/>
      <c r="Y26" s="55"/>
      <c r="Z26" s="56"/>
      <c r="AA26" s="226" t="str">
        <f t="shared" si="19"/>
        <v>Temperate Forest Restoration</v>
      </c>
      <c r="AB26" s="100"/>
      <c r="AC26" s="100"/>
      <c r="AD26" s="113"/>
      <c r="AE26" s="55"/>
      <c r="AF26" s="56"/>
      <c r="AG26" s="226" t="str">
        <f t="shared" si="20"/>
        <v>Temperate Forest Restoration</v>
      </c>
      <c r="AH26" s="100"/>
      <c r="AI26" s="100"/>
      <c r="AJ26" s="113"/>
      <c r="AK26" s="55"/>
      <c r="AL26" s="56"/>
      <c r="AM26" s="226" t="str">
        <f t="shared" si="21"/>
        <v>Temperate Forest Restoration</v>
      </c>
      <c r="AN26" s="100"/>
      <c r="AO26" s="100"/>
      <c r="AP26" s="113"/>
      <c r="AQ26" s="55"/>
      <c r="AR26" s="56"/>
      <c r="AS26" s="176">
        <f t="shared" si="44"/>
        <v>0</v>
      </c>
      <c r="AT26" s="226" t="str">
        <f t="shared" si="22"/>
        <v>Temperate Forest Restoration</v>
      </c>
      <c r="AU26" s="100"/>
      <c r="AV26" s="100"/>
      <c r="AW26" s="104"/>
      <c r="AX26" s="55"/>
      <c r="AY26" s="56"/>
      <c r="AZ26" s="226" t="str">
        <f t="shared" si="23"/>
        <v>Temperate Forest Restoration</v>
      </c>
      <c r="BA26" s="100"/>
      <c r="BB26" s="100"/>
      <c r="BC26" s="104"/>
      <c r="BD26" s="55"/>
      <c r="BE26" s="56"/>
      <c r="BF26" s="226" t="str">
        <f t="shared" si="24"/>
        <v>Temperate Forest Restoration</v>
      </c>
      <c r="BG26" s="100"/>
      <c r="BH26" s="100"/>
      <c r="BI26" s="104"/>
      <c r="BJ26" s="55"/>
      <c r="BK26" s="56"/>
      <c r="BL26" s="226" t="str">
        <f t="shared" si="25"/>
        <v>Temperate Forest Restoration</v>
      </c>
      <c r="BM26" s="100"/>
      <c r="BN26" s="100"/>
      <c r="BO26" s="104"/>
      <c r="BP26" s="55"/>
      <c r="BQ26" s="56"/>
      <c r="BR26" s="226" t="str">
        <f t="shared" si="26"/>
        <v>Temperate Forest Restoration</v>
      </c>
      <c r="BS26" s="100"/>
      <c r="BT26" s="100"/>
      <c r="BU26" s="104"/>
      <c r="BV26" s="55"/>
      <c r="BW26" s="56"/>
      <c r="BX26" s="226" t="str">
        <f t="shared" si="27"/>
        <v>Temperate Forest Restoration</v>
      </c>
      <c r="BY26" s="100"/>
      <c r="BZ26" s="100"/>
      <c r="CA26" s="104"/>
      <c r="CB26" s="55"/>
      <c r="CC26" s="56"/>
      <c r="CD26" s="226" t="str">
        <f t="shared" si="28"/>
        <v>Temperate Forest Restoration</v>
      </c>
      <c r="CE26" s="100"/>
      <c r="CF26" s="100"/>
      <c r="CG26" s="104"/>
      <c r="CH26" s="55"/>
      <c r="CI26" s="56"/>
      <c r="CJ26" s="176">
        <f t="shared" si="6"/>
        <v>0</v>
      </c>
      <c r="CK26" s="226" t="str">
        <f t="shared" si="29"/>
        <v>Temperate Forest Restoration</v>
      </c>
      <c r="CL26" s="103"/>
      <c r="CM26" s="103"/>
      <c r="CN26" s="106"/>
      <c r="CO26" s="41"/>
      <c r="CP26" s="42"/>
      <c r="CQ26" s="226" t="str">
        <f t="shared" si="30"/>
        <v>Temperate Forest Restoration</v>
      </c>
      <c r="CR26" s="103"/>
      <c r="CS26" s="126"/>
      <c r="CT26" s="106"/>
      <c r="CU26" s="51"/>
      <c r="CV26" s="52"/>
      <c r="CW26" s="226" t="str">
        <f t="shared" si="31"/>
        <v>Temperate Forest Restoration</v>
      </c>
      <c r="CX26" s="103"/>
      <c r="CY26" s="126"/>
      <c r="CZ26" s="106"/>
      <c r="DA26" s="51"/>
      <c r="DB26" s="52"/>
      <c r="DC26" s="226" t="str">
        <f t="shared" si="32"/>
        <v>Temperate Forest Restoration</v>
      </c>
      <c r="DD26" s="126"/>
      <c r="DE26" s="126"/>
      <c r="DF26" s="113"/>
      <c r="DG26" s="51"/>
      <c r="DH26" s="52"/>
      <c r="DI26" s="226" t="str">
        <f t="shared" si="33"/>
        <v>Temperate Forest Restoration</v>
      </c>
      <c r="DJ26" s="126"/>
      <c r="DK26" s="126"/>
      <c r="DL26" s="113"/>
      <c r="DM26" s="51"/>
      <c r="DN26" s="52"/>
      <c r="DO26" s="226" t="str">
        <f t="shared" si="34"/>
        <v>Temperate Forest Restoration</v>
      </c>
      <c r="DP26" s="103"/>
      <c r="DQ26" s="103"/>
      <c r="DR26" s="106"/>
      <c r="DS26" s="41"/>
      <c r="DT26" s="42"/>
      <c r="DU26" s="226" t="str">
        <f t="shared" si="35"/>
        <v>Temperate Forest Restoration</v>
      </c>
      <c r="DV26" s="103"/>
      <c r="DW26" s="103"/>
      <c r="DX26" s="106"/>
      <c r="DY26" s="41"/>
      <c r="DZ26" s="42"/>
      <c r="EA26" s="176">
        <f t="shared" si="7"/>
        <v>0</v>
      </c>
      <c r="EB26" s="226" t="str">
        <f t="shared" si="36"/>
        <v>Temperate Forest Restoration</v>
      </c>
      <c r="EC26" s="103"/>
      <c r="ED26" s="126"/>
      <c r="EE26" s="106"/>
      <c r="EF26" s="51"/>
      <c r="EG26" s="52"/>
      <c r="EH26" s="226" t="str">
        <f t="shared" si="37"/>
        <v>Temperate Forest Restoration</v>
      </c>
      <c r="EI26" s="103"/>
      <c r="EJ26" s="126"/>
      <c r="EK26" s="106"/>
      <c r="EL26" s="51"/>
      <c r="EM26" s="52"/>
      <c r="EN26" s="226" t="str">
        <f t="shared" si="38"/>
        <v>Temperate Forest Restoration</v>
      </c>
      <c r="EO26" s="103"/>
      <c r="EP26" s="126"/>
      <c r="EQ26" s="106"/>
      <c r="ER26" s="51"/>
      <c r="ES26" s="52"/>
      <c r="ET26" s="226" t="str">
        <f t="shared" si="39"/>
        <v>Temperate Forest Restoration</v>
      </c>
      <c r="EU26" s="126"/>
      <c r="EV26" s="126"/>
      <c r="EW26" s="113"/>
      <c r="EX26" s="51"/>
      <c r="EY26" s="52"/>
      <c r="EZ26" s="226" t="str">
        <f t="shared" si="40"/>
        <v>Temperate Forest Restoration</v>
      </c>
      <c r="FA26" s="126"/>
      <c r="FB26" s="126"/>
      <c r="FC26" s="113"/>
      <c r="FD26" s="51"/>
      <c r="FE26" s="52"/>
      <c r="FF26" s="226" t="str">
        <f t="shared" si="41"/>
        <v>Temperate Forest Restoration</v>
      </c>
      <c r="FG26" s="103"/>
      <c r="FH26" s="126"/>
      <c r="FI26" s="111"/>
      <c r="FJ26" s="51"/>
      <c r="FK26" s="52"/>
      <c r="FL26" s="226" t="str">
        <f t="shared" si="42"/>
        <v>Temperate Forest Restoration</v>
      </c>
      <c r="FM26" s="103"/>
      <c r="FN26" s="103"/>
      <c r="FO26" s="106"/>
      <c r="FP26" s="41"/>
      <c r="FQ26" s="42"/>
      <c r="FR26" s="176">
        <f t="shared" si="8"/>
        <v>0</v>
      </c>
      <c r="FS26" s="34"/>
      <c r="FT26" s="34"/>
      <c r="FU26" s="34"/>
      <c r="FV26" s="33"/>
      <c r="FW26" s="37"/>
    </row>
    <row r="27" spans="1:179" ht="12.6" customHeight="1">
      <c r="A27" s="1094"/>
      <c r="B27" s="195" t="s">
        <v>93</v>
      </c>
      <c r="C27" s="226" t="str">
        <f t="shared" si="9"/>
        <v>Afforestation</v>
      </c>
      <c r="D27" s="101"/>
      <c r="E27" s="100"/>
      <c r="F27" s="104"/>
      <c r="G27" s="54"/>
      <c r="H27" s="56"/>
      <c r="I27" s="226" t="str">
        <f t="shared" si="12"/>
        <v>Afforestation</v>
      </c>
      <c r="J27" s="101"/>
      <c r="K27" s="100"/>
      <c r="L27" s="104"/>
      <c r="M27" s="55"/>
      <c r="N27" s="56"/>
      <c r="O27" s="226" t="str">
        <f t="shared" si="15"/>
        <v>Afforestation</v>
      </c>
      <c r="P27" s="101"/>
      <c r="Q27" s="100"/>
      <c r="R27" s="104"/>
      <c r="S27" s="55"/>
      <c r="T27" s="56"/>
      <c r="U27" s="226" t="str">
        <f t="shared" si="18"/>
        <v>Afforestation</v>
      </c>
      <c r="V27" s="127"/>
      <c r="W27" s="100"/>
      <c r="X27" s="104"/>
      <c r="Y27" s="55"/>
      <c r="Z27" s="56"/>
      <c r="AA27" s="226" t="str">
        <f t="shared" si="19"/>
        <v>Afforestation</v>
      </c>
      <c r="AB27" s="127"/>
      <c r="AC27" s="100"/>
      <c r="AD27" s="104"/>
      <c r="AE27" s="55"/>
      <c r="AF27" s="56"/>
      <c r="AG27" s="226" t="str">
        <f t="shared" si="20"/>
        <v>Afforestation</v>
      </c>
      <c r="AH27" s="127"/>
      <c r="AI27" s="100"/>
      <c r="AJ27" s="104"/>
      <c r="AK27" s="55"/>
      <c r="AL27" s="56"/>
      <c r="AM27" s="226" t="str">
        <f t="shared" si="21"/>
        <v>Afforestation</v>
      </c>
      <c r="AN27" s="127"/>
      <c r="AO27" s="100"/>
      <c r="AP27" s="104"/>
      <c r="AQ27" s="55"/>
      <c r="AR27" s="56"/>
      <c r="AS27" s="176">
        <f t="shared" si="44"/>
        <v>0</v>
      </c>
      <c r="AT27" s="226" t="str">
        <f t="shared" si="22"/>
        <v>Afforestation</v>
      </c>
      <c r="AU27" s="101"/>
      <c r="AV27" s="100"/>
      <c r="AW27" s="107"/>
      <c r="AX27" s="55"/>
      <c r="AY27" s="56"/>
      <c r="AZ27" s="226" t="str">
        <f t="shared" si="23"/>
        <v>Afforestation</v>
      </c>
      <c r="BA27" s="101"/>
      <c r="BB27" s="100"/>
      <c r="BC27" s="107"/>
      <c r="BD27" s="55"/>
      <c r="BE27" s="56"/>
      <c r="BF27" s="226" t="str">
        <f t="shared" si="24"/>
        <v>Afforestation</v>
      </c>
      <c r="BG27" s="101"/>
      <c r="BH27" s="100"/>
      <c r="BI27" s="107"/>
      <c r="BJ27" s="55"/>
      <c r="BK27" s="56"/>
      <c r="BL27" s="226" t="str">
        <f t="shared" si="25"/>
        <v>Afforestation</v>
      </c>
      <c r="BM27" s="101">
        <f>'Advance Control'!$F$108</f>
        <v>0</v>
      </c>
      <c r="BN27" s="100">
        <f t="shared" ref="BN27" si="68">BM27*$BL$48</f>
        <v>0</v>
      </c>
      <c r="BO27" s="104">
        <f>'Advance Control'!$I$108</f>
        <v>0.4</v>
      </c>
      <c r="BP27" s="55">
        <f t="shared" ref="BP27" si="69">(BM27+BO27)</f>
        <v>0.4</v>
      </c>
      <c r="BQ27" s="56">
        <f t="shared" ref="BQ27" si="70">BO27*$BL$48</f>
        <v>7.7655716000000004</v>
      </c>
      <c r="BR27" s="226" t="str">
        <f t="shared" si="26"/>
        <v>Afforestation</v>
      </c>
      <c r="BS27" s="101">
        <f>'Advance Control'!$F$108</f>
        <v>0</v>
      </c>
      <c r="BT27" s="100">
        <f t="shared" ref="BT27" si="71">BS27*$BR$48</f>
        <v>0</v>
      </c>
      <c r="BU27" s="104">
        <f>'Advance Control'!$I$108</f>
        <v>0.4</v>
      </c>
      <c r="BV27" s="55">
        <f t="shared" ref="BV27" si="72">(BS27+BU27)</f>
        <v>0.4</v>
      </c>
      <c r="BW27" s="56">
        <f t="shared" ref="BW27" si="73">BU27*$BR$48</f>
        <v>38.417360000000002</v>
      </c>
      <c r="BX27" s="226" t="str">
        <f t="shared" si="27"/>
        <v>Afforestation</v>
      </c>
      <c r="BY27" s="101">
        <f>'Advance Control'!$F$108</f>
        <v>0</v>
      </c>
      <c r="BZ27" s="100">
        <f t="shared" ref="BZ27" si="74">BY27*$BX$48</f>
        <v>0</v>
      </c>
      <c r="CA27" s="104">
        <f>'Advance Control'!$I$108</f>
        <v>0.4</v>
      </c>
      <c r="CB27" s="55">
        <f t="shared" ref="CB27" si="75">(BY27+CA27)</f>
        <v>0.4</v>
      </c>
      <c r="CC27" s="56">
        <f t="shared" ref="CC27" si="76">CA27*$BX$48</f>
        <v>6.3977180000000011</v>
      </c>
      <c r="CD27" s="226" t="str">
        <f t="shared" si="28"/>
        <v>Afforestation</v>
      </c>
      <c r="CE27" s="101">
        <f>'Advance Control'!$F$108</f>
        <v>0</v>
      </c>
      <c r="CF27" s="100">
        <f t="shared" ref="CF27" si="77">CE27*$CD$48</f>
        <v>0</v>
      </c>
      <c r="CG27" s="104">
        <f>'Advance Control'!$I$108</f>
        <v>0.4</v>
      </c>
      <c r="CH27" s="55">
        <f t="shared" ref="CH27" si="78">(CE27+CG27)</f>
        <v>0.4</v>
      </c>
      <c r="CI27" s="56">
        <f>CG27*$CD$48</f>
        <v>1.9884691999999999</v>
      </c>
      <c r="CJ27" s="176">
        <f t="shared" si="6"/>
        <v>54.569118799999998</v>
      </c>
      <c r="CK27" s="226" t="str">
        <f t="shared" si="29"/>
        <v>Afforestation</v>
      </c>
      <c r="CL27" s="119"/>
      <c r="CM27" s="103"/>
      <c r="CN27" s="109"/>
      <c r="CO27" s="41"/>
      <c r="CP27" s="42"/>
      <c r="CQ27" s="226" t="str">
        <f t="shared" si="30"/>
        <v>Afforestation</v>
      </c>
      <c r="CR27" s="119"/>
      <c r="CS27" s="126"/>
      <c r="CT27" s="109"/>
      <c r="CU27" s="51"/>
      <c r="CV27" s="52"/>
      <c r="CW27" s="226" t="str">
        <f t="shared" si="31"/>
        <v>Afforestation</v>
      </c>
      <c r="CX27" s="119"/>
      <c r="CY27" s="126"/>
      <c r="CZ27" s="109"/>
      <c r="DA27" s="51"/>
      <c r="DB27" s="52"/>
      <c r="DC27" s="226" t="str">
        <f t="shared" si="32"/>
        <v>Afforestation</v>
      </c>
      <c r="DD27" s="127"/>
      <c r="DE27" s="126"/>
      <c r="DF27" s="114"/>
      <c r="DG27" s="51"/>
      <c r="DH27" s="52"/>
      <c r="DI27" s="226" t="str">
        <f t="shared" si="33"/>
        <v>Afforestation</v>
      </c>
      <c r="DJ27" s="127"/>
      <c r="DK27" s="126"/>
      <c r="DL27" s="114"/>
      <c r="DM27" s="51"/>
      <c r="DN27" s="52"/>
      <c r="DO27" s="226" t="str">
        <f t="shared" si="34"/>
        <v>Afforestation</v>
      </c>
      <c r="DP27" s="119"/>
      <c r="DQ27" s="103"/>
      <c r="DR27" s="109"/>
      <c r="DS27" s="41"/>
      <c r="DT27" s="42"/>
      <c r="DU27" s="226" t="str">
        <f t="shared" si="35"/>
        <v>Afforestation</v>
      </c>
      <c r="DV27" s="119"/>
      <c r="DW27" s="103"/>
      <c r="DX27" s="109"/>
      <c r="DY27" s="41"/>
      <c r="DZ27" s="42"/>
      <c r="EA27" s="176">
        <f t="shared" si="7"/>
        <v>0</v>
      </c>
      <c r="EB27" s="226" t="str">
        <f t="shared" si="36"/>
        <v>Afforestation</v>
      </c>
      <c r="EC27" s="119"/>
      <c r="ED27" s="126"/>
      <c r="EE27" s="109"/>
      <c r="EF27" s="51"/>
      <c r="EG27" s="52"/>
      <c r="EH27" s="226" t="str">
        <f t="shared" si="37"/>
        <v>Afforestation</v>
      </c>
      <c r="EI27" s="119"/>
      <c r="EJ27" s="126"/>
      <c r="EK27" s="109"/>
      <c r="EL27" s="51"/>
      <c r="EM27" s="52"/>
      <c r="EN27" s="226" t="str">
        <f t="shared" si="38"/>
        <v>Afforestation</v>
      </c>
      <c r="EO27" s="119"/>
      <c r="EP27" s="126"/>
      <c r="EQ27" s="109"/>
      <c r="ER27" s="51"/>
      <c r="ES27" s="52"/>
      <c r="ET27" s="226" t="str">
        <f t="shared" si="39"/>
        <v>Afforestation</v>
      </c>
      <c r="EU27" s="127"/>
      <c r="EV27" s="126"/>
      <c r="EW27" s="114"/>
      <c r="EX27" s="51"/>
      <c r="EY27" s="52"/>
      <c r="EZ27" s="226" t="str">
        <f t="shared" si="40"/>
        <v>Afforestation</v>
      </c>
      <c r="FA27" s="127"/>
      <c r="FB27" s="126"/>
      <c r="FC27" s="114"/>
      <c r="FD27" s="51"/>
      <c r="FE27" s="52"/>
      <c r="FF27" s="226" t="str">
        <f t="shared" si="41"/>
        <v>Afforestation</v>
      </c>
      <c r="FG27" s="119"/>
      <c r="FH27" s="126"/>
      <c r="FI27" s="111"/>
      <c r="FJ27" s="51"/>
      <c r="FK27" s="52"/>
      <c r="FL27" s="226" t="str">
        <f t="shared" si="42"/>
        <v>Afforestation</v>
      </c>
      <c r="FM27" s="119"/>
      <c r="FN27" s="103"/>
      <c r="FO27" s="109"/>
      <c r="FP27" s="41"/>
      <c r="FQ27" s="42"/>
      <c r="FR27" s="176">
        <f t="shared" si="8"/>
        <v>0</v>
      </c>
      <c r="FS27" s="34"/>
      <c r="FT27" s="34"/>
      <c r="FU27" s="34"/>
      <c r="FV27" s="33"/>
      <c r="FW27" s="37"/>
    </row>
    <row r="28" spans="1:179" ht="12.6" customHeight="1">
      <c r="A28" s="1094"/>
      <c r="B28" s="195" t="s">
        <v>94</v>
      </c>
      <c r="C28" s="226" t="str">
        <f t="shared" si="9"/>
        <v>Bamboo</v>
      </c>
      <c r="D28" s="101"/>
      <c r="E28" s="100"/>
      <c r="F28" s="104"/>
      <c r="G28" s="54"/>
      <c r="H28" s="56"/>
      <c r="I28" s="226" t="str">
        <f t="shared" si="12"/>
        <v>Bamboo</v>
      </c>
      <c r="J28" s="101"/>
      <c r="K28" s="100"/>
      <c r="L28" s="104"/>
      <c r="M28" s="55"/>
      <c r="N28" s="56"/>
      <c r="O28" s="226" t="str">
        <f t="shared" si="15"/>
        <v>Bamboo</v>
      </c>
      <c r="P28" s="101"/>
      <c r="Q28" s="100"/>
      <c r="R28" s="104"/>
      <c r="S28" s="55"/>
      <c r="T28" s="56"/>
      <c r="U28" s="226" t="str">
        <f t="shared" si="18"/>
        <v>Bamboo</v>
      </c>
      <c r="V28" s="127"/>
      <c r="W28" s="100"/>
      <c r="X28" s="104"/>
      <c r="Y28" s="55"/>
      <c r="Z28" s="56"/>
      <c r="AA28" s="226" t="str">
        <f t="shared" si="19"/>
        <v>Bamboo</v>
      </c>
      <c r="AB28" s="127"/>
      <c r="AC28" s="100"/>
      <c r="AD28" s="104"/>
      <c r="AE28" s="55"/>
      <c r="AF28" s="56"/>
      <c r="AG28" s="226" t="str">
        <f t="shared" si="20"/>
        <v>Bamboo</v>
      </c>
      <c r="AH28" s="127"/>
      <c r="AI28" s="100"/>
      <c r="AJ28" s="104"/>
      <c r="AK28" s="55"/>
      <c r="AL28" s="56"/>
      <c r="AM28" s="226" t="str">
        <f t="shared" si="21"/>
        <v>Bamboo</v>
      </c>
      <c r="AN28" s="127"/>
      <c r="AO28" s="100"/>
      <c r="AP28" s="104"/>
      <c r="AQ28" s="55"/>
      <c r="AR28" s="56"/>
      <c r="AS28" s="176">
        <f t="shared" si="44"/>
        <v>0</v>
      </c>
      <c r="AT28" s="226" t="str">
        <f t="shared" si="22"/>
        <v>Bamboo</v>
      </c>
      <c r="AU28" s="101"/>
      <c r="AV28" s="100"/>
      <c r="AW28" s="104"/>
      <c r="AX28" s="55"/>
      <c r="AY28" s="56"/>
      <c r="AZ28" s="226" t="str">
        <f t="shared" si="23"/>
        <v>Bamboo</v>
      </c>
      <c r="BA28" s="101"/>
      <c r="BB28" s="100"/>
      <c r="BC28" s="104"/>
      <c r="BD28" s="55"/>
      <c r="BE28" s="56"/>
      <c r="BF28" s="226" t="str">
        <f t="shared" si="24"/>
        <v>Bamboo</v>
      </c>
      <c r="BG28" s="101"/>
      <c r="BH28" s="100"/>
      <c r="BI28" s="104"/>
      <c r="BJ28" s="55"/>
      <c r="BK28" s="56"/>
      <c r="BL28" s="226" t="str">
        <f t="shared" si="25"/>
        <v>Bamboo</v>
      </c>
      <c r="BM28" s="101"/>
      <c r="BN28" s="100"/>
      <c r="BO28" s="104"/>
      <c r="BP28" s="55"/>
      <c r="BQ28" s="56"/>
      <c r="BR28" s="226" t="str">
        <f t="shared" si="26"/>
        <v>Bamboo</v>
      </c>
      <c r="BS28" s="101"/>
      <c r="BT28" s="100"/>
      <c r="BU28" s="104"/>
      <c r="BV28" s="55"/>
      <c r="BW28" s="56"/>
      <c r="BX28" s="226" t="str">
        <f t="shared" si="27"/>
        <v>Bamboo</v>
      </c>
      <c r="BY28" s="101"/>
      <c r="BZ28" s="100"/>
      <c r="CA28" s="104"/>
      <c r="CB28" s="55"/>
      <c r="CC28" s="56"/>
      <c r="CD28" s="226" t="str">
        <f t="shared" si="28"/>
        <v>Bamboo</v>
      </c>
      <c r="CE28" s="101"/>
      <c r="CF28" s="100"/>
      <c r="CG28" s="104"/>
      <c r="CH28" s="55"/>
      <c r="CI28" s="56"/>
      <c r="CJ28" s="176">
        <f t="shared" si="6"/>
        <v>0</v>
      </c>
      <c r="CK28" s="226" t="str">
        <f t="shared" si="29"/>
        <v>Bamboo</v>
      </c>
      <c r="CL28" s="119"/>
      <c r="CM28" s="103"/>
      <c r="CN28" s="106"/>
      <c r="CO28" s="41"/>
      <c r="CP28" s="42"/>
      <c r="CQ28" s="226" t="str">
        <f t="shared" si="30"/>
        <v>Bamboo</v>
      </c>
      <c r="CR28" s="119"/>
      <c r="CS28" s="126"/>
      <c r="CT28" s="106"/>
      <c r="CU28" s="51"/>
      <c r="CV28" s="52"/>
      <c r="CW28" s="226" t="str">
        <f t="shared" si="31"/>
        <v>Bamboo</v>
      </c>
      <c r="CX28" s="119"/>
      <c r="CY28" s="126"/>
      <c r="CZ28" s="106"/>
      <c r="DA28" s="51"/>
      <c r="DB28" s="52"/>
      <c r="DC28" s="226" t="str">
        <f t="shared" si="32"/>
        <v>Bamboo</v>
      </c>
      <c r="DD28" s="127"/>
      <c r="DE28" s="126"/>
      <c r="DF28" s="113"/>
      <c r="DG28" s="51"/>
      <c r="DH28" s="52"/>
      <c r="DI28" s="226" t="str">
        <f t="shared" si="33"/>
        <v>Bamboo</v>
      </c>
      <c r="DJ28" s="127"/>
      <c r="DK28" s="126"/>
      <c r="DL28" s="113"/>
      <c r="DM28" s="51"/>
      <c r="DN28" s="52"/>
      <c r="DO28" s="226" t="str">
        <f t="shared" si="34"/>
        <v>Bamboo</v>
      </c>
      <c r="DP28" s="119"/>
      <c r="DQ28" s="103"/>
      <c r="DR28" s="106"/>
      <c r="DS28" s="41"/>
      <c r="DT28" s="42"/>
      <c r="DU28" s="226" t="str">
        <f t="shared" si="35"/>
        <v>Bamboo</v>
      </c>
      <c r="DV28" s="119"/>
      <c r="DW28" s="103"/>
      <c r="DX28" s="106"/>
      <c r="DY28" s="41"/>
      <c r="DZ28" s="42"/>
      <c r="EA28" s="176">
        <f t="shared" si="7"/>
        <v>0</v>
      </c>
      <c r="EB28" s="226" t="str">
        <f t="shared" si="36"/>
        <v>Bamboo</v>
      </c>
      <c r="EC28" s="119"/>
      <c r="ED28" s="126"/>
      <c r="EE28" s="106"/>
      <c r="EF28" s="51"/>
      <c r="EG28" s="52"/>
      <c r="EH28" s="226" t="str">
        <f t="shared" si="37"/>
        <v>Bamboo</v>
      </c>
      <c r="EI28" s="119"/>
      <c r="EJ28" s="126"/>
      <c r="EK28" s="106"/>
      <c r="EL28" s="51"/>
      <c r="EM28" s="52"/>
      <c r="EN28" s="226" t="str">
        <f t="shared" si="38"/>
        <v>Bamboo</v>
      </c>
      <c r="EO28" s="119"/>
      <c r="EP28" s="126"/>
      <c r="EQ28" s="106"/>
      <c r="ER28" s="51"/>
      <c r="ES28" s="52"/>
      <c r="ET28" s="226" t="str">
        <f t="shared" si="39"/>
        <v>Bamboo</v>
      </c>
      <c r="EU28" s="127"/>
      <c r="EV28" s="126"/>
      <c r="EW28" s="113"/>
      <c r="EX28" s="51"/>
      <c r="EY28" s="52"/>
      <c r="EZ28" s="226" t="str">
        <f t="shared" si="40"/>
        <v>Bamboo</v>
      </c>
      <c r="FA28" s="127"/>
      <c r="FB28" s="126"/>
      <c r="FC28" s="113"/>
      <c r="FD28" s="51"/>
      <c r="FE28" s="52"/>
      <c r="FF28" s="226" t="str">
        <f t="shared" si="41"/>
        <v>Bamboo</v>
      </c>
      <c r="FG28" s="119"/>
      <c r="FH28" s="126"/>
      <c r="FI28" s="111"/>
      <c r="FJ28" s="51"/>
      <c r="FK28" s="52"/>
      <c r="FL28" s="226" t="str">
        <f t="shared" si="42"/>
        <v>Bamboo</v>
      </c>
      <c r="FM28" s="119"/>
      <c r="FN28" s="103"/>
      <c r="FO28" s="106"/>
      <c r="FP28" s="41"/>
      <c r="FQ28" s="42"/>
      <c r="FR28" s="176">
        <f t="shared" si="8"/>
        <v>0</v>
      </c>
      <c r="FS28" s="34"/>
      <c r="FT28" s="34"/>
      <c r="FU28" s="34"/>
      <c r="FV28" s="33"/>
      <c r="FW28" s="37"/>
    </row>
    <row r="29" spans="1:179" ht="12.6" customHeight="1">
      <c r="A29" s="1094"/>
      <c r="B29" s="195" t="s">
        <v>233</v>
      </c>
      <c r="C29" s="226" t="str">
        <f t="shared" si="9"/>
        <v>Grassland Protection</v>
      </c>
      <c r="D29" s="102"/>
      <c r="E29" s="103"/>
      <c r="F29" s="106"/>
      <c r="G29" s="41"/>
      <c r="H29" s="42"/>
      <c r="I29" s="226" t="str">
        <f t="shared" si="12"/>
        <v>Grassland Protection</v>
      </c>
      <c r="J29" s="102"/>
      <c r="K29" s="103"/>
      <c r="L29" s="106"/>
      <c r="M29" s="41"/>
      <c r="N29" s="42"/>
      <c r="O29" s="226" t="str">
        <f t="shared" si="15"/>
        <v>Grassland Protection</v>
      </c>
      <c r="P29" s="99"/>
      <c r="Q29" s="100"/>
      <c r="R29" s="104"/>
      <c r="S29" s="55"/>
      <c r="T29" s="56"/>
      <c r="U29" s="226" t="str">
        <f t="shared" si="18"/>
        <v>Grassland Protection</v>
      </c>
      <c r="V29" s="99"/>
      <c r="W29" s="100"/>
      <c r="X29" s="104"/>
      <c r="Y29" s="55"/>
      <c r="Z29" s="56"/>
      <c r="AA29" s="226" t="str">
        <f t="shared" si="19"/>
        <v>Grassland Protection</v>
      </c>
      <c r="AB29" s="102"/>
      <c r="AC29" s="103"/>
      <c r="AD29" s="106"/>
      <c r="AE29" s="41"/>
      <c r="AF29" s="42"/>
      <c r="AG29" s="226" t="str">
        <f t="shared" si="20"/>
        <v>Grassland Protection</v>
      </c>
      <c r="AH29" s="99"/>
      <c r="AI29" s="100"/>
      <c r="AJ29" s="104"/>
      <c r="AK29" s="55"/>
      <c r="AL29" s="56"/>
      <c r="AM29" s="226" t="str">
        <f t="shared" si="21"/>
        <v>Grassland Protection</v>
      </c>
      <c r="AN29" s="99"/>
      <c r="AO29" s="100"/>
      <c r="AP29" s="104"/>
      <c r="AQ29" s="55"/>
      <c r="AR29" s="56"/>
      <c r="AS29" s="176">
        <f t="shared" si="44"/>
        <v>0</v>
      </c>
      <c r="AT29" s="226" t="str">
        <f t="shared" si="22"/>
        <v>Grassland Protection</v>
      </c>
      <c r="AU29" s="101">
        <f>'Advance Control'!$F$76</f>
        <v>4.1694132494121114E-2</v>
      </c>
      <c r="AV29" s="100">
        <f>AU29*$AT$48</f>
        <v>16.559121832428353</v>
      </c>
      <c r="AW29" s="104">
        <f>'Advance Control'!$I$76</f>
        <v>0.11181497595056084</v>
      </c>
      <c r="AX29" s="55">
        <f>(AU29+AW29)</f>
        <v>0.15350910844468196</v>
      </c>
      <c r="AY29" s="56">
        <f>AW29*$AT$48</f>
        <v>44.408114492283858</v>
      </c>
      <c r="AZ29" s="226" t="str">
        <f t="shared" si="23"/>
        <v>Grassland Protection</v>
      </c>
      <c r="BA29" s="101">
        <f>'Advance Control'!$F$76</f>
        <v>4.1694132494121114E-2</v>
      </c>
      <c r="BB29" s="100">
        <f t="shared" ref="BB29:BB32" si="79">BA29*$AZ$48</f>
        <v>4.9722938518313375</v>
      </c>
      <c r="BC29" s="104">
        <f>'Advance Control'!$I$76</f>
        <v>0.11181497595056084</v>
      </c>
      <c r="BD29" s="55">
        <f>(BA29+BC29)</f>
        <v>0.15350910844468196</v>
      </c>
      <c r="BE29" s="56">
        <f t="shared" ref="BE29:BE33" si="80">BC29*$AZ$48</f>
        <v>13.334656082364479</v>
      </c>
      <c r="BF29" s="226" t="str">
        <f t="shared" si="24"/>
        <v>Grassland Protection</v>
      </c>
      <c r="BG29" s="101">
        <f>'Advance Control'!$F$76</f>
        <v>4.1694132494121114E-2</v>
      </c>
      <c r="BH29" s="100">
        <f>BG29*$BF$48</f>
        <v>3.1077291613284368</v>
      </c>
      <c r="BI29" s="104">
        <f>'Advance Control'!$I$76</f>
        <v>0.11181497595056084</v>
      </c>
      <c r="BJ29" s="55">
        <f>(BG29+BI29)</f>
        <v>0.15350910844468196</v>
      </c>
      <c r="BK29" s="56">
        <f>BI29*$BF$48</f>
        <v>8.3342820835471763</v>
      </c>
      <c r="BL29" s="226" t="str">
        <f t="shared" si="25"/>
        <v>Grassland Protection</v>
      </c>
      <c r="BM29" s="101"/>
      <c r="BN29" s="100"/>
      <c r="BO29" s="104"/>
      <c r="BP29" s="55"/>
      <c r="BQ29" s="56"/>
      <c r="BR29" s="226" t="str">
        <f t="shared" si="26"/>
        <v>Grassland Protection</v>
      </c>
      <c r="BS29" s="101"/>
      <c r="BT29" s="100"/>
      <c r="BU29" s="104"/>
      <c r="BV29" s="55"/>
      <c r="BW29" s="56"/>
      <c r="BX29" s="226" t="str">
        <f t="shared" si="27"/>
        <v>Grassland Protection</v>
      </c>
      <c r="BY29" s="101"/>
      <c r="BZ29" s="100"/>
      <c r="CA29" s="104"/>
      <c r="CB29" s="55"/>
      <c r="CC29" s="56"/>
      <c r="CD29" s="226" t="str">
        <f t="shared" si="28"/>
        <v>Grassland Protection</v>
      </c>
      <c r="CE29" s="101"/>
      <c r="CF29" s="100"/>
      <c r="CG29" s="104"/>
      <c r="CH29" s="55"/>
      <c r="CI29" s="56"/>
      <c r="CJ29" s="176">
        <f t="shared" si="6"/>
        <v>90.716197503783633</v>
      </c>
      <c r="CK29" s="226" t="str">
        <f t="shared" si="29"/>
        <v>Grassland Protection</v>
      </c>
      <c r="CL29" s="102"/>
      <c r="CM29" s="103"/>
      <c r="CN29" s="106"/>
      <c r="CO29" s="41"/>
      <c r="CP29" s="42"/>
      <c r="CQ29" s="226" t="str">
        <f t="shared" si="30"/>
        <v>Grassland Protection</v>
      </c>
      <c r="CR29" s="102"/>
      <c r="CS29" s="126"/>
      <c r="CT29" s="106"/>
      <c r="CU29" s="51"/>
      <c r="CV29" s="52"/>
      <c r="CW29" s="226" t="str">
        <f t="shared" si="31"/>
        <v>Grassland Protection</v>
      </c>
      <c r="CX29" s="102"/>
      <c r="CY29" s="126"/>
      <c r="CZ29" s="106"/>
      <c r="DA29" s="51"/>
      <c r="DB29" s="52"/>
      <c r="DC29" s="226" t="str">
        <f t="shared" si="32"/>
        <v>Grassland Protection</v>
      </c>
      <c r="DD29" s="127"/>
      <c r="DE29" s="126"/>
      <c r="DF29" s="113"/>
      <c r="DG29" s="51"/>
      <c r="DH29" s="52"/>
      <c r="DI29" s="226" t="str">
        <f t="shared" si="33"/>
        <v>Grassland Protection</v>
      </c>
      <c r="DJ29" s="125"/>
      <c r="DK29" s="126"/>
      <c r="DL29" s="113"/>
      <c r="DM29" s="51"/>
      <c r="DN29" s="52"/>
      <c r="DO29" s="226" t="str">
        <f t="shared" si="34"/>
        <v>Grassland Protection</v>
      </c>
      <c r="DP29" s="102"/>
      <c r="DQ29" s="103"/>
      <c r="DR29" s="106"/>
      <c r="DS29" s="41"/>
      <c r="DT29" s="42"/>
      <c r="DU29" s="226" t="str">
        <f t="shared" si="35"/>
        <v>Grassland Protection</v>
      </c>
      <c r="DV29" s="102"/>
      <c r="DW29" s="103"/>
      <c r="DX29" s="106"/>
      <c r="DY29" s="41"/>
      <c r="DZ29" s="42"/>
      <c r="EA29" s="176">
        <f t="shared" si="7"/>
        <v>0</v>
      </c>
      <c r="EB29" s="226" t="str">
        <f t="shared" si="36"/>
        <v>Grassland Protection</v>
      </c>
      <c r="EC29" s="102"/>
      <c r="ED29" s="103"/>
      <c r="EE29" s="106"/>
      <c r="EF29" s="41"/>
      <c r="EG29" s="42"/>
      <c r="EH29" s="226" t="str">
        <f t="shared" si="37"/>
        <v>Grassland Protection</v>
      </c>
      <c r="EI29" s="102"/>
      <c r="EJ29" s="103"/>
      <c r="EK29" s="106"/>
      <c r="EL29" s="41"/>
      <c r="EM29" s="42"/>
      <c r="EN29" s="226" t="str">
        <f t="shared" si="38"/>
        <v>Grassland Protection</v>
      </c>
      <c r="EO29" s="102"/>
      <c r="EP29" s="103"/>
      <c r="EQ29" s="106"/>
      <c r="ER29" s="41"/>
      <c r="ES29" s="42"/>
      <c r="ET29" s="226" t="str">
        <f t="shared" si="39"/>
        <v>Grassland Protection</v>
      </c>
      <c r="EU29" s="125"/>
      <c r="EV29" s="126"/>
      <c r="EW29" s="113"/>
      <c r="EX29" s="51"/>
      <c r="EY29" s="52"/>
      <c r="EZ29" s="226" t="str">
        <f t="shared" si="40"/>
        <v>Grassland Protection</v>
      </c>
      <c r="FA29" s="125"/>
      <c r="FB29" s="126"/>
      <c r="FC29" s="113"/>
      <c r="FD29" s="51"/>
      <c r="FE29" s="52"/>
      <c r="FF29" s="226" t="str">
        <f t="shared" si="41"/>
        <v>Grassland Protection</v>
      </c>
      <c r="FG29" s="102"/>
      <c r="FH29" s="103"/>
      <c r="FI29" s="106"/>
      <c r="FJ29" s="41"/>
      <c r="FK29" s="42"/>
      <c r="FL29" s="226" t="str">
        <f t="shared" si="42"/>
        <v>Grassland Protection</v>
      </c>
      <c r="FM29" s="102"/>
      <c r="FN29" s="103"/>
      <c r="FO29" s="106"/>
      <c r="FP29" s="41"/>
      <c r="FQ29" s="42"/>
      <c r="FR29" s="176">
        <f t="shared" si="8"/>
        <v>0</v>
      </c>
      <c r="FS29" s="34"/>
      <c r="FT29" s="34"/>
      <c r="FU29" s="34"/>
      <c r="FV29" s="33"/>
      <c r="FW29" s="37"/>
    </row>
    <row r="30" spans="1:179" ht="12.6" customHeight="1">
      <c r="A30" s="1094"/>
      <c r="B30" s="195" t="s">
        <v>243</v>
      </c>
      <c r="C30" s="226" t="str">
        <f t="shared" si="9"/>
        <v>Multistrata Agroforestry</v>
      </c>
      <c r="D30" s="99">
        <f>'Advance Control'!$F$26</f>
        <v>7.5316194329940814E-2</v>
      </c>
      <c r="E30" s="100">
        <f>D30*$C$48</f>
        <v>68.911274962328719</v>
      </c>
      <c r="F30" s="113">
        <f>'Advance Control'!$I$26</f>
        <v>0</v>
      </c>
      <c r="G30" s="55">
        <f>(D30+F30)</f>
        <v>7.5316194329940814E-2</v>
      </c>
      <c r="H30" s="56">
        <f>F30*$C$48</f>
        <v>0</v>
      </c>
      <c r="I30" s="226" t="str">
        <f t="shared" si="12"/>
        <v>Multistrata Agroforestry</v>
      </c>
      <c r="J30" s="99">
        <f>'Advance Control'!$F$26</f>
        <v>7.5316194329940814E-2</v>
      </c>
      <c r="K30" s="100">
        <f t="shared" ref="K30" si="81">J30*$I$48</f>
        <v>13.816172827167332</v>
      </c>
      <c r="L30" s="113">
        <f>'Advance Control'!$I$26</f>
        <v>0</v>
      </c>
      <c r="M30" s="55">
        <f>(J30+L30)</f>
        <v>7.5316194329940814E-2</v>
      </c>
      <c r="N30" s="56">
        <f t="shared" ref="N30" si="82">L30*$I$48</f>
        <v>0</v>
      </c>
      <c r="O30" s="226" t="str">
        <f t="shared" si="15"/>
        <v>Multistrata Agroforestry</v>
      </c>
      <c r="P30" s="99">
        <f>'Advance Control'!$F$26</f>
        <v>7.5316194329940814E-2</v>
      </c>
      <c r="Q30" s="100">
        <f t="shared" ref="Q30" si="83">P30*$O$48</f>
        <v>17.272552210503942</v>
      </c>
      <c r="R30" s="113">
        <f>'Advance Control'!$I$26</f>
        <v>0</v>
      </c>
      <c r="S30" s="55">
        <f>(P30+R30)</f>
        <v>7.5316194329940814E-2</v>
      </c>
      <c r="T30" s="56">
        <f t="shared" ref="T30" si="84">R30*$O$48</f>
        <v>0</v>
      </c>
      <c r="U30" s="226" t="str">
        <f t="shared" si="18"/>
        <v>Multistrata Agroforestry</v>
      </c>
      <c r="V30" s="101"/>
      <c r="W30" s="100"/>
      <c r="X30" s="104"/>
      <c r="Y30" s="55"/>
      <c r="Z30" s="56"/>
      <c r="AA30" s="226" t="str">
        <f t="shared" si="19"/>
        <v>Multistrata Agroforestry</v>
      </c>
      <c r="AB30" s="101"/>
      <c r="AC30" s="100"/>
      <c r="AD30" s="104"/>
      <c r="AE30" s="55"/>
      <c r="AF30" s="56"/>
      <c r="AG30" s="226" t="str">
        <f t="shared" si="20"/>
        <v>Multistrata Agroforestry</v>
      </c>
      <c r="AH30" s="101"/>
      <c r="AI30" s="100"/>
      <c r="AJ30" s="104"/>
      <c r="AK30" s="55"/>
      <c r="AL30" s="56"/>
      <c r="AM30" s="226" t="str">
        <f t="shared" si="21"/>
        <v>Multistrata Agroforestry</v>
      </c>
      <c r="AN30" s="101"/>
      <c r="AO30" s="100"/>
      <c r="AP30" s="104"/>
      <c r="AQ30" s="55"/>
      <c r="AR30" s="56"/>
      <c r="AS30" s="176">
        <f t="shared" si="44"/>
        <v>100</v>
      </c>
      <c r="AT30" s="226" t="str">
        <f t="shared" si="22"/>
        <v>Multistrata Agroforestry</v>
      </c>
      <c r="AU30" s="101">
        <f>'Advance Control'!$F$77</f>
        <v>0</v>
      </c>
      <c r="AV30" s="100">
        <f>AU30*$AT$48</f>
        <v>0</v>
      </c>
      <c r="AW30" s="104">
        <f>'Advance Control'!$I$77</f>
        <v>0.55849395293273685</v>
      </c>
      <c r="AX30" s="55">
        <f>(AU30+AW30)</f>
        <v>0.55849395293273685</v>
      </c>
      <c r="AY30" s="56">
        <f>AW30*$AT$48</f>
        <v>221.80985323514503</v>
      </c>
      <c r="AZ30" s="226" t="str">
        <f t="shared" si="23"/>
        <v>Multistrata Agroforestry</v>
      </c>
      <c r="BA30" s="101">
        <f>'Advance Control'!$F$77</f>
        <v>0</v>
      </c>
      <c r="BB30" s="100">
        <f t="shared" si="79"/>
        <v>0</v>
      </c>
      <c r="BC30" s="104">
        <f>'Advance Control'!$I$77</f>
        <v>0.55849395293273685</v>
      </c>
      <c r="BD30" s="55">
        <f>(BA30+BC30)</f>
        <v>0.55849395293273685</v>
      </c>
      <c r="BE30" s="56">
        <f t="shared" si="80"/>
        <v>66.604001146779709</v>
      </c>
      <c r="BF30" s="226" t="str">
        <f t="shared" si="24"/>
        <v>Multistrata Agroforestry</v>
      </c>
      <c r="BG30" s="101">
        <f>'Advance Control'!$F$77</f>
        <v>0</v>
      </c>
      <c r="BH30" s="100">
        <f t="shared" ref="BH30:BH33" si="85">BG30*$BF$48</f>
        <v>0</v>
      </c>
      <c r="BI30" s="104">
        <f>'Advance Control'!$I$77</f>
        <v>0.55849395293273685</v>
      </c>
      <c r="BJ30" s="55">
        <f t="shared" ref="BJ30:BJ33" si="86">(BG30+BI30)</f>
        <v>0.55849395293273685</v>
      </c>
      <c r="BK30" s="56">
        <f t="shared" ref="BK30:BK33" si="87">BI30*$BF$48</f>
        <v>41.628110243075199</v>
      </c>
      <c r="BL30" s="226" t="str">
        <f t="shared" si="25"/>
        <v>Multistrata Agroforestry</v>
      </c>
      <c r="BM30" s="101"/>
      <c r="BN30" s="100"/>
      <c r="BO30" s="104"/>
      <c r="BP30" s="55"/>
      <c r="BQ30" s="56"/>
      <c r="BR30" s="226" t="str">
        <f t="shared" si="26"/>
        <v>Multistrata Agroforestry</v>
      </c>
      <c r="BS30" s="101"/>
      <c r="BT30" s="100"/>
      <c r="BU30" s="104"/>
      <c r="BV30" s="55"/>
      <c r="BW30" s="56"/>
      <c r="BX30" s="226" t="str">
        <f t="shared" si="27"/>
        <v>Multistrata Agroforestry</v>
      </c>
      <c r="BY30" s="101"/>
      <c r="BZ30" s="100"/>
      <c r="CA30" s="104"/>
      <c r="CB30" s="55"/>
      <c r="CC30" s="56"/>
      <c r="CD30" s="226" t="str">
        <f t="shared" si="28"/>
        <v>Multistrata Agroforestry</v>
      </c>
      <c r="CE30" s="101"/>
      <c r="CF30" s="100"/>
      <c r="CG30" s="104"/>
      <c r="CH30" s="55"/>
      <c r="CI30" s="56"/>
      <c r="CJ30" s="176">
        <f t="shared" si="6"/>
        <v>330.04196462499993</v>
      </c>
      <c r="CK30" s="226" t="str">
        <f t="shared" si="29"/>
        <v>Multistrata Agroforestry</v>
      </c>
      <c r="CL30" s="119"/>
      <c r="CM30" s="103"/>
      <c r="CN30" s="111"/>
      <c r="CO30" s="41"/>
      <c r="CP30" s="42"/>
      <c r="CQ30" s="226" t="str">
        <f t="shared" si="30"/>
        <v>Multistrata Agroforestry</v>
      </c>
      <c r="CR30" s="119"/>
      <c r="CS30" s="126"/>
      <c r="CT30" s="111"/>
      <c r="CU30" s="51"/>
      <c r="CV30" s="52"/>
      <c r="CW30" s="226" t="str">
        <f t="shared" si="31"/>
        <v>Multistrata Agroforestry</v>
      </c>
      <c r="CX30" s="119"/>
      <c r="CY30" s="126"/>
      <c r="CZ30" s="111"/>
      <c r="DA30" s="51"/>
      <c r="DB30" s="52"/>
      <c r="DC30" s="226" t="str">
        <f t="shared" si="32"/>
        <v>Multistrata Agroforestry</v>
      </c>
      <c r="DD30" s="119"/>
      <c r="DE30" s="126"/>
      <c r="DF30" s="111"/>
      <c r="DG30" s="51"/>
      <c r="DH30" s="52"/>
      <c r="DI30" s="226" t="str">
        <f t="shared" si="33"/>
        <v>Multistrata Agroforestry</v>
      </c>
      <c r="DJ30" s="119"/>
      <c r="DK30" s="126"/>
      <c r="DL30" s="111"/>
      <c r="DM30" s="51"/>
      <c r="DN30" s="52"/>
      <c r="DO30" s="226" t="str">
        <f t="shared" si="34"/>
        <v>Multistrata Agroforestry</v>
      </c>
      <c r="DP30" s="119"/>
      <c r="DQ30" s="126"/>
      <c r="DR30" s="111"/>
      <c r="DS30" s="51"/>
      <c r="DT30" s="52"/>
      <c r="DU30" s="226" t="str">
        <f t="shared" si="35"/>
        <v>Multistrata Agroforestry</v>
      </c>
      <c r="DV30" s="119"/>
      <c r="DW30" s="126"/>
      <c r="DX30" s="111"/>
      <c r="DY30" s="51"/>
      <c r="DZ30" s="52"/>
      <c r="EA30" s="176">
        <f t="shared" si="7"/>
        <v>0</v>
      </c>
      <c r="EB30" s="226" t="str">
        <f t="shared" si="36"/>
        <v>Multistrata Agroforestry</v>
      </c>
      <c r="EC30" s="119"/>
      <c r="ED30" s="126"/>
      <c r="EE30" s="111"/>
      <c r="EF30" s="51"/>
      <c r="EG30" s="52"/>
      <c r="EH30" s="226" t="str">
        <f t="shared" si="37"/>
        <v>Multistrata Agroforestry</v>
      </c>
      <c r="EI30" s="119"/>
      <c r="EJ30" s="126"/>
      <c r="EK30" s="111"/>
      <c r="EL30" s="51"/>
      <c r="EM30" s="52"/>
      <c r="EN30" s="226" t="str">
        <f t="shared" si="38"/>
        <v>Multistrata Agroforestry</v>
      </c>
      <c r="EO30" s="119"/>
      <c r="EP30" s="126"/>
      <c r="EQ30" s="111"/>
      <c r="ER30" s="51"/>
      <c r="ES30" s="52"/>
      <c r="ET30" s="226" t="str">
        <f t="shared" si="39"/>
        <v>Multistrata Agroforestry</v>
      </c>
      <c r="EU30" s="119"/>
      <c r="EV30" s="126"/>
      <c r="EW30" s="111"/>
      <c r="EX30" s="51"/>
      <c r="EY30" s="52"/>
      <c r="EZ30" s="226" t="str">
        <f t="shared" si="40"/>
        <v>Multistrata Agroforestry</v>
      </c>
      <c r="FA30" s="119"/>
      <c r="FB30" s="126"/>
      <c r="FC30" s="111"/>
      <c r="FD30" s="51"/>
      <c r="FE30" s="52"/>
      <c r="FF30" s="226" t="str">
        <f t="shared" si="41"/>
        <v>Multistrata Agroforestry</v>
      </c>
      <c r="FG30" s="119"/>
      <c r="FH30" s="126"/>
      <c r="FI30" s="111"/>
      <c r="FJ30" s="51"/>
      <c r="FK30" s="52"/>
      <c r="FL30" s="226" t="str">
        <f t="shared" si="42"/>
        <v>Multistrata Agroforestry</v>
      </c>
      <c r="FM30" s="119"/>
      <c r="FN30" s="126"/>
      <c r="FO30" s="111"/>
      <c r="FP30" s="51"/>
      <c r="FQ30" s="52"/>
      <c r="FR30" s="176">
        <f t="shared" si="8"/>
        <v>0</v>
      </c>
      <c r="FS30" s="34"/>
      <c r="FT30" s="34"/>
      <c r="FU30" s="34"/>
      <c r="FV30" s="33"/>
      <c r="FW30" s="37"/>
    </row>
    <row r="31" spans="1:179" ht="12.6" customHeight="1">
      <c r="A31" s="1094"/>
      <c r="B31" s="222" t="s">
        <v>89</v>
      </c>
      <c r="C31" s="226" t="str">
        <f t="shared" si="9"/>
        <v>Silvopasture</v>
      </c>
      <c r="D31" s="99"/>
      <c r="E31" s="100"/>
      <c r="F31" s="104"/>
      <c r="G31" s="55"/>
      <c r="H31" s="56"/>
      <c r="I31" s="226" t="str">
        <f t="shared" si="12"/>
        <v>Silvopasture</v>
      </c>
      <c r="J31" s="99"/>
      <c r="K31" s="100"/>
      <c r="L31" s="104"/>
      <c r="M31" s="55"/>
      <c r="N31" s="56"/>
      <c r="O31" s="226" t="str">
        <f t="shared" si="15"/>
        <v>Silvopasture</v>
      </c>
      <c r="P31" s="99"/>
      <c r="Q31" s="100"/>
      <c r="R31" s="104"/>
      <c r="S31" s="55"/>
      <c r="T31" s="56"/>
      <c r="U31" s="226" t="str">
        <f t="shared" si="18"/>
        <v>Silvopasture</v>
      </c>
      <c r="V31" s="99"/>
      <c r="W31" s="100"/>
      <c r="X31" s="104"/>
      <c r="Y31" s="55"/>
      <c r="Z31" s="56"/>
      <c r="AA31" s="226" t="str">
        <f t="shared" si="19"/>
        <v>Silvopasture</v>
      </c>
      <c r="AB31" s="99"/>
      <c r="AC31" s="100"/>
      <c r="AD31" s="104"/>
      <c r="AE31" s="55"/>
      <c r="AF31" s="56"/>
      <c r="AG31" s="226" t="str">
        <f t="shared" si="20"/>
        <v>Silvopasture</v>
      </c>
      <c r="AH31" s="99"/>
      <c r="AI31" s="100"/>
      <c r="AJ31" s="104"/>
      <c r="AK31" s="55"/>
      <c r="AL31" s="56"/>
      <c r="AM31" s="226" t="str">
        <f t="shared" si="21"/>
        <v>Silvopasture</v>
      </c>
      <c r="AN31" s="99"/>
      <c r="AO31" s="100"/>
      <c r="AP31" s="104"/>
      <c r="AQ31" s="55"/>
      <c r="AR31" s="56"/>
      <c r="AS31" s="176">
        <f t="shared" si="44"/>
        <v>0</v>
      </c>
      <c r="AT31" s="226" t="str">
        <f t="shared" si="22"/>
        <v>Silvopasture</v>
      </c>
      <c r="AU31" s="99">
        <f>'Advance Control'!$F$79</f>
        <v>8.4430009644575088E-2</v>
      </c>
      <c r="AV31" s="100">
        <f>AU31*$AT$48</f>
        <v>33.531979978591721</v>
      </c>
      <c r="AW31" s="104">
        <f>'Advance Control'!$I$79</f>
        <v>3.285239188524712E-2</v>
      </c>
      <c r="AX31" s="55">
        <f>(AU31+AW31)</f>
        <v>0.11728240152982221</v>
      </c>
      <c r="AY31" s="56">
        <f>AW31*$AT$48</f>
        <v>13.047561543370469</v>
      </c>
      <c r="AZ31" s="226" t="str">
        <f t="shared" si="23"/>
        <v>Silvopasture</v>
      </c>
      <c r="BA31" s="99">
        <f>'Advance Control'!$F$79</f>
        <v>8.4430009644575088E-2</v>
      </c>
      <c r="BB31" s="100">
        <f t="shared" si="79"/>
        <v>10.068822463807701</v>
      </c>
      <c r="BC31" s="104">
        <f>'Advance Control'!$I$79</f>
        <v>3.285239188524712E-2</v>
      </c>
      <c r="BD31" s="55">
        <f>(BA31+BC31)</f>
        <v>0.11728240152982221</v>
      </c>
      <c r="BE31" s="56">
        <f t="shared" si="80"/>
        <v>3.9178593345718524</v>
      </c>
      <c r="BF31" s="226" t="str">
        <f t="shared" si="24"/>
        <v>Silvopasture</v>
      </c>
      <c r="BG31" s="99">
        <f>'Advance Control'!$F$79</f>
        <v>8.4430009644575088E-2</v>
      </c>
      <c r="BH31" s="100">
        <f t="shared" si="85"/>
        <v>6.2931061846815881</v>
      </c>
      <c r="BI31" s="104">
        <f>'Advance Control'!$I$79</f>
        <v>3.285239188524712E-2</v>
      </c>
      <c r="BJ31" s="55">
        <f t="shared" si="86"/>
        <v>0.11728240152982221</v>
      </c>
      <c r="BK31" s="56">
        <f t="shared" si="87"/>
        <v>2.448697938386601</v>
      </c>
      <c r="BL31" s="226" t="str">
        <f t="shared" si="25"/>
        <v>Silvopasture</v>
      </c>
      <c r="BM31" s="99"/>
      <c r="BN31" s="100"/>
      <c r="BO31" s="104"/>
      <c r="BP31" s="55"/>
      <c r="BQ31" s="56"/>
      <c r="BR31" s="226" t="str">
        <f t="shared" si="26"/>
        <v>Silvopasture</v>
      </c>
      <c r="BS31" s="99"/>
      <c r="BT31" s="100"/>
      <c r="BU31" s="104"/>
      <c r="BV31" s="55"/>
      <c r="BW31" s="56"/>
      <c r="BX31" s="226" t="str">
        <f t="shared" si="27"/>
        <v>Silvopasture</v>
      </c>
      <c r="BY31" s="99"/>
      <c r="BZ31" s="100"/>
      <c r="CA31" s="104"/>
      <c r="CB31" s="55"/>
      <c r="CC31" s="56"/>
      <c r="CD31" s="226" t="str">
        <f t="shared" si="28"/>
        <v>Silvopasture</v>
      </c>
      <c r="CE31" s="99"/>
      <c r="CF31" s="100"/>
      <c r="CG31" s="104"/>
      <c r="CH31" s="55"/>
      <c r="CI31" s="56"/>
      <c r="CJ31" s="176">
        <f t="shared" si="6"/>
        <v>69.308027443409941</v>
      </c>
      <c r="CK31" s="226" t="str">
        <f t="shared" si="29"/>
        <v>Silvopasture</v>
      </c>
      <c r="CL31" s="102"/>
      <c r="CM31" s="103"/>
      <c r="CN31" s="106"/>
      <c r="CO31" s="41"/>
      <c r="CP31" s="42"/>
      <c r="CQ31" s="226" t="str">
        <f t="shared" si="30"/>
        <v>Silvopasture</v>
      </c>
      <c r="CR31" s="102"/>
      <c r="CS31" s="126"/>
      <c r="CT31" s="106"/>
      <c r="CU31" s="51"/>
      <c r="CV31" s="52"/>
      <c r="CW31" s="226" t="str">
        <f t="shared" si="31"/>
        <v>Silvopasture</v>
      </c>
      <c r="CX31" s="102"/>
      <c r="CY31" s="126"/>
      <c r="CZ31" s="106"/>
      <c r="DA31" s="51"/>
      <c r="DB31" s="52"/>
      <c r="DC31" s="226" t="str">
        <f t="shared" si="32"/>
        <v>Silvopasture</v>
      </c>
      <c r="DD31" s="125"/>
      <c r="DE31" s="126"/>
      <c r="DF31" s="113"/>
      <c r="DG31" s="51"/>
      <c r="DH31" s="52"/>
      <c r="DI31" s="226" t="str">
        <f t="shared" si="33"/>
        <v>Silvopasture</v>
      </c>
      <c r="DJ31" s="125"/>
      <c r="DK31" s="126"/>
      <c r="DL31" s="113"/>
      <c r="DM31" s="51"/>
      <c r="DN31" s="52"/>
      <c r="DO31" s="226" t="str">
        <f t="shared" si="34"/>
        <v>Silvopasture</v>
      </c>
      <c r="DP31" s="102"/>
      <c r="DQ31" s="103"/>
      <c r="DR31" s="106"/>
      <c r="DS31" s="41"/>
      <c r="DT31" s="42"/>
      <c r="DU31" s="226" t="str">
        <f t="shared" si="35"/>
        <v>Silvopasture</v>
      </c>
      <c r="DV31" s="102"/>
      <c r="DW31" s="103"/>
      <c r="DX31" s="106"/>
      <c r="DY31" s="41"/>
      <c r="DZ31" s="42"/>
      <c r="EA31" s="176">
        <f t="shared" si="7"/>
        <v>0</v>
      </c>
      <c r="EB31" s="226" t="str">
        <f t="shared" si="36"/>
        <v>Silvopasture</v>
      </c>
      <c r="EC31" s="102"/>
      <c r="ED31" s="126"/>
      <c r="EE31" s="106"/>
      <c r="EF31" s="51"/>
      <c r="EG31" s="52"/>
      <c r="EH31" s="226" t="str">
        <f t="shared" si="37"/>
        <v>Silvopasture</v>
      </c>
      <c r="EI31" s="102"/>
      <c r="EJ31" s="126"/>
      <c r="EK31" s="106"/>
      <c r="EL31" s="51"/>
      <c r="EM31" s="52"/>
      <c r="EN31" s="226" t="str">
        <f t="shared" si="38"/>
        <v>Silvopasture</v>
      </c>
      <c r="EO31" s="102"/>
      <c r="EP31" s="126"/>
      <c r="EQ31" s="106"/>
      <c r="ER31" s="51"/>
      <c r="ES31" s="52"/>
      <c r="ET31" s="226" t="str">
        <f t="shared" si="39"/>
        <v>Silvopasture</v>
      </c>
      <c r="EU31" s="102"/>
      <c r="EV31" s="103"/>
      <c r="EW31" s="106"/>
      <c r="EX31" s="41"/>
      <c r="EY31" s="42"/>
      <c r="EZ31" s="226" t="str">
        <f t="shared" si="40"/>
        <v>Silvopasture</v>
      </c>
      <c r="FA31" s="125"/>
      <c r="FB31" s="126"/>
      <c r="FC31" s="113"/>
      <c r="FD31" s="51"/>
      <c r="FE31" s="52"/>
      <c r="FF31" s="226" t="str">
        <f t="shared" si="41"/>
        <v>Silvopasture</v>
      </c>
      <c r="FG31" s="102"/>
      <c r="FH31" s="103"/>
      <c r="FI31" s="106"/>
      <c r="FJ31" s="41"/>
      <c r="FK31" s="42"/>
      <c r="FL31" s="226" t="str">
        <f t="shared" si="42"/>
        <v>Silvopasture</v>
      </c>
      <c r="FM31" s="102"/>
      <c r="FN31" s="103"/>
      <c r="FO31" s="106"/>
      <c r="FP31" s="41"/>
      <c r="FQ31" s="42"/>
      <c r="FR31" s="176">
        <f t="shared" si="8"/>
        <v>0</v>
      </c>
      <c r="FS31" s="34"/>
      <c r="FT31" s="34"/>
      <c r="FU31" s="34"/>
      <c r="FV31" s="33"/>
      <c r="FW31" s="37"/>
    </row>
    <row r="32" spans="1:179" ht="12.6" customHeight="1">
      <c r="A32" s="1094"/>
      <c r="B32" s="222" t="s">
        <v>88</v>
      </c>
      <c r="C32" s="226" t="str">
        <f t="shared" si="9"/>
        <v>Managed Grazing</v>
      </c>
      <c r="D32" s="99"/>
      <c r="E32" s="100"/>
      <c r="F32" s="104"/>
      <c r="G32" s="55"/>
      <c r="H32" s="56"/>
      <c r="I32" s="226" t="str">
        <f t="shared" si="12"/>
        <v>Managed Grazing</v>
      </c>
      <c r="J32" s="99"/>
      <c r="K32" s="100"/>
      <c r="L32" s="104"/>
      <c r="M32" s="55"/>
      <c r="N32" s="56"/>
      <c r="O32" s="226" t="str">
        <f t="shared" si="15"/>
        <v>Managed Grazing</v>
      </c>
      <c r="P32" s="99"/>
      <c r="Q32" s="100"/>
      <c r="R32" s="104"/>
      <c r="S32" s="55"/>
      <c r="T32" s="56"/>
      <c r="U32" s="226" t="str">
        <f t="shared" si="18"/>
        <v>Managed Grazing</v>
      </c>
      <c r="V32" s="99"/>
      <c r="W32" s="100"/>
      <c r="X32" s="104"/>
      <c r="Y32" s="55"/>
      <c r="Z32" s="56"/>
      <c r="AA32" s="226" t="str">
        <f t="shared" si="19"/>
        <v>Managed Grazing</v>
      </c>
      <c r="AB32" s="99"/>
      <c r="AC32" s="100"/>
      <c r="AD32" s="104"/>
      <c r="AE32" s="55"/>
      <c r="AF32" s="56"/>
      <c r="AG32" s="226" t="str">
        <f t="shared" si="20"/>
        <v>Managed Grazing</v>
      </c>
      <c r="AH32" s="99"/>
      <c r="AI32" s="100"/>
      <c r="AJ32" s="104"/>
      <c r="AK32" s="55"/>
      <c r="AL32" s="56"/>
      <c r="AM32" s="226" t="str">
        <f t="shared" si="21"/>
        <v>Managed Grazing</v>
      </c>
      <c r="AN32" s="99"/>
      <c r="AO32" s="100"/>
      <c r="AP32" s="104"/>
      <c r="AQ32" s="55"/>
      <c r="AR32" s="56"/>
      <c r="AS32" s="176">
        <f t="shared" si="44"/>
        <v>0</v>
      </c>
      <c r="AT32" s="226" t="str">
        <f t="shared" si="22"/>
        <v>Managed Grazing</v>
      </c>
      <c r="AU32" s="99">
        <f>'Advance Control'!$F$80</f>
        <v>2.1992342654936183E-2</v>
      </c>
      <c r="AV32" s="100">
        <f>AU32*$AT$48</f>
        <v>8.7344156028416648</v>
      </c>
      <c r="AW32" s="104">
        <f>'Advance Control'!$I$80</f>
        <v>2.8271543714987583E-2</v>
      </c>
      <c r="AX32" s="55">
        <f>(AU32+AW32)</f>
        <v>5.0263886369923766E-2</v>
      </c>
      <c r="AY32" s="56">
        <f>AW32*$AT$48</f>
        <v>11.228245049427832</v>
      </c>
      <c r="AZ32" s="226" t="str">
        <f t="shared" si="23"/>
        <v>Managed Grazing</v>
      </c>
      <c r="BA32" s="99">
        <f>'Advance Control'!$F$80</f>
        <v>2.1992342654936183E-2</v>
      </c>
      <c r="BB32" s="100">
        <f t="shared" si="79"/>
        <v>2.6227285142801806</v>
      </c>
      <c r="BC32" s="104">
        <f>'Advance Control'!$I$80</f>
        <v>2.8271543714987583E-2</v>
      </c>
      <c r="BD32" s="55">
        <f>(BA32+BC32)</f>
        <v>5.0263886369923766E-2</v>
      </c>
      <c r="BE32" s="56">
        <f t="shared" si="80"/>
        <v>3.3715636850253379</v>
      </c>
      <c r="BF32" s="226" t="str">
        <f t="shared" si="24"/>
        <v>Managed Grazing</v>
      </c>
      <c r="BG32" s="99">
        <f>'Advance Control'!$F$80</f>
        <v>2.1992342654936183E-2</v>
      </c>
      <c r="BH32" s="100">
        <f t="shared" si="85"/>
        <v>1.6392293233180777</v>
      </c>
      <c r="BI32" s="104">
        <f>'Advance Control'!$I$80</f>
        <v>2.8271543714987583E-2</v>
      </c>
      <c r="BJ32" s="55">
        <f t="shared" si="86"/>
        <v>5.0263886369923766E-2</v>
      </c>
      <c r="BK32" s="56">
        <f t="shared" si="87"/>
        <v>2.1072581579968577</v>
      </c>
      <c r="BL32" s="226" t="str">
        <f t="shared" si="25"/>
        <v>Managed Grazing</v>
      </c>
      <c r="BM32" s="99"/>
      <c r="BN32" s="100"/>
      <c r="BO32" s="104"/>
      <c r="BP32" s="55"/>
      <c r="BQ32" s="56"/>
      <c r="BR32" s="226" t="str">
        <f t="shared" si="26"/>
        <v>Managed Grazing</v>
      </c>
      <c r="BS32" s="99"/>
      <c r="BT32" s="100"/>
      <c r="BU32" s="104"/>
      <c r="BV32" s="55"/>
      <c r="BW32" s="56"/>
      <c r="BX32" s="226" t="str">
        <f t="shared" si="27"/>
        <v>Managed Grazing</v>
      </c>
      <c r="BY32" s="99"/>
      <c r="BZ32" s="100"/>
      <c r="CA32" s="104"/>
      <c r="CB32" s="55"/>
      <c r="CC32" s="56"/>
      <c r="CD32" s="226" t="str">
        <f t="shared" si="28"/>
        <v>Managed Grazing</v>
      </c>
      <c r="CE32" s="99"/>
      <c r="CF32" s="100"/>
      <c r="CG32" s="104"/>
      <c r="CH32" s="55"/>
      <c r="CI32" s="56"/>
      <c r="CJ32" s="176">
        <f t="shared" si="6"/>
        <v>29.703440332889947</v>
      </c>
      <c r="CK32" s="226" t="str">
        <f t="shared" si="29"/>
        <v>Managed Grazing</v>
      </c>
      <c r="CL32" s="102"/>
      <c r="CM32" s="103"/>
      <c r="CN32" s="106"/>
      <c r="CO32" s="41"/>
      <c r="CP32" s="42"/>
      <c r="CQ32" s="226" t="str">
        <f t="shared" si="30"/>
        <v>Managed Grazing</v>
      </c>
      <c r="CR32" s="102"/>
      <c r="CS32" s="126"/>
      <c r="CT32" s="106"/>
      <c r="CU32" s="51"/>
      <c r="CV32" s="52"/>
      <c r="CW32" s="226" t="str">
        <f t="shared" si="31"/>
        <v>Managed Grazing</v>
      </c>
      <c r="CX32" s="102"/>
      <c r="CY32" s="126"/>
      <c r="CZ32" s="106"/>
      <c r="DA32" s="51"/>
      <c r="DB32" s="52"/>
      <c r="DC32" s="226" t="str">
        <f t="shared" si="32"/>
        <v>Managed Grazing</v>
      </c>
      <c r="DD32" s="125"/>
      <c r="DE32" s="126"/>
      <c r="DF32" s="113"/>
      <c r="DG32" s="51"/>
      <c r="DH32" s="52"/>
      <c r="DI32" s="226" t="str">
        <f t="shared" si="33"/>
        <v>Managed Grazing</v>
      </c>
      <c r="DJ32" s="125"/>
      <c r="DK32" s="126"/>
      <c r="DL32" s="113"/>
      <c r="DM32" s="51"/>
      <c r="DN32" s="52"/>
      <c r="DO32" s="226" t="str">
        <f t="shared" si="34"/>
        <v>Managed Grazing</v>
      </c>
      <c r="DP32" s="102"/>
      <c r="DQ32" s="103"/>
      <c r="DR32" s="106"/>
      <c r="DS32" s="41"/>
      <c r="DT32" s="42"/>
      <c r="DU32" s="226" t="str">
        <f t="shared" si="35"/>
        <v>Managed Grazing</v>
      </c>
      <c r="DV32" s="102"/>
      <c r="DW32" s="103"/>
      <c r="DX32" s="106"/>
      <c r="DY32" s="41"/>
      <c r="DZ32" s="42"/>
      <c r="EA32" s="176">
        <f t="shared" si="7"/>
        <v>0</v>
      </c>
      <c r="EB32" s="226" t="str">
        <f t="shared" si="36"/>
        <v>Managed Grazing</v>
      </c>
      <c r="EC32" s="102"/>
      <c r="ED32" s="126"/>
      <c r="EE32" s="106"/>
      <c r="EF32" s="51"/>
      <c r="EG32" s="52"/>
      <c r="EH32" s="226" t="str">
        <f t="shared" si="37"/>
        <v>Managed Grazing</v>
      </c>
      <c r="EI32" s="102"/>
      <c r="EJ32" s="126"/>
      <c r="EK32" s="106"/>
      <c r="EL32" s="51"/>
      <c r="EM32" s="52"/>
      <c r="EN32" s="226" t="str">
        <f t="shared" si="38"/>
        <v>Managed Grazing</v>
      </c>
      <c r="EO32" s="102"/>
      <c r="EP32" s="126"/>
      <c r="EQ32" s="106"/>
      <c r="ER32" s="51"/>
      <c r="ES32" s="52"/>
      <c r="ET32" s="226" t="str">
        <f t="shared" si="39"/>
        <v>Managed Grazing</v>
      </c>
      <c r="EU32" s="102"/>
      <c r="EV32" s="103"/>
      <c r="EW32" s="106"/>
      <c r="EX32" s="41"/>
      <c r="EY32" s="42"/>
      <c r="EZ32" s="226" t="str">
        <f t="shared" si="40"/>
        <v>Managed Grazing</v>
      </c>
      <c r="FA32" s="125"/>
      <c r="FB32" s="126"/>
      <c r="FC32" s="113"/>
      <c r="FD32" s="51"/>
      <c r="FE32" s="52"/>
      <c r="FF32" s="226" t="str">
        <f t="shared" si="41"/>
        <v>Managed Grazing</v>
      </c>
      <c r="FG32" s="102"/>
      <c r="FH32" s="103"/>
      <c r="FI32" s="106"/>
      <c r="FJ32" s="41"/>
      <c r="FK32" s="42"/>
      <c r="FL32" s="226" t="str">
        <f t="shared" si="42"/>
        <v>Managed Grazing</v>
      </c>
      <c r="FM32" s="102"/>
      <c r="FN32" s="103"/>
      <c r="FO32" s="106"/>
      <c r="FP32" s="41"/>
      <c r="FQ32" s="42"/>
      <c r="FR32" s="176">
        <f t="shared" si="8"/>
        <v>0</v>
      </c>
      <c r="FS32" s="34"/>
      <c r="FT32" s="34"/>
      <c r="FU32" s="34"/>
      <c r="FV32" s="33"/>
      <c r="FW32" s="37"/>
    </row>
    <row r="33" spans="1:179" ht="12.6" customHeight="1">
      <c r="A33" s="1094"/>
      <c r="B33" s="195" t="s">
        <v>97</v>
      </c>
      <c r="C33" s="226" t="str">
        <f t="shared" si="9"/>
        <v>Tropical Tree Staples</v>
      </c>
      <c r="D33" s="101"/>
      <c r="E33" s="100"/>
      <c r="F33" s="104"/>
      <c r="G33" s="54"/>
      <c r="H33" s="56"/>
      <c r="I33" s="226" t="str">
        <f t="shared" si="12"/>
        <v>Tropical Tree Staples</v>
      </c>
      <c r="J33" s="99"/>
      <c r="K33" s="100"/>
      <c r="L33" s="104"/>
      <c r="M33" s="55"/>
      <c r="N33" s="56"/>
      <c r="O33" s="226" t="str">
        <f t="shared" si="15"/>
        <v>Tropical Tree Staples</v>
      </c>
      <c r="P33" s="99"/>
      <c r="Q33" s="100"/>
      <c r="R33" s="104"/>
      <c r="S33" s="55"/>
      <c r="T33" s="56"/>
      <c r="U33" s="226" t="str">
        <f t="shared" si="18"/>
        <v>Tropical Tree Staples</v>
      </c>
      <c r="V33" s="99"/>
      <c r="W33" s="100"/>
      <c r="X33" s="104"/>
      <c r="Y33" s="55"/>
      <c r="Z33" s="56"/>
      <c r="AA33" s="226" t="str">
        <f t="shared" si="19"/>
        <v>Tropical Tree Staples</v>
      </c>
      <c r="AB33" s="99"/>
      <c r="AC33" s="100"/>
      <c r="AD33" s="104"/>
      <c r="AE33" s="55"/>
      <c r="AF33" s="56"/>
      <c r="AG33" s="226" t="str">
        <f t="shared" si="20"/>
        <v>Tropical Tree Staples</v>
      </c>
      <c r="AH33" s="99"/>
      <c r="AI33" s="100"/>
      <c r="AJ33" s="104"/>
      <c r="AK33" s="55"/>
      <c r="AL33" s="56"/>
      <c r="AM33" s="226" t="str">
        <f t="shared" si="21"/>
        <v>Tropical Tree Staples</v>
      </c>
      <c r="AN33" s="99"/>
      <c r="AO33" s="100"/>
      <c r="AP33" s="104"/>
      <c r="AQ33" s="55"/>
      <c r="AR33" s="56"/>
      <c r="AS33" s="176">
        <f t="shared" si="44"/>
        <v>0</v>
      </c>
      <c r="AT33" s="226" t="str">
        <f t="shared" si="22"/>
        <v>Tropical Tree Staples</v>
      </c>
      <c r="AU33" s="99">
        <f>'Advance Control'!$F$78</f>
        <v>0</v>
      </c>
      <c r="AV33" s="100">
        <f>AU33*$AT$48</f>
        <v>0</v>
      </c>
      <c r="AW33" s="104">
        <f>'Advance Control'!$I$78</f>
        <v>0.10132889547783003</v>
      </c>
      <c r="AX33" s="55">
        <f>(AU33+AW33)</f>
        <v>0.10132889547783003</v>
      </c>
      <c r="AY33" s="56">
        <f>AW33*$AT$48</f>
        <v>40.243492908729372</v>
      </c>
      <c r="AZ33" s="226" t="str">
        <f t="shared" si="23"/>
        <v>Tropical Tree Staples</v>
      </c>
      <c r="BA33" s="99">
        <f>'Advance Control'!$F$78</f>
        <v>0</v>
      </c>
      <c r="BB33" s="100">
        <f>BA33*$AZ$48</f>
        <v>0</v>
      </c>
      <c r="BC33" s="104">
        <f>'Advance Control'!$I$78</f>
        <v>0.10132889547783003</v>
      </c>
      <c r="BD33" s="55">
        <f>(BA33+BC33)</f>
        <v>0.10132889547783003</v>
      </c>
      <c r="BE33" s="56">
        <f t="shared" si="80"/>
        <v>12.084123445147004</v>
      </c>
      <c r="BF33" s="226" t="str">
        <f t="shared" si="24"/>
        <v>Tropical Tree Staples</v>
      </c>
      <c r="BG33" s="99">
        <f>'Advance Control'!$F$78</f>
        <v>0</v>
      </c>
      <c r="BH33" s="100">
        <f t="shared" si="85"/>
        <v>0</v>
      </c>
      <c r="BI33" s="104">
        <f>'Advance Control'!$I$78</f>
        <v>0.10132889547783003</v>
      </c>
      <c r="BJ33" s="55">
        <f t="shared" si="86"/>
        <v>0.10132889547783003</v>
      </c>
      <c r="BK33" s="56">
        <f t="shared" si="87"/>
        <v>7.5526877410401791</v>
      </c>
      <c r="BL33" s="226" t="str">
        <f t="shared" si="25"/>
        <v>Tropical Tree Staples</v>
      </c>
      <c r="BM33" s="102"/>
      <c r="BN33" s="100"/>
      <c r="BO33" s="104"/>
      <c r="BP33" s="55"/>
      <c r="BQ33" s="56"/>
      <c r="BR33" s="226" t="str">
        <f t="shared" si="26"/>
        <v>Tropical Tree Staples</v>
      </c>
      <c r="BS33" s="102"/>
      <c r="BT33" s="100"/>
      <c r="BU33" s="104"/>
      <c r="BV33" s="55"/>
      <c r="BW33" s="56"/>
      <c r="BX33" s="226" t="str">
        <f t="shared" si="27"/>
        <v>Tropical Tree Staples</v>
      </c>
      <c r="BY33" s="102"/>
      <c r="BZ33" s="100"/>
      <c r="CA33" s="104"/>
      <c r="CB33" s="55"/>
      <c r="CC33" s="56"/>
      <c r="CD33" s="226" t="str">
        <f t="shared" si="28"/>
        <v>Tropical Tree Staples</v>
      </c>
      <c r="CE33" s="102"/>
      <c r="CF33" s="100"/>
      <c r="CG33" s="104"/>
      <c r="CH33" s="55"/>
      <c r="CI33" s="56"/>
      <c r="CJ33" s="176">
        <f t="shared" si="6"/>
        <v>59.880304094916561</v>
      </c>
      <c r="CK33" s="226" t="str">
        <f t="shared" si="29"/>
        <v>Tropical Tree Staples</v>
      </c>
      <c r="CL33" s="102">
        <f>'Advance Control'!$F$123</f>
        <v>8.2859226785635759E-2</v>
      </c>
      <c r="CM33" s="103">
        <f>CL33*$CK$48</f>
        <v>2.2532308092698772</v>
      </c>
      <c r="CN33" s="111">
        <f>'Advance Control'!$I$123</f>
        <v>0</v>
      </c>
      <c r="CO33" s="41">
        <f t="shared" ref="CO33" si="88">(CL33+CN33)</f>
        <v>8.2859226785635759E-2</v>
      </c>
      <c r="CP33" s="42">
        <f>CN33*$CK$48</f>
        <v>0</v>
      </c>
      <c r="CQ33" s="226" t="str">
        <f t="shared" si="30"/>
        <v>Tropical Tree Staples</v>
      </c>
      <c r="CR33" s="102">
        <f>'Advance Control'!$F$123</f>
        <v>8.2859226785635759E-2</v>
      </c>
      <c r="CS33" s="126">
        <f>CR33*$CQ$48</f>
        <v>0.29044396187488547</v>
      </c>
      <c r="CT33" s="111">
        <f>'Advance Control'!$I$123</f>
        <v>0</v>
      </c>
      <c r="CU33" s="51">
        <f t="shared" ref="CU33" si="89">(CR33+CT33)</f>
        <v>8.2859226785635759E-2</v>
      </c>
      <c r="CV33" s="52">
        <f>CT33*$CQ$48</f>
        <v>0</v>
      </c>
      <c r="CW33" s="226" t="str">
        <f t="shared" si="31"/>
        <v>Tropical Tree Staples</v>
      </c>
      <c r="CX33" s="102">
        <f>'Advance Control'!$F$123</f>
        <v>8.2859226785635759E-2</v>
      </c>
      <c r="CY33" s="126">
        <f>CX33*$CW$48</f>
        <v>3.9511173715050057E-2</v>
      </c>
      <c r="CZ33" s="111">
        <f>'Advance Control'!$I$123</f>
        <v>0</v>
      </c>
      <c r="DA33" s="51">
        <f t="shared" ref="DA33" si="90">(CX33+CZ33)</f>
        <v>8.2859226785635759E-2</v>
      </c>
      <c r="DB33" s="52">
        <f>CZ33*$CW$48</f>
        <v>0</v>
      </c>
      <c r="DC33" s="226" t="str">
        <f t="shared" si="32"/>
        <v>Tropical Tree Staples</v>
      </c>
      <c r="DD33" s="102"/>
      <c r="DE33" s="126"/>
      <c r="DF33" s="111"/>
      <c r="DG33" s="51"/>
      <c r="DH33" s="52"/>
      <c r="DI33" s="226" t="str">
        <f t="shared" si="33"/>
        <v>Tropical Tree Staples</v>
      </c>
      <c r="DJ33" s="102"/>
      <c r="DK33" s="126"/>
      <c r="DL33" s="111"/>
      <c r="DM33" s="51"/>
      <c r="DN33" s="52"/>
      <c r="DO33" s="226" t="str">
        <f t="shared" si="34"/>
        <v>Tropical Tree Staples</v>
      </c>
      <c r="DP33" s="102"/>
      <c r="DQ33" s="126"/>
      <c r="DR33" s="111"/>
      <c r="DS33" s="51"/>
      <c r="DT33" s="52"/>
      <c r="DU33" s="226" t="str">
        <f t="shared" si="35"/>
        <v>Tropical Tree Staples</v>
      </c>
      <c r="DV33" s="102"/>
      <c r="DW33" s="126"/>
      <c r="DX33" s="111"/>
      <c r="DY33" s="51"/>
      <c r="DZ33" s="52"/>
      <c r="EA33" s="176">
        <f t="shared" si="7"/>
        <v>2.5831859448598125</v>
      </c>
      <c r="EB33" s="226" t="str">
        <f t="shared" si="36"/>
        <v>Tropical Tree Staples</v>
      </c>
      <c r="EC33" s="102">
        <f>'Advance Control'!$F$123</f>
        <v>8.2859226785635759E-2</v>
      </c>
      <c r="ED33" s="126">
        <f>EC33*$EB$48</f>
        <v>18.538355401018531</v>
      </c>
      <c r="EE33" s="111">
        <f>'Advance Control'!$I$123</f>
        <v>0</v>
      </c>
      <c r="EF33" s="51">
        <f t="shared" ref="EF33" si="91">(EC33+EE33)</f>
        <v>8.2859226785635759E-2</v>
      </c>
      <c r="EG33" s="52">
        <f>EE33*$EB$48</f>
        <v>0</v>
      </c>
      <c r="EH33" s="226" t="str">
        <f t="shared" si="37"/>
        <v>Tropical Tree Staples</v>
      </c>
      <c r="EI33" s="102">
        <f>'Advance Control'!$F$123</f>
        <v>8.2859226785635759E-2</v>
      </c>
      <c r="EJ33" s="126">
        <f>EI33*$EH$48</f>
        <v>6.1358093484361556</v>
      </c>
      <c r="EK33" s="111">
        <f>'Advance Control'!$I$123</f>
        <v>0</v>
      </c>
      <c r="EL33" s="51">
        <f t="shared" ref="EL33" si="92">(EI33+EK33)</f>
        <v>8.2859226785635759E-2</v>
      </c>
      <c r="EM33" s="52">
        <f>EK33*$EH$48</f>
        <v>0</v>
      </c>
      <c r="EN33" s="226" t="str">
        <f t="shared" si="38"/>
        <v>Tropical Tree Staples</v>
      </c>
      <c r="EO33" s="102">
        <f>'Advance Control'!$F$123</f>
        <v>8.2859226785635759E-2</v>
      </c>
      <c r="EP33" s="126">
        <f>EO33*$EN$48</f>
        <v>2.4975370964859849</v>
      </c>
      <c r="EQ33" s="111">
        <f>'Advance Control'!$I$123</f>
        <v>0</v>
      </c>
      <c r="ER33" s="51">
        <f t="shared" ref="ER33" si="93">(EO33+EQ33)</f>
        <v>8.2859226785635759E-2</v>
      </c>
      <c r="ES33" s="52">
        <f>EQ33*$EN$48</f>
        <v>0</v>
      </c>
      <c r="ET33" s="226" t="str">
        <f t="shared" si="39"/>
        <v>Tropical Tree Staples</v>
      </c>
      <c r="EU33" s="102"/>
      <c r="EV33" s="126"/>
      <c r="EW33" s="111"/>
      <c r="EX33" s="51"/>
      <c r="EY33" s="52"/>
      <c r="EZ33" s="226" t="str">
        <f t="shared" si="40"/>
        <v>Tropical Tree Staples</v>
      </c>
      <c r="FA33" s="102"/>
      <c r="FB33" s="126"/>
      <c r="FC33" s="111"/>
      <c r="FD33" s="51"/>
      <c r="FE33" s="52"/>
      <c r="FF33" s="226" t="str">
        <f t="shared" si="41"/>
        <v>Tropical Tree Staples</v>
      </c>
      <c r="FG33" s="102"/>
      <c r="FH33" s="126"/>
      <c r="FI33" s="111"/>
      <c r="FJ33" s="51"/>
      <c r="FK33" s="52"/>
      <c r="FL33" s="226" t="str">
        <f t="shared" si="42"/>
        <v>Tropical Tree Staples</v>
      </c>
      <c r="FM33" s="102"/>
      <c r="FN33" s="126"/>
      <c r="FO33" s="111"/>
      <c r="FP33" s="51"/>
      <c r="FQ33" s="52"/>
      <c r="FR33" s="176">
        <f t="shared" si="8"/>
        <v>27.171701845940671</v>
      </c>
      <c r="FS33" s="34"/>
      <c r="FT33" s="34"/>
      <c r="FU33" s="34"/>
      <c r="FV33" s="33"/>
      <c r="FW33" s="37"/>
    </row>
    <row r="34" spans="1:179" ht="12.6" customHeight="1">
      <c r="A34" s="1094"/>
      <c r="B34" s="222" t="s">
        <v>103</v>
      </c>
      <c r="C34" s="226" t="str">
        <f t="shared" si="9"/>
        <v>Farmland Restoration</v>
      </c>
      <c r="D34" s="102"/>
      <c r="E34" s="103"/>
      <c r="F34" s="106"/>
      <c r="G34" s="41"/>
      <c r="H34" s="42"/>
      <c r="I34" s="226" t="str">
        <f t="shared" si="12"/>
        <v>Farmland Restoration</v>
      </c>
      <c r="J34" s="99"/>
      <c r="K34" s="100"/>
      <c r="L34" s="106"/>
      <c r="M34" s="41"/>
      <c r="N34" s="42"/>
      <c r="O34" s="226" t="str">
        <f t="shared" si="15"/>
        <v>Farmland Restoration</v>
      </c>
      <c r="P34" s="99"/>
      <c r="Q34" s="100"/>
      <c r="R34" s="104"/>
      <c r="S34" s="55"/>
      <c r="T34" s="56"/>
      <c r="U34" s="226" t="str">
        <f t="shared" si="18"/>
        <v>Farmland Restoration</v>
      </c>
      <c r="V34" s="99"/>
      <c r="W34" s="100"/>
      <c r="X34" s="104"/>
      <c r="Y34" s="55"/>
      <c r="Z34" s="56"/>
      <c r="AA34" s="226" t="str">
        <f t="shared" si="19"/>
        <v>Farmland Restoration</v>
      </c>
      <c r="AB34" s="102"/>
      <c r="AC34" s="103"/>
      <c r="AD34" s="106"/>
      <c r="AE34" s="41"/>
      <c r="AF34" s="42"/>
      <c r="AG34" s="226" t="str">
        <f t="shared" si="20"/>
        <v>Farmland Restoration</v>
      </c>
      <c r="AH34" s="102"/>
      <c r="AI34" s="103"/>
      <c r="AJ34" s="106"/>
      <c r="AK34" s="41"/>
      <c r="AL34" s="42"/>
      <c r="AM34" s="226" t="str">
        <f t="shared" si="21"/>
        <v>Farmland Restoration</v>
      </c>
      <c r="AN34" s="99"/>
      <c r="AO34" s="100"/>
      <c r="AP34" s="104"/>
      <c r="AQ34" s="55"/>
      <c r="AR34" s="56"/>
      <c r="AS34" s="176">
        <f t="shared" si="44"/>
        <v>0</v>
      </c>
      <c r="AT34" s="226" t="str">
        <f t="shared" si="22"/>
        <v>Farmland Restoration</v>
      </c>
      <c r="AU34" s="102"/>
      <c r="AV34" s="103"/>
      <c r="AW34" s="106"/>
      <c r="AX34" s="41"/>
      <c r="AY34" s="42"/>
      <c r="AZ34" s="226" t="str">
        <f t="shared" si="23"/>
        <v>Farmland Restoration</v>
      </c>
      <c r="BA34" s="99"/>
      <c r="BB34" s="100"/>
      <c r="BC34" s="104"/>
      <c r="BD34" s="55"/>
      <c r="BE34" s="56"/>
      <c r="BF34" s="226" t="str">
        <f t="shared" si="24"/>
        <v>Farmland Restoration</v>
      </c>
      <c r="BG34" s="102"/>
      <c r="BH34" s="103"/>
      <c r="BI34" s="106"/>
      <c r="BJ34" s="41"/>
      <c r="BK34" s="42"/>
      <c r="BL34" s="226" t="str">
        <f t="shared" si="25"/>
        <v>Farmland Restoration</v>
      </c>
      <c r="BM34" s="99">
        <f>'Advance Control'!$F$109</f>
        <v>2.3409578732146379E-2</v>
      </c>
      <c r="BN34" s="100">
        <f>BM34*$BL$48</f>
        <v>0.4544718994257998</v>
      </c>
      <c r="BO34" s="104">
        <f>'Advance Control'!$I$109</f>
        <v>0.32659042126785359</v>
      </c>
      <c r="BP34" s="55">
        <f>(BM34+BO34)</f>
        <v>0.35</v>
      </c>
      <c r="BQ34" s="56">
        <f>BO34*$BL$48</f>
        <v>6.3404032505741998</v>
      </c>
      <c r="BR34" s="226" t="str">
        <f t="shared" si="26"/>
        <v>Farmland Restoration</v>
      </c>
      <c r="BS34" s="99">
        <f>'Advance Control'!$F$109</f>
        <v>2.3409578732146379E-2</v>
      </c>
      <c r="BT34" s="100">
        <f>BS34*$BR$48</f>
        <v>2.2483355340030275</v>
      </c>
      <c r="BU34" s="104">
        <f>'Advance Control'!$I$109</f>
        <v>0.32659042126785359</v>
      </c>
      <c r="BV34" s="55">
        <f>(BS34+BU34)</f>
        <v>0.35</v>
      </c>
      <c r="BW34" s="56">
        <f>BU34*$BR$48</f>
        <v>31.366854465996973</v>
      </c>
      <c r="BX34" s="226" t="str">
        <f t="shared" si="27"/>
        <v>Farmland Restoration</v>
      </c>
      <c r="BY34" s="99">
        <f>'Advance Control'!$F$109</f>
        <v>2.3409578732146379E-2</v>
      </c>
      <c r="BZ34" s="100">
        <f>BY34*$BX$48</f>
        <v>0.37441970806767516</v>
      </c>
      <c r="CA34" s="104">
        <f>'Advance Control'!$I$109</f>
        <v>0.32659042126785359</v>
      </c>
      <c r="CB34" s="55">
        <f>(BY34+CA34)</f>
        <v>0.35</v>
      </c>
      <c r="CC34" s="56">
        <f>CA34*$BX$48</f>
        <v>5.2235835419323244</v>
      </c>
      <c r="CD34" s="226" t="str">
        <f t="shared" si="28"/>
        <v>Farmland Restoration</v>
      </c>
      <c r="CE34" s="99">
        <f>'Advance Control'!$F$109</f>
        <v>2.3409578732146379E-2</v>
      </c>
      <c r="CF34" s="100">
        <f>CE34*$CD$48</f>
        <v>0.11637306573462029</v>
      </c>
      <c r="CG34" s="104">
        <f>'Advance Control'!$I$109</f>
        <v>0.32659042126785359</v>
      </c>
      <c r="CH34" s="55">
        <f>(CE34+CG34)</f>
        <v>0.35</v>
      </c>
      <c r="CI34" s="56">
        <f>CG34*$CD$48</f>
        <v>1.6235374842653794</v>
      </c>
      <c r="CJ34" s="176">
        <f t="shared" si="6"/>
        <v>47.74797894999999</v>
      </c>
      <c r="CK34" s="226" t="str">
        <f t="shared" si="29"/>
        <v>Farmland Restoration</v>
      </c>
      <c r="CL34" s="102"/>
      <c r="CM34" s="103"/>
      <c r="CN34" s="106"/>
      <c r="CO34" s="41"/>
      <c r="CP34" s="42"/>
      <c r="CQ34" s="226" t="str">
        <f t="shared" si="30"/>
        <v>Farmland Restoration</v>
      </c>
      <c r="CR34" s="102"/>
      <c r="CS34" s="126"/>
      <c r="CT34" s="106"/>
      <c r="CU34" s="51"/>
      <c r="CV34" s="52"/>
      <c r="CW34" s="226" t="str">
        <f t="shared" si="31"/>
        <v>Farmland Restoration</v>
      </c>
      <c r="CX34" s="102"/>
      <c r="CY34" s="126"/>
      <c r="CZ34" s="106"/>
      <c r="DA34" s="51"/>
      <c r="DB34" s="52"/>
      <c r="DC34" s="226" t="str">
        <f t="shared" si="32"/>
        <v>Farmland Restoration</v>
      </c>
      <c r="DD34" s="127"/>
      <c r="DE34" s="126"/>
      <c r="DF34" s="113"/>
      <c r="DG34" s="51"/>
      <c r="DH34" s="52"/>
      <c r="DI34" s="226" t="str">
        <f t="shared" si="33"/>
        <v>Farmland Restoration</v>
      </c>
      <c r="DJ34" s="125"/>
      <c r="DK34" s="126"/>
      <c r="DL34" s="113"/>
      <c r="DM34" s="51"/>
      <c r="DN34" s="52"/>
      <c r="DO34" s="226" t="str">
        <f t="shared" si="34"/>
        <v>Farmland Restoration</v>
      </c>
      <c r="DP34" s="119"/>
      <c r="DQ34" s="103"/>
      <c r="DR34" s="106"/>
      <c r="DS34" s="41"/>
      <c r="DT34" s="42"/>
      <c r="DU34" s="226" t="str">
        <f t="shared" si="35"/>
        <v>Farmland Restoration</v>
      </c>
      <c r="DV34" s="119"/>
      <c r="DW34" s="103"/>
      <c r="DX34" s="106"/>
      <c r="DY34" s="41"/>
      <c r="DZ34" s="42"/>
      <c r="EA34" s="176">
        <f t="shared" si="7"/>
        <v>0</v>
      </c>
      <c r="EB34" s="226" t="str">
        <f t="shared" si="36"/>
        <v>Farmland Restoration</v>
      </c>
      <c r="EC34" s="102"/>
      <c r="ED34" s="103"/>
      <c r="EE34" s="106"/>
      <c r="EF34" s="41"/>
      <c r="EG34" s="42"/>
      <c r="EH34" s="226" t="str">
        <f t="shared" si="37"/>
        <v>Farmland Restoration</v>
      </c>
      <c r="EI34" s="102"/>
      <c r="EJ34" s="103"/>
      <c r="EK34" s="106"/>
      <c r="EL34" s="41"/>
      <c r="EM34" s="42"/>
      <c r="EN34" s="226" t="str">
        <f t="shared" si="38"/>
        <v>Farmland Restoration</v>
      </c>
      <c r="EO34" s="102"/>
      <c r="EP34" s="103"/>
      <c r="EQ34" s="106"/>
      <c r="ER34" s="41"/>
      <c r="ES34" s="42"/>
      <c r="ET34" s="226" t="str">
        <f t="shared" si="39"/>
        <v>Farmland Restoration</v>
      </c>
      <c r="EU34" s="127"/>
      <c r="EV34" s="126"/>
      <c r="EW34" s="113"/>
      <c r="EX34" s="51"/>
      <c r="EY34" s="52"/>
      <c r="EZ34" s="226" t="str">
        <f t="shared" si="40"/>
        <v>Farmland Restoration</v>
      </c>
      <c r="FA34" s="102"/>
      <c r="FB34" s="103"/>
      <c r="FC34" s="106"/>
      <c r="FD34" s="41"/>
      <c r="FE34" s="42"/>
      <c r="FF34" s="226" t="str">
        <f t="shared" si="41"/>
        <v>Farmland Restoration</v>
      </c>
      <c r="FG34" s="119"/>
      <c r="FH34" s="103"/>
      <c r="FI34" s="106"/>
      <c r="FJ34" s="41"/>
      <c r="FK34" s="42"/>
      <c r="FL34" s="226" t="str">
        <f t="shared" si="42"/>
        <v>Farmland Restoration</v>
      </c>
      <c r="FM34" s="119"/>
      <c r="FN34" s="103"/>
      <c r="FO34" s="106"/>
      <c r="FP34" s="41"/>
      <c r="FQ34" s="42"/>
      <c r="FR34" s="176">
        <f t="shared" si="8"/>
        <v>0</v>
      </c>
      <c r="FS34" s="34"/>
      <c r="FT34" s="34"/>
      <c r="FU34" s="34"/>
      <c r="FV34" s="33"/>
      <c r="FW34" s="37"/>
    </row>
    <row r="35" spans="1:179" ht="12.6" customHeight="1">
      <c r="A35" s="1094"/>
      <c r="B35" s="195" t="s">
        <v>96</v>
      </c>
      <c r="C35" s="226" t="str">
        <f t="shared" si="9"/>
        <v>Perennial Bioenergy Crops</v>
      </c>
      <c r="D35" s="101"/>
      <c r="E35" s="100"/>
      <c r="F35" s="104"/>
      <c r="G35" s="54"/>
      <c r="H35" s="56"/>
      <c r="I35" s="226" t="str">
        <f t="shared" si="12"/>
        <v>Perennial Bioenergy Crops</v>
      </c>
      <c r="J35" s="100"/>
      <c r="K35" s="100"/>
      <c r="L35" s="104"/>
      <c r="M35" s="55"/>
      <c r="N35" s="56"/>
      <c r="O35" s="226" t="str">
        <f t="shared" si="15"/>
        <v>Perennial Bioenergy Crops</v>
      </c>
      <c r="P35" s="100"/>
      <c r="Q35" s="100"/>
      <c r="R35" s="104"/>
      <c r="S35" s="55"/>
      <c r="T35" s="56"/>
      <c r="U35" s="226" t="str">
        <f t="shared" si="18"/>
        <v>Perennial Bioenergy Crops</v>
      </c>
      <c r="V35" s="99"/>
      <c r="W35" s="100"/>
      <c r="X35" s="104"/>
      <c r="Y35" s="55"/>
      <c r="Z35" s="56"/>
      <c r="AA35" s="226" t="str">
        <f t="shared" si="19"/>
        <v>Perennial Bioenergy Crops</v>
      </c>
      <c r="AB35" s="99"/>
      <c r="AC35" s="100"/>
      <c r="AD35" s="104"/>
      <c r="AE35" s="55"/>
      <c r="AF35" s="56"/>
      <c r="AG35" s="226" t="str">
        <f t="shared" si="20"/>
        <v>Perennial Bioenergy Crops</v>
      </c>
      <c r="AH35" s="99"/>
      <c r="AI35" s="100"/>
      <c r="AJ35" s="104"/>
      <c r="AK35" s="55"/>
      <c r="AL35" s="56"/>
      <c r="AM35" s="226" t="str">
        <f t="shared" si="21"/>
        <v>Perennial Bioenergy Crops</v>
      </c>
      <c r="AN35" s="99"/>
      <c r="AO35" s="100"/>
      <c r="AP35" s="104"/>
      <c r="AQ35" s="55"/>
      <c r="AR35" s="56"/>
      <c r="AS35" s="176">
        <f t="shared" si="44"/>
        <v>0</v>
      </c>
      <c r="AT35" s="226" t="str">
        <f t="shared" si="22"/>
        <v>Perennial Bioenergy Crops</v>
      </c>
      <c r="AU35" s="99"/>
      <c r="AV35" s="100"/>
      <c r="AW35" s="104"/>
      <c r="AX35" s="55"/>
      <c r="AY35" s="56"/>
      <c r="AZ35" s="226" t="str">
        <f t="shared" si="23"/>
        <v>Perennial Bioenergy Crops</v>
      </c>
      <c r="BA35" s="99"/>
      <c r="BB35" s="100"/>
      <c r="BC35" s="104"/>
      <c r="BD35" s="55"/>
      <c r="BE35" s="56"/>
      <c r="BF35" s="226" t="str">
        <f t="shared" si="24"/>
        <v>Perennial Bioenergy Crops</v>
      </c>
      <c r="BG35" s="99"/>
      <c r="BH35" s="100"/>
      <c r="BI35" s="104"/>
      <c r="BJ35" s="55"/>
      <c r="BK35" s="56"/>
      <c r="BL35" s="226" t="str">
        <f t="shared" si="25"/>
        <v>Perennial Bioenergy Crops</v>
      </c>
      <c r="BM35" s="99">
        <f>'Advance Control'!$F$110</f>
        <v>2.5553394151598671E-4</v>
      </c>
      <c r="BN35" s="100">
        <f>BM35*$BL$48</f>
        <v>4.9609177976815185E-3</v>
      </c>
      <c r="BO35" s="104">
        <f>'Advance Control'!$I$110</f>
        <v>0.24974446605848402</v>
      </c>
      <c r="BP35" s="55">
        <f>(BM35+BO35)</f>
        <v>0.25</v>
      </c>
      <c r="BQ35" s="56">
        <f>BO35*$BL$48</f>
        <v>4.8485213322023188</v>
      </c>
      <c r="BR35" s="226" t="str">
        <f t="shared" si="26"/>
        <v>Perennial Bioenergy Crops</v>
      </c>
      <c r="BS35" s="99">
        <f>'Advance Control'!$F$110</f>
        <v>2.5553394151598671E-4</v>
      </c>
      <c r="BT35" s="100">
        <f>BS35*$BR$48</f>
        <v>2.4542348558596518E-2</v>
      </c>
      <c r="BU35" s="104">
        <f>'Advance Control'!$I$110</f>
        <v>0.24974446605848402</v>
      </c>
      <c r="BV35" s="55">
        <f>(BS35+BU35)</f>
        <v>0.25</v>
      </c>
      <c r="BW35" s="56">
        <f>BU35*$BR$48</f>
        <v>23.986307651441404</v>
      </c>
      <c r="BX35" s="226" t="str">
        <f t="shared" si="27"/>
        <v>Perennial Bioenergy Crops</v>
      </c>
      <c r="BY35" s="99">
        <f>'Advance Control'!$F$110</f>
        <v>2.5553394151598671E-4</v>
      </c>
      <c r="BZ35" s="100">
        <f>BY35*$BX$48</f>
        <v>4.0870852431194385E-3</v>
      </c>
      <c r="CA35" s="104">
        <f>'Advance Control'!$I$110</f>
        <v>0.24974446605848402</v>
      </c>
      <c r="CB35" s="55">
        <f>(BY35+CA35)</f>
        <v>0.25</v>
      </c>
      <c r="CC35" s="56">
        <f>CA35*$BX$48</f>
        <v>3.9944866647568809</v>
      </c>
      <c r="CD35" s="226" t="str">
        <f t="shared" si="28"/>
        <v>Perennial Bioenergy Crops</v>
      </c>
      <c r="CE35" s="99">
        <f>'Advance Control'!$F$110</f>
        <v>2.5553394151598671E-4</v>
      </c>
      <c r="CF35" s="100">
        <f>CE35*$CD$48</f>
        <v>1.270303430647852E-3</v>
      </c>
      <c r="CG35" s="104">
        <f>'Advance Control'!$I$110</f>
        <v>0.24974446605848402</v>
      </c>
      <c r="CH35" s="55">
        <f>(CE35+CG35)</f>
        <v>0.25</v>
      </c>
      <c r="CI35" s="56">
        <f>CG35*$CD$48</f>
        <v>1.241522946569352</v>
      </c>
      <c r="CJ35" s="176">
        <f t="shared" si="6"/>
        <v>34.105699250000008</v>
      </c>
      <c r="CK35" s="226" t="str">
        <f t="shared" si="29"/>
        <v>Perennial Bioenergy Crops</v>
      </c>
      <c r="CL35" s="102"/>
      <c r="CM35" s="103"/>
      <c r="CN35" s="106"/>
      <c r="CO35" s="41"/>
      <c r="CP35" s="42"/>
      <c r="CQ35" s="226" t="str">
        <f t="shared" si="30"/>
        <v>Perennial Bioenergy Crops</v>
      </c>
      <c r="CR35" s="102"/>
      <c r="CS35" s="126"/>
      <c r="CT35" s="106"/>
      <c r="CU35" s="51"/>
      <c r="CV35" s="52"/>
      <c r="CW35" s="226" t="str">
        <f t="shared" si="31"/>
        <v>Perennial Bioenergy Crops</v>
      </c>
      <c r="CX35" s="102"/>
      <c r="CY35" s="126"/>
      <c r="CZ35" s="106"/>
      <c r="DA35" s="51"/>
      <c r="DB35" s="52"/>
      <c r="DC35" s="226" t="str">
        <f t="shared" si="32"/>
        <v>Perennial Bioenergy Crops</v>
      </c>
      <c r="DD35" s="127"/>
      <c r="DE35" s="126"/>
      <c r="DF35" s="113"/>
      <c r="DG35" s="51"/>
      <c r="DH35" s="52"/>
      <c r="DI35" s="226" t="str">
        <f t="shared" si="33"/>
        <v>Perennial Bioenergy Crops</v>
      </c>
      <c r="DJ35" s="125"/>
      <c r="DK35" s="126"/>
      <c r="DL35" s="113"/>
      <c r="DM35" s="51"/>
      <c r="DN35" s="52"/>
      <c r="DO35" s="226" t="str">
        <f t="shared" si="34"/>
        <v>Perennial Bioenergy Crops</v>
      </c>
      <c r="DP35" s="102"/>
      <c r="DQ35" s="103"/>
      <c r="DR35" s="106"/>
      <c r="DS35" s="41"/>
      <c r="DT35" s="42"/>
      <c r="DU35" s="226" t="str">
        <f t="shared" si="35"/>
        <v>Perennial Bioenergy Crops</v>
      </c>
      <c r="DV35" s="102"/>
      <c r="DW35" s="103"/>
      <c r="DX35" s="106"/>
      <c r="DY35" s="41"/>
      <c r="DZ35" s="42"/>
      <c r="EA35" s="176">
        <f t="shared" si="7"/>
        <v>0</v>
      </c>
      <c r="EB35" s="226" t="str">
        <f t="shared" si="36"/>
        <v>Perennial Bioenergy Crops</v>
      </c>
      <c r="EC35" s="102"/>
      <c r="ED35" s="126"/>
      <c r="EE35" s="106"/>
      <c r="EF35" s="51"/>
      <c r="EG35" s="52"/>
      <c r="EH35" s="226" t="str">
        <f t="shared" si="37"/>
        <v>Perennial Bioenergy Crops</v>
      </c>
      <c r="EI35" s="102"/>
      <c r="EJ35" s="126"/>
      <c r="EK35" s="106"/>
      <c r="EL35" s="51"/>
      <c r="EM35" s="52"/>
      <c r="EN35" s="226" t="str">
        <f t="shared" si="38"/>
        <v>Perennial Bioenergy Crops</v>
      </c>
      <c r="EO35" s="102"/>
      <c r="EP35" s="126"/>
      <c r="EQ35" s="106"/>
      <c r="ER35" s="51"/>
      <c r="ES35" s="52"/>
      <c r="ET35" s="226" t="str">
        <f t="shared" si="39"/>
        <v>Perennial Bioenergy Crops</v>
      </c>
      <c r="EU35" s="125"/>
      <c r="EV35" s="126"/>
      <c r="EW35" s="113"/>
      <c r="EX35" s="51"/>
      <c r="EY35" s="52"/>
      <c r="EZ35" s="226" t="str">
        <f t="shared" si="40"/>
        <v>Perennial Bioenergy Crops</v>
      </c>
      <c r="FA35" s="125"/>
      <c r="FB35" s="126"/>
      <c r="FC35" s="113"/>
      <c r="FD35" s="51"/>
      <c r="FE35" s="52"/>
      <c r="FF35" s="226" t="str">
        <f t="shared" si="41"/>
        <v>Perennial Bioenergy Crops</v>
      </c>
      <c r="FG35" s="102"/>
      <c r="FH35" s="103"/>
      <c r="FI35" s="106"/>
      <c r="FJ35" s="41"/>
      <c r="FK35" s="42"/>
      <c r="FL35" s="226" t="str">
        <f t="shared" si="42"/>
        <v>Perennial Bioenergy Crops</v>
      </c>
      <c r="FM35" s="102"/>
      <c r="FN35" s="103"/>
      <c r="FO35" s="106"/>
      <c r="FP35" s="41"/>
      <c r="FQ35" s="42"/>
      <c r="FR35" s="176">
        <f t="shared" si="8"/>
        <v>0</v>
      </c>
      <c r="FS35" s="34"/>
      <c r="FT35" s="34"/>
      <c r="FU35" s="34"/>
      <c r="FV35" s="33"/>
      <c r="FW35" s="37"/>
    </row>
    <row r="36" spans="1:179" ht="12.6" customHeight="1">
      <c r="A36" s="1094"/>
      <c r="B36" s="195" t="s">
        <v>552</v>
      </c>
      <c r="C36" s="226" t="str">
        <f t="shared" si="9"/>
        <v>Livestock Feed</v>
      </c>
      <c r="D36" s="101"/>
      <c r="E36" s="100"/>
      <c r="F36" s="104"/>
      <c r="G36" s="54"/>
      <c r="H36" s="56"/>
      <c r="I36" s="226" t="str">
        <f t="shared" si="12"/>
        <v>Livestock Feed</v>
      </c>
      <c r="J36" s="100"/>
      <c r="K36" s="100"/>
      <c r="L36" s="104"/>
      <c r="M36" s="55"/>
      <c r="N36" s="56"/>
      <c r="O36" s="226" t="str">
        <f t="shared" si="15"/>
        <v>Livestock Feed</v>
      </c>
      <c r="P36" s="100"/>
      <c r="Q36" s="100"/>
      <c r="R36" s="104"/>
      <c r="S36" s="55"/>
      <c r="T36" s="56"/>
      <c r="U36" s="226" t="str">
        <f t="shared" si="18"/>
        <v>Livestock Feed</v>
      </c>
      <c r="V36" s="99"/>
      <c r="W36" s="100"/>
      <c r="X36" s="104"/>
      <c r="Y36" s="55"/>
      <c r="Z36" s="56"/>
      <c r="AA36" s="226" t="str">
        <f t="shared" si="19"/>
        <v>Livestock Feed</v>
      </c>
      <c r="AB36" s="99"/>
      <c r="AC36" s="100"/>
      <c r="AD36" s="104"/>
      <c r="AE36" s="55"/>
      <c r="AF36" s="56"/>
      <c r="AG36" s="226" t="str">
        <f t="shared" si="20"/>
        <v>Livestock Feed</v>
      </c>
      <c r="AH36" s="99"/>
      <c r="AI36" s="100"/>
      <c r="AJ36" s="104"/>
      <c r="AK36" s="55"/>
      <c r="AL36" s="56"/>
      <c r="AM36" s="226" t="str">
        <f t="shared" si="21"/>
        <v>Livestock Feed</v>
      </c>
      <c r="AN36" s="99"/>
      <c r="AO36" s="100"/>
      <c r="AP36" s="104"/>
      <c r="AQ36" s="55"/>
      <c r="AR36" s="56"/>
      <c r="AS36" s="176">
        <f t="shared" si="44"/>
        <v>0</v>
      </c>
      <c r="AT36" s="226" t="str">
        <f t="shared" si="22"/>
        <v>Livestock Feed</v>
      </c>
      <c r="AU36" s="99"/>
      <c r="AV36" s="100"/>
      <c r="AW36" s="104"/>
      <c r="AX36" s="55"/>
      <c r="AY36" s="56"/>
      <c r="AZ36" s="226" t="str">
        <f t="shared" si="23"/>
        <v>Livestock Feed</v>
      </c>
      <c r="BA36" s="99"/>
      <c r="BB36" s="100"/>
      <c r="BC36" s="104"/>
      <c r="BD36" s="55"/>
      <c r="BE36" s="56"/>
      <c r="BF36" s="226" t="str">
        <f t="shared" si="24"/>
        <v>Livestock Feed</v>
      </c>
      <c r="BG36" s="99"/>
      <c r="BH36" s="100"/>
      <c r="BI36" s="104"/>
      <c r="BJ36" s="55"/>
      <c r="BK36" s="56"/>
      <c r="BL36" s="226" t="str">
        <f t="shared" si="25"/>
        <v>Livestock Feed</v>
      </c>
      <c r="BM36" s="99"/>
      <c r="BN36" s="100"/>
      <c r="BO36" s="104"/>
      <c r="BP36" s="55"/>
      <c r="BQ36" s="56"/>
      <c r="BR36" s="226" t="str">
        <f t="shared" si="26"/>
        <v>Livestock Feed</v>
      </c>
      <c r="BS36" s="99"/>
      <c r="BT36" s="100"/>
      <c r="BU36" s="104"/>
      <c r="BV36" s="55"/>
      <c r="BW36" s="56"/>
      <c r="BX36" s="226" t="str">
        <f t="shared" si="27"/>
        <v>Livestock Feed</v>
      </c>
      <c r="BY36" s="99"/>
      <c r="BZ36" s="100"/>
      <c r="CA36" s="104"/>
      <c r="CB36" s="55"/>
      <c r="CC36" s="56"/>
      <c r="CD36" s="226" t="str">
        <f t="shared" si="28"/>
        <v>Livestock Feed</v>
      </c>
      <c r="CE36" s="99"/>
      <c r="CF36" s="100"/>
      <c r="CG36" s="104"/>
      <c r="CH36" s="55"/>
      <c r="CI36" s="56"/>
      <c r="CJ36" s="176">
        <f t="shared" si="6"/>
        <v>0</v>
      </c>
      <c r="CK36" s="226" t="str">
        <f t="shared" si="29"/>
        <v>Livestock Feed</v>
      </c>
      <c r="CL36" s="102"/>
      <c r="CM36" s="103"/>
      <c r="CN36" s="106"/>
      <c r="CO36" s="41"/>
      <c r="CP36" s="42"/>
      <c r="CQ36" s="226" t="str">
        <f t="shared" si="30"/>
        <v>Livestock Feed</v>
      </c>
      <c r="CR36" s="102"/>
      <c r="CS36" s="126"/>
      <c r="CT36" s="106"/>
      <c r="CU36" s="51"/>
      <c r="CV36" s="52"/>
      <c r="CW36" s="226" t="str">
        <f t="shared" si="31"/>
        <v>Livestock Feed</v>
      </c>
      <c r="CX36" s="102"/>
      <c r="CY36" s="126"/>
      <c r="CZ36" s="106"/>
      <c r="DA36" s="51"/>
      <c r="DB36" s="52"/>
      <c r="DC36" s="226" t="str">
        <f t="shared" si="32"/>
        <v>Livestock Feed</v>
      </c>
      <c r="DD36" s="127"/>
      <c r="DE36" s="126"/>
      <c r="DF36" s="113"/>
      <c r="DG36" s="51"/>
      <c r="DH36" s="52"/>
      <c r="DI36" s="226" t="str">
        <f t="shared" si="33"/>
        <v>Livestock Feed</v>
      </c>
      <c r="DJ36" s="125"/>
      <c r="DK36" s="126"/>
      <c r="DL36" s="113"/>
      <c r="DM36" s="51"/>
      <c r="DN36" s="52"/>
      <c r="DO36" s="226" t="str">
        <f t="shared" si="34"/>
        <v>Livestock Feed</v>
      </c>
      <c r="DP36" s="102"/>
      <c r="DQ36" s="103"/>
      <c r="DR36" s="106"/>
      <c r="DS36" s="41"/>
      <c r="DT36" s="42"/>
      <c r="DU36" s="226" t="str">
        <f t="shared" si="35"/>
        <v>Livestock Feed</v>
      </c>
      <c r="DV36" s="102"/>
      <c r="DW36" s="103"/>
      <c r="DX36" s="106"/>
      <c r="DY36" s="41"/>
      <c r="DZ36" s="42"/>
      <c r="EA36" s="176">
        <f t="shared" si="7"/>
        <v>0</v>
      </c>
      <c r="EB36" s="226" t="str">
        <f t="shared" si="36"/>
        <v>Livestock Feed</v>
      </c>
      <c r="EC36" s="102"/>
      <c r="ED36" s="126"/>
      <c r="EE36" s="106"/>
      <c r="EF36" s="51"/>
      <c r="EG36" s="52"/>
      <c r="EH36" s="226" t="str">
        <f t="shared" si="37"/>
        <v>Livestock Feed</v>
      </c>
      <c r="EI36" s="102"/>
      <c r="EJ36" s="126"/>
      <c r="EK36" s="106"/>
      <c r="EL36" s="51"/>
      <c r="EM36" s="52"/>
      <c r="EN36" s="226" t="str">
        <f t="shared" si="38"/>
        <v>Livestock Feed</v>
      </c>
      <c r="EO36" s="102"/>
      <c r="EP36" s="126"/>
      <c r="EQ36" s="106"/>
      <c r="ER36" s="51"/>
      <c r="ES36" s="52"/>
      <c r="ET36" s="226" t="str">
        <f t="shared" si="39"/>
        <v>Livestock Feed</v>
      </c>
      <c r="EU36" s="125"/>
      <c r="EV36" s="126"/>
      <c r="EW36" s="113"/>
      <c r="EX36" s="51"/>
      <c r="EY36" s="52"/>
      <c r="EZ36" s="226" t="str">
        <f t="shared" si="40"/>
        <v>Livestock Feed</v>
      </c>
      <c r="FA36" s="125"/>
      <c r="FB36" s="126"/>
      <c r="FC36" s="113"/>
      <c r="FD36" s="51"/>
      <c r="FE36" s="52"/>
      <c r="FF36" s="226" t="str">
        <f t="shared" si="41"/>
        <v>Livestock Feed</v>
      </c>
      <c r="FG36" s="102"/>
      <c r="FH36" s="103"/>
      <c r="FI36" s="106"/>
      <c r="FJ36" s="41"/>
      <c r="FK36" s="42"/>
      <c r="FL36" s="226" t="str">
        <f t="shared" si="42"/>
        <v>Livestock Feed</v>
      </c>
      <c r="FM36" s="102"/>
      <c r="FN36" s="103"/>
      <c r="FO36" s="106"/>
      <c r="FP36" s="41"/>
      <c r="FQ36" s="42"/>
      <c r="FR36" s="176">
        <f t="shared" si="8"/>
        <v>0</v>
      </c>
      <c r="FS36" s="34"/>
      <c r="FT36" s="34"/>
      <c r="FU36" s="34"/>
      <c r="FV36" s="33"/>
      <c r="FW36" s="37"/>
    </row>
    <row r="37" spans="1:179" ht="12.6" customHeight="1">
      <c r="A37" s="1094"/>
      <c r="B37" s="195" t="s">
        <v>1</v>
      </c>
      <c r="C37" s="226" t="str">
        <f t="shared" si="9"/>
        <v>SRI</v>
      </c>
      <c r="D37" s="100"/>
      <c r="E37" s="100"/>
      <c r="F37" s="105"/>
      <c r="G37" s="54"/>
      <c r="H37" s="56"/>
      <c r="I37" s="226" t="str">
        <f t="shared" si="12"/>
        <v>SRI</v>
      </c>
      <c r="J37" s="100"/>
      <c r="K37" s="100"/>
      <c r="L37" s="105"/>
      <c r="M37" s="55"/>
      <c r="N37" s="56"/>
      <c r="O37" s="226" t="str">
        <f t="shared" si="15"/>
        <v>SRI</v>
      </c>
      <c r="P37" s="100"/>
      <c r="Q37" s="100"/>
      <c r="R37" s="105"/>
      <c r="S37" s="55"/>
      <c r="T37" s="56"/>
      <c r="U37" s="226" t="str">
        <f t="shared" si="18"/>
        <v>SRI</v>
      </c>
      <c r="V37" s="100"/>
      <c r="W37" s="100"/>
      <c r="X37" s="105"/>
      <c r="Y37" s="55"/>
      <c r="Z37" s="56"/>
      <c r="AA37" s="226" t="str">
        <f t="shared" si="19"/>
        <v>SRI</v>
      </c>
      <c r="AB37" s="100"/>
      <c r="AC37" s="100"/>
      <c r="AD37" s="105"/>
      <c r="AE37" s="55"/>
      <c r="AF37" s="56"/>
      <c r="AG37" s="226" t="str">
        <f t="shared" si="20"/>
        <v>SRI</v>
      </c>
      <c r="AH37" s="100"/>
      <c r="AI37" s="100"/>
      <c r="AJ37" s="105"/>
      <c r="AK37" s="55"/>
      <c r="AL37" s="56"/>
      <c r="AM37" s="226" t="str">
        <f t="shared" si="21"/>
        <v>SRI</v>
      </c>
      <c r="AN37" s="100"/>
      <c r="AO37" s="100"/>
      <c r="AP37" s="105"/>
      <c r="AQ37" s="55"/>
      <c r="AR37" s="56"/>
      <c r="AS37" s="176">
        <f t="shared" si="44"/>
        <v>0</v>
      </c>
      <c r="AT37" s="226" t="str">
        <f t="shared" si="22"/>
        <v>SRI</v>
      </c>
      <c r="AU37" s="100"/>
      <c r="AV37" s="100"/>
      <c r="AW37" s="105"/>
      <c r="AX37" s="55"/>
      <c r="AY37" s="56"/>
      <c r="AZ37" s="226" t="str">
        <f t="shared" si="23"/>
        <v>SRI</v>
      </c>
      <c r="BA37" s="100"/>
      <c r="BB37" s="100"/>
      <c r="BC37" s="105"/>
      <c r="BD37" s="55"/>
      <c r="BE37" s="56"/>
      <c r="BF37" s="226" t="str">
        <f t="shared" si="24"/>
        <v>SRI</v>
      </c>
      <c r="BG37" s="100"/>
      <c r="BH37" s="100"/>
      <c r="BI37" s="105"/>
      <c r="BJ37" s="55"/>
      <c r="BK37" s="56"/>
      <c r="BL37" s="226" t="str">
        <f t="shared" si="25"/>
        <v>SRI</v>
      </c>
      <c r="BM37" s="100"/>
      <c r="BN37" s="100"/>
      <c r="BO37" s="105"/>
      <c r="BP37" s="55"/>
      <c r="BQ37" s="56"/>
      <c r="BR37" s="226" t="str">
        <f t="shared" si="26"/>
        <v>SRI</v>
      </c>
      <c r="BS37" s="100"/>
      <c r="BT37" s="100"/>
      <c r="BU37" s="105"/>
      <c r="BV37" s="55"/>
      <c r="BW37" s="56"/>
      <c r="BX37" s="226" t="str">
        <f t="shared" si="27"/>
        <v>SRI</v>
      </c>
      <c r="BY37" s="100"/>
      <c r="BZ37" s="100"/>
      <c r="CA37" s="105"/>
      <c r="CB37" s="55"/>
      <c r="CC37" s="56"/>
      <c r="CD37" s="226" t="str">
        <f t="shared" si="28"/>
        <v>SRI</v>
      </c>
      <c r="CE37" s="100"/>
      <c r="CF37" s="100"/>
      <c r="CG37" s="105"/>
      <c r="CH37" s="55"/>
      <c r="CI37" s="56"/>
      <c r="CJ37" s="176">
        <f t="shared" si="6"/>
        <v>0</v>
      </c>
      <c r="CK37" s="226" t="str">
        <f t="shared" si="29"/>
        <v>SRI</v>
      </c>
      <c r="CL37" s="122">
        <f>'Advance Control'!$F$125</f>
        <v>5.5302241495162659E-3</v>
      </c>
      <c r="CM37" s="103">
        <f>CL37*$CK$48</f>
        <v>0.15038604533561173</v>
      </c>
      <c r="CN37" s="111">
        <f>'Advance Control'!$I$125</f>
        <v>3.7556573779014328E-2</v>
      </c>
      <c r="CO37" s="41">
        <f>(CL37+CN37)</f>
        <v>4.3086797928530596E-2</v>
      </c>
      <c r="CP37" s="42">
        <f>CN37*$CK$48</f>
        <v>1.0212939754847243</v>
      </c>
      <c r="CQ37" s="226" t="str">
        <f t="shared" si="30"/>
        <v>SRI</v>
      </c>
      <c r="CR37" s="122">
        <f>'Advance Control'!$F$125</f>
        <v>5.5302241495162659E-3</v>
      </c>
      <c r="CS37" s="126">
        <f>CR37*$CQ$48</f>
        <v>1.9384928804574882E-2</v>
      </c>
      <c r="CT37" s="111">
        <f>'Advance Control'!$I$125</f>
        <v>3.7556573779014328E-2</v>
      </c>
      <c r="CU37" s="51">
        <f>(CR37+CT37)</f>
        <v>4.3086797928530596E-2</v>
      </c>
      <c r="CV37" s="52">
        <f>CT37*$CQ$48</f>
        <v>0.13164593137036554</v>
      </c>
      <c r="CW37" s="226" t="str">
        <f t="shared" si="31"/>
        <v>SRI</v>
      </c>
      <c r="CX37" s="122">
        <f>'Advance Control'!$F$125</f>
        <v>5.5302241495162659E-3</v>
      </c>
      <c r="CY37" s="126">
        <f>CX37*$CW$48</f>
        <v>2.6370707950243832E-3</v>
      </c>
      <c r="CZ37" s="111">
        <f>'Advance Control'!$I$125</f>
        <v>3.7556573779014328E-2</v>
      </c>
      <c r="DA37" s="51">
        <f t="shared" ref="DA37" si="94">(CX37+CZ37)</f>
        <v>4.3086797928530596E-2</v>
      </c>
      <c r="DB37" s="52">
        <f>CZ37*$CW$48</f>
        <v>1.7908739536801645E-2</v>
      </c>
      <c r="DC37" s="226" t="str">
        <f t="shared" si="32"/>
        <v>SRI</v>
      </c>
      <c r="DD37" s="127"/>
      <c r="DE37" s="126"/>
      <c r="DF37" s="111"/>
      <c r="DG37" s="51"/>
      <c r="DH37" s="52"/>
      <c r="DI37" s="226" t="str">
        <f t="shared" si="33"/>
        <v>SRI</v>
      </c>
      <c r="DJ37" s="127"/>
      <c r="DK37" s="126"/>
      <c r="DL37" s="111"/>
      <c r="DM37" s="51"/>
      <c r="DN37" s="52"/>
      <c r="DO37" s="226" t="str">
        <f t="shared" si="34"/>
        <v>SRI</v>
      </c>
      <c r="DP37" s="127"/>
      <c r="DQ37" s="126"/>
      <c r="DR37" s="111"/>
      <c r="DS37" s="51"/>
      <c r="DT37" s="52"/>
      <c r="DU37" s="226" t="str">
        <f t="shared" si="35"/>
        <v>SRI</v>
      </c>
      <c r="DV37" s="119"/>
      <c r="DW37" s="103"/>
      <c r="DX37" s="112"/>
      <c r="DY37" s="41"/>
      <c r="DZ37" s="42"/>
      <c r="EA37" s="176">
        <f t="shared" si="7"/>
        <v>1.3432566913271025</v>
      </c>
      <c r="EB37" s="226" t="str">
        <f t="shared" si="36"/>
        <v>SRI</v>
      </c>
      <c r="EC37" s="122">
        <f>'Advance Control'!$F$125</f>
        <v>5.5302241495162659E-3</v>
      </c>
      <c r="ED37" s="126">
        <f>EC37*$EB$48</f>
        <v>1.2372944415262244</v>
      </c>
      <c r="EE37" s="111">
        <f>'Advance Control'!$I$125</f>
        <v>3.7556573779014328E-2</v>
      </c>
      <c r="EF37" s="51">
        <f>(EC37+EE37)</f>
        <v>4.3086797928530596E-2</v>
      </c>
      <c r="EG37" s="52">
        <f>EE37*$EB$48</f>
        <v>8.4026503670034103</v>
      </c>
      <c r="EH37" s="226" t="str">
        <f t="shared" si="37"/>
        <v>SRI</v>
      </c>
      <c r="EI37" s="122">
        <f>'Advance Control'!$F$125</f>
        <v>5.5302241495162659E-3</v>
      </c>
      <c r="EJ37" s="126">
        <f>EI37*$EH$48</f>
        <v>0.40951867826784638</v>
      </c>
      <c r="EK37" s="111">
        <f>'Advance Control'!$I$125</f>
        <v>3.7556573779014328E-2</v>
      </c>
      <c r="EL37" s="51">
        <f>(EI37+EK37)</f>
        <v>4.3086797928530596E-2</v>
      </c>
      <c r="EM37" s="52">
        <f>EK37*$EH$48</f>
        <v>2.7811021829189544</v>
      </c>
      <c r="EN37" s="226" t="str">
        <f t="shared" si="38"/>
        <v>SRI</v>
      </c>
      <c r="EO37" s="122">
        <f>'Advance Control'!$F$125</f>
        <v>5.5302241495162659E-3</v>
      </c>
      <c r="EP37" s="126">
        <f>EO37*$EN$48</f>
        <v>0.16669163472925297</v>
      </c>
      <c r="EQ37" s="111">
        <f>'Advance Control'!$I$125</f>
        <v>3.7556573779014328E-2</v>
      </c>
      <c r="ER37" s="51">
        <f t="shared" ref="ER37" si="95">(EO37+EQ37)</f>
        <v>4.3086797928530596E-2</v>
      </c>
      <c r="ES37" s="52">
        <f>EQ37*$EN$48</f>
        <v>1.1320276554434592</v>
      </c>
      <c r="ET37" s="226" t="str">
        <f t="shared" si="39"/>
        <v>SRI</v>
      </c>
      <c r="EU37" s="127"/>
      <c r="EV37" s="126"/>
      <c r="EW37" s="117"/>
      <c r="EX37" s="51"/>
      <c r="EY37" s="52"/>
      <c r="EZ37" s="226" t="str">
        <f t="shared" si="40"/>
        <v>SRI</v>
      </c>
      <c r="FA37" s="127"/>
      <c r="FB37" s="126"/>
      <c r="FC37" s="111"/>
      <c r="FD37" s="51"/>
      <c r="FE37" s="52"/>
      <c r="FF37" s="226" t="str">
        <f t="shared" si="41"/>
        <v>SRI</v>
      </c>
      <c r="FG37" s="127"/>
      <c r="FH37" s="126"/>
      <c r="FI37" s="111"/>
      <c r="FJ37" s="51"/>
      <c r="FK37" s="52"/>
      <c r="FL37" s="226" t="str">
        <f t="shared" si="42"/>
        <v>SRI</v>
      </c>
      <c r="FM37" s="119"/>
      <c r="FN37" s="103"/>
      <c r="FO37" s="118"/>
      <c r="FP37" s="41"/>
      <c r="FQ37" s="42"/>
      <c r="FR37" s="176">
        <f t="shared" si="8"/>
        <v>14.129284959889146</v>
      </c>
      <c r="FS37" s="34"/>
      <c r="FT37" s="34"/>
      <c r="FU37" s="34"/>
      <c r="FV37" s="33"/>
      <c r="FW37" s="37"/>
    </row>
    <row r="38" spans="1:179" ht="12.6" customHeight="1">
      <c r="A38" s="1094"/>
      <c r="B38" s="195" t="s">
        <v>90</v>
      </c>
      <c r="C38" s="226" t="str">
        <f t="shared" si="9"/>
        <v>Improved Rice</v>
      </c>
      <c r="D38" s="100"/>
      <c r="E38" s="100"/>
      <c r="F38" s="105"/>
      <c r="G38" s="54"/>
      <c r="H38" s="56"/>
      <c r="I38" s="226" t="str">
        <f t="shared" si="12"/>
        <v>Improved Rice</v>
      </c>
      <c r="J38" s="100"/>
      <c r="K38" s="100"/>
      <c r="L38" s="105"/>
      <c r="M38" s="54"/>
      <c r="N38" s="56"/>
      <c r="O38" s="226" t="str">
        <f t="shared" si="15"/>
        <v>Improved Rice</v>
      </c>
      <c r="P38" s="100"/>
      <c r="Q38" s="100"/>
      <c r="R38" s="105"/>
      <c r="S38" s="54"/>
      <c r="T38" s="56"/>
      <c r="U38" s="226" t="str">
        <f t="shared" si="18"/>
        <v>Improved Rice</v>
      </c>
      <c r="V38" s="100"/>
      <c r="W38" s="100"/>
      <c r="X38" s="105"/>
      <c r="Y38" s="54"/>
      <c r="Z38" s="56"/>
      <c r="AA38" s="226" t="str">
        <f t="shared" si="19"/>
        <v>Improved Rice</v>
      </c>
      <c r="AB38" s="100"/>
      <c r="AC38" s="100"/>
      <c r="AD38" s="105"/>
      <c r="AE38" s="54"/>
      <c r="AF38" s="56"/>
      <c r="AG38" s="226" t="str">
        <f t="shared" si="20"/>
        <v>Improved Rice</v>
      </c>
      <c r="AH38" s="100"/>
      <c r="AI38" s="100"/>
      <c r="AJ38" s="105"/>
      <c r="AK38" s="54"/>
      <c r="AL38" s="56"/>
      <c r="AM38" s="226" t="str">
        <f t="shared" si="21"/>
        <v>Improved Rice</v>
      </c>
      <c r="AN38" s="100"/>
      <c r="AO38" s="100"/>
      <c r="AP38" s="105"/>
      <c r="AQ38" s="54"/>
      <c r="AR38" s="56"/>
      <c r="AS38" s="176">
        <f t="shared" si="44"/>
        <v>0</v>
      </c>
      <c r="AT38" s="226" t="str">
        <f t="shared" si="22"/>
        <v>Improved Rice</v>
      </c>
      <c r="AU38" s="100"/>
      <c r="AV38" s="100"/>
      <c r="AW38" s="105"/>
      <c r="AX38" s="54"/>
      <c r="AY38" s="56"/>
      <c r="AZ38" s="226" t="str">
        <f t="shared" si="23"/>
        <v>Improved Rice</v>
      </c>
      <c r="BA38" s="100"/>
      <c r="BB38" s="100"/>
      <c r="BC38" s="105"/>
      <c r="BD38" s="54"/>
      <c r="BE38" s="56"/>
      <c r="BF38" s="226" t="str">
        <f t="shared" si="24"/>
        <v>Improved Rice</v>
      </c>
      <c r="BG38" s="100"/>
      <c r="BH38" s="100"/>
      <c r="BI38" s="105"/>
      <c r="BJ38" s="54"/>
      <c r="BK38" s="56"/>
      <c r="BL38" s="226" t="str">
        <f t="shared" si="25"/>
        <v>Improved Rice</v>
      </c>
      <c r="BM38" s="100"/>
      <c r="BN38" s="100"/>
      <c r="BO38" s="105"/>
      <c r="BP38" s="54"/>
      <c r="BQ38" s="56"/>
      <c r="BR38" s="226" t="str">
        <f t="shared" si="26"/>
        <v>Improved Rice</v>
      </c>
      <c r="BS38" s="100"/>
      <c r="BT38" s="100"/>
      <c r="BU38" s="105"/>
      <c r="BV38" s="54"/>
      <c r="BW38" s="56"/>
      <c r="BX38" s="226" t="str">
        <f t="shared" si="27"/>
        <v>Improved Rice</v>
      </c>
      <c r="BY38" s="100"/>
      <c r="BZ38" s="100"/>
      <c r="CA38" s="105"/>
      <c r="CB38" s="54"/>
      <c r="CC38" s="56"/>
      <c r="CD38" s="226" t="str">
        <f t="shared" si="28"/>
        <v>Improved Rice</v>
      </c>
      <c r="CE38" s="100"/>
      <c r="CF38" s="100"/>
      <c r="CG38" s="105"/>
      <c r="CH38" s="54"/>
      <c r="CI38" s="56"/>
      <c r="CJ38" s="176">
        <f t="shared" si="6"/>
        <v>0</v>
      </c>
      <c r="CK38" s="226" t="str">
        <f t="shared" si="29"/>
        <v>Improved Rice</v>
      </c>
      <c r="CL38" s="119">
        <f>'Advance Control'!$F$126</f>
        <v>3.370460045561819E-2</v>
      </c>
      <c r="CM38" s="103">
        <f>CL38*$CK$48</f>
        <v>0.91654541210244456</v>
      </c>
      <c r="CN38" s="111">
        <f>'Advance Control'!$I$126</f>
        <v>5.8269141276437508E-2</v>
      </c>
      <c r="CO38" s="41">
        <f t="shared" ref="CO38" si="96">(CL38+CN38)</f>
        <v>9.1973741732055692E-2</v>
      </c>
      <c r="CP38" s="42">
        <f>CN38*$CK$48</f>
        <v>1.584540786187119</v>
      </c>
      <c r="CQ38" s="226" t="str">
        <f t="shared" si="30"/>
        <v>Improved Rice</v>
      </c>
      <c r="CR38" s="119">
        <f>'Advance Control'!$F$126</f>
        <v>3.370460045561819E-2</v>
      </c>
      <c r="CS38" s="126">
        <f>CR38*$CQ$48</f>
        <v>0.11814372483906477</v>
      </c>
      <c r="CT38" s="111">
        <f>'Advance Control'!$I$126</f>
        <v>5.8269141276437508E-2</v>
      </c>
      <c r="CU38" s="51">
        <f t="shared" ref="CU38" si="97">(CR38+CT38)</f>
        <v>9.1973741732055692E-2</v>
      </c>
      <c r="CV38" s="52">
        <f>CT38*$CQ$48</f>
        <v>0.20424907284205809</v>
      </c>
      <c r="CW38" s="226" t="str">
        <f t="shared" si="31"/>
        <v>Improved Rice</v>
      </c>
      <c r="CX38" s="119">
        <f>'Advance Control'!$F$126</f>
        <v>3.370460045561819E-2</v>
      </c>
      <c r="CY38" s="126">
        <f>CX38*$CW$48</f>
        <v>1.6071937613460169E-2</v>
      </c>
      <c r="CZ38" s="111">
        <f>'Advance Control'!$I$126</f>
        <v>5.8269141276437508E-2</v>
      </c>
      <c r="DA38" s="51">
        <f t="shared" ref="DA38" si="98">(CX38+CZ38)</f>
        <v>9.1973741732055692E-2</v>
      </c>
      <c r="DB38" s="52">
        <f>CZ38*$CW$48</f>
        <v>2.7785465210245396E-2</v>
      </c>
      <c r="DC38" s="226" t="str">
        <f t="shared" si="32"/>
        <v>Improved Rice</v>
      </c>
      <c r="DD38" s="127"/>
      <c r="DE38" s="126"/>
      <c r="DF38" s="111"/>
      <c r="DG38" s="51"/>
      <c r="DH38" s="52"/>
      <c r="DI38" s="226" t="str">
        <f t="shared" si="33"/>
        <v>Improved Rice</v>
      </c>
      <c r="DJ38" s="127"/>
      <c r="DK38" s="126"/>
      <c r="DL38" s="111"/>
      <c r="DM38" s="51"/>
      <c r="DN38" s="52"/>
      <c r="DO38" s="226" t="str">
        <f t="shared" si="34"/>
        <v>Improved Rice</v>
      </c>
      <c r="DP38" s="127"/>
      <c r="DQ38" s="126"/>
      <c r="DR38" s="111"/>
      <c r="DS38" s="51"/>
      <c r="DT38" s="52"/>
      <c r="DU38" s="226" t="str">
        <f t="shared" si="35"/>
        <v>Improved Rice</v>
      </c>
      <c r="DV38" s="119"/>
      <c r="DW38" s="103"/>
      <c r="DX38" s="112"/>
      <c r="DY38" s="41"/>
      <c r="DZ38" s="42"/>
      <c r="EA38" s="176">
        <f t="shared" si="7"/>
        <v>2.8673363987943921</v>
      </c>
      <c r="EB38" s="226" t="str">
        <f t="shared" si="36"/>
        <v>Improved Rice</v>
      </c>
      <c r="EC38" s="119">
        <f>'Advance Control'!$F$126</f>
        <v>3.370460045561819E-2</v>
      </c>
      <c r="ED38" s="126">
        <f>EC38*$EB$48</f>
        <v>7.540836260903891</v>
      </c>
      <c r="EE38" s="111">
        <f>'Advance Control'!$I$126</f>
        <v>5.8269141276437508E-2</v>
      </c>
      <c r="EF38" s="51">
        <f t="shared" ref="EF38" si="99">(EC38+EE38)</f>
        <v>9.1973741732055692E-2</v>
      </c>
      <c r="EG38" s="52">
        <f>EE38*$EB$48</f>
        <v>13.036738234226679</v>
      </c>
      <c r="EH38" s="226" t="str">
        <f t="shared" si="37"/>
        <v>Improved Rice</v>
      </c>
      <c r="EI38" s="119">
        <f>'Advance Control'!$F$126</f>
        <v>3.370460045561819E-2</v>
      </c>
      <c r="EJ38" s="126">
        <f>EI38*$EH$48</f>
        <v>2.4958596716803871</v>
      </c>
      <c r="EK38" s="111">
        <f>'Advance Control'!$I$126</f>
        <v>5.8269141276437508E-2</v>
      </c>
      <c r="EL38" s="51">
        <f t="shared" ref="EL38" si="100">(EI38+EK38)</f>
        <v>9.1973741732055692E-2</v>
      </c>
      <c r="EM38" s="52">
        <f>EK38*$EH$48</f>
        <v>4.3148887050837459</v>
      </c>
      <c r="EN38" s="226" t="str">
        <f t="shared" si="38"/>
        <v>Improved Rice</v>
      </c>
      <c r="EO38" s="119">
        <f>'Advance Control'!$F$126</f>
        <v>3.370460045561819E-2</v>
      </c>
      <c r="EP38" s="126">
        <f>EO38*$EN$48</f>
        <v>1.0159217413158121</v>
      </c>
      <c r="EQ38" s="111">
        <f>'Advance Control'!$I$126</f>
        <v>5.8269141276437508E-2</v>
      </c>
      <c r="ER38" s="51">
        <f t="shared" ref="ER38" si="101">(EO38+EQ38)</f>
        <v>9.1973741732055692E-2</v>
      </c>
      <c r="ES38" s="52">
        <f>EQ38*$EN$48</f>
        <v>1.7563444357836313</v>
      </c>
      <c r="ET38" s="226" t="str">
        <f t="shared" si="39"/>
        <v>Improved Rice</v>
      </c>
      <c r="EU38" s="127"/>
      <c r="EV38" s="126"/>
      <c r="EW38" s="117"/>
      <c r="EX38" s="51"/>
      <c r="EY38" s="52"/>
      <c r="EZ38" s="226" t="str">
        <f t="shared" si="40"/>
        <v>Improved Rice</v>
      </c>
      <c r="FA38" s="127"/>
      <c r="FB38" s="126"/>
      <c r="FC38" s="111"/>
      <c r="FD38" s="51"/>
      <c r="FE38" s="52"/>
      <c r="FF38" s="226" t="str">
        <f t="shared" si="41"/>
        <v>Improved Rice</v>
      </c>
      <c r="FG38" s="127"/>
      <c r="FH38" s="126"/>
      <c r="FI38" s="111"/>
      <c r="FJ38" s="51"/>
      <c r="FK38" s="52"/>
      <c r="FL38" s="226" t="str">
        <f t="shared" si="42"/>
        <v>Improved Rice</v>
      </c>
      <c r="FM38" s="119"/>
      <c r="FN38" s="103"/>
      <c r="FO38" s="118"/>
      <c r="FP38" s="41"/>
      <c r="FQ38" s="42"/>
      <c r="FR38" s="176">
        <f t="shared" si="8"/>
        <v>30.160589048994147</v>
      </c>
      <c r="FS38" s="34"/>
      <c r="FT38" s="34"/>
      <c r="FU38" s="34"/>
      <c r="FV38" s="33"/>
      <c r="FW38" s="37"/>
    </row>
    <row r="39" spans="1:179" ht="12.6" customHeight="1">
      <c r="A39" s="1094"/>
      <c r="B39" s="222" t="s">
        <v>86</v>
      </c>
      <c r="C39" s="226" t="str">
        <f t="shared" si="9"/>
        <v>Conservation Agriculture</v>
      </c>
      <c r="D39" s="100"/>
      <c r="E39" s="100"/>
      <c r="F39" s="105"/>
      <c r="G39" s="54"/>
      <c r="H39" s="56"/>
      <c r="I39" s="226" t="str">
        <f t="shared" si="12"/>
        <v>Conservation Agriculture</v>
      </c>
      <c r="J39" s="100"/>
      <c r="K39" s="100"/>
      <c r="L39" s="105"/>
      <c r="M39" s="55"/>
      <c r="N39" s="56"/>
      <c r="O39" s="226" t="str">
        <f t="shared" si="15"/>
        <v>Conservation Agriculture</v>
      </c>
      <c r="P39" s="100"/>
      <c r="Q39" s="100"/>
      <c r="R39" s="105"/>
      <c r="S39" s="55"/>
      <c r="T39" s="56"/>
      <c r="U39" s="226" t="str">
        <f t="shared" si="18"/>
        <v>Conservation Agriculture</v>
      </c>
      <c r="V39" s="100"/>
      <c r="W39" s="100"/>
      <c r="X39" s="105"/>
      <c r="Y39" s="55"/>
      <c r="Z39" s="56"/>
      <c r="AA39" s="226" t="str">
        <f t="shared" si="19"/>
        <v>Conservation Agriculture</v>
      </c>
      <c r="AB39" s="100"/>
      <c r="AC39" s="100"/>
      <c r="AD39" s="105"/>
      <c r="AE39" s="55"/>
      <c r="AF39" s="56"/>
      <c r="AG39" s="226" t="str">
        <f t="shared" si="20"/>
        <v>Conservation Agriculture</v>
      </c>
      <c r="AH39" s="100"/>
      <c r="AI39" s="100"/>
      <c r="AJ39" s="105"/>
      <c r="AK39" s="55"/>
      <c r="AL39" s="56"/>
      <c r="AM39" s="226" t="str">
        <f t="shared" si="21"/>
        <v>Conservation Agriculture</v>
      </c>
      <c r="AN39" s="100"/>
      <c r="AO39" s="100"/>
      <c r="AP39" s="105"/>
      <c r="AQ39" s="55"/>
      <c r="AR39" s="56"/>
      <c r="AS39" s="176">
        <f t="shared" si="44"/>
        <v>0</v>
      </c>
      <c r="AT39" s="226" t="str">
        <f t="shared" si="22"/>
        <v>Conservation Agriculture</v>
      </c>
      <c r="AU39" s="100"/>
      <c r="AV39" s="100"/>
      <c r="AW39" s="105"/>
      <c r="AX39" s="55"/>
      <c r="AY39" s="56"/>
      <c r="AZ39" s="226" t="str">
        <f t="shared" si="23"/>
        <v>Conservation Agriculture</v>
      </c>
      <c r="BA39" s="100"/>
      <c r="BB39" s="100"/>
      <c r="BC39" s="105"/>
      <c r="BD39" s="55"/>
      <c r="BE39" s="56"/>
      <c r="BF39" s="226" t="str">
        <f t="shared" si="24"/>
        <v>Conservation Agriculture</v>
      </c>
      <c r="BG39" s="100"/>
      <c r="BH39" s="100"/>
      <c r="BI39" s="105"/>
      <c r="BJ39" s="55"/>
      <c r="BK39" s="56"/>
      <c r="BL39" s="226" t="str">
        <f t="shared" si="25"/>
        <v>Conservation Agriculture</v>
      </c>
      <c r="BM39" s="100"/>
      <c r="BN39" s="100"/>
      <c r="BO39" s="105"/>
      <c r="BP39" s="55"/>
      <c r="BQ39" s="56"/>
      <c r="BR39" s="226" t="str">
        <f t="shared" si="26"/>
        <v>Conservation Agriculture</v>
      </c>
      <c r="BS39" s="100"/>
      <c r="BT39" s="100"/>
      <c r="BU39" s="105"/>
      <c r="BV39" s="55"/>
      <c r="BW39" s="56"/>
      <c r="BX39" s="226" t="str">
        <f t="shared" si="27"/>
        <v>Conservation Agriculture</v>
      </c>
      <c r="BY39" s="100"/>
      <c r="BZ39" s="100"/>
      <c r="CA39" s="105"/>
      <c r="CB39" s="55"/>
      <c r="CC39" s="56"/>
      <c r="CD39" s="226" t="str">
        <f t="shared" si="28"/>
        <v>Conservation Agriculture</v>
      </c>
      <c r="CE39" s="100"/>
      <c r="CF39" s="100"/>
      <c r="CG39" s="105"/>
      <c r="CH39" s="55"/>
      <c r="CI39" s="56"/>
      <c r="CJ39" s="176">
        <f t="shared" si="6"/>
        <v>0</v>
      </c>
      <c r="CK39" s="226" t="str">
        <f t="shared" si="29"/>
        <v>Conservation Agriculture</v>
      </c>
      <c r="CL39" s="119">
        <f>'Advance Control'!$F$127</f>
        <v>0.12262443369517835</v>
      </c>
      <c r="CM39" s="103">
        <f>CL39*$CK$48</f>
        <v>3.334585207825592</v>
      </c>
      <c r="CN39" s="111">
        <f>'Advance Control'!$I$127</f>
        <v>0.44496126978642653</v>
      </c>
      <c r="CO39" s="41">
        <f>(CL39+CN39)</f>
        <v>0.56758570348160486</v>
      </c>
      <c r="CP39" s="42">
        <f>CN39*$CK$48</f>
        <v>12.100045835673063</v>
      </c>
      <c r="CQ39" s="226" t="str">
        <f t="shared" si="30"/>
        <v>Conservation Agriculture</v>
      </c>
      <c r="CR39" s="119">
        <f>'Advance Control'!$F$127</f>
        <v>0.12262443369517835</v>
      </c>
      <c r="CS39" s="126">
        <f>CR39*$CQ$48</f>
        <v>0.42983174869869778</v>
      </c>
      <c r="CT39" s="111">
        <f>'Advance Control'!$I$127</f>
        <v>0.44496126978642653</v>
      </c>
      <c r="CU39" s="51">
        <f>(CR39+CT39)</f>
        <v>0.56758570348160486</v>
      </c>
      <c r="CV39" s="52">
        <f>CT39*$CQ$48</f>
        <v>1.5597093901442673</v>
      </c>
      <c r="CW39" s="226" t="str">
        <f t="shared" si="31"/>
        <v>Conservation Agriculture</v>
      </c>
      <c r="CX39" s="119">
        <f>'Advance Control'!$F$127</f>
        <v>0.12262443369517835</v>
      </c>
      <c r="CY39" s="126">
        <f>CX39*$CW$48</f>
        <v>5.8473093334244712E-2</v>
      </c>
      <c r="CZ39" s="111">
        <f>'Advance Control'!$I$127</f>
        <v>0.44496126978642653</v>
      </c>
      <c r="DA39" s="51">
        <f>(CX39+CZ39)</f>
        <v>0.56758570348160486</v>
      </c>
      <c r="DB39" s="52">
        <f>CZ39*$CW$48</f>
        <v>0.21217844661384813</v>
      </c>
      <c r="DC39" s="226" t="str">
        <f t="shared" si="32"/>
        <v>Conservation Agriculture</v>
      </c>
      <c r="DD39" s="127"/>
      <c r="DE39" s="126"/>
      <c r="DF39" s="111"/>
      <c r="DG39" s="51"/>
      <c r="DH39" s="52"/>
      <c r="DI39" s="226" t="str">
        <f t="shared" si="33"/>
        <v>Conservation Agriculture</v>
      </c>
      <c r="DJ39" s="127"/>
      <c r="DK39" s="126"/>
      <c r="DL39" s="111"/>
      <c r="DM39" s="51"/>
      <c r="DN39" s="52"/>
      <c r="DO39" s="226" t="str">
        <f t="shared" si="34"/>
        <v>Conservation Agriculture</v>
      </c>
      <c r="DP39" s="127"/>
      <c r="DQ39" s="126"/>
      <c r="DR39" s="111"/>
      <c r="DS39" s="51"/>
      <c r="DT39" s="52"/>
      <c r="DU39" s="226" t="str">
        <f t="shared" si="35"/>
        <v>Conservation Agriculture</v>
      </c>
      <c r="DV39" s="119"/>
      <c r="DW39" s="103"/>
      <c r="DX39" s="112"/>
      <c r="DY39" s="41"/>
      <c r="DZ39" s="42"/>
      <c r="EA39" s="176">
        <f t="shared" si="7"/>
        <v>17.694823722289712</v>
      </c>
      <c r="EB39" s="226" t="str">
        <f t="shared" si="36"/>
        <v>Conservation Agriculture</v>
      </c>
      <c r="EC39" s="119">
        <f>'Advance Control'!$F$127</f>
        <v>0.12262443369517835</v>
      </c>
      <c r="ED39" s="126">
        <f>EC39*$EB$48</f>
        <v>27.435150204466225</v>
      </c>
      <c r="EE39" s="111">
        <f>'Advance Control'!$I$127</f>
        <v>0.44496126978642653</v>
      </c>
      <c r="EF39" s="51">
        <f>(EC39+EE39)</f>
        <v>0.56758570348160486</v>
      </c>
      <c r="EG39" s="52">
        <f>EE39*$EB$48</f>
        <v>99.552584292510687</v>
      </c>
      <c r="EH39" s="226" t="str">
        <f t="shared" si="37"/>
        <v>Conservation Agriculture</v>
      </c>
      <c r="EI39" s="119">
        <f>'Advance Control'!$F$127</f>
        <v>0.12262443369517835</v>
      </c>
      <c r="EJ39" s="126">
        <f>EI39*$EH$48</f>
        <v>9.0804630431815561</v>
      </c>
      <c r="EK39" s="111">
        <f>'Advance Control'!$I$127</f>
        <v>0.44496126978642653</v>
      </c>
      <c r="EL39" s="51">
        <f>(EI39+EK39)</f>
        <v>0.56758570348160486</v>
      </c>
      <c r="EM39" s="52">
        <f>EK39*$EH$48</f>
        <v>32.949830993606099</v>
      </c>
      <c r="EN39" s="226" t="str">
        <f t="shared" si="38"/>
        <v>Conservation Agriculture</v>
      </c>
      <c r="EO39" s="119">
        <f>'Advance Control'!$F$127</f>
        <v>0.12262443369517835</v>
      </c>
      <c r="EP39" s="126">
        <f>EO39*$EN$48</f>
        <v>3.6961372193541409</v>
      </c>
      <c r="EQ39" s="111">
        <f>'Advance Control'!$I$127</f>
        <v>0.44496126978642653</v>
      </c>
      <c r="ER39" s="51">
        <f t="shared" ref="ER39" si="102">(EO39+EQ39)</f>
        <v>0.56758570348160486</v>
      </c>
      <c r="ES39" s="52">
        <f>EQ39*$EN$48</f>
        <v>13.411991891574853</v>
      </c>
      <c r="ET39" s="226" t="str">
        <f t="shared" si="39"/>
        <v>Conservation Agriculture</v>
      </c>
      <c r="EU39" s="127"/>
      <c r="EV39" s="126"/>
      <c r="EW39" s="117"/>
      <c r="EX39" s="51"/>
      <c r="EY39" s="52"/>
      <c r="EZ39" s="226" t="str">
        <f t="shared" si="40"/>
        <v>Conservation Agriculture</v>
      </c>
      <c r="FA39" s="127"/>
      <c r="FB39" s="126"/>
      <c r="FC39" s="111"/>
      <c r="FD39" s="51"/>
      <c r="FE39" s="52"/>
      <c r="FF39" s="226" t="str">
        <f t="shared" si="41"/>
        <v>Conservation Agriculture</v>
      </c>
      <c r="FG39" s="127"/>
      <c r="FH39" s="126"/>
      <c r="FI39" s="111"/>
      <c r="FJ39" s="51"/>
      <c r="FK39" s="52"/>
      <c r="FL39" s="226" t="str">
        <f t="shared" si="42"/>
        <v>Conservation Agriculture</v>
      </c>
      <c r="FM39" s="119"/>
      <c r="FN39" s="103"/>
      <c r="FO39" s="118"/>
      <c r="FP39" s="41"/>
      <c r="FQ39" s="42"/>
      <c r="FR39" s="176">
        <f t="shared" si="8"/>
        <v>186.12615764469354</v>
      </c>
      <c r="FS39" s="34"/>
      <c r="FT39" s="34"/>
      <c r="FU39" s="34"/>
      <c r="FV39" s="33"/>
      <c r="FW39" s="37"/>
    </row>
    <row r="40" spans="1:179" ht="12.6" customHeight="1">
      <c r="A40" s="1094"/>
      <c r="B40" s="195" t="s">
        <v>87</v>
      </c>
      <c r="C40" s="226" t="str">
        <f t="shared" si="9"/>
        <v>Regenerative Agriculture</v>
      </c>
      <c r="D40" s="100"/>
      <c r="E40" s="100"/>
      <c r="F40" s="105"/>
      <c r="G40" s="54"/>
      <c r="H40" s="56"/>
      <c r="I40" s="226" t="str">
        <f t="shared" si="12"/>
        <v>Regenerative Agriculture</v>
      </c>
      <c r="J40" s="100"/>
      <c r="K40" s="100"/>
      <c r="L40" s="105"/>
      <c r="M40" s="55"/>
      <c r="N40" s="56"/>
      <c r="O40" s="226" t="str">
        <f t="shared" si="15"/>
        <v>Regenerative Agriculture</v>
      </c>
      <c r="P40" s="100"/>
      <c r="Q40" s="100"/>
      <c r="R40" s="105"/>
      <c r="S40" s="55"/>
      <c r="T40" s="56"/>
      <c r="U40" s="226" t="str">
        <f t="shared" si="18"/>
        <v>Regenerative Agriculture</v>
      </c>
      <c r="V40" s="100"/>
      <c r="W40" s="100"/>
      <c r="X40" s="105"/>
      <c r="Y40" s="55"/>
      <c r="Z40" s="56"/>
      <c r="AA40" s="226" t="str">
        <f t="shared" si="19"/>
        <v>Regenerative Agriculture</v>
      </c>
      <c r="AB40" s="100"/>
      <c r="AC40" s="100"/>
      <c r="AD40" s="105"/>
      <c r="AE40" s="55"/>
      <c r="AF40" s="56"/>
      <c r="AG40" s="226" t="str">
        <f t="shared" si="20"/>
        <v>Regenerative Agriculture</v>
      </c>
      <c r="AH40" s="100"/>
      <c r="AI40" s="100"/>
      <c r="AJ40" s="105"/>
      <c r="AK40" s="55"/>
      <c r="AL40" s="56"/>
      <c r="AM40" s="226" t="str">
        <f t="shared" si="21"/>
        <v>Regenerative Agriculture</v>
      </c>
      <c r="AN40" s="100"/>
      <c r="AO40" s="100"/>
      <c r="AP40" s="105"/>
      <c r="AQ40" s="55"/>
      <c r="AR40" s="56"/>
      <c r="AS40" s="176">
        <f t="shared" si="44"/>
        <v>0</v>
      </c>
      <c r="AT40" s="226" t="str">
        <f t="shared" si="22"/>
        <v>Regenerative Agriculture</v>
      </c>
      <c r="AU40" s="100"/>
      <c r="AV40" s="100"/>
      <c r="AW40" s="105"/>
      <c r="AX40" s="55"/>
      <c r="AY40" s="56"/>
      <c r="AZ40" s="226" t="str">
        <f t="shared" si="23"/>
        <v>Regenerative Agriculture</v>
      </c>
      <c r="BA40" s="100"/>
      <c r="BB40" s="100"/>
      <c r="BC40" s="105"/>
      <c r="BD40" s="55"/>
      <c r="BE40" s="56"/>
      <c r="BF40" s="226" t="str">
        <f t="shared" si="24"/>
        <v>Regenerative Agriculture</v>
      </c>
      <c r="BG40" s="100"/>
      <c r="BH40" s="100"/>
      <c r="BI40" s="105"/>
      <c r="BJ40" s="55"/>
      <c r="BK40" s="56"/>
      <c r="BL40" s="226" t="str">
        <f t="shared" si="25"/>
        <v>Regenerative Agriculture</v>
      </c>
      <c r="BM40" s="100"/>
      <c r="BN40" s="100"/>
      <c r="BO40" s="105"/>
      <c r="BP40" s="55"/>
      <c r="BQ40" s="56"/>
      <c r="BR40" s="226" t="str">
        <f t="shared" si="26"/>
        <v>Regenerative Agriculture</v>
      </c>
      <c r="BS40" s="100"/>
      <c r="BT40" s="100"/>
      <c r="BU40" s="105"/>
      <c r="BV40" s="55"/>
      <c r="BW40" s="56"/>
      <c r="BX40" s="226" t="str">
        <f t="shared" si="27"/>
        <v>Regenerative Agriculture</v>
      </c>
      <c r="BY40" s="100"/>
      <c r="BZ40" s="100"/>
      <c r="CA40" s="105"/>
      <c r="CB40" s="55"/>
      <c r="CC40" s="56"/>
      <c r="CD40" s="226" t="str">
        <f t="shared" si="28"/>
        <v>Regenerative Agriculture</v>
      </c>
      <c r="CE40" s="100"/>
      <c r="CF40" s="100"/>
      <c r="CG40" s="105"/>
      <c r="CH40" s="55"/>
      <c r="CI40" s="56"/>
      <c r="CJ40" s="176">
        <f t="shared" si="6"/>
        <v>0</v>
      </c>
      <c r="CK40" s="226" t="str">
        <f t="shared" si="29"/>
        <v>Regenerative Agriculture</v>
      </c>
      <c r="CL40" s="119"/>
      <c r="CM40" s="103"/>
      <c r="CN40" s="112"/>
      <c r="CO40" s="41"/>
      <c r="CP40" s="42"/>
      <c r="CQ40" s="226" t="str">
        <f t="shared" si="30"/>
        <v>Regenerative Agriculture</v>
      </c>
      <c r="CR40" s="119"/>
      <c r="CS40" s="126"/>
      <c r="CT40" s="112"/>
      <c r="CU40" s="51"/>
      <c r="CV40" s="52"/>
      <c r="CW40" s="226" t="str">
        <f t="shared" si="31"/>
        <v>Regenerative Agriculture</v>
      </c>
      <c r="CX40" s="119"/>
      <c r="CY40" s="126"/>
      <c r="CZ40" s="112"/>
      <c r="DA40" s="51"/>
      <c r="DB40" s="52"/>
      <c r="DC40" s="226" t="str">
        <f t="shared" si="32"/>
        <v>Regenerative Agriculture</v>
      </c>
      <c r="DD40" s="127"/>
      <c r="DE40" s="126"/>
      <c r="DF40" s="111"/>
      <c r="DG40" s="51"/>
      <c r="DH40" s="52"/>
      <c r="DI40" s="226" t="str">
        <f t="shared" si="33"/>
        <v>Regenerative Agriculture</v>
      </c>
      <c r="DJ40" s="127"/>
      <c r="DK40" s="126"/>
      <c r="DL40" s="111"/>
      <c r="DM40" s="51"/>
      <c r="DN40" s="52"/>
      <c r="DO40" s="226" t="str">
        <f t="shared" si="34"/>
        <v>Regenerative Agriculture</v>
      </c>
      <c r="DP40" s="127"/>
      <c r="DQ40" s="126"/>
      <c r="DR40" s="111"/>
      <c r="DS40" s="51"/>
      <c r="DT40" s="52"/>
      <c r="DU40" s="226" t="str">
        <f t="shared" si="35"/>
        <v>Regenerative Agriculture</v>
      </c>
      <c r="DV40" s="119"/>
      <c r="DW40" s="103"/>
      <c r="DX40" s="112"/>
      <c r="DY40" s="41"/>
      <c r="DZ40" s="42"/>
      <c r="EA40" s="176">
        <f t="shared" si="7"/>
        <v>0</v>
      </c>
      <c r="EB40" s="226" t="str">
        <f t="shared" si="36"/>
        <v>Regenerative Agriculture</v>
      </c>
      <c r="EC40" s="119"/>
      <c r="ED40" s="126"/>
      <c r="EE40" s="112"/>
      <c r="EF40" s="51"/>
      <c r="EG40" s="52"/>
      <c r="EH40" s="226" t="str">
        <f t="shared" si="37"/>
        <v>Regenerative Agriculture</v>
      </c>
      <c r="EI40" s="119"/>
      <c r="EJ40" s="126"/>
      <c r="EK40" s="112"/>
      <c r="EL40" s="51"/>
      <c r="EM40" s="52"/>
      <c r="EN40" s="226" t="str">
        <f t="shared" si="38"/>
        <v>Regenerative Agriculture</v>
      </c>
      <c r="EO40" s="119"/>
      <c r="EP40" s="126"/>
      <c r="EQ40" s="112"/>
      <c r="ER40" s="51"/>
      <c r="ES40" s="52"/>
      <c r="ET40" s="226" t="str">
        <f t="shared" si="39"/>
        <v>Regenerative Agriculture</v>
      </c>
      <c r="EU40" s="127"/>
      <c r="EV40" s="126"/>
      <c r="EW40" s="117"/>
      <c r="EX40" s="51"/>
      <c r="EY40" s="52"/>
      <c r="EZ40" s="226" t="str">
        <f t="shared" si="40"/>
        <v>Regenerative Agriculture</v>
      </c>
      <c r="FA40" s="127"/>
      <c r="FB40" s="126"/>
      <c r="FC40" s="111"/>
      <c r="FD40" s="51"/>
      <c r="FE40" s="52"/>
      <c r="FF40" s="226" t="str">
        <f t="shared" si="41"/>
        <v>Regenerative Agriculture</v>
      </c>
      <c r="FG40" s="127"/>
      <c r="FH40" s="126"/>
      <c r="FI40" s="111"/>
      <c r="FJ40" s="51"/>
      <c r="FK40" s="52"/>
      <c r="FL40" s="226" t="str">
        <f t="shared" si="42"/>
        <v>Regenerative Agriculture</v>
      </c>
      <c r="FM40" s="119"/>
      <c r="FN40" s="103"/>
      <c r="FO40" s="118"/>
      <c r="FP40" s="41"/>
      <c r="FQ40" s="42"/>
      <c r="FR40" s="176">
        <f t="shared" si="8"/>
        <v>0</v>
      </c>
      <c r="FS40" s="34"/>
      <c r="FT40" s="34"/>
      <c r="FU40" s="34"/>
      <c r="FV40" s="33"/>
      <c r="FW40" s="37"/>
    </row>
    <row r="41" spans="1:179" ht="12.6" customHeight="1">
      <c r="A41" s="1094"/>
      <c r="B41" s="195" t="s">
        <v>102</v>
      </c>
      <c r="C41" s="226" t="str">
        <f t="shared" si="9"/>
        <v>Tree Intercropping</v>
      </c>
      <c r="D41" s="102"/>
      <c r="E41" s="103"/>
      <c r="F41" s="106"/>
      <c r="G41" s="41"/>
      <c r="H41" s="42"/>
      <c r="I41" s="226" t="str">
        <f t="shared" si="12"/>
        <v>Tree Intercropping</v>
      </c>
      <c r="J41" s="99"/>
      <c r="K41" s="100"/>
      <c r="L41" s="104"/>
      <c r="M41" s="55"/>
      <c r="N41" s="56"/>
      <c r="O41" s="226" t="str">
        <f t="shared" si="15"/>
        <v>Tree Intercropping</v>
      </c>
      <c r="P41" s="99"/>
      <c r="Q41" s="100"/>
      <c r="R41" s="104"/>
      <c r="S41" s="55"/>
      <c r="T41" s="56"/>
      <c r="U41" s="226" t="str">
        <f t="shared" si="18"/>
        <v>Tree Intercropping</v>
      </c>
      <c r="V41" s="99"/>
      <c r="W41" s="100"/>
      <c r="X41" s="104"/>
      <c r="Y41" s="55"/>
      <c r="Z41" s="56"/>
      <c r="AA41" s="226" t="str">
        <f t="shared" si="19"/>
        <v>Tree Intercropping</v>
      </c>
      <c r="AB41" s="102"/>
      <c r="AC41" s="103"/>
      <c r="AD41" s="106"/>
      <c r="AE41" s="41"/>
      <c r="AF41" s="42"/>
      <c r="AG41" s="226" t="str">
        <f t="shared" si="20"/>
        <v>Tree Intercropping</v>
      </c>
      <c r="AH41" s="99"/>
      <c r="AI41" s="100"/>
      <c r="AJ41" s="104"/>
      <c r="AK41" s="55"/>
      <c r="AL41" s="56"/>
      <c r="AM41" s="226" t="str">
        <f t="shared" si="21"/>
        <v>Tree Intercropping</v>
      </c>
      <c r="AN41" s="99"/>
      <c r="AO41" s="100"/>
      <c r="AP41" s="104"/>
      <c r="AQ41" s="55"/>
      <c r="AR41" s="56"/>
      <c r="AS41" s="176">
        <f t="shared" si="44"/>
        <v>0</v>
      </c>
      <c r="AT41" s="226" t="str">
        <f t="shared" si="22"/>
        <v>Tree Intercropping</v>
      </c>
      <c r="AU41" s="99"/>
      <c r="AV41" s="100"/>
      <c r="AW41" s="104"/>
      <c r="AX41" s="55"/>
      <c r="AY41" s="56"/>
      <c r="AZ41" s="226" t="str">
        <f t="shared" si="23"/>
        <v>Tree Intercropping</v>
      </c>
      <c r="BA41" s="99"/>
      <c r="BB41" s="100"/>
      <c r="BC41" s="104"/>
      <c r="BD41" s="55"/>
      <c r="BE41" s="56"/>
      <c r="BF41" s="226" t="str">
        <f t="shared" si="24"/>
        <v>Tree Intercropping</v>
      </c>
      <c r="BG41" s="99"/>
      <c r="BH41" s="100"/>
      <c r="BI41" s="104"/>
      <c r="BJ41" s="55"/>
      <c r="BK41" s="56"/>
      <c r="BL41" s="226" t="str">
        <f t="shared" si="25"/>
        <v>Tree Intercropping</v>
      </c>
      <c r="BM41" s="99"/>
      <c r="BN41" s="100"/>
      <c r="BO41" s="104"/>
      <c r="BP41" s="55"/>
      <c r="BQ41" s="56"/>
      <c r="BR41" s="226" t="str">
        <f t="shared" si="26"/>
        <v>Tree Intercropping</v>
      </c>
      <c r="BS41" s="102"/>
      <c r="BT41" s="103"/>
      <c r="BU41" s="106"/>
      <c r="BV41" s="41"/>
      <c r="BW41" s="42"/>
      <c r="BX41" s="226" t="str">
        <f t="shared" si="27"/>
        <v>Tree Intercropping</v>
      </c>
      <c r="BY41" s="99"/>
      <c r="BZ41" s="100"/>
      <c r="CA41" s="104"/>
      <c r="CB41" s="55"/>
      <c r="CC41" s="56"/>
      <c r="CD41" s="226" t="str">
        <f t="shared" si="28"/>
        <v>Tree Intercropping</v>
      </c>
      <c r="CE41" s="99"/>
      <c r="CF41" s="100"/>
      <c r="CG41" s="104"/>
      <c r="CH41" s="55"/>
      <c r="CI41" s="56"/>
      <c r="CJ41" s="176">
        <f t="shared" si="6"/>
        <v>0</v>
      </c>
      <c r="CK41" s="226" t="str">
        <f t="shared" si="29"/>
        <v>Tree Intercropping</v>
      </c>
      <c r="CL41" s="102">
        <f>'Advance Control'!$F$128</f>
        <v>0.20033393205536856</v>
      </c>
      <c r="CM41" s="103">
        <f>CL41*$CK$48</f>
        <v>5.4477769750029559</v>
      </c>
      <c r="CN41" s="111">
        <f>'Advance Control'!$I$128</f>
        <v>0</v>
      </c>
      <c r="CO41" s="41">
        <f>(CL41+CN41)</f>
        <v>0.20033393205536856</v>
      </c>
      <c r="CP41" s="42">
        <f>CN41*$CK$48</f>
        <v>0</v>
      </c>
      <c r="CQ41" s="226" t="str">
        <f t="shared" si="30"/>
        <v>Tree Intercropping</v>
      </c>
      <c r="CR41" s="102">
        <f>'Advance Control'!$F$128</f>
        <v>0.20033393205536856</v>
      </c>
      <c r="CS41" s="126">
        <f>CR41*$CQ$48</f>
        <v>0.70222452201572172</v>
      </c>
      <c r="CT41" s="111">
        <f>'Advance Control'!$I$128</f>
        <v>0</v>
      </c>
      <c r="CU41" s="51">
        <f>(CR41+CT41)</f>
        <v>0.20033393205536856</v>
      </c>
      <c r="CV41" s="52">
        <f>CT41*$CQ$48</f>
        <v>0</v>
      </c>
      <c r="CW41" s="226" t="str">
        <f t="shared" si="31"/>
        <v>Tree Intercropping</v>
      </c>
      <c r="CX41" s="102">
        <f>'Advance Control'!$F$128</f>
        <v>0.20033393205536856</v>
      </c>
      <c r="CY41" s="126">
        <f>CX41*$CW$48</f>
        <v>9.5528634498806331E-2</v>
      </c>
      <c r="CZ41" s="111">
        <f>'Advance Control'!$I$128</f>
        <v>0</v>
      </c>
      <c r="DA41" s="51">
        <f>(CX41+CZ41)</f>
        <v>0.20033393205536856</v>
      </c>
      <c r="DB41" s="52">
        <f>CZ41*$CW$48</f>
        <v>0</v>
      </c>
      <c r="DC41" s="226" t="str">
        <f t="shared" si="32"/>
        <v>Tree Intercropping</v>
      </c>
      <c r="DD41" s="102">
        <f>'Advance Control'!$F$146</f>
        <v>2.2137017618213888E-2</v>
      </c>
      <c r="DE41" s="126">
        <f>DD41*$DC$48</f>
        <v>3.0776210113898045E-3</v>
      </c>
      <c r="DF41" s="111">
        <f>'Advance Control'!$I$146</f>
        <v>0.97786298238178615</v>
      </c>
      <c r="DG41" s="51">
        <f t="shared" ref="DG41" si="103">(DD41+DF41)</f>
        <v>1</v>
      </c>
      <c r="DH41" s="52">
        <f>DF41*$DC$48</f>
        <v>0.1359483789886102</v>
      </c>
      <c r="DI41" s="226" t="str">
        <f t="shared" si="33"/>
        <v>Tree Intercropping</v>
      </c>
      <c r="DJ41" s="102">
        <f>'Advance Control'!$F$146</f>
        <v>2.2137017618213888E-2</v>
      </c>
      <c r="DK41" s="126">
        <f>DJ41*$DI$48</f>
        <v>0.1961781173105058</v>
      </c>
      <c r="DL41" s="111">
        <f>'Advance Control'!$I$146</f>
        <v>0.97786298238178615</v>
      </c>
      <c r="DM41" s="51">
        <f t="shared" ref="DM41" si="104">(DJ41+DL41)</f>
        <v>1</v>
      </c>
      <c r="DN41" s="52">
        <f>DL41*$DI$48</f>
        <v>8.6658158826894951</v>
      </c>
      <c r="DO41" s="226" t="str">
        <f t="shared" si="34"/>
        <v>Tree Intercropping</v>
      </c>
      <c r="DP41" s="102">
        <f>'Advance Control'!$F$146</f>
        <v>2.2137017618213888E-2</v>
      </c>
      <c r="DQ41" s="126">
        <f>DP41*$DO$48</f>
        <v>3.1329414184177208E-3</v>
      </c>
      <c r="DR41" s="111">
        <f>'Advance Control'!$I$146</f>
        <v>0.97786298238178615</v>
      </c>
      <c r="DS41" s="51">
        <f t="shared" ref="DS41" si="105">(DP41+DR41)</f>
        <v>1</v>
      </c>
      <c r="DT41" s="52">
        <f>DR41*$DO$48</f>
        <v>0.13839205858158229</v>
      </c>
      <c r="DU41" s="226" t="str">
        <f t="shared" si="35"/>
        <v>Tree Intercropping</v>
      </c>
      <c r="DV41" s="102">
        <f>'Advance Control'!$F$146</f>
        <v>2.2137017618213888E-2</v>
      </c>
      <c r="DW41" s="126">
        <f>DV41*$DU$48</f>
        <v>9.1664962553500071E-4</v>
      </c>
      <c r="DX41" s="111">
        <f>'Advance Control'!$I$146</f>
        <v>0.97786298238178615</v>
      </c>
      <c r="DY41" s="51">
        <f t="shared" ref="DY41" si="106">(DV41+DX41)</f>
        <v>1</v>
      </c>
      <c r="DZ41" s="52">
        <f>DX41*$DU$48</f>
        <v>4.0491350374465003E-2</v>
      </c>
      <c r="EA41" s="176">
        <f t="shared" si="7"/>
        <v>15.429483131517484</v>
      </c>
      <c r="EB41" s="226" t="str">
        <f t="shared" si="36"/>
        <v>Tree Intercropping</v>
      </c>
      <c r="EC41" s="102">
        <f>'Advance Control'!$F$128</f>
        <v>0.20033393205536856</v>
      </c>
      <c r="ED41" s="126">
        <f>EC41*$EB$48</f>
        <v>44.821340668963927</v>
      </c>
      <c r="EE41" s="111">
        <f>'Advance Control'!$I$128</f>
        <v>0</v>
      </c>
      <c r="EF41" s="51">
        <f t="shared" ref="EF41" si="107">(EC41+EE41)</f>
        <v>0.20033393205536856</v>
      </c>
      <c r="EG41" s="52">
        <f>EE41*$EB$48</f>
        <v>0</v>
      </c>
      <c r="EH41" s="226" t="str">
        <f t="shared" si="37"/>
        <v>Tree Intercropping</v>
      </c>
      <c r="EI41" s="102">
        <f>'Advance Control'!$F$128</f>
        <v>0.20033393205536856</v>
      </c>
      <c r="EJ41" s="126">
        <f>EI41*$EH$48</f>
        <v>14.834929805637488</v>
      </c>
      <c r="EK41" s="111">
        <f>'Advance Control'!$I$128</f>
        <v>0</v>
      </c>
      <c r="EL41" s="51">
        <f t="shared" ref="EL41" si="108">(EI41+EK41)</f>
        <v>0.20033393205536856</v>
      </c>
      <c r="EM41" s="52">
        <f>EK41*$EH$48</f>
        <v>0</v>
      </c>
      <c r="EN41" s="226" t="str">
        <f t="shared" si="38"/>
        <v>Tree Intercropping</v>
      </c>
      <c r="EO41" s="102">
        <f>'Advance Control'!$F$128</f>
        <v>0.20033393205536856</v>
      </c>
      <c r="EP41" s="126">
        <f>EO41*$EN$48</f>
        <v>6.0384515569716077</v>
      </c>
      <c r="EQ41" s="111">
        <f>'Advance Control'!$I$128</f>
        <v>0</v>
      </c>
      <c r="ER41" s="51">
        <f t="shared" ref="ER41" si="109">(EO41+EQ41)</f>
        <v>0.20033393205536856</v>
      </c>
      <c r="ES41" s="52">
        <f>EQ41*$EN$48</f>
        <v>0</v>
      </c>
      <c r="ET41" s="226" t="str">
        <f t="shared" si="39"/>
        <v>Tree Intercropping</v>
      </c>
      <c r="EU41" s="102">
        <f>'Advance Control'!$F$146</f>
        <v>2.2137017618213888E-2</v>
      </c>
      <c r="EV41" s="126">
        <f>EU41*$ET$48</f>
        <v>0.13742828778721083</v>
      </c>
      <c r="EW41" s="111">
        <f>'Advance Control'!$I$146</f>
        <v>0.97786298238178615</v>
      </c>
      <c r="EX41" s="51">
        <f t="shared" ref="EX41" si="110">(EU41+EW41)</f>
        <v>1</v>
      </c>
      <c r="EY41" s="52">
        <f>EW41*$ET$48</f>
        <v>6.0706477122127902</v>
      </c>
      <c r="EZ41" s="226" t="str">
        <f t="shared" si="40"/>
        <v>Tree Intercropping</v>
      </c>
      <c r="FA41" s="102">
        <f>'Advance Control'!$F$146</f>
        <v>2.2137017618213888E-2</v>
      </c>
      <c r="FB41" s="126">
        <f>FA41*$EZ$48</f>
        <v>1.1007815083792558</v>
      </c>
      <c r="FC41" s="111">
        <f>'Advance Control'!$I$146</f>
        <v>0.97786298238178615</v>
      </c>
      <c r="FD41" s="51">
        <f t="shared" ref="FD41" si="111">(FA41+FC41)</f>
        <v>1</v>
      </c>
      <c r="FE41" s="52">
        <f>FC41*$EZ$48</f>
        <v>48.625045491620746</v>
      </c>
      <c r="FF41" s="226" t="str">
        <f t="shared" si="41"/>
        <v>Tree Intercropping</v>
      </c>
      <c r="FG41" s="102">
        <f>'Advance Control'!$F$146</f>
        <v>2.2137017618213888E-2</v>
      </c>
      <c r="FH41" s="126">
        <f>FG41*$FF$48</f>
        <v>0.14984715467102877</v>
      </c>
      <c r="FI41" s="111">
        <f>'Advance Control'!$I$146</f>
        <v>0.97786298238178615</v>
      </c>
      <c r="FJ41" s="51">
        <f t="shared" ref="FJ41" si="112">(FG41+FI41)</f>
        <v>1</v>
      </c>
      <c r="FK41" s="52">
        <f>FI41*$FF$48</f>
        <v>6.6192288453289709</v>
      </c>
      <c r="FL41" s="226" t="str">
        <f t="shared" si="42"/>
        <v>Tree Intercropping</v>
      </c>
      <c r="FM41" s="102">
        <f>'Advance Control'!$F$146</f>
        <v>2.2137017618213888E-2</v>
      </c>
      <c r="FN41" s="126">
        <f>FM41*$FL$48</f>
        <v>3.5289527402917104E-2</v>
      </c>
      <c r="FO41" s="111">
        <f>'Advance Control'!$I$146</f>
        <v>0.97786298238178615</v>
      </c>
      <c r="FP41" s="51">
        <f t="shared" ref="FP41" si="113">(FM41+FO41)</f>
        <v>1</v>
      </c>
      <c r="FQ41" s="52">
        <f>FO41*$FL$48</f>
        <v>1.558851472597083</v>
      </c>
      <c r="FR41" s="176">
        <f t="shared" si="8"/>
        <v>129.99184203157301</v>
      </c>
      <c r="FS41" s="34"/>
      <c r="FT41" s="34"/>
      <c r="FU41" s="34"/>
      <c r="FV41" s="33"/>
      <c r="FW41" s="37"/>
    </row>
    <row r="42" spans="1:179" ht="12.6" customHeight="1">
      <c r="A42" s="1094"/>
      <c r="B42" s="195" t="s">
        <v>98</v>
      </c>
      <c r="C42" s="226" t="str">
        <f t="shared" si="9"/>
        <v>Biochar</v>
      </c>
      <c r="D42" s="101"/>
      <c r="E42" s="100"/>
      <c r="F42" s="104"/>
      <c r="G42" s="54"/>
      <c r="H42" s="56"/>
      <c r="I42" s="226" t="str">
        <f t="shared" si="12"/>
        <v>Biochar</v>
      </c>
      <c r="J42" s="99"/>
      <c r="K42" s="100"/>
      <c r="L42" s="104"/>
      <c r="M42" s="55"/>
      <c r="N42" s="56"/>
      <c r="O42" s="226" t="str">
        <f t="shared" si="15"/>
        <v>Biochar</v>
      </c>
      <c r="P42" s="99"/>
      <c r="Q42" s="100"/>
      <c r="R42" s="104"/>
      <c r="S42" s="55"/>
      <c r="T42" s="56"/>
      <c r="U42" s="226" t="str">
        <f t="shared" si="18"/>
        <v>Biochar</v>
      </c>
      <c r="V42" s="99"/>
      <c r="W42" s="100"/>
      <c r="X42" s="104"/>
      <c r="Y42" s="55"/>
      <c r="Z42" s="56"/>
      <c r="AA42" s="226" t="str">
        <f t="shared" si="19"/>
        <v>Biochar</v>
      </c>
      <c r="AB42" s="99"/>
      <c r="AC42" s="100"/>
      <c r="AD42" s="104"/>
      <c r="AE42" s="55"/>
      <c r="AF42" s="56"/>
      <c r="AG42" s="226" t="str">
        <f t="shared" si="20"/>
        <v>Biochar</v>
      </c>
      <c r="AH42" s="99"/>
      <c r="AI42" s="100"/>
      <c r="AJ42" s="104"/>
      <c r="AK42" s="55"/>
      <c r="AL42" s="56"/>
      <c r="AM42" s="226" t="str">
        <f t="shared" si="21"/>
        <v>Biochar</v>
      </c>
      <c r="AN42" s="99"/>
      <c r="AO42" s="100"/>
      <c r="AP42" s="104"/>
      <c r="AQ42" s="55"/>
      <c r="AR42" s="56"/>
      <c r="AS42" s="176">
        <f t="shared" si="44"/>
        <v>0</v>
      </c>
      <c r="AT42" s="226" t="str">
        <f t="shared" si="22"/>
        <v>Biochar</v>
      </c>
      <c r="AU42" s="99"/>
      <c r="AV42" s="100"/>
      <c r="AW42" s="104"/>
      <c r="AX42" s="55"/>
      <c r="AY42" s="56"/>
      <c r="AZ42" s="226" t="str">
        <f t="shared" si="23"/>
        <v>Biochar</v>
      </c>
      <c r="BA42" s="99"/>
      <c r="BB42" s="100"/>
      <c r="BC42" s="104"/>
      <c r="BD42" s="55"/>
      <c r="BE42" s="56"/>
      <c r="BF42" s="226" t="str">
        <f t="shared" si="24"/>
        <v>Biochar</v>
      </c>
      <c r="BG42" s="99"/>
      <c r="BH42" s="100"/>
      <c r="BI42" s="104"/>
      <c r="BJ42" s="55"/>
      <c r="BK42" s="56"/>
      <c r="BL42" s="226" t="str">
        <f t="shared" si="25"/>
        <v>Biochar</v>
      </c>
      <c r="BM42" s="99"/>
      <c r="BN42" s="100"/>
      <c r="BO42" s="104"/>
      <c r="BP42" s="55"/>
      <c r="BQ42" s="56"/>
      <c r="BR42" s="226" t="str">
        <f t="shared" si="26"/>
        <v>Biochar</v>
      </c>
      <c r="BS42" s="99"/>
      <c r="BT42" s="100"/>
      <c r="BU42" s="104"/>
      <c r="BV42" s="55"/>
      <c r="BW42" s="56"/>
      <c r="BX42" s="226" t="str">
        <f t="shared" si="27"/>
        <v>Biochar</v>
      </c>
      <c r="BY42" s="99"/>
      <c r="BZ42" s="100"/>
      <c r="CA42" s="104"/>
      <c r="CB42" s="55"/>
      <c r="CC42" s="56"/>
      <c r="CD42" s="226" t="str">
        <f t="shared" si="28"/>
        <v>Biochar</v>
      </c>
      <c r="CE42" s="99"/>
      <c r="CF42" s="100"/>
      <c r="CG42" s="104"/>
      <c r="CH42" s="55"/>
      <c r="CI42" s="56"/>
      <c r="CJ42" s="176">
        <f t="shared" si="6"/>
        <v>0</v>
      </c>
      <c r="CK42" s="226" t="str">
        <f t="shared" si="29"/>
        <v>Biochar</v>
      </c>
      <c r="CL42" s="102"/>
      <c r="CM42" s="103"/>
      <c r="CN42" s="106"/>
      <c r="CO42" s="41"/>
      <c r="CP42" s="42"/>
      <c r="CQ42" s="226" t="str">
        <f t="shared" si="30"/>
        <v>Biochar</v>
      </c>
      <c r="CR42" s="125"/>
      <c r="CS42" s="126"/>
      <c r="CT42" s="113"/>
      <c r="CU42" s="51"/>
      <c r="CV42" s="52"/>
      <c r="CW42" s="226" t="str">
        <f t="shared" si="31"/>
        <v>Biochar</v>
      </c>
      <c r="CX42" s="125"/>
      <c r="CY42" s="126"/>
      <c r="CZ42" s="113"/>
      <c r="DA42" s="51"/>
      <c r="DB42" s="52"/>
      <c r="DC42" s="226" t="str">
        <f t="shared" si="32"/>
        <v>Biochar</v>
      </c>
      <c r="DD42" s="127"/>
      <c r="DE42" s="126"/>
      <c r="DF42" s="113"/>
      <c r="DG42" s="51"/>
      <c r="DH42" s="52"/>
      <c r="DI42" s="226" t="str">
        <f t="shared" si="33"/>
        <v>Biochar</v>
      </c>
      <c r="DJ42" s="125"/>
      <c r="DK42" s="126"/>
      <c r="DL42" s="113"/>
      <c r="DM42" s="51"/>
      <c r="DN42" s="52"/>
      <c r="DO42" s="226" t="str">
        <f t="shared" si="34"/>
        <v>Biochar</v>
      </c>
      <c r="DP42" s="102"/>
      <c r="DQ42" s="103"/>
      <c r="DR42" s="106"/>
      <c r="DS42" s="41"/>
      <c r="DT42" s="42"/>
      <c r="DU42" s="226" t="str">
        <f t="shared" si="35"/>
        <v>Biochar</v>
      </c>
      <c r="DV42" s="102"/>
      <c r="DW42" s="103"/>
      <c r="DX42" s="106"/>
      <c r="DY42" s="41"/>
      <c r="DZ42" s="42"/>
      <c r="EA42" s="176">
        <f t="shared" si="7"/>
        <v>0</v>
      </c>
      <c r="EB42" s="226" t="str">
        <f t="shared" si="36"/>
        <v>Biochar</v>
      </c>
      <c r="EC42" s="125"/>
      <c r="ED42" s="126"/>
      <c r="EE42" s="113"/>
      <c r="EF42" s="51"/>
      <c r="EG42" s="52"/>
      <c r="EH42" s="226" t="str">
        <f t="shared" si="37"/>
        <v>Biochar</v>
      </c>
      <c r="EI42" s="125"/>
      <c r="EJ42" s="126"/>
      <c r="EK42" s="113"/>
      <c r="EL42" s="51"/>
      <c r="EM42" s="52"/>
      <c r="EN42" s="226" t="str">
        <f t="shared" si="38"/>
        <v>Biochar</v>
      </c>
      <c r="EO42" s="125"/>
      <c r="EP42" s="126"/>
      <c r="EQ42" s="113"/>
      <c r="ER42" s="51"/>
      <c r="ES42" s="52"/>
      <c r="ET42" s="226" t="str">
        <f t="shared" si="39"/>
        <v>Biochar</v>
      </c>
      <c r="EU42" s="125"/>
      <c r="EV42" s="126"/>
      <c r="EW42" s="113"/>
      <c r="EX42" s="51"/>
      <c r="EY42" s="52"/>
      <c r="EZ42" s="226" t="str">
        <f t="shared" si="40"/>
        <v>Biochar</v>
      </c>
      <c r="FA42" s="125"/>
      <c r="FB42" s="126"/>
      <c r="FC42" s="113"/>
      <c r="FD42" s="51"/>
      <c r="FE42" s="52"/>
      <c r="FF42" s="226" t="str">
        <f t="shared" si="41"/>
        <v>Biochar</v>
      </c>
      <c r="FG42" s="102"/>
      <c r="FH42" s="103"/>
      <c r="FI42" s="106"/>
      <c r="FJ42" s="41"/>
      <c r="FK42" s="42"/>
      <c r="FL42" s="226" t="str">
        <f t="shared" si="42"/>
        <v>Biochar</v>
      </c>
      <c r="FM42" s="102"/>
      <c r="FN42" s="103"/>
      <c r="FO42" s="106"/>
      <c r="FP42" s="41"/>
      <c r="FQ42" s="42"/>
      <c r="FR42" s="176">
        <f t="shared" si="8"/>
        <v>0</v>
      </c>
      <c r="FS42" s="34"/>
      <c r="FT42" s="34"/>
      <c r="FU42" s="34"/>
      <c r="FV42" s="33"/>
      <c r="FW42" s="37"/>
    </row>
    <row r="43" spans="1:179" ht="12.6" customHeight="1">
      <c r="A43" s="1094"/>
      <c r="B43" s="195" t="s">
        <v>99</v>
      </c>
      <c r="C43" s="226" t="str">
        <f t="shared" si="9"/>
        <v>Irrigation Efficiency</v>
      </c>
      <c r="D43" s="101"/>
      <c r="E43" s="100"/>
      <c r="F43" s="104"/>
      <c r="G43" s="54"/>
      <c r="H43" s="56"/>
      <c r="I43" s="226" t="str">
        <f t="shared" si="12"/>
        <v>Irrigation Efficiency</v>
      </c>
      <c r="J43" s="99"/>
      <c r="K43" s="100"/>
      <c r="L43" s="104"/>
      <c r="M43" s="55"/>
      <c r="N43" s="56"/>
      <c r="O43" s="226" t="str">
        <f t="shared" si="15"/>
        <v>Irrigation Efficiency</v>
      </c>
      <c r="P43" s="99"/>
      <c r="Q43" s="100"/>
      <c r="R43" s="104"/>
      <c r="S43" s="55"/>
      <c r="T43" s="56"/>
      <c r="U43" s="226" t="str">
        <f t="shared" si="18"/>
        <v>Irrigation Efficiency</v>
      </c>
      <c r="V43" s="99"/>
      <c r="W43" s="100"/>
      <c r="X43" s="104"/>
      <c r="Y43" s="55"/>
      <c r="Z43" s="56"/>
      <c r="AA43" s="226" t="str">
        <f t="shared" si="19"/>
        <v>Irrigation Efficiency</v>
      </c>
      <c r="AB43" s="99"/>
      <c r="AC43" s="100"/>
      <c r="AD43" s="104"/>
      <c r="AE43" s="55"/>
      <c r="AF43" s="56"/>
      <c r="AG43" s="226" t="str">
        <f t="shared" si="20"/>
        <v>Irrigation Efficiency</v>
      </c>
      <c r="AH43" s="99"/>
      <c r="AI43" s="100"/>
      <c r="AJ43" s="104"/>
      <c r="AK43" s="55"/>
      <c r="AL43" s="56"/>
      <c r="AM43" s="226" t="str">
        <f t="shared" si="21"/>
        <v>Irrigation Efficiency</v>
      </c>
      <c r="AN43" s="99"/>
      <c r="AO43" s="100"/>
      <c r="AP43" s="104"/>
      <c r="AQ43" s="55"/>
      <c r="AR43" s="56"/>
      <c r="AS43" s="176">
        <f t="shared" si="44"/>
        <v>0</v>
      </c>
      <c r="AT43" s="226" t="str">
        <f t="shared" si="22"/>
        <v>Irrigation Efficiency</v>
      </c>
      <c r="AU43" s="99"/>
      <c r="AV43" s="100"/>
      <c r="AW43" s="104"/>
      <c r="AX43" s="55"/>
      <c r="AY43" s="56"/>
      <c r="AZ43" s="226" t="str">
        <f t="shared" si="23"/>
        <v>Irrigation Efficiency</v>
      </c>
      <c r="BA43" s="99"/>
      <c r="BB43" s="100"/>
      <c r="BC43" s="104"/>
      <c r="BD43" s="55"/>
      <c r="BE43" s="56"/>
      <c r="BF43" s="226" t="str">
        <f t="shared" si="24"/>
        <v>Irrigation Efficiency</v>
      </c>
      <c r="BG43" s="99"/>
      <c r="BH43" s="100"/>
      <c r="BI43" s="104"/>
      <c r="BJ43" s="55"/>
      <c r="BK43" s="56"/>
      <c r="BL43" s="226" t="str">
        <f t="shared" si="25"/>
        <v>Irrigation Efficiency</v>
      </c>
      <c r="BM43" s="99"/>
      <c r="BN43" s="100"/>
      <c r="BO43" s="104"/>
      <c r="BP43" s="55"/>
      <c r="BQ43" s="56"/>
      <c r="BR43" s="226" t="str">
        <f t="shared" si="26"/>
        <v>Irrigation Efficiency</v>
      </c>
      <c r="BS43" s="99"/>
      <c r="BT43" s="100"/>
      <c r="BU43" s="104"/>
      <c r="BV43" s="55"/>
      <c r="BW43" s="56"/>
      <c r="BX43" s="226" t="str">
        <f t="shared" si="27"/>
        <v>Irrigation Efficiency</v>
      </c>
      <c r="BY43" s="99"/>
      <c r="BZ43" s="100"/>
      <c r="CA43" s="104"/>
      <c r="CB43" s="55"/>
      <c r="CC43" s="56"/>
      <c r="CD43" s="226" t="str">
        <f t="shared" si="28"/>
        <v>Irrigation Efficiency</v>
      </c>
      <c r="CE43" s="99"/>
      <c r="CF43" s="100"/>
      <c r="CG43" s="104"/>
      <c r="CH43" s="55"/>
      <c r="CI43" s="56"/>
      <c r="CJ43" s="176">
        <f t="shared" si="6"/>
        <v>0</v>
      </c>
      <c r="CK43" s="226" t="str">
        <f t="shared" si="29"/>
        <v>Irrigation Efficiency</v>
      </c>
      <c r="CL43" s="102"/>
      <c r="CM43" s="123"/>
      <c r="CN43" s="112"/>
      <c r="CO43" s="39"/>
      <c r="CP43" s="62"/>
      <c r="CQ43" s="226" t="str">
        <f t="shared" si="30"/>
        <v>Irrigation Efficiency</v>
      </c>
      <c r="CR43" s="125"/>
      <c r="CS43" s="126"/>
      <c r="CT43" s="113"/>
      <c r="CU43" s="51"/>
      <c r="CV43" s="52"/>
      <c r="CW43" s="226" t="str">
        <f t="shared" si="31"/>
        <v>Irrigation Efficiency</v>
      </c>
      <c r="CX43" s="125"/>
      <c r="CY43" s="126"/>
      <c r="CZ43" s="113"/>
      <c r="DA43" s="51"/>
      <c r="DB43" s="52"/>
      <c r="DC43" s="226" t="str">
        <f t="shared" si="32"/>
        <v>Irrigation Efficiency</v>
      </c>
      <c r="DD43" s="125"/>
      <c r="DE43" s="126"/>
      <c r="DF43" s="113"/>
      <c r="DG43" s="51"/>
      <c r="DH43" s="52"/>
      <c r="DI43" s="226" t="str">
        <f t="shared" si="33"/>
        <v>Irrigation Efficiency</v>
      </c>
      <c r="DJ43" s="125"/>
      <c r="DK43" s="126"/>
      <c r="DL43" s="113"/>
      <c r="DM43" s="51"/>
      <c r="DN43" s="52"/>
      <c r="DO43" s="226" t="str">
        <f t="shared" si="34"/>
        <v>Irrigation Efficiency</v>
      </c>
      <c r="DP43" s="125"/>
      <c r="DQ43" s="126"/>
      <c r="DR43" s="113"/>
      <c r="DS43" s="51"/>
      <c r="DT43" s="52"/>
      <c r="DU43" s="226" t="str">
        <f t="shared" si="35"/>
        <v>Irrigation Efficiency</v>
      </c>
      <c r="DV43" s="125"/>
      <c r="DW43" s="126"/>
      <c r="DX43" s="113"/>
      <c r="DY43" s="51"/>
      <c r="DZ43" s="52"/>
      <c r="EA43" s="176">
        <f t="shared" si="7"/>
        <v>0</v>
      </c>
      <c r="EB43" s="226" t="str">
        <f t="shared" si="36"/>
        <v>Irrigation Efficiency</v>
      </c>
      <c r="EC43" s="125"/>
      <c r="ED43" s="126"/>
      <c r="EE43" s="113"/>
      <c r="EF43" s="51"/>
      <c r="EG43" s="52"/>
      <c r="EH43" s="226" t="str">
        <f t="shared" si="37"/>
        <v>Irrigation Efficiency</v>
      </c>
      <c r="EI43" s="125"/>
      <c r="EJ43" s="126"/>
      <c r="EK43" s="113"/>
      <c r="EL43" s="51"/>
      <c r="EM43" s="52"/>
      <c r="EN43" s="226" t="str">
        <f t="shared" si="38"/>
        <v>Irrigation Efficiency</v>
      </c>
      <c r="EO43" s="125"/>
      <c r="EP43" s="126"/>
      <c r="EQ43" s="113"/>
      <c r="ER43" s="51"/>
      <c r="ES43" s="52"/>
      <c r="ET43" s="226" t="str">
        <f t="shared" si="39"/>
        <v>Irrigation Efficiency</v>
      </c>
      <c r="EU43" s="125"/>
      <c r="EV43" s="126"/>
      <c r="EW43" s="113"/>
      <c r="EX43" s="51"/>
      <c r="EY43" s="52"/>
      <c r="EZ43" s="226" t="str">
        <f t="shared" si="40"/>
        <v>Irrigation Efficiency</v>
      </c>
      <c r="FA43" s="125"/>
      <c r="FB43" s="126"/>
      <c r="FC43" s="113"/>
      <c r="FD43" s="51"/>
      <c r="FE43" s="52"/>
      <c r="FF43" s="226" t="str">
        <f t="shared" si="41"/>
        <v>Irrigation Efficiency</v>
      </c>
      <c r="FG43" s="102"/>
      <c r="FH43" s="103"/>
      <c r="FI43" s="106"/>
      <c r="FJ43" s="41"/>
      <c r="FK43" s="42"/>
      <c r="FL43" s="226" t="str">
        <f t="shared" si="42"/>
        <v>Irrigation Efficiency</v>
      </c>
      <c r="FM43" s="102"/>
      <c r="FN43" s="103"/>
      <c r="FO43" s="106"/>
      <c r="FP43" s="41"/>
      <c r="FQ43" s="42"/>
      <c r="FR43" s="176">
        <f t="shared" si="8"/>
        <v>0</v>
      </c>
      <c r="FS43" s="34"/>
      <c r="FT43" s="34"/>
      <c r="FU43" s="34"/>
      <c r="FV43" s="33"/>
      <c r="FW43" s="37"/>
    </row>
    <row r="44" spans="1:179" ht="12.6" customHeight="1">
      <c r="A44" s="1094"/>
      <c r="B44" s="195" t="s">
        <v>100</v>
      </c>
      <c r="C44" s="226" t="str">
        <f t="shared" si="9"/>
        <v>Nutrient Management</v>
      </c>
      <c r="D44" s="101"/>
      <c r="E44" s="100"/>
      <c r="F44" s="104"/>
      <c r="G44" s="54"/>
      <c r="H44" s="56"/>
      <c r="I44" s="226" t="str">
        <f t="shared" si="12"/>
        <v>Nutrient Management</v>
      </c>
      <c r="J44" s="99"/>
      <c r="K44" s="100"/>
      <c r="L44" s="104"/>
      <c r="M44" s="55"/>
      <c r="N44" s="56"/>
      <c r="O44" s="226" t="str">
        <f t="shared" si="15"/>
        <v>Nutrient Management</v>
      </c>
      <c r="P44" s="99"/>
      <c r="Q44" s="100"/>
      <c r="R44" s="104"/>
      <c r="S44" s="55"/>
      <c r="T44" s="56"/>
      <c r="U44" s="226" t="str">
        <f t="shared" si="18"/>
        <v>Nutrient Management</v>
      </c>
      <c r="V44" s="99"/>
      <c r="W44" s="100"/>
      <c r="X44" s="104"/>
      <c r="Y44" s="55"/>
      <c r="Z44" s="56"/>
      <c r="AA44" s="226" t="str">
        <f t="shared" si="19"/>
        <v>Nutrient Management</v>
      </c>
      <c r="AB44" s="99"/>
      <c r="AC44" s="100"/>
      <c r="AD44" s="104"/>
      <c r="AE44" s="55"/>
      <c r="AF44" s="56"/>
      <c r="AG44" s="226" t="str">
        <f t="shared" si="20"/>
        <v>Nutrient Management</v>
      </c>
      <c r="AH44" s="99"/>
      <c r="AI44" s="100"/>
      <c r="AJ44" s="104"/>
      <c r="AK44" s="55"/>
      <c r="AL44" s="56"/>
      <c r="AM44" s="226" t="str">
        <f t="shared" si="21"/>
        <v>Nutrient Management</v>
      </c>
      <c r="AN44" s="99"/>
      <c r="AO44" s="100"/>
      <c r="AP44" s="104"/>
      <c r="AQ44" s="55"/>
      <c r="AR44" s="56"/>
      <c r="AS44" s="176">
        <f t="shared" si="44"/>
        <v>0</v>
      </c>
      <c r="AT44" s="226" t="str">
        <f t="shared" si="22"/>
        <v>Nutrient Management</v>
      </c>
      <c r="AU44" s="99"/>
      <c r="AV44" s="100"/>
      <c r="AW44" s="104"/>
      <c r="AX44" s="55"/>
      <c r="AY44" s="56"/>
      <c r="AZ44" s="226" t="str">
        <f t="shared" si="23"/>
        <v>Nutrient Management</v>
      </c>
      <c r="BA44" s="99"/>
      <c r="BB44" s="100"/>
      <c r="BC44" s="104"/>
      <c r="BD44" s="55"/>
      <c r="BE44" s="56"/>
      <c r="BF44" s="226" t="str">
        <f t="shared" si="24"/>
        <v>Nutrient Management</v>
      </c>
      <c r="BG44" s="99"/>
      <c r="BH44" s="100"/>
      <c r="BI44" s="104"/>
      <c r="BJ44" s="55"/>
      <c r="BK44" s="56"/>
      <c r="BL44" s="226" t="str">
        <f t="shared" si="25"/>
        <v>Nutrient Management</v>
      </c>
      <c r="BM44" s="99"/>
      <c r="BN44" s="100"/>
      <c r="BO44" s="104"/>
      <c r="BP44" s="55"/>
      <c r="BQ44" s="56"/>
      <c r="BR44" s="226" t="str">
        <f t="shared" si="26"/>
        <v>Nutrient Management</v>
      </c>
      <c r="BS44" s="99"/>
      <c r="BT44" s="100"/>
      <c r="BU44" s="104"/>
      <c r="BV44" s="55"/>
      <c r="BW44" s="56"/>
      <c r="BX44" s="226" t="str">
        <f t="shared" si="27"/>
        <v>Nutrient Management</v>
      </c>
      <c r="BY44" s="99"/>
      <c r="BZ44" s="100"/>
      <c r="CA44" s="104"/>
      <c r="CB44" s="55"/>
      <c r="CC44" s="56"/>
      <c r="CD44" s="226" t="str">
        <f t="shared" si="28"/>
        <v>Nutrient Management</v>
      </c>
      <c r="CE44" s="99"/>
      <c r="CF44" s="100"/>
      <c r="CG44" s="104"/>
      <c r="CH44" s="55"/>
      <c r="CI44" s="56"/>
      <c r="CJ44" s="176">
        <f t="shared" si="6"/>
        <v>0</v>
      </c>
      <c r="CK44" s="226" t="str">
        <f t="shared" si="29"/>
        <v>Nutrient Management</v>
      </c>
      <c r="CL44" s="102"/>
      <c r="CM44" s="124"/>
      <c r="CN44" s="106"/>
      <c r="CO44" s="41"/>
      <c r="CP44" s="63"/>
      <c r="CQ44" s="226" t="str">
        <f t="shared" si="30"/>
        <v>Nutrient Management</v>
      </c>
      <c r="CR44" s="125"/>
      <c r="CS44" s="126"/>
      <c r="CT44" s="113"/>
      <c r="CU44" s="51"/>
      <c r="CV44" s="52"/>
      <c r="CW44" s="226" t="str">
        <f t="shared" si="31"/>
        <v>Nutrient Management</v>
      </c>
      <c r="CX44" s="125"/>
      <c r="CY44" s="126"/>
      <c r="CZ44" s="113"/>
      <c r="DA44" s="51"/>
      <c r="DB44" s="52"/>
      <c r="DC44" s="226" t="str">
        <f t="shared" si="32"/>
        <v>Nutrient Management</v>
      </c>
      <c r="DD44" s="128"/>
      <c r="DE44" s="126"/>
      <c r="DF44" s="113"/>
      <c r="DG44" s="51"/>
      <c r="DH44" s="52"/>
      <c r="DI44" s="226" t="str">
        <f t="shared" si="33"/>
        <v>Nutrient Management</v>
      </c>
      <c r="DJ44" s="125"/>
      <c r="DK44" s="126"/>
      <c r="DL44" s="113"/>
      <c r="DM44" s="51"/>
      <c r="DN44" s="52"/>
      <c r="DO44" s="226" t="str">
        <f t="shared" si="34"/>
        <v>Nutrient Management</v>
      </c>
      <c r="DP44" s="102"/>
      <c r="DQ44" s="103"/>
      <c r="DR44" s="106"/>
      <c r="DS44" s="41"/>
      <c r="DT44" s="42"/>
      <c r="DU44" s="226" t="str">
        <f t="shared" si="35"/>
        <v>Nutrient Management</v>
      </c>
      <c r="DV44" s="102"/>
      <c r="DW44" s="103"/>
      <c r="DX44" s="106"/>
      <c r="DY44" s="41"/>
      <c r="DZ44" s="42"/>
      <c r="EA44" s="176">
        <f t="shared" si="7"/>
        <v>0</v>
      </c>
      <c r="EB44" s="226" t="str">
        <f t="shared" si="36"/>
        <v>Nutrient Management</v>
      </c>
      <c r="EC44" s="125"/>
      <c r="ED44" s="126"/>
      <c r="EE44" s="113"/>
      <c r="EF44" s="51"/>
      <c r="EG44" s="52"/>
      <c r="EH44" s="226" t="str">
        <f t="shared" si="37"/>
        <v>Nutrient Management</v>
      </c>
      <c r="EI44" s="125"/>
      <c r="EJ44" s="126"/>
      <c r="EK44" s="113"/>
      <c r="EL44" s="51"/>
      <c r="EM44" s="52"/>
      <c r="EN44" s="226" t="str">
        <f t="shared" si="38"/>
        <v>Nutrient Management</v>
      </c>
      <c r="EO44" s="125"/>
      <c r="EP44" s="126"/>
      <c r="EQ44" s="113"/>
      <c r="ER44" s="51"/>
      <c r="ES44" s="52"/>
      <c r="ET44" s="226" t="str">
        <f t="shared" si="39"/>
        <v>Nutrient Management</v>
      </c>
      <c r="EU44" s="125"/>
      <c r="EV44" s="126"/>
      <c r="EW44" s="113"/>
      <c r="EX44" s="51"/>
      <c r="EY44" s="52"/>
      <c r="EZ44" s="226" t="str">
        <f t="shared" si="40"/>
        <v>Nutrient Management</v>
      </c>
      <c r="FA44" s="125"/>
      <c r="FB44" s="126"/>
      <c r="FC44" s="113"/>
      <c r="FD44" s="51"/>
      <c r="FE44" s="52"/>
      <c r="FF44" s="226" t="str">
        <f t="shared" si="41"/>
        <v>Nutrient Management</v>
      </c>
      <c r="FG44" s="102"/>
      <c r="FH44" s="103"/>
      <c r="FI44" s="106"/>
      <c r="FJ44" s="41"/>
      <c r="FK44" s="42"/>
      <c r="FL44" s="226" t="str">
        <f t="shared" si="42"/>
        <v>Nutrient Management</v>
      </c>
      <c r="FM44" s="102"/>
      <c r="FN44" s="103"/>
      <c r="FO44" s="106"/>
      <c r="FP44" s="41"/>
      <c r="FQ44" s="42"/>
      <c r="FR44" s="176">
        <f t="shared" si="8"/>
        <v>0</v>
      </c>
      <c r="FS44" s="34"/>
      <c r="FT44" s="34"/>
      <c r="FU44" s="34"/>
      <c r="FV44" s="33"/>
      <c r="FW44" s="37"/>
    </row>
    <row r="45" spans="1:179" ht="12.6" customHeight="1">
      <c r="A45" s="1094"/>
      <c r="B45" s="195" t="s">
        <v>690</v>
      </c>
      <c r="C45" s="226" t="str">
        <f t="shared" si="9"/>
        <v>Boreal Forest Restoration</v>
      </c>
      <c r="D45" s="99"/>
      <c r="E45" s="100"/>
      <c r="F45" s="104"/>
      <c r="G45" s="55"/>
      <c r="H45" s="56"/>
      <c r="I45" s="226" t="str">
        <f t="shared" si="12"/>
        <v>Boreal Forest Restoration</v>
      </c>
      <c r="J45" s="99"/>
      <c r="K45" s="100"/>
      <c r="L45" s="104"/>
      <c r="M45" s="55"/>
      <c r="N45" s="56"/>
      <c r="O45" s="226" t="str">
        <f t="shared" si="15"/>
        <v>Boreal Forest Restoration</v>
      </c>
      <c r="P45" s="99"/>
      <c r="Q45" s="100"/>
      <c r="R45" s="104"/>
      <c r="S45" s="55"/>
      <c r="T45" s="56"/>
      <c r="U45" s="226" t="str">
        <f t="shared" si="18"/>
        <v>Boreal Forest Restoration</v>
      </c>
      <c r="V45" s="99"/>
      <c r="W45" s="100"/>
      <c r="X45" s="104"/>
      <c r="Y45" s="55"/>
      <c r="Z45" s="56"/>
      <c r="AA45" s="226" t="str">
        <f t="shared" si="19"/>
        <v>Boreal Forest Restoration</v>
      </c>
      <c r="AB45" s="99"/>
      <c r="AC45" s="100"/>
      <c r="AD45" s="104"/>
      <c r="AE45" s="55"/>
      <c r="AF45" s="56"/>
      <c r="AG45" s="226" t="str">
        <f t="shared" si="20"/>
        <v>Boreal Forest Restoration</v>
      </c>
      <c r="AH45" s="99"/>
      <c r="AI45" s="100"/>
      <c r="AJ45" s="104"/>
      <c r="AK45" s="55"/>
      <c r="AL45" s="56"/>
      <c r="AM45" s="226" t="str">
        <f t="shared" si="21"/>
        <v>Boreal Forest Restoration</v>
      </c>
      <c r="AN45" s="99"/>
      <c r="AO45" s="100"/>
      <c r="AP45" s="104"/>
      <c r="AQ45" s="55"/>
      <c r="AR45" s="56"/>
      <c r="AS45" s="176">
        <f t="shared" si="44"/>
        <v>0</v>
      </c>
      <c r="AT45" s="226" t="str">
        <f t="shared" si="22"/>
        <v>Boreal Forest Restoration</v>
      </c>
      <c r="AU45" s="99"/>
      <c r="AV45" s="100"/>
      <c r="AW45" s="104"/>
      <c r="AX45" s="55"/>
      <c r="AY45" s="56"/>
      <c r="AZ45" s="226" t="str">
        <f t="shared" si="23"/>
        <v>Boreal Forest Restoration</v>
      </c>
      <c r="BA45" s="99"/>
      <c r="BB45" s="100"/>
      <c r="BC45" s="104"/>
      <c r="BD45" s="55"/>
      <c r="BE45" s="56"/>
      <c r="BF45" s="226" t="str">
        <f t="shared" si="24"/>
        <v>Boreal Forest Restoration</v>
      </c>
      <c r="BG45" s="99"/>
      <c r="BH45" s="100"/>
      <c r="BI45" s="104"/>
      <c r="BJ45" s="55"/>
      <c r="BK45" s="56"/>
      <c r="BL45" s="226" t="str">
        <f t="shared" si="25"/>
        <v>Boreal Forest Restoration</v>
      </c>
      <c r="BM45" s="99"/>
      <c r="BN45" s="100"/>
      <c r="BO45" s="104"/>
      <c r="BP45" s="55"/>
      <c r="BQ45" s="56"/>
      <c r="BR45" s="226" t="str">
        <f t="shared" si="26"/>
        <v>Boreal Forest Restoration</v>
      </c>
      <c r="BS45" s="99"/>
      <c r="BT45" s="100"/>
      <c r="BU45" s="104"/>
      <c r="BV45" s="55"/>
      <c r="BW45" s="56"/>
      <c r="BX45" s="226" t="str">
        <f t="shared" si="27"/>
        <v>Boreal Forest Restoration</v>
      </c>
      <c r="BY45" s="99"/>
      <c r="BZ45" s="100"/>
      <c r="CA45" s="104"/>
      <c r="CB45" s="55"/>
      <c r="CC45" s="56"/>
      <c r="CD45" s="226" t="str">
        <f t="shared" si="28"/>
        <v>Boreal Forest Restoration</v>
      </c>
      <c r="CE45" s="99"/>
      <c r="CF45" s="100"/>
      <c r="CG45" s="104"/>
      <c r="CH45" s="55"/>
      <c r="CI45" s="56"/>
      <c r="CJ45" s="176">
        <f t="shared" si="6"/>
        <v>0</v>
      </c>
      <c r="CK45" s="226" t="str">
        <f t="shared" si="29"/>
        <v>Boreal Forest Restoration</v>
      </c>
      <c r="CL45" s="102"/>
      <c r="CM45" s="124"/>
      <c r="CN45" s="106"/>
      <c r="CO45" s="41"/>
      <c r="CP45" s="63"/>
      <c r="CQ45" s="226" t="str">
        <f t="shared" si="30"/>
        <v>Boreal Forest Restoration</v>
      </c>
      <c r="CR45" s="125"/>
      <c r="CS45" s="126"/>
      <c r="CT45" s="113"/>
      <c r="CU45" s="51"/>
      <c r="CV45" s="52"/>
      <c r="CW45" s="226" t="str">
        <f t="shared" si="31"/>
        <v>Boreal Forest Restoration</v>
      </c>
      <c r="CX45" s="125"/>
      <c r="CY45" s="126"/>
      <c r="CZ45" s="113"/>
      <c r="DA45" s="51"/>
      <c r="DB45" s="52"/>
      <c r="DC45" s="226" t="str">
        <f t="shared" si="32"/>
        <v>Boreal Forest Restoration</v>
      </c>
      <c r="DD45" s="128"/>
      <c r="DE45" s="126"/>
      <c r="DF45" s="113"/>
      <c r="DG45" s="51"/>
      <c r="DH45" s="52"/>
      <c r="DI45" s="226" t="str">
        <f t="shared" si="33"/>
        <v>Boreal Forest Restoration</v>
      </c>
      <c r="DJ45" s="125"/>
      <c r="DK45" s="126"/>
      <c r="DL45" s="113"/>
      <c r="DM45" s="51"/>
      <c r="DN45" s="52"/>
      <c r="DO45" s="226" t="str">
        <f t="shared" si="34"/>
        <v>Boreal Forest Restoration</v>
      </c>
      <c r="DP45" s="102"/>
      <c r="DQ45" s="103"/>
      <c r="DR45" s="106"/>
      <c r="DS45" s="41"/>
      <c r="DT45" s="42"/>
      <c r="DU45" s="226" t="str">
        <f t="shared" si="35"/>
        <v>Boreal Forest Restoration</v>
      </c>
      <c r="DV45" s="102"/>
      <c r="DW45" s="103"/>
      <c r="DX45" s="106"/>
      <c r="DY45" s="41"/>
      <c r="DZ45" s="42"/>
      <c r="EA45" s="176">
        <f t="shared" si="7"/>
        <v>0</v>
      </c>
      <c r="EB45" s="226" t="str">
        <f t="shared" si="36"/>
        <v>Boreal Forest Restoration</v>
      </c>
      <c r="EC45" s="125"/>
      <c r="ED45" s="126"/>
      <c r="EE45" s="113"/>
      <c r="EF45" s="51"/>
      <c r="EG45" s="52"/>
      <c r="EH45" s="226" t="str">
        <f t="shared" si="37"/>
        <v>Boreal Forest Restoration</v>
      </c>
      <c r="EI45" s="102"/>
      <c r="EJ45" s="103"/>
      <c r="EK45" s="106"/>
      <c r="EL45" s="41"/>
      <c r="EM45" s="42"/>
      <c r="EN45" s="226" t="str">
        <f t="shared" si="38"/>
        <v>Boreal Forest Restoration</v>
      </c>
      <c r="EO45" s="125"/>
      <c r="EP45" s="126"/>
      <c r="EQ45" s="113"/>
      <c r="ER45" s="51"/>
      <c r="ES45" s="52"/>
      <c r="ET45" s="226" t="str">
        <f t="shared" si="39"/>
        <v>Boreal Forest Restoration</v>
      </c>
      <c r="EU45" s="125"/>
      <c r="EV45" s="126"/>
      <c r="EW45" s="113"/>
      <c r="EX45" s="51"/>
      <c r="EY45" s="52"/>
      <c r="EZ45" s="226" t="str">
        <f t="shared" si="40"/>
        <v>Boreal Forest Restoration</v>
      </c>
      <c r="FA45" s="125"/>
      <c r="FB45" s="126"/>
      <c r="FC45" s="113"/>
      <c r="FD45" s="51"/>
      <c r="FE45" s="52"/>
      <c r="FF45" s="226" t="str">
        <f t="shared" si="41"/>
        <v>Boreal Forest Restoration</v>
      </c>
      <c r="FG45" s="102"/>
      <c r="FH45" s="103"/>
      <c r="FI45" s="106"/>
      <c r="FJ45" s="41"/>
      <c r="FK45" s="42"/>
      <c r="FL45" s="226" t="str">
        <f t="shared" si="42"/>
        <v>Boreal Forest Restoration</v>
      </c>
      <c r="FM45" s="102"/>
      <c r="FN45" s="103"/>
      <c r="FO45" s="106"/>
      <c r="FP45" s="41"/>
      <c r="FQ45" s="42"/>
      <c r="FR45" s="176">
        <f t="shared" si="8"/>
        <v>0</v>
      </c>
      <c r="FS45" s="34"/>
      <c r="FT45" s="34"/>
      <c r="FU45" s="34"/>
      <c r="FV45" s="33"/>
      <c r="FW45" s="37"/>
    </row>
    <row r="46" spans="1:179" ht="12.6" customHeight="1" thickBot="1">
      <c r="A46" s="1094"/>
      <c r="B46" s="195" t="s">
        <v>549</v>
      </c>
      <c r="C46" s="226" t="str">
        <f t="shared" si="9"/>
        <v>Sustainable Intensification</v>
      </c>
      <c r="D46" s="102"/>
      <c r="E46" s="103"/>
      <c r="F46" s="106"/>
      <c r="G46" s="41"/>
      <c r="H46" s="42"/>
      <c r="I46" s="226" t="str">
        <f t="shared" si="12"/>
        <v>Sustainable Intensification</v>
      </c>
      <c r="J46" s="99"/>
      <c r="K46" s="100"/>
      <c r="L46" s="106"/>
      <c r="M46" s="41"/>
      <c r="N46" s="42"/>
      <c r="O46" s="226" t="str">
        <f t="shared" si="15"/>
        <v>Sustainable Intensification</v>
      </c>
      <c r="P46" s="102"/>
      <c r="Q46" s="103"/>
      <c r="R46" s="106"/>
      <c r="S46" s="41"/>
      <c r="T46" s="42"/>
      <c r="U46" s="226" t="str">
        <f t="shared" si="18"/>
        <v>Sustainable Intensification</v>
      </c>
      <c r="V46" s="99"/>
      <c r="W46" s="100"/>
      <c r="X46" s="104"/>
      <c r="Y46" s="55"/>
      <c r="Z46" s="56"/>
      <c r="AA46" s="226" t="str">
        <f t="shared" si="19"/>
        <v>Sustainable Intensification</v>
      </c>
      <c r="AB46" s="102"/>
      <c r="AC46" s="103"/>
      <c r="AD46" s="106"/>
      <c r="AE46" s="41"/>
      <c r="AF46" s="42"/>
      <c r="AG46" s="226" t="str">
        <f t="shared" si="20"/>
        <v>Sustainable Intensification</v>
      </c>
      <c r="AH46" s="102"/>
      <c r="AI46" s="103"/>
      <c r="AJ46" s="106"/>
      <c r="AK46" s="41"/>
      <c r="AL46" s="42"/>
      <c r="AM46" s="226" t="str">
        <f t="shared" si="21"/>
        <v>Sustainable Intensification</v>
      </c>
      <c r="AN46" s="102"/>
      <c r="AO46" s="103"/>
      <c r="AP46" s="106"/>
      <c r="AQ46" s="41"/>
      <c r="AR46" s="42"/>
      <c r="AS46" s="176">
        <f t="shared" si="44"/>
        <v>0</v>
      </c>
      <c r="AT46" s="226" t="str">
        <f t="shared" si="22"/>
        <v>Sustainable Intensification</v>
      </c>
      <c r="AU46" s="102"/>
      <c r="AV46" s="103"/>
      <c r="AW46" s="106"/>
      <c r="AX46" s="41"/>
      <c r="AY46" s="42"/>
      <c r="AZ46" s="226" t="str">
        <f t="shared" si="23"/>
        <v>Sustainable Intensification</v>
      </c>
      <c r="BA46" s="99"/>
      <c r="BB46" s="100"/>
      <c r="BC46" s="104"/>
      <c r="BD46" s="55"/>
      <c r="BE46" s="56"/>
      <c r="BF46" s="226" t="str">
        <f t="shared" si="24"/>
        <v>Sustainable Intensification</v>
      </c>
      <c r="BG46" s="102"/>
      <c r="BH46" s="103"/>
      <c r="BI46" s="106"/>
      <c r="BJ46" s="41"/>
      <c r="BK46" s="42"/>
      <c r="BL46" s="226" t="str">
        <f t="shared" si="25"/>
        <v>Sustainable Intensification</v>
      </c>
      <c r="BM46" s="102"/>
      <c r="BN46" s="103"/>
      <c r="BO46" s="106"/>
      <c r="BP46" s="41"/>
      <c r="BQ46" s="42"/>
      <c r="BR46" s="226" t="str">
        <f t="shared" si="26"/>
        <v>Sustainable Intensification</v>
      </c>
      <c r="BS46" s="102"/>
      <c r="BT46" s="103"/>
      <c r="BU46" s="106"/>
      <c r="BV46" s="41"/>
      <c r="BW46" s="42"/>
      <c r="BX46" s="226" t="str">
        <f t="shared" si="27"/>
        <v>Sustainable Intensification</v>
      </c>
      <c r="BY46" s="102"/>
      <c r="BZ46" s="103"/>
      <c r="CA46" s="106"/>
      <c r="CB46" s="41"/>
      <c r="CC46" s="42"/>
      <c r="CD46" s="226" t="str">
        <f t="shared" si="28"/>
        <v>Sustainable Intensification</v>
      </c>
      <c r="CE46" s="99"/>
      <c r="CF46" s="100"/>
      <c r="CG46" s="104"/>
      <c r="CH46" s="55"/>
      <c r="CI46" s="56"/>
      <c r="CJ46" s="176">
        <f t="shared" ref="CJ46" si="114">SUM(AV46+BB46+BH46+BN46+BT46+BZ46+CF46)+SUM(AY46+BE46+BK46+BQ46+BW46+CC46+CI46)</f>
        <v>0</v>
      </c>
      <c r="CK46" s="226" t="str">
        <f t="shared" si="29"/>
        <v>Sustainable Intensification</v>
      </c>
      <c r="CL46" s="102"/>
      <c r="CM46" s="103"/>
      <c r="CN46" s="106"/>
      <c r="CO46" s="41"/>
      <c r="CP46" s="42"/>
      <c r="CQ46" s="226" t="str">
        <f t="shared" si="30"/>
        <v>Sustainable Intensification</v>
      </c>
      <c r="CR46" s="125"/>
      <c r="CS46" s="126"/>
      <c r="CT46" s="113"/>
      <c r="CU46" s="51"/>
      <c r="CV46" s="52"/>
      <c r="CW46" s="226" t="str">
        <f t="shared" si="31"/>
        <v>Sustainable Intensification</v>
      </c>
      <c r="CX46" s="125"/>
      <c r="CY46" s="126"/>
      <c r="CZ46" s="113"/>
      <c r="DA46" s="51"/>
      <c r="DB46" s="52"/>
      <c r="DC46" s="226" t="str">
        <f t="shared" si="32"/>
        <v>Sustainable Intensification</v>
      </c>
      <c r="DD46" s="125"/>
      <c r="DE46" s="126"/>
      <c r="DF46" s="113"/>
      <c r="DG46" s="51"/>
      <c r="DH46" s="52"/>
      <c r="DI46" s="226" t="str">
        <f t="shared" si="33"/>
        <v>Sustainable Intensification</v>
      </c>
      <c r="DJ46" s="125"/>
      <c r="DK46" s="126"/>
      <c r="DL46" s="113"/>
      <c r="DM46" s="51"/>
      <c r="DN46" s="52"/>
      <c r="DO46" s="226" t="str">
        <f t="shared" si="34"/>
        <v>Sustainable Intensification</v>
      </c>
      <c r="DP46" s="102"/>
      <c r="DQ46" s="103"/>
      <c r="DR46" s="106"/>
      <c r="DS46" s="41"/>
      <c r="DT46" s="42"/>
      <c r="DU46" s="226" t="str">
        <f t="shared" si="35"/>
        <v>Sustainable Intensification</v>
      </c>
      <c r="DV46" s="102"/>
      <c r="DW46" s="103"/>
      <c r="DX46" s="106"/>
      <c r="DY46" s="41"/>
      <c r="DZ46" s="42"/>
      <c r="EA46" s="176">
        <f t="shared" ref="EA46" si="115">SUM(CM46+CS46+CY46+DE46+DK46+DQ46+DW46)+SUM(CP46+CV46+DB46+DH46+DN46+DT46+DZ46)</f>
        <v>0</v>
      </c>
      <c r="EB46" s="226" t="str">
        <f t="shared" si="36"/>
        <v>Sustainable Intensification</v>
      </c>
      <c r="EC46" s="102"/>
      <c r="ED46" s="103"/>
      <c r="EE46" s="106"/>
      <c r="EF46" s="41"/>
      <c r="EG46" s="42"/>
      <c r="EH46" s="226" t="str">
        <f t="shared" si="37"/>
        <v>Sustainable Intensification</v>
      </c>
      <c r="EI46" s="102"/>
      <c r="EJ46" s="103"/>
      <c r="EK46" s="106"/>
      <c r="EL46" s="41"/>
      <c r="EM46" s="42"/>
      <c r="EN46" s="226" t="str">
        <f t="shared" si="38"/>
        <v>Sustainable Intensification</v>
      </c>
      <c r="EO46" s="102"/>
      <c r="EP46" s="103"/>
      <c r="EQ46" s="106"/>
      <c r="ER46" s="41"/>
      <c r="ES46" s="42"/>
      <c r="ET46" s="226" t="str">
        <f t="shared" si="39"/>
        <v>Sustainable Intensification</v>
      </c>
      <c r="EU46" s="102"/>
      <c r="EV46" s="103"/>
      <c r="EW46" s="106"/>
      <c r="EX46" s="41"/>
      <c r="EY46" s="42"/>
      <c r="EZ46" s="226" t="str">
        <f t="shared" si="40"/>
        <v>Sustainable Intensification</v>
      </c>
      <c r="FA46" s="102"/>
      <c r="FB46" s="103"/>
      <c r="FC46" s="106"/>
      <c r="FD46" s="41"/>
      <c r="FE46" s="42"/>
      <c r="FF46" s="226" t="str">
        <f t="shared" si="41"/>
        <v>Sustainable Intensification</v>
      </c>
      <c r="FG46" s="102"/>
      <c r="FH46" s="103"/>
      <c r="FI46" s="106"/>
      <c r="FJ46" s="41"/>
      <c r="FK46" s="42"/>
      <c r="FL46" s="226" t="str">
        <f t="shared" si="42"/>
        <v>Sustainable Intensification</v>
      </c>
      <c r="FM46" s="119"/>
      <c r="FN46" s="103"/>
      <c r="FO46" s="106"/>
      <c r="FP46" s="41"/>
      <c r="FQ46" s="42"/>
      <c r="FR46" s="176">
        <f t="shared" ref="FR46" si="116">SUM(ED46+EJ46+EP46+EV46+FB46+FH46+FN46)+SUM(EG46+EM46+ES46+EY46+FE46+FK46+FQ46)</f>
        <v>0</v>
      </c>
      <c r="FS46" s="34"/>
      <c r="FT46" s="34"/>
      <c r="FU46" s="34"/>
      <c r="FV46" s="33"/>
      <c r="FW46" s="37"/>
    </row>
    <row r="47" spans="1:179" s="135" customFormat="1" ht="12.6" customHeight="1" thickBot="1">
      <c r="A47" s="1094"/>
      <c r="B47" s="223"/>
      <c r="C47" s="227" t="s">
        <v>0</v>
      </c>
      <c r="D47" s="134"/>
      <c r="E47" s="133" t="s">
        <v>71</v>
      </c>
      <c r="G47" s="136">
        <f>1-SUM(G18:G46)</f>
        <v>0</v>
      </c>
      <c r="H47" s="137"/>
      <c r="I47" s="229" t="s">
        <v>0</v>
      </c>
      <c r="J47" s="134"/>
      <c r="K47" s="133" t="s">
        <v>71</v>
      </c>
      <c r="M47" s="136">
        <f>1-SUM(M18:M46)</f>
        <v>0</v>
      </c>
      <c r="N47" s="137"/>
      <c r="O47" s="229" t="s">
        <v>0</v>
      </c>
      <c r="P47" s="134"/>
      <c r="Q47" s="133" t="s">
        <v>71</v>
      </c>
      <c r="S47" s="136">
        <f>1-SUM(S18:S46)</f>
        <v>0</v>
      </c>
      <c r="T47" s="137"/>
      <c r="U47" s="229" t="s">
        <v>0</v>
      </c>
      <c r="V47" s="134"/>
      <c r="W47" s="133" t="s">
        <v>71</v>
      </c>
      <c r="Y47" s="136">
        <f>1-SUM(Y18:Y46)</f>
        <v>0</v>
      </c>
      <c r="Z47" s="137"/>
      <c r="AA47" s="229" t="s">
        <v>0</v>
      </c>
      <c r="AB47" s="134"/>
      <c r="AC47" s="133" t="s">
        <v>71</v>
      </c>
      <c r="AE47" s="136">
        <f>1-SUM(AE18:AE46)</f>
        <v>0</v>
      </c>
      <c r="AF47" s="137"/>
      <c r="AG47" s="229" t="s">
        <v>0</v>
      </c>
      <c r="AH47" s="134"/>
      <c r="AI47" s="133" t="s">
        <v>71</v>
      </c>
      <c r="AK47" s="136">
        <f>1-SUM(AK18:AK46)</f>
        <v>0</v>
      </c>
      <c r="AL47" s="137"/>
      <c r="AM47" s="229" t="s">
        <v>0</v>
      </c>
      <c r="AN47" s="134"/>
      <c r="AO47" s="133" t="s">
        <v>71</v>
      </c>
      <c r="AQ47" s="136">
        <f>1-SUM(AQ18:AQ46)</f>
        <v>0</v>
      </c>
      <c r="AR47" s="137"/>
      <c r="AS47" s="176"/>
      <c r="AT47" s="226" t="s">
        <v>0</v>
      </c>
      <c r="AU47" s="134"/>
      <c r="AV47" s="133" t="s">
        <v>71</v>
      </c>
      <c r="AX47" s="136">
        <f>1-SUM(AX18:AX46)</f>
        <v>0</v>
      </c>
      <c r="AY47" s="137"/>
      <c r="AZ47" s="229" t="s">
        <v>0</v>
      </c>
      <c r="BA47" s="134"/>
      <c r="BB47" s="133" t="s">
        <v>71</v>
      </c>
      <c r="BD47" s="136">
        <f>1-SUM(BD18:BD46)</f>
        <v>0</v>
      </c>
      <c r="BE47" s="137"/>
      <c r="BF47" s="229" t="s">
        <v>0</v>
      </c>
      <c r="BG47" s="134"/>
      <c r="BH47" s="133" t="s">
        <v>71</v>
      </c>
      <c r="BJ47" s="136">
        <f>1-SUM(BJ18:BJ46)</f>
        <v>0</v>
      </c>
      <c r="BK47" s="137"/>
      <c r="BL47" s="229" t="s">
        <v>0</v>
      </c>
      <c r="BM47" s="134"/>
      <c r="BN47" s="133" t="s">
        <v>71</v>
      </c>
      <c r="BP47" s="136">
        <f>1-SUM(BP18:BP46)</f>
        <v>0</v>
      </c>
      <c r="BQ47" s="137"/>
      <c r="BR47" s="229" t="s">
        <v>0</v>
      </c>
      <c r="BS47" s="134"/>
      <c r="BT47" s="133" t="s">
        <v>71</v>
      </c>
      <c r="BV47" s="136">
        <f>1-SUM(BV18:BV46)</f>
        <v>0</v>
      </c>
      <c r="BW47" s="137"/>
      <c r="BX47" s="229" t="s">
        <v>0</v>
      </c>
      <c r="BY47" s="134"/>
      <c r="BZ47" s="133" t="s">
        <v>71</v>
      </c>
      <c r="CB47" s="136">
        <f>1-SUM(CB18:CB46)</f>
        <v>0</v>
      </c>
      <c r="CC47" s="137"/>
      <c r="CD47" s="229" t="s">
        <v>0</v>
      </c>
      <c r="CE47" s="134"/>
      <c r="CF47" s="133" t="s">
        <v>71</v>
      </c>
      <c r="CH47" s="136">
        <f>1-SUM(CH18:CH46)</f>
        <v>0</v>
      </c>
      <c r="CI47" s="137"/>
      <c r="CJ47" s="176"/>
      <c r="CK47" s="226" t="s">
        <v>0</v>
      </c>
      <c r="CL47" s="134"/>
      <c r="CM47" s="133" t="s">
        <v>71</v>
      </c>
      <c r="CO47" s="136">
        <f>1-SUM(CO18:CO46)</f>
        <v>0</v>
      </c>
      <c r="CP47" s="137"/>
      <c r="CQ47" s="229" t="s">
        <v>0</v>
      </c>
      <c r="CR47" s="134"/>
      <c r="CS47" s="133" t="s">
        <v>71</v>
      </c>
      <c r="CU47" s="136">
        <f>1-SUM(CU18:CU46)</f>
        <v>0</v>
      </c>
      <c r="CV47" s="137"/>
      <c r="CW47" s="226" t="s">
        <v>0</v>
      </c>
      <c r="CX47" s="134"/>
      <c r="CY47" s="133" t="s">
        <v>71</v>
      </c>
      <c r="DA47" s="136">
        <f>1-SUM(DA18:DA46)</f>
        <v>0</v>
      </c>
      <c r="DB47" s="137"/>
      <c r="DC47" s="226" t="s">
        <v>0</v>
      </c>
      <c r="DD47" s="134"/>
      <c r="DE47" s="133" t="s">
        <v>71</v>
      </c>
      <c r="DG47" s="136">
        <f>1-SUM(DG18:DG46)</f>
        <v>0</v>
      </c>
      <c r="DH47" s="137"/>
      <c r="DI47" s="226" t="s">
        <v>0</v>
      </c>
      <c r="DJ47" s="134"/>
      <c r="DK47" s="133" t="s">
        <v>71</v>
      </c>
      <c r="DM47" s="136">
        <f>1-SUM(DM18:DM46)</f>
        <v>0</v>
      </c>
      <c r="DN47" s="137"/>
      <c r="DO47" s="226" t="s">
        <v>0</v>
      </c>
      <c r="DP47" s="134"/>
      <c r="DQ47" s="133" t="s">
        <v>71</v>
      </c>
      <c r="DS47" s="136">
        <f>1-SUM(DS18:DS46)</f>
        <v>0</v>
      </c>
      <c r="DT47" s="137"/>
      <c r="DU47" s="226" t="s">
        <v>0</v>
      </c>
      <c r="DV47" s="134"/>
      <c r="DW47" s="133" t="s">
        <v>71</v>
      </c>
      <c r="DY47" s="136">
        <f>1-SUM(DY18:DY46)</f>
        <v>0</v>
      </c>
      <c r="DZ47" s="137"/>
      <c r="EA47" s="176"/>
      <c r="EB47" s="226" t="s">
        <v>0</v>
      </c>
      <c r="EC47" s="134"/>
      <c r="ED47" s="133" t="s">
        <v>71</v>
      </c>
      <c r="EF47" s="136">
        <f>1-SUM(EF18:EF46)</f>
        <v>0</v>
      </c>
      <c r="EG47" s="137"/>
      <c r="EH47" s="229" t="s">
        <v>0</v>
      </c>
      <c r="EI47" s="134"/>
      <c r="EJ47" s="133" t="s">
        <v>71</v>
      </c>
      <c r="EL47" s="136">
        <f>1-SUM(EL18:EL46)</f>
        <v>0</v>
      </c>
      <c r="EM47" s="137"/>
      <c r="EN47" s="226" t="s">
        <v>0</v>
      </c>
      <c r="EO47" s="134"/>
      <c r="EP47" s="133" t="s">
        <v>71</v>
      </c>
      <c r="ER47" s="136">
        <f>1-SUM(ER18:ER46)</f>
        <v>0</v>
      </c>
      <c r="ES47" s="137"/>
      <c r="ET47" s="226" t="s">
        <v>0</v>
      </c>
      <c r="EU47" s="134"/>
      <c r="EV47" s="133" t="s">
        <v>71</v>
      </c>
      <c r="EX47" s="136">
        <f>1-SUM(EX18:EX46)</f>
        <v>0</v>
      </c>
      <c r="EY47" s="137"/>
      <c r="EZ47" s="226" t="s">
        <v>0</v>
      </c>
      <c r="FA47" s="134"/>
      <c r="FB47" s="133" t="s">
        <v>71</v>
      </c>
      <c r="FD47" s="136">
        <f>1-SUM(FD18:FD46)</f>
        <v>0</v>
      </c>
      <c r="FE47" s="137"/>
      <c r="FF47" s="226" t="s">
        <v>0</v>
      </c>
      <c r="FG47" s="134"/>
      <c r="FH47" s="133" t="s">
        <v>71</v>
      </c>
      <c r="FJ47" s="136">
        <f>1-SUM(FJ18:FJ46)</f>
        <v>0</v>
      </c>
      <c r="FK47" s="137"/>
      <c r="FL47" s="226" t="s">
        <v>0</v>
      </c>
      <c r="FM47" s="134"/>
      <c r="FN47" s="133" t="s">
        <v>71</v>
      </c>
      <c r="FP47" s="136">
        <f>1-SUM(FP18:FP46)</f>
        <v>0</v>
      </c>
      <c r="FQ47" s="137"/>
      <c r="FR47" s="176"/>
      <c r="FS47" s="138"/>
      <c r="FT47" s="138"/>
      <c r="FU47" s="138"/>
      <c r="FV47" s="140"/>
      <c r="FW47" s="141"/>
    </row>
    <row r="48" spans="1:179" s="152" customFormat="1" ht="12.6" customHeight="1">
      <c r="A48" s="156" t="s">
        <v>72</v>
      </c>
      <c r="B48" s="216">
        <f>SUM(C48+I48+O48+U48+AA48+AG48+AM48+AT48+AZ48+BF48+BL48+BR48+BX48+CD48+CK48+CQ48+CW48+DC48+DI48+DO48+DU48+EB48+EH48+EN48+ET48+EZ48+FF48+FL48+FV48)</f>
        <v>2783.4401869999997</v>
      </c>
      <c r="C48" s="228">
        <f>'World Land Data'!B2</f>
        <v>914.95959900000003</v>
      </c>
      <c r="D48" s="147"/>
      <c r="E48" s="147">
        <f>C48-SUM(E18:E46)</f>
        <v>313.07187396788117</v>
      </c>
      <c r="F48" s="147"/>
      <c r="G48" s="142">
        <f>SUM(G18:G46)</f>
        <v>0.99999999999999989</v>
      </c>
      <c r="H48" s="154"/>
      <c r="I48" s="228">
        <f>'World Land Data'!C2</f>
        <v>183.44225899999998</v>
      </c>
      <c r="J48" s="147"/>
      <c r="K48" s="147">
        <f>I48-SUM(K18:K46)</f>
        <v>62.768467430474374</v>
      </c>
      <c r="L48" s="147"/>
      <c r="M48" s="146">
        <f>SUM(M18:M46)</f>
        <v>0.99999999999999989</v>
      </c>
      <c r="N48" s="154"/>
      <c r="O48" s="228">
        <f>'World Land Data'!D2</f>
        <v>229.333842</v>
      </c>
      <c r="P48" s="147"/>
      <c r="Q48" s="147">
        <f>O48-SUM(Q18:Q46)</f>
        <v>78.471197807712144</v>
      </c>
      <c r="R48" s="147"/>
      <c r="S48" s="146">
        <f>SUM(S18:S46)</f>
        <v>0.99999999999999989</v>
      </c>
      <c r="T48" s="154"/>
      <c r="U48" s="228">
        <f>'World Land Data'!E2</f>
        <v>87.389267999999987</v>
      </c>
      <c r="V48" s="147"/>
      <c r="W48" s="147">
        <f>U48-SUM(W18:W46)</f>
        <v>87.389267999999987</v>
      </c>
      <c r="X48" s="147"/>
      <c r="Y48" s="146">
        <f>SUM(Y20:Y47)</f>
        <v>1</v>
      </c>
      <c r="Z48" s="154"/>
      <c r="AA48" s="228">
        <f>'World Land Data'!F2</f>
        <v>93.840106999999989</v>
      </c>
      <c r="AB48" s="147"/>
      <c r="AC48" s="147">
        <f>AA48-SUM(AC18:AC46)</f>
        <v>93.840106999999989</v>
      </c>
      <c r="AD48" s="147"/>
      <c r="AE48" s="146">
        <f>SUM(AE20:AE47)</f>
        <v>1</v>
      </c>
      <c r="AF48" s="154"/>
      <c r="AG48" s="228">
        <f>'World Land Data'!G2</f>
        <v>48.615175000000001</v>
      </c>
      <c r="AH48" s="147"/>
      <c r="AI48" s="147">
        <f>AG48-SUM(AI18:AI46)</f>
        <v>48.615175000000001</v>
      </c>
      <c r="AJ48" s="147"/>
      <c r="AK48" s="146">
        <f>SUM(AK20:AK47)</f>
        <v>1</v>
      </c>
      <c r="AL48" s="154"/>
      <c r="AM48" s="228">
        <f>'World Land Data'!H2</f>
        <v>22.963747000000001</v>
      </c>
      <c r="AN48" s="147"/>
      <c r="AO48" s="147">
        <f>AM48-SUM(AO18:AO46)</f>
        <v>22.963747000000001</v>
      </c>
      <c r="AP48" s="147"/>
      <c r="AQ48" s="146">
        <f>SUM(AQ20:AQ47)</f>
        <v>1</v>
      </c>
      <c r="AR48" s="142"/>
      <c r="AS48" s="177"/>
      <c r="AT48" s="232">
        <f>'World Land Data'!I2</f>
        <v>397.15712600000001</v>
      </c>
      <c r="AU48" s="155"/>
      <c r="AV48" s="155">
        <f>AT48-SUM(AV18:AV46)</f>
        <v>338.33160858613826</v>
      </c>
      <c r="AW48" s="155"/>
      <c r="AX48" s="149">
        <f>SUM(AX18:AX46)</f>
        <v>1</v>
      </c>
      <c r="AY48" s="155"/>
      <c r="AZ48" s="228">
        <f>'World Land Data'!J2</f>
        <v>119.25644100000001</v>
      </c>
      <c r="BA48" s="155"/>
      <c r="BB48" s="155">
        <f>AZ48-SUM(BB18:BB46)</f>
        <v>101.5925961700808</v>
      </c>
      <c r="BC48" s="155"/>
      <c r="BD48" s="149">
        <f>SUM(BD18:BD46)</f>
        <v>1</v>
      </c>
      <c r="BE48" s="155"/>
      <c r="BF48" s="228">
        <f>'World Land Data'!K2</f>
        <v>74.536366999999998</v>
      </c>
      <c r="BG48" s="147"/>
      <c r="BH48" s="155">
        <f>BF48-SUM(BH18:BH46)</f>
        <v>63.496302330671895</v>
      </c>
      <c r="BI48" s="147"/>
      <c r="BJ48" s="149">
        <f>SUM(BJ18:BJ46)</f>
        <v>1</v>
      </c>
      <c r="BK48" s="142"/>
      <c r="BL48" s="228">
        <f>'World Land Data'!L2</f>
        <v>19.413929</v>
      </c>
      <c r="BM48" s="147"/>
      <c r="BN48" s="155">
        <f>BL48-SUM(BN18:BN46)</f>
        <v>18.95449618277652</v>
      </c>
      <c r="BO48" s="142"/>
      <c r="BP48" s="149">
        <f>SUM(BP18:BP46)</f>
        <v>1</v>
      </c>
      <c r="BQ48" s="147"/>
      <c r="BR48" s="228">
        <f>'World Land Data'!M2</f>
        <v>96.043400000000005</v>
      </c>
      <c r="BS48" s="147"/>
      <c r="BT48" s="155">
        <f>BR48-SUM(BT18:BT46)</f>
        <v>93.770522117438375</v>
      </c>
      <c r="BU48" s="147"/>
      <c r="BV48" s="149">
        <f>SUM(BV18:BV46)</f>
        <v>1</v>
      </c>
      <c r="BW48" s="147"/>
      <c r="BX48" s="228">
        <f>'World Land Data'!N2</f>
        <v>15.994295000000001</v>
      </c>
      <c r="BY48" s="147"/>
      <c r="BZ48" s="155">
        <f>BX48-SUM(BZ18:BZ46)</f>
        <v>15.615788206689206</v>
      </c>
      <c r="CA48" s="147"/>
      <c r="CB48" s="149">
        <f>SUM(CB18:CB46)</f>
        <v>1</v>
      </c>
      <c r="CC48" s="147"/>
      <c r="CD48" s="228">
        <f>'World Land Data'!O2</f>
        <v>4.9711729999999994</v>
      </c>
      <c r="CE48" s="147"/>
      <c r="CF48" s="155">
        <f>CD48-SUM(CF18:CF46)</f>
        <v>4.8535296308347311</v>
      </c>
      <c r="CG48" s="147"/>
      <c r="CH48" s="149">
        <f>SUM(CH18:CH46)</f>
        <v>1</v>
      </c>
      <c r="CI48" s="147"/>
      <c r="CJ48" s="177"/>
      <c r="CK48" s="232">
        <f>'World Land Data'!P2</f>
        <v>27.193480999999998</v>
      </c>
      <c r="CL48" s="155"/>
      <c r="CM48" s="155">
        <f>CK48-SUM(CM18:CM46)</f>
        <v>15.090956550463517</v>
      </c>
      <c r="CN48" s="155"/>
      <c r="CO48" s="149">
        <f>SUM(CO18:CO46)</f>
        <v>0.99999999999999989</v>
      </c>
      <c r="CP48" s="148"/>
      <c r="CQ48" s="228">
        <f>'World Land Data'!Q2</f>
        <v>3.5052699999999999</v>
      </c>
      <c r="CR48" s="155"/>
      <c r="CS48" s="155">
        <f>CQ48-SUM(CS18:CS46)</f>
        <v>1.9452411137670553</v>
      </c>
      <c r="CT48" s="148"/>
      <c r="CU48" s="149">
        <f>SUM(CU18:CU46)</f>
        <v>0.99999999999999989</v>
      </c>
      <c r="CV48" s="155"/>
      <c r="CW48" s="232">
        <f>'World Land Data'!R2</f>
        <v>0.47684700000000002</v>
      </c>
      <c r="CX48" s="147"/>
      <c r="CY48" s="155">
        <f>CW48-SUM(CY18:CY46)</f>
        <v>0.26462509004341439</v>
      </c>
      <c r="CZ48" s="147"/>
      <c r="DA48" s="149">
        <f>SUM(DA18:DA46)</f>
        <v>0.99999999999999989</v>
      </c>
      <c r="DB48" s="142"/>
      <c r="DC48" s="232">
        <f>'World Land Data'!S2</f>
        <v>0.13902600000000001</v>
      </c>
      <c r="DD48" s="147"/>
      <c r="DE48" s="155">
        <f>DC48-SUM(DE18:DE46)</f>
        <v>0.1359483789886102</v>
      </c>
      <c r="DF48" s="142"/>
      <c r="DG48" s="149">
        <f>SUM(DG18:DG46)</f>
        <v>1</v>
      </c>
      <c r="DH48" s="147"/>
      <c r="DI48" s="232">
        <f>'World Land Data'!T2</f>
        <v>8.861994000000001</v>
      </c>
      <c r="DJ48" s="147"/>
      <c r="DK48" s="155">
        <f>DI48-SUM(DK18:DK46)</f>
        <v>8.6658158826894951</v>
      </c>
      <c r="DL48" s="147"/>
      <c r="DM48" s="149">
        <f>SUM(DM18:DM46)</f>
        <v>1</v>
      </c>
      <c r="DN48" s="147"/>
      <c r="DO48" s="232">
        <f>'World Land Data'!U2</f>
        <v>0.14152500000000001</v>
      </c>
      <c r="DP48" s="147"/>
      <c r="DQ48" s="155">
        <f>DO48-SUM(DQ18:DQ46)</f>
        <v>0.13839205858158229</v>
      </c>
      <c r="DR48" s="147"/>
      <c r="DS48" s="149">
        <f>SUM(DS18:DS46)</f>
        <v>1</v>
      </c>
      <c r="DT48" s="142"/>
      <c r="DU48" s="232">
        <f>'World Land Data'!V2</f>
        <v>4.1408E-2</v>
      </c>
      <c r="DV48" s="147"/>
      <c r="DW48" s="155">
        <f>DU48-SUM(DW18:DW46)</f>
        <v>4.0491350374465003E-2</v>
      </c>
      <c r="DX48" s="142"/>
      <c r="DY48" s="149">
        <f>SUM(DY18:DY46)</f>
        <v>1</v>
      </c>
      <c r="DZ48" s="147"/>
      <c r="EA48" s="177"/>
      <c r="EB48" s="232">
        <f>'World Land Data'!W2</f>
        <v>223.73314500000001</v>
      </c>
      <c r="EC48" s="155"/>
      <c r="ED48" s="155">
        <f>EB48-SUM(ED18:ED46)</f>
        <v>124.1601680231212</v>
      </c>
      <c r="EE48" s="155"/>
      <c r="EF48" s="149">
        <f>SUM(EF18:EF46)</f>
        <v>0.99999999999999989</v>
      </c>
      <c r="EG48" s="155"/>
      <c r="EH48" s="228">
        <f>'World Land Data'!X2</f>
        <v>74.051009000000008</v>
      </c>
      <c r="EI48" s="155"/>
      <c r="EJ48" s="155">
        <f>EH48-SUM(EJ18:EJ46)</f>
        <v>41.094428452796578</v>
      </c>
      <c r="EK48" s="155"/>
      <c r="EL48" s="149">
        <f>SUM(EL18:EL46)</f>
        <v>0.99999999999999989</v>
      </c>
      <c r="EM48" s="155"/>
      <c r="EN48" s="232">
        <f>'World Land Data'!Y2</f>
        <v>30.141931</v>
      </c>
      <c r="EO48" s="147"/>
      <c r="EP48" s="155">
        <f>EN48-SUM(EP18:EP46)</f>
        <v>16.727191751143202</v>
      </c>
      <c r="EQ48" s="155"/>
      <c r="ER48" s="149">
        <f>SUM(ER18:ER46)</f>
        <v>0.99999999999999989</v>
      </c>
      <c r="ES48" s="147"/>
      <c r="ET48" s="232">
        <f>'World Land Data'!Z2</f>
        <v>6.208076000000001</v>
      </c>
      <c r="EU48" s="147"/>
      <c r="EV48" s="155">
        <f>ET48-SUM(EV18:EV46)</f>
        <v>6.0706477122127902</v>
      </c>
      <c r="EW48" s="155"/>
      <c r="EX48" s="149">
        <f>SUM(EX18:EX46)</f>
        <v>1</v>
      </c>
      <c r="EY48" s="147"/>
      <c r="EZ48" s="232">
        <f>'World Land Data'!AA2</f>
        <v>49.725827000000002</v>
      </c>
      <c r="FA48" s="147"/>
      <c r="FB48" s="155">
        <f>EZ48-SUM(FB18:FB46)</f>
        <v>48.625045491620746</v>
      </c>
      <c r="FC48" s="155"/>
      <c r="FD48" s="149">
        <f>SUM(FD18:FD46)</f>
        <v>1</v>
      </c>
      <c r="FE48" s="147"/>
      <c r="FF48" s="232">
        <f>'World Land Data'!AB2</f>
        <v>6.7690759999999992</v>
      </c>
      <c r="FG48" s="147"/>
      <c r="FH48" s="155">
        <f>FF48-SUM(FH18:FH46)</f>
        <v>6.61922884532897</v>
      </c>
      <c r="FI48" s="155"/>
      <c r="FJ48" s="149">
        <f>SUM(FJ18:FJ46)</f>
        <v>1</v>
      </c>
      <c r="FK48" s="147"/>
      <c r="FL48" s="232">
        <f>'World Land Data'!AC2</f>
        <v>1.594141</v>
      </c>
      <c r="FM48" s="147"/>
      <c r="FN48" s="155">
        <f>FL48-SUM(FN18:FN46)</f>
        <v>1.558851472597083</v>
      </c>
      <c r="FO48" s="155"/>
      <c r="FP48" s="149">
        <f>SUM(FP18:FP46)</f>
        <v>1</v>
      </c>
      <c r="FQ48" s="142"/>
      <c r="FR48" s="177"/>
      <c r="FS48" s="147"/>
      <c r="FT48" s="147"/>
      <c r="FU48" s="147"/>
      <c r="FV48" s="142">
        <f>'World Land Data'!AD2</f>
        <v>42.940703000000006</v>
      </c>
      <c r="FW48" s="151"/>
    </row>
    <row r="49" spans="1:179" ht="12.6" customHeight="1">
      <c r="A49" s="1093" t="s">
        <v>677</v>
      </c>
      <c r="B49" s="222" t="s">
        <v>78</v>
      </c>
      <c r="C49" s="226" t="str">
        <f>$B49</f>
        <v>Peatland Protection</v>
      </c>
      <c r="D49" s="125">
        <f>'Advance Control'!$F$31</f>
        <v>1.5248584528145493E-3</v>
      </c>
      <c r="E49" s="126">
        <f>D49*$C$79</f>
        <v>0.30679042126160933</v>
      </c>
      <c r="F49" s="104">
        <f>'Advance Control'!$I$31</f>
        <v>2.6633324746125328E-2</v>
      </c>
      <c r="G49" s="51">
        <f>(D49+F49)</f>
        <v>2.8158183198939878E-2</v>
      </c>
      <c r="H49" s="52">
        <f>F49*$C$79</f>
        <v>5.3584310749495891</v>
      </c>
      <c r="I49" s="226" t="str">
        <f>$B49</f>
        <v>Peatland Protection</v>
      </c>
      <c r="J49" s="125">
        <f>'Advance Control'!$F$31</f>
        <v>1.5248584528145493E-3</v>
      </c>
      <c r="K49" s="126">
        <f>J49*$I$79</f>
        <v>5.2183448271140971E-2</v>
      </c>
      <c r="L49" s="104">
        <f>'Advance Control'!$I$31</f>
        <v>2.6633324746125328E-2</v>
      </c>
      <c r="M49" s="51">
        <f>(J49+L49)</f>
        <v>2.8158183198939878E-2</v>
      </c>
      <c r="N49" s="52">
        <f>L49*$I$79</f>
        <v>0.91144113843001873</v>
      </c>
      <c r="O49" s="226" t="str">
        <f>$B49</f>
        <v>Peatland Protection</v>
      </c>
      <c r="P49" s="125">
        <f>'Advance Control'!$F$31</f>
        <v>1.5248584528145493E-3</v>
      </c>
      <c r="Q49" s="130">
        <f>P49*$O$79</f>
        <v>0.20549612517575783</v>
      </c>
      <c r="R49" s="104">
        <f>'Advance Control'!$I$31</f>
        <v>2.6633324746125328E-2</v>
      </c>
      <c r="S49" s="57">
        <f>(P49+R49)</f>
        <v>2.8158183198939878E-2</v>
      </c>
      <c r="T49" s="58">
        <f>R49*$O$79</f>
        <v>3.5892151338862672</v>
      </c>
      <c r="U49" s="226" t="str">
        <f>$B49</f>
        <v>Peatland Protection</v>
      </c>
      <c r="V49" s="99"/>
      <c r="W49" s="100"/>
      <c r="X49" s="104"/>
      <c r="Y49" s="55"/>
      <c r="Z49" s="56"/>
      <c r="AA49" s="226" t="str">
        <f>$B49</f>
        <v>Peatland Protection</v>
      </c>
      <c r="AB49" s="99"/>
      <c r="AC49" s="100"/>
      <c r="AD49" s="104"/>
      <c r="AE49" s="55"/>
      <c r="AF49" s="56"/>
      <c r="AG49" s="226" t="str">
        <f>$B49</f>
        <v>Peatland Protection</v>
      </c>
      <c r="AH49" s="99"/>
      <c r="AI49" s="100"/>
      <c r="AJ49" s="104"/>
      <c r="AK49" s="55"/>
      <c r="AL49" s="56"/>
      <c r="AM49" s="226" t="str">
        <f>$B49</f>
        <v>Peatland Protection</v>
      </c>
      <c r="AN49" s="99"/>
      <c r="AO49" s="100"/>
      <c r="AP49" s="104"/>
      <c r="AQ49" s="55"/>
      <c r="AR49" s="56"/>
      <c r="AS49" s="176">
        <f>SUM(E49+K49+Q49+W49+AC49+AI49+AO49)+SUM(H49+N49+T49+Z49+AF49+AL49+AR49)</f>
        <v>10.423557341974384</v>
      </c>
      <c r="AT49" s="226" t="str">
        <f>$B49</f>
        <v>Peatland Protection</v>
      </c>
      <c r="AU49" s="99">
        <f>'Advance Control'!$F$86</f>
        <v>0</v>
      </c>
      <c r="AV49" s="100">
        <f t="shared" ref="AV49" si="117">AU49*$AT$79</f>
        <v>0</v>
      </c>
      <c r="AW49" s="104">
        <f>'Advance Control'!$I$86</f>
        <v>1.1064380282998169E-2</v>
      </c>
      <c r="AX49" s="55">
        <f t="shared" ref="AX49" si="118">(AU49+AW49)</f>
        <v>1.1064380282998169E-2</v>
      </c>
      <c r="AY49" s="56">
        <f t="shared" ref="AY49" si="119">AW49*$AT$79</f>
        <v>3.0495116611841042</v>
      </c>
      <c r="AZ49" s="226" t="str">
        <f>$B49</f>
        <v>Peatland Protection</v>
      </c>
      <c r="BA49" s="99">
        <f>'Advance Control'!$F$86</f>
        <v>0</v>
      </c>
      <c r="BB49" s="100">
        <f t="shared" ref="BB49" si="120">BA49*$AZ$79</f>
        <v>0</v>
      </c>
      <c r="BC49" s="104">
        <f>'Advance Control'!$I$86</f>
        <v>1.1064380282998169E-2</v>
      </c>
      <c r="BD49" s="55">
        <f t="shared" ref="BD49" si="121">(BA49+BC49)</f>
        <v>1.1064380282998169E-2</v>
      </c>
      <c r="BE49" s="56">
        <f t="shared" ref="BE49" si="122">BC49*$AZ$79</f>
        <v>0.51136043875773463</v>
      </c>
      <c r="BF49" s="226" t="str">
        <f>$B49</f>
        <v>Peatland Protection</v>
      </c>
      <c r="BG49" s="99">
        <f>'Advance Control'!$F$86</f>
        <v>0</v>
      </c>
      <c r="BH49" s="100">
        <f t="shared" ref="BH49" si="123">BG49*$BF$79</f>
        <v>0</v>
      </c>
      <c r="BI49" s="104">
        <f>'Advance Control'!$I$86</f>
        <v>1.1064380282998169E-2</v>
      </c>
      <c r="BJ49" s="55">
        <f t="shared" ref="BJ49" si="124">(BG49+BI49)</f>
        <v>1.1064380282998169E-2</v>
      </c>
      <c r="BK49" s="56">
        <f t="shared" ref="BK49" si="125">BI49*$BF$79</f>
        <v>0.78172830762744394</v>
      </c>
      <c r="BL49" s="226" t="str">
        <f>$B49</f>
        <v>Peatland Protection</v>
      </c>
      <c r="BM49" s="99"/>
      <c r="BN49" s="100"/>
      <c r="BO49" s="104"/>
      <c r="BP49" s="55"/>
      <c r="BQ49" s="56"/>
      <c r="BR49" s="226" t="str">
        <f>$B49</f>
        <v>Peatland Protection</v>
      </c>
      <c r="BS49" s="102"/>
      <c r="BT49" s="103"/>
      <c r="BU49" s="106"/>
      <c r="BV49" s="41"/>
      <c r="BW49" s="42"/>
      <c r="BX49" s="226" t="str">
        <f>$B49</f>
        <v>Peatland Protection</v>
      </c>
      <c r="BY49" s="102"/>
      <c r="BZ49" s="103"/>
      <c r="CA49" s="106"/>
      <c r="CB49" s="41"/>
      <c r="CC49" s="42"/>
      <c r="CD49" s="226" t="str">
        <f>$B49</f>
        <v>Peatland Protection</v>
      </c>
      <c r="CE49" s="102"/>
      <c r="CF49" s="103"/>
      <c r="CG49" s="106"/>
      <c r="CH49" s="41"/>
      <c r="CI49" s="42"/>
      <c r="CJ49" s="176">
        <f t="shared" ref="CJ49:CJ76" si="126">SUM(AV49+BB49+BH49+BN49+BT49+BZ49+CF49)+SUM(AY49+BE49+BK49+BQ49+BW49+CC49+CI49)</f>
        <v>4.3426004075692823</v>
      </c>
      <c r="CK49" s="226" t="str">
        <f>$B49</f>
        <v>Peatland Protection</v>
      </c>
      <c r="CL49" s="119">
        <f>'Advance Control'!$F$129</f>
        <v>0</v>
      </c>
      <c r="CM49" s="100">
        <f>CL49*$CK$79</f>
        <v>0</v>
      </c>
      <c r="CN49" s="106">
        <f>'Advance Control'!$I$129</f>
        <v>1.8168966805168676E-2</v>
      </c>
      <c r="CO49" s="55">
        <f t="shared" ref="CO49" si="127">(CL49+CN49)</f>
        <v>1.8168966805168676E-2</v>
      </c>
      <c r="CP49" s="56">
        <f t="shared" ref="CP49" si="128">CN49*$CK$79</f>
        <v>1.1739705841044097</v>
      </c>
      <c r="CQ49" s="226" t="str">
        <f>$B49</f>
        <v>Peatland Protection</v>
      </c>
      <c r="CR49" s="119">
        <f>'Advance Control'!$F$129</f>
        <v>0</v>
      </c>
      <c r="CS49" s="100">
        <f>CR49*$CQ$79</f>
        <v>0</v>
      </c>
      <c r="CT49" s="106">
        <f>'Advance Control'!$I$129</f>
        <v>1.8168966805168676E-2</v>
      </c>
      <c r="CU49" s="55">
        <f t="shared" ref="CU49" si="129">(CR49+CT49)</f>
        <v>1.8168966805168676E-2</v>
      </c>
      <c r="CV49" s="56">
        <f t="shared" ref="CV49" si="130">CT49*$CQ$79</f>
        <v>0.12125050912945913</v>
      </c>
      <c r="CW49" s="226" t="str">
        <f>$B49</f>
        <v>Peatland Protection</v>
      </c>
      <c r="CX49" s="119">
        <f>'Advance Control'!$F$129</f>
        <v>0</v>
      </c>
      <c r="CY49" s="126">
        <f>CX49*$CW$79</f>
        <v>0</v>
      </c>
      <c r="CZ49" s="106">
        <f>'Advance Control'!$I$129</f>
        <v>1.8168966805168676E-2</v>
      </c>
      <c r="DA49" s="51">
        <f t="shared" ref="DA49" si="131">(CX49+CZ49)</f>
        <v>1.8168966805168676E-2</v>
      </c>
      <c r="DB49" s="52">
        <f t="shared" ref="DB49" si="132">CZ49*$CW$79</f>
        <v>5.5335459808722134E-2</v>
      </c>
      <c r="DC49" s="226" t="str">
        <f>$B49</f>
        <v>Peatland Protection</v>
      </c>
      <c r="DD49" s="102"/>
      <c r="DE49" s="103"/>
      <c r="DF49" s="106"/>
      <c r="DG49" s="41"/>
      <c r="DH49" s="42"/>
      <c r="DI49" s="226" t="str">
        <f>$B49</f>
        <v>Peatland Protection</v>
      </c>
      <c r="DJ49" s="102"/>
      <c r="DK49" s="103"/>
      <c r="DL49" s="106"/>
      <c r="DM49" s="41"/>
      <c r="DN49" s="42"/>
      <c r="DO49" s="226" t="str">
        <f>$B49</f>
        <v>Peatland Protection</v>
      </c>
      <c r="DP49" s="102"/>
      <c r="DQ49" s="103"/>
      <c r="DR49" s="106"/>
      <c r="DS49" s="41"/>
      <c r="DT49" s="42"/>
      <c r="DU49" s="226" t="str">
        <f>$B49</f>
        <v>Peatland Protection</v>
      </c>
      <c r="DV49" s="102"/>
      <c r="DW49" s="103"/>
      <c r="DX49" s="106"/>
      <c r="DY49" s="41"/>
      <c r="DZ49" s="42"/>
      <c r="EA49" s="176">
        <f t="shared" ref="EA49:EA76" si="133">SUM(CM49+CS49+CY49+DE49+DK49+DQ49+DW49)+SUM(CP49+CV49+DB49+DH49+DN49+DT49+DZ49)</f>
        <v>1.3505565530425909</v>
      </c>
      <c r="EB49" s="226" t="str">
        <f>$B49</f>
        <v>Peatland Protection</v>
      </c>
      <c r="EC49" s="119">
        <f>'Advance Control'!$F$129</f>
        <v>0</v>
      </c>
      <c r="ED49" s="126">
        <f>EC49*$EB$79</f>
        <v>0</v>
      </c>
      <c r="EE49" s="106">
        <f>'Advance Control'!$I$129</f>
        <v>1.8168966805168676E-2</v>
      </c>
      <c r="EF49" s="51">
        <f t="shared" ref="EF49" si="134">(EC49+EE49)</f>
        <v>1.8168966805168676E-2</v>
      </c>
      <c r="EG49" s="52">
        <f t="shared" ref="EG49" si="135">EE49*$EB$79</f>
        <v>1.7194892338499641</v>
      </c>
      <c r="EH49" s="226" t="str">
        <f>$B49</f>
        <v>Peatland Protection</v>
      </c>
      <c r="EI49" s="119">
        <f>'Advance Control'!$F$129</f>
        <v>0</v>
      </c>
      <c r="EJ49" s="126">
        <f>EI49*$EH$79</f>
        <v>0</v>
      </c>
      <c r="EK49" s="106">
        <f>'Advance Control'!$I$129</f>
        <v>1.8168966805168676E-2</v>
      </c>
      <c r="EL49" s="51">
        <f t="shared" ref="EL49" si="136">(EI49+EK49)</f>
        <v>1.8168966805168676E-2</v>
      </c>
      <c r="EM49" s="52">
        <f t="shared" ref="EM49" si="137">EK49*$EH$79</f>
        <v>0.34865880285989226</v>
      </c>
      <c r="EN49" s="226" t="str">
        <f>$B49</f>
        <v>Peatland Protection</v>
      </c>
      <c r="EO49" s="119">
        <f>'Advance Control'!$F$129</f>
        <v>0</v>
      </c>
      <c r="EP49" s="126">
        <f>EO49*$EN$79</f>
        <v>0</v>
      </c>
      <c r="EQ49" s="106">
        <f>'Advance Control'!$I$129</f>
        <v>1.8168966805168676E-2</v>
      </c>
      <c r="ER49" s="51">
        <f t="shared" ref="ER49" si="138">(EO49+EQ49)</f>
        <v>1.8168966805168676E-2</v>
      </c>
      <c r="ES49" s="52">
        <f t="shared" ref="ES49" si="139">EQ49*$EN$79</f>
        <v>0.61975690275973938</v>
      </c>
      <c r="ET49" s="226" t="str">
        <f>$B49</f>
        <v>Peatland Protection</v>
      </c>
      <c r="EU49" s="102"/>
      <c r="EV49" s="103"/>
      <c r="EW49" s="106"/>
      <c r="EX49" s="41"/>
      <c r="EY49" s="42"/>
      <c r="EZ49" s="226" t="str">
        <f>$B49</f>
        <v>Peatland Protection</v>
      </c>
      <c r="FA49" s="102"/>
      <c r="FB49" s="103"/>
      <c r="FC49" s="106"/>
      <c r="FD49" s="41"/>
      <c r="FE49" s="42"/>
      <c r="FF49" s="226" t="str">
        <f>$B49</f>
        <v>Peatland Protection</v>
      </c>
      <c r="FG49" s="102"/>
      <c r="FH49" s="103"/>
      <c r="FI49" s="106"/>
      <c r="FJ49" s="41"/>
      <c r="FK49" s="42"/>
      <c r="FL49" s="226" t="str">
        <f>$B49</f>
        <v>Peatland Protection</v>
      </c>
      <c r="FM49" s="102"/>
      <c r="FN49" s="103"/>
      <c r="FO49" s="106"/>
      <c r="FP49" s="41"/>
      <c r="FQ49" s="42"/>
      <c r="FR49" s="176">
        <f t="shared" ref="FR49:FR76" si="140">SUM(ED49+EJ49+EP49+EV49+FB49+FH49+FN49)+SUM(EG49+EM49+ES49+EY49+FE49+FK49+FQ49)</f>
        <v>2.687904939469596</v>
      </c>
      <c r="FS49" s="34"/>
      <c r="FT49" s="34"/>
      <c r="FU49" s="34"/>
      <c r="FV49" s="33"/>
      <c r="FW49" s="37"/>
    </row>
    <row r="50" spans="1:179" ht="12.6" customHeight="1">
      <c r="A50" s="1094"/>
      <c r="B50" s="222" t="s">
        <v>550</v>
      </c>
      <c r="C50" s="226" t="str">
        <f t="shared" ref="C50:C77" si="141">$B50</f>
        <v>Mangrove Protection</v>
      </c>
      <c r="D50" s="125">
        <f>'Advance Control'!$F$32</f>
        <v>4.0932410566798397E-3</v>
      </c>
      <c r="E50" s="126">
        <f>D50*$C$79</f>
        <v>0.82353030590233223</v>
      </c>
      <c r="F50" s="104">
        <f>'Advance Control'!$I$32</f>
        <v>4.3108561108251122E-3</v>
      </c>
      <c r="G50" s="51">
        <f>(D50+F50)</f>
        <v>8.4040971675049519E-3</v>
      </c>
      <c r="H50" s="52">
        <f>F50*$C$79</f>
        <v>0.86731287077638186</v>
      </c>
      <c r="I50" s="226" t="str">
        <f t="shared" ref="I50:I77" si="142">$B50</f>
        <v>Mangrove Protection</v>
      </c>
      <c r="J50" s="125">
        <f>'Advance Control'!$F$32</f>
        <v>4.0932410566798397E-3</v>
      </c>
      <c r="K50" s="126">
        <f>J50*$I$79</f>
        <v>0.14007820368395887</v>
      </c>
      <c r="L50" s="104">
        <f>'Advance Control'!$I$32</f>
        <v>4.3108561108251122E-3</v>
      </c>
      <c r="M50" s="51">
        <f>(J50+L50)</f>
        <v>8.4040971675049519E-3</v>
      </c>
      <c r="N50" s="52">
        <f>L50*$I$79</f>
        <v>0.14752538928997425</v>
      </c>
      <c r="O50" s="226" t="str">
        <f t="shared" ref="O50:O77" si="143">$B50</f>
        <v>Mangrove Protection</v>
      </c>
      <c r="P50" s="125">
        <f>'Advance Control'!$F$32</f>
        <v>4.0932410566798397E-3</v>
      </c>
      <c r="Q50" s="130">
        <f>P50*$O$79</f>
        <v>0.55162180791631177</v>
      </c>
      <c r="R50" s="104">
        <f>'Advance Control'!$I$32</f>
        <v>4.3108561108251122E-3</v>
      </c>
      <c r="S50" s="57">
        <f>(P50+R50)</f>
        <v>8.4040971675049519E-3</v>
      </c>
      <c r="T50" s="58">
        <f>R50*$O$79</f>
        <v>0.58094849743573884</v>
      </c>
      <c r="U50" s="226" t="str">
        <f t="shared" ref="U50:U77" si="144">$B50</f>
        <v>Mangrove Protection</v>
      </c>
      <c r="V50" s="99"/>
      <c r="W50" s="100"/>
      <c r="X50" s="106"/>
      <c r="Y50" s="55"/>
      <c r="Z50" s="56"/>
      <c r="AA50" s="226" t="str">
        <f t="shared" ref="AA50:AA77" si="145">$B50</f>
        <v>Mangrove Protection</v>
      </c>
      <c r="AB50" s="99"/>
      <c r="AC50" s="100"/>
      <c r="AD50" s="106"/>
      <c r="AE50" s="55"/>
      <c r="AF50" s="56"/>
      <c r="AG50" s="226" t="str">
        <f t="shared" ref="AG50:AG77" si="146">$B50</f>
        <v>Mangrove Protection</v>
      </c>
      <c r="AH50" s="99"/>
      <c r="AI50" s="100"/>
      <c r="AJ50" s="106"/>
      <c r="AK50" s="55"/>
      <c r="AL50" s="56"/>
      <c r="AM50" s="226" t="str">
        <f t="shared" ref="AM50:AM77" si="147">$B50</f>
        <v>Mangrove Protection</v>
      </c>
      <c r="AN50" s="99"/>
      <c r="AO50" s="100"/>
      <c r="AP50" s="106"/>
      <c r="AQ50" s="55"/>
      <c r="AR50" s="56"/>
      <c r="AS50" s="176">
        <f t="shared" ref="AS50:AS77" si="148">SUM(E50+K50+Q50+W50+AC50+AI50+AO50)+SUM(H50+N50+T50+Z50+AF50+AL50+AR50)</f>
        <v>3.1110170750046979</v>
      </c>
      <c r="AT50" s="226" t="str">
        <f t="shared" ref="AT50:AT77" si="149">$B50</f>
        <v>Mangrove Protection</v>
      </c>
      <c r="AU50" s="99"/>
      <c r="AV50" s="100"/>
      <c r="AW50" s="104"/>
      <c r="AX50" s="55"/>
      <c r="AY50" s="56"/>
      <c r="AZ50" s="226" t="str">
        <f t="shared" ref="AZ50:AZ77" si="150">$B50</f>
        <v>Mangrove Protection</v>
      </c>
      <c r="BA50" s="99"/>
      <c r="BB50" s="100"/>
      <c r="BC50" s="104"/>
      <c r="BD50" s="55"/>
      <c r="BE50" s="56"/>
      <c r="BF50" s="226" t="str">
        <f t="shared" ref="BF50:BF77" si="151">$B50</f>
        <v>Mangrove Protection</v>
      </c>
      <c r="BG50" s="99"/>
      <c r="BH50" s="100"/>
      <c r="BI50" s="104"/>
      <c r="BJ50" s="55"/>
      <c r="BK50" s="56"/>
      <c r="BL50" s="226" t="str">
        <f t="shared" ref="BL50:BL77" si="152">$B50</f>
        <v>Mangrove Protection</v>
      </c>
      <c r="BM50" s="99"/>
      <c r="BN50" s="100"/>
      <c r="BO50" s="104"/>
      <c r="BP50" s="55"/>
      <c r="BQ50" s="56"/>
      <c r="BR50" s="226" t="str">
        <f t="shared" ref="BR50:BR77" si="153">$B50</f>
        <v>Mangrove Protection</v>
      </c>
      <c r="BS50" s="99"/>
      <c r="BT50" s="100"/>
      <c r="BU50" s="104"/>
      <c r="BV50" s="55"/>
      <c r="BW50" s="56"/>
      <c r="BX50" s="226" t="str">
        <f t="shared" ref="BX50:BX77" si="154">$B50</f>
        <v>Mangrove Protection</v>
      </c>
      <c r="BY50" s="102"/>
      <c r="BZ50" s="103"/>
      <c r="CA50" s="106"/>
      <c r="CB50" s="41"/>
      <c r="CC50" s="42"/>
      <c r="CD50" s="226" t="str">
        <f t="shared" ref="CD50:CD77" si="155">$B50</f>
        <v>Mangrove Protection</v>
      </c>
      <c r="CE50" s="102"/>
      <c r="CF50" s="103"/>
      <c r="CG50" s="106"/>
      <c r="CH50" s="41"/>
      <c r="CI50" s="42"/>
      <c r="CJ50" s="176">
        <f t="shared" si="126"/>
        <v>0</v>
      </c>
      <c r="CK50" s="226" t="str">
        <f t="shared" ref="CK50:CK77" si="156">$B50</f>
        <v>Mangrove Protection</v>
      </c>
      <c r="CL50" s="102"/>
      <c r="CM50" s="103"/>
      <c r="CN50" s="106"/>
      <c r="CO50" s="41"/>
      <c r="CP50" s="42"/>
      <c r="CQ50" s="226" t="str">
        <f t="shared" ref="CQ50:CQ77" si="157">$B50</f>
        <v>Mangrove Protection</v>
      </c>
      <c r="CR50" s="102"/>
      <c r="CS50" s="103"/>
      <c r="CT50" s="106"/>
      <c r="CU50" s="41"/>
      <c r="CV50" s="42"/>
      <c r="CW50" s="226" t="str">
        <f t="shared" ref="CW50:CW77" si="158">$B50</f>
        <v>Mangrove Protection</v>
      </c>
      <c r="CX50" s="102"/>
      <c r="CY50" s="103"/>
      <c r="CZ50" s="106"/>
      <c r="DA50" s="41"/>
      <c r="DB50" s="42"/>
      <c r="DC50" s="226" t="str">
        <f t="shared" ref="DC50:DC77" si="159">$B50</f>
        <v>Mangrove Protection</v>
      </c>
      <c r="DD50" s="102"/>
      <c r="DE50" s="103"/>
      <c r="DF50" s="106"/>
      <c r="DG50" s="41"/>
      <c r="DH50" s="42"/>
      <c r="DI50" s="226" t="str">
        <f t="shared" ref="DI50:DI77" si="160">$B50</f>
        <v>Mangrove Protection</v>
      </c>
      <c r="DJ50" s="102"/>
      <c r="DK50" s="103"/>
      <c r="DL50" s="106"/>
      <c r="DM50" s="41"/>
      <c r="DN50" s="42"/>
      <c r="DO50" s="226" t="str">
        <f t="shared" ref="DO50:DO77" si="161">$B50</f>
        <v>Mangrove Protection</v>
      </c>
      <c r="DP50" s="102"/>
      <c r="DQ50" s="103"/>
      <c r="DR50" s="106"/>
      <c r="DS50" s="41"/>
      <c r="DT50" s="42"/>
      <c r="DU50" s="226" t="str">
        <f t="shared" ref="DU50:DU77" si="162">$B50</f>
        <v>Mangrove Protection</v>
      </c>
      <c r="DV50" s="102"/>
      <c r="DW50" s="103"/>
      <c r="DX50" s="106"/>
      <c r="DY50" s="41"/>
      <c r="DZ50" s="42"/>
      <c r="EA50" s="176">
        <f t="shared" si="133"/>
        <v>0</v>
      </c>
      <c r="EB50" s="226" t="str">
        <f t="shared" ref="EB50:EB77" si="163">$B50</f>
        <v>Mangrove Protection</v>
      </c>
      <c r="EC50" s="102"/>
      <c r="ED50" s="103"/>
      <c r="EE50" s="106"/>
      <c r="EF50" s="41"/>
      <c r="EG50" s="42"/>
      <c r="EH50" s="226" t="str">
        <f t="shared" ref="EH50:EH77" si="164">$B50</f>
        <v>Mangrove Protection</v>
      </c>
      <c r="EI50" s="102"/>
      <c r="EJ50" s="103"/>
      <c r="EK50" s="106"/>
      <c r="EL50" s="41"/>
      <c r="EM50" s="42"/>
      <c r="EN50" s="226" t="str">
        <f t="shared" ref="EN50:EN77" si="165">$B50</f>
        <v>Mangrove Protection</v>
      </c>
      <c r="EO50" s="102"/>
      <c r="EP50" s="103"/>
      <c r="EQ50" s="106"/>
      <c r="ER50" s="41"/>
      <c r="ES50" s="42"/>
      <c r="ET50" s="226" t="str">
        <f t="shared" ref="ET50:ET77" si="166">$B50</f>
        <v>Mangrove Protection</v>
      </c>
      <c r="EU50" s="102"/>
      <c r="EV50" s="103"/>
      <c r="EW50" s="106"/>
      <c r="EX50" s="41"/>
      <c r="EY50" s="42"/>
      <c r="EZ50" s="226" t="str">
        <f t="shared" ref="EZ50:EZ77" si="167">$B50</f>
        <v>Mangrove Protection</v>
      </c>
      <c r="FA50" s="102"/>
      <c r="FB50" s="103"/>
      <c r="FC50" s="106"/>
      <c r="FD50" s="41"/>
      <c r="FE50" s="42"/>
      <c r="FF50" s="226" t="str">
        <f t="shared" ref="FF50:FF77" si="168">$B50</f>
        <v>Mangrove Protection</v>
      </c>
      <c r="FG50" s="102"/>
      <c r="FH50" s="103"/>
      <c r="FI50" s="106"/>
      <c r="FJ50" s="41"/>
      <c r="FK50" s="42"/>
      <c r="FL50" s="226" t="str">
        <f t="shared" ref="FL50:FL77" si="169">$B50</f>
        <v>Mangrove Protection</v>
      </c>
      <c r="FM50" s="102"/>
      <c r="FN50" s="103"/>
      <c r="FO50" s="106"/>
      <c r="FP50" s="41"/>
      <c r="FQ50" s="42"/>
      <c r="FR50" s="176">
        <f t="shared" si="140"/>
        <v>0</v>
      </c>
      <c r="FS50" s="34"/>
      <c r="FT50" s="34"/>
      <c r="FU50" s="34"/>
      <c r="FV50" s="33"/>
      <c r="FW50" s="37"/>
    </row>
    <row r="51" spans="1:179" ht="12.6" customHeight="1">
      <c r="A51" s="1094"/>
      <c r="B51" s="222" t="s">
        <v>79</v>
      </c>
      <c r="C51" s="226" t="str">
        <f t="shared" si="141"/>
        <v>IP Forest Management</v>
      </c>
      <c r="D51" s="125">
        <f>'Advance Control'!$F$33</f>
        <v>0.28506196803751721</v>
      </c>
      <c r="E51" s="126">
        <f>D51*$C$79</f>
        <v>57.352393003083122</v>
      </c>
      <c r="F51" s="113">
        <f>'Advance Control'!$I$33</f>
        <v>0.26558441917030323</v>
      </c>
      <c r="G51" s="51">
        <f>(D51+F51)</f>
        <v>0.55064638720782044</v>
      </c>
      <c r="H51" s="52">
        <f>F51*$C$79</f>
        <v>53.433651948077873</v>
      </c>
      <c r="I51" s="226" t="str">
        <f t="shared" si="142"/>
        <v>IP Forest Management</v>
      </c>
      <c r="J51" s="125">
        <f>'Advance Control'!$F$33</f>
        <v>0.28506196803751721</v>
      </c>
      <c r="K51" s="126">
        <f>J51*$I$79</f>
        <v>9.755342494707314</v>
      </c>
      <c r="L51" s="113">
        <f>'Advance Control'!$I$33</f>
        <v>0.26558441917030323</v>
      </c>
      <c r="M51" s="51">
        <f>(J51+L51)</f>
        <v>0.55064638720782044</v>
      </c>
      <c r="N51" s="52">
        <f>L51*$I$79</f>
        <v>9.0887851090792768</v>
      </c>
      <c r="O51" s="226" t="str">
        <f t="shared" si="143"/>
        <v>IP Forest Management</v>
      </c>
      <c r="P51" s="125">
        <f>'Advance Control'!$F$33</f>
        <v>0.28506196803751721</v>
      </c>
      <c r="Q51" s="130">
        <f>P51*$O$79</f>
        <v>38.416109874697867</v>
      </c>
      <c r="R51" s="113">
        <f>'Advance Control'!$I$33</f>
        <v>0.26558441917030323</v>
      </c>
      <c r="S51" s="57">
        <f>(P51+R51)</f>
        <v>0.55064638720782044</v>
      </c>
      <c r="T51" s="58">
        <f>R51*$O$79</f>
        <v>35.791236193638412</v>
      </c>
      <c r="U51" s="226" t="str">
        <f t="shared" si="144"/>
        <v>IP Forest Management</v>
      </c>
      <c r="V51" s="99"/>
      <c r="W51" s="100"/>
      <c r="X51" s="106"/>
      <c r="Y51" s="55"/>
      <c r="Z51" s="56"/>
      <c r="AA51" s="226" t="str">
        <f t="shared" si="145"/>
        <v>IP Forest Management</v>
      </c>
      <c r="AB51" s="99"/>
      <c r="AC51" s="100"/>
      <c r="AD51" s="106"/>
      <c r="AE51" s="55"/>
      <c r="AF51" s="56"/>
      <c r="AG51" s="226" t="str">
        <f t="shared" si="146"/>
        <v>IP Forest Management</v>
      </c>
      <c r="AH51" s="99"/>
      <c r="AI51" s="100"/>
      <c r="AJ51" s="106"/>
      <c r="AK51" s="55"/>
      <c r="AL51" s="56"/>
      <c r="AM51" s="226" t="str">
        <f t="shared" si="147"/>
        <v>IP Forest Management</v>
      </c>
      <c r="AN51" s="99"/>
      <c r="AO51" s="100"/>
      <c r="AP51" s="106"/>
      <c r="AQ51" s="55"/>
      <c r="AR51" s="56"/>
      <c r="AS51" s="176">
        <f t="shared" si="148"/>
        <v>203.83751862328387</v>
      </c>
      <c r="AT51" s="226" t="str">
        <f t="shared" si="149"/>
        <v>IP Forest Management</v>
      </c>
      <c r="AU51" s="102"/>
      <c r="AV51" s="100"/>
      <c r="AW51" s="106"/>
      <c r="AX51" s="55"/>
      <c r="AY51" s="56"/>
      <c r="AZ51" s="226" t="str">
        <f t="shared" si="150"/>
        <v>IP Forest Management</v>
      </c>
      <c r="BA51" s="102"/>
      <c r="BB51" s="100"/>
      <c r="BC51" s="106"/>
      <c r="BD51" s="55"/>
      <c r="BE51" s="56"/>
      <c r="BF51" s="226" t="str">
        <f t="shared" si="151"/>
        <v>IP Forest Management</v>
      </c>
      <c r="BG51" s="102"/>
      <c r="BH51" s="100"/>
      <c r="BI51" s="106"/>
      <c r="BJ51" s="55"/>
      <c r="BK51" s="56"/>
      <c r="BL51" s="226" t="str">
        <f t="shared" si="152"/>
        <v>IP Forest Management</v>
      </c>
      <c r="BM51" s="102"/>
      <c r="BN51" s="100"/>
      <c r="BO51" s="106"/>
      <c r="BP51" s="55"/>
      <c r="BQ51" s="56"/>
      <c r="BR51" s="226" t="str">
        <f t="shared" si="153"/>
        <v>IP Forest Management</v>
      </c>
      <c r="BS51" s="102"/>
      <c r="BT51" s="103"/>
      <c r="BU51" s="106"/>
      <c r="BV51" s="41"/>
      <c r="BW51" s="42"/>
      <c r="BX51" s="226" t="str">
        <f t="shared" si="154"/>
        <v>IP Forest Management</v>
      </c>
      <c r="BY51" s="102"/>
      <c r="BZ51" s="103"/>
      <c r="CA51" s="106"/>
      <c r="CB51" s="41"/>
      <c r="CC51" s="42"/>
      <c r="CD51" s="226" t="str">
        <f t="shared" si="155"/>
        <v>IP Forest Management</v>
      </c>
      <c r="CE51" s="102"/>
      <c r="CF51" s="103"/>
      <c r="CG51" s="106"/>
      <c r="CH51" s="41"/>
      <c r="CI51" s="42"/>
      <c r="CJ51" s="176">
        <f t="shared" si="126"/>
        <v>0</v>
      </c>
      <c r="CK51" s="226" t="str">
        <f t="shared" si="156"/>
        <v>IP Forest Management</v>
      </c>
      <c r="CL51" s="102"/>
      <c r="CM51" s="103"/>
      <c r="CN51" s="106"/>
      <c r="CO51" s="41"/>
      <c r="CP51" s="42"/>
      <c r="CQ51" s="226" t="str">
        <f t="shared" si="157"/>
        <v>IP Forest Management</v>
      </c>
      <c r="CR51" s="102"/>
      <c r="CS51" s="103"/>
      <c r="CT51" s="106"/>
      <c r="CU51" s="41"/>
      <c r="CV51" s="42"/>
      <c r="CW51" s="226" t="str">
        <f t="shared" si="158"/>
        <v>IP Forest Management</v>
      </c>
      <c r="CX51" s="102"/>
      <c r="CY51" s="103"/>
      <c r="CZ51" s="106"/>
      <c r="DA51" s="41"/>
      <c r="DB51" s="42"/>
      <c r="DC51" s="226" t="str">
        <f t="shared" si="159"/>
        <v>IP Forest Management</v>
      </c>
      <c r="DD51" s="102"/>
      <c r="DE51" s="103"/>
      <c r="DF51" s="106"/>
      <c r="DG51" s="41"/>
      <c r="DH51" s="42"/>
      <c r="DI51" s="226" t="str">
        <f t="shared" si="160"/>
        <v>IP Forest Management</v>
      </c>
      <c r="DJ51" s="102"/>
      <c r="DK51" s="103"/>
      <c r="DL51" s="106"/>
      <c r="DM51" s="41"/>
      <c r="DN51" s="42"/>
      <c r="DO51" s="226" t="str">
        <f t="shared" si="161"/>
        <v>IP Forest Management</v>
      </c>
      <c r="DP51" s="102"/>
      <c r="DQ51" s="103"/>
      <c r="DR51" s="106"/>
      <c r="DS51" s="41"/>
      <c r="DT51" s="42"/>
      <c r="DU51" s="226" t="str">
        <f t="shared" si="162"/>
        <v>IP Forest Management</v>
      </c>
      <c r="DV51" s="102"/>
      <c r="DW51" s="103"/>
      <c r="DX51" s="106"/>
      <c r="DY51" s="41"/>
      <c r="DZ51" s="42"/>
      <c r="EA51" s="176">
        <f t="shared" si="133"/>
        <v>0</v>
      </c>
      <c r="EB51" s="226" t="str">
        <f t="shared" si="163"/>
        <v>IP Forest Management</v>
      </c>
      <c r="EC51" s="102"/>
      <c r="ED51" s="103"/>
      <c r="EE51" s="106"/>
      <c r="EF51" s="41"/>
      <c r="EG51" s="42"/>
      <c r="EH51" s="226" t="str">
        <f t="shared" si="164"/>
        <v>IP Forest Management</v>
      </c>
      <c r="EI51" s="102"/>
      <c r="EJ51" s="103"/>
      <c r="EK51" s="106"/>
      <c r="EL51" s="41"/>
      <c r="EM51" s="42"/>
      <c r="EN51" s="226" t="str">
        <f t="shared" si="165"/>
        <v>IP Forest Management</v>
      </c>
      <c r="EO51" s="102"/>
      <c r="EP51" s="103"/>
      <c r="EQ51" s="106"/>
      <c r="ER51" s="41"/>
      <c r="ES51" s="42"/>
      <c r="ET51" s="226" t="str">
        <f t="shared" si="166"/>
        <v>IP Forest Management</v>
      </c>
      <c r="EU51" s="102"/>
      <c r="EV51" s="103"/>
      <c r="EW51" s="106"/>
      <c r="EX51" s="41"/>
      <c r="EY51" s="42"/>
      <c r="EZ51" s="226" t="str">
        <f t="shared" si="167"/>
        <v>IP Forest Management</v>
      </c>
      <c r="FA51" s="102"/>
      <c r="FB51" s="103"/>
      <c r="FC51" s="106"/>
      <c r="FD51" s="41"/>
      <c r="FE51" s="42"/>
      <c r="FF51" s="226" t="str">
        <f t="shared" si="168"/>
        <v>IP Forest Management</v>
      </c>
      <c r="FG51" s="102"/>
      <c r="FH51" s="103"/>
      <c r="FI51" s="106"/>
      <c r="FJ51" s="41"/>
      <c r="FK51" s="42"/>
      <c r="FL51" s="226" t="str">
        <f t="shared" si="169"/>
        <v>IP Forest Management</v>
      </c>
      <c r="FM51" s="102"/>
      <c r="FN51" s="103"/>
      <c r="FO51" s="106"/>
      <c r="FP51" s="41"/>
      <c r="FQ51" s="42"/>
      <c r="FR51" s="176">
        <f t="shared" si="140"/>
        <v>0</v>
      </c>
      <c r="FS51" s="34"/>
      <c r="FT51" s="34"/>
      <c r="FU51" s="34"/>
      <c r="FV51" s="33"/>
      <c r="FW51" s="37"/>
    </row>
    <row r="52" spans="1:179" ht="12.6" customHeight="1">
      <c r="A52" s="1094"/>
      <c r="B52" s="222" t="s">
        <v>80</v>
      </c>
      <c r="C52" s="226" t="str">
        <f t="shared" si="141"/>
        <v>Forest Protection</v>
      </c>
      <c r="D52" s="125">
        <f>'Advance Control'!$F$34</f>
        <v>0.32239152753979694</v>
      </c>
      <c r="E52" s="126">
        <f>D52*$C$79</f>
        <v>64.862828653078182</v>
      </c>
      <c r="F52" s="113">
        <f>'Advance Control'!$I$34</f>
        <v>9.0399804885937865E-2</v>
      </c>
      <c r="G52" s="51">
        <f>(D52+F52)</f>
        <v>0.41279133242573479</v>
      </c>
      <c r="H52" s="52">
        <f>F52*$C$79</f>
        <v>18.187782722870935</v>
      </c>
      <c r="I52" s="226" t="str">
        <f t="shared" si="142"/>
        <v>Forest Protection</v>
      </c>
      <c r="J52" s="125">
        <f>'Advance Control'!$F$34</f>
        <v>0.32239152753979694</v>
      </c>
      <c r="K52" s="126">
        <f>J52*$I$79</f>
        <v>11.032828371298775</v>
      </c>
      <c r="L52" s="113">
        <f>'Advance Control'!$I$34</f>
        <v>9.0399804885937865E-2</v>
      </c>
      <c r="M52" s="51">
        <f>(J52+L52)</f>
        <v>0.41279133242573479</v>
      </c>
      <c r="N52" s="52">
        <f>L52*$I$79</f>
        <v>3.0936468452395394</v>
      </c>
      <c r="O52" s="226" t="str">
        <f t="shared" si="143"/>
        <v>Forest Protection</v>
      </c>
      <c r="P52" s="125">
        <f>'Advance Control'!$F$34</f>
        <v>0.32239152753979694</v>
      </c>
      <c r="Q52" s="130">
        <f>P52*$O$79</f>
        <v>43.446793095214019</v>
      </c>
      <c r="R52" s="113">
        <f>'Advance Control'!$I$34</f>
        <v>9.0399804885937865E-2</v>
      </c>
      <c r="S52" s="57">
        <f>(P52+R52)</f>
        <v>0.41279133242573479</v>
      </c>
      <c r="T52" s="58">
        <f>R52*$O$79</f>
        <v>12.182645272035654</v>
      </c>
      <c r="U52" s="226" t="str">
        <f t="shared" si="144"/>
        <v>Forest Protection</v>
      </c>
      <c r="V52" s="99"/>
      <c r="W52" s="100"/>
      <c r="X52" s="106"/>
      <c r="Y52" s="55"/>
      <c r="Z52" s="56"/>
      <c r="AA52" s="226" t="str">
        <f t="shared" si="145"/>
        <v>Forest Protection</v>
      </c>
      <c r="AB52" s="99"/>
      <c r="AC52" s="100"/>
      <c r="AD52" s="106"/>
      <c r="AE52" s="55"/>
      <c r="AF52" s="56"/>
      <c r="AG52" s="226" t="str">
        <f t="shared" si="146"/>
        <v>Forest Protection</v>
      </c>
      <c r="AH52" s="99"/>
      <c r="AI52" s="100"/>
      <c r="AJ52" s="106"/>
      <c r="AK52" s="55"/>
      <c r="AL52" s="56"/>
      <c r="AM52" s="226" t="str">
        <f t="shared" si="147"/>
        <v>Forest Protection</v>
      </c>
      <c r="AN52" s="99"/>
      <c r="AO52" s="100"/>
      <c r="AP52" s="106"/>
      <c r="AQ52" s="55"/>
      <c r="AR52" s="56"/>
      <c r="AS52" s="176">
        <f t="shared" si="148"/>
        <v>152.80652495973709</v>
      </c>
      <c r="AT52" s="226" t="str">
        <f t="shared" si="149"/>
        <v>Forest Protection</v>
      </c>
      <c r="AU52" s="102"/>
      <c r="AV52" s="100"/>
      <c r="AW52" s="106"/>
      <c r="AX52" s="55"/>
      <c r="AY52" s="56"/>
      <c r="AZ52" s="226" t="str">
        <f t="shared" si="150"/>
        <v>Forest Protection</v>
      </c>
      <c r="BA52" s="102"/>
      <c r="BB52" s="100"/>
      <c r="BC52" s="106"/>
      <c r="BD52" s="55"/>
      <c r="BE52" s="56"/>
      <c r="BF52" s="226" t="str">
        <f t="shared" si="151"/>
        <v>Forest Protection</v>
      </c>
      <c r="BG52" s="102"/>
      <c r="BH52" s="100"/>
      <c r="BI52" s="106"/>
      <c r="BJ52" s="55"/>
      <c r="BK52" s="56"/>
      <c r="BL52" s="226" t="str">
        <f t="shared" si="152"/>
        <v>Forest Protection</v>
      </c>
      <c r="BM52" s="102"/>
      <c r="BN52" s="100"/>
      <c r="BO52" s="106"/>
      <c r="BP52" s="55"/>
      <c r="BQ52" s="56"/>
      <c r="BR52" s="226" t="str">
        <f t="shared" si="153"/>
        <v>Forest Protection</v>
      </c>
      <c r="BS52" s="102"/>
      <c r="BT52" s="103"/>
      <c r="BU52" s="106"/>
      <c r="BV52" s="41"/>
      <c r="BW52" s="42"/>
      <c r="BX52" s="226" t="str">
        <f t="shared" si="154"/>
        <v>Forest Protection</v>
      </c>
      <c r="BY52" s="102"/>
      <c r="BZ52" s="103"/>
      <c r="CA52" s="106"/>
      <c r="CB52" s="41"/>
      <c r="CC52" s="42"/>
      <c r="CD52" s="226" t="str">
        <f t="shared" si="155"/>
        <v>Forest Protection</v>
      </c>
      <c r="CE52" s="102"/>
      <c r="CF52" s="103"/>
      <c r="CG52" s="106"/>
      <c r="CH52" s="41"/>
      <c r="CI52" s="42"/>
      <c r="CJ52" s="176">
        <f t="shared" si="126"/>
        <v>0</v>
      </c>
      <c r="CK52" s="226" t="str">
        <f t="shared" si="156"/>
        <v>Forest Protection</v>
      </c>
      <c r="CL52" s="121"/>
      <c r="CM52" s="103"/>
      <c r="CN52" s="110"/>
      <c r="CO52" s="41"/>
      <c r="CP52" s="42"/>
      <c r="CQ52" s="226" t="str">
        <f t="shared" si="157"/>
        <v>Forest Protection</v>
      </c>
      <c r="CR52" s="121"/>
      <c r="CS52" s="103"/>
      <c r="CT52" s="110"/>
      <c r="CU52" s="41"/>
      <c r="CV52" s="42"/>
      <c r="CW52" s="226" t="str">
        <f t="shared" si="158"/>
        <v>Forest Protection</v>
      </c>
      <c r="CX52" s="121"/>
      <c r="CY52" s="103"/>
      <c r="CZ52" s="110"/>
      <c r="DA52" s="41"/>
      <c r="DB52" s="42"/>
      <c r="DC52" s="226" t="str">
        <f t="shared" si="159"/>
        <v>Forest Protection</v>
      </c>
      <c r="DD52" s="102"/>
      <c r="DE52" s="103"/>
      <c r="DF52" s="106"/>
      <c r="DG52" s="41"/>
      <c r="DH52" s="42"/>
      <c r="DI52" s="226" t="str">
        <f t="shared" si="160"/>
        <v>Forest Protection</v>
      </c>
      <c r="DJ52" s="102"/>
      <c r="DK52" s="103"/>
      <c r="DL52" s="106"/>
      <c r="DM52" s="41"/>
      <c r="DN52" s="42"/>
      <c r="DO52" s="226" t="str">
        <f t="shared" si="161"/>
        <v>Forest Protection</v>
      </c>
      <c r="DP52" s="102"/>
      <c r="DQ52" s="103"/>
      <c r="DR52" s="106"/>
      <c r="DS52" s="41"/>
      <c r="DT52" s="42"/>
      <c r="DU52" s="226" t="str">
        <f t="shared" si="162"/>
        <v>Forest Protection</v>
      </c>
      <c r="DV52" s="102"/>
      <c r="DW52" s="103"/>
      <c r="DX52" s="106"/>
      <c r="DY52" s="41"/>
      <c r="DZ52" s="42"/>
      <c r="EA52" s="176">
        <f t="shared" si="133"/>
        <v>0</v>
      </c>
      <c r="EB52" s="226" t="str">
        <f t="shared" si="163"/>
        <v>Forest Protection</v>
      </c>
      <c r="EC52" s="121"/>
      <c r="ED52" s="103"/>
      <c r="EE52" s="110"/>
      <c r="EF52" s="41"/>
      <c r="EG52" s="42"/>
      <c r="EH52" s="226" t="str">
        <f t="shared" si="164"/>
        <v>Forest Protection</v>
      </c>
      <c r="EI52" s="121"/>
      <c r="EJ52" s="103"/>
      <c r="EK52" s="110"/>
      <c r="EL52" s="41"/>
      <c r="EM52" s="42"/>
      <c r="EN52" s="226" t="str">
        <f t="shared" si="165"/>
        <v>Forest Protection</v>
      </c>
      <c r="EO52" s="121"/>
      <c r="EP52" s="103"/>
      <c r="EQ52" s="110"/>
      <c r="ER52" s="41"/>
      <c r="ES52" s="42"/>
      <c r="ET52" s="226" t="str">
        <f t="shared" si="166"/>
        <v>Forest Protection</v>
      </c>
      <c r="EU52" s="102"/>
      <c r="EV52" s="103"/>
      <c r="EW52" s="106"/>
      <c r="EX52" s="41"/>
      <c r="EY52" s="42"/>
      <c r="EZ52" s="226" t="str">
        <f t="shared" si="167"/>
        <v>Forest Protection</v>
      </c>
      <c r="FA52" s="102"/>
      <c r="FB52" s="103"/>
      <c r="FC52" s="106"/>
      <c r="FD52" s="41"/>
      <c r="FE52" s="42"/>
      <c r="FF52" s="226" t="str">
        <f t="shared" si="168"/>
        <v>Forest Protection</v>
      </c>
      <c r="FG52" s="102"/>
      <c r="FH52" s="103"/>
      <c r="FI52" s="106"/>
      <c r="FJ52" s="41"/>
      <c r="FK52" s="42"/>
      <c r="FL52" s="226" t="str">
        <f t="shared" si="169"/>
        <v>Forest Protection</v>
      </c>
      <c r="FM52" s="102"/>
      <c r="FN52" s="103"/>
      <c r="FO52" s="106"/>
      <c r="FP52" s="41"/>
      <c r="FQ52" s="42"/>
      <c r="FR52" s="176">
        <f t="shared" si="140"/>
        <v>0</v>
      </c>
      <c r="FS52" s="32"/>
      <c r="FT52" s="34"/>
      <c r="FU52" s="34"/>
      <c r="FV52" s="35"/>
      <c r="FW52" s="36"/>
    </row>
    <row r="53" spans="1:179" ht="12.6" customHeight="1">
      <c r="A53" s="1094"/>
      <c r="B53" s="222" t="s">
        <v>548</v>
      </c>
      <c r="C53" s="226" t="str">
        <f t="shared" si="141"/>
        <v>Sustainable Forest Management</v>
      </c>
      <c r="D53" s="99"/>
      <c r="E53" s="100"/>
      <c r="F53" s="104"/>
      <c r="G53" s="55"/>
      <c r="H53" s="56"/>
      <c r="I53" s="226" t="str">
        <f t="shared" si="142"/>
        <v>Sustainable Forest Management</v>
      </c>
      <c r="J53" s="99"/>
      <c r="K53" s="100"/>
      <c r="L53" s="104"/>
      <c r="M53" s="55"/>
      <c r="N53" s="56"/>
      <c r="O53" s="226" t="str">
        <f t="shared" si="143"/>
        <v>Sustainable Forest Management</v>
      </c>
      <c r="P53" s="129"/>
      <c r="Q53" s="130"/>
      <c r="R53" s="116"/>
      <c r="S53" s="57"/>
      <c r="T53" s="58"/>
      <c r="U53" s="226" t="str">
        <f t="shared" si="144"/>
        <v>Sustainable Forest Management</v>
      </c>
      <c r="V53" s="99"/>
      <c r="W53" s="100"/>
      <c r="X53" s="104"/>
      <c r="Y53" s="55"/>
      <c r="Z53" s="56"/>
      <c r="AA53" s="226" t="str">
        <f t="shared" si="145"/>
        <v>Sustainable Forest Management</v>
      </c>
      <c r="AB53" s="99"/>
      <c r="AC53" s="100"/>
      <c r="AD53" s="104"/>
      <c r="AE53" s="55"/>
      <c r="AF53" s="56"/>
      <c r="AG53" s="226" t="str">
        <f t="shared" si="146"/>
        <v>Sustainable Forest Management</v>
      </c>
      <c r="AH53" s="99"/>
      <c r="AI53" s="100"/>
      <c r="AJ53" s="104"/>
      <c r="AK53" s="55"/>
      <c r="AL53" s="56"/>
      <c r="AM53" s="226" t="str">
        <f t="shared" si="147"/>
        <v>Sustainable Forest Management</v>
      </c>
      <c r="AN53" s="99"/>
      <c r="AO53" s="100"/>
      <c r="AP53" s="104"/>
      <c r="AQ53" s="55"/>
      <c r="AR53" s="56"/>
      <c r="AS53" s="176">
        <f t="shared" si="148"/>
        <v>0</v>
      </c>
      <c r="AT53" s="226" t="str">
        <f t="shared" si="149"/>
        <v>Sustainable Forest Management</v>
      </c>
      <c r="AU53" s="102"/>
      <c r="AV53" s="100"/>
      <c r="AW53" s="106"/>
      <c r="AX53" s="55"/>
      <c r="AY53" s="56"/>
      <c r="AZ53" s="226" t="str">
        <f t="shared" si="150"/>
        <v>Sustainable Forest Management</v>
      </c>
      <c r="BA53" s="102"/>
      <c r="BB53" s="100"/>
      <c r="BC53" s="106"/>
      <c r="BD53" s="55"/>
      <c r="BE53" s="56"/>
      <c r="BF53" s="226" t="str">
        <f t="shared" si="151"/>
        <v>Sustainable Forest Management</v>
      </c>
      <c r="BG53" s="102"/>
      <c r="BH53" s="100"/>
      <c r="BI53" s="106"/>
      <c r="BJ53" s="55"/>
      <c r="BK53" s="56"/>
      <c r="BL53" s="226" t="str">
        <f t="shared" si="152"/>
        <v>Sustainable Forest Management</v>
      </c>
      <c r="BM53" s="102"/>
      <c r="BN53" s="100"/>
      <c r="BO53" s="106"/>
      <c r="BP53" s="55"/>
      <c r="BQ53" s="56"/>
      <c r="BR53" s="226" t="str">
        <f t="shared" si="153"/>
        <v>Sustainable Forest Management</v>
      </c>
      <c r="BS53" s="102"/>
      <c r="BT53" s="103"/>
      <c r="BU53" s="106"/>
      <c r="BV53" s="41"/>
      <c r="BW53" s="42"/>
      <c r="BX53" s="226" t="str">
        <f t="shared" si="154"/>
        <v>Sustainable Forest Management</v>
      </c>
      <c r="BY53" s="102"/>
      <c r="BZ53" s="103"/>
      <c r="CA53" s="106"/>
      <c r="CB53" s="41"/>
      <c r="CC53" s="42"/>
      <c r="CD53" s="226" t="str">
        <f t="shared" si="155"/>
        <v>Sustainable Forest Management</v>
      </c>
      <c r="CE53" s="102"/>
      <c r="CF53" s="103"/>
      <c r="CG53" s="106"/>
      <c r="CH53" s="41"/>
      <c r="CI53" s="42"/>
      <c r="CJ53" s="176">
        <f t="shared" si="126"/>
        <v>0</v>
      </c>
      <c r="CK53" s="226" t="str">
        <f t="shared" si="156"/>
        <v>Sustainable Forest Management</v>
      </c>
      <c r="CL53" s="102"/>
      <c r="CM53" s="103"/>
      <c r="CN53" s="106"/>
      <c r="CO53" s="41"/>
      <c r="CP53" s="42"/>
      <c r="CQ53" s="226" t="str">
        <f t="shared" si="157"/>
        <v>Sustainable Forest Management</v>
      </c>
      <c r="CR53" s="102"/>
      <c r="CS53" s="126"/>
      <c r="CT53" s="106"/>
      <c r="CU53" s="51"/>
      <c r="CV53" s="52"/>
      <c r="CW53" s="226" t="str">
        <f t="shared" si="158"/>
        <v>Sustainable Forest Management</v>
      </c>
      <c r="CX53" s="102"/>
      <c r="CY53" s="126"/>
      <c r="CZ53" s="106"/>
      <c r="DA53" s="51"/>
      <c r="DB53" s="52"/>
      <c r="DC53" s="226" t="str">
        <f t="shared" si="159"/>
        <v>Sustainable Forest Management</v>
      </c>
      <c r="DD53" s="125"/>
      <c r="DE53" s="126"/>
      <c r="DF53" s="113"/>
      <c r="DG53" s="51"/>
      <c r="DH53" s="52"/>
      <c r="DI53" s="226" t="str">
        <f t="shared" si="160"/>
        <v>Sustainable Forest Management</v>
      </c>
      <c r="DJ53" s="125"/>
      <c r="DK53" s="126"/>
      <c r="DL53" s="113"/>
      <c r="DM53" s="51"/>
      <c r="DN53" s="52"/>
      <c r="DO53" s="226" t="str">
        <f t="shared" si="161"/>
        <v>Sustainable Forest Management</v>
      </c>
      <c r="DP53" s="102"/>
      <c r="DQ53" s="103"/>
      <c r="DR53" s="106"/>
      <c r="DS53" s="41"/>
      <c r="DT53" s="42"/>
      <c r="DU53" s="226" t="str">
        <f t="shared" si="162"/>
        <v>Sustainable Forest Management</v>
      </c>
      <c r="DV53" s="102"/>
      <c r="DW53" s="103"/>
      <c r="DX53" s="106"/>
      <c r="DY53" s="41"/>
      <c r="DZ53" s="42"/>
      <c r="EA53" s="176">
        <f t="shared" si="133"/>
        <v>0</v>
      </c>
      <c r="EB53" s="226" t="str">
        <f t="shared" si="163"/>
        <v>Sustainable Forest Management</v>
      </c>
      <c r="EC53" s="102"/>
      <c r="ED53" s="126"/>
      <c r="EE53" s="106"/>
      <c r="EF53" s="51"/>
      <c r="EG53" s="52"/>
      <c r="EH53" s="226" t="str">
        <f t="shared" si="164"/>
        <v>Sustainable Forest Management</v>
      </c>
      <c r="EI53" s="102"/>
      <c r="EJ53" s="126"/>
      <c r="EK53" s="106"/>
      <c r="EL53" s="51"/>
      <c r="EM53" s="52"/>
      <c r="EN53" s="226" t="str">
        <f t="shared" si="165"/>
        <v>Sustainable Forest Management</v>
      </c>
      <c r="EO53" s="102"/>
      <c r="EP53" s="126"/>
      <c r="EQ53" s="106"/>
      <c r="ER53" s="51"/>
      <c r="ES53" s="52"/>
      <c r="ET53" s="226" t="str">
        <f t="shared" si="166"/>
        <v>Sustainable Forest Management</v>
      </c>
      <c r="EU53" s="102"/>
      <c r="EV53" s="103"/>
      <c r="EW53" s="106"/>
      <c r="EX53" s="41"/>
      <c r="EY53" s="42"/>
      <c r="EZ53" s="226" t="str">
        <f t="shared" si="167"/>
        <v>Sustainable Forest Management</v>
      </c>
      <c r="FA53" s="125"/>
      <c r="FB53" s="126"/>
      <c r="FC53" s="113"/>
      <c r="FD53" s="51"/>
      <c r="FE53" s="52"/>
      <c r="FF53" s="226" t="str">
        <f t="shared" si="168"/>
        <v>Sustainable Forest Management</v>
      </c>
      <c r="FG53" s="102"/>
      <c r="FH53" s="103"/>
      <c r="FI53" s="106"/>
      <c r="FJ53" s="41"/>
      <c r="FK53" s="42"/>
      <c r="FL53" s="226" t="str">
        <f t="shared" si="169"/>
        <v>Sustainable Forest Management</v>
      </c>
      <c r="FM53" s="102"/>
      <c r="FN53" s="103"/>
      <c r="FO53" s="106"/>
      <c r="FP53" s="41"/>
      <c r="FQ53" s="42"/>
      <c r="FR53" s="176">
        <f t="shared" si="140"/>
        <v>0</v>
      </c>
      <c r="FS53" s="34"/>
      <c r="FT53" s="34"/>
      <c r="FU53" s="34"/>
      <c r="FV53" s="33"/>
      <c r="FW53" s="37"/>
    </row>
    <row r="54" spans="1:179" ht="12.6" customHeight="1">
      <c r="A54" s="1094"/>
      <c r="B54" s="222" t="s">
        <v>544</v>
      </c>
      <c r="C54" s="226" t="str">
        <f t="shared" si="141"/>
        <v>Peatland Restoration</v>
      </c>
      <c r="D54" s="99"/>
      <c r="E54" s="100"/>
      <c r="F54" s="104"/>
      <c r="G54" s="55"/>
      <c r="H54" s="56"/>
      <c r="I54" s="226" t="str">
        <f t="shared" si="142"/>
        <v>Peatland Restoration</v>
      </c>
      <c r="J54" s="99"/>
      <c r="K54" s="100"/>
      <c r="L54" s="104"/>
      <c r="M54" s="55"/>
      <c r="N54" s="56"/>
      <c r="O54" s="226" t="str">
        <f t="shared" si="143"/>
        <v>Peatland Restoration</v>
      </c>
      <c r="P54" s="99"/>
      <c r="Q54" s="100"/>
      <c r="R54" s="104"/>
      <c r="S54" s="55"/>
      <c r="T54" s="56"/>
      <c r="U54" s="226" t="str">
        <f t="shared" si="144"/>
        <v>Peatland Restoration</v>
      </c>
      <c r="V54" s="99">
        <f>'Advance Control'!$F$52</f>
        <v>0</v>
      </c>
      <c r="W54" s="100">
        <f>V54*$U$79</f>
        <v>0</v>
      </c>
      <c r="X54" s="104">
        <f>'Advance Control'!$I$52</f>
        <v>6.7668042486160292E-3</v>
      </c>
      <c r="Y54" s="55">
        <f t="shared" ref="Y54:Y57" si="170">(V54+X54)</f>
        <v>6.7668042486160292E-3</v>
      </c>
      <c r="Z54" s="56">
        <f>X54*$U$79</f>
        <v>0.84303485706235004</v>
      </c>
      <c r="AA54" s="226" t="str">
        <f t="shared" si="145"/>
        <v>Peatland Restoration</v>
      </c>
      <c r="AB54" s="99">
        <f>'Advance Control'!$F$52</f>
        <v>0</v>
      </c>
      <c r="AC54" s="100">
        <f>AB54*$AA$79</f>
        <v>0</v>
      </c>
      <c r="AD54" s="104">
        <f>'Advance Control'!$I$52</f>
        <v>6.7668042486160292E-3</v>
      </c>
      <c r="AE54" s="55">
        <f t="shared" ref="AE54:AE57" si="171">(AB54+AD54)</f>
        <v>6.7668042486160292E-3</v>
      </c>
      <c r="AF54" s="56">
        <f>AD54*$AA$79</f>
        <v>0.11922945329398628</v>
      </c>
      <c r="AG54" s="226" t="str">
        <f t="shared" si="146"/>
        <v>Peatland Restoration</v>
      </c>
      <c r="AH54" s="99">
        <f>'Advance Control'!$F$52</f>
        <v>0</v>
      </c>
      <c r="AI54" s="100">
        <f>AH54*$AG$79</f>
        <v>0</v>
      </c>
      <c r="AJ54" s="104">
        <f>'Advance Control'!$I$52</f>
        <v>6.7668042486160292E-3</v>
      </c>
      <c r="AK54" s="55">
        <f t="shared" ref="AK54:AK57" si="172">(AH54+AJ54)</f>
        <v>6.7668042486160292E-3</v>
      </c>
      <c r="AL54" s="56">
        <f>AJ54*$AG$79</f>
        <v>0.17220945017768785</v>
      </c>
      <c r="AM54" s="226" t="str">
        <f t="shared" si="147"/>
        <v>Peatland Restoration</v>
      </c>
      <c r="AN54" s="99">
        <f>'Advance Control'!$F$52</f>
        <v>0</v>
      </c>
      <c r="AO54" s="100">
        <f>AN54*$AM$79</f>
        <v>0</v>
      </c>
      <c r="AP54" s="104">
        <f>'Advance Control'!$I$52</f>
        <v>6.7668042486160292E-3</v>
      </c>
      <c r="AQ54" s="55">
        <f t="shared" ref="AQ54:AQ57" si="173">(AN54+AP54)</f>
        <v>6.7668042486160292E-3</v>
      </c>
      <c r="AR54" s="56">
        <f>AP54*$AM$79</f>
        <v>0.23080452092647827</v>
      </c>
      <c r="AS54" s="176">
        <f t="shared" si="148"/>
        <v>1.3652782814605022</v>
      </c>
      <c r="AT54" s="226" t="str">
        <f t="shared" si="149"/>
        <v>Peatland Restoration</v>
      </c>
      <c r="AU54" s="102"/>
      <c r="AV54" s="100"/>
      <c r="AW54" s="106"/>
      <c r="AX54" s="55"/>
      <c r="AY54" s="56"/>
      <c r="AZ54" s="226" t="str">
        <f t="shared" si="150"/>
        <v>Peatland Restoration</v>
      </c>
      <c r="BA54" s="102"/>
      <c r="BB54" s="100"/>
      <c r="BC54" s="106"/>
      <c r="BD54" s="55"/>
      <c r="BE54" s="56"/>
      <c r="BF54" s="226" t="str">
        <f t="shared" si="151"/>
        <v>Peatland Restoration</v>
      </c>
      <c r="BG54" s="102"/>
      <c r="BH54" s="100"/>
      <c r="BI54" s="106"/>
      <c r="BJ54" s="55"/>
      <c r="BK54" s="56"/>
      <c r="BL54" s="226" t="str">
        <f t="shared" si="152"/>
        <v>Peatland Restoration</v>
      </c>
      <c r="BM54" s="102"/>
      <c r="BN54" s="100"/>
      <c r="BO54" s="106"/>
      <c r="BP54" s="55"/>
      <c r="BQ54" s="56"/>
      <c r="BR54" s="226" t="str">
        <f t="shared" si="153"/>
        <v>Peatland Restoration</v>
      </c>
      <c r="BS54" s="102"/>
      <c r="BT54" s="103"/>
      <c r="BU54" s="106"/>
      <c r="BV54" s="41"/>
      <c r="BW54" s="42"/>
      <c r="BX54" s="226" t="str">
        <f t="shared" si="154"/>
        <v>Peatland Restoration</v>
      </c>
      <c r="BY54" s="102"/>
      <c r="BZ54" s="103"/>
      <c r="CA54" s="106"/>
      <c r="CB54" s="41"/>
      <c r="CC54" s="42"/>
      <c r="CD54" s="226" t="str">
        <f t="shared" si="155"/>
        <v>Peatland Restoration</v>
      </c>
      <c r="CE54" s="102"/>
      <c r="CF54" s="103"/>
      <c r="CG54" s="106"/>
      <c r="CH54" s="41"/>
      <c r="CI54" s="42"/>
      <c r="CJ54" s="176">
        <f t="shared" si="126"/>
        <v>0</v>
      </c>
      <c r="CK54" s="226" t="str">
        <f t="shared" si="156"/>
        <v>Peatland Restoration</v>
      </c>
      <c r="CL54" s="102"/>
      <c r="CM54" s="103"/>
      <c r="CN54" s="106"/>
      <c r="CO54" s="41"/>
      <c r="CP54" s="42"/>
      <c r="CQ54" s="226" t="str">
        <f t="shared" si="157"/>
        <v>Peatland Restoration</v>
      </c>
      <c r="CR54" s="102"/>
      <c r="CS54" s="126"/>
      <c r="CT54" s="106"/>
      <c r="CU54" s="51"/>
      <c r="CV54" s="52"/>
      <c r="CW54" s="226" t="str">
        <f t="shared" si="158"/>
        <v>Peatland Restoration</v>
      </c>
      <c r="CX54" s="102"/>
      <c r="CY54" s="126"/>
      <c r="CZ54" s="106"/>
      <c r="DA54" s="51"/>
      <c r="DB54" s="52"/>
      <c r="DC54" s="226" t="str">
        <f t="shared" si="159"/>
        <v>Peatland Restoration</v>
      </c>
      <c r="DD54" s="125"/>
      <c r="DE54" s="126"/>
      <c r="DF54" s="113"/>
      <c r="DG54" s="51"/>
      <c r="DH54" s="52"/>
      <c r="DI54" s="226" t="str">
        <f t="shared" si="160"/>
        <v>Peatland Restoration</v>
      </c>
      <c r="DJ54" s="125"/>
      <c r="DK54" s="126"/>
      <c r="DL54" s="113"/>
      <c r="DM54" s="51"/>
      <c r="DN54" s="52"/>
      <c r="DO54" s="226" t="str">
        <f t="shared" si="161"/>
        <v>Peatland Restoration</v>
      </c>
      <c r="DP54" s="102"/>
      <c r="DQ54" s="103"/>
      <c r="DR54" s="106"/>
      <c r="DS54" s="41"/>
      <c r="DT54" s="42"/>
      <c r="DU54" s="226" t="str">
        <f t="shared" si="162"/>
        <v>Peatland Restoration</v>
      </c>
      <c r="DV54" s="102"/>
      <c r="DW54" s="103"/>
      <c r="DX54" s="106"/>
      <c r="DY54" s="41"/>
      <c r="DZ54" s="42"/>
      <c r="EA54" s="176">
        <f t="shared" si="133"/>
        <v>0</v>
      </c>
      <c r="EB54" s="226" t="str">
        <f t="shared" si="163"/>
        <v>Peatland Restoration</v>
      </c>
      <c r="EC54" s="102"/>
      <c r="ED54" s="126"/>
      <c r="EE54" s="106"/>
      <c r="EF54" s="51"/>
      <c r="EG54" s="52"/>
      <c r="EH54" s="226" t="str">
        <f t="shared" si="164"/>
        <v>Peatland Restoration</v>
      </c>
      <c r="EI54" s="102"/>
      <c r="EJ54" s="126"/>
      <c r="EK54" s="106"/>
      <c r="EL54" s="51"/>
      <c r="EM54" s="52"/>
      <c r="EN54" s="226" t="str">
        <f t="shared" si="165"/>
        <v>Peatland Restoration</v>
      </c>
      <c r="EO54" s="102"/>
      <c r="EP54" s="126"/>
      <c r="EQ54" s="106"/>
      <c r="ER54" s="51"/>
      <c r="ES54" s="52"/>
      <c r="ET54" s="226" t="str">
        <f t="shared" si="166"/>
        <v>Peatland Restoration</v>
      </c>
      <c r="EU54" s="102"/>
      <c r="EV54" s="103"/>
      <c r="EW54" s="106"/>
      <c r="EX54" s="41"/>
      <c r="EY54" s="42"/>
      <c r="EZ54" s="226" t="str">
        <f t="shared" si="167"/>
        <v>Peatland Restoration</v>
      </c>
      <c r="FA54" s="125"/>
      <c r="FB54" s="126"/>
      <c r="FC54" s="113"/>
      <c r="FD54" s="51"/>
      <c r="FE54" s="52"/>
      <c r="FF54" s="226" t="str">
        <f t="shared" si="168"/>
        <v>Peatland Restoration</v>
      </c>
      <c r="FG54" s="102"/>
      <c r="FH54" s="103"/>
      <c r="FI54" s="106"/>
      <c r="FJ54" s="41"/>
      <c r="FK54" s="42"/>
      <c r="FL54" s="226" t="str">
        <f t="shared" si="169"/>
        <v>Peatland Restoration</v>
      </c>
      <c r="FM54" s="102"/>
      <c r="FN54" s="103"/>
      <c r="FO54" s="106"/>
      <c r="FP54" s="41"/>
      <c r="FQ54" s="42"/>
      <c r="FR54" s="176">
        <f t="shared" si="140"/>
        <v>0</v>
      </c>
      <c r="FS54" s="34"/>
      <c r="FT54" s="34"/>
      <c r="FU54" s="34"/>
      <c r="FV54" s="33"/>
      <c r="FW54" s="37"/>
    </row>
    <row r="55" spans="1:179" ht="12.6" customHeight="1">
      <c r="A55" s="1094"/>
      <c r="B55" s="222" t="s">
        <v>551</v>
      </c>
      <c r="C55" s="226" t="str">
        <f t="shared" si="141"/>
        <v>Mangrove Restoration</v>
      </c>
      <c r="D55" s="99"/>
      <c r="E55" s="100"/>
      <c r="F55" s="104"/>
      <c r="G55" s="55"/>
      <c r="H55" s="56"/>
      <c r="I55" s="226" t="str">
        <f t="shared" si="142"/>
        <v>Mangrove Restoration</v>
      </c>
      <c r="J55" s="99"/>
      <c r="K55" s="100"/>
      <c r="L55" s="104"/>
      <c r="M55" s="55"/>
      <c r="N55" s="56"/>
      <c r="O55" s="226" t="str">
        <f t="shared" si="143"/>
        <v>Mangrove Restoration</v>
      </c>
      <c r="P55" s="129"/>
      <c r="Q55" s="130"/>
      <c r="R55" s="116"/>
      <c r="S55" s="57"/>
      <c r="T55" s="58"/>
      <c r="U55" s="226" t="str">
        <f t="shared" si="144"/>
        <v>Mangrove Restoration</v>
      </c>
      <c r="V55" s="99">
        <f>'Advance Control'!$F$53</f>
        <v>0</v>
      </c>
      <c r="W55" s="100">
        <f t="shared" ref="W55:W59" si="174">V55*$U$79</f>
        <v>0</v>
      </c>
      <c r="X55" s="104">
        <f>'Advance Control'!$I$53</f>
        <v>1.7050993865985952E-3</v>
      </c>
      <c r="Y55" s="55">
        <f t="shared" si="170"/>
        <v>1.7050993865985952E-3</v>
      </c>
      <c r="Z55" s="56">
        <f t="shared" ref="Z55:Z57" si="175">X55*$U$79</f>
        <v>0.2124279297649613</v>
      </c>
      <c r="AA55" s="226" t="str">
        <f t="shared" si="145"/>
        <v>Mangrove Restoration</v>
      </c>
      <c r="AB55" s="99">
        <f>'Advance Control'!$F$53</f>
        <v>0</v>
      </c>
      <c r="AC55" s="100">
        <f t="shared" ref="AC55:AC59" si="176">AB55*$AA$79</f>
        <v>0</v>
      </c>
      <c r="AD55" s="104">
        <f>'Advance Control'!$I$53</f>
        <v>1.7050993865985952E-3</v>
      </c>
      <c r="AE55" s="55">
        <f t="shared" si="171"/>
        <v>1.7050993865985952E-3</v>
      </c>
      <c r="AF55" s="56">
        <f t="shared" ref="AF55:AF57" si="177">AD55*$AA$79</f>
        <v>3.0043438557815692E-2</v>
      </c>
      <c r="AG55" s="226" t="str">
        <f t="shared" si="146"/>
        <v>Mangrove Restoration</v>
      </c>
      <c r="AH55" s="99">
        <f>'Advance Control'!$F$53</f>
        <v>0</v>
      </c>
      <c r="AI55" s="100">
        <f t="shared" ref="AI55:AI59" si="178">AH55*$AG$79</f>
        <v>0</v>
      </c>
      <c r="AJ55" s="104">
        <f>'Advance Control'!$I$53</f>
        <v>1.7050993865985952E-3</v>
      </c>
      <c r="AK55" s="55">
        <f t="shared" si="172"/>
        <v>1.7050993865985952E-3</v>
      </c>
      <c r="AL55" s="56">
        <f t="shared" ref="AL55:AL57" si="179">AJ55*$AG$79</f>
        <v>4.3393338579952569E-2</v>
      </c>
      <c r="AM55" s="226" t="str">
        <f t="shared" si="147"/>
        <v>Mangrove Restoration</v>
      </c>
      <c r="AN55" s="99">
        <f>'Advance Control'!$F$53</f>
        <v>0</v>
      </c>
      <c r="AO55" s="100">
        <f t="shared" ref="AO55:AO59" si="180">AN55*$AM$79</f>
        <v>0</v>
      </c>
      <c r="AP55" s="104">
        <f>'Advance Control'!$I$53</f>
        <v>1.7050993865985952E-3</v>
      </c>
      <c r="AQ55" s="55">
        <f t="shared" si="173"/>
        <v>1.7050993865985952E-3</v>
      </c>
      <c r="AR55" s="56">
        <f t="shared" ref="AR55:AR57" si="181">AP55*$AM$79</f>
        <v>5.8158124957790804E-2</v>
      </c>
      <c r="AS55" s="176">
        <f t="shared" si="148"/>
        <v>0.34402283186052041</v>
      </c>
      <c r="AT55" s="226" t="str">
        <f t="shared" si="149"/>
        <v>Mangrove Restoration</v>
      </c>
      <c r="AU55" s="102"/>
      <c r="AV55" s="100"/>
      <c r="AW55" s="106"/>
      <c r="AX55" s="55"/>
      <c r="AY55" s="56"/>
      <c r="AZ55" s="226" t="str">
        <f t="shared" si="150"/>
        <v>Mangrove Restoration</v>
      </c>
      <c r="BA55" s="102"/>
      <c r="BB55" s="100"/>
      <c r="BC55" s="106"/>
      <c r="BD55" s="55"/>
      <c r="BE55" s="56"/>
      <c r="BF55" s="226" t="str">
        <f t="shared" si="151"/>
        <v>Mangrove Restoration</v>
      </c>
      <c r="BG55" s="102"/>
      <c r="BH55" s="100"/>
      <c r="BI55" s="106"/>
      <c r="BJ55" s="55"/>
      <c r="BK55" s="56"/>
      <c r="BL55" s="226" t="str">
        <f t="shared" si="152"/>
        <v>Mangrove Restoration</v>
      </c>
      <c r="BM55" s="102"/>
      <c r="BN55" s="100"/>
      <c r="BO55" s="106"/>
      <c r="BP55" s="55"/>
      <c r="BQ55" s="56"/>
      <c r="BR55" s="226" t="str">
        <f t="shared" si="153"/>
        <v>Mangrove Restoration</v>
      </c>
      <c r="BS55" s="102"/>
      <c r="BT55" s="103"/>
      <c r="BU55" s="106"/>
      <c r="BV55" s="41"/>
      <c r="BW55" s="42"/>
      <c r="BX55" s="226" t="str">
        <f t="shared" si="154"/>
        <v>Mangrove Restoration</v>
      </c>
      <c r="BY55" s="102"/>
      <c r="BZ55" s="103"/>
      <c r="CA55" s="106"/>
      <c r="CB55" s="41"/>
      <c r="CC55" s="42"/>
      <c r="CD55" s="226" t="str">
        <f t="shared" si="155"/>
        <v>Mangrove Restoration</v>
      </c>
      <c r="CE55" s="102"/>
      <c r="CF55" s="103"/>
      <c r="CG55" s="106"/>
      <c r="CH55" s="41"/>
      <c r="CI55" s="42"/>
      <c r="CJ55" s="176">
        <f t="shared" si="126"/>
        <v>0</v>
      </c>
      <c r="CK55" s="226" t="str">
        <f t="shared" si="156"/>
        <v>Mangrove Restoration</v>
      </c>
      <c r="CL55" s="102"/>
      <c r="CM55" s="103"/>
      <c r="CN55" s="106"/>
      <c r="CO55" s="41"/>
      <c r="CP55" s="42"/>
      <c r="CQ55" s="226" t="str">
        <f t="shared" si="157"/>
        <v>Mangrove Restoration</v>
      </c>
      <c r="CR55" s="102"/>
      <c r="CS55" s="126"/>
      <c r="CT55" s="106"/>
      <c r="CU55" s="51"/>
      <c r="CV55" s="52"/>
      <c r="CW55" s="226" t="str">
        <f t="shared" si="158"/>
        <v>Mangrove Restoration</v>
      </c>
      <c r="CX55" s="102"/>
      <c r="CY55" s="126"/>
      <c r="CZ55" s="106"/>
      <c r="DA55" s="51"/>
      <c r="DB55" s="52"/>
      <c r="DC55" s="226" t="str">
        <f t="shared" si="159"/>
        <v>Mangrove Restoration</v>
      </c>
      <c r="DD55" s="125"/>
      <c r="DE55" s="126"/>
      <c r="DF55" s="113"/>
      <c r="DG55" s="51"/>
      <c r="DH55" s="52"/>
      <c r="DI55" s="226" t="str">
        <f t="shared" si="160"/>
        <v>Mangrove Restoration</v>
      </c>
      <c r="DJ55" s="125"/>
      <c r="DK55" s="126"/>
      <c r="DL55" s="113"/>
      <c r="DM55" s="51"/>
      <c r="DN55" s="52"/>
      <c r="DO55" s="226" t="str">
        <f t="shared" si="161"/>
        <v>Mangrove Restoration</v>
      </c>
      <c r="DP55" s="102"/>
      <c r="DQ55" s="103"/>
      <c r="DR55" s="106"/>
      <c r="DS55" s="41"/>
      <c r="DT55" s="42"/>
      <c r="DU55" s="226" t="str">
        <f t="shared" si="162"/>
        <v>Mangrove Restoration</v>
      </c>
      <c r="DV55" s="102"/>
      <c r="DW55" s="103"/>
      <c r="DX55" s="106"/>
      <c r="DY55" s="41"/>
      <c r="DZ55" s="42"/>
      <c r="EA55" s="176">
        <f t="shared" si="133"/>
        <v>0</v>
      </c>
      <c r="EB55" s="226" t="str">
        <f t="shared" si="163"/>
        <v>Mangrove Restoration</v>
      </c>
      <c r="EC55" s="102"/>
      <c r="ED55" s="126"/>
      <c r="EE55" s="106"/>
      <c r="EF55" s="51"/>
      <c r="EG55" s="52"/>
      <c r="EH55" s="226" t="str">
        <f t="shared" si="164"/>
        <v>Mangrove Restoration</v>
      </c>
      <c r="EI55" s="102"/>
      <c r="EJ55" s="126"/>
      <c r="EK55" s="106"/>
      <c r="EL55" s="51"/>
      <c r="EM55" s="52"/>
      <c r="EN55" s="226" t="str">
        <f t="shared" si="165"/>
        <v>Mangrove Restoration</v>
      </c>
      <c r="EO55" s="102"/>
      <c r="EP55" s="126"/>
      <c r="EQ55" s="106"/>
      <c r="ER55" s="51"/>
      <c r="ES55" s="52"/>
      <c r="ET55" s="226" t="str">
        <f t="shared" si="166"/>
        <v>Mangrove Restoration</v>
      </c>
      <c r="EU55" s="102"/>
      <c r="EV55" s="103"/>
      <c r="EW55" s="106"/>
      <c r="EX55" s="41"/>
      <c r="EY55" s="42"/>
      <c r="EZ55" s="226" t="str">
        <f t="shared" si="167"/>
        <v>Mangrove Restoration</v>
      </c>
      <c r="FA55" s="125"/>
      <c r="FB55" s="126"/>
      <c r="FC55" s="113"/>
      <c r="FD55" s="51"/>
      <c r="FE55" s="52"/>
      <c r="FF55" s="226" t="str">
        <f t="shared" si="168"/>
        <v>Mangrove Restoration</v>
      </c>
      <c r="FG55" s="102"/>
      <c r="FH55" s="103"/>
      <c r="FI55" s="106"/>
      <c r="FJ55" s="41"/>
      <c r="FK55" s="42"/>
      <c r="FL55" s="226" t="str">
        <f t="shared" si="169"/>
        <v>Mangrove Restoration</v>
      </c>
      <c r="FM55" s="102"/>
      <c r="FN55" s="103"/>
      <c r="FO55" s="106"/>
      <c r="FP55" s="41"/>
      <c r="FQ55" s="42"/>
      <c r="FR55" s="176">
        <f t="shared" si="140"/>
        <v>0</v>
      </c>
      <c r="FS55" s="34"/>
      <c r="FT55" s="34"/>
      <c r="FU55" s="34"/>
      <c r="FV55" s="33"/>
      <c r="FW55" s="37"/>
    </row>
    <row r="56" spans="1:179" ht="12.6" customHeight="1">
      <c r="A56" s="1094"/>
      <c r="B56" s="195" t="s">
        <v>91</v>
      </c>
      <c r="C56" s="226" t="str">
        <f t="shared" si="141"/>
        <v>Tropical Forest Restoration</v>
      </c>
      <c r="D56" s="126"/>
      <c r="E56" s="126"/>
      <c r="F56" s="113"/>
      <c r="G56" s="730"/>
      <c r="H56" s="52"/>
      <c r="I56" s="226" t="str">
        <f t="shared" si="142"/>
        <v>Tropical Forest Restoration</v>
      </c>
      <c r="J56" s="126"/>
      <c r="K56" s="126"/>
      <c r="L56" s="113"/>
      <c r="M56" s="730"/>
      <c r="N56" s="52"/>
      <c r="O56" s="226" t="str">
        <f t="shared" si="143"/>
        <v>Tropical Forest Restoration</v>
      </c>
      <c r="P56" s="130"/>
      <c r="Q56" s="130"/>
      <c r="R56" s="116"/>
      <c r="S56" s="731"/>
      <c r="T56" s="58"/>
      <c r="U56" s="226" t="str">
        <f t="shared" si="144"/>
        <v>Tropical Forest Restoration</v>
      </c>
      <c r="V56" s="100"/>
      <c r="W56" s="100"/>
      <c r="X56" s="104"/>
      <c r="Y56" s="55"/>
      <c r="Z56" s="56"/>
      <c r="AA56" s="226" t="str">
        <f t="shared" si="145"/>
        <v>Tropical Forest Restoration</v>
      </c>
      <c r="AB56" s="100"/>
      <c r="AC56" s="100"/>
      <c r="AD56" s="104"/>
      <c r="AE56" s="55"/>
      <c r="AF56" s="56"/>
      <c r="AG56" s="226" t="str">
        <f t="shared" si="146"/>
        <v>Tropical Forest Restoration</v>
      </c>
      <c r="AH56" s="100"/>
      <c r="AI56" s="100"/>
      <c r="AJ56" s="104"/>
      <c r="AK56" s="55"/>
      <c r="AL56" s="56"/>
      <c r="AM56" s="226" t="str">
        <f t="shared" si="147"/>
        <v>Tropical Forest Restoration</v>
      </c>
      <c r="AN56" s="100"/>
      <c r="AO56" s="100"/>
      <c r="AP56" s="104"/>
      <c r="AQ56" s="55"/>
      <c r="AR56" s="56"/>
      <c r="AS56" s="176">
        <f t="shared" si="148"/>
        <v>0</v>
      </c>
      <c r="AT56" s="226" t="str">
        <f t="shared" si="149"/>
        <v>Tropical Forest Restoration</v>
      </c>
      <c r="AU56" s="100"/>
      <c r="AV56" s="100"/>
      <c r="AW56" s="104"/>
      <c r="AX56" s="55"/>
      <c r="AY56" s="56"/>
      <c r="AZ56" s="226" t="str">
        <f t="shared" si="150"/>
        <v>Tropical Forest Restoration</v>
      </c>
      <c r="BA56" s="100"/>
      <c r="BB56" s="100"/>
      <c r="BC56" s="104"/>
      <c r="BD56" s="55"/>
      <c r="BE56" s="56"/>
      <c r="BF56" s="226" t="str">
        <f t="shared" si="151"/>
        <v>Tropical Forest Restoration</v>
      </c>
      <c r="BG56" s="100"/>
      <c r="BH56" s="100"/>
      <c r="BI56" s="104"/>
      <c r="BJ56" s="55"/>
      <c r="BK56" s="56"/>
      <c r="BL56" s="226" t="str">
        <f t="shared" si="152"/>
        <v>Tropical Forest Restoration</v>
      </c>
      <c r="BM56" s="100"/>
      <c r="BN56" s="100"/>
      <c r="BO56" s="104"/>
      <c r="BP56" s="55"/>
      <c r="BQ56" s="56"/>
      <c r="BR56" s="226" t="str">
        <f t="shared" si="153"/>
        <v>Tropical Forest Restoration</v>
      </c>
      <c r="BS56" s="100"/>
      <c r="BT56" s="100"/>
      <c r="BU56" s="104"/>
      <c r="BV56" s="55"/>
      <c r="BW56" s="56"/>
      <c r="BX56" s="226" t="str">
        <f t="shared" si="154"/>
        <v>Tropical Forest Restoration</v>
      </c>
      <c r="BY56" s="100"/>
      <c r="BZ56" s="100"/>
      <c r="CA56" s="104"/>
      <c r="CB56" s="55"/>
      <c r="CC56" s="56"/>
      <c r="CD56" s="226" t="str">
        <f t="shared" si="155"/>
        <v>Tropical Forest Restoration</v>
      </c>
      <c r="CE56" s="100"/>
      <c r="CF56" s="100"/>
      <c r="CG56" s="104"/>
      <c r="CH56" s="55"/>
      <c r="CI56" s="56"/>
      <c r="CJ56" s="176">
        <f t="shared" si="126"/>
        <v>0</v>
      </c>
      <c r="CK56" s="226" t="str">
        <f t="shared" si="156"/>
        <v>Tropical Forest Restoration</v>
      </c>
      <c r="CL56" s="103"/>
      <c r="CM56" s="100"/>
      <c r="CN56" s="112"/>
      <c r="CO56" s="55"/>
      <c r="CP56" s="56"/>
      <c r="CQ56" s="226" t="str">
        <f t="shared" si="157"/>
        <v>Tropical Forest Restoration</v>
      </c>
      <c r="CR56" s="103"/>
      <c r="CS56" s="100"/>
      <c r="CT56" s="112"/>
      <c r="CU56" s="55"/>
      <c r="CV56" s="56"/>
      <c r="CW56" s="226" t="str">
        <f t="shared" si="158"/>
        <v>Tropical Forest Restoration</v>
      </c>
      <c r="CX56" s="103"/>
      <c r="CY56" s="100"/>
      <c r="CZ56" s="112"/>
      <c r="DA56" s="55"/>
      <c r="DB56" s="56"/>
      <c r="DC56" s="226" t="str">
        <f t="shared" si="159"/>
        <v>Tropical Forest Restoration</v>
      </c>
      <c r="DD56" s="103"/>
      <c r="DE56" s="103"/>
      <c r="DF56" s="106"/>
      <c r="DG56" s="41"/>
      <c r="DH56" s="42"/>
      <c r="DI56" s="226" t="str">
        <f t="shared" si="160"/>
        <v>Tropical Forest Restoration</v>
      </c>
      <c r="DJ56" s="126"/>
      <c r="DK56" s="126"/>
      <c r="DL56" s="113"/>
      <c r="DM56" s="51"/>
      <c r="DN56" s="52"/>
      <c r="DO56" s="226" t="str">
        <f t="shared" si="161"/>
        <v>Tropical Forest Restoration</v>
      </c>
      <c r="DP56" s="103"/>
      <c r="DQ56" s="103"/>
      <c r="DR56" s="106"/>
      <c r="DS56" s="41"/>
      <c r="DT56" s="42"/>
      <c r="DU56" s="226" t="str">
        <f t="shared" si="162"/>
        <v>Tropical Forest Restoration</v>
      </c>
      <c r="DV56" s="103"/>
      <c r="DW56" s="103"/>
      <c r="DX56" s="106"/>
      <c r="DY56" s="41"/>
      <c r="DZ56" s="42"/>
      <c r="EA56" s="176">
        <f t="shared" si="133"/>
        <v>0</v>
      </c>
      <c r="EB56" s="226" t="str">
        <f t="shared" si="163"/>
        <v>Tropical Forest Restoration</v>
      </c>
      <c r="EC56" s="103"/>
      <c r="ED56" s="126"/>
      <c r="EE56" s="112"/>
      <c r="EF56" s="51"/>
      <c r="EG56" s="52"/>
      <c r="EH56" s="226" t="str">
        <f t="shared" si="164"/>
        <v>Tropical Forest Restoration</v>
      </c>
      <c r="EI56" s="103"/>
      <c r="EJ56" s="126"/>
      <c r="EK56" s="112"/>
      <c r="EL56" s="51"/>
      <c r="EM56" s="52"/>
      <c r="EN56" s="226" t="str">
        <f t="shared" si="165"/>
        <v>Tropical Forest Restoration</v>
      </c>
      <c r="EO56" s="103"/>
      <c r="EP56" s="103"/>
      <c r="EQ56" s="112"/>
      <c r="ER56" s="41"/>
      <c r="ES56" s="42"/>
      <c r="ET56" s="226" t="str">
        <f t="shared" si="166"/>
        <v>Tropical Forest Restoration</v>
      </c>
      <c r="EU56" s="103"/>
      <c r="EV56" s="103"/>
      <c r="EW56" s="106"/>
      <c r="EX56" s="41"/>
      <c r="EY56" s="42"/>
      <c r="EZ56" s="226" t="str">
        <f t="shared" si="167"/>
        <v>Tropical Forest Restoration</v>
      </c>
      <c r="FA56" s="126"/>
      <c r="FB56" s="126"/>
      <c r="FC56" s="113"/>
      <c r="FD56" s="51"/>
      <c r="FE56" s="52"/>
      <c r="FF56" s="226" t="str">
        <f t="shared" si="168"/>
        <v>Tropical Forest Restoration</v>
      </c>
      <c r="FG56" s="103"/>
      <c r="FH56" s="103"/>
      <c r="FI56" s="106"/>
      <c r="FJ56" s="41"/>
      <c r="FK56" s="42"/>
      <c r="FL56" s="226" t="str">
        <f t="shared" si="169"/>
        <v>Tropical Forest Restoration</v>
      </c>
      <c r="FM56" s="103"/>
      <c r="FN56" s="103"/>
      <c r="FO56" s="106"/>
      <c r="FP56" s="41"/>
      <c r="FQ56" s="42"/>
      <c r="FR56" s="176">
        <f t="shared" si="140"/>
        <v>0</v>
      </c>
      <c r="FS56" s="32"/>
      <c r="FT56" s="34"/>
      <c r="FU56" s="34"/>
      <c r="FV56" s="33"/>
      <c r="FW56" s="37"/>
    </row>
    <row r="57" spans="1:179" ht="12.6" customHeight="1">
      <c r="A57" s="1094"/>
      <c r="B57" s="195" t="s">
        <v>92</v>
      </c>
      <c r="C57" s="226" t="str">
        <f t="shared" si="141"/>
        <v>Temperate Forest Restoration</v>
      </c>
      <c r="D57" s="126"/>
      <c r="E57" s="126"/>
      <c r="F57" s="113"/>
      <c r="G57" s="51"/>
      <c r="H57" s="52"/>
      <c r="I57" s="226" t="str">
        <f t="shared" si="142"/>
        <v>Temperate Forest Restoration</v>
      </c>
      <c r="J57" s="103"/>
      <c r="K57" s="103"/>
      <c r="L57" s="106"/>
      <c r="M57" s="55"/>
      <c r="N57" s="42"/>
      <c r="O57" s="226" t="str">
        <f t="shared" si="143"/>
        <v>Temperate Forest Restoration</v>
      </c>
      <c r="P57" s="100"/>
      <c r="Q57" s="100"/>
      <c r="R57" s="106"/>
      <c r="S57" s="55"/>
      <c r="T57" s="56"/>
      <c r="U57" s="226" t="str">
        <f t="shared" si="144"/>
        <v>Temperate Forest Restoration</v>
      </c>
      <c r="V57" s="100">
        <f>'Advance Control'!$F$51</f>
        <v>0</v>
      </c>
      <c r="W57" s="100">
        <f t="shared" si="174"/>
        <v>0</v>
      </c>
      <c r="X57" s="113">
        <f>'Advance Control'!$I$51</f>
        <v>0.6394122699744732</v>
      </c>
      <c r="Y57" s="55">
        <f t="shared" si="170"/>
        <v>0.6394122699744732</v>
      </c>
      <c r="Z57" s="56">
        <f t="shared" si="175"/>
        <v>79.660473661860479</v>
      </c>
      <c r="AA57" s="226" t="str">
        <f t="shared" si="145"/>
        <v>Temperate Forest Restoration</v>
      </c>
      <c r="AB57" s="100">
        <f>'Advance Control'!$F$51</f>
        <v>0</v>
      </c>
      <c r="AC57" s="100">
        <f t="shared" si="176"/>
        <v>0</v>
      </c>
      <c r="AD57" s="113">
        <f>'Advance Control'!$I$51</f>
        <v>0.6394122699744732</v>
      </c>
      <c r="AE57" s="55">
        <f t="shared" si="171"/>
        <v>0.6394122699744732</v>
      </c>
      <c r="AF57" s="56">
        <f t="shared" si="177"/>
        <v>11.266289459180884</v>
      </c>
      <c r="AG57" s="226" t="str">
        <f t="shared" si="146"/>
        <v>Temperate Forest Restoration</v>
      </c>
      <c r="AH57" s="100">
        <f>'Advance Control'!$F$51</f>
        <v>0</v>
      </c>
      <c r="AI57" s="100">
        <f t="shared" si="178"/>
        <v>0</v>
      </c>
      <c r="AJ57" s="113">
        <f>'Advance Control'!$I$51</f>
        <v>0.6394122699744732</v>
      </c>
      <c r="AK57" s="55">
        <f t="shared" si="172"/>
        <v>0.6394122699744732</v>
      </c>
      <c r="AL57" s="56">
        <f t="shared" si="179"/>
        <v>16.272501967482214</v>
      </c>
      <c r="AM57" s="226" t="str">
        <f t="shared" si="147"/>
        <v>Temperate Forest Restoration</v>
      </c>
      <c r="AN57" s="100">
        <f>'Advance Control'!$F$51</f>
        <v>0</v>
      </c>
      <c r="AO57" s="100">
        <f t="shared" si="180"/>
        <v>0</v>
      </c>
      <c r="AP57" s="113">
        <f>'Advance Control'!$I$51</f>
        <v>0.6394122699744732</v>
      </c>
      <c r="AQ57" s="55">
        <f t="shared" si="173"/>
        <v>0.6394122699744732</v>
      </c>
      <c r="AR57" s="56">
        <f t="shared" si="181"/>
        <v>21.80929685917155</v>
      </c>
      <c r="AS57" s="176">
        <f t="shared" si="148"/>
        <v>129.00856194769511</v>
      </c>
      <c r="AT57" s="226" t="str">
        <f t="shared" si="149"/>
        <v>Temperate Forest Restoration</v>
      </c>
      <c r="AU57" s="100"/>
      <c r="AV57" s="100"/>
      <c r="AW57" s="104"/>
      <c r="AX57" s="55"/>
      <c r="AY57" s="56"/>
      <c r="AZ57" s="226" t="str">
        <f t="shared" si="150"/>
        <v>Temperate Forest Restoration</v>
      </c>
      <c r="BA57" s="100"/>
      <c r="BB57" s="100"/>
      <c r="BC57" s="104"/>
      <c r="BD57" s="55"/>
      <c r="BE57" s="56"/>
      <c r="BF57" s="226" t="str">
        <f t="shared" si="151"/>
        <v>Temperate Forest Restoration</v>
      </c>
      <c r="BG57" s="100"/>
      <c r="BH57" s="100"/>
      <c r="BI57" s="104"/>
      <c r="BJ57" s="55"/>
      <c r="BK57" s="56"/>
      <c r="BL57" s="226" t="str">
        <f t="shared" si="152"/>
        <v>Temperate Forest Restoration</v>
      </c>
      <c r="BM57" s="100"/>
      <c r="BN57" s="100"/>
      <c r="BO57" s="104"/>
      <c r="BP57" s="55"/>
      <c r="BQ57" s="56"/>
      <c r="BR57" s="226" t="str">
        <f t="shared" si="153"/>
        <v>Temperate Forest Restoration</v>
      </c>
      <c r="BS57" s="100"/>
      <c r="BT57" s="100"/>
      <c r="BU57" s="104"/>
      <c r="BV57" s="55"/>
      <c r="BW57" s="56"/>
      <c r="BX57" s="226" t="str">
        <f t="shared" si="154"/>
        <v>Temperate Forest Restoration</v>
      </c>
      <c r="BY57" s="100"/>
      <c r="BZ57" s="100"/>
      <c r="CA57" s="104"/>
      <c r="CB57" s="55"/>
      <c r="CC57" s="56"/>
      <c r="CD57" s="226" t="str">
        <f t="shared" si="155"/>
        <v>Temperate Forest Restoration</v>
      </c>
      <c r="CE57" s="100"/>
      <c r="CF57" s="100"/>
      <c r="CG57" s="104"/>
      <c r="CH57" s="55"/>
      <c r="CI57" s="56"/>
      <c r="CJ57" s="176">
        <f t="shared" si="126"/>
        <v>0</v>
      </c>
      <c r="CK57" s="226" t="str">
        <f t="shared" si="156"/>
        <v>Temperate Forest Restoration</v>
      </c>
      <c r="CL57" s="103"/>
      <c r="CM57" s="100"/>
      <c r="CN57" s="106"/>
      <c r="CO57" s="55"/>
      <c r="CP57" s="56"/>
      <c r="CQ57" s="226" t="str">
        <f t="shared" si="157"/>
        <v>Temperate Forest Restoration</v>
      </c>
      <c r="CR57" s="103"/>
      <c r="CS57" s="100"/>
      <c r="CT57" s="106"/>
      <c r="CU57" s="55"/>
      <c r="CV57" s="56"/>
      <c r="CW57" s="226" t="str">
        <f t="shared" si="158"/>
        <v>Temperate Forest Restoration</v>
      </c>
      <c r="CX57" s="103"/>
      <c r="CY57" s="100"/>
      <c r="CZ57" s="106"/>
      <c r="DA57" s="55"/>
      <c r="DB57" s="56"/>
      <c r="DC57" s="226" t="str">
        <f t="shared" si="159"/>
        <v>Temperate Forest Restoration</v>
      </c>
      <c r="DD57" s="103"/>
      <c r="DE57" s="103"/>
      <c r="DF57" s="106"/>
      <c r="DG57" s="41"/>
      <c r="DH57" s="42"/>
      <c r="DI57" s="226" t="str">
        <f t="shared" si="160"/>
        <v>Temperate Forest Restoration</v>
      </c>
      <c r="DJ57" s="126"/>
      <c r="DK57" s="126"/>
      <c r="DL57" s="113"/>
      <c r="DM57" s="51"/>
      <c r="DN57" s="52"/>
      <c r="DO57" s="226" t="str">
        <f t="shared" si="161"/>
        <v>Temperate Forest Restoration</v>
      </c>
      <c r="DP57" s="103"/>
      <c r="DQ57" s="103"/>
      <c r="DR57" s="106"/>
      <c r="DS57" s="41"/>
      <c r="DT57" s="42"/>
      <c r="DU57" s="226" t="str">
        <f t="shared" si="162"/>
        <v>Temperate Forest Restoration</v>
      </c>
      <c r="DV57" s="103"/>
      <c r="DW57" s="103"/>
      <c r="DX57" s="106"/>
      <c r="DY57" s="41"/>
      <c r="DZ57" s="42"/>
      <c r="EA57" s="176">
        <f t="shared" si="133"/>
        <v>0</v>
      </c>
      <c r="EB57" s="226" t="str">
        <f t="shared" si="163"/>
        <v>Temperate Forest Restoration</v>
      </c>
      <c r="EC57" s="103"/>
      <c r="ED57" s="126"/>
      <c r="EE57" s="106"/>
      <c r="EF57" s="51"/>
      <c r="EG57" s="52"/>
      <c r="EH57" s="226" t="str">
        <f t="shared" si="164"/>
        <v>Temperate Forest Restoration</v>
      </c>
      <c r="EI57" s="103"/>
      <c r="EJ57" s="126"/>
      <c r="EK57" s="106"/>
      <c r="EL57" s="51"/>
      <c r="EM57" s="52"/>
      <c r="EN57" s="226" t="str">
        <f t="shared" si="165"/>
        <v>Temperate Forest Restoration</v>
      </c>
      <c r="EO57" s="103"/>
      <c r="EP57" s="103"/>
      <c r="EQ57" s="106"/>
      <c r="ER57" s="41"/>
      <c r="ES57" s="42"/>
      <c r="ET57" s="226" t="str">
        <f t="shared" si="166"/>
        <v>Temperate Forest Restoration</v>
      </c>
      <c r="EU57" s="103"/>
      <c r="EV57" s="103"/>
      <c r="EW57" s="106"/>
      <c r="EX57" s="41"/>
      <c r="EY57" s="42"/>
      <c r="EZ57" s="226" t="str">
        <f t="shared" si="167"/>
        <v>Temperate Forest Restoration</v>
      </c>
      <c r="FA57" s="126"/>
      <c r="FB57" s="126"/>
      <c r="FC57" s="113"/>
      <c r="FD57" s="51"/>
      <c r="FE57" s="52"/>
      <c r="FF57" s="226" t="str">
        <f t="shared" si="168"/>
        <v>Temperate Forest Restoration</v>
      </c>
      <c r="FG57" s="103"/>
      <c r="FH57" s="103"/>
      <c r="FI57" s="106"/>
      <c r="FJ57" s="41"/>
      <c r="FK57" s="42"/>
      <c r="FL57" s="226" t="str">
        <f t="shared" si="169"/>
        <v>Temperate Forest Restoration</v>
      </c>
      <c r="FM57" s="103"/>
      <c r="FN57" s="103"/>
      <c r="FO57" s="106"/>
      <c r="FP57" s="41"/>
      <c r="FQ57" s="42"/>
      <c r="FR57" s="176">
        <f t="shared" si="140"/>
        <v>0</v>
      </c>
      <c r="FS57" s="32"/>
      <c r="FT57" s="34"/>
      <c r="FU57" s="34"/>
      <c r="FV57" s="33"/>
      <c r="FW57" s="37"/>
    </row>
    <row r="58" spans="1:179" ht="12.6" customHeight="1">
      <c r="A58" s="1094"/>
      <c r="B58" s="195" t="s">
        <v>93</v>
      </c>
      <c r="C58" s="226" t="str">
        <f t="shared" si="141"/>
        <v>Afforestation</v>
      </c>
      <c r="D58" s="119"/>
      <c r="E58" s="103"/>
      <c r="F58" s="106"/>
      <c r="G58" s="41"/>
      <c r="H58" s="42"/>
      <c r="I58" s="226" t="str">
        <f t="shared" si="142"/>
        <v>Afforestation</v>
      </c>
      <c r="J58" s="119"/>
      <c r="K58" s="103"/>
      <c r="L58" s="106"/>
      <c r="M58" s="55"/>
      <c r="N58" s="42"/>
      <c r="O58" s="226" t="str">
        <f t="shared" si="143"/>
        <v>Afforestation</v>
      </c>
      <c r="P58" s="119"/>
      <c r="Q58" s="100"/>
      <c r="R58" s="104"/>
      <c r="S58" s="55"/>
      <c r="T58" s="56"/>
      <c r="U58" s="226" t="str">
        <f t="shared" si="144"/>
        <v>Afforestation</v>
      </c>
      <c r="V58" s="99">
        <f>'Advance Control'!$F$55</f>
        <v>0.27964341879524995</v>
      </c>
      <c r="W58" s="100">
        <f>V58*$U$79</f>
        <v>34.839067443202111</v>
      </c>
      <c r="X58" s="104">
        <f>'Advance Control'!$I$55</f>
        <v>0</v>
      </c>
      <c r="Y58" s="55">
        <f t="shared" ref="Y58:Y59" si="182">(V58+X58)</f>
        <v>0.27964341879524995</v>
      </c>
      <c r="Z58" s="56">
        <f>X58*$U$79</f>
        <v>0</v>
      </c>
      <c r="AA58" s="226" t="str">
        <f t="shared" si="145"/>
        <v>Afforestation</v>
      </c>
      <c r="AB58" s="99">
        <f>'Advance Control'!$F$55</f>
        <v>0.27964341879524995</v>
      </c>
      <c r="AC58" s="100">
        <f>AB58*$AA$79</f>
        <v>4.9272493654649558</v>
      </c>
      <c r="AD58" s="104">
        <f>'Advance Control'!$I$55</f>
        <v>0</v>
      </c>
      <c r="AE58" s="55">
        <f t="shared" ref="AE58:AE59" si="183">(AB58+AD58)</f>
        <v>0.27964341879524995</v>
      </c>
      <c r="AF58" s="56">
        <f>AD58*$AA$79</f>
        <v>0</v>
      </c>
      <c r="AG58" s="226" t="str">
        <f t="shared" si="146"/>
        <v>Afforestation</v>
      </c>
      <c r="AH58" s="99">
        <f>'Advance Control'!$F$55</f>
        <v>0.27964341879524995</v>
      </c>
      <c r="AI58" s="100">
        <f>AH58*$AG$79</f>
        <v>7.1166887096502283</v>
      </c>
      <c r="AJ58" s="104">
        <f>'Advance Control'!$I$55</f>
        <v>0</v>
      </c>
      <c r="AK58" s="55">
        <f t="shared" ref="AK58:AK59" si="184">(AH58+AJ58)</f>
        <v>0.27964341879524995</v>
      </c>
      <c r="AL58" s="56">
        <f>AJ58*$AG$79</f>
        <v>0</v>
      </c>
      <c r="AM58" s="226" t="str">
        <f t="shared" si="147"/>
        <v>Afforestation</v>
      </c>
      <c r="AN58" s="99">
        <f>'Advance Control'!$F$55</f>
        <v>0.27964341879524995</v>
      </c>
      <c r="AO58" s="100">
        <f>AN58*$AM$79</f>
        <v>9.5381753238215445</v>
      </c>
      <c r="AP58" s="104">
        <f>'Advance Control'!$I$55</f>
        <v>0</v>
      </c>
      <c r="AQ58" s="55">
        <f t="shared" ref="AQ58:AQ59" si="185">(AN58+AP58)</f>
        <v>0.27964341879524995</v>
      </c>
      <c r="AR58" s="56">
        <f>AP58*$AM$79</f>
        <v>0</v>
      </c>
      <c r="AS58" s="176">
        <f t="shared" si="148"/>
        <v>56.421180842138838</v>
      </c>
      <c r="AT58" s="226" t="str">
        <f t="shared" si="149"/>
        <v>Afforestation</v>
      </c>
      <c r="AU58" s="101"/>
      <c r="AV58" s="100"/>
      <c r="AW58" s="107"/>
      <c r="AX58" s="55"/>
      <c r="AY58" s="56"/>
      <c r="AZ58" s="226" t="str">
        <f t="shared" si="150"/>
        <v>Afforestation</v>
      </c>
      <c r="BA58" s="101"/>
      <c r="BB58" s="100"/>
      <c r="BC58" s="107"/>
      <c r="BD58" s="55"/>
      <c r="BE58" s="56"/>
      <c r="BF58" s="226" t="str">
        <f t="shared" si="151"/>
        <v>Afforestation</v>
      </c>
      <c r="BG58" s="101"/>
      <c r="BH58" s="100"/>
      <c r="BI58" s="107"/>
      <c r="BJ58" s="55"/>
      <c r="BK58" s="56"/>
      <c r="BL58" s="226" t="str">
        <f t="shared" si="152"/>
        <v>Afforestation</v>
      </c>
      <c r="BM58" s="101">
        <f>'Advance Control'!$F$108</f>
        <v>0</v>
      </c>
      <c r="BN58" s="100">
        <f>BM58*$BL$79</f>
        <v>0</v>
      </c>
      <c r="BO58" s="104">
        <f>'Advance Control'!$I$108</f>
        <v>0.4</v>
      </c>
      <c r="BP58" s="55">
        <f>(BM58+BO58)</f>
        <v>0.4</v>
      </c>
      <c r="BQ58" s="56">
        <f>BO58*$BL$79</f>
        <v>12.266894800000001</v>
      </c>
      <c r="BR58" s="226" t="str">
        <f t="shared" si="153"/>
        <v>Afforestation</v>
      </c>
      <c r="BS58" s="101">
        <f>'Advance Control'!$F$108</f>
        <v>0</v>
      </c>
      <c r="BT58" s="100">
        <f>BS58*$BR$79</f>
        <v>0</v>
      </c>
      <c r="BU58" s="104">
        <f>'Advance Control'!$I$108</f>
        <v>0.4</v>
      </c>
      <c r="BV58" s="55">
        <f>(BS58+BU58)</f>
        <v>0.4</v>
      </c>
      <c r="BW58" s="56">
        <f>BU58*$BR$79</f>
        <v>14.6173892</v>
      </c>
      <c r="BX58" s="226" t="str">
        <f t="shared" si="154"/>
        <v>Afforestation</v>
      </c>
      <c r="BY58" s="101">
        <f>'Advance Control'!$F$108</f>
        <v>0</v>
      </c>
      <c r="BZ58" s="100">
        <f>BY58*$BX$79</f>
        <v>0</v>
      </c>
      <c r="CA58" s="104">
        <f>'Advance Control'!$I$108</f>
        <v>0.4</v>
      </c>
      <c r="CB58" s="55">
        <f>(BY58+CA58)</f>
        <v>0.4</v>
      </c>
      <c r="CC58" s="56">
        <f>CA58*$BX$79</f>
        <v>5.9643132000000012</v>
      </c>
      <c r="CD58" s="226" t="str">
        <f t="shared" si="155"/>
        <v>Afforestation</v>
      </c>
      <c r="CE58" s="101">
        <f>'Advance Control'!$F$108</f>
        <v>0</v>
      </c>
      <c r="CF58" s="100">
        <f>CE58*$CD$79</f>
        <v>0</v>
      </c>
      <c r="CG58" s="104">
        <f>'Advance Control'!$I$108</f>
        <v>0.4</v>
      </c>
      <c r="CH58" s="55">
        <f>(CE58+CG58)</f>
        <v>0.4</v>
      </c>
      <c r="CI58" s="56">
        <f>CG58*$CD$79</f>
        <v>3.9963900000000003</v>
      </c>
      <c r="CJ58" s="176">
        <f t="shared" si="126"/>
        <v>36.844987199999998</v>
      </c>
      <c r="CK58" s="226" t="str">
        <f t="shared" si="156"/>
        <v>Afforestation</v>
      </c>
      <c r="CL58" s="119"/>
      <c r="CM58" s="100"/>
      <c r="CN58" s="109"/>
      <c r="CO58" s="55"/>
      <c r="CP58" s="56"/>
      <c r="CQ58" s="226" t="str">
        <f t="shared" si="157"/>
        <v>Afforestation</v>
      </c>
      <c r="CR58" s="119"/>
      <c r="CS58" s="100"/>
      <c r="CT58" s="109"/>
      <c r="CU58" s="55"/>
      <c r="CV58" s="56"/>
      <c r="CW58" s="226" t="str">
        <f t="shared" si="158"/>
        <v>Afforestation</v>
      </c>
      <c r="CX58" s="119"/>
      <c r="CY58" s="100"/>
      <c r="CZ58" s="109"/>
      <c r="DA58" s="55"/>
      <c r="DB58" s="56"/>
      <c r="DC58" s="226" t="str">
        <f t="shared" si="159"/>
        <v>Afforestation</v>
      </c>
      <c r="DD58" s="119"/>
      <c r="DE58" s="103"/>
      <c r="DF58" s="109"/>
      <c r="DG58" s="41"/>
      <c r="DH58" s="42"/>
      <c r="DI58" s="226" t="str">
        <f t="shared" si="160"/>
        <v>Afforestation</v>
      </c>
      <c r="DJ58" s="127"/>
      <c r="DK58" s="126"/>
      <c r="DL58" s="114"/>
      <c r="DM58" s="51"/>
      <c r="DN58" s="52"/>
      <c r="DO58" s="226" t="str">
        <f t="shared" si="161"/>
        <v>Afforestation</v>
      </c>
      <c r="DP58" s="119"/>
      <c r="DQ58" s="103"/>
      <c r="DR58" s="109"/>
      <c r="DS58" s="41"/>
      <c r="DT58" s="42"/>
      <c r="DU58" s="226" t="str">
        <f t="shared" si="162"/>
        <v>Afforestation</v>
      </c>
      <c r="DV58" s="119"/>
      <c r="DW58" s="103"/>
      <c r="DX58" s="109"/>
      <c r="DY58" s="41"/>
      <c r="DZ58" s="42"/>
      <c r="EA58" s="176">
        <f t="shared" si="133"/>
        <v>0</v>
      </c>
      <c r="EB58" s="226" t="str">
        <f t="shared" si="163"/>
        <v>Afforestation</v>
      </c>
      <c r="EC58" s="119"/>
      <c r="ED58" s="126"/>
      <c r="EE58" s="109"/>
      <c r="EF58" s="51"/>
      <c r="EG58" s="52"/>
      <c r="EH58" s="226" t="str">
        <f t="shared" si="164"/>
        <v>Afforestation</v>
      </c>
      <c r="EI58" s="119"/>
      <c r="EJ58" s="126"/>
      <c r="EK58" s="109"/>
      <c r="EL58" s="51"/>
      <c r="EM58" s="52"/>
      <c r="EN58" s="226" t="str">
        <f t="shared" si="165"/>
        <v>Afforestation</v>
      </c>
      <c r="EO58" s="119"/>
      <c r="EP58" s="103"/>
      <c r="EQ58" s="109"/>
      <c r="ER58" s="41"/>
      <c r="ES58" s="42"/>
      <c r="ET58" s="226" t="str">
        <f t="shared" si="166"/>
        <v>Afforestation</v>
      </c>
      <c r="EU58" s="119"/>
      <c r="EV58" s="103"/>
      <c r="EW58" s="109"/>
      <c r="EX58" s="41"/>
      <c r="EY58" s="42"/>
      <c r="EZ58" s="226" t="str">
        <f t="shared" si="167"/>
        <v>Afforestation</v>
      </c>
      <c r="FA58" s="127"/>
      <c r="FB58" s="126"/>
      <c r="FC58" s="114"/>
      <c r="FD58" s="51"/>
      <c r="FE58" s="52"/>
      <c r="FF58" s="226" t="str">
        <f t="shared" si="168"/>
        <v>Afforestation</v>
      </c>
      <c r="FG58" s="119"/>
      <c r="FH58" s="103"/>
      <c r="FI58" s="109"/>
      <c r="FJ58" s="41"/>
      <c r="FK58" s="42"/>
      <c r="FL58" s="226" t="str">
        <f t="shared" si="169"/>
        <v>Afforestation</v>
      </c>
      <c r="FM58" s="119"/>
      <c r="FN58" s="103"/>
      <c r="FO58" s="109"/>
      <c r="FP58" s="41"/>
      <c r="FQ58" s="42"/>
      <c r="FR58" s="176">
        <f t="shared" si="140"/>
        <v>0</v>
      </c>
      <c r="FS58" s="32"/>
      <c r="FT58" s="34"/>
      <c r="FU58" s="34"/>
      <c r="FV58" s="33"/>
      <c r="FW58" s="37"/>
    </row>
    <row r="59" spans="1:179" ht="12.6" customHeight="1">
      <c r="A59" s="1094"/>
      <c r="B59" s="195" t="s">
        <v>94</v>
      </c>
      <c r="C59" s="226" t="str">
        <f t="shared" si="141"/>
        <v>Bamboo</v>
      </c>
      <c r="D59" s="119"/>
      <c r="E59" s="103"/>
      <c r="F59" s="106"/>
      <c r="G59" s="41"/>
      <c r="H59" s="42"/>
      <c r="I59" s="226" t="str">
        <f t="shared" si="142"/>
        <v>Bamboo</v>
      </c>
      <c r="J59" s="119"/>
      <c r="K59" s="103"/>
      <c r="L59" s="106"/>
      <c r="M59" s="55"/>
      <c r="N59" s="42"/>
      <c r="O59" s="226" t="str">
        <f t="shared" si="143"/>
        <v>Bamboo</v>
      </c>
      <c r="P59" s="119"/>
      <c r="Q59" s="100"/>
      <c r="R59" s="104"/>
      <c r="S59" s="55"/>
      <c r="T59" s="56"/>
      <c r="U59" s="226" t="str">
        <f t="shared" si="144"/>
        <v>Bamboo</v>
      </c>
      <c r="V59" s="99">
        <f>'Advance Control'!$F$54</f>
        <v>7.247240759506228E-2</v>
      </c>
      <c r="W59" s="100">
        <f t="shared" si="174"/>
        <v>9.0288951081100706</v>
      </c>
      <c r="X59" s="104">
        <f>'Advance Control'!$I$54</f>
        <v>0</v>
      </c>
      <c r="Y59" s="55">
        <f t="shared" si="182"/>
        <v>7.247240759506228E-2</v>
      </c>
      <c r="Z59" s="56">
        <f t="shared" ref="Z59" si="186">X59*$U$79</f>
        <v>0</v>
      </c>
      <c r="AA59" s="226" t="str">
        <f t="shared" si="145"/>
        <v>Bamboo</v>
      </c>
      <c r="AB59" s="99">
        <f>'Advance Control'!$F$54</f>
        <v>7.247240759506228E-2</v>
      </c>
      <c r="AC59" s="100">
        <f t="shared" si="176"/>
        <v>1.2769462835023595</v>
      </c>
      <c r="AD59" s="104">
        <f>'Advance Control'!$I$54</f>
        <v>0</v>
      </c>
      <c r="AE59" s="55">
        <f t="shared" si="183"/>
        <v>7.247240759506228E-2</v>
      </c>
      <c r="AF59" s="56">
        <f t="shared" ref="AF59" si="187">AD59*$AA$79</f>
        <v>0</v>
      </c>
      <c r="AG59" s="226" t="str">
        <f t="shared" si="146"/>
        <v>Bamboo</v>
      </c>
      <c r="AH59" s="99">
        <f>'Advance Control'!$F$54</f>
        <v>7.247240759506228E-2</v>
      </c>
      <c r="AI59" s="100">
        <f t="shared" si="178"/>
        <v>1.8443615341099171</v>
      </c>
      <c r="AJ59" s="104">
        <f>'Advance Control'!$I$54</f>
        <v>0</v>
      </c>
      <c r="AK59" s="55">
        <f t="shared" si="184"/>
        <v>7.247240759506228E-2</v>
      </c>
      <c r="AL59" s="56">
        <f t="shared" ref="AL59" si="188">AJ59*$AG$79</f>
        <v>0</v>
      </c>
      <c r="AM59" s="226" t="str">
        <f t="shared" si="147"/>
        <v>Bamboo</v>
      </c>
      <c r="AN59" s="99">
        <f>'Advance Control'!$F$54</f>
        <v>7.247240759506228E-2</v>
      </c>
      <c r="AO59" s="100">
        <f t="shared" si="180"/>
        <v>2.4719141711226347</v>
      </c>
      <c r="AP59" s="104">
        <f>'Advance Control'!$I$54</f>
        <v>0</v>
      </c>
      <c r="AQ59" s="55">
        <f t="shared" si="185"/>
        <v>7.247240759506228E-2</v>
      </c>
      <c r="AR59" s="56">
        <f t="shared" ref="AR59" si="189">AP59*$AM$79</f>
        <v>0</v>
      </c>
      <c r="AS59" s="176">
        <f t="shared" si="148"/>
        <v>14.622117096844981</v>
      </c>
      <c r="AT59" s="226" t="str">
        <f t="shared" si="149"/>
        <v>Bamboo</v>
      </c>
      <c r="AU59" s="101"/>
      <c r="AV59" s="100"/>
      <c r="AW59" s="104"/>
      <c r="AX59" s="55"/>
      <c r="AY59" s="56"/>
      <c r="AZ59" s="226" t="str">
        <f t="shared" si="150"/>
        <v>Bamboo</v>
      </c>
      <c r="BA59" s="101"/>
      <c r="BB59" s="100"/>
      <c r="BC59" s="104"/>
      <c r="BD59" s="55"/>
      <c r="BE59" s="56"/>
      <c r="BF59" s="226" t="str">
        <f t="shared" si="151"/>
        <v>Bamboo</v>
      </c>
      <c r="BG59" s="101"/>
      <c r="BH59" s="100"/>
      <c r="BI59" s="104"/>
      <c r="BJ59" s="55"/>
      <c r="BK59" s="56"/>
      <c r="BL59" s="226" t="str">
        <f t="shared" si="152"/>
        <v>Bamboo</v>
      </c>
      <c r="BM59" s="101"/>
      <c r="BN59" s="100"/>
      <c r="BO59" s="104"/>
      <c r="BP59" s="55"/>
      <c r="BQ59" s="56"/>
      <c r="BR59" s="226" t="str">
        <f t="shared" si="153"/>
        <v>Bamboo</v>
      </c>
      <c r="BS59" s="101"/>
      <c r="BT59" s="100"/>
      <c r="BU59" s="104"/>
      <c r="BV59" s="55"/>
      <c r="BW59" s="56"/>
      <c r="BX59" s="226" t="str">
        <f t="shared" si="154"/>
        <v>Bamboo</v>
      </c>
      <c r="BY59" s="101"/>
      <c r="BZ59" s="100"/>
      <c r="CA59" s="104"/>
      <c r="CB59" s="55"/>
      <c r="CC59" s="56"/>
      <c r="CD59" s="226" t="str">
        <f t="shared" si="155"/>
        <v>Bamboo</v>
      </c>
      <c r="CE59" s="101"/>
      <c r="CF59" s="100"/>
      <c r="CG59" s="104"/>
      <c r="CH59" s="55"/>
      <c r="CI59" s="56"/>
      <c r="CJ59" s="176">
        <f t="shared" si="126"/>
        <v>0</v>
      </c>
      <c r="CK59" s="226" t="str">
        <f t="shared" si="156"/>
        <v>Bamboo</v>
      </c>
      <c r="CL59" s="119"/>
      <c r="CM59" s="100"/>
      <c r="CN59" s="106"/>
      <c r="CO59" s="55"/>
      <c r="CP59" s="56"/>
      <c r="CQ59" s="226" t="str">
        <f t="shared" si="157"/>
        <v>Bamboo</v>
      </c>
      <c r="CR59" s="119"/>
      <c r="CS59" s="100"/>
      <c r="CT59" s="106"/>
      <c r="CU59" s="55"/>
      <c r="CV59" s="56"/>
      <c r="CW59" s="226" t="str">
        <f t="shared" si="158"/>
        <v>Bamboo</v>
      </c>
      <c r="CX59" s="119"/>
      <c r="CY59" s="100"/>
      <c r="CZ59" s="106"/>
      <c r="DA59" s="55"/>
      <c r="DB59" s="56"/>
      <c r="DC59" s="226" t="str">
        <f t="shared" si="159"/>
        <v>Bamboo</v>
      </c>
      <c r="DD59" s="119"/>
      <c r="DE59" s="103"/>
      <c r="DF59" s="106"/>
      <c r="DG59" s="41"/>
      <c r="DH59" s="42"/>
      <c r="DI59" s="226" t="str">
        <f t="shared" si="160"/>
        <v>Bamboo</v>
      </c>
      <c r="DJ59" s="127"/>
      <c r="DK59" s="126"/>
      <c r="DL59" s="113"/>
      <c r="DM59" s="51"/>
      <c r="DN59" s="52"/>
      <c r="DO59" s="226" t="str">
        <f t="shared" si="161"/>
        <v>Bamboo</v>
      </c>
      <c r="DP59" s="119"/>
      <c r="DQ59" s="103"/>
      <c r="DR59" s="106"/>
      <c r="DS59" s="41"/>
      <c r="DT59" s="42"/>
      <c r="DU59" s="226" t="str">
        <f t="shared" si="162"/>
        <v>Bamboo</v>
      </c>
      <c r="DV59" s="119"/>
      <c r="DW59" s="103"/>
      <c r="DX59" s="106"/>
      <c r="DY59" s="41"/>
      <c r="DZ59" s="42"/>
      <c r="EA59" s="176">
        <f t="shared" si="133"/>
        <v>0</v>
      </c>
      <c r="EB59" s="226" t="str">
        <f t="shared" si="163"/>
        <v>Bamboo</v>
      </c>
      <c r="EC59" s="119"/>
      <c r="ED59" s="126"/>
      <c r="EE59" s="106"/>
      <c r="EF59" s="51"/>
      <c r="EG59" s="52"/>
      <c r="EH59" s="226" t="str">
        <f t="shared" si="164"/>
        <v>Bamboo</v>
      </c>
      <c r="EI59" s="119"/>
      <c r="EJ59" s="126"/>
      <c r="EK59" s="106"/>
      <c r="EL59" s="51"/>
      <c r="EM59" s="52"/>
      <c r="EN59" s="226" t="str">
        <f t="shared" si="165"/>
        <v>Bamboo</v>
      </c>
      <c r="EO59" s="119"/>
      <c r="EP59" s="103"/>
      <c r="EQ59" s="106"/>
      <c r="ER59" s="41"/>
      <c r="ES59" s="42"/>
      <c r="ET59" s="226" t="str">
        <f t="shared" si="166"/>
        <v>Bamboo</v>
      </c>
      <c r="EU59" s="119"/>
      <c r="EV59" s="103"/>
      <c r="EW59" s="106"/>
      <c r="EX59" s="41"/>
      <c r="EY59" s="42"/>
      <c r="EZ59" s="226" t="str">
        <f t="shared" si="167"/>
        <v>Bamboo</v>
      </c>
      <c r="FA59" s="127"/>
      <c r="FB59" s="126"/>
      <c r="FC59" s="113"/>
      <c r="FD59" s="51"/>
      <c r="FE59" s="52"/>
      <c r="FF59" s="226" t="str">
        <f t="shared" si="168"/>
        <v>Bamboo</v>
      </c>
      <c r="FG59" s="119"/>
      <c r="FH59" s="103"/>
      <c r="FI59" s="106"/>
      <c r="FJ59" s="41"/>
      <c r="FK59" s="42"/>
      <c r="FL59" s="226" t="str">
        <f t="shared" si="169"/>
        <v>Bamboo</v>
      </c>
      <c r="FM59" s="119"/>
      <c r="FN59" s="103"/>
      <c r="FO59" s="106"/>
      <c r="FP59" s="41"/>
      <c r="FQ59" s="42"/>
      <c r="FR59" s="176">
        <f t="shared" si="140"/>
        <v>0</v>
      </c>
      <c r="FS59" s="32"/>
      <c r="FT59" s="34"/>
      <c r="FU59" s="34"/>
      <c r="FV59" s="33"/>
      <c r="FW59" s="37"/>
    </row>
    <row r="60" spans="1:179" ht="12.6" customHeight="1">
      <c r="A60" s="1094"/>
      <c r="B60" s="195" t="s">
        <v>233</v>
      </c>
      <c r="C60" s="226" t="str">
        <f t="shared" si="141"/>
        <v>Grassland Protection</v>
      </c>
      <c r="D60" s="102"/>
      <c r="E60" s="103"/>
      <c r="F60" s="106"/>
      <c r="G60" s="41"/>
      <c r="H60" s="42"/>
      <c r="I60" s="226" t="str">
        <f t="shared" si="142"/>
        <v>Grassland Protection</v>
      </c>
      <c r="J60" s="102"/>
      <c r="K60" s="103"/>
      <c r="L60" s="106"/>
      <c r="M60" s="41"/>
      <c r="N60" s="42"/>
      <c r="O60" s="226" t="str">
        <f t="shared" si="143"/>
        <v>Grassland Protection</v>
      </c>
      <c r="P60" s="102"/>
      <c r="Q60" s="103"/>
      <c r="R60" s="106"/>
      <c r="S60" s="41"/>
      <c r="T60" s="42"/>
      <c r="U60" s="226" t="str">
        <f t="shared" si="144"/>
        <v>Grassland Protection</v>
      </c>
      <c r="V60" s="102"/>
      <c r="W60" s="103"/>
      <c r="X60" s="106"/>
      <c r="Y60" s="41"/>
      <c r="Z60" s="42"/>
      <c r="AA60" s="226" t="str">
        <f t="shared" si="145"/>
        <v>Grassland Protection</v>
      </c>
      <c r="AB60" s="102"/>
      <c r="AC60" s="103"/>
      <c r="AD60" s="106"/>
      <c r="AE60" s="41"/>
      <c r="AF60" s="42"/>
      <c r="AG60" s="226" t="str">
        <f t="shared" si="146"/>
        <v>Grassland Protection</v>
      </c>
      <c r="AH60" s="102"/>
      <c r="AI60" s="103"/>
      <c r="AJ60" s="106"/>
      <c r="AK60" s="41"/>
      <c r="AL60" s="42"/>
      <c r="AM60" s="226" t="str">
        <f t="shared" si="147"/>
        <v>Grassland Protection</v>
      </c>
      <c r="AN60" s="102"/>
      <c r="AO60" s="103"/>
      <c r="AP60" s="106"/>
      <c r="AQ60" s="41"/>
      <c r="AR60" s="42"/>
      <c r="AS60" s="176">
        <f t="shared" si="148"/>
        <v>0</v>
      </c>
      <c r="AT60" s="226" t="str">
        <f t="shared" si="149"/>
        <v>Grassland Protection</v>
      </c>
      <c r="AU60" s="101">
        <f>'Advance Control'!$F$87</f>
        <v>4.1694132494121107E-2</v>
      </c>
      <c r="AV60" s="100">
        <f t="shared" ref="AV60:AV63" si="190">AU60*$AT$79</f>
        <v>11.491537708547</v>
      </c>
      <c r="AW60" s="104">
        <f>'Advance Control'!$I$87</f>
        <v>0.11181497595056085</v>
      </c>
      <c r="AX60" s="55">
        <f t="shared" ref="AX60" si="191">(AU60+AW60)</f>
        <v>0.15350910844468196</v>
      </c>
      <c r="AY60" s="56">
        <f t="shared" ref="AY60" si="192">AW60*$AT$79</f>
        <v>30.817909754983418</v>
      </c>
      <c r="AZ60" s="226" t="str">
        <f t="shared" si="150"/>
        <v>Grassland Protection</v>
      </c>
      <c r="BA60" s="101">
        <f>'Advance Control'!$F$87</f>
        <v>4.1694132494121107E-2</v>
      </c>
      <c r="BB60" s="100">
        <f t="shared" ref="BB60" si="193">BA60*$AZ$79</f>
        <v>1.9269700914545491</v>
      </c>
      <c r="BC60" s="104">
        <f>'Advance Control'!$I$87</f>
        <v>0.11181497595056085</v>
      </c>
      <c r="BD60" s="55">
        <f>(BA60+BC60)</f>
        <v>0.15350910844468196</v>
      </c>
      <c r="BE60" s="56">
        <f t="shared" ref="BE60" si="194">BC60*$AZ$79</f>
        <v>5.1677322813664723</v>
      </c>
      <c r="BF60" s="226" t="str">
        <f t="shared" si="151"/>
        <v>Grassland Protection</v>
      </c>
      <c r="BG60" s="101">
        <f>'Advance Control'!$F$87</f>
        <v>4.1694132494121107E-2</v>
      </c>
      <c r="BH60" s="100">
        <f t="shared" ref="BH60" si="195">BG60*$BF$79</f>
        <v>2.9458029097849932</v>
      </c>
      <c r="BI60" s="104">
        <f>'Advance Control'!$I$87</f>
        <v>0.11181497595056085</v>
      </c>
      <c r="BJ60" s="55">
        <f>(BG60+BI60)</f>
        <v>0.15350910844468196</v>
      </c>
      <c r="BK60" s="56">
        <f>BI60*$BF$79</f>
        <v>7.9000296158972629</v>
      </c>
      <c r="BL60" s="226" t="str">
        <f t="shared" si="152"/>
        <v>Grassland Protection</v>
      </c>
      <c r="BM60" s="101"/>
      <c r="BN60" s="100"/>
      <c r="BO60" s="104"/>
      <c r="BP60" s="55"/>
      <c r="BQ60" s="56"/>
      <c r="BR60" s="226" t="str">
        <f t="shared" si="153"/>
        <v>Grassland Protection</v>
      </c>
      <c r="BS60" s="101"/>
      <c r="BT60" s="100"/>
      <c r="BU60" s="104"/>
      <c r="BV60" s="55"/>
      <c r="BW60" s="56"/>
      <c r="BX60" s="226" t="str">
        <f t="shared" si="154"/>
        <v>Grassland Protection</v>
      </c>
      <c r="BY60" s="101"/>
      <c r="BZ60" s="100"/>
      <c r="CA60" s="104"/>
      <c r="CB60" s="55"/>
      <c r="CC60" s="56"/>
      <c r="CD60" s="226" t="str">
        <f t="shared" si="155"/>
        <v>Grassland Protection</v>
      </c>
      <c r="CE60" s="101"/>
      <c r="CF60" s="100"/>
      <c r="CG60" s="104"/>
      <c r="CH60" s="55"/>
      <c r="CI60" s="56"/>
      <c r="CJ60" s="176">
        <f t="shared" si="126"/>
        <v>60.249982362033691</v>
      </c>
      <c r="CK60" s="226" t="str">
        <f t="shared" si="156"/>
        <v>Grassland Protection</v>
      </c>
      <c r="CL60" s="102"/>
      <c r="CM60" s="103"/>
      <c r="CN60" s="106"/>
      <c r="CO60" s="41"/>
      <c r="CP60" s="42"/>
      <c r="CQ60" s="226" t="str">
        <f t="shared" si="157"/>
        <v>Grassland Protection</v>
      </c>
      <c r="CR60" s="102"/>
      <c r="CS60" s="103"/>
      <c r="CT60" s="106"/>
      <c r="CU60" s="41"/>
      <c r="CV60" s="42"/>
      <c r="CW60" s="226" t="str">
        <f t="shared" si="158"/>
        <v>Grassland Protection</v>
      </c>
      <c r="CX60" s="102"/>
      <c r="CY60" s="100"/>
      <c r="CZ60" s="106"/>
      <c r="DA60" s="55"/>
      <c r="DB60" s="56"/>
      <c r="DC60" s="226" t="str">
        <f t="shared" si="159"/>
        <v>Grassland Protection</v>
      </c>
      <c r="DD60" s="99"/>
      <c r="DE60" s="100"/>
      <c r="DF60" s="104"/>
      <c r="DG60" s="55"/>
      <c r="DH60" s="56"/>
      <c r="DI60" s="226" t="str">
        <f t="shared" si="160"/>
        <v>Grassland Protection</v>
      </c>
      <c r="DJ60" s="102"/>
      <c r="DK60" s="103"/>
      <c r="DL60" s="106"/>
      <c r="DM60" s="41"/>
      <c r="DN60" s="42"/>
      <c r="DO60" s="226" t="str">
        <f t="shared" si="161"/>
        <v>Grassland Protection</v>
      </c>
      <c r="DP60" s="125"/>
      <c r="DQ60" s="126"/>
      <c r="DR60" s="113"/>
      <c r="DS60" s="51"/>
      <c r="DT60" s="52"/>
      <c r="DU60" s="226" t="str">
        <f t="shared" si="162"/>
        <v>Grassland Protection</v>
      </c>
      <c r="DV60" s="125"/>
      <c r="DW60" s="126"/>
      <c r="DX60" s="113"/>
      <c r="DY60" s="51"/>
      <c r="DZ60" s="52"/>
      <c r="EA60" s="176">
        <f t="shared" si="133"/>
        <v>0</v>
      </c>
      <c r="EB60" s="226" t="str">
        <f t="shared" si="163"/>
        <v>Grassland Protection</v>
      </c>
      <c r="EC60" s="102"/>
      <c r="ED60" s="103"/>
      <c r="EE60" s="106"/>
      <c r="EF60" s="41"/>
      <c r="EG60" s="42"/>
      <c r="EH60" s="226" t="str">
        <f t="shared" si="164"/>
        <v>Grassland Protection</v>
      </c>
      <c r="EI60" s="102"/>
      <c r="EJ60" s="103"/>
      <c r="EK60" s="106"/>
      <c r="EL60" s="41"/>
      <c r="EM60" s="42"/>
      <c r="EN60" s="226" t="str">
        <f t="shared" si="165"/>
        <v>Grassland Protection</v>
      </c>
      <c r="EO60" s="102"/>
      <c r="EP60" s="103"/>
      <c r="EQ60" s="106"/>
      <c r="ER60" s="41"/>
      <c r="ES60" s="42"/>
      <c r="ET60" s="226" t="str">
        <f t="shared" si="166"/>
        <v>Grassland Protection</v>
      </c>
      <c r="EU60" s="102"/>
      <c r="EV60" s="103"/>
      <c r="EW60" s="106"/>
      <c r="EX60" s="41"/>
      <c r="EY60" s="42"/>
      <c r="EZ60" s="226" t="str">
        <f t="shared" si="167"/>
        <v>Grassland Protection</v>
      </c>
      <c r="FA60" s="102"/>
      <c r="FB60" s="103"/>
      <c r="FC60" s="106"/>
      <c r="FD60" s="41"/>
      <c r="FE60" s="42"/>
      <c r="FF60" s="226" t="str">
        <f t="shared" si="168"/>
        <v>Grassland Protection</v>
      </c>
      <c r="FG60" s="102"/>
      <c r="FH60" s="103"/>
      <c r="FI60" s="106"/>
      <c r="FJ60" s="41"/>
      <c r="FK60" s="42"/>
      <c r="FL60" s="226" t="str">
        <f t="shared" si="169"/>
        <v>Grassland Protection</v>
      </c>
      <c r="FM60" s="125"/>
      <c r="FN60" s="126"/>
      <c r="FO60" s="113"/>
      <c r="FP60" s="51"/>
      <c r="FQ60" s="52"/>
      <c r="FR60" s="176">
        <f t="shared" si="140"/>
        <v>0</v>
      </c>
      <c r="FS60" s="32"/>
      <c r="FT60" s="34"/>
      <c r="FU60" s="34"/>
      <c r="FV60" s="33"/>
      <c r="FW60" s="37"/>
    </row>
    <row r="61" spans="1:179" ht="12.6" customHeight="1">
      <c r="A61" s="1094"/>
      <c r="B61" s="195" t="s">
        <v>243</v>
      </c>
      <c r="C61" s="226" t="str">
        <f t="shared" si="141"/>
        <v>Multistrata Agroforestry</v>
      </c>
      <c r="D61" s="99"/>
      <c r="E61" s="126"/>
      <c r="F61" s="104"/>
      <c r="G61" s="51"/>
      <c r="H61" s="52"/>
      <c r="I61" s="226" t="str">
        <f t="shared" si="142"/>
        <v>Multistrata Agroforestry</v>
      </c>
      <c r="J61" s="99"/>
      <c r="K61" s="126"/>
      <c r="L61" s="104"/>
      <c r="M61" s="51"/>
      <c r="N61" s="52"/>
      <c r="O61" s="226" t="str">
        <f t="shared" si="143"/>
        <v>Multistrata Agroforestry</v>
      </c>
      <c r="P61" s="99"/>
      <c r="Q61" s="130"/>
      <c r="R61" s="104"/>
      <c r="S61" s="57"/>
      <c r="T61" s="58"/>
      <c r="U61" s="226" t="str">
        <f t="shared" si="144"/>
        <v>Multistrata Agroforestry</v>
      </c>
      <c r="V61" s="101"/>
      <c r="W61" s="100"/>
      <c r="X61" s="104"/>
      <c r="Y61" s="55"/>
      <c r="Z61" s="56"/>
      <c r="AA61" s="226" t="str">
        <f t="shared" si="145"/>
        <v>Multistrata Agroforestry</v>
      </c>
      <c r="AB61" s="101"/>
      <c r="AC61" s="100"/>
      <c r="AD61" s="104"/>
      <c r="AE61" s="55"/>
      <c r="AF61" s="56"/>
      <c r="AG61" s="226" t="str">
        <f t="shared" si="146"/>
        <v>Multistrata Agroforestry</v>
      </c>
      <c r="AH61" s="101"/>
      <c r="AI61" s="100"/>
      <c r="AJ61" s="104"/>
      <c r="AK61" s="55"/>
      <c r="AL61" s="56"/>
      <c r="AM61" s="226" t="str">
        <f t="shared" si="147"/>
        <v>Multistrata Agroforestry</v>
      </c>
      <c r="AN61" s="101"/>
      <c r="AO61" s="100"/>
      <c r="AP61" s="104"/>
      <c r="AQ61" s="55"/>
      <c r="AR61" s="56"/>
      <c r="AS61" s="176">
        <f t="shared" si="148"/>
        <v>0</v>
      </c>
      <c r="AT61" s="226" t="str">
        <f t="shared" si="149"/>
        <v>Multistrata Agroforestry</v>
      </c>
      <c r="AU61" s="101"/>
      <c r="AV61" s="100"/>
      <c r="AW61" s="104"/>
      <c r="AX61" s="55"/>
      <c r="AY61" s="56"/>
      <c r="AZ61" s="226" t="str">
        <f t="shared" si="150"/>
        <v>Multistrata Agroforestry</v>
      </c>
      <c r="BA61" s="101"/>
      <c r="BB61" s="100"/>
      <c r="BC61" s="104"/>
      <c r="BD61" s="55"/>
      <c r="BE61" s="56"/>
      <c r="BF61" s="226" t="str">
        <f t="shared" si="151"/>
        <v>Multistrata Agroforestry</v>
      </c>
      <c r="BG61" s="101"/>
      <c r="BH61" s="100"/>
      <c r="BI61" s="104"/>
      <c r="BJ61" s="55"/>
      <c r="BK61" s="56"/>
      <c r="BL61" s="226" t="str">
        <f t="shared" si="152"/>
        <v>Multistrata Agroforestry</v>
      </c>
      <c r="BM61" s="101"/>
      <c r="BN61" s="100"/>
      <c r="BO61" s="104"/>
      <c r="BP61" s="55"/>
      <c r="BQ61" s="56"/>
      <c r="BR61" s="226" t="str">
        <f t="shared" si="153"/>
        <v>Multistrata Agroforestry</v>
      </c>
      <c r="BS61" s="101"/>
      <c r="BT61" s="100"/>
      <c r="BU61" s="104"/>
      <c r="BV61" s="55"/>
      <c r="BW61" s="56"/>
      <c r="BX61" s="226" t="str">
        <f t="shared" si="154"/>
        <v>Multistrata Agroforestry</v>
      </c>
      <c r="BY61" s="101"/>
      <c r="BZ61" s="100"/>
      <c r="CA61" s="104"/>
      <c r="CB61" s="55"/>
      <c r="CC61" s="56"/>
      <c r="CD61" s="226" t="str">
        <f t="shared" si="155"/>
        <v>Multistrata Agroforestry</v>
      </c>
      <c r="CE61" s="101"/>
      <c r="CF61" s="100"/>
      <c r="CG61" s="104"/>
      <c r="CH61" s="55"/>
      <c r="CI61" s="56"/>
      <c r="CJ61" s="176">
        <f t="shared" si="126"/>
        <v>0</v>
      </c>
      <c r="CK61" s="226" t="str">
        <f t="shared" si="156"/>
        <v>Multistrata Agroforestry</v>
      </c>
      <c r="CL61" s="119"/>
      <c r="CM61" s="100"/>
      <c r="CN61" s="111"/>
      <c r="CO61" s="55"/>
      <c r="CP61" s="56"/>
      <c r="CQ61" s="226" t="str">
        <f t="shared" si="157"/>
        <v>Multistrata Agroforestry</v>
      </c>
      <c r="CR61" s="119"/>
      <c r="CS61" s="100"/>
      <c r="CT61" s="111"/>
      <c r="CU61" s="55"/>
      <c r="CV61" s="56"/>
      <c r="CW61" s="226" t="str">
        <f t="shared" si="158"/>
        <v>Multistrata Agroforestry</v>
      </c>
      <c r="CX61" s="119"/>
      <c r="CY61" s="126"/>
      <c r="CZ61" s="111"/>
      <c r="DA61" s="51"/>
      <c r="DB61" s="52"/>
      <c r="DC61" s="226" t="str">
        <f t="shared" si="159"/>
        <v>Multistrata Agroforestry</v>
      </c>
      <c r="DD61" s="119"/>
      <c r="DE61" s="103"/>
      <c r="DF61" s="106"/>
      <c r="DG61" s="41"/>
      <c r="DH61" s="42"/>
      <c r="DI61" s="226" t="str">
        <f t="shared" si="160"/>
        <v>Multistrata Agroforestry</v>
      </c>
      <c r="DJ61" s="127"/>
      <c r="DK61" s="126"/>
      <c r="DL61" s="113"/>
      <c r="DM61" s="51"/>
      <c r="DN61" s="52"/>
      <c r="DO61" s="226" t="str">
        <f t="shared" si="161"/>
        <v>Multistrata Agroforestry</v>
      </c>
      <c r="DP61" s="119"/>
      <c r="DQ61" s="103"/>
      <c r="DR61" s="106"/>
      <c r="DS61" s="41"/>
      <c r="DT61" s="42"/>
      <c r="DU61" s="226" t="str">
        <f t="shared" si="162"/>
        <v>Multistrata Agroforestry</v>
      </c>
      <c r="DV61" s="119"/>
      <c r="DW61" s="103"/>
      <c r="DX61" s="106"/>
      <c r="DY61" s="41"/>
      <c r="DZ61" s="42"/>
      <c r="EA61" s="176">
        <f t="shared" si="133"/>
        <v>0</v>
      </c>
      <c r="EB61" s="226" t="str">
        <f t="shared" si="163"/>
        <v>Multistrata Agroforestry</v>
      </c>
      <c r="EC61" s="119"/>
      <c r="ED61" s="126"/>
      <c r="EE61" s="111"/>
      <c r="EF61" s="51"/>
      <c r="EG61" s="52"/>
      <c r="EH61" s="226" t="str">
        <f t="shared" si="164"/>
        <v>Multistrata Agroforestry</v>
      </c>
      <c r="EI61" s="119"/>
      <c r="EJ61" s="126"/>
      <c r="EK61" s="111"/>
      <c r="EL61" s="51"/>
      <c r="EM61" s="52"/>
      <c r="EN61" s="226" t="str">
        <f t="shared" si="165"/>
        <v>Multistrata Agroforestry</v>
      </c>
      <c r="EO61" s="119"/>
      <c r="EP61" s="126"/>
      <c r="EQ61" s="111"/>
      <c r="ER61" s="51"/>
      <c r="ES61" s="52"/>
      <c r="ET61" s="226" t="str">
        <f t="shared" si="166"/>
        <v>Multistrata Agroforestry</v>
      </c>
      <c r="EU61" s="119"/>
      <c r="EV61" s="103"/>
      <c r="EW61" s="106"/>
      <c r="EX61" s="41"/>
      <c r="EY61" s="42"/>
      <c r="EZ61" s="226" t="str">
        <f t="shared" si="167"/>
        <v>Multistrata Agroforestry</v>
      </c>
      <c r="FA61" s="127"/>
      <c r="FB61" s="126"/>
      <c r="FC61" s="113"/>
      <c r="FD61" s="51"/>
      <c r="FE61" s="52"/>
      <c r="FF61" s="226" t="str">
        <f t="shared" si="168"/>
        <v>Multistrata Agroforestry</v>
      </c>
      <c r="FG61" s="119"/>
      <c r="FH61" s="103"/>
      <c r="FI61" s="106"/>
      <c r="FJ61" s="41"/>
      <c r="FK61" s="42"/>
      <c r="FL61" s="226" t="str">
        <f t="shared" si="169"/>
        <v>Multistrata Agroforestry</v>
      </c>
      <c r="FM61" s="119"/>
      <c r="FN61" s="103"/>
      <c r="FO61" s="106"/>
      <c r="FP61" s="41"/>
      <c r="FQ61" s="42"/>
      <c r="FR61" s="176">
        <f t="shared" si="140"/>
        <v>0</v>
      </c>
      <c r="FS61" s="32"/>
      <c r="FT61" s="34"/>
      <c r="FU61" s="34"/>
      <c r="FV61" s="33"/>
      <c r="FW61" s="37"/>
    </row>
    <row r="62" spans="1:179" ht="12.6" customHeight="1">
      <c r="A62" s="1094"/>
      <c r="B62" s="222" t="s">
        <v>89</v>
      </c>
      <c r="C62" s="226" t="str">
        <f t="shared" si="141"/>
        <v>Silvopasture</v>
      </c>
      <c r="D62" s="102"/>
      <c r="E62" s="103"/>
      <c r="F62" s="106"/>
      <c r="G62" s="41"/>
      <c r="H62" s="42"/>
      <c r="I62" s="226" t="str">
        <f t="shared" si="142"/>
        <v>Silvopasture</v>
      </c>
      <c r="J62" s="102"/>
      <c r="K62" s="103"/>
      <c r="L62" s="106"/>
      <c r="M62" s="41"/>
      <c r="N62" s="42"/>
      <c r="O62" s="226" t="str">
        <f t="shared" si="143"/>
        <v>Silvopasture</v>
      </c>
      <c r="P62" s="99"/>
      <c r="Q62" s="100"/>
      <c r="R62" s="104"/>
      <c r="S62" s="55"/>
      <c r="T62" s="56"/>
      <c r="U62" s="226" t="str">
        <f t="shared" si="144"/>
        <v>Silvopasture</v>
      </c>
      <c r="V62" s="99"/>
      <c r="W62" s="100"/>
      <c r="X62" s="104"/>
      <c r="Y62" s="55"/>
      <c r="Z62" s="56"/>
      <c r="AA62" s="226" t="str">
        <f t="shared" si="145"/>
        <v>Silvopasture</v>
      </c>
      <c r="AB62" s="99"/>
      <c r="AC62" s="100"/>
      <c r="AD62" s="104"/>
      <c r="AE62" s="55"/>
      <c r="AF62" s="56"/>
      <c r="AG62" s="226" t="str">
        <f t="shared" si="146"/>
        <v>Silvopasture</v>
      </c>
      <c r="AH62" s="99"/>
      <c r="AI62" s="100"/>
      <c r="AJ62" s="104"/>
      <c r="AK62" s="55"/>
      <c r="AL62" s="56"/>
      <c r="AM62" s="226" t="str">
        <f t="shared" si="147"/>
        <v>Silvopasture</v>
      </c>
      <c r="AN62" s="99"/>
      <c r="AO62" s="100"/>
      <c r="AP62" s="104"/>
      <c r="AQ62" s="55"/>
      <c r="AR62" s="56"/>
      <c r="AS62" s="176">
        <f t="shared" si="148"/>
        <v>0</v>
      </c>
      <c r="AT62" s="226" t="str">
        <f t="shared" si="149"/>
        <v>Silvopasture</v>
      </c>
      <c r="AU62" s="99">
        <f>'Advance Control'!$F$88</f>
        <v>0.27926905506018762</v>
      </c>
      <c r="AV62" s="100">
        <f t="shared" si="190"/>
        <v>76.970803445951006</v>
      </c>
      <c r="AW62" s="104">
        <f>'Advance Control'!$I$88</f>
        <v>0.30552950283043623</v>
      </c>
      <c r="AX62" s="55">
        <f>(AU62+AW62)</f>
        <v>0.58479855789062385</v>
      </c>
      <c r="AY62" s="56">
        <f>AW62*$AT$79</f>
        <v>84.208582666748825</v>
      </c>
      <c r="AZ62" s="226" t="str">
        <f t="shared" si="150"/>
        <v>Silvopasture</v>
      </c>
      <c r="BA62" s="99">
        <f>'Advance Control'!$F$88</f>
        <v>0.27926905506018762</v>
      </c>
      <c r="BB62" s="100">
        <f>BA62*$AZ$79</f>
        <v>12.906926811479616</v>
      </c>
      <c r="BC62" s="104">
        <f>'Advance Control'!$I$88</f>
        <v>0.30552950283043623</v>
      </c>
      <c r="BD62" s="55">
        <f>(BA62+BC62)</f>
        <v>0.58479855789062385</v>
      </c>
      <c r="BE62" s="56">
        <f>BC62*$AZ$79</f>
        <v>14.120601120415255</v>
      </c>
      <c r="BF62" s="226" t="str">
        <f t="shared" si="151"/>
        <v>Silvopasture</v>
      </c>
      <c r="BG62" s="99">
        <f>'Advance Control'!$F$88</f>
        <v>0.27926905506018762</v>
      </c>
      <c r="BH62" s="100">
        <f>BG62*$BF$79</f>
        <v>19.731111928643752</v>
      </c>
      <c r="BI62" s="104">
        <f>'Advance Control'!$I$88</f>
        <v>0.30552950283043623</v>
      </c>
      <c r="BJ62" s="55">
        <f>(BG62+BI62)</f>
        <v>0.58479855789062385</v>
      </c>
      <c r="BK62" s="56">
        <f>BI62*$BF$79</f>
        <v>21.586483388039454</v>
      </c>
      <c r="BL62" s="226" t="str">
        <f t="shared" si="152"/>
        <v>Silvopasture</v>
      </c>
      <c r="BM62" s="99"/>
      <c r="BN62" s="100"/>
      <c r="BO62" s="104"/>
      <c r="BP62" s="55"/>
      <c r="BQ62" s="56"/>
      <c r="BR62" s="226" t="str">
        <f t="shared" si="153"/>
        <v>Silvopasture</v>
      </c>
      <c r="BS62" s="99"/>
      <c r="BT62" s="100"/>
      <c r="BU62" s="104"/>
      <c r="BV62" s="55"/>
      <c r="BW62" s="56"/>
      <c r="BX62" s="226" t="str">
        <f t="shared" si="154"/>
        <v>Silvopasture</v>
      </c>
      <c r="BY62" s="99"/>
      <c r="BZ62" s="100"/>
      <c r="CA62" s="104"/>
      <c r="CB62" s="55"/>
      <c r="CC62" s="56"/>
      <c r="CD62" s="226" t="str">
        <f t="shared" si="155"/>
        <v>Silvopasture</v>
      </c>
      <c r="CE62" s="99"/>
      <c r="CF62" s="100"/>
      <c r="CG62" s="104"/>
      <c r="CH62" s="55"/>
      <c r="CI62" s="56"/>
      <c r="CJ62" s="176">
        <f t="shared" si="126"/>
        <v>229.52450936127792</v>
      </c>
      <c r="CK62" s="226" t="str">
        <f t="shared" si="156"/>
        <v>Silvopasture</v>
      </c>
      <c r="CL62" s="102"/>
      <c r="CM62" s="100"/>
      <c r="CN62" s="106"/>
      <c r="CO62" s="55"/>
      <c r="CP62" s="56"/>
      <c r="CQ62" s="226" t="str">
        <f t="shared" si="157"/>
        <v>Silvopasture</v>
      </c>
      <c r="CR62" s="102"/>
      <c r="CS62" s="100"/>
      <c r="CT62" s="106"/>
      <c r="CU62" s="55"/>
      <c r="CV62" s="56"/>
      <c r="CW62" s="226" t="str">
        <f t="shared" si="158"/>
        <v>Silvopasture</v>
      </c>
      <c r="CX62" s="102"/>
      <c r="CY62" s="126"/>
      <c r="CZ62" s="106"/>
      <c r="DA62" s="51"/>
      <c r="DB62" s="52"/>
      <c r="DC62" s="226" t="str">
        <f t="shared" si="159"/>
        <v>Silvopasture</v>
      </c>
      <c r="DD62" s="102"/>
      <c r="DE62" s="103"/>
      <c r="DF62" s="106"/>
      <c r="DG62" s="41"/>
      <c r="DH62" s="42"/>
      <c r="DI62" s="226" t="str">
        <f t="shared" si="160"/>
        <v>Silvopasture</v>
      </c>
      <c r="DJ62" s="125"/>
      <c r="DK62" s="126"/>
      <c r="DL62" s="113"/>
      <c r="DM62" s="51"/>
      <c r="DN62" s="52"/>
      <c r="DO62" s="226" t="str">
        <f t="shared" si="161"/>
        <v>Silvopasture</v>
      </c>
      <c r="DP62" s="102"/>
      <c r="DQ62" s="103"/>
      <c r="DR62" s="106"/>
      <c r="DS62" s="41"/>
      <c r="DT62" s="42"/>
      <c r="DU62" s="226" t="str">
        <f t="shared" si="162"/>
        <v>Silvopasture</v>
      </c>
      <c r="DV62" s="102"/>
      <c r="DW62" s="103"/>
      <c r="DX62" s="106"/>
      <c r="DY62" s="41"/>
      <c r="DZ62" s="42"/>
      <c r="EA62" s="176">
        <f t="shared" si="133"/>
        <v>0</v>
      </c>
      <c r="EB62" s="226" t="str">
        <f t="shared" si="163"/>
        <v>Silvopasture</v>
      </c>
      <c r="EC62" s="102"/>
      <c r="ED62" s="126"/>
      <c r="EE62" s="106"/>
      <c r="EF62" s="51"/>
      <c r="EG62" s="52"/>
      <c r="EH62" s="226" t="str">
        <f t="shared" si="164"/>
        <v>Silvopasture</v>
      </c>
      <c r="EI62" s="102"/>
      <c r="EJ62" s="126"/>
      <c r="EK62" s="106"/>
      <c r="EL62" s="51"/>
      <c r="EM62" s="52"/>
      <c r="EN62" s="226" t="str">
        <f t="shared" si="165"/>
        <v>Silvopasture</v>
      </c>
      <c r="EO62" s="102"/>
      <c r="EP62" s="126"/>
      <c r="EQ62" s="106"/>
      <c r="ER62" s="51"/>
      <c r="ES62" s="52"/>
      <c r="ET62" s="226" t="str">
        <f t="shared" si="166"/>
        <v>Silvopasture</v>
      </c>
      <c r="EU62" s="102"/>
      <c r="EV62" s="103"/>
      <c r="EW62" s="106"/>
      <c r="EX62" s="41"/>
      <c r="EY62" s="42"/>
      <c r="EZ62" s="226" t="str">
        <f t="shared" si="167"/>
        <v>Silvopasture</v>
      </c>
      <c r="FA62" s="125"/>
      <c r="FB62" s="126"/>
      <c r="FC62" s="113"/>
      <c r="FD62" s="51"/>
      <c r="FE62" s="52"/>
      <c r="FF62" s="226" t="str">
        <f t="shared" si="168"/>
        <v>Silvopasture</v>
      </c>
      <c r="FG62" s="102"/>
      <c r="FH62" s="103"/>
      <c r="FI62" s="106"/>
      <c r="FJ62" s="41"/>
      <c r="FK62" s="42"/>
      <c r="FL62" s="226" t="str">
        <f t="shared" si="169"/>
        <v>Silvopasture</v>
      </c>
      <c r="FM62" s="102"/>
      <c r="FN62" s="103"/>
      <c r="FO62" s="106"/>
      <c r="FP62" s="41"/>
      <c r="FQ62" s="42"/>
      <c r="FR62" s="176">
        <f t="shared" si="140"/>
        <v>0</v>
      </c>
      <c r="FS62" s="32"/>
      <c r="FT62" s="34"/>
      <c r="FU62" s="34"/>
      <c r="FV62" s="33"/>
      <c r="FW62" s="37"/>
    </row>
    <row r="63" spans="1:179" ht="12.6" customHeight="1">
      <c r="A63" s="1094"/>
      <c r="B63" s="222" t="s">
        <v>88</v>
      </c>
      <c r="C63" s="226" t="str">
        <f t="shared" si="141"/>
        <v>Managed Grazing</v>
      </c>
      <c r="D63" s="102"/>
      <c r="E63" s="103"/>
      <c r="F63" s="106"/>
      <c r="G63" s="41"/>
      <c r="H63" s="42"/>
      <c r="I63" s="226" t="str">
        <f t="shared" si="142"/>
        <v>Managed Grazing</v>
      </c>
      <c r="J63" s="102"/>
      <c r="K63" s="103"/>
      <c r="L63" s="106"/>
      <c r="M63" s="41"/>
      <c r="N63" s="42"/>
      <c r="O63" s="226" t="str">
        <f t="shared" si="143"/>
        <v>Managed Grazing</v>
      </c>
      <c r="P63" s="99"/>
      <c r="Q63" s="100"/>
      <c r="R63" s="104"/>
      <c r="S63" s="55"/>
      <c r="T63" s="56"/>
      <c r="U63" s="226" t="str">
        <f t="shared" si="144"/>
        <v>Managed Grazing</v>
      </c>
      <c r="V63" s="99"/>
      <c r="W63" s="100"/>
      <c r="X63" s="104"/>
      <c r="Y63" s="55"/>
      <c r="Z63" s="56"/>
      <c r="AA63" s="226" t="str">
        <f t="shared" si="145"/>
        <v>Managed Grazing</v>
      </c>
      <c r="AB63" s="99"/>
      <c r="AC63" s="100"/>
      <c r="AD63" s="104"/>
      <c r="AE63" s="55"/>
      <c r="AF63" s="56"/>
      <c r="AG63" s="226" t="str">
        <f t="shared" si="146"/>
        <v>Managed Grazing</v>
      </c>
      <c r="AH63" s="99"/>
      <c r="AI63" s="100"/>
      <c r="AJ63" s="104"/>
      <c r="AK63" s="55"/>
      <c r="AL63" s="56"/>
      <c r="AM63" s="226" t="str">
        <f t="shared" si="147"/>
        <v>Managed Grazing</v>
      </c>
      <c r="AN63" s="99"/>
      <c r="AO63" s="100"/>
      <c r="AP63" s="104"/>
      <c r="AQ63" s="55"/>
      <c r="AR63" s="56"/>
      <c r="AS63" s="176">
        <f t="shared" si="148"/>
        <v>0</v>
      </c>
      <c r="AT63" s="226" t="str">
        <f t="shared" si="149"/>
        <v>Managed Grazing</v>
      </c>
      <c r="AU63" s="99">
        <f>'Advance Control'!$F$89</f>
        <v>2.1992342654936183E-2</v>
      </c>
      <c r="AV63" s="100">
        <f t="shared" si="190"/>
        <v>6.061424469117334</v>
      </c>
      <c r="AW63" s="104">
        <f>'Advance Control'!$I$89</f>
        <v>0.22863561072675984</v>
      </c>
      <c r="AX63" s="55">
        <f>(AU63+AW63)</f>
        <v>0.25062795338169602</v>
      </c>
      <c r="AY63" s="56">
        <f>AW63*$AT$79</f>
        <v>63.015455293468328</v>
      </c>
      <c r="AZ63" s="226" t="str">
        <f t="shared" si="150"/>
        <v>Managed Grazing</v>
      </c>
      <c r="BA63" s="99">
        <f>'Advance Control'!$F$89</f>
        <v>2.1992342654936183E-2</v>
      </c>
      <c r="BB63" s="100">
        <f>BA63*$AZ$79</f>
        <v>1.0164160758844798</v>
      </c>
      <c r="BC63" s="104">
        <f>'Advance Control'!$I$89</f>
        <v>0.22863561072675984</v>
      </c>
      <c r="BD63" s="55">
        <f t="shared" ref="BD63" si="196">(BA63+BC63)</f>
        <v>0.25062795338169602</v>
      </c>
      <c r="BE63" s="56">
        <f t="shared" ref="BE63" si="197">BC63*$AZ$79</f>
        <v>10.566810180641898</v>
      </c>
      <c r="BF63" s="226" t="str">
        <f t="shared" si="151"/>
        <v>Managed Grazing</v>
      </c>
      <c r="BG63" s="99">
        <f>'Advance Control'!$F$89</f>
        <v>2.1992342654936183E-2</v>
      </c>
      <c r="BH63" s="100">
        <f>BG63*$BF$79</f>
        <v>1.5538183219193817</v>
      </c>
      <c r="BI63" s="104">
        <f>'Advance Control'!$I$89</f>
        <v>0.22863561072675984</v>
      </c>
      <c r="BJ63" s="55">
        <f>(BG63+BI63)</f>
        <v>0.25062795338169602</v>
      </c>
      <c r="BK63" s="56">
        <f>BI63*$BF$79</f>
        <v>16.153722528087712</v>
      </c>
      <c r="BL63" s="226" t="str">
        <f t="shared" si="152"/>
        <v>Managed Grazing</v>
      </c>
      <c r="BM63" s="99"/>
      <c r="BN63" s="100"/>
      <c r="BO63" s="104"/>
      <c r="BP63" s="55"/>
      <c r="BQ63" s="56"/>
      <c r="BR63" s="226" t="str">
        <f t="shared" si="153"/>
        <v>Managed Grazing</v>
      </c>
      <c r="BS63" s="99"/>
      <c r="BT63" s="100"/>
      <c r="BU63" s="104"/>
      <c r="BV63" s="55"/>
      <c r="BW63" s="56"/>
      <c r="BX63" s="226" t="str">
        <f t="shared" si="154"/>
        <v>Managed Grazing</v>
      </c>
      <c r="BY63" s="99"/>
      <c r="BZ63" s="100"/>
      <c r="CA63" s="104"/>
      <c r="CB63" s="55"/>
      <c r="CC63" s="56"/>
      <c r="CD63" s="226" t="str">
        <f t="shared" si="155"/>
        <v>Managed Grazing</v>
      </c>
      <c r="CE63" s="99"/>
      <c r="CF63" s="100"/>
      <c r="CG63" s="104"/>
      <c r="CH63" s="55"/>
      <c r="CI63" s="56"/>
      <c r="CJ63" s="176">
        <f t="shared" si="126"/>
        <v>98.367646869119142</v>
      </c>
      <c r="CK63" s="226" t="str">
        <f t="shared" si="156"/>
        <v>Managed Grazing</v>
      </c>
      <c r="CL63" s="102"/>
      <c r="CM63" s="100"/>
      <c r="CN63" s="106"/>
      <c r="CO63" s="55"/>
      <c r="CP63" s="56"/>
      <c r="CQ63" s="226" t="str">
        <f t="shared" si="157"/>
        <v>Managed Grazing</v>
      </c>
      <c r="CR63" s="102"/>
      <c r="CS63" s="100"/>
      <c r="CT63" s="106"/>
      <c r="CU63" s="55"/>
      <c r="CV63" s="56"/>
      <c r="CW63" s="226" t="str">
        <f t="shared" si="158"/>
        <v>Managed Grazing</v>
      </c>
      <c r="CX63" s="102"/>
      <c r="CY63" s="126"/>
      <c r="CZ63" s="106"/>
      <c r="DA63" s="51"/>
      <c r="DB63" s="52"/>
      <c r="DC63" s="226" t="str">
        <f t="shared" si="159"/>
        <v>Managed Grazing</v>
      </c>
      <c r="DD63" s="102"/>
      <c r="DE63" s="103"/>
      <c r="DF63" s="106"/>
      <c r="DG63" s="41"/>
      <c r="DH63" s="42"/>
      <c r="DI63" s="226" t="str">
        <f t="shared" si="160"/>
        <v>Managed Grazing</v>
      </c>
      <c r="DJ63" s="102"/>
      <c r="DK63" s="103"/>
      <c r="DL63" s="106"/>
      <c r="DM63" s="41"/>
      <c r="DN63" s="42"/>
      <c r="DO63" s="226" t="str">
        <f t="shared" si="161"/>
        <v>Managed Grazing</v>
      </c>
      <c r="DP63" s="102"/>
      <c r="DQ63" s="103"/>
      <c r="DR63" s="106"/>
      <c r="DS63" s="41"/>
      <c r="DT63" s="42"/>
      <c r="DU63" s="226" t="str">
        <f t="shared" si="162"/>
        <v>Managed Grazing</v>
      </c>
      <c r="DV63" s="102"/>
      <c r="DW63" s="103"/>
      <c r="DX63" s="106"/>
      <c r="DY63" s="41"/>
      <c r="DZ63" s="42"/>
      <c r="EA63" s="176">
        <f t="shared" si="133"/>
        <v>0</v>
      </c>
      <c r="EB63" s="226" t="str">
        <f t="shared" si="163"/>
        <v>Managed Grazing</v>
      </c>
      <c r="EC63" s="102"/>
      <c r="ED63" s="126"/>
      <c r="EE63" s="106"/>
      <c r="EF63" s="51"/>
      <c r="EG63" s="52"/>
      <c r="EH63" s="226" t="str">
        <f t="shared" si="164"/>
        <v>Managed Grazing</v>
      </c>
      <c r="EI63" s="102"/>
      <c r="EJ63" s="126"/>
      <c r="EK63" s="106"/>
      <c r="EL63" s="51"/>
      <c r="EM63" s="52"/>
      <c r="EN63" s="226" t="str">
        <f t="shared" si="165"/>
        <v>Managed Grazing</v>
      </c>
      <c r="EO63" s="102"/>
      <c r="EP63" s="126"/>
      <c r="EQ63" s="106"/>
      <c r="ER63" s="51"/>
      <c r="ES63" s="52"/>
      <c r="ET63" s="226" t="str">
        <f t="shared" si="166"/>
        <v>Managed Grazing</v>
      </c>
      <c r="EU63" s="102"/>
      <c r="EV63" s="103"/>
      <c r="EW63" s="106"/>
      <c r="EX63" s="41"/>
      <c r="EY63" s="42"/>
      <c r="EZ63" s="226" t="str">
        <f t="shared" si="167"/>
        <v>Managed Grazing</v>
      </c>
      <c r="FA63" s="102"/>
      <c r="FB63" s="103"/>
      <c r="FC63" s="106"/>
      <c r="FD63" s="41"/>
      <c r="FE63" s="42"/>
      <c r="FF63" s="226" t="str">
        <f t="shared" si="168"/>
        <v>Managed Grazing</v>
      </c>
      <c r="FG63" s="102"/>
      <c r="FH63" s="103"/>
      <c r="FI63" s="106"/>
      <c r="FJ63" s="41"/>
      <c r="FK63" s="42"/>
      <c r="FL63" s="226" t="str">
        <f t="shared" si="169"/>
        <v>Managed Grazing</v>
      </c>
      <c r="FM63" s="102"/>
      <c r="FN63" s="103"/>
      <c r="FO63" s="106"/>
      <c r="FP63" s="41"/>
      <c r="FQ63" s="42"/>
      <c r="FR63" s="176">
        <f t="shared" si="140"/>
        <v>0</v>
      </c>
      <c r="FS63" s="34"/>
      <c r="FT63" s="34"/>
      <c r="FU63" s="34"/>
      <c r="FV63" s="33"/>
      <c r="FW63" s="37"/>
    </row>
    <row r="64" spans="1:179" ht="12.6" customHeight="1">
      <c r="A64" s="1094"/>
      <c r="B64" s="195" t="s">
        <v>97</v>
      </c>
      <c r="C64" s="226" t="str">
        <f t="shared" si="141"/>
        <v>Tropical Tree Staples</v>
      </c>
      <c r="D64" s="102"/>
      <c r="E64" s="103"/>
      <c r="F64" s="106"/>
      <c r="G64" s="41"/>
      <c r="H64" s="42"/>
      <c r="I64" s="226" t="str">
        <f t="shared" si="142"/>
        <v>Tropical Tree Staples</v>
      </c>
      <c r="J64" s="102"/>
      <c r="K64" s="103"/>
      <c r="L64" s="106"/>
      <c r="M64" s="41"/>
      <c r="N64" s="42"/>
      <c r="O64" s="226" t="str">
        <f t="shared" si="143"/>
        <v>Tropical Tree Staples</v>
      </c>
      <c r="P64" s="99"/>
      <c r="Q64" s="100"/>
      <c r="R64" s="104"/>
      <c r="S64" s="55"/>
      <c r="T64" s="56"/>
      <c r="U64" s="226" t="str">
        <f t="shared" si="144"/>
        <v>Tropical Tree Staples</v>
      </c>
      <c r="V64" s="99"/>
      <c r="W64" s="100"/>
      <c r="X64" s="104"/>
      <c r="Y64" s="55"/>
      <c r="Z64" s="56"/>
      <c r="AA64" s="226" t="str">
        <f t="shared" si="145"/>
        <v>Tropical Tree Staples</v>
      </c>
      <c r="AB64" s="99"/>
      <c r="AC64" s="100"/>
      <c r="AD64" s="104"/>
      <c r="AE64" s="55"/>
      <c r="AF64" s="56"/>
      <c r="AG64" s="226" t="str">
        <f t="shared" si="146"/>
        <v>Tropical Tree Staples</v>
      </c>
      <c r="AH64" s="99"/>
      <c r="AI64" s="100"/>
      <c r="AJ64" s="104"/>
      <c r="AK64" s="55"/>
      <c r="AL64" s="56"/>
      <c r="AM64" s="226" t="str">
        <f t="shared" si="147"/>
        <v>Tropical Tree Staples</v>
      </c>
      <c r="AN64" s="99"/>
      <c r="AO64" s="100"/>
      <c r="AP64" s="104"/>
      <c r="AQ64" s="55"/>
      <c r="AR64" s="56"/>
      <c r="AS64" s="176">
        <f t="shared" si="148"/>
        <v>0</v>
      </c>
      <c r="AT64" s="226" t="str">
        <f t="shared" si="149"/>
        <v>Tropical Tree Staples</v>
      </c>
      <c r="AU64" s="99"/>
      <c r="AV64" s="100"/>
      <c r="AW64" s="104"/>
      <c r="AX64" s="55"/>
      <c r="AY64" s="56"/>
      <c r="AZ64" s="226" t="str">
        <f t="shared" si="150"/>
        <v>Tropical Tree Staples</v>
      </c>
      <c r="BA64" s="99"/>
      <c r="BB64" s="100"/>
      <c r="BC64" s="104"/>
      <c r="BD64" s="55"/>
      <c r="BE64" s="56"/>
      <c r="BF64" s="226" t="str">
        <f t="shared" si="151"/>
        <v>Tropical Tree Staples</v>
      </c>
      <c r="BG64" s="99"/>
      <c r="BH64" s="100"/>
      <c r="BI64" s="104"/>
      <c r="BJ64" s="55"/>
      <c r="BK64" s="56"/>
      <c r="BL64" s="226" t="str">
        <f t="shared" si="152"/>
        <v>Tropical Tree Staples</v>
      </c>
      <c r="BM64" s="102"/>
      <c r="BN64" s="100"/>
      <c r="BO64" s="104"/>
      <c r="BP64" s="55"/>
      <c r="BQ64" s="56"/>
      <c r="BR64" s="226" t="str">
        <f t="shared" si="153"/>
        <v>Tropical Tree Staples</v>
      </c>
      <c r="BS64" s="102"/>
      <c r="BT64" s="100"/>
      <c r="BU64" s="104"/>
      <c r="BV64" s="55"/>
      <c r="BW64" s="56"/>
      <c r="BX64" s="226" t="str">
        <f t="shared" si="154"/>
        <v>Tropical Tree Staples</v>
      </c>
      <c r="BY64" s="102"/>
      <c r="BZ64" s="100"/>
      <c r="CA64" s="104"/>
      <c r="CB64" s="55"/>
      <c r="CC64" s="56"/>
      <c r="CD64" s="226" t="str">
        <f t="shared" si="155"/>
        <v>Tropical Tree Staples</v>
      </c>
      <c r="CE64" s="102"/>
      <c r="CF64" s="100"/>
      <c r="CG64" s="104"/>
      <c r="CH64" s="55"/>
      <c r="CI64" s="56"/>
      <c r="CJ64" s="176">
        <f t="shared" si="126"/>
        <v>0</v>
      </c>
      <c r="CK64" s="226" t="str">
        <f t="shared" si="156"/>
        <v>Tropical Tree Staples</v>
      </c>
      <c r="CL64" s="102"/>
      <c r="CM64" s="100"/>
      <c r="CN64" s="111"/>
      <c r="CO64" s="55"/>
      <c r="CP64" s="56"/>
      <c r="CQ64" s="226" t="str">
        <f t="shared" si="157"/>
        <v>Tropical Tree Staples</v>
      </c>
      <c r="CR64" s="102"/>
      <c r="CS64" s="100"/>
      <c r="CT64" s="111"/>
      <c r="CU64" s="55"/>
      <c r="CV64" s="56"/>
      <c r="CW64" s="226" t="str">
        <f t="shared" si="158"/>
        <v>Tropical Tree Staples</v>
      </c>
      <c r="CX64" s="102"/>
      <c r="CY64" s="126"/>
      <c r="CZ64" s="111"/>
      <c r="DA64" s="51"/>
      <c r="DB64" s="52"/>
      <c r="DC64" s="226" t="str">
        <f t="shared" si="159"/>
        <v>Tropical Tree Staples</v>
      </c>
      <c r="DD64" s="102"/>
      <c r="DE64" s="103"/>
      <c r="DF64" s="106"/>
      <c r="DG64" s="41"/>
      <c r="DH64" s="42"/>
      <c r="DI64" s="226" t="str">
        <f t="shared" si="160"/>
        <v>Tropical Tree Staples</v>
      </c>
      <c r="DJ64" s="125"/>
      <c r="DK64" s="126"/>
      <c r="DL64" s="113"/>
      <c r="DM64" s="51"/>
      <c r="DN64" s="52"/>
      <c r="DO64" s="226" t="str">
        <f t="shared" si="161"/>
        <v>Tropical Tree Staples</v>
      </c>
      <c r="DP64" s="102"/>
      <c r="DQ64" s="103"/>
      <c r="DR64" s="106"/>
      <c r="DS64" s="41"/>
      <c r="DT64" s="42"/>
      <c r="DU64" s="226" t="str">
        <f t="shared" si="162"/>
        <v>Tropical Tree Staples</v>
      </c>
      <c r="DV64" s="102"/>
      <c r="DW64" s="103"/>
      <c r="DX64" s="106"/>
      <c r="DY64" s="41"/>
      <c r="DZ64" s="42"/>
      <c r="EA64" s="176">
        <f t="shared" si="133"/>
        <v>0</v>
      </c>
      <c r="EB64" s="226" t="str">
        <f t="shared" si="163"/>
        <v>Tropical Tree Staples</v>
      </c>
      <c r="EC64" s="102"/>
      <c r="ED64" s="126"/>
      <c r="EE64" s="111"/>
      <c r="EF64" s="51"/>
      <c r="EG64" s="52"/>
      <c r="EH64" s="226" t="str">
        <f t="shared" si="164"/>
        <v>Tropical Tree Staples</v>
      </c>
      <c r="EI64" s="102"/>
      <c r="EJ64" s="126"/>
      <c r="EK64" s="111"/>
      <c r="EL64" s="51"/>
      <c r="EM64" s="52"/>
      <c r="EN64" s="226" t="str">
        <f t="shared" si="165"/>
        <v>Tropical Tree Staples</v>
      </c>
      <c r="EO64" s="102"/>
      <c r="EP64" s="126"/>
      <c r="EQ64" s="111"/>
      <c r="ER64" s="51"/>
      <c r="ES64" s="52"/>
      <c r="ET64" s="226" t="str">
        <f t="shared" si="166"/>
        <v>Tropical Tree Staples</v>
      </c>
      <c r="EU64" s="102"/>
      <c r="EV64" s="103"/>
      <c r="EW64" s="106"/>
      <c r="EX64" s="41"/>
      <c r="EY64" s="42"/>
      <c r="EZ64" s="226" t="str">
        <f t="shared" si="167"/>
        <v>Tropical Tree Staples</v>
      </c>
      <c r="FA64" s="125"/>
      <c r="FB64" s="126"/>
      <c r="FC64" s="113"/>
      <c r="FD64" s="51"/>
      <c r="FE64" s="52"/>
      <c r="FF64" s="226" t="str">
        <f t="shared" si="168"/>
        <v>Tropical Tree Staples</v>
      </c>
      <c r="FG64" s="102"/>
      <c r="FH64" s="103"/>
      <c r="FI64" s="106"/>
      <c r="FJ64" s="41"/>
      <c r="FK64" s="42"/>
      <c r="FL64" s="226" t="str">
        <f t="shared" si="169"/>
        <v>Tropical Tree Staples</v>
      </c>
      <c r="FM64" s="102"/>
      <c r="FN64" s="103"/>
      <c r="FO64" s="106"/>
      <c r="FP64" s="41"/>
      <c r="FQ64" s="42"/>
      <c r="FR64" s="176">
        <f t="shared" si="140"/>
        <v>0</v>
      </c>
      <c r="FS64" s="32"/>
      <c r="FT64" s="34"/>
      <c r="FU64" s="34"/>
      <c r="FV64" s="33"/>
      <c r="FW64" s="37"/>
    </row>
    <row r="65" spans="1:179" ht="12.6" customHeight="1">
      <c r="A65" s="1094"/>
      <c r="B65" s="222" t="s">
        <v>103</v>
      </c>
      <c r="C65" s="226" t="str">
        <f t="shared" si="141"/>
        <v>Farmland Restoration</v>
      </c>
      <c r="D65" s="102"/>
      <c r="E65" s="103"/>
      <c r="F65" s="106"/>
      <c r="G65" s="41"/>
      <c r="H65" s="42"/>
      <c r="I65" s="226" t="str">
        <f t="shared" si="142"/>
        <v>Farmland Restoration</v>
      </c>
      <c r="J65" s="102"/>
      <c r="K65" s="103"/>
      <c r="L65" s="106"/>
      <c r="M65" s="41"/>
      <c r="N65" s="42"/>
      <c r="O65" s="226" t="str">
        <f t="shared" si="143"/>
        <v>Farmland Restoration</v>
      </c>
      <c r="P65" s="102"/>
      <c r="Q65" s="103"/>
      <c r="R65" s="106"/>
      <c r="S65" s="41"/>
      <c r="T65" s="42"/>
      <c r="U65" s="226" t="str">
        <f t="shared" si="144"/>
        <v>Farmland Restoration</v>
      </c>
      <c r="V65" s="102"/>
      <c r="W65" s="103"/>
      <c r="X65" s="106"/>
      <c r="Y65" s="41"/>
      <c r="Z65" s="42"/>
      <c r="AA65" s="226" t="str">
        <f t="shared" si="145"/>
        <v>Farmland Restoration</v>
      </c>
      <c r="AB65" s="102"/>
      <c r="AC65" s="103"/>
      <c r="AD65" s="106"/>
      <c r="AE65" s="41"/>
      <c r="AF65" s="42"/>
      <c r="AG65" s="226" t="str">
        <f t="shared" si="146"/>
        <v>Farmland Restoration</v>
      </c>
      <c r="AH65" s="102"/>
      <c r="AI65" s="103"/>
      <c r="AJ65" s="106"/>
      <c r="AK65" s="41"/>
      <c r="AL65" s="42"/>
      <c r="AM65" s="226" t="str">
        <f t="shared" si="147"/>
        <v>Farmland Restoration</v>
      </c>
      <c r="AN65" s="102"/>
      <c r="AO65" s="103"/>
      <c r="AP65" s="106"/>
      <c r="AQ65" s="41"/>
      <c r="AR65" s="42"/>
      <c r="AS65" s="176">
        <f t="shared" si="148"/>
        <v>0</v>
      </c>
      <c r="AT65" s="226" t="str">
        <f t="shared" si="149"/>
        <v>Farmland Restoration</v>
      </c>
      <c r="AU65" s="102"/>
      <c r="AV65" s="103"/>
      <c r="AW65" s="106"/>
      <c r="AX65" s="41"/>
      <c r="AY65" s="42"/>
      <c r="AZ65" s="226" t="str">
        <f t="shared" si="150"/>
        <v>Farmland Restoration</v>
      </c>
      <c r="BA65" s="102"/>
      <c r="BB65" s="100"/>
      <c r="BC65" s="104"/>
      <c r="BD65" s="55"/>
      <c r="BE65" s="56"/>
      <c r="BF65" s="226" t="str">
        <f t="shared" si="151"/>
        <v>Farmland Restoration</v>
      </c>
      <c r="BG65" s="102"/>
      <c r="BH65" s="100"/>
      <c r="BI65" s="104"/>
      <c r="BJ65" s="55"/>
      <c r="BK65" s="56"/>
      <c r="BL65" s="226" t="str">
        <f t="shared" si="152"/>
        <v>Farmland Restoration</v>
      </c>
      <c r="BM65" s="99">
        <f>'Advance Control'!$F$109</f>
        <v>2.3409578732146379E-2</v>
      </c>
      <c r="BN65" s="100">
        <f t="shared" ref="BN65:BN66" si="198">BM65*$BL$79</f>
        <v>0.71790709904889249</v>
      </c>
      <c r="BO65" s="104">
        <f>'Advance Control'!$I$109</f>
        <v>0.32659042126785359</v>
      </c>
      <c r="BP65" s="55">
        <f t="shared" ref="BP65" si="199">(BM65+BO65)</f>
        <v>0.35</v>
      </c>
      <c r="BQ65" s="56">
        <f t="shared" ref="BQ65" si="200">BO65*$BL$79</f>
        <v>10.015625850951107</v>
      </c>
      <c r="BR65" s="226" t="str">
        <f t="shared" si="153"/>
        <v>Farmland Restoration</v>
      </c>
      <c r="BS65" s="99">
        <f>'Advance Control'!$F$109</f>
        <v>2.3409578732146379E-2</v>
      </c>
      <c r="BT65" s="100">
        <f t="shared" ref="BT65:BT66" si="201">BS65*$BR$79</f>
        <v>0.85546730833956541</v>
      </c>
      <c r="BU65" s="104">
        <f>'Advance Control'!$I$109</f>
        <v>0.32659042126785359</v>
      </c>
      <c r="BV65" s="55">
        <f t="shared" ref="BV65" si="202">(BS65+BU65)</f>
        <v>0.35</v>
      </c>
      <c r="BW65" s="56">
        <f t="shared" ref="BW65" si="203">BU65*$BR$79</f>
        <v>11.934748241660433</v>
      </c>
      <c r="BX65" s="226" t="str">
        <f t="shared" si="154"/>
        <v>Farmland Restoration</v>
      </c>
      <c r="BY65" s="99">
        <f>'Advance Control'!$F$109</f>
        <v>2.3409578732146379E-2</v>
      </c>
      <c r="BZ65" s="100">
        <f t="shared" ref="BZ65:BZ66" si="204">BY65*$BX$79</f>
        <v>0.34905514859644982</v>
      </c>
      <c r="CA65" s="104">
        <f>'Advance Control'!$I$109</f>
        <v>0.32659042126785359</v>
      </c>
      <c r="CB65" s="55">
        <f t="shared" ref="CB65" si="205">(BY65+CA65)</f>
        <v>0.35</v>
      </c>
      <c r="CC65" s="56">
        <f t="shared" ref="CC65" si="206">CA65*$BX$79</f>
        <v>4.8697189014035507</v>
      </c>
      <c r="CD65" s="226" t="str">
        <f t="shared" si="155"/>
        <v>Farmland Restoration</v>
      </c>
      <c r="CE65" s="99">
        <f>'Advance Control'!$F$109</f>
        <v>2.3409578732146379E-2</v>
      </c>
      <c r="CF65" s="100">
        <f t="shared" ref="CF65:CF66" si="207">CE65*$CD$79</f>
        <v>0.23388451587340617</v>
      </c>
      <c r="CG65" s="104">
        <f>'Advance Control'!$I$109</f>
        <v>0.32659042126785359</v>
      </c>
      <c r="CH65" s="55">
        <f t="shared" ref="CH65" si="208">(CE65+CG65)</f>
        <v>0.35</v>
      </c>
      <c r="CI65" s="56">
        <f t="shared" ref="CI65" si="209">CG65*$CD$79</f>
        <v>3.2629567341265937</v>
      </c>
      <c r="CJ65" s="176">
        <f t="shared" si="126"/>
        <v>32.2393638</v>
      </c>
      <c r="CK65" s="226" t="str">
        <f t="shared" si="156"/>
        <v>Farmland Restoration</v>
      </c>
      <c r="CL65" s="102"/>
      <c r="CM65" s="100"/>
      <c r="CN65" s="106"/>
      <c r="CO65" s="55"/>
      <c r="CP65" s="56"/>
      <c r="CQ65" s="226" t="str">
        <f t="shared" si="157"/>
        <v>Farmland Restoration</v>
      </c>
      <c r="CR65" s="102"/>
      <c r="CS65" s="100"/>
      <c r="CT65" s="106"/>
      <c r="CU65" s="55"/>
      <c r="CV65" s="56"/>
      <c r="CW65" s="226" t="str">
        <f t="shared" si="158"/>
        <v>Farmland Restoration</v>
      </c>
      <c r="CX65" s="102"/>
      <c r="CY65" s="126"/>
      <c r="CZ65" s="106"/>
      <c r="DA65" s="51"/>
      <c r="DB65" s="52"/>
      <c r="DC65" s="226" t="str">
        <f t="shared" si="159"/>
        <v>Farmland Restoration</v>
      </c>
      <c r="DD65" s="101"/>
      <c r="DE65" s="100"/>
      <c r="DF65" s="104"/>
      <c r="DG65" s="55"/>
      <c r="DH65" s="56"/>
      <c r="DI65" s="226" t="str">
        <f t="shared" si="160"/>
        <v>Farmland Restoration</v>
      </c>
      <c r="DJ65" s="102"/>
      <c r="DK65" s="103"/>
      <c r="DL65" s="106"/>
      <c r="DM65" s="41"/>
      <c r="DN65" s="42"/>
      <c r="DO65" s="226" t="str">
        <f t="shared" si="161"/>
        <v>Farmland Restoration</v>
      </c>
      <c r="DP65" s="127"/>
      <c r="DQ65" s="126"/>
      <c r="DR65" s="113"/>
      <c r="DS65" s="51"/>
      <c r="DT65" s="52"/>
      <c r="DU65" s="226" t="str">
        <f t="shared" si="162"/>
        <v>Farmland Restoration</v>
      </c>
      <c r="DV65" s="127"/>
      <c r="DW65" s="126"/>
      <c r="DX65" s="113"/>
      <c r="DY65" s="51"/>
      <c r="DZ65" s="52"/>
      <c r="EA65" s="176">
        <f t="shared" si="133"/>
        <v>0</v>
      </c>
      <c r="EB65" s="226" t="str">
        <f t="shared" si="163"/>
        <v>Farmland Restoration</v>
      </c>
      <c r="EC65" s="102"/>
      <c r="ED65" s="126"/>
      <c r="EE65" s="106"/>
      <c r="EF65" s="51"/>
      <c r="EG65" s="52"/>
      <c r="EH65" s="226" t="str">
        <f t="shared" si="164"/>
        <v>Farmland Restoration</v>
      </c>
      <c r="EI65" s="102"/>
      <c r="EJ65" s="126"/>
      <c r="EK65" s="106"/>
      <c r="EL65" s="51"/>
      <c r="EM65" s="52"/>
      <c r="EN65" s="226" t="str">
        <f t="shared" si="165"/>
        <v>Farmland Restoration</v>
      </c>
      <c r="EO65" s="102"/>
      <c r="EP65" s="126"/>
      <c r="EQ65" s="106"/>
      <c r="ER65" s="51"/>
      <c r="ES65" s="52"/>
      <c r="ET65" s="226" t="str">
        <f t="shared" si="166"/>
        <v>Farmland Restoration</v>
      </c>
      <c r="EU65" s="119"/>
      <c r="EV65" s="103"/>
      <c r="EW65" s="106"/>
      <c r="EX65" s="41"/>
      <c r="EY65" s="42"/>
      <c r="EZ65" s="226" t="str">
        <f t="shared" si="167"/>
        <v>Farmland Restoration</v>
      </c>
      <c r="FA65" s="102"/>
      <c r="FB65" s="103"/>
      <c r="FC65" s="106"/>
      <c r="FD65" s="41"/>
      <c r="FE65" s="42"/>
      <c r="FF65" s="226" t="str">
        <f t="shared" si="168"/>
        <v>Farmland Restoration</v>
      </c>
      <c r="FG65" s="119"/>
      <c r="FH65" s="103"/>
      <c r="FI65" s="106"/>
      <c r="FJ65" s="41"/>
      <c r="FK65" s="42"/>
      <c r="FL65" s="226" t="str">
        <f t="shared" si="169"/>
        <v>Farmland Restoration</v>
      </c>
      <c r="FM65" s="119"/>
      <c r="FN65" s="103"/>
      <c r="FO65" s="106"/>
      <c r="FP65" s="41"/>
      <c r="FQ65" s="42"/>
      <c r="FR65" s="176">
        <f t="shared" si="140"/>
        <v>0</v>
      </c>
      <c r="FS65" s="32"/>
      <c r="FT65" s="34"/>
      <c r="FU65" s="34"/>
      <c r="FV65" s="33"/>
      <c r="FW65" s="37"/>
    </row>
    <row r="66" spans="1:179" ht="12.6" customHeight="1">
      <c r="A66" s="1094"/>
      <c r="B66" s="195" t="s">
        <v>96</v>
      </c>
      <c r="C66" s="226" t="str">
        <f t="shared" si="141"/>
        <v>Perennial Bioenergy Crops</v>
      </c>
      <c r="D66" s="103"/>
      <c r="E66" s="103"/>
      <c r="F66" s="108"/>
      <c r="G66" s="40"/>
      <c r="H66" s="42"/>
      <c r="I66" s="226" t="str">
        <f t="shared" si="142"/>
        <v>Perennial Bioenergy Crops</v>
      </c>
      <c r="J66" s="103"/>
      <c r="K66" s="103"/>
      <c r="L66" s="108"/>
      <c r="M66" s="40"/>
      <c r="N66" s="42"/>
      <c r="O66" s="226" t="str">
        <f t="shared" si="143"/>
        <v>Perennial Bioenergy Crops</v>
      </c>
      <c r="P66" s="100"/>
      <c r="Q66" s="100"/>
      <c r="R66" s="105"/>
      <c r="S66" s="54"/>
      <c r="T66" s="56"/>
      <c r="U66" s="226" t="str">
        <f t="shared" si="144"/>
        <v>Perennial Bioenergy Crops</v>
      </c>
      <c r="V66" s="100"/>
      <c r="W66" s="100"/>
      <c r="X66" s="105"/>
      <c r="Y66" s="54"/>
      <c r="Z66" s="56"/>
      <c r="AA66" s="226" t="str">
        <f t="shared" si="145"/>
        <v>Perennial Bioenergy Crops</v>
      </c>
      <c r="AB66" s="100"/>
      <c r="AC66" s="100"/>
      <c r="AD66" s="105"/>
      <c r="AE66" s="54"/>
      <c r="AF66" s="56"/>
      <c r="AG66" s="226" t="str">
        <f t="shared" si="146"/>
        <v>Perennial Bioenergy Crops</v>
      </c>
      <c r="AH66" s="100"/>
      <c r="AI66" s="100"/>
      <c r="AJ66" s="105"/>
      <c r="AK66" s="54"/>
      <c r="AL66" s="56"/>
      <c r="AM66" s="226" t="str">
        <f t="shared" si="147"/>
        <v>Perennial Bioenergy Crops</v>
      </c>
      <c r="AN66" s="100"/>
      <c r="AO66" s="100"/>
      <c r="AP66" s="105"/>
      <c r="AQ66" s="54"/>
      <c r="AR66" s="56"/>
      <c r="AS66" s="176">
        <f t="shared" si="148"/>
        <v>0</v>
      </c>
      <c r="AT66" s="226" t="str">
        <f t="shared" si="149"/>
        <v>Perennial Bioenergy Crops</v>
      </c>
      <c r="AU66" s="99"/>
      <c r="AV66" s="100"/>
      <c r="AW66" s="104"/>
      <c r="AX66" s="55"/>
      <c r="AY66" s="56"/>
      <c r="AZ66" s="226" t="str">
        <f t="shared" si="150"/>
        <v>Perennial Bioenergy Crops</v>
      </c>
      <c r="BA66" s="99"/>
      <c r="BB66" s="100"/>
      <c r="BC66" s="104"/>
      <c r="BD66" s="55"/>
      <c r="BE66" s="56"/>
      <c r="BF66" s="226" t="str">
        <f t="shared" si="151"/>
        <v>Perennial Bioenergy Crops</v>
      </c>
      <c r="BG66" s="99"/>
      <c r="BH66" s="100"/>
      <c r="BI66" s="104"/>
      <c r="BJ66" s="55"/>
      <c r="BK66" s="56"/>
      <c r="BL66" s="226" t="str">
        <f t="shared" si="152"/>
        <v>Perennial Bioenergy Crops</v>
      </c>
      <c r="BM66" s="99">
        <f>'Advance Control'!$F$110</f>
        <v>2.5553394151598671E-4</v>
      </c>
      <c r="BN66" s="100">
        <f t="shared" si="198"/>
        <v>7.8365199460149037E-3</v>
      </c>
      <c r="BO66" s="104">
        <f>'Advance Control'!$I$110</f>
        <v>0.24974446605848402</v>
      </c>
      <c r="BP66" s="55">
        <f t="shared" ref="BP66" si="210">(BM66+BO66)</f>
        <v>0.25</v>
      </c>
      <c r="BQ66" s="56">
        <f t="shared" ref="BQ66" si="211">BO66*$BL$79</f>
        <v>7.6589727300539856</v>
      </c>
      <c r="BR66" s="226" t="str">
        <f t="shared" si="153"/>
        <v>Perennial Bioenergy Crops</v>
      </c>
      <c r="BS66" s="99">
        <f>'Advance Control'!$F$110</f>
        <v>2.5553394151598671E-4</v>
      </c>
      <c r="BT66" s="100">
        <f t="shared" si="201"/>
        <v>9.3380976923730392E-3</v>
      </c>
      <c r="BU66" s="104">
        <f>'Advance Control'!$I$110</f>
        <v>0.24974446605848402</v>
      </c>
      <c r="BV66" s="55">
        <f t="shared" ref="BV66" si="212">(BS66+BU66)</f>
        <v>0.25</v>
      </c>
      <c r="BW66" s="56">
        <f t="shared" ref="BW66" si="213">BU66*$BR$79</f>
        <v>9.1265301523076268</v>
      </c>
      <c r="BX66" s="226" t="str">
        <f t="shared" si="154"/>
        <v>Perennial Bioenergy Crops</v>
      </c>
      <c r="BY66" s="99">
        <f>'Advance Control'!$F$110</f>
        <v>2.5553394151598671E-4</v>
      </c>
      <c r="BZ66" s="100">
        <f t="shared" si="204"/>
        <v>3.8102111510795694E-3</v>
      </c>
      <c r="CA66" s="104">
        <f>'Advance Control'!$I$110</f>
        <v>0.24974446605848402</v>
      </c>
      <c r="CB66" s="55">
        <f t="shared" ref="CB66" si="214">(BY66+CA66)</f>
        <v>0.25</v>
      </c>
      <c r="CC66" s="56">
        <f t="shared" ref="CC66" si="215">CA66*$BX$79</f>
        <v>3.7238855388489212</v>
      </c>
      <c r="CD66" s="226" t="str">
        <f t="shared" si="155"/>
        <v>Perennial Bioenergy Crops</v>
      </c>
      <c r="CE66" s="99">
        <f>'Advance Control'!$F$110</f>
        <v>2.5553394151598671E-4</v>
      </c>
      <c r="CF66" s="100">
        <f t="shared" si="207"/>
        <v>2.5530332213376853E-3</v>
      </c>
      <c r="CG66" s="104">
        <f>'Advance Control'!$I$110</f>
        <v>0.24974446605848402</v>
      </c>
      <c r="CH66" s="55">
        <f t="shared" ref="CH66" si="216">(CE66+CG66)</f>
        <v>0.25</v>
      </c>
      <c r="CI66" s="56">
        <f t="shared" ref="CI66" si="217">CG66*$CD$79</f>
        <v>2.4951907167786627</v>
      </c>
      <c r="CJ66" s="176">
        <f t="shared" si="126"/>
        <v>23.028117000000002</v>
      </c>
      <c r="CK66" s="226" t="str">
        <f t="shared" si="156"/>
        <v>Perennial Bioenergy Crops</v>
      </c>
      <c r="CL66" s="102"/>
      <c r="CM66" s="100"/>
      <c r="CN66" s="106"/>
      <c r="CO66" s="55"/>
      <c r="CP66" s="56"/>
      <c r="CQ66" s="226" t="str">
        <f t="shared" si="157"/>
        <v>Perennial Bioenergy Crops</v>
      </c>
      <c r="CR66" s="102"/>
      <c r="CS66" s="100"/>
      <c r="CT66" s="106"/>
      <c r="CU66" s="55"/>
      <c r="CV66" s="56"/>
      <c r="CW66" s="226" t="str">
        <f t="shared" si="158"/>
        <v>Perennial Bioenergy Crops</v>
      </c>
      <c r="CX66" s="102"/>
      <c r="CY66" s="126"/>
      <c r="CZ66" s="106"/>
      <c r="DA66" s="51"/>
      <c r="DB66" s="52"/>
      <c r="DC66" s="226" t="str">
        <f t="shared" si="159"/>
        <v>Perennial Bioenergy Crops</v>
      </c>
      <c r="DD66" s="102"/>
      <c r="DE66" s="103"/>
      <c r="DF66" s="106"/>
      <c r="DG66" s="41"/>
      <c r="DH66" s="42"/>
      <c r="DI66" s="226" t="str">
        <f t="shared" si="160"/>
        <v>Perennial Bioenergy Crops</v>
      </c>
      <c r="DJ66" s="125"/>
      <c r="DK66" s="126"/>
      <c r="DL66" s="113"/>
      <c r="DM66" s="51"/>
      <c r="DN66" s="52"/>
      <c r="DO66" s="226" t="str">
        <f t="shared" si="161"/>
        <v>Perennial Bioenergy Crops</v>
      </c>
      <c r="DP66" s="102"/>
      <c r="DQ66" s="103"/>
      <c r="DR66" s="106"/>
      <c r="DS66" s="41"/>
      <c r="DT66" s="42"/>
      <c r="DU66" s="226" t="str">
        <f t="shared" si="162"/>
        <v>Perennial Bioenergy Crops</v>
      </c>
      <c r="DV66" s="102"/>
      <c r="DW66" s="103"/>
      <c r="DX66" s="106"/>
      <c r="DY66" s="41"/>
      <c r="DZ66" s="42"/>
      <c r="EA66" s="176">
        <f t="shared" si="133"/>
        <v>0</v>
      </c>
      <c r="EB66" s="226" t="str">
        <f t="shared" si="163"/>
        <v>Perennial Bioenergy Crops</v>
      </c>
      <c r="EC66" s="102"/>
      <c r="ED66" s="126"/>
      <c r="EE66" s="106"/>
      <c r="EF66" s="51"/>
      <c r="EG66" s="52"/>
      <c r="EH66" s="226" t="str">
        <f t="shared" si="164"/>
        <v>Perennial Bioenergy Crops</v>
      </c>
      <c r="EI66" s="102"/>
      <c r="EJ66" s="126"/>
      <c r="EK66" s="106"/>
      <c r="EL66" s="51"/>
      <c r="EM66" s="52"/>
      <c r="EN66" s="226" t="str">
        <f t="shared" si="165"/>
        <v>Perennial Bioenergy Crops</v>
      </c>
      <c r="EO66" s="102"/>
      <c r="EP66" s="126"/>
      <c r="EQ66" s="106"/>
      <c r="ER66" s="51"/>
      <c r="ES66" s="52"/>
      <c r="ET66" s="226" t="str">
        <f t="shared" si="166"/>
        <v>Perennial Bioenergy Crops</v>
      </c>
      <c r="EU66" s="102"/>
      <c r="EV66" s="103"/>
      <c r="EW66" s="106"/>
      <c r="EX66" s="41"/>
      <c r="EY66" s="42"/>
      <c r="EZ66" s="226" t="str">
        <f t="shared" si="167"/>
        <v>Perennial Bioenergy Crops</v>
      </c>
      <c r="FA66" s="125"/>
      <c r="FB66" s="126"/>
      <c r="FC66" s="113"/>
      <c r="FD66" s="51"/>
      <c r="FE66" s="52"/>
      <c r="FF66" s="226" t="str">
        <f t="shared" si="168"/>
        <v>Perennial Bioenergy Crops</v>
      </c>
      <c r="FG66" s="102"/>
      <c r="FH66" s="103"/>
      <c r="FI66" s="106"/>
      <c r="FJ66" s="41"/>
      <c r="FK66" s="42"/>
      <c r="FL66" s="226" t="str">
        <f t="shared" si="169"/>
        <v>Perennial Bioenergy Crops</v>
      </c>
      <c r="FM66" s="102"/>
      <c r="FN66" s="103"/>
      <c r="FO66" s="106"/>
      <c r="FP66" s="41"/>
      <c r="FQ66" s="42"/>
      <c r="FR66" s="176">
        <f t="shared" si="140"/>
        <v>0</v>
      </c>
      <c r="FS66" s="32"/>
      <c r="FT66" s="34"/>
      <c r="FU66" s="34"/>
      <c r="FV66" s="33"/>
      <c r="FW66" s="37"/>
    </row>
    <row r="67" spans="1:179" ht="12.6" customHeight="1">
      <c r="A67" s="1094"/>
      <c r="B67" s="195" t="s">
        <v>552</v>
      </c>
      <c r="C67" s="226" t="str">
        <f t="shared" si="141"/>
        <v>Livestock Feed</v>
      </c>
      <c r="D67" s="103"/>
      <c r="E67" s="103"/>
      <c r="F67" s="108"/>
      <c r="G67" s="40"/>
      <c r="H67" s="42"/>
      <c r="I67" s="226" t="str">
        <f t="shared" si="142"/>
        <v>Livestock Feed</v>
      </c>
      <c r="J67" s="103"/>
      <c r="K67" s="103"/>
      <c r="L67" s="108"/>
      <c r="M67" s="40"/>
      <c r="N67" s="42"/>
      <c r="O67" s="226" t="str">
        <f t="shared" si="143"/>
        <v>Livestock Feed</v>
      </c>
      <c r="P67" s="100"/>
      <c r="Q67" s="100"/>
      <c r="R67" s="105"/>
      <c r="S67" s="54"/>
      <c r="T67" s="56"/>
      <c r="U67" s="226" t="str">
        <f t="shared" si="144"/>
        <v>Livestock Feed</v>
      </c>
      <c r="V67" s="100"/>
      <c r="W67" s="100"/>
      <c r="X67" s="105"/>
      <c r="Y67" s="54"/>
      <c r="Z67" s="56"/>
      <c r="AA67" s="226" t="str">
        <f t="shared" si="145"/>
        <v>Livestock Feed</v>
      </c>
      <c r="AB67" s="100"/>
      <c r="AC67" s="100"/>
      <c r="AD67" s="105"/>
      <c r="AE67" s="54"/>
      <c r="AF67" s="56"/>
      <c r="AG67" s="226" t="str">
        <f t="shared" si="146"/>
        <v>Livestock Feed</v>
      </c>
      <c r="AH67" s="100"/>
      <c r="AI67" s="100"/>
      <c r="AJ67" s="105"/>
      <c r="AK67" s="54"/>
      <c r="AL67" s="56"/>
      <c r="AM67" s="226" t="str">
        <f t="shared" si="147"/>
        <v>Livestock Feed</v>
      </c>
      <c r="AN67" s="100"/>
      <c r="AO67" s="100"/>
      <c r="AP67" s="105"/>
      <c r="AQ67" s="54"/>
      <c r="AR67" s="56"/>
      <c r="AS67" s="176">
        <f t="shared" si="148"/>
        <v>0</v>
      </c>
      <c r="AT67" s="226" t="str">
        <f t="shared" si="149"/>
        <v>Livestock Feed</v>
      </c>
      <c r="AU67" s="99"/>
      <c r="AV67" s="100"/>
      <c r="AW67" s="104"/>
      <c r="AX67" s="55"/>
      <c r="AY67" s="56"/>
      <c r="AZ67" s="226" t="str">
        <f t="shared" si="150"/>
        <v>Livestock Feed</v>
      </c>
      <c r="BA67" s="99"/>
      <c r="BB67" s="100"/>
      <c r="BC67" s="104"/>
      <c r="BD67" s="55"/>
      <c r="BE67" s="56"/>
      <c r="BF67" s="226" t="str">
        <f t="shared" si="151"/>
        <v>Livestock Feed</v>
      </c>
      <c r="BG67" s="99"/>
      <c r="BH67" s="100"/>
      <c r="BI67" s="104"/>
      <c r="BJ67" s="55"/>
      <c r="BK67" s="56"/>
      <c r="BL67" s="226" t="str">
        <f t="shared" si="152"/>
        <v>Livestock Feed</v>
      </c>
      <c r="BM67" s="99"/>
      <c r="BN67" s="100"/>
      <c r="BO67" s="104"/>
      <c r="BP67" s="55"/>
      <c r="BQ67" s="56"/>
      <c r="BR67" s="226" t="str">
        <f t="shared" si="153"/>
        <v>Livestock Feed</v>
      </c>
      <c r="BS67" s="99"/>
      <c r="BT67" s="100"/>
      <c r="BU67" s="104"/>
      <c r="BV67" s="55"/>
      <c r="BW67" s="56"/>
      <c r="BX67" s="226" t="str">
        <f t="shared" si="154"/>
        <v>Livestock Feed</v>
      </c>
      <c r="BY67" s="99"/>
      <c r="BZ67" s="100"/>
      <c r="CA67" s="104"/>
      <c r="CB67" s="55"/>
      <c r="CC67" s="56"/>
      <c r="CD67" s="226" t="str">
        <f t="shared" si="155"/>
        <v>Livestock Feed</v>
      </c>
      <c r="CE67" s="99"/>
      <c r="CF67" s="100"/>
      <c r="CG67" s="104"/>
      <c r="CH67" s="55"/>
      <c r="CI67" s="56"/>
      <c r="CJ67" s="176">
        <f t="shared" si="126"/>
        <v>0</v>
      </c>
      <c r="CK67" s="226" t="str">
        <f t="shared" si="156"/>
        <v>Livestock Feed</v>
      </c>
      <c r="CL67" s="102"/>
      <c r="CM67" s="100"/>
      <c r="CN67" s="106"/>
      <c r="CO67" s="55"/>
      <c r="CP67" s="56"/>
      <c r="CQ67" s="226" t="str">
        <f t="shared" si="157"/>
        <v>Livestock Feed</v>
      </c>
      <c r="CR67" s="102"/>
      <c r="CS67" s="100"/>
      <c r="CT67" s="106"/>
      <c r="CU67" s="55"/>
      <c r="CV67" s="56"/>
      <c r="CW67" s="226" t="str">
        <f t="shared" si="158"/>
        <v>Livestock Feed</v>
      </c>
      <c r="CX67" s="102"/>
      <c r="CY67" s="126"/>
      <c r="CZ67" s="106"/>
      <c r="DA67" s="51"/>
      <c r="DB67" s="52"/>
      <c r="DC67" s="226" t="str">
        <f t="shared" si="159"/>
        <v>Livestock Feed</v>
      </c>
      <c r="DD67" s="102"/>
      <c r="DE67" s="103"/>
      <c r="DF67" s="106"/>
      <c r="DG67" s="41"/>
      <c r="DH67" s="42"/>
      <c r="DI67" s="226" t="str">
        <f t="shared" si="160"/>
        <v>Livestock Feed</v>
      </c>
      <c r="DJ67" s="125"/>
      <c r="DK67" s="126"/>
      <c r="DL67" s="113"/>
      <c r="DM67" s="51"/>
      <c r="DN67" s="52"/>
      <c r="DO67" s="226" t="str">
        <f t="shared" si="161"/>
        <v>Livestock Feed</v>
      </c>
      <c r="DP67" s="102"/>
      <c r="DQ67" s="103"/>
      <c r="DR67" s="106"/>
      <c r="DS67" s="41"/>
      <c r="DT67" s="42"/>
      <c r="DU67" s="226" t="str">
        <f t="shared" si="162"/>
        <v>Livestock Feed</v>
      </c>
      <c r="DV67" s="102"/>
      <c r="DW67" s="103"/>
      <c r="DX67" s="106"/>
      <c r="DY67" s="41"/>
      <c r="DZ67" s="42"/>
      <c r="EA67" s="176">
        <f t="shared" si="133"/>
        <v>0</v>
      </c>
      <c r="EB67" s="226" t="str">
        <f t="shared" si="163"/>
        <v>Livestock Feed</v>
      </c>
      <c r="EC67" s="102"/>
      <c r="ED67" s="126"/>
      <c r="EE67" s="106"/>
      <c r="EF67" s="51"/>
      <c r="EG67" s="52"/>
      <c r="EH67" s="226" t="str">
        <f t="shared" si="164"/>
        <v>Livestock Feed</v>
      </c>
      <c r="EI67" s="102"/>
      <c r="EJ67" s="126"/>
      <c r="EK67" s="106"/>
      <c r="EL67" s="51"/>
      <c r="EM67" s="52"/>
      <c r="EN67" s="226" t="str">
        <f t="shared" si="165"/>
        <v>Livestock Feed</v>
      </c>
      <c r="EO67" s="102"/>
      <c r="EP67" s="126"/>
      <c r="EQ67" s="106"/>
      <c r="ER67" s="51"/>
      <c r="ES67" s="52"/>
      <c r="ET67" s="226" t="str">
        <f t="shared" si="166"/>
        <v>Livestock Feed</v>
      </c>
      <c r="EU67" s="102"/>
      <c r="EV67" s="103"/>
      <c r="EW67" s="106"/>
      <c r="EX67" s="41"/>
      <c r="EY67" s="42"/>
      <c r="EZ67" s="226" t="str">
        <f t="shared" si="167"/>
        <v>Livestock Feed</v>
      </c>
      <c r="FA67" s="125"/>
      <c r="FB67" s="126"/>
      <c r="FC67" s="113"/>
      <c r="FD67" s="51"/>
      <c r="FE67" s="52"/>
      <c r="FF67" s="226" t="str">
        <f t="shared" si="168"/>
        <v>Livestock Feed</v>
      </c>
      <c r="FG67" s="102"/>
      <c r="FH67" s="103"/>
      <c r="FI67" s="106"/>
      <c r="FJ67" s="41"/>
      <c r="FK67" s="42"/>
      <c r="FL67" s="226" t="str">
        <f t="shared" si="169"/>
        <v>Livestock Feed</v>
      </c>
      <c r="FM67" s="102"/>
      <c r="FN67" s="103"/>
      <c r="FO67" s="106"/>
      <c r="FP67" s="41"/>
      <c r="FQ67" s="42"/>
      <c r="FR67" s="176">
        <f t="shared" si="140"/>
        <v>0</v>
      </c>
      <c r="FS67" s="32"/>
      <c r="FT67" s="34"/>
      <c r="FU67" s="34"/>
      <c r="FV67" s="33"/>
      <c r="FW67" s="37"/>
    </row>
    <row r="68" spans="1:179" ht="12.6" customHeight="1">
      <c r="A68" s="1094"/>
      <c r="B68" s="195" t="s">
        <v>1</v>
      </c>
      <c r="C68" s="226" t="str">
        <f t="shared" si="141"/>
        <v>SRI</v>
      </c>
      <c r="D68" s="103"/>
      <c r="E68" s="103"/>
      <c r="F68" s="108"/>
      <c r="G68" s="40"/>
      <c r="H68" s="42"/>
      <c r="I68" s="226" t="str">
        <f t="shared" si="142"/>
        <v>SRI</v>
      </c>
      <c r="J68" s="103"/>
      <c r="K68" s="103"/>
      <c r="L68" s="108"/>
      <c r="M68" s="40"/>
      <c r="N68" s="42"/>
      <c r="O68" s="226" t="str">
        <f t="shared" si="143"/>
        <v>SRI</v>
      </c>
      <c r="P68" s="100"/>
      <c r="Q68" s="100"/>
      <c r="R68" s="105"/>
      <c r="S68" s="54"/>
      <c r="T68" s="56"/>
      <c r="U68" s="226" t="str">
        <f t="shared" si="144"/>
        <v>SRI</v>
      </c>
      <c r="V68" s="100"/>
      <c r="W68" s="100"/>
      <c r="X68" s="105"/>
      <c r="Y68" s="54"/>
      <c r="Z68" s="56"/>
      <c r="AA68" s="226" t="str">
        <f t="shared" si="145"/>
        <v>SRI</v>
      </c>
      <c r="AB68" s="100"/>
      <c r="AC68" s="100"/>
      <c r="AD68" s="105"/>
      <c r="AE68" s="54"/>
      <c r="AF68" s="56"/>
      <c r="AG68" s="226" t="str">
        <f t="shared" si="146"/>
        <v>SRI</v>
      </c>
      <c r="AH68" s="100"/>
      <c r="AI68" s="100"/>
      <c r="AJ68" s="105"/>
      <c r="AK68" s="54"/>
      <c r="AL68" s="56"/>
      <c r="AM68" s="226" t="str">
        <f t="shared" si="147"/>
        <v>SRI</v>
      </c>
      <c r="AN68" s="100"/>
      <c r="AO68" s="100"/>
      <c r="AP68" s="105"/>
      <c r="AQ68" s="54"/>
      <c r="AR68" s="56"/>
      <c r="AS68" s="176">
        <f t="shared" si="148"/>
        <v>0</v>
      </c>
      <c r="AT68" s="226" t="str">
        <f t="shared" si="149"/>
        <v>SRI</v>
      </c>
      <c r="AU68" s="100"/>
      <c r="AV68" s="100"/>
      <c r="AW68" s="105"/>
      <c r="AX68" s="55"/>
      <c r="AY68" s="56"/>
      <c r="AZ68" s="226" t="str">
        <f t="shared" si="150"/>
        <v>SRI</v>
      </c>
      <c r="BA68" s="100"/>
      <c r="BB68" s="100"/>
      <c r="BC68" s="105"/>
      <c r="BD68" s="55"/>
      <c r="BE68" s="56"/>
      <c r="BF68" s="226" t="str">
        <f t="shared" si="151"/>
        <v>SRI</v>
      </c>
      <c r="BG68" s="100"/>
      <c r="BH68" s="100"/>
      <c r="BI68" s="105"/>
      <c r="BJ68" s="55"/>
      <c r="BK68" s="56"/>
      <c r="BL68" s="226" t="str">
        <f t="shared" si="152"/>
        <v>SRI</v>
      </c>
      <c r="BM68" s="100"/>
      <c r="BN68" s="100"/>
      <c r="BO68" s="105"/>
      <c r="BP68" s="55"/>
      <c r="BQ68" s="56"/>
      <c r="BR68" s="226" t="str">
        <f t="shared" si="153"/>
        <v>SRI</v>
      </c>
      <c r="BS68" s="100"/>
      <c r="BT68" s="100"/>
      <c r="BU68" s="105"/>
      <c r="BV68" s="55"/>
      <c r="BW68" s="56"/>
      <c r="BX68" s="226" t="str">
        <f t="shared" si="154"/>
        <v>SRI</v>
      </c>
      <c r="BY68" s="100"/>
      <c r="BZ68" s="100"/>
      <c r="CA68" s="105"/>
      <c r="CB68" s="55"/>
      <c r="CC68" s="56"/>
      <c r="CD68" s="226" t="str">
        <f t="shared" si="155"/>
        <v>SRI</v>
      </c>
      <c r="CE68" s="100"/>
      <c r="CF68" s="100"/>
      <c r="CG68" s="105"/>
      <c r="CH68" s="55"/>
      <c r="CI68" s="56"/>
      <c r="CJ68" s="176">
        <f t="shared" si="126"/>
        <v>0</v>
      </c>
      <c r="CK68" s="226" t="str">
        <f t="shared" si="156"/>
        <v>SRI</v>
      </c>
      <c r="CL68" s="122">
        <f>'Advance Control'!$F$130</f>
        <v>5.7993184576379973E-3</v>
      </c>
      <c r="CM68" s="100">
        <f>CL68*$CK$79</f>
        <v>0.3747174701856999</v>
      </c>
      <c r="CN68" s="111">
        <f>'Advance Control'!$I$130</f>
        <v>3.9384033202584101E-2</v>
      </c>
      <c r="CO68" s="55">
        <f>(CL68+CN68)</f>
        <v>4.5183351660222096E-2</v>
      </c>
      <c r="CP68" s="56">
        <f>CN68*$CK$79</f>
        <v>2.5447620087055292</v>
      </c>
      <c r="CQ68" s="226" t="str">
        <f t="shared" si="157"/>
        <v>SRI</v>
      </c>
      <c r="CR68" s="122">
        <f>'Advance Control'!$F$130</f>
        <v>5.7993184576379973E-3</v>
      </c>
      <c r="CS68" s="100">
        <f>CR68*$CQ$79</f>
        <v>3.8701722730454885E-2</v>
      </c>
      <c r="CT68" s="111">
        <f>'Advance Control'!$I$130</f>
        <v>3.9384033202584101E-2</v>
      </c>
      <c r="CU68" s="55">
        <f>(CR68+CT68)</f>
        <v>4.5183351660222096E-2</v>
      </c>
      <c r="CV68" s="56">
        <f>CT68*$CQ$79</f>
        <v>0.26282914865727897</v>
      </c>
      <c r="CW68" s="226" t="str">
        <f t="shared" si="158"/>
        <v>SRI</v>
      </c>
      <c r="CX68" s="122">
        <f>'Advance Control'!$F$130</f>
        <v>5.7993184576379973E-3</v>
      </c>
      <c r="CY68" s="126">
        <f>CX68*$CW$79</f>
        <v>1.7662421692537657E-2</v>
      </c>
      <c r="CZ68" s="111">
        <f>'Advance Control'!$I$130</f>
        <v>3.9384033202584101E-2</v>
      </c>
      <c r="DA68" s="51">
        <f>(CX68+CZ68)</f>
        <v>4.5183351660222096E-2</v>
      </c>
      <c r="DB68" s="52">
        <f>CZ68*$CW$79</f>
        <v>0.11994812967388974</v>
      </c>
      <c r="DC68" s="226" t="str">
        <f t="shared" si="159"/>
        <v>SRI</v>
      </c>
      <c r="DD68" s="119"/>
      <c r="DE68" s="103"/>
      <c r="DF68" s="112"/>
      <c r="DG68" s="41"/>
      <c r="DH68" s="42"/>
      <c r="DI68" s="226" t="str">
        <f t="shared" si="160"/>
        <v>SRI</v>
      </c>
      <c r="DJ68" s="127"/>
      <c r="DK68" s="126"/>
      <c r="DL68" s="115"/>
      <c r="DM68" s="51"/>
      <c r="DN68" s="52"/>
      <c r="DO68" s="226" t="str">
        <f t="shared" si="161"/>
        <v>SRI</v>
      </c>
      <c r="DP68" s="127"/>
      <c r="DQ68" s="126"/>
      <c r="DR68" s="115"/>
      <c r="DS68" s="51"/>
      <c r="DT68" s="52"/>
      <c r="DU68" s="226" t="str">
        <f t="shared" si="162"/>
        <v>SRI</v>
      </c>
      <c r="DV68" s="119"/>
      <c r="DW68" s="103"/>
      <c r="DX68" s="112"/>
      <c r="DY68" s="41"/>
      <c r="DZ68" s="42"/>
      <c r="EA68" s="176">
        <f t="shared" si="133"/>
        <v>3.3586209016453905</v>
      </c>
      <c r="EB68" s="226" t="str">
        <f t="shared" si="163"/>
        <v>SRI</v>
      </c>
      <c r="EC68" s="122">
        <f>'Advance Control'!$F$130</f>
        <v>5.7993184576379973E-3</v>
      </c>
      <c r="ED68" s="126">
        <f>EC68*$EB$79</f>
        <v>0.5488405454480294</v>
      </c>
      <c r="EE68" s="111">
        <f>'Advance Control'!$I$130</f>
        <v>3.9384033202584101E-2</v>
      </c>
      <c r="EF68" s="51">
        <f>(EC68+EE68)</f>
        <v>4.5183351660222096E-2</v>
      </c>
      <c r="EG68" s="52">
        <f>EE68*$EB$79</f>
        <v>3.7272576808367495</v>
      </c>
      <c r="EH68" s="226" t="str">
        <f t="shared" si="164"/>
        <v>SRI</v>
      </c>
      <c r="EI68" s="122">
        <f>'Advance Control'!$F$130</f>
        <v>5.7993184576379973E-3</v>
      </c>
      <c r="EJ68" s="126">
        <f>EI68*$EH$79</f>
        <v>0.11128774973974473</v>
      </c>
      <c r="EK68" s="111">
        <f>'Advance Control'!$I$130</f>
        <v>3.9384033202584101E-2</v>
      </c>
      <c r="EL68" s="51">
        <f>(EI68+EK68)</f>
        <v>4.5183351660222096E-2</v>
      </c>
      <c r="EM68" s="52">
        <f>EK68*$EH$79</f>
        <v>0.75577164158288201</v>
      </c>
      <c r="EN68" s="226" t="str">
        <f t="shared" si="165"/>
        <v>SRI</v>
      </c>
      <c r="EO68" s="122">
        <f>'Advance Control'!$F$130</f>
        <v>5.7993184576379973E-3</v>
      </c>
      <c r="EP68" s="126">
        <f>EO68*$EN$79</f>
        <v>0.19781904408569073</v>
      </c>
      <c r="EQ68" s="111">
        <f>'Advance Control'!$I$130</f>
        <v>3.9384033202584101E-2</v>
      </c>
      <c r="ER68" s="51">
        <f>(EO68+EQ68)</f>
        <v>4.5183351660222096E-2</v>
      </c>
      <c r="ES68" s="52">
        <f>EQ68*$EN$79</f>
        <v>1.3434185167247137</v>
      </c>
      <c r="ET68" s="226" t="str">
        <f t="shared" si="166"/>
        <v>SRI</v>
      </c>
      <c r="EU68" s="119"/>
      <c r="EV68" s="103"/>
      <c r="EW68" s="112"/>
      <c r="EX68" s="41"/>
      <c r="EY68" s="42"/>
      <c r="EZ68" s="226" t="str">
        <f t="shared" si="167"/>
        <v>SRI</v>
      </c>
      <c r="FA68" s="127"/>
      <c r="FB68" s="126"/>
      <c r="FC68" s="115"/>
      <c r="FD68" s="51"/>
      <c r="FE68" s="52"/>
      <c r="FF68" s="226" t="str">
        <f t="shared" si="168"/>
        <v>SRI</v>
      </c>
      <c r="FG68" s="127"/>
      <c r="FH68" s="126"/>
      <c r="FI68" s="115"/>
      <c r="FJ68" s="51"/>
      <c r="FK68" s="52"/>
      <c r="FL68" s="226" t="str">
        <f t="shared" si="169"/>
        <v>SRI</v>
      </c>
      <c r="FM68" s="119"/>
      <c r="FN68" s="103"/>
      <c r="FO68" s="112"/>
      <c r="FP68" s="41"/>
      <c r="FQ68" s="42"/>
      <c r="FR68" s="176">
        <f t="shared" si="140"/>
        <v>6.6843951784178097</v>
      </c>
      <c r="FS68" s="34"/>
      <c r="FT68" s="34"/>
      <c r="FU68" s="34"/>
      <c r="FV68" s="33"/>
      <c r="FW68" s="37"/>
    </row>
    <row r="69" spans="1:179" ht="12.6" customHeight="1">
      <c r="A69" s="1094"/>
      <c r="B69" s="195" t="s">
        <v>90</v>
      </c>
      <c r="C69" s="226" t="str">
        <f t="shared" si="141"/>
        <v>Improved Rice</v>
      </c>
      <c r="D69" s="103"/>
      <c r="E69" s="103"/>
      <c r="F69" s="108"/>
      <c r="G69" s="40"/>
      <c r="H69" s="42"/>
      <c r="I69" s="226" t="str">
        <f t="shared" si="142"/>
        <v>Improved Rice</v>
      </c>
      <c r="J69" s="103"/>
      <c r="K69" s="103"/>
      <c r="L69" s="108"/>
      <c r="M69" s="40"/>
      <c r="N69" s="42"/>
      <c r="O69" s="226" t="str">
        <f t="shared" si="143"/>
        <v>Improved Rice</v>
      </c>
      <c r="P69" s="100"/>
      <c r="Q69" s="100"/>
      <c r="R69" s="105"/>
      <c r="S69" s="54"/>
      <c r="T69" s="56"/>
      <c r="U69" s="226" t="str">
        <f t="shared" si="144"/>
        <v>Improved Rice</v>
      </c>
      <c r="V69" s="100"/>
      <c r="W69" s="100"/>
      <c r="X69" s="105"/>
      <c r="Y69" s="54"/>
      <c r="Z69" s="56"/>
      <c r="AA69" s="226" t="str">
        <f t="shared" si="145"/>
        <v>Improved Rice</v>
      </c>
      <c r="AB69" s="100"/>
      <c r="AC69" s="100"/>
      <c r="AD69" s="105"/>
      <c r="AE69" s="54"/>
      <c r="AF69" s="56"/>
      <c r="AG69" s="226" t="str">
        <f t="shared" si="146"/>
        <v>Improved Rice</v>
      </c>
      <c r="AH69" s="100"/>
      <c r="AI69" s="100"/>
      <c r="AJ69" s="105"/>
      <c r="AK69" s="54"/>
      <c r="AL69" s="56"/>
      <c r="AM69" s="226" t="str">
        <f t="shared" si="147"/>
        <v>Improved Rice</v>
      </c>
      <c r="AN69" s="100"/>
      <c r="AO69" s="100"/>
      <c r="AP69" s="105"/>
      <c r="AQ69" s="54"/>
      <c r="AR69" s="56"/>
      <c r="AS69" s="176">
        <f t="shared" si="148"/>
        <v>0</v>
      </c>
      <c r="AT69" s="226" t="str">
        <f t="shared" si="149"/>
        <v>Improved Rice</v>
      </c>
      <c r="AU69" s="100"/>
      <c r="AV69" s="100"/>
      <c r="AW69" s="105"/>
      <c r="AX69" s="54"/>
      <c r="AY69" s="56"/>
      <c r="AZ69" s="226" t="str">
        <f t="shared" si="150"/>
        <v>Improved Rice</v>
      </c>
      <c r="BA69" s="100"/>
      <c r="BB69" s="100"/>
      <c r="BC69" s="105"/>
      <c r="BD69" s="54"/>
      <c r="BE69" s="56"/>
      <c r="BF69" s="226" t="str">
        <f t="shared" si="151"/>
        <v>Improved Rice</v>
      </c>
      <c r="BG69" s="100"/>
      <c r="BH69" s="100"/>
      <c r="BI69" s="105"/>
      <c r="BJ69" s="54"/>
      <c r="BK69" s="56"/>
      <c r="BL69" s="226" t="str">
        <f t="shared" si="152"/>
        <v>Improved Rice</v>
      </c>
      <c r="BM69" s="100"/>
      <c r="BN69" s="100"/>
      <c r="BO69" s="105"/>
      <c r="BP69" s="54"/>
      <c r="BQ69" s="56"/>
      <c r="BR69" s="226" t="str">
        <f t="shared" si="153"/>
        <v>Improved Rice</v>
      </c>
      <c r="BS69" s="100"/>
      <c r="BT69" s="100"/>
      <c r="BU69" s="105"/>
      <c r="BV69" s="54"/>
      <c r="BW69" s="56"/>
      <c r="BX69" s="226" t="str">
        <f t="shared" si="154"/>
        <v>Improved Rice</v>
      </c>
      <c r="BY69" s="100"/>
      <c r="BZ69" s="100"/>
      <c r="CA69" s="105"/>
      <c r="CB69" s="54"/>
      <c r="CC69" s="56"/>
      <c r="CD69" s="226" t="str">
        <f t="shared" si="155"/>
        <v>Improved Rice</v>
      </c>
      <c r="CE69" s="100"/>
      <c r="CF69" s="100"/>
      <c r="CG69" s="105"/>
      <c r="CH69" s="54"/>
      <c r="CI69" s="56"/>
      <c r="CJ69" s="176">
        <f t="shared" si="126"/>
        <v>0</v>
      </c>
      <c r="CK69" s="226" t="str">
        <f t="shared" si="156"/>
        <v>Improved Rice</v>
      </c>
      <c r="CL69" s="119">
        <f>'Advance Control'!$F$131</f>
        <v>3.5344627314369895E-2</v>
      </c>
      <c r="CM69" s="100">
        <f>CL69*$CK$79</f>
        <v>2.2837596225559444</v>
      </c>
      <c r="CN69" s="111">
        <f>'Advance Control'!$I$131</f>
        <v>6.1104450268027279E-2</v>
      </c>
      <c r="CO69" s="55">
        <f t="shared" ref="CO69" si="218">(CL69+CN69)</f>
        <v>9.644907758239718E-2</v>
      </c>
      <c r="CP69" s="56">
        <f>CN69*$CK$79</f>
        <v>3.9482061881541797</v>
      </c>
      <c r="CQ69" s="226" t="str">
        <f t="shared" si="157"/>
        <v>Improved Rice</v>
      </c>
      <c r="CR69" s="119">
        <f>'Advance Control'!$F$131</f>
        <v>3.5344627314369895E-2</v>
      </c>
      <c r="CS69" s="100">
        <f>CR69*$CQ$79</f>
        <v>0.23587219365931092</v>
      </c>
      <c r="CT69" s="111">
        <f>'Advance Control'!$I$131</f>
        <v>6.1104450268027279E-2</v>
      </c>
      <c r="CU69" s="55">
        <f t="shared" ref="CU69" si="219">(CR69+CT69)</f>
        <v>9.644907758239718E-2</v>
      </c>
      <c r="CV69" s="56">
        <f>CT69*$CQ$79</f>
        <v>0.40778024334142871</v>
      </c>
      <c r="CW69" s="226" t="str">
        <f t="shared" si="158"/>
        <v>Improved Rice</v>
      </c>
      <c r="CX69" s="119">
        <f>'Advance Control'!$F$131</f>
        <v>3.5344627314369895E-2</v>
      </c>
      <c r="CY69" s="126">
        <f>CX69*$CW$79</f>
        <v>0.10764570298252689</v>
      </c>
      <c r="CZ69" s="111">
        <f>'Advance Control'!$I$131</f>
        <v>6.1104450268027279E-2</v>
      </c>
      <c r="DA69" s="51">
        <f t="shared" ref="DA69" si="220">(CX69+CZ69)</f>
        <v>9.644907758239718E-2</v>
      </c>
      <c r="DB69" s="52">
        <f>CZ69*$CW$79</f>
        <v>0.18609989704965468</v>
      </c>
      <c r="DC69" s="226" t="str">
        <f t="shared" si="159"/>
        <v>Improved Rice</v>
      </c>
      <c r="DD69" s="119"/>
      <c r="DE69" s="103"/>
      <c r="DF69" s="112"/>
      <c r="DG69" s="41"/>
      <c r="DH69" s="42"/>
      <c r="DI69" s="226" t="str">
        <f t="shared" si="160"/>
        <v>Improved Rice</v>
      </c>
      <c r="DJ69" s="127"/>
      <c r="DK69" s="126"/>
      <c r="DL69" s="111"/>
      <c r="DM69" s="51"/>
      <c r="DN69" s="52"/>
      <c r="DO69" s="226" t="str">
        <f t="shared" si="161"/>
        <v>Improved Rice</v>
      </c>
      <c r="DP69" s="127"/>
      <c r="DQ69" s="126"/>
      <c r="DR69" s="111"/>
      <c r="DS69" s="51"/>
      <c r="DT69" s="52"/>
      <c r="DU69" s="226" t="str">
        <f t="shared" si="162"/>
        <v>Improved Rice</v>
      </c>
      <c r="DV69" s="119"/>
      <c r="DW69" s="103"/>
      <c r="DX69" s="112"/>
      <c r="DY69" s="41"/>
      <c r="DZ69" s="42"/>
      <c r="EA69" s="176">
        <f t="shared" si="133"/>
        <v>7.1693638477430461</v>
      </c>
      <c r="EB69" s="226" t="str">
        <f t="shared" si="163"/>
        <v>Improved Rice</v>
      </c>
      <c r="EC69" s="119">
        <f>'Advance Control'!$F$131</f>
        <v>3.5344627314369895E-2</v>
      </c>
      <c r="ED69" s="126">
        <f>EC69*$EB$79</f>
        <v>3.344973150823817</v>
      </c>
      <c r="EE69" s="111">
        <f>'Advance Control'!$I$131</f>
        <v>6.1104450268027279E-2</v>
      </c>
      <c r="EF69" s="51">
        <f t="shared" ref="EF69" si="221">(EC69+EE69)</f>
        <v>9.644907758239718E-2</v>
      </c>
      <c r="EG69" s="52">
        <f>EE69*$EB$79</f>
        <v>5.7828519091302306</v>
      </c>
      <c r="EH69" s="226" t="str">
        <f t="shared" si="164"/>
        <v>Improved Rice</v>
      </c>
      <c r="EI69" s="119">
        <f>'Advance Control'!$F$131</f>
        <v>3.5344627314369895E-2</v>
      </c>
      <c r="EJ69" s="126">
        <f>EI69*$EH$79</f>
        <v>0.67825625854804072</v>
      </c>
      <c r="EK69" s="111">
        <f>'Advance Control'!$I$131</f>
        <v>6.1104450268027279E-2</v>
      </c>
      <c r="EL69" s="51">
        <f t="shared" ref="EL69" si="222">(EI69+EK69)</f>
        <v>9.644907758239718E-2</v>
      </c>
      <c r="EM69" s="52">
        <f>EK69*$EH$79</f>
        <v>1.1725820575444894</v>
      </c>
      <c r="EN69" s="226" t="str">
        <f t="shared" si="165"/>
        <v>Improved Rice</v>
      </c>
      <c r="EO69" s="119">
        <f>'Advance Control'!$F$131</f>
        <v>3.5344627314369895E-2</v>
      </c>
      <c r="EP69" s="126">
        <f>EO69*$EN$79</f>
        <v>1.2056313927173696</v>
      </c>
      <c r="EQ69" s="111">
        <f>'Advance Control'!$I$131</f>
        <v>6.1104450268027279E-2</v>
      </c>
      <c r="ER69" s="41">
        <f t="shared" ref="ER69" si="223">(EO69+EQ69)</f>
        <v>9.644907758239718E-2</v>
      </c>
      <c r="ES69" s="52">
        <f>EQ69*$EN$79</f>
        <v>2.0843180159356089</v>
      </c>
      <c r="ET69" s="226" t="str">
        <f t="shared" si="166"/>
        <v>Improved Rice</v>
      </c>
      <c r="EU69" s="119"/>
      <c r="EV69" s="103"/>
      <c r="EW69" s="112"/>
      <c r="EX69" s="41"/>
      <c r="EY69" s="42"/>
      <c r="EZ69" s="226" t="str">
        <f t="shared" si="167"/>
        <v>Improved Rice</v>
      </c>
      <c r="FA69" s="127"/>
      <c r="FB69" s="126"/>
      <c r="FC69" s="111"/>
      <c r="FD69" s="51"/>
      <c r="FE69" s="52"/>
      <c r="FF69" s="226" t="str">
        <f t="shared" si="168"/>
        <v>Improved Rice</v>
      </c>
      <c r="FG69" s="127"/>
      <c r="FH69" s="126"/>
      <c r="FI69" s="111"/>
      <c r="FJ69" s="51"/>
      <c r="FK69" s="52"/>
      <c r="FL69" s="226" t="str">
        <f t="shared" si="169"/>
        <v>Improved Rice</v>
      </c>
      <c r="FM69" s="119"/>
      <c r="FN69" s="103"/>
      <c r="FO69" s="112"/>
      <c r="FP69" s="41"/>
      <c r="FQ69" s="42"/>
      <c r="FR69" s="176">
        <f t="shared" si="140"/>
        <v>14.268612784699558</v>
      </c>
      <c r="FS69" s="34"/>
      <c r="FT69" s="34"/>
      <c r="FU69" s="34"/>
      <c r="FV69" s="33"/>
      <c r="FW69" s="37"/>
    </row>
    <row r="70" spans="1:179" ht="12.6" customHeight="1">
      <c r="A70" s="1094"/>
      <c r="B70" s="222" t="s">
        <v>86</v>
      </c>
      <c r="C70" s="226" t="str">
        <f t="shared" si="141"/>
        <v>Conservation Agriculture</v>
      </c>
      <c r="D70" s="103"/>
      <c r="E70" s="103"/>
      <c r="F70" s="108"/>
      <c r="G70" s="40"/>
      <c r="H70" s="42"/>
      <c r="I70" s="226" t="str">
        <f t="shared" si="142"/>
        <v>Conservation Agriculture</v>
      </c>
      <c r="J70" s="103"/>
      <c r="K70" s="103"/>
      <c r="L70" s="108"/>
      <c r="M70" s="40"/>
      <c r="N70" s="42"/>
      <c r="O70" s="226" t="str">
        <f t="shared" si="143"/>
        <v>Conservation Agriculture</v>
      </c>
      <c r="P70" s="100"/>
      <c r="Q70" s="100"/>
      <c r="R70" s="105"/>
      <c r="S70" s="54"/>
      <c r="T70" s="56"/>
      <c r="U70" s="226" t="str">
        <f t="shared" si="144"/>
        <v>Conservation Agriculture</v>
      </c>
      <c r="V70" s="100"/>
      <c r="W70" s="100"/>
      <c r="X70" s="105"/>
      <c r="Y70" s="54"/>
      <c r="Z70" s="56"/>
      <c r="AA70" s="226" t="str">
        <f t="shared" si="145"/>
        <v>Conservation Agriculture</v>
      </c>
      <c r="AB70" s="100"/>
      <c r="AC70" s="100"/>
      <c r="AD70" s="105"/>
      <c r="AE70" s="54"/>
      <c r="AF70" s="56"/>
      <c r="AG70" s="226" t="str">
        <f t="shared" si="146"/>
        <v>Conservation Agriculture</v>
      </c>
      <c r="AH70" s="100"/>
      <c r="AI70" s="100"/>
      <c r="AJ70" s="105"/>
      <c r="AK70" s="54"/>
      <c r="AL70" s="56"/>
      <c r="AM70" s="226" t="str">
        <f t="shared" si="147"/>
        <v>Conservation Agriculture</v>
      </c>
      <c r="AN70" s="100"/>
      <c r="AO70" s="100"/>
      <c r="AP70" s="105"/>
      <c r="AQ70" s="54"/>
      <c r="AR70" s="56"/>
      <c r="AS70" s="176">
        <f t="shared" si="148"/>
        <v>0</v>
      </c>
      <c r="AT70" s="226" t="str">
        <f t="shared" si="149"/>
        <v>Conservation Agriculture</v>
      </c>
      <c r="AU70" s="100"/>
      <c r="AV70" s="100"/>
      <c r="AW70" s="105"/>
      <c r="AX70" s="55"/>
      <c r="AY70" s="56"/>
      <c r="AZ70" s="226" t="str">
        <f t="shared" si="150"/>
        <v>Conservation Agriculture</v>
      </c>
      <c r="BA70" s="100"/>
      <c r="BB70" s="100"/>
      <c r="BC70" s="105"/>
      <c r="BD70" s="55"/>
      <c r="BE70" s="56"/>
      <c r="BF70" s="226" t="str">
        <f t="shared" si="151"/>
        <v>Conservation Agriculture</v>
      </c>
      <c r="BG70" s="100"/>
      <c r="BH70" s="100"/>
      <c r="BI70" s="105"/>
      <c r="BJ70" s="55"/>
      <c r="BK70" s="56"/>
      <c r="BL70" s="226" t="str">
        <f t="shared" si="152"/>
        <v>Conservation Agriculture</v>
      </c>
      <c r="BM70" s="100"/>
      <c r="BN70" s="100"/>
      <c r="BO70" s="105"/>
      <c r="BP70" s="55"/>
      <c r="BQ70" s="56"/>
      <c r="BR70" s="226" t="str">
        <f t="shared" si="153"/>
        <v>Conservation Agriculture</v>
      </c>
      <c r="BS70" s="100"/>
      <c r="BT70" s="100"/>
      <c r="BU70" s="105"/>
      <c r="BV70" s="55"/>
      <c r="BW70" s="56"/>
      <c r="BX70" s="226" t="str">
        <f t="shared" si="154"/>
        <v>Conservation Agriculture</v>
      </c>
      <c r="BY70" s="100"/>
      <c r="BZ70" s="100"/>
      <c r="CA70" s="105"/>
      <c r="CB70" s="55"/>
      <c r="CC70" s="56"/>
      <c r="CD70" s="226" t="str">
        <f t="shared" si="155"/>
        <v>Conservation Agriculture</v>
      </c>
      <c r="CE70" s="100"/>
      <c r="CF70" s="100"/>
      <c r="CG70" s="105"/>
      <c r="CH70" s="55"/>
      <c r="CI70" s="56"/>
      <c r="CJ70" s="176">
        <f t="shared" si="126"/>
        <v>0</v>
      </c>
      <c r="CK70" s="226" t="str">
        <f t="shared" si="156"/>
        <v>Conservation Agriculture</v>
      </c>
      <c r="CL70" s="119">
        <f>'Advance Control'!$F$132</f>
        <v>0.12859119675068839</v>
      </c>
      <c r="CM70" s="100">
        <f>CL70*$CK$79</f>
        <v>8.3087984021824095</v>
      </c>
      <c r="CN70" s="111">
        <f>'Advance Control'!$I$132</f>
        <v>0.46661257031185266</v>
      </c>
      <c r="CO70" s="55">
        <f>(CL70+CN70)</f>
        <v>0.59520376706254108</v>
      </c>
      <c r="CP70" s="56">
        <f>CN70*$CK$79</f>
        <v>30.149729348596281</v>
      </c>
      <c r="CQ70" s="226" t="str">
        <f t="shared" si="157"/>
        <v>Conservation Agriculture</v>
      </c>
      <c r="CR70" s="119">
        <f>'Advance Control'!$F$132</f>
        <v>0.12859119675068839</v>
      </c>
      <c r="CS70" s="100">
        <f>CR70*$CQ$79</f>
        <v>0.85815270855973524</v>
      </c>
      <c r="CT70" s="111">
        <f>'Advance Control'!$I$132</f>
        <v>0.46661257031185266</v>
      </c>
      <c r="CU70" s="55">
        <f>(CR70+CT70)</f>
        <v>0.59520376706254108</v>
      </c>
      <c r="CV70" s="56">
        <f>CT70*$CQ$79</f>
        <v>3.1139366549132972</v>
      </c>
      <c r="CW70" s="226" t="str">
        <f t="shared" si="158"/>
        <v>Conservation Agriculture</v>
      </c>
      <c r="CX70" s="119">
        <f>'Advance Control'!$F$132</f>
        <v>0.12859119675068839</v>
      </c>
      <c r="CY70" s="126">
        <f>CX70*$CW$79</f>
        <v>0.3916377345974868</v>
      </c>
      <c r="CZ70" s="111">
        <f>'Advance Control'!$I$132</f>
        <v>0.46661257031185266</v>
      </c>
      <c r="DA70" s="51">
        <f t="shared" ref="DA70" si="224">(CX70+CZ70)</f>
        <v>0.59520376706254108</v>
      </c>
      <c r="DB70" s="52">
        <f>CZ70*$CW$79</f>
        <v>1.4211166439794893</v>
      </c>
      <c r="DC70" s="226" t="str">
        <f t="shared" si="159"/>
        <v>Conservation Agriculture</v>
      </c>
      <c r="DD70" s="119"/>
      <c r="DE70" s="103"/>
      <c r="DF70" s="112"/>
      <c r="DG70" s="41"/>
      <c r="DH70" s="42"/>
      <c r="DI70" s="226" t="str">
        <f t="shared" si="160"/>
        <v>Conservation Agriculture</v>
      </c>
      <c r="DJ70" s="127"/>
      <c r="DK70" s="126"/>
      <c r="DL70" s="111"/>
      <c r="DM70" s="51"/>
      <c r="DN70" s="52"/>
      <c r="DO70" s="226" t="str">
        <f t="shared" si="161"/>
        <v>Conservation Agriculture</v>
      </c>
      <c r="DP70" s="127"/>
      <c r="DQ70" s="126"/>
      <c r="DR70" s="111"/>
      <c r="DS70" s="51"/>
      <c r="DT70" s="52"/>
      <c r="DU70" s="226" t="str">
        <f t="shared" si="162"/>
        <v>Conservation Agriculture</v>
      </c>
      <c r="DV70" s="119"/>
      <c r="DW70" s="103"/>
      <c r="DX70" s="112"/>
      <c r="DY70" s="41"/>
      <c r="DZ70" s="42"/>
      <c r="EA70" s="176">
        <f t="shared" si="133"/>
        <v>44.2433714928287</v>
      </c>
      <c r="EB70" s="226" t="str">
        <f t="shared" si="163"/>
        <v>Conservation Agriculture</v>
      </c>
      <c r="EC70" s="119">
        <f>'Advance Control'!$F$132</f>
        <v>0.12859119675068839</v>
      </c>
      <c r="ED70" s="126">
        <f>EC70*$EB$79</f>
        <v>12.169716679640246</v>
      </c>
      <c r="EE70" s="111">
        <f>'Advance Control'!$I$132</f>
        <v>0.46661257031185266</v>
      </c>
      <c r="EF70" s="51">
        <f>(EC70+EE70)</f>
        <v>0.59520376706254108</v>
      </c>
      <c r="EG70" s="52">
        <f>EE70*$EB$79</f>
        <v>44.15965418584193</v>
      </c>
      <c r="EH70" s="226" t="str">
        <f t="shared" si="164"/>
        <v>Conservation Agriculture</v>
      </c>
      <c r="EI70" s="119">
        <f>'Advance Control'!$F$132</f>
        <v>0.12859119675068839</v>
      </c>
      <c r="EJ70" s="126">
        <f>EI70*$EH$79</f>
        <v>2.4676390902239667</v>
      </c>
      <c r="EK70" s="111">
        <f>'Advance Control'!$I$132</f>
        <v>0.46661257031185266</v>
      </c>
      <c r="EL70" s="51">
        <f>(EI70+EK70)</f>
        <v>0.59520376706254108</v>
      </c>
      <c r="EM70" s="52">
        <f>EK70*$EH$79</f>
        <v>8.9542009685452495</v>
      </c>
      <c r="EN70" s="226" t="str">
        <f t="shared" si="165"/>
        <v>Conservation Agriculture</v>
      </c>
      <c r="EO70" s="119">
        <f>'Advance Control'!$F$132</f>
        <v>0.12859119675068839</v>
      </c>
      <c r="EP70" s="126">
        <f>EO70*$EN$79</f>
        <v>4.386340878651577</v>
      </c>
      <c r="EQ70" s="111">
        <f>'Advance Control'!$I$132</f>
        <v>0.46661257031185266</v>
      </c>
      <c r="ER70" s="41">
        <f t="shared" ref="ER70" si="225">(EO70+EQ70)</f>
        <v>0.59520376706254108</v>
      </c>
      <c r="ES70" s="52">
        <f>EQ70*$EN$79</f>
        <v>15.916500066639324</v>
      </c>
      <c r="ET70" s="226" t="str">
        <f t="shared" si="166"/>
        <v>Conservation Agriculture</v>
      </c>
      <c r="EU70" s="119"/>
      <c r="EV70" s="103"/>
      <c r="EW70" s="112"/>
      <c r="EX70" s="41"/>
      <c r="EY70" s="42"/>
      <c r="EZ70" s="226" t="str">
        <f t="shared" si="167"/>
        <v>Conservation Agriculture</v>
      </c>
      <c r="FA70" s="127"/>
      <c r="FB70" s="126"/>
      <c r="FC70" s="111"/>
      <c r="FD70" s="51"/>
      <c r="FE70" s="52"/>
      <c r="FF70" s="226" t="str">
        <f t="shared" si="168"/>
        <v>Conservation Agriculture</v>
      </c>
      <c r="FG70" s="127"/>
      <c r="FH70" s="126"/>
      <c r="FI70" s="111"/>
      <c r="FJ70" s="51"/>
      <c r="FK70" s="52"/>
      <c r="FL70" s="226" t="str">
        <f t="shared" si="169"/>
        <v>Conservation Agriculture</v>
      </c>
      <c r="FM70" s="119"/>
      <c r="FN70" s="103"/>
      <c r="FO70" s="112"/>
      <c r="FP70" s="41"/>
      <c r="FQ70" s="42"/>
      <c r="FR70" s="176">
        <f t="shared" si="140"/>
        <v>88.054051869542292</v>
      </c>
      <c r="FS70" s="34"/>
      <c r="FT70" s="34"/>
      <c r="FU70" s="34"/>
      <c r="FV70" s="33"/>
      <c r="FW70" s="37"/>
    </row>
    <row r="71" spans="1:179" ht="12.6" customHeight="1">
      <c r="A71" s="1094"/>
      <c r="B71" s="195" t="s">
        <v>87</v>
      </c>
      <c r="C71" s="226" t="str">
        <f t="shared" si="141"/>
        <v>Regenerative Agriculture</v>
      </c>
      <c r="D71" s="103"/>
      <c r="E71" s="103"/>
      <c r="F71" s="108"/>
      <c r="G71" s="40"/>
      <c r="H71" s="42"/>
      <c r="I71" s="226" t="str">
        <f t="shared" si="142"/>
        <v>Regenerative Agriculture</v>
      </c>
      <c r="J71" s="103"/>
      <c r="K71" s="103"/>
      <c r="L71" s="108"/>
      <c r="M71" s="40"/>
      <c r="N71" s="42"/>
      <c r="O71" s="226" t="str">
        <f t="shared" si="143"/>
        <v>Regenerative Agriculture</v>
      </c>
      <c r="P71" s="100"/>
      <c r="Q71" s="100"/>
      <c r="R71" s="105"/>
      <c r="S71" s="54"/>
      <c r="T71" s="56"/>
      <c r="U71" s="226" t="str">
        <f t="shared" si="144"/>
        <v>Regenerative Agriculture</v>
      </c>
      <c r="V71" s="100"/>
      <c r="W71" s="100"/>
      <c r="X71" s="105"/>
      <c r="Y71" s="54"/>
      <c r="Z71" s="56"/>
      <c r="AA71" s="226" t="str">
        <f t="shared" si="145"/>
        <v>Regenerative Agriculture</v>
      </c>
      <c r="AB71" s="100"/>
      <c r="AC71" s="100"/>
      <c r="AD71" s="105"/>
      <c r="AE71" s="54"/>
      <c r="AF71" s="56"/>
      <c r="AG71" s="226" t="str">
        <f t="shared" si="146"/>
        <v>Regenerative Agriculture</v>
      </c>
      <c r="AH71" s="100"/>
      <c r="AI71" s="100"/>
      <c r="AJ71" s="105"/>
      <c r="AK71" s="54"/>
      <c r="AL71" s="56"/>
      <c r="AM71" s="226" t="str">
        <f t="shared" si="147"/>
        <v>Regenerative Agriculture</v>
      </c>
      <c r="AN71" s="100"/>
      <c r="AO71" s="100"/>
      <c r="AP71" s="105"/>
      <c r="AQ71" s="54"/>
      <c r="AR71" s="56"/>
      <c r="AS71" s="176">
        <f t="shared" si="148"/>
        <v>0</v>
      </c>
      <c r="AT71" s="226" t="str">
        <f t="shared" si="149"/>
        <v>Regenerative Agriculture</v>
      </c>
      <c r="AU71" s="100"/>
      <c r="AV71" s="100"/>
      <c r="AW71" s="105"/>
      <c r="AX71" s="55"/>
      <c r="AY71" s="56"/>
      <c r="AZ71" s="226" t="str">
        <f t="shared" si="150"/>
        <v>Regenerative Agriculture</v>
      </c>
      <c r="BA71" s="100"/>
      <c r="BB71" s="100"/>
      <c r="BC71" s="105"/>
      <c r="BD71" s="55"/>
      <c r="BE71" s="56"/>
      <c r="BF71" s="226" t="str">
        <f t="shared" si="151"/>
        <v>Regenerative Agriculture</v>
      </c>
      <c r="BG71" s="100"/>
      <c r="BH71" s="100"/>
      <c r="BI71" s="105"/>
      <c r="BJ71" s="55"/>
      <c r="BK71" s="56"/>
      <c r="BL71" s="226" t="str">
        <f t="shared" si="152"/>
        <v>Regenerative Agriculture</v>
      </c>
      <c r="BM71" s="100"/>
      <c r="BN71" s="100"/>
      <c r="BO71" s="105"/>
      <c r="BP71" s="55"/>
      <c r="BQ71" s="56"/>
      <c r="BR71" s="226" t="str">
        <f t="shared" si="153"/>
        <v>Regenerative Agriculture</v>
      </c>
      <c r="BS71" s="100"/>
      <c r="BT71" s="100"/>
      <c r="BU71" s="105"/>
      <c r="BV71" s="55"/>
      <c r="BW71" s="56"/>
      <c r="BX71" s="226" t="str">
        <f t="shared" si="154"/>
        <v>Regenerative Agriculture</v>
      </c>
      <c r="BY71" s="100"/>
      <c r="BZ71" s="100"/>
      <c r="CA71" s="105"/>
      <c r="CB71" s="55"/>
      <c r="CC71" s="56"/>
      <c r="CD71" s="226" t="str">
        <f t="shared" si="155"/>
        <v>Regenerative Agriculture</v>
      </c>
      <c r="CE71" s="100"/>
      <c r="CF71" s="100"/>
      <c r="CG71" s="105"/>
      <c r="CH71" s="55"/>
      <c r="CI71" s="56"/>
      <c r="CJ71" s="176">
        <f t="shared" si="126"/>
        <v>0</v>
      </c>
      <c r="CK71" s="226" t="str">
        <f t="shared" si="156"/>
        <v>Regenerative Agriculture</v>
      </c>
      <c r="CL71" s="119"/>
      <c r="CM71" s="100"/>
      <c r="CN71" s="112"/>
      <c r="CO71" s="55"/>
      <c r="CP71" s="56"/>
      <c r="CQ71" s="226" t="str">
        <f t="shared" si="157"/>
        <v>Regenerative Agriculture</v>
      </c>
      <c r="CR71" s="119"/>
      <c r="CS71" s="100"/>
      <c r="CT71" s="112"/>
      <c r="CU71" s="55"/>
      <c r="CV71" s="56"/>
      <c r="CW71" s="226" t="str">
        <f t="shared" si="158"/>
        <v>Regenerative Agriculture</v>
      </c>
      <c r="CX71" s="119"/>
      <c r="CY71" s="100"/>
      <c r="CZ71" s="112"/>
      <c r="DA71" s="55"/>
      <c r="DB71" s="56"/>
      <c r="DC71" s="226" t="str">
        <f t="shared" si="159"/>
        <v>Regenerative Agriculture</v>
      </c>
      <c r="DD71" s="119"/>
      <c r="DE71" s="103"/>
      <c r="DF71" s="112"/>
      <c r="DG71" s="41"/>
      <c r="DH71" s="42"/>
      <c r="DI71" s="226" t="str">
        <f t="shared" si="160"/>
        <v>Regenerative Agriculture</v>
      </c>
      <c r="DJ71" s="127"/>
      <c r="DK71" s="126"/>
      <c r="DL71" s="115"/>
      <c r="DM71" s="51"/>
      <c r="DN71" s="52"/>
      <c r="DO71" s="226" t="str">
        <f t="shared" si="161"/>
        <v>Regenerative Agriculture</v>
      </c>
      <c r="DP71" s="127"/>
      <c r="DQ71" s="126"/>
      <c r="DR71" s="115"/>
      <c r="DS71" s="51"/>
      <c r="DT71" s="52"/>
      <c r="DU71" s="226" t="str">
        <f t="shared" si="162"/>
        <v>Regenerative Agriculture</v>
      </c>
      <c r="DV71" s="119"/>
      <c r="DW71" s="103"/>
      <c r="DX71" s="112"/>
      <c r="DY71" s="41"/>
      <c r="DZ71" s="42"/>
      <c r="EA71" s="176">
        <f t="shared" si="133"/>
        <v>0</v>
      </c>
      <c r="EB71" s="226" t="str">
        <f t="shared" si="163"/>
        <v>Regenerative Agriculture</v>
      </c>
      <c r="EC71" s="119"/>
      <c r="ED71" s="126"/>
      <c r="EE71" s="112"/>
      <c r="EF71" s="51"/>
      <c r="EG71" s="52"/>
      <c r="EH71" s="226" t="str">
        <f t="shared" si="164"/>
        <v>Regenerative Agriculture</v>
      </c>
      <c r="EI71" s="119"/>
      <c r="EJ71" s="126"/>
      <c r="EK71" s="112"/>
      <c r="EL71" s="51"/>
      <c r="EM71" s="52"/>
      <c r="EN71" s="226" t="str">
        <f t="shared" si="165"/>
        <v>Regenerative Agriculture</v>
      </c>
      <c r="EO71" s="119"/>
      <c r="EP71" s="103"/>
      <c r="EQ71" s="112"/>
      <c r="ER71" s="41"/>
      <c r="ES71" s="42"/>
      <c r="ET71" s="226" t="str">
        <f t="shared" si="166"/>
        <v>Regenerative Agriculture</v>
      </c>
      <c r="EU71" s="119"/>
      <c r="EV71" s="103"/>
      <c r="EW71" s="112"/>
      <c r="EX71" s="41"/>
      <c r="EY71" s="42"/>
      <c r="EZ71" s="226" t="str">
        <f t="shared" si="167"/>
        <v>Regenerative Agriculture</v>
      </c>
      <c r="FA71" s="127"/>
      <c r="FB71" s="126"/>
      <c r="FC71" s="115"/>
      <c r="FD71" s="51"/>
      <c r="FE71" s="52"/>
      <c r="FF71" s="226" t="str">
        <f t="shared" si="168"/>
        <v>Regenerative Agriculture</v>
      </c>
      <c r="FG71" s="119"/>
      <c r="FH71" s="103"/>
      <c r="FI71" s="115"/>
      <c r="FJ71" s="41"/>
      <c r="FK71" s="42"/>
      <c r="FL71" s="226" t="str">
        <f t="shared" si="169"/>
        <v>Regenerative Agriculture</v>
      </c>
      <c r="FM71" s="119"/>
      <c r="FN71" s="103"/>
      <c r="FO71" s="112"/>
      <c r="FP71" s="41"/>
      <c r="FQ71" s="42"/>
      <c r="FR71" s="176">
        <f t="shared" si="140"/>
        <v>0</v>
      </c>
      <c r="FS71" s="34"/>
      <c r="FT71" s="34"/>
      <c r="FU71" s="34"/>
      <c r="FV71" s="33"/>
      <c r="FW71" s="37"/>
    </row>
    <row r="72" spans="1:179" ht="12.6" customHeight="1">
      <c r="A72" s="1094"/>
      <c r="B72" s="195" t="s">
        <v>102</v>
      </c>
      <c r="C72" s="226" t="str">
        <f t="shared" si="141"/>
        <v>Tree Intercropping</v>
      </c>
      <c r="D72" s="102"/>
      <c r="E72" s="103"/>
      <c r="F72" s="106"/>
      <c r="G72" s="41"/>
      <c r="H72" s="42"/>
      <c r="I72" s="226" t="str">
        <f t="shared" si="142"/>
        <v>Tree Intercropping</v>
      </c>
      <c r="J72" s="102"/>
      <c r="K72" s="103"/>
      <c r="L72" s="106"/>
      <c r="M72" s="41"/>
      <c r="N72" s="42"/>
      <c r="O72" s="226" t="str">
        <f t="shared" si="143"/>
        <v>Tree Intercropping</v>
      </c>
      <c r="P72" s="102"/>
      <c r="Q72" s="103"/>
      <c r="R72" s="106"/>
      <c r="S72" s="41"/>
      <c r="T72" s="42"/>
      <c r="U72" s="226" t="str">
        <f t="shared" si="144"/>
        <v>Tree Intercropping</v>
      </c>
      <c r="V72" s="102"/>
      <c r="W72" s="103"/>
      <c r="X72" s="106"/>
      <c r="Y72" s="41"/>
      <c r="Z72" s="42"/>
      <c r="AA72" s="226" t="str">
        <f t="shared" si="145"/>
        <v>Tree Intercropping</v>
      </c>
      <c r="AB72" s="102"/>
      <c r="AC72" s="103"/>
      <c r="AD72" s="106"/>
      <c r="AE72" s="41"/>
      <c r="AF72" s="42"/>
      <c r="AG72" s="226" t="str">
        <f t="shared" si="146"/>
        <v>Tree Intercropping</v>
      </c>
      <c r="AH72" s="102"/>
      <c r="AI72" s="103"/>
      <c r="AJ72" s="106"/>
      <c r="AK72" s="41"/>
      <c r="AL72" s="42"/>
      <c r="AM72" s="226" t="str">
        <f t="shared" si="147"/>
        <v>Tree Intercropping</v>
      </c>
      <c r="AN72" s="102"/>
      <c r="AO72" s="103"/>
      <c r="AP72" s="106"/>
      <c r="AQ72" s="41"/>
      <c r="AR72" s="42"/>
      <c r="AS72" s="176">
        <f t="shared" si="148"/>
        <v>0</v>
      </c>
      <c r="AT72" s="226" t="str">
        <f t="shared" si="149"/>
        <v>Tree Intercropping</v>
      </c>
      <c r="AU72" s="102"/>
      <c r="AV72" s="103"/>
      <c r="AW72" s="106"/>
      <c r="AX72" s="41"/>
      <c r="AY72" s="42"/>
      <c r="AZ72" s="226" t="str">
        <f t="shared" si="150"/>
        <v>Tree Intercropping</v>
      </c>
      <c r="BA72" s="102"/>
      <c r="BB72" s="103"/>
      <c r="BC72" s="106"/>
      <c r="BD72" s="41"/>
      <c r="BE72" s="42"/>
      <c r="BF72" s="226" t="str">
        <f t="shared" si="151"/>
        <v>Tree Intercropping</v>
      </c>
      <c r="BG72" s="102"/>
      <c r="BH72" s="103"/>
      <c r="BI72" s="106"/>
      <c r="BJ72" s="41"/>
      <c r="BK72" s="42"/>
      <c r="BL72" s="226" t="str">
        <f t="shared" si="152"/>
        <v>Tree Intercropping</v>
      </c>
      <c r="BM72" s="102"/>
      <c r="BN72" s="103"/>
      <c r="BO72" s="106"/>
      <c r="BP72" s="41"/>
      <c r="BQ72" s="42"/>
      <c r="BR72" s="226" t="str">
        <f t="shared" si="153"/>
        <v>Tree Intercropping</v>
      </c>
      <c r="BS72" s="102"/>
      <c r="BT72" s="103"/>
      <c r="BU72" s="106"/>
      <c r="BV72" s="41"/>
      <c r="BW72" s="42"/>
      <c r="BX72" s="226" t="str">
        <f t="shared" si="154"/>
        <v>Tree Intercropping</v>
      </c>
      <c r="BY72" s="99"/>
      <c r="BZ72" s="100"/>
      <c r="CA72" s="104"/>
      <c r="CB72" s="55"/>
      <c r="CC72" s="56"/>
      <c r="CD72" s="226" t="str">
        <f t="shared" si="155"/>
        <v>Tree Intercropping</v>
      </c>
      <c r="CE72" s="99"/>
      <c r="CF72" s="100"/>
      <c r="CG72" s="104"/>
      <c r="CH72" s="55"/>
      <c r="CI72" s="56"/>
      <c r="CJ72" s="176">
        <f t="shared" si="126"/>
        <v>0</v>
      </c>
      <c r="CK72" s="226" t="str">
        <f t="shared" si="156"/>
        <v>Tree Intercropping</v>
      </c>
      <c r="CL72" s="102">
        <f>'Advance Control'!$F$133</f>
        <v>0.24499483688967102</v>
      </c>
      <c r="CM72" s="100">
        <f>CL72*$CK$79</f>
        <v>15.830109375515562</v>
      </c>
      <c r="CN72" s="111">
        <f>'Advance Control'!$I$133</f>
        <v>0</v>
      </c>
      <c r="CO72" s="55">
        <f>(CL72+CN72)</f>
        <v>0.24499483688967102</v>
      </c>
      <c r="CP72" s="56">
        <f>CN72*$CK$79</f>
        <v>0</v>
      </c>
      <c r="CQ72" s="226" t="str">
        <f t="shared" si="157"/>
        <v>Tree Intercropping</v>
      </c>
      <c r="CR72" s="102">
        <f>'Advance Control'!$F$133</f>
        <v>0.24499483688967102</v>
      </c>
      <c r="CS72" s="100">
        <f>CR72*$CQ$79</f>
        <v>1.6349718190090352</v>
      </c>
      <c r="CT72" s="111">
        <f>'Advance Control'!$I$133</f>
        <v>0</v>
      </c>
      <c r="CU72" s="55">
        <f>(CR72+CT72)</f>
        <v>0.24499483688967102</v>
      </c>
      <c r="CV72" s="56">
        <f>CT72*$CQ$79</f>
        <v>0</v>
      </c>
      <c r="CW72" s="226" t="str">
        <f t="shared" si="158"/>
        <v>Tree Intercropping</v>
      </c>
      <c r="CX72" s="102">
        <f>'Advance Control'!$F$133</f>
        <v>0.24499483688967102</v>
      </c>
      <c r="CY72" s="126">
        <f>CX72*$CW$79</f>
        <v>0.7461570102156927</v>
      </c>
      <c r="CZ72" s="111">
        <f>'Advance Control'!$I$133</f>
        <v>0</v>
      </c>
      <c r="DA72" s="51">
        <f t="shared" ref="DA72" si="226">(CX72+CZ72)</f>
        <v>0.24499483688967102</v>
      </c>
      <c r="DB72" s="52">
        <f>CZ72*$CW$79</f>
        <v>0</v>
      </c>
      <c r="DC72" s="226" t="str">
        <f t="shared" si="159"/>
        <v>Tree Intercropping</v>
      </c>
      <c r="DD72" s="102">
        <f>'Advance Control'!$F$146</f>
        <v>2.2137017618213888E-2</v>
      </c>
      <c r="DE72" s="126">
        <f>DD72*$DC$79</f>
        <v>2.2928593094205984E-2</v>
      </c>
      <c r="DF72" s="111">
        <f>'Advance Control'!$I$146</f>
        <v>0.97786298238178615</v>
      </c>
      <c r="DG72" s="51">
        <f t="shared" ref="DG72" si="227">(DD72+DF72)</f>
        <v>1</v>
      </c>
      <c r="DH72" s="52">
        <f>DF72*$DC$79</f>
        <v>1.0128294069057941</v>
      </c>
      <c r="DI72" s="226" t="str">
        <f t="shared" si="160"/>
        <v>Tree Intercropping</v>
      </c>
      <c r="DJ72" s="102">
        <f>'Advance Control'!$F$146</f>
        <v>2.2137017618213888E-2</v>
      </c>
      <c r="DK72" s="126">
        <f>DJ72*$DI$79</f>
        <v>7.9299910759511927E-2</v>
      </c>
      <c r="DL72" s="111">
        <f>'Advance Control'!$I$146</f>
        <v>0.97786298238178615</v>
      </c>
      <c r="DM72" s="51">
        <f t="shared" ref="DM72" si="228">(DJ72+DL72)</f>
        <v>1</v>
      </c>
      <c r="DN72" s="52">
        <f>DL72*$DI$79</f>
        <v>3.5029310892404872</v>
      </c>
      <c r="DO72" s="226" t="str">
        <f t="shared" si="161"/>
        <v>Tree Intercropping</v>
      </c>
      <c r="DP72" s="102">
        <f>'Advance Control'!$F$146</f>
        <v>2.2137017618213888E-2</v>
      </c>
      <c r="DQ72" s="126">
        <f>DP72*$DO$79</f>
        <v>2.7699164664966307E-3</v>
      </c>
      <c r="DR72" s="111">
        <f>'Advance Control'!$I$146</f>
        <v>0.97786298238178615</v>
      </c>
      <c r="DS72" s="51">
        <f t="shared" ref="DS72" si="229">(DP72+DR72)</f>
        <v>1</v>
      </c>
      <c r="DT72" s="52">
        <f>DR72*$DO$79</f>
        <v>0.12235608353350336</v>
      </c>
      <c r="DU72" s="226" t="str">
        <f t="shared" si="162"/>
        <v>Tree Intercropping</v>
      </c>
      <c r="DV72" s="102">
        <f>'Advance Control'!$F$146</f>
        <v>2.2137017618213888E-2</v>
      </c>
      <c r="DW72" s="126">
        <f>DV72*$DU$79</f>
        <v>1.285142420807789E-3</v>
      </c>
      <c r="DX72" s="111">
        <f>'Advance Control'!$I$146</f>
        <v>0.97786298238178615</v>
      </c>
      <c r="DY72" s="51">
        <f t="shared" ref="DY72" si="230">(DV72+DX72)</f>
        <v>1</v>
      </c>
      <c r="DZ72" s="52">
        <f>DX72*$DU$79</f>
        <v>5.6768857579192207E-2</v>
      </c>
      <c r="EA72" s="176">
        <f t="shared" si="133"/>
        <v>23.012407204740295</v>
      </c>
      <c r="EB72" s="226" t="str">
        <f t="shared" si="163"/>
        <v>Tree Intercropping</v>
      </c>
      <c r="EC72" s="102">
        <f>'Advance Control'!$F$133</f>
        <v>0.24499483688967102</v>
      </c>
      <c r="ED72" s="126">
        <f>EC72*$EB$79</f>
        <v>23.186017614429034</v>
      </c>
      <c r="EE72" s="111">
        <f>'Advance Control'!$I$133</f>
        <v>0</v>
      </c>
      <c r="EF72" s="51">
        <f t="shared" ref="EF72" si="231">(EC72+EE72)</f>
        <v>0.24499483688967102</v>
      </c>
      <c r="EG72" s="52">
        <f>EE72*$EB$79</f>
        <v>0</v>
      </c>
      <c r="EH72" s="226" t="str">
        <f t="shared" si="164"/>
        <v>Tree Intercropping</v>
      </c>
      <c r="EI72" s="102">
        <f>'Advance Control'!$F$133</f>
        <v>0.24499483688967102</v>
      </c>
      <c r="EJ72" s="126">
        <f>EI72*$EH$79</f>
        <v>4.7014014309557348</v>
      </c>
      <c r="EK72" s="111">
        <f>'Advance Control'!$I$133</f>
        <v>0</v>
      </c>
      <c r="EL72" s="51">
        <f t="shared" ref="EL72" si="232">(EI72+EK72)</f>
        <v>0.24499483688967102</v>
      </c>
      <c r="EM72" s="52">
        <f>EK72*$EH$79</f>
        <v>0</v>
      </c>
      <c r="EN72" s="226" t="str">
        <f t="shared" si="165"/>
        <v>Tree Intercropping</v>
      </c>
      <c r="EO72" s="102">
        <f>'Advance Control'!$F$133</f>
        <v>0.24499483688967102</v>
      </c>
      <c r="EP72" s="126">
        <f>EO72*$EN$79</f>
        <v>8.3569551824859776</v>
      </c>
      <c r="EQ72" s="111">
        <f>'Advance Control'!$I$133</f>
        <v>0</v>
      </c>
      <c r="ER72" s="51">
        <f t="shared" ref="ER72" si="233">(EO72+EQ72)</f>
        <v>0.24499483688967102</v>
      </c>
      <c r="ES72" s="52">
        <f>EQ72*$EN$79</f>
        <v>0</v>
      </c>
      <c r="ET72" s="226" t="str">
        <f t="shared" si="166"/>
        <v>Tree Intercropping</v>
      </c>
      <c r="EU72" s="102">
        <f>'Advance Control'!$F$146</f>
        <v>2.2137017618213888E-2</v>
      </c>
      <c r="EV72" s="126">
        <f>EU72*$ET$79</f>
        <v>0.33633342002406907</v>
      </c>
      <c r="EW72" s="111">
        <f>'Advance Control'!$I$146</f>
        <v>0.97786298238178615</v>
      </c>
      <c r="EX72" s="51">
        <f t="shared" ref="EX72" si="234">(EU72+EW72)</f>
        <v>1</v>
      </c>
      <c r="EY72" s="52">
        <f>EW72*$ET$79</f>
        <v>14.85692457997593</v>
      </c>
      <c r="EZ72" s="226" t="str">
        <f t="shared" si="167"/>
        <v>Tree Intercropping</v>
      </c>
      <c r="FA72" s="102">
        <f>'Advance Control'!$F$146</f>
        <v>2.2137017618213888E-2</v>
      </c>
      <c r="FB72" s="126">
        <f>FA72*$EZ$79</f>
        <v>0.3538656944705007</v>
      </c>
      <c r="FC72" s="111">
        <f>'Advance Control'!$I$146</f>
        <v>0.97786298238178615</v>
      </c>
      <c r="FD72" s="51">
        <f t="shared" ref="FD72" si="235">(FA72+FC72)</f>
        <v>1</v>
      </c>
      <c r="FE72" s="52">
        <f>FC72*$EZ$79</f>
        <v>15.6313813055295</v>
      </c>
      <c r="FF72" s="226" t="str">
        <f t="shared" si="168"/>
        <v>Tree Intercropping</v>
      </c>
      <c r="FG72" s="102">
        <f>'Advance Control'!$F$146</f>
        <v>2.2137017618213888E-2</v>
      </c>
      <c r="FH72" s="126">
        <f>FG72*$FF$79</f>
        <v>0.12638880060820132</v>
      </c>
      <c r="FI72" s="111">
        <f>'Advance Control'!$I$146</f>
        <v>0.97786298238178615</v>
      </c>
      <c r="FJ72" s="51">
        <f t="shared" ref="FJ72" si="236">(FG72+FI72)</f>
        <v>1</v>
      </c>
      <c r="FK72" s="52">
        <f>FI72*$FF$79</f>
        <v>5.5829981993917981</v>
      </c>
      <c r="FL72" s="226" t="str">
        <f t="shared" si="169"/>
        <v>Tree Intercropping</v>
      </c>
      <c r="FM72" s="102">
        <f>'Advance Control'!$F$146</f>
        <v>2.2137017618213888E-2</v>
      </c>
      <c r="FN72" s="126">
        <f>FM72*$FL$79</f>
        <v>4.7035539636229487E-2</v>
      </c>
      <c r="FO72" s="111">
        <f>'Advance Control'!$I$146</f>
        <v>0.97786298238178615</v>
      </c>
      <c r="FP72" s="51">
        <f t="shared" ref="FP72" si="237">(FM72+FO72)</f>
        <v>1</v>
      </c>
      <c r="FQ72" s="52">
        <f>FO72*$FL$79</f>
        <v>2.0777104603637708</v>
      </c>
      <c r="FR72" s="176">
        <f t="shared" si="140"/>
        <v>75.257012227870746</v>
      </c>
      <c r="FS72" s="32"/>
      <c r="FT72" s="34"/>
      <c r="FU72" s="34"/>
      <c r="FV72" s="33"/>
      <c r="FW72" s="37"/>
    </row>
    <row r="73" spans="1:179" ht="12.6" customHeight="1">
      <c r="A73" s="1094"/>
      <c r="B73" s="195" t="s">
        <v>98</v>
      </c>
      <c r="C73" s="226" t="str">
        <f t="shared" si="141"/>
        <v>Biochar</v>
      </c>
      <c r="D73" s="102"/>
      <c r="E73" s="103"/>
      <c r="F73" s="106"/>
      <c r="G73" s="41"/>
      <c r="H73" s="42"/>
      <c r="I73" s="226" t="str">
        <f t="shared" si="142"/>
        <v>Biochar</v>
      </c>
      <c r="J73" s="102"/>
      <c r="K73" s="103"/>
      <c r="L73" s="106"/>
      <c r="M73" s="41"/>
      <c r="N73" s="42"/>
      <c r="O73" s="226" t="str">
        <f t="shared" si="143"/>
        <v>Biochar</v>
      </c>
      <c r="P73" s="102"/>
      <c r="Q73" s="103"/>
      <c r="R73" s="106"/>
      <c r="S73" s="41"/>
      <c r="T73" s="42"/>
      <c r="U73" s="226" t="str">
        <f t="shared" si="144"/>
        <v>Biochar</v>
      </c>
      <c r="V73" s="99"/>
      <c r="W73" s="100"/>
      <c r="X73" s="104"/>
      <c r="Y73" s="55"/>
      <c r="Z73" s="56"/>
      <c r="AA73" s="226" t="str">
        <f t="shared" si="145"/>
        <v>Biochar</v>
      </c>
      <c r="AB73" s="99"/>
      <c r="AC73" s="100"/>
      <c r="AD73" s="104"/>
      <c r="AE73" s="55"/>
      <c r="AF73" s="56"/>
      <c r="AG73" s="226" t="str">
        <f t="shared" si="146"/>
        <v>Biochar</v>
      </c>
      <c r="AH73" s="99"/>
      <c r="AI73" s="100"/>
      <c r="AJ73" s="104"/>
      <c r="AK73" s="55"/>
      <c r="AL73" s="56"/>
      <c r="AM73" s="226" t="str">
        <f t="shared" si="147"/>
        <v>Biochar</v>
      </c>
      <c r="AN73" s="99"/>
      <c r="AO73" s="100"/>
      <c r="AP73" s="104"/>
      <c r="AQ73" s="55"/>
      <c r="AR73" s="56"/>
      <c r="AS73" s="176">
        <f t="shared" si="148"/>
        <v>0</v>
      </c>
      <c r="AT73" s="226" t="str">
        <f t="shared" si="149"/>
        <v>Biochar</v>
      </c>
      <c r="AU73" s="99"/>
      <c r="AV73" s="100"/>
      <c r="AW73" s="104"/>
      <c r="AX73" s="55"/>
      <c r="AY73" s="56"/>
      <c r="AZ73" s="226" t="str">
        <f t="shared" si="150"/>
        <v>Biochar</v>
      </c>
      <c r="BA73" s="99"/>
      <c r="BB73" s="100"/>
      <c r="BC73" s="104"/>
      <c r="BD73" s="55"/>
      <c r="BE73" s="56"/>
      <c r="BF73" s="226" t="str">
        <f t="shared" si="151"/>
        <v>Biochar</v>
      </c>
      <c r="BG73" s="99"/>
      <c r="BH73" s="100"/>
      <c r="BI73" s="104"/>
      <c r="BJ73" s="55"/>
      <c r="BK73" s="56"/>
      <c r="BL73" s="226" t="str">
        <f t="shared" si="152"/>
        <v>Biochar</v>
      </c>
      <c r="BM73" s="99"/>
      <c r="BN73" s="100"/>
      <c r="BO73" s="104"/>
      <c r="BP73" s="55"/>
      <c r="BQ73" s="56"/>
      <c r="BR73" s="226" t="str">
        <f t="shared" si="153"/>
        <v>Biochar</v>
      </c>
      <c r="BS73" s="99"/>
      <c r="BT73" s="100"/>
      <c r="BU73" s="104"/>
      <c r="BV73" s="55"/>
      <c r="BW73" s="56"/>
      <c r="BX73" s="226" t="str">
        <f t="shared" si="154"/>
        <v>Biochar</v>
      </c>
      <c r="BY73" s="99"/>
      <c r="BZ73" s="100"/>
      <c r="CA73" s="104"/>
      <c r="CB73" s="55"/>
      <c r="CC73" s="56"/>
      <c r="CD73" s="226" t="str">
        <f t="shared" si="155"/>
        <v>Biochar</v>
      </c>
      <c r="CE73" s="99"/>
      <c r="CF73" s="100"/>
      <c r="CG73" s="104"/>
      <c r="CH73" s="55"/>
      <c r="CI73" s="56"/>
      <c r="CJ73" s="176">
        <f t="shared" si="126"/>
        <v>0</v>
      </c>
      <c r="CK73" s="226" t="str">
        <f t="shared" si="156"/>
        <v>Biochar</v>
      </c>
      <c r="CL73" s="99"/>
      <c r="CM73" s="100"/>
      <c r="CN73" s="104"/>
      <c r="CO73" s="55"/>
      <c r="CP73" s="56"/>
      <c r="CQ73" s="226" t="str">
        <f t="shared" si="157"/>
        <v>Biochar</v>
      </c>
      <c r="CR73" s="99"/>
      <c r="CS73" s="100"/>
      <c r="CT73" s="104"/>
      <c r="CU73" s="55"/>
      <c r="CV73" s="56"/>
      <c r="CW73" s="226" t="str">
        <f t="shared" si="158"/>
        <v>Biochar</v>
      </c>
      <c r="CX73" s="99"/>
      <c r="CY73" s="100"/>
      <c r="CZ73" s="104"/>
      <c r="DA73" s="55"/>
      <c r="DB73" s="56"/>
      <c r="DC73" s="226" t="str">
        <f t="shared" si="159"/>
        <v>Biochar</v>
      </c>
      <c r="DD73" s="102"/>
      <c r="DE73" s="103"/>
      <c r="DF73" s="106"/>
      <c r="DG73" s="41"/>
      <c r="DH73" s="42"/>
      <c r="DI73" s="226" t="str">
        <f t="shared" si="160"/>
        <v>Biochar</v>
      </c>
      <c r="DJ73" s="125"/>
      <c r="DK73" s="126"/>
      <c r="DL73" s="113"/>
      <c r="DM73" s="51"/>
      <c r="DN73" s="52"/>
      <c r="DO73" s="226" t="str">
        <f t="shared" si="161"/>
        <v>Biochar</v>
      </c>
      <c r="DP73" s="125"/>
      <c r="DQ73" s="126"/>
      <c r="DR73" s="113"/>
      <c r="DS73" s="51"/>
      <c r="DT73" s="52"/>
      <c r="DU73" s="226" t="str">
        <f t="shared" si="162"/>
        <v>Biochar</v>
      </c>
      <c r="DV73" s="102"/>
      <c r="DW73" s="103"/>
      <c r="DX73" s="106"/>
      <c r="DY73" s="41"/>
      <c r="DZ73" s="42"/>
      <c r="EA73" s="176">
        <f t="shared" si="133"/>
        <v>0</v>
      </c>
      <c r="EB73" s="226" t="str">
        <f t="shared" si="163"/>
        <v>Biochar</v>
      </c>
      <c r="EC73" s="125"/>
      <c r="ED73" s="126"/>
      <c r="EE73" s="113"/>
      <c r="EF73" s="51"/>
      <c r="EG73" s="52"/>
      <c r="EH73" s="226" t="str">
        <f t="shared" si="164"/>
        <v>Biochar</v>
      </c>
      <c r="EI73" s="102"/>
      <c r="EJ73" s="103"/>
      <c r="EK73" s="106"/>
      <c r="EL73" s="41"/>
      <c r="EM73" s="42"/>
      <c r="EN73" s="226" t="str">
        <f t="shared" si="165"/>
        <v>Biochar</v>
      </c>
      <c r="EO73" s="102"/>
      <c r="EP73" s="103"/>
      <c r="EQ73" s="106"/>
      <c r="ER73" s="41"/>
      <c r="ES73" s="42"/>
      <c r="ET73" s="226" t="str">
        <f t="shared" si="166"/>
        <v>Biochar</v>
      </c>
      <c r="EU73" s="102"/>
      <c r="EV73" s="103"/>
      <c r="EW73" s="106"/>
      <c r="EX73" s="41"/>
      <c r="EY73" s="42"/>
      <c r="EZ73" s="226" t="str">
        <f t="shared" si="167"/>
        <v>Biochar</v>
      </c>
      <c r="FA73" s="102"/>
      <c r="FB73" s="103"/>
      <c r="FC73" s="106"/>
      <c r="FD73" s="41"/>
      <c r="FE73" s="42"/>
      <c r="FF73" s="226" t="str">
        <f t="shared" si="168"/>
        <v>Biochar</v>
      </c>
      <c r="FG73" s="102"/>
      <c r="FH73" s="103"/>
      <c r="FI73" s="106"/>
      <c r="FJ73" s="41"/>
      <c r="FK73" s="42"/>
      <c r="FL73" s="226" t="str">
        <f t="shared" si="169"/>
        <v>Biochar</v>
      </c>
      <c r="FM73" s="102"/>
      <c r="FN73" s="103"/>
      <c r="FO73" s="106"/>
      <c r="FP73" s="41"/>
      <c r="FQ73" s="42"/>
      <c r="FR73" s="176">
        <f t="shared" si="140"/>
        <v>0</v>
      </c>
      <c r="FS73" s="32"/>
      <c r="FT73" s="34"/>
      <c r="FU73" s="34"/>
      <c r="FV73" s="33"/>
      <c r="FW73" s="37"/>
    </row>
    <row r="74" spans="1:179" ht="12.6" customHeight="1">
      <c r="A74" s="1094"/>
      <c r="B74" s="195" t="s">
        <v>99</v>
      </c>
      <c r="C74" s="226" t="str">
        <f t="shared" si="141"/>
        <v>Irrigation Efficiency</v>
      </c>
      <c r="D74" s="102"/>
      <c r="E74" s="103"/>
      <c r="F74" s="106"/>
      <c r="G74" s="41"/>
      <c r="H74" s="42"/>
      <c r="I74" s="226" t="str">
        <f t="shared" si="142"/>
        <v>Irrigation Efficiency</v>
      </c>
      <c r="J74" s="102"/>
      <c r="K74" s="103"/>
      <c r="L74" s="106"/>
      <c r="M74" s="41"/>
      <c r="N74" s="42"/>
      <c r="O74" s="226" t="str">
        <f t="shared" si="143"/>
        <v>Irrigation Efficiency</v>
      </c>
      <c r="P74" s="102"/>
      <c r="Q74" s="103"/>
      <c r="R74" s="106"/>
      <c r="S74" s="41"/>
      <c r="T74" s="42"/>
      <c r="U74" s="226" t="str">
        <f t="shared" si="144"/>
        <v>Irrigation Efficiency</v>
      </c>
      <c r="V74" s="99"/>
      <c r="W74" s="100"/>
      <c r="X74" s="104"/>
      <c r="Y74" s="55"/>
      <c r="Z74" s="56"/>
      <c r="AA74" s="226" t="str">
        <f t="shared" si="145"/>
        <v>Irrigation Efficiency</v>
      </c>
      <c r="AB74" s="99"/>
      <c r="AC74" s="100"/>
      <c r="AD74" s="104"/>
      <c r="AE74" s="55"/>
      <c r="AF74" s="56"/>
      <c r="AG74" s="226" t="str">
        <f t="shared" si="146"/>
        <v>Irrigation Efficiency</v>
      </c>
      <c r="AH74" s="99"/>
      <c r="AI74" s="100"/>
      <c r="AJ74" s="104"/>
      <c r="AK74" s="55"/>
      <c r="AL74" s="56"/>
      <c r="AM74" s="226" t="str">
        <f t="shared" si="147"/>
        <v>Irrigation Efficiency</v>
      </c>
      <c r="AN74" s="102"/>
      <c r="AO74" s="103"/>
      <c r="AP74" s="106"/>
      <c r="AQ74" s="41"/>
      <c r="AR74" s="42"/>
      <c r="AS74" s="176">
        <f t="shared" si="148"/>
        <v>0</v>
      </c>
      <c r="AT74" s="226" t="str">
        <f t="shared" si="149"/>
        <v>Irrigation Efficiency</v>
      </c>
      <c r="AU74" s="99"/>
      <c r="AV74" s="100"/>
      <c r="AW74" s="104"/>
      <c r="AX74" s="55"/>
      <c r="AY74" s="56"/>
      <c r="AZ74" s="226" t="str">
        <f t="shared" si="150"/>
        <v>Irrigation Efficiency</v>
      </c>
      <c r="BA74" s="102"/>
      <c r="BB74" s="103"/>
      <c r="BC74" s="106"/>
      <c r="BD74" s="41"/>
      <c r="BE74" s="42"/>
      <c r="BF74" s="226" t="str">
        <f t="shared" si="151"/>
        <v>Irrigation Efficiency</v>
      </c>
      <c r="BG74" s="99"/>
      <c r="BH74" s="100"/>
      <c r="BI74" s="104"/>
      <c r="BJ74" s="55"/>
      <c r="BK74" s="56"/>
      <c r="BL74" s="226" t="str">
        <f t="shared" si="152"/>
        <v>Irrigation Efficiency</v>
      </c>
      <c r="BM74" s="99"/>
      <c r="BN74" s="100"/>
      <c r="BO74" s="104"/>
      <c r="BP74" s="55"/>
      <c r="BQ74" s="56"/>
      <c r="BR74" s="226" t="str">
        <f t="shared" si="153"/>
        <v>Irrigation Efficiency</v>
      </c>
      <c r="BS74" s="99"/>
      <c r="BT74" s="100"/>
      <c r="BU74" s="104"/>
      <c r="BV74" s="55"/>
      <c r="BW74" s="56"/>
      <c r="BX74" s="226" t="str">
        <f t="shared" si="154"/>
        <v>Irrigation Efficiency</v>
      </c>
      <c r="BY74" s="99"/>
      <c r="BZ74" s="100"/>
      <c r="CA74" s="104"/>
      <c r="CB74" s="55"/>
      <c r="CC74" s="56"/>
      <c r="CD74" s="226" t="str">
        <f t="shared" si="155"/>
        <v>Irrigation Efficiency</v>
      </c>
      <c r="CE74" s="99"/>
      <c r="CF74" s="100"/>
      <c r="CG74" s="104"/>
      <c r="CH74" s="55"/>
      <c r="CI74" s="56"/>
      <c r="CJ74" s="176">
        <f t="shared" si="126"/>
        <v>0</v>
      </c>
      <c r="CK74" s="226" t="str">
        <f t="shared" si="156"/>
        <v>Irrigation Efficiency</v>
      </c>
      <c r="CL74" s="99"/>
      <c r="CM74" s="100"/>
      <c r="CN74" s="104"/>
      <c r="CO74" s="55"/>
      <c r="CP74" s="56"/>
      <c r="CQ74" s="226" t="str">
        <f t="shared" si="157"/>
        <v>Irrigation Efficiency</v>
      </c>
      <c r="CR74" s="99"/>
      <c r="CS74" s="100"/>
      <c r="CT74" s="104"/>
      <c r="CU74" s="55"/>
      <c r="CV74" s="56"/>
      <c r="CW74" s="226" t="str">
        <f t="shared" si="158"/>
        <v>Irrigation Efficiency</v>
      </c>
      <c r="CX74" s="99"/>
      <c r="CY74" s="100"/>
      <c r="CZ74" s="104"/>
      <c r="DA74" s="55"/>
      <c r="DB74" s="56"/>
      <c r="DC74" s="226" t="str">
        <f t="shared" si="159"/>
        <v>Irrigation Efficiency</v>
      </c>
      <c r="DD74" s="99"/>
      <c r="DE74" s="100"/>
      <c r="DF74" s="104"/>
      <c r="DG74" s="55"/>
      <c r="DH74" s="56"/>
      <c r="DI74" s="226" t="str">
        <f t="shared" si="160"/>
        <v>Irrigation Efficiency</v>
      </c>
      <c r="DJ74" s="102"/>
      <c r="DK74" s="103"/>
      <c r="DL74" s="106"/>
      <c r="DM74" s="41"/>
      <c r="DN74" s="42"/>
      <c r="DO74" s="226" t="str">
        <f t="shared" si="161"/>
        <v>Irrigation Efficiency</v>
      </c>
      <c r="DP74" s="102"/>
      <c r="DQ74" s="103"/>
      <c r="DR74" s="106"/>
      <c r="DS74" s="41"/>
      <c r="DT74" s="42"/>
      <c r="DU74" s="226" t="str">
        <f t="shared" si="162"/>
        <v>Irrigation Efficiency</v>
      </c>
      <c r="DV74" s="102"/>
      <c r="DW74" s="103"/>
      <c r="DX74" s="106"/>
      <c r="DY74" s="41"/>
      <c r="DZ74" s="42"/>
      <c r="EA74" s="176">
        <f t="shared" si="133"/>
        <v>0</v>
      </c>
      <c r="EB74" s="226" t="str">
        <f t="shared" si="163"/>
        <v>Irrigation Efficiency</v>
      </c>
      <c r="EC74" s="125"/>
      <c r="ED74" s="126"/>
      <c r="EE74" s="113"/>
      <c r="EF74" s="51"/>
      <c r="EG74" s="52"/>
      <c r="EH74" s="226" t="str">
        <f t="shared" si="164"/>
        <v>Irrigation Efficiency</v>
      </c>
      <c r="EI74" s="102"/>
      <c r="EJ74" s="103"/>
      <c r="EK74" s="106"/>
      <c r="EL74" s="41"/>
      <c r="EM74" s="42"/>
      <c r="EN74" s="226" t="str">
        <f t="shared" si="165"/>
        <v>Irrigation Efficiency</v>
      </c>
      <c r="EO74" s="102"/>
      <c r="EP74" s="103"/>
      <c r="EQ74" s="106"/>
      <c r="ER74" s="41"/>
      <c r="ES74" s="42"/>
      <c r="ET74" s="226" t="str">
        <f t="shared" si="166"/>
        <v>Irrigation Efficiency</v>
      </c>
      <c r="EU74" s="102"/>
      <c r="EV74" s="103"/>
      <c r="EW74" s="106"/>
      <c r="EX74" s="41"/>
      <c r="EY74" s="42"/>
      <c r="EZ74" s="226" t="str">
        <f t="shared" si="167"/>
        <v>Irrigation Efficiency</v>
      </c>
      <c r="FA74" s="102"/>
      <c r="FB74" s="103"/>
      <c r="FC74" s="106"/>
      <c r="FD74" s="41"/>
      <c r="FE74" s="42"/>
      <c r="FF74" s="226" t="str">
        <f t="shared" si="168"/>
        <v>Irrigation Efficiency</v>
      </c>
      <c r="FG74" s="102"/>
      <c r="FH74" s="103"/>
      <c r="FI74" s="106"/>
      <c r="FJ74" s="41"/>
      <c r="FK74" s="42"/>
      <c r="FL74" s="226" t="str">
        <f t="shared" si="169"/>
        <v>Irrigation Efficiency</v>
      </c>
      <c r="FM74" s="125"/>
      <c r="FN74" s="126"/>
      <c r="FO74" s="113"/>
      <c r="FP74" s="51"/>
      <c r="FQ74" s="52"/>
      <c r="FR74" s="176">
        <f t="shared" si="140"/>
        <v>0</v>
      </c>
      <c r="FS74" s="32"/>
      <c r="FT74" s="34"/>
      <c r="FU74" s="34"/>
      <c r="FV74" s="33"/>
      <c r="FW74" s="37"/>
    </row>
    <row r="75" spans="1:179" ht="12.6" customHeight="1">
      <c r="A75" s="1094"/>
      <c r="B75" s="195" t="s">
        <v>100</v>
      </c>
      <c r="C75" s="226" t="str">
        <f t="shared" si="141"/>
        <v>Nutrient Management</v>
      </c>
      <c r="D75" s="102"/>
      <c r="E75" s="103"/>
      <c r="F75" s="106"/>
      <c r="G75" s="41"/>
      <c r="H75" s="42"/>
      <c r="I75" s="226" t="str">
        <f t="shared" si="142"/>
        <v>Nutrient Management</v>
      </c>
      <c r="J75" s="102"/>
      <c r="K75" s="103"/>
      <c r="L75" s="106"/>
      <c r="M75" s="41"/>
      <c r="N75" s="42"/>
      <c r="O75" s="226" t="str">
        <f t="shared" si="143"/>
        <v>Nutrient Management</v>
      </c>
      <c r="P75" s="102"/>
      <c r="Q75" s="103"/>
      <c r="R75" s="106"/>
      <c r="S75" s="41"/>
      <c r="T75" s="42"/>
      <c r="U75" s="226" t="str">
        <f t="shared" si="144"/>
        <v>Nutrient Management</v>
      </c>
      <c r="V75" s="102"/>
      <c r="W75" s="103"/>
      <c r="X75" s="106"/>
      <c r="Y75" s="41"/>
      <c r="Z75" s="42"/>
      <c r="AA75" s="226" t="str">
        <f t="shared" si="145"/>
        <v>Nutrient Management</v>
      </c>
      <c r="AB75" s="102"/>
      <c r="AC75" s="103"/>
      <c r="AD75" s="106"/>
      <c r="AE75" s="41"/>
      <c r="AF75" s="42"/>
      <c r="AG75" s="226" t="str">
        <f t="shared" si="146"/>
        <v>Nutrient Management</v>
      </c>
      <c r="AH75" s="99"/>
      <c r="AI75" s="100"/>
      <c r="AJ75" s="104"/>
      <c r="AK75" s="55"/>
      <c r="AL75" s="56"/>
      <c r="AM75" s="226" t="str">
        <f t="shared" si="147"/>
        <v>Nutrient Management</v>
      </c>
      <c r="AN75" s="102"/>
      <c r="AO75" s="103"/>
      <c r="AP75" s="106"/>
      <c r="AQ75" s="41"/>
      <c r="AR75" s="42"/>
      <c r="AS75" s="176">
        <f t="shared" si="148"/>
        <v>0</v>
      </c>
      <c r="AT75" s="226" t="str">
        <f t="shared" si="149"/>
        <v>Nutrient Management</v>
      </c>
      <c r="AU75" s="99"/>
      <c r="AV75" s="100"/>
      <c r="AW75" s="104"/>
      <c r="AX75" s="55"/>
      <c r="AY75" s="56"/>
      <c r="AZ75" s="226" t="str">
        <f t="shared" si="150"/>
        <v>Nutrient Management</v>
      </c>
      <c r="BA75" s="102"/>
      <c r="BB75" s="103"/>
      <c r="BC75" s="106"/>
      <c r="BD75" s="41"/>
      <c r="BE75" s="42"/>
      <c r="BF75" s="226" t="str">
        <f t="shared" si="151"/>
        <v>Nutrient Management</v>
      </c>
      <c r="BG75" s="99"/>
      <c r="BH75" s="100"/>
      <c r="BI75" s="104"/>
      <c r="BJ75" s="55"/>
      <c r="BK75" s="56"/>
      <c r="BL75" s="226" t="str">
        <f t="shared" si="152"/>
        <v>Nutrient Management</v>
      </c>
      <c r="BM75" s="99"/>
      <c r="BN75" s="100"/>
      <c r="BO75" s="104"/>
      <c r="BP75" s="55"/>
      <c r="BQ75" s="56"/>
      <c r="BR75" s="226" t="str">
        <f t="shared" si="153"/>
        <v>Nutrient Management</v>
      </c>
      <c r="BS75" s="102"/>
      <c r="BT75" s="103"/>
      <c r="BU75" s="106"/>
      <c r="BV75" s="41"/>
      <c r="BW75" s="42"/>
      <c r="BX75" s="226" t="str">
        <f t="shared" si="154"/>
        <v>Nutrient Management</v>
      </c>
      <c r="BY75" s="99"/>
      <c r="BZ75" s="100"/>
      <c r="CA75" s="104"/>
      <c r="CB75" s="55"/>
      <c r="CC75" s="56"/>
      <c r="CD75" s="226" t="str">
        <f t="shared" si="155"/>
        <v>Nutrient Management</v>
      </c>
      <c r="CE75" s="99"/>
      <c r="CF75" s="100"/>
      <c r="CG75" s="104"/>
      <c r="CH75" s="55"/>
      <c r="CI75" s="56"/>
      <c r="CJ75" s="176">
        <f t="shared" si="126"/>
        <v>0</v>
      </c>
      <c r="CK75" s="226" t="str">
        <f t="shared" si="156"/>
        <v>Nutrient Management</v>
      </c>
      <c r="CL75" s="99"/>
      <c r="CM75" s="100"/>
      <c r="CN75" s="104"/>
      <c r="CO75" s="55"/>
      <c r="CP75" s="56"/>
      <c r="CQ75" s="226" t="str">
        <f t="shared" si="157"/>
        <v>Nutrient Management</v>
      </c>
      <c r="CR75" s="102"/>
      <c r="CS75" s="103"/>
      <c r="CT75" s="106"/>
      <c r="CU75" s="41"/>
      <c r="CV75" s="42"/>
      <c r="CW75" s="226" t="str">
        <f t="shared" si="158"/>
        <v>Nutrient Management</v>
      </c>
      <c r="CX75" s="99"/>
      <c r="CY75" s="100"/>
      <c r="CZ75" s="104"/>
      <c r="DA75" s="55"/>
      <c r="DB75" s="56"/>
      <c r="DC75" s="226" t="str">
        <f t="shared" si="159"/>
        <v>Nutrient Management</v>
      </c>
      <c r="DD75" s="99"/>
      <c r="DE75" s="100"/>
      <c r="DF75" s="104"/>
      <c r="DG75" s="55"/>
      <c r="DH75" s="56"/>
      <c r="DI75" s="226" t="str">
        <f t="shared" si="160"/>
        <v>Nutrient Management</v>
      </c>
      <c r="DJ75" s="102"/>
      <c r="DK75" s="103"/>
      <c r="DL75" s="106"/>
      <c r="DM75" s="41"/>
      <c r="DN75" s="42"/>
      <c r="DO75" s="226" t="str">
        <f t="shared" si="161"/>
        <v>Nutrient Management</v>
      </c>
      <c r="DP75" s="125"/>
      <c r="DQ75" s="126"/>
      <c r="DR75" s="113"/>
      <c r="DS75" s="51"/>
      <c r="DT75" s="52"/>
      <c r="DU75" s="226" t="str">
        <f t="shared" si="162"/>
        <v>Nutrient Management</v>
      </c>
      <c r="DV75" s="125"/>
      <c r="DW75" s="126"/>
      <c r="DX75" s="113"/>
      <c r="DY75" s="51"/>
      <c r="DZ75" s="52"/>
      <c r="EA75" s="176">
        <f t="shared" si="133"/>
        <v>0</v>
      </c>
      <c r="EB75" s="226" t="str">
        <f t="shared" si="163"/>
        <v>Nutrient Management</v>
      </c>
      <c r="EC75" s="102"/>
      <c r="ED75" s="103"/>
      <c r="EE75" s="106"/>
      <c r="EF75" s="41"/>
      <c r="EG75" s="42"/>
      <c r="EH75" s="226" t="str">
        <f t="shared" si="164"/>
        <v>Nutrient Management</v>
      </c>
      <c r="EI75" s="102"/>
      <c r="EJ75" s="103"/>
      <c r="EK75" s="106"/>
      <c r="EL75" s="41"/>
      <c r="EM75" s="42"/>
      <c r="EN75" s="226" t="str">
        <f t="shared" si="165"/>
        <v>Nutrient Management</v>
      </c>
      <c r="EO75" s="102"/>
      <c r="EP75" s="103"/>
      <c r="EQ75" s="106"/>
      <c r="ER75" s="41"/>
      <c r="ES75" s="42"/>
      <c r="ET75" s="226" t="str">
        <f t="shared" si="166"/>
        <v>Nutrient Management</v>
      </c>
      <c r="EU75" s="102"/>
      <c r="EV75" s="103"/>
      <c r="EW75" s="106"/>
      <c r="EX75" s="41"/>
      <c r="EY75" s="42"/>
      <c r="EZ75" s="226" t="str">
        <f t="shared" si="167"/>
        <v>Nutrient Management</v>
      </c>
      <c r="FA75" s="102"/>
      <c r="FB75" s="103"/>
      <c r="FC75" s="106"/>
      <c r="FD75" s="41"/>
      <c r="FE75" s="42"/>
      <c r="FF75" s="226" t="str">
        <f t="shared" si="168"/>
        <v>Nutrient Management</v>
      </c>
      <c r="FG75" s="102"/>
      <c r="FH75" s="103"/>
      <c r="FI75" s="106"/>
      <c r="FJ75" s="41"/>
      <c r="FK75" s="42"/>
      <c r="FL75" s="226" t="str">
        <f t="shared" si="169"/>
        <v>Nutrient Management</v>
      </c>
      <c r="FM75" s="125"/>
      <c r="FN75" s="126"/>
      <c r="FO75" s="113"/>
      <c r="FP75" s="51"/>
      <c r="FQ75" s="52"/>
      <c r="FR75" s="176">
        <f t="shared" si="140"/>
        <v>0</v>
      </c>
      <c r="FS75" s="32"/>
      <c r="FT75" s="34"/>
      <c r="FU75" s="34"/>
      <c r="FV75" s="33"/>
      <c r="FW75" s="37"/>
    </row>
    <row r="76" spans="1:179" ht="12.6" customHeight="1">
      <c r="A76" s="1094"/>
      <c r="B76" s="195" t="s">
        <v>690</v>
      </c>
      <c r="C76" s="226" t="str">
        <f t="shared" si="141"/>
        <v>Boreal Forest Restoration</v>
      </c>
      <c r="D76" s="102"/>
      <c r="E76" s="103"/>
      <c r="F76" s="106"/>
      <c r="G76" s="41"/>
      <c r="H76" s="42"/>
      <c r="I76" s="226" t="str">
        <f t="shared" si="142"/>
        <v>Boreal Forest Restoration</v>
      </c>
      <c r="J76" s="102"/>
      <c r="K76" s="103"/>
      <c r="L76" s="106"/>
      <c r="M76" s="41"/>
      <c r="N76" s="42"/>
      <c r="O76" s="226" t="str">
        <f t="shared" si="143"/>
        <v>Boreal Forest Restoration</v>
      </c>
      <c r="P76" s="102"/>
      <c r="Q76" s="103"/>
      <c r="R76" s="106"/>
      <c r="S76" s="41"/>
      <c r="T76" s="42"/>
      <c r="U76" s="226" t="str">
        <f t="shared" si="144"/>
        <v>Boreal Forest Restoration</v>
      </c>
      <c r="V76" s="102"/>
      <c r="W76" s="103"/>
      <c r="X76" s="106"/>
      <c r="Y76" s="41"/>
      <c r="Z76" s="42"/>
      <c r="AA76" s="226" t="str">
        <f t="shared" si="145"/>
        <v>Boreal Forest Restoration</v>
      </c>
      <c r="AB76" s="102"/>
      <c r="AC76" s="103"/>
      <c r="AD76" s="106"/>
      <c r="AE76" s="41"/>
      <c r="AF76" s="42"/>
      <c r="AG76" s="226" t="str">
        <f t="shared" si="146"/>
        <v>Boreal Forest Restoration</v>
      </c>
      <c r="AH76" s="102"/>
      <c r="AI76" s="103"/>
      <c r="AJ76" s="106"/>
      <c r="AK76" s="41"/>
      <c r="AL76" s="42"/>
      <c r="AM76" s="226" t="str">
        <f t="shared" si="147"/>
        <v>Boreal Forest Restoration</v>
      </c>
      <c r="AN76" s="102"/>
      <c r="AO76" s="103"/>
      <c r="AP76" s="106"/>
      <c r="AQ76" s="41"/>
      <c r="AR76" s="42"/>
      <c r="AS76" s="176">
        <f t="shared" si="148"/>
        <v>0</v>
      </c>
      <c r="AT76" s="226" t="str">
        <f t="shared" si="149"/>
        <v>Boreal Forest Restoration</v>
      </c>
      <c r="AU76" s="102"/>
      <c r="AV76" s="103"/>
      <c r="AW76" s="106"/>
      <c r="AX76" s="41"/>
      <c r="AY76" s="42"/>
      <c r="AZ76" s="226" t="str">
        <f t="shared" si="150"/>
        <v>Boreal Forest Restoration</v>
      </c>
      <c r="BA76" s="102"/>
      <c r="BB76" s="103"/>
      <c r="BC76" s="106"/>
      <c r="BD76" s="41"/>
      <c r="BE76" s="42"/>
      <c r="BF76" s="226" t="str">
        <f t="shared" si="151"/>
        <v>Boreal Forest Restoration</v>
      </c>
      <c r="BG76" s="102"/>
      <c r="BH76" s="103"/>
      <c r="BI76" s="106"/>
      <c r="BJ76" s="41"/>
      <c r="BK76" s="42"/>
      <c r="BL76" s="226" t="str">
        <f t="shared" si="152"/>
        <v>Boreal Forest Restoration</v>
      </c>
      <c r="BM76" s="99"/>
      <c r="BN76" s="100"/>
      <c r="BO76" s="104"/>
      <c r="BP76" s="55"/>
      <c r="BQ76" s="56"/>
      <c r="BR76" s="226" t="str">
        <f t="shared" si="153"/>
        <v>Boreal Forest Restoration</v>
      </c>
      <c r="BS76" s="102"/>
      <c r="BT76" s="103"/>
      <c r="BU76" s="106"/>
      <c r="BV76" s="41"/>
      <c r="BW76" s="42"/>
      <c r="BX76" s="226" t="str">
        <f t="shared" si="154"/>
        <v>Boreal Forest Restoration</v>
      </c>
      <c r="BY76" s="99"/>
      <c r="BZ76" s="100"/>
      <c r="CA76" s="104"/>
      <c r="CB76" s="55"/>
      <c r="CC76" s="56"/>
      <c r="CD76" s="226" t="str">
        <f t="shared" si="155"/>
        <v>Boreal Forest Restoration</v>
      </c>
      <c r="CE76" s="99"/>
      <c r="CF76" s="100"/>
      <c r="CG76" s="104"/>
      <c r="CH76" s="55"/>
      <c r="CI76" s="56"/>
      <c r="CJ76" s="176">
        <f t="shared" si="126"/>
        <v>0</v>
      </c>
      <c r="CK76" s="226" t="str">
        <f t="shared" si="156"/>
        <v>Boreal Forest Restoration</v>
      </c>
      <c r="CL76" s="102"/>
      <c r="CM76" s="103"/>
      <c r="CN76" s="106"/>
      <c r="CO76" s="41"/>
      <c r="CP76" s="42"/>
      <c r="CQ76" s="226" t="str">
        <f t="shared" si="157"/>
        <v>Boreal Forest Restoration</v>
      </c>
      <c r="CR76" s="102"/>
      <c r="CS76" s="103"/>
      <c r="CT76" s="106"/>
      <c r="CU76" s="41"/>
      <c r="CV76" s="42"/>
      <c r="CW76" s="226" t="str">
        <f t="shared" si="158"/>
        <v>Boreal Forest Restoration</v>
      </c>
      <c r="CX76" s="99"/>
      <c r="CY76" s="100"/>
      <c r="CZ76" s="104"/>
      <c r="DA76" s="55"/>
      <c r="DB76" s="56"/>
      <c r="DC76" s="226" t="str">
        <f t="shared" si="159"/>
        <v>Boreal Forest Restoration</v>
      </c>
      <c r="DD76" s="99"/>
      <c r="DE76" s="100"/>
      <c r="DF76" s="104"/>
      <c r="DG76" s="55"/>
      <c r="DH76" s="56"/>
      <c r="DI76" s="226" t="str">
        <f t="shared" si="160"/>
        <v>Boreal Forest Restoration</v>
      </c>
      <c r="DJ76" s="102"/>
      <c r="DK76" s="103"/>
      <c r="DL76" s="106"/>
      <c r="DM76" s="41"/>
      <c r="DN76" s="42"/>
      <c r="DO76" s="226" t="str">
        <f t="shared" si="161"/>
        <v>Boreal Forest Restoration</v>
      </c>
      <c r="DP76" s="125"/>
      <c r="DQ76" s="126"/>
      <c r="DR76" s="113"/>
      <c r="DS76" s="51"/>
      <c r="DT76" s="52"/>
      <c r="DU76" s="226" t="str">
        <f t="shared" si="162"/>
        <v>Boreal Forest Restoration</v>
      </c>
      <c r="DV76" s="125"/>
      <c r="DW76" s="126"/>
      <c r="DX76" s="113"/>
      <c r="DY76" s="51"/>
      <c r="DZ76" s="52"/>
      <c r="EA76" s="176">
        <f t="shared" si="133"/>
        <v>0</v>
      </c>
      <c r="EB76" s="226" t="str">
        <f t="shared" si="163"/>
        <v>Boreal Forest Restoration</v>
      </c>
      <c r="EC76" s="102"/>
      <c r="ED76" s="103"/>
      <c r="EE76" s="106"/>
      <c r="EF76" s="41"/>
      <c r="EG76" s="42"/>
      <c r="EH76" s="226" t="str">
        <f t="shared" si="164"/>
        <v>Boreal Forest Restoration</v>
      </c>
      <c r="EI76" s="102"/>
      <c r="EJ76" s="103"/>
      <c r="EK76" s="106"/>
      <c r="EL76" s="41"/>
      <c r="EM76" s="42"/>
      <c r="EN76" s="226" t="str">
        <f t="shared" si="165"/>
        <v>Boreal Forest Restoration</v>
      </c>
      <c r="EO76" s="102"/>
      <c r="EP76" s="103"/>
      <c r="EQ76" s="106"/>
      <c r="ER76" s="41"/>
      <c r="ES76" s="42"/>
      <c r="ET76" s="226" t="str">
        <f t="shared" si="166"/>
        <v>Boreal Forest Restoration</v>
      </c>
      <c r="EU76" s="102"/>
      <c r="EV76" s="103"/>
      <c r="EW76" s="106"/>
      <c r="EX76" s="41"/>
      <c r="EY76" s="42"/>
      <c r="EZ76" s="226" t="str">
        <f t="shared" si="167"/>
        <v>Boreal Forest Restoration</v>
      </c>
      <c r="FA76" s="102"/>
      <c r="FB76" s="103"/>
      <c r="FC76" s="106"/>
      <c r="FD76" s="41"/>
      <c r="FE76" s="42"/>
      <c r="FF76" s="226" t="str">
        <f t="shared" si="168"/>
        <v>Boreal Forest Restoration</v>
      </c>
      <c r="FG76" s="102"/>
      <c r="FH76" s="103"/>
      <c r="FI76" s="106"/>
      <c r="FJ76" s="41"/>
      <c r="FK76" s="42"/>
      <c r="FL76" s="226" t="str">
        <f t="shared" si="169"/>
        <v>Boreal Forest Restoration</v>
      </c>
      <c r="FM76" s="125"/>
      <c r="FN76" s="126"/>
      <c r="FO76" s="113"/>
      <c r="FP76" s="51"/>
      <c r="FQ76" s="52"/>
      <c r="FR76" s="176">
        <f t="shared" si="140"/>
        <v>0</v>
      </c>
      <c r="FS76" s="32"/>
      <c r="FT76" s="34"/>
      <c r="FU76" s="34"/>
      <c r="FV76" s="33"/>
      <c r="FW76" s="37"/>
    </row>
    <row r="77" spans="1:179" ht="12.6" customHeight="1" thickBot="1">
      <c r="A77" s="1094"/>
      <c r="B77" s="195" t="s">
        <v>549</v>
      </c>
      <c r="C77" s="226" t="str">
        <f t="shared" si="141"/>
        <v>Sustainable Intensification</v>
      </c>
      <c r="D77" s="102"/>
      <c r="E77" s="103"/>
      <c r="F77" s="106"/>
      <c r="G77" s="41"/>
      <c r="H77" s="42"/>
      <c r="I77" s="226" t="str">
        <f t="shared" si="142"/>
        <v>Sustainable Intensification</v>
      </c>
      <c r="J77" s="102"/>
      <c r="K77" s="103"/>
      <c r="L77" s="106"/>
      <c r="M77" s="41"/>
      <c r="N77" s="42"/>
      <c r="O77" s="226" t="str">
        <f t="shared" si="143"/>
        <v>Sustainable Intensification</v>
      </c>
      <c r="P77" s="102"/>
      <c r="Q77" s="103"/>
      <c r="R77" s="106"/>
      <c r="S77" s="41"/>
      <c r="T77" s="42"/>
      <c r="U77" s="226" t="str">
        <f t="shared" si="144"/>
        <v>Sustainable Intensification</v>
      </c>
      <c r="V77" s="102"/>
      <c r="W77" s="103"/>
      <c r="X77" s="106"/>
      <c r="Y77" s="41"/>
      <c r="Z77" s="42"/>
      <c r="AA77" s="226" t="str">
        <f t="shared" si="145"/>
        <v>Sustainable Intensification</v>
      </c>
      <c r="AB77" s="102"/>
      <c r="AC77" s="103"/>
      <c r="AD77" s="106"/>
      <c r="AE77" s="41"/>
      <c r="AF77" s="42"/>
      <c r="AG77" s="226" t="str">
        <f t="shared" si="146"/>
        <v>Sustainable Intensification</v>
      </c>
      <c r="AH77" s="102"/>
      <c r="AI77" s="103"/>
      <c r="AJ77" s="106"/>
      <c r="AK77" s="41"/>
      <c r="AL77" s="42"/>
      <c r="AM77" s="226" t="str">
        <f t="shared" si="147"/>
        <v>Sustainable Intensification</v>
      </c>
      <c r="AN77" s="102"/>
      <c r="AO77" s="103"/>
      <c r="AP77" s="106"/>
      <c r="AQ77" s="41"/>
      <c r="AR77" s="42"/>
      <c r="AS77" s="176">
        <f t="shared" si="148"/>
        <v>0</v>
      </c>
      <c r="AT77" s="226" t="str">
        <f t="shared" si="149"/>
        <v>Sustainable Intensification</v>
      </c>
      <c r="AU77" s="102"/>
      <c r="AV77" s="103"/>
      <c r="AW77" s="106"/>
      <c r="AX77" s="41"/>
      <c r="AY77" s="42"/>
      <c r="AZ77" s="226" t="str">
        <f t="shared" si="150"/>
        <v>Sustainable Intensification</v>
      </c>
      <c r="BA77" s="102"/>
      <c r="BB77" s="103"/>
      <c r="BC77" s="104"/>
      <c r="BD77" s="41"/>
      <c r="BE77" s="42"/>
      <c r="BF77" s="226" t="str">
        <f t="shared" si="151"/>
        <v>Sustainable Intensification</v>
      </c>
      <c r="BG77" s="102"/>
      <c r="BH77" s="103"/>
      <c r="BI77" s="106"/>
      <c r="BJ77" s="41"/>
      <c r="BK77" s="42"/>
      <c r="BL77" s="226" t="str">
        <f t="shared" si="152"/>
        <v>Sustainable Intensification</v>
      </c>
      <c r="BM77" s="102"/>
      <c r="BN77" s="103"/>
      <c r="BO77" s="106"/>
      <c r="BP77" s="41"/>
      <c r="BQ77" s="42"/>
      <c r="BR77" s="226" t="str">
        <f t="shared" si="153"/>
        <v>Sustainable Intensification</v>
      </c>
      <c r="BS77" s="102"/>
      <c r="BT77" s="103"/>
      <c r="BU77" s="104"/>
      <c r="BV77" s="41"/>
      <c r="BW77" s="42"/>
      <c r="BX77" s="226" t="str">
        <f t="shared" si="154"/>
        <v>Sustainable Intensification</v>
      </c>
      <c r="BY77" s="102"/>
      <c r="BZ77" s="103"/>
      <c r="CA77" s="104"/>
      <c r="CB77" s="41"/>
      <c r="CC77" s="42"/>
      <c r="CD77" s="226" t="str">
        <f t="shared" si="155"/>
        <v>Sustainable Intensification</v>
      </c>
      <c r="CE77" s="102"/>
      <c r="CF77" s="103"/>
      <c r="CG77" s="104"/>
      <c r="CH77" s="41"/>
      <c r="CI77" s="42"/>
      <c r="CJ77" s="176">
        <f t="shared" ref="CJ77" si="238">SUM(AV77+BB77+BH77+BN77+BT77+BZ77+CF77)+SUM(AY77+BE77+BK77+BQ77+BW77+CC77+CI77)</f>
        <v>0</v>
      </c>
      <c r="CK77" s="226" t="str">
        <f t="shared" si="156"/>
        <v>Sustainable Intensification</v>
      </c>
      <c r="CL77" s="102"/>
      <c r="CM77" s="103"/>
      <c r="CN77" s="106"/>
      <c r="CO77" s="41"/>
      <c r="CP77" s="42"/>
      <c r="CQ77" s="226" t="str">
        <f t="shared" si="157"/>
        <v>Sustainable Intensification</v>
      </c>
      <c r="CR77" s="102"/>
      <c r="CS77" s="103"/>
      <c r="CT77" s="106"/>
      <c r="CU77" s="41"/>
      <c r="CV77" s="42"/>
      <c r="CW77" s="226" t="str">
        <f t="shared" si="158"/>
        <v>Sustainable Intensification</v>
      </c>
      <c r="CX77" s="102"/>
      <c r="CY77" s="103"/>
      <c r="CZ77" s="106"/>
      <c r="DA77" s="41"/>
      <c r="DB77" s="42"/>
      <c r="DC77" s="226" t="str">
        <f t="shared" si="159"/>
        <v>Sustainable Intensification</v>
      </c>
      <c r="DD77" s="129"/>
      <c r="DE77" s="130"/>
      <c r="DF77" s="116"/>
      <c r="DG77" s="57"/>
      <c r="DH77" s="58"/>
      <c r="DI77" s="226" t="str">
        <f t="shared" si="160"/>
        <v>Sustainable Intensification</v>
      </c>
      <c r="DJ77" s="102"/>
      <c r="DK77" s="103"/>
      <c r="DL77" s="106"/>
      <c r="DM77" s="41"/>
      <c r="DN77" s="42"/>
      <c r="DO77" s="226" t="str">
        <f t="shared" si="161"/>
        <v>Sustainable Intensification</v>
      </c>
      <c r="DP77" s="102"/>
      <c r="DQ77" s="103"/>
      <c r="DR77" s="106"/>
      <c r="DS77" s="41"/>
      <c r="DT77" s="42"/>
      <c r="DU77" s="226" t="str">
        <f t="shared" si="162"/>
        <v>Sustainable Intensification</v>
      </c>
      <c r="DV77" s="125"/>
      <c r="DW77" s="126"/>
      <c r="DX77" s="113"/>
      <c r="DY77" s="51"/>
      <c r="DZ77" s="52"/>
      <c r="EA77" s="176">
        <f>SUM(CM77+CS77+CY77+DE77+DK77+DQ77+DW77)+SUM(CP77+CV77+DB77+DH77+DN77+DT77+DZ77)</f>
        <v>0</v>
      </c>
      <c r="EB77" s="226" t="str">
        <f t="shared" si="163"/>
        <v>Sustainable Intensification</v>
      </c>
      <c r="EC77" s="102"/>
      <c r="ED77" s="103"/>
      <c r="EE77" s="106"/>
      <c r="EF77" s="41"/>
      <c r="EG77" s="42"/>
      <c r="EH77" s="226" t="str">
        <f t="shared" si="164"/>
        <v>Sustainable Intensification</v>
      </c>
      <c r="EI77" s="102"/>
      <c r="EJ77" s="103"/>
      <c r="EK77" s="106"/>
      <c r="EL77" s="41"/>
      <c r="EM77" s="42"/>
      <c r="EN77" s="226" t="str">
        <f t="shared" si="165"/>
        <v>Sustainable Intensification</v>
      </c>
      <c r="EO77" s="102"/>
      <c r="EP77" s="103"/>
      <c r="EQ77" s="106"/>
      <c r="ER77" s="41"/>
      <c r="ES77" s="42"/>
      <c r="ET77" s="226" t="str">
        <f t="shared" si="166"/>
        <v>Sustainable Intensification</v>
      </c>
      <c r="EU77" s="102"/>
      <c r="EV77" s="103"/>
      <c r="EW77" s="106"/>
      <c r="EX77" s="41"/>
      <c r="EY77" s="42"/>
      <c r="EZ77" s="226" t="str">
        <f t="shared" si="167"/>
        <v>Sustainable Intensification</v>
      </c>
      <c r="FA77" s="102"/>
      <c r="FB77" s="103"/>
      <c r="FC77" s="106"/>
      <c r="FD77" s="41"/>
      <c r="FE77" s="42"/>
      <c r="FF77" s="226" t="str">
        <f t="shared" si="168"/>
        <v>Sustainable Intensification</v>
      </c>
      <c r="FG77" s="102"/>
      <c r="FH77" s="103"/>
      <c r="FI77" s="106"/>
      <c r="FJ77" s="41"/>
      <c r="FK77" s="42"/>
      <c r="FL77" s="226" t="str">
        <f t="shared" si="169"/>
        <v>Sustainable Intensification</v>
      </c>
      <c r="FM77" s="102"/>
      <c r="FN77" s="103"/>
      <c r="FO77" s="106"/>
      <c r="FP77" s="41"/>
      <c r="FQ77" s="42"/>
      <c r="FR77" s="176">
        <f t="shared" ref="FR77" si="239">SUM(ED77+EJ77+EP77+EV77+FB77+FH77+FN77)+SUM(EG77+EM77+ES77+EY77+FE77+FK77+FQ77)</f>
        <v>0</v>
      </c>
      <c r="FS77" s="32"/>
      <c r="FT77" s="34"/>
      <c r="FU77" s="34"/>
      <c r="FV77" s="33"/>
      <c r="FW77" s="37"/>
    </row>
    <row r="78" spans="1:179" s="201" customFormat="1" ht="12.6" customHeight="1" thickBot="1">
      <c r="A78" s="1094"/>
      <c r="B78" s="223"/>
      <c r="C78" s="231" t="s">
        <v>0</v>
      </c>
      <c r="D78" s="202"/>
      <c r="E78" s="158" t="s">
        <v>71</v>
      </c>
      <c r="F78" s="159"/>
      <c r="G78" s="160">
        <f>1-SUM(G49:G77)</f>
        <v>0</v>
      </c>
      <c r="H78" s="203"/>
      <c r="I78" s="225" t="s">
        <v>0</v>
      </c>
      <c r="J78" s="202"/>
      <c r="K78" s="158" t="s">
        <v>71</v>
      </c>
      <c r="L78" s="159"/>
      <c r="M78" s="160">
        <f>1-SUM(M49:M77)</f>
        <v>0</v>
      </c>
      <c r="N78" s="203"/>
      <c r="O78" s="231" t="s">
        <v>0</v>
      </c>
      <c r="P78" s="202"/>
      <c r="Q78" s="158" t="s">
        <v>71</v>
      </c>
      <c r="R78" s="159"/>
      <c r="S78" s="160">
        <f>1-SUM(S49:S77)</f>
        <v>0</v>
      </c>
      <c r="T78" s="203"/>
      <c r="U78" s="231" t="s">
        <v>0</v>
      </c>
      <c r="V78" s="202"/>
      <c r="W78" s="158" t="s">
        <v>71</v>
      </c>
      <c r="X78" s="159"/>
      <c r="Y78" s="160">
        <f>1-SUM(Y49:Y77)</f>
        <v>0</v>
      </c>
      <c r="Z78" s="203"/>
      <c r="AA78" s="231" t="s">
        <v>0</v>
      </c>
      <c r="AB78" s="202"/>
      <c r="AC78" s="158" t="s">
        <v>71</v>
      </c>
      <c r="AD78" s="159"/>
      <c r="AE78" s="160">
        <f>1-SUM(AE49:AE77)</f>
        <v>0</v>
      </c>
      <c r="AF78" s="203"/>
      <c r="AG78" s="231" t="s">
        <v>0</v>
      </c>
      <c r="AH78" s="202"/>
      <c r="AI78" s="158" t="s">
        <v>71</v>
      </c>
      <c r="AJ78" s="159"/>
      <c r="AK78" s="160">
        <f>1-SUM(AK49:AK77)</f>
        <v>0</v>
      </c>
      <c r="AL78" s="203"/>
      <c r="AM78" s="231" t="s">
        <v>0</v>
      </c>
      <c r="AN78" s="202"/>
      <c r="AO78" s="158" t="s">
        <v>71</v>
      </c>
      <c r="AP78" s="159"/>
      <c r="AQ78" s="160">
        <f>1-SUM(AQ49:AQ77)</f>
        <v>0</v>
      </c>
      <c r="AR78" s="203"/>
      <c r="AS78" s="177"/>
      <c r="AT78" s="231" t="s">
        <v>0</v>
      </c>
      <c r="AU78" s="202"/>
      <c r="AV78" s="133" t="s">
        <v>71</v>
      </c>
      <c r="AX78" s="136">
        <f>1-SUM(AX49:AX77)</f>
        <v>0</v>
      </c>
      <c r="AY78" s="203"/>
      <c r="AZ78" s="231" t="s">
        <v>0</v>
      </c>
      <c r="BA78" s="202"/>
      <c r="BB78" s="133" t="s">
        <v>71</v>
      </c>
      <c r="BD78" s="136">
        <f>1-SUM(BD49:BD77)</f>
        <v>0</v>
      </c>
      <c r="BE78" s="203"/>
      <c r="BF78" s="231" t="s">
        <v>0</v>
      </c>
      <c r="BG78" s="202"/>
      <c r="BH78" s="133" t="s">
        <v>71</v>
      </c>
      <c r="BJ78" s="136">
        <f>1-SUM(BJ49:BJ77)</f>
        <v>0</v>
      </c>
      <c r="BK78" s="203"/>
      <c r="BL78" s="231" t="s">
        <v>0</v>
      </c>
      <c r="BM78" s="202"/>
      <c r="BN78" s="133" t="s">
        <v>71</v>
      </c>
      <c r="BP78" s="136">
        <f>1-SUM(BP49:BP77)</f>
        <v>0</v>
      </c>
      <c r="BQ78" s="203"/>
      <c r="BR78" s="231" t="s">
        <v>0</v>
      </c>
      <c r="BS78" s="202"/>
      <c r="BT78" s="133" t="s">
        <v>71</v>
      </c>
      <c r="BV78" s="136">
        <f>1-SUM(BV49:BV77)</f>
        <v>0</v>
      </c>
      <c r="BW78" s="203"/>
      <c r="BX78" s="231" t="s">
        <v>0</v>
      </c>
      <c r="BY78" s="202"/>
      <c r="BZ78" s="133" t="s">
        <v>71</v>
      </c>
      <c r="CB78" s="136">
        <f>1-SUM(CB49:CB77)</f>
        <v>0</v>
      </c>
      <c r="CC78" s="203"/>
      <c r="CD78" s="231" t="s">
        <v>0</v>
      </c>
      <c r="CE78" s="202"/>
      <c r="CF78" s="133" t="s">
        <v>71</v>
      </c>
      <c r="CH78" s="136">
        <f>1-SUM(CH49:CH77)</f>
        <v>0</v>
      </c>
      <c r="CI78" s="203"/>
      <c r="CJ78" s="177"/>
      <c r="CK78" s="231" t="s">
        <v>0</v>
      </c>
      <c r="CL78" s="202"/>
      <c r="CM78" s="133" t="s">
        <v>71</v>
      </c>
      <c r="CO78" s="136">
        <f>1-SUM(CO49:CO77)</f>
        <v>0</v>
      </c>
      <c r="CP78" s="203"/>
      <c r="CQ78" s="231" t="s">
        <v>0</v>
      </c>
      <c r="CR78" s="202"/>
      <c r="CS78" s="133" t="s">
        <v>71</v>
      </c>
      <c r="CU78" s="136">
        <f>1-SUM(CU49:CU77)</f>
        <v>0</v>
      </c>
      <c r="CV78" s="203"/>
      <c r="CW78" s="231" t="s">
        <v>0</v>
      </c>
      <c r="CX78" s="202"/>
      <c r="CY78" s="133" t="s">
        <v>71</v>
      </c>
      <c r="DA78" s="136">
        <f>1-SUM(DA49:DA77)</f>
        <v>0</v>
      </c>
      <c r="DB78" s="203"/>
      <c r="DC78" s="231" t="s">
        <v>0</v>
      </c>
      <c r="DD78" s="202"/>
      <c r="DE78" s="133" t="s">
        <v>71</v>
      </c>
      <c r="DG78" s="136">
        <f>1-SUM(DG49:DG77)</f>
        <v>0</v>
      </c>
      <c r="DH78" s="203"/>
      <c r="DI78" s="231" t="s">
        <v>0</v>
      </c>
      <c r="DJ78" s="202"/>
      <c r="DK78" s="133" t="s">
        <v>71</v>
      </c>
      <c r="DM78" s="136">
        <f>1-SUM(DM49:DM77)</f>
        <v>0</v>
      </c>
      <c r="DN78" s="203"/>
      <c r="DO78" s="231" t="s">
        <v>0</v>
      </c>
      <c r="DP78" s="202"/>
      <c r="DQ78" s="133" t="s">
        <v>71</v>
      </c>
      <c r="DS78" s="136">
        <f>1-SUM(DS49:DS77)</f>
        <v>0</v>
      </c>
      <c r="DT78" s="203"/>
      <c r="DU78" s="231" t="s">
        <v>0</v>
      </c>
      <c r="DV78" s="202"/>
      <c r="DW78" s="133" t="s">
        <v>71</v>
      </c>
      <c r="DY78" s="136">
        <f>1-SUM(DY49:DY77)</f>
        <v>0</v>
      </c>
      <c r="DZ78" s="203"/>
      <c r="EA78" s="177"/>
      <c r="EB78" s="231" t="s">
        <v>0</v>
      </c>
      <c r="EC78" s="202"/>
      <c r="ED78" s="133" t="s">
        <v>71</v>
      </c>
      <c r="EF78" s="136">
        <f>1-SUM(EF49:EF77)</f>
        <v>0</v>
      </c>
      <c r="EG78" s="203"/>
      <c r="EH78" s="231" t="s">
        <v>0</v>
      </c>
      <c r="EI78" s="202"/>
      <c r="EJ78" s="133" t="s">
        <v>71</v>
      </c>
      <c r="EL78" s="136">
        <f>1-SUM(EL49:EL77)</f>
        <v>0</v>
      </c>
      <c r="EM78" s="203"/>
      <c r="EN78" s="231" t="s">
        <v>0</v>
      </c>
      <c r="EO78" s="202"/>
      <c r="EP78" s="133" t="s">
        <v>71</v>
      </c>
      <c r="ER78" s="136">
        <f>1-SUM(ER49:ER77)</f>
        <v>0</v>
      </c>
      <c r="ES78" s="203"/>
      <c r="ET78" s="231" t="s">
        <v>0</v>
      </c>
      <c r="EU78" s="202"/>
      <c r="EV78" s="133" t="s">
        <v>71</v>
      </c>
      <c r="EX78" s="136">
        <f>1-SUM(EX51:EX77)</f>
        <v>0</v>
      </c>
      <c r="EY78" s="203"/>
      <c r="EZ78" s="231" t="s">
        <v>0</v>
      </c>
      <c r="FA78" s="202"/>
      <c r="FB78" s="133" t="s">
        <v>71</v>
      </c>
      <c r="FD78" s="136">
        <f>1-SUM(FD51:FD77)</f>
        <v>0</v>
      </c>
      <c r="FE78" s="203"/>
      <c r="FF78" s="231" t="s">
        <v>0</v>
      </c>
      <c r="FG78" s="202"/>
      <c r="FH78" s="133" t="s">
        <v>71</v>
      </c>
      <c r="FJ78" s="136">
        <f>1-SUM(FJ51:FJ77)</f>
        <v>0</v>
      </c>
      <c r="FK78" s="203"/>
      <c r="FL78" s="231" t="s">
        <v>0</v>
      </c>
      <c r="FM78" s="202"/>
      <c r="FN78" s="133" t="s">
        <v>71</v>
      </c>
      <c r="FP78" s="136">
        <f>1-SUM(FP51:FP77)</f>
        <v>0</v>
      </c>
      <c r="FQ78" s="203"/>
      <c r="FR78" s="177"/>
      <c r="FS78" s="199"/>
      <c r="FT78" s="199"/>
      <c r="FU78" s="199"/>
      <c r="FV78" s="200"/>
      <c r="FW78" s="204"/>
    </row>
    <row r="79" spans="1:179" s="165" customFormat="1" ht="12.6" customHeight="1">
      <c r="A79" s="325"/>
      <c r="B79" s="215">
        <f>SUM(C79+I79+O79+U79+AA79+AG79+AM79+AT79+AZ79+BF79+BL79+BR79+BX79+CD79+CK79+CQ79+CW79+DC79+DI79+DO79+DU79+EB79+EH79+EN79+ET79+EZ79+FF79+FL79+FV79)</f>
        <v>1363.9500670000007</v>
      </c>
      <c r="C79" s="232">
        <f>'World Land Data'!B3</f>
        <v>201.19272100000001</v>
      </c>
      <c r="D79" s="161"/>
      <c r="E79" s="161">
        <f>C79-SUM(E49:E77)</f>
        <v>77.847178616674768</v>
      </c>
      <c r="F79" s="161"/>
      <c r="G79" s="162">
        <f>SUM(G49:G77)</f>
        <v>1</v>
      </c>
      <c r="H79" s="163"/>
      <c r="I79" s="232">
        <f>'World Land Data'!C3</f>
        <v>34.221830999999995</v>
      </c>
      <c r="J79" s="161"/>
      <c r="K79" s="161">
        <f>I79-SUM(K49:K77)</f>
        <v>13.241398482038804</v>
      </c>
      <c r="L79" s="161"/>
      <c r="M79" s="162">
        <f>SUM(M49:M77)</f>
        <v>1</v>
      </c>
      <c r="N79" s="163"/>
      <c r="O79" s="234">
        <f>'World Land Data'!D3</f>
        <v>134.76406600000001</v>
      </c>
      <c r="P79" s="161"/>
      <c r="Q79" s="161">
        <f>O79-SUM(Q49:Q77)</f>
        <v>52.144045096996052</v>
      </c>
      <c r="R79" s="161"/>
      <c r="S79" s="162">
        <f>SUM(S49:S77)</f>
        <v>1</v>
      </c>
      <c r="T79" s="163"/>
      <c r="U79" s="234">
        <f>'World Land Data'!E3</f>
        <v>124.58389899999997</v>
      </c>
      <c r="V79" s="161"/>
      <c r="W79" s="161">
        <f>U79-SUM(W51:W77)</f>
        <v>80.715936448687785</v>
      </c>
      <c r="X79" s="161"/>
      <c r="Y79" s="162">
        <f>SUM(Y49:Y78)</f>
        <v>1</v>
      </c>
      <c r="Z79" s="163"/>
      <c r="AA79" s="234">
        <f>'World Land Data'!F3</f>
        <v>17.619758000000001</v>
      </c>
      <c r="AB79" s="161"/>
      <c r="AC79" s="161">
        <f>AA79-SUM(AC51:AC77)</f>
        <v>11.415562351032685</v>
      </c>
      <c r="AD79" s="161"/>
      <c r="AE79" s="162">
        <f>SUM(AE49:AE78)</f>
        <v>1</v>
      </c>
      <c r="AF79" s="163"/>
      <c r="AG79" s="234">
        <f>'World Land Data'!G3</f>
        <v>25.449154999999998</v>
      </c>
      <c r="AH79" s="161"/>
      <c r="AI79" s="161">
        <f>AG79-SUM(AI49:AI77)</f>
        <v>16.488104756239853</v>
      </c>
      <c r="AJ79" s="161"/>
      <c r="AK79" s="162">
        <f>SUM(AK49:AK78)</f>
        <v>1</v>
      </c>
      <c r="AL79" s="163"/>
      <c r="AM79" s="232">
        <f>'World Land Data'!H3</f>
        <v>34.108348999999997</v>
      </c>
      <c r="AN79" s="161"/>
      <c r="AO79" s="161">
        <f>AM79-SUM(AO49:AO77)</f>
        <v>22.098259505055818</v>
      </c>
      <c r="AP79" s="161"/>
      <c r="AQ79" s="162">
        <f>SUM(AQ49:AQ78)</f>
        <v>1</v>
      </c>
      <c r="AR79" s="153"/>
      <c r="AS79" s="177"/>
      <c r="AT79" s="234">
        <f>'World Land Data'!I3</f>
        <v>275.61522500000001</v>
      </c>
      <c r="AU79" s="164"/>
      <c r="AV79" s="155">
        <f>AT79-SUM(AV49:AV77)</f>
        <v>181.09145937638468</v>
      </c>
      <c r="AW79" s="161"/>
      <c r="AX79" s="149">
        <f>SUM(AX49:AX77)</f>
        <v>1</v>
      </c>
      <c r="AY79" s="164"/>
      <c r="AZ79" s="232">
        <f>'World Land Data'!J3</f>
        <v>46.216817000000006</v>
      </c>
      <c r="BA79" s="164"/>
      <c r="BB79" s="155">
        <f>AZ79-SUM(BB49:BB77)</f>
        <v>30.36650402118136</v>
      </c>
      <c r="BC79" s="161"/>
      <c r="BD79" s="149">
        <f>SUM(BD49:BD77)</f>
        <v>1</v>
      </c>
      <c r="BE79" s="164"/>
      <c r="BF79" s="232">
        <f>'World Land Data'!K3</f>
        <v>70.652697000000003</v>
      </c>
      <c r="BG79" s="153"/>
      <c r="BH79" s="155">
        <f>BF79-SUM(BH49:BH77)</f>
        <v>46.421963839651873</v>
      </c>
      <c r="BI79" s="161"/>
      <c r="BJ79" s="149">
        <f>SUM(BJ49:BJ77)</f>
        <v>1</v>
      </c>
      <c r="BK79" s="153"/>
      <c r="BL79" s="232">
        <f>'World Land Data'!L3</f>
        <v>30.667237</v>
      </c>
      <c r="BM79" s="153"/>
      <c r="BN79" s="155">
        <f>BL79-SUM(BN49:BN77)</f>
        <v>29.941493381005092</v>
      </c>
      <c r="BO79" s="161"/>
      <c r="BP79" s="149">
        <f>SUM(BP49:BP77)</f>
        <v>1</v>
      </c>
      <c r="BQ79" s="153"/>
      <c r="BR79" s="232">
        <f>'World Land Data'!M3</f>
        <v>36.543472999999999</v>
      </c>
      <c r="BS79" s="153"/>
      <c r="BT79" s="155">
        <f>BR79-SUM(BT49:BT77)</f>
        <v>35.678667593968058</v>
      </c>
      <c r="BU79" s="161"/>
      <c r="BV79" s="149">
        <f>SUM(BV49:BV77)</f>
        <v>1</v>
      </c>
      <c r="BW79" s="153"/>
      <c r="BX79" s="232">
        <f>'World Land Data'!N3</f>
        <v>14.910783000000002</v>
      </c>
      <c r="BY79" s="153"/>
      <c r="BZ79" s="155">
        <f>BX79-SUM(BZ49:BZ77)</f>
        <v>14.557917640252473</v>
      </c>
      <c r="CA79" s="161"/>
      <c r="CB79" s="149">
        <f>SUM(CB49:CB77)</f>
        <v>1</v>
      </c>
      <c r="CC79" s="153"/>
      <c r="CD79" s="232">
        <f>'World Land Data'!O3</f>
        <v>9.9909750000000006</v>
      </c>
      <c r="CE79" s="153"/>
      <c r="CF79" s="155">
        <f>CD79-SUM(CF49:CF77)</f>
        <v>9.7545374509052571</v>
      </c>
      <c r="CG79" s="161"/>
      <c r="CH79" s="149">
        <f>SUM(CH49:CH77)</f>
        <v>1</v>
      </c>
      <c r="CI79" s="161"/>
      <c r="CJ79" s="177"/>
      <c r="CK79" s="232">
        <f>'World Land Data'!P3</f>
        <v>64.614053000000013</v>
      </c>
      <c r="CL79" s="164"/>
      <c r="CM79" s="155">
        <f>CK79-SUM(CM49:CM77)</f>
        <v>37.816668129560398</v>
      </c>
      <c r="CN79" s="161"/>
      <c r="CO79" s="149">
        <f>SUM(CO49:CO77)</f>
        <v>1</v>
      </c>
      <c r="CP79" s="164"/>
      <c r="CQ79" s="232">
        <f>'World Land Data'!Q3</f>
        <v>6.673495</v>
      </c>
      <c r="CR79" s="164"/>
      <c r="CS79" s="155">
        <f>CQ79-SUM(CS49:CS77)</f>
        <v>3.905796556041464</v>
      </c>
      <c r="CT79" s="161"/>
      <c r="CU79" s="149">
        <f>SUM(CU49:CU77)</f>
        <v>1</v>
      </c>
      <c r="CV79" s="164"/>
      <c r="CW79" s="232">
        <f>'World Land Data'!R3</f>
        <v>3.0456029999999998</v>
      </c>
      <c r="CX79" s="153"/>
      <c r="CY79" s="155">
        <f>CW79-SUM(CY49:CY77)</f>
        <v>1.7825001305117558</v>
      </c>
      <c r="CZ79" s="161"/>
      <c r="DA79" s="149">
        <f>SUM(DA49:DA77)</f>
        <v>1</v>
      </c>
      <c r="DB79" s="153"/>
      <c r="DC79" s="232">
        <f>'World Land Data'!S3</f>
        <v>1.0357580000000002</v>
      </c>
      <c r="DD79" s="153"/>
      <c r="DE79" s="155">
        <f>DC79-SUM(DE49:DE77)</f>
        <v>1.0128294069057941</v>
      </c>
      <c r="DF79" s="161"/>
      <c r="DG79" s="149">
        <f>SUM(DG49:DG77)</f>
        <v>1</v>
      </c>
      <c r="DH79" s="153"/>
      <c r="DI79" s="232">
        <f>'World Land Data'!T3</f>
        <v>3.5822309999999988</v>
      </c>
      <c r="DJ79" s="153"/>
      <c r="DK79" s="155">
        <f>DI79-SUM(DK49:DK77)</f>
        <v>3.5029310892404868</v>
      </c>
      <c r="DL79" s="161"/>
      <c r="DM79" s="149">
        <f>SUM(DM49:DM77)</f>
        <v>1</v>
      </c>
      <c r="DN79" s="153"/>
      <c r="DO79" s="232">
        <f>'World Land Data'!U3</f>
        <v>0.12512599999999999</v>
      </c>
      <c r="DP79" s="153"/>
      <c r="DQ79" s="155">
        <f>DO79-SUM(DQ49:DQ77)</f>
        <v>0.12235608353350336</v>
      </c>
      <c r="DR79" s="161"/>
      <c r="DS79" s="149">
        <f>SUM(DS49:DS77)</f>
        <v>1</v>
      </c>
      <c r="DT79" s="153"/>
      <c r="DU79" s="232">
        <f>'World Land Data'!V3</f>
        <v>5.8053999999999994E-2</v>
      </c>
      <c r="DV79" s="153"/>
      <c r="DW79" s="155">
        <f>DU79-SUM(DW49:DW77)</f>
        <v>5.6768857579192207E-2</v>
      </c>
      <c r="DX79" s="161"/>
      <c r="DY79" s="149">
        <f>SUM(DY49:DY77)</f>
        <v>1</v>
      </c>
      <c r="DZ79" s="153"/>
      <c r="EA79" s="177"/>
      <c r="EB79" s="232">
        <f>'World Land Data'!W3</f>
        <v>94.638801000000001</v>
      </c>
      <c r="EC79" s="164"/>
      <c r="ED79" s="155">
        <f>EB79-SUM(ED49:ED77)</f>
        <v>55.389253009658873</v>
      </c>
      <c r="EE79" s="155"/>
      <c r="EF79" s="149">
        <f>SUM(EF49:EF77)</f>
        <v>1</v>
      </c>
      <c r="EG79" s="164"/>
      <c r="EH79" s="232">
        <f>'World Land Data'!X3</f>
        <v>19.189798</v>
      </c>
      <c r="EI79" s="164"/>
      <c r="EJ79" s="155">
        <f>EH79-SUM(EJ49:EJ77)</f>
        <v>11.231213470532513</v>
      </c>
      <c r="EK79" s="155"/>
      <c r="EL79" s="149">
        <f>SUM(EL49:EL77)</f>
        <v>1</v>
      </c>
      <c r="EM79" s="164"/>
      <c r="EN79" s="232">
        <f>'World Land Data'!Y3</f>
        <v>34.11074</v>
      </c>
      <c r="EO79" s="153"/>
      <c r="EP79" s="155">
        <f>EN79-SUM(EP49:EP77)</f>
        <v>19.963993502059385</v>
      </c>
      <c r="EQ79" s="155"/>
      <c r="ER79" s="149">
        <f>SUM(ER49:ER77)</f>
        <v>1</v>
      </c>
      <c r="ES79" s="153"/>
      <c r="ET79" s="232">
        <f>'World Land Data'!Z3</f>
        <v>15.193257999999998</v>
      </c>
      <c r="EU79" s="153"/>
      <c r="EV79" s="155">
        <f>ET79-SUM(EV49:EV77)</f>
        <v>14.85692457997593</v>
      </c>
      <c r="EW79" s="155"/>
      <c r="EX79" s="149">
        <f>SUM(EX49:EX77)</f>
        <v>1</v>
      </c>
      <c r="EY79" s="153"/>
      <c r="EZ79" s="232">
        <f>'World Land Data'!AA3</f>
        <v>15.985246999999999</v>
      </c>
      <c r="FA79" s="153"/>
      <c r="FB79" s="155">
        <f>EZ79-SUM(FB49:FB77)</f>
        <v>15.631381305529498</v>
      </c>
      <c r="FC79" s="155"/>
      <c r="FD79" s="149">
        <f>SUM(FD49:FD77)</f>
        <v>1</v>
      </c>
      <c r="FE79" s="153"/>
      <c r="FF79" s="232">
        <f>'World Land Data'!AB3</f>
        <v>5.7093869999999995</v>
      </c>
      <c r="FG79" s="153"/>
      <c r="FH79" s="155">
        <f>FF79-SUM(FH49:FH77)</f>
        <v>5.5829981993917981</v>
      </c>
      <c r="FI79" s="155"/>
      <c r="FJ79" s="149">
        <f>SUM(FJ49:FJ77)</f>
        <v>1</v>
      </c>
      <c r="FK79" s="153"/>
      <c r="FL79" s="232">
        <f>'World Land Data'!AC3</f>
        <v>2.124746</v>
      </c>
      <c r="FM79" s="153"/>
      <c r="FN79" s="155">
        <f>FL79-SUM(FN49:FN77)</f>
        <v>2.0777104603637704</v>
      </c>
      <c r="FO79" s="155"/>
      <c r="FP79" s="149">
        <f>SUM(FP49:FP77)</f>
        <v>1</v>
      </c>
      <c r="FQ79" s="153"/>
      <c r="FR79" s="177"/>
      <c r="FS79" s="161"/>
      <c r="FT79" s="161"/>
      <c r="FU79" s="161"/>
      <c r="FV79" s="232">
        <f>'World Land Data'!AD3</f>
        <v>41.326784000000004</v>
      </c>
      <c r="FW79" s="162">
        <f>SUM(FW51:FW78)</f>
        <v>0</v>
      </c>
    </row>
    <row r="80" spans="1:179" ht="12.6" customHeight="1">
      <c r="A80" s="1093" t="s">
        <v>676</v>
      </c>
      <c r="B80" s="222" t="s">
        <v>78</v>
      </c>
      <c r="C80" s="226" t="str">
        <f>$B80</f>
        <v>Peatland Protection</v>
      </c>
      <c r="D80" s="125">
        <f>'Advance Control'!$F$27</f>
        <v>8.2489035191231005E-3</v>
      </c>
      <c r="E80" s="126">
        <f>D80*$C$110</f>
        <v>4.1509885069292789</v>
      </c>
      <c r="F80" s="104">
        <f>'Advance Control'!$I$27</f>
        <v>0.29759096560082265</v>
      </c>
      <c r="G80" s="51">
        <f>(D80+F80)</f>
        <v>0.30583986911994576</v>
      </c>
      <c r="H80" s="52">
        <f>F80*$C$110</f>
        <v>149.75283382952202</v>
      </c>
      <c r="I80" s="226" t="str">
        <f>$B80</f>
        <v>Peatland Protection</v>
      </c>
      <c r="J80" s="125">
        <f>'Advance Control'!$F$27</f>
        <v>8.2489035191231005E-3</v>
      </c>
      <c r="K80" s="126">
        <f>J80*$I$110</f>
        <v>1.0848295686376188</v>
      </c>
      <c r="L80" s="104">
        <f>'Advance Control'!$I$27</f>
        <v>0.29759096560082265</v>
      </c>
      <c r="M80" s="51">
        <f>(J80+L80)</f>
        <v>0.30583986911994576</v>
      </c>
      <c r="N80" s="52">
        <f>L80*$I$110</f>
        <v>39.136774735548357</v>
      </c>
      <c r="O80" s="226" t="str">
        <f>$B80</f>
        <v>Peatland Protection</v>
      </c>
      <c r="P80" s="125">
        <f>'Advance Control'!$F$27</f>
        <v>8.2489035191231005E-3</v>
      </c>
      <c r="Q80" s="100">
        <f>P80*$O$110</f>
        <v>0.9247896301067482</v>
      </c>
      <c r="R80" s="104">
        <f>'Advance Control'!$I$27</f>
        <v>0.29759096560082265</v>
      </c>
      <c r="S80" s="55">
        <f>(P80+R80)</f>
        <v>0.30583986911994576</v>
      </c>
      <c r="T80" s="56">
        <f>R80*$O$110</f>
        <v>33.363105576770145</v>
      </c>
      <c r="U80" s="226" t="str">
        <f>$B80</f>
        <v>Peatland Protection</v>
      </c>
      <c r="V80" s="99"/>
      <c r="W80" s="100"/>
      <c r="X80" s="104"/>
      <c r="Y80" s="55"/>
      <c r="Z80" s="56"/>
      <c r="AA80" s="226" t="str">
        <f>$B80</f>
        <v>Peatland Protection</v>
      </c>
      <c r="AB80" s="99"/>
      <c r="AC80" s="100"/>
      <c r="AD80" s="104"/>
      <c r="AE80" s="55"/>
      <c r="AF80" s="56"/>
      <c r="AG80" s="226" t="str">
        <f>$B80</f>
        <v>Peatland Protection</v>
      </c>
      <c r="AH80" s="99"/>
      <c r="AI80" s="100"/>
      <c r="AJ80" s="104"/>
      <c r="AK80" s="55"/>
      <c r="AL80" s="56"/>
      <c r="AM80" s="226" t="str">
        <f>$B80</f>
        <v>Peatland Protection</v>
      </c>
      <c r="AN80" s="99"/>
      <c r="AO80" s="100"/>
      <c r="AP80" s="104"/>
      <c r="AQ80" s="55"/>
      <c r="AR80" s="56"/>
      <c r="AS80" s="176">
        <f>SUM(E80+K80+Q80+W80+AC80+AI80+AO80)+SUM(H80+N80+T80+Z80+AF80+AL80+AR80)</f>
        <v>228.41332184751417</v>
      </c>
      <c r="AT80" s="226" t="str">
        <f>$B80</f>
        <v>Peatland Protection</v>
      </c>
      <c r="AU80" s="99">
        <f>'Advance Control'!$F$90</f>
        <v>0</v>
      </c>
      <c r="AV80" s="100">
        <f>AU80*$AT$110</f>
        <v>0</v>
      </c>
      <c r="AW80" s="104">
        <f>'Advance Control'!$I$90</f>
        <v>0.15138132202355462</v>
      </c>
      <c r="AX80" s="55">
        <f t="shared" ref="AX80" si="240">(AU80+AW80)</f>
        <v>0.15138132202355462</v>
      </c>
      <c r="AY80" s="56">
        <f>AW80*$AT$110</f>
        <v>51.974596874369013</v>
      </c>
      <c r="AZ80" s="226" t="str">
        <f>$B80</f>
        <v>Peatland Protection</v>
      </c>
      <c r="BA80" s="99">
        <f>'Advance Control'!$F$90</f>
        <v>0</v>
      </c>
      <c r="BB80" s="100">
        <f>BA80*$AZ$110</f>
        <v>0</v>
      </c>
      <c r="BC80" s="104">
        <f>'Advance Control'!$I$90</f>
        <v>0.15138132202355462</v>
      </c>
      <c r="BD80" s="55">
        <f t="shared" ref="BD80" si="241">(BA80+BC80)</f>
        <v>0.15138132202355462</v>
      </c>
      <c r="BE80" s="56">
        <f>BC80*$AZ$110</f>
        <v>5.3326624485699652</v>
      </c>
      <c r="BF80" s="226" t="str">
        <f>$B80</f>
        <v>Peatland Protection</v>
      </c>
      <c r="BG80" s="99">
        <f>'Advance Control'!$F$90</f>
        <v>0</v>
      </c>
      <c r="BH80" s="103">
        <f>BG80*$BF$110</f>
        <v>0</v>
      </c>
      <c r="BI80" s="104">
        <f>'Advance Control'!$I$90</f>
        <v>0.15138132202355462</v>
      </c>
      <c r="BJ80" s="41">
        <f t="shared" ref="BJ80" si="242">(BG80+BI80)</f>
        <v>0.15138132202355462</v>
      </c>
      <c r="BK80" s="42">
        <f>BI80*$BF$110</f>
        <v>4.225499121196056</v>
      </c>
      <c r="BL80" s="226" t="str">
        <f>$B80</f>
        <v>Peatland Protection</v>
      </c>
      <c r="BM80" s="99"/>
      <c r="BN80" s="100"/>
      <c r="BO80" s="104"/>
      <c r="BP80" s="55"/>
      <c r="BQ80" s="56"/>
      <c r="BR80" s="226" t="str">
        <f>$B80</f>
        <v>Peatland Protection</v>
      </c>
      <c r="BS80" s="102"/>
      <c r="BT80" s="103"/>
      <c r="BU80" s="106"/>
      <c r="BV80" s="41"/>
      <c r="BW80" s="42"/>
      <c r="BX80" s="226" t="str">
        <f>$B80</f>
        <v>Peatland Protection</v>
      </c>
      <c r="BY80" s="102"/>
      <c r="BZ80" s="103"/>
      <c r="CA80" s="106"/>
      <c r="CB80" s="41"/>
      <c r="CC80" s="42"/>
      <c r="CD80" s="226" t="str">
        <f>$B80</f>
        <v>Peatland Protection</v>
      </c>
      <c r="CE80" s="99"/>
      <c r="CF80" s="100"/>
      <c r="CG80" s="104"/>
      <c r="CH80" s="55"/>
      <c r="CI80" s="56"/>
      <c r="CJ80" s="176">
        <f t="shared" ref="CJ80:CJ107" si="243">SUM(AV80+BB80+BH80+BN80+BT80+BZ80+CF80)+SUM(AY80+BE80+BK80+BQ80+BW80+CC80+CI80)</f>
        <v>61.532758444135034</v>
      </c>
      <c r="CK80" s="226" t="str">
        <f>$B80</f>
        <v>Peatland Protection</v>
      </c>
      <c r="CL80" s="119">
        <f>'Advance Control'!$F$129</f>
        <v>0</v>
      </c>
      <c r="CM80" s="100">
        <f>CL80*$CK$110</f>
        <v>0</v>
      </c>
      <c r="CN80" s="106">
        <f>'Advance Control'!$I$129</f>
        <v>1.8168966805168676E-2</v>
      </c>
      <c r="CO80" s="55">
        <f t="shared" ref="CO80" si="244">(CL80+CN80)</f>
        <v>1.8168966805168676E-2</v>
      </c>
      <c r="CP80" s="56">
        <f>CN80*$CK$110</f>
        <v>1.5018831340488531E-2</v>
      </c>
      <c r="CQ80" s="226" t="str">
        <f>$B80</f>
        <v>Peatland Protection</v>
      </c>
      <c r="CR80" s="119">
        <f>'Advance Control'!$F$129</f>
        <v>0</v>
      </c>
      <c r="CS80" s="100">
        <f>CR80*$CQ$110</f>
        <v>0</v>
      </c>
      <c r="CT80" s="106">
        <f>'Advance Control'!$I$129</f>
        <v>1.8168966805168676E-2</v>
      </c>
      <c r="CU80" s="55">
        <f t="shared" ref="CU80" si="245">(CR80+CT80)</f>
        <v>1.8168966805168676E-2</v>
      </c>
      <c r="CV80" s="56">
        <f>CT80*$CQ$110</f>
        <v>8.325711010866885E-3</v>
      </c>
      <c r="CW80" s="226" t="str">
        <f>$B80</f>
        <v>Peatland Protection</v>
      </c>
      <c r="CX80" s="119">
        <f>'Advance Control'!$F$129</f>
        <v>0</v>
      </c>
      <c r="CY80" s="100">
        <f>CX80*$CW$110</f>
        <v>0</v>
      </c>
      <c r="CZ80" s="106">
        <f>'Advance Control'!$I$129</f>
        <v>1.8168966805168676E-2</v>
      </c>
      <c r="DA80" s="55">
        <f t="shared" ref="DA80" si="246">(CX80+CZ80)</f>
        <v>1.8168966805168676E-2</v>
      </c>
      <c r="DB80" s="56">
        <f>CZ80*$CW$110</f>
        <v>6.7840378395147109E-3</v>
      </c>
      <c r="DC80" s="226" t="str">
        <f>$B80</f>
        <v>Peatland Protection</v>
      </c>
      <c r="DD80" s="102"/>
      <c r="DE80" s="103"/>
      <c r="DF80" s="106"/>
      <c r="DG80" s="41"/>
      <c r="DH80" s="42"/>
      <c r="DI80" s="226" t="str">
        <f>$B80</f>
        <v>Peatland Protection</v>
      </c>
      <c r="DJ80" s="102"/>
      <c r="DK80" s="103"/>
      <c r="DL80" s="106"/>
      <c r="DM80" s="41"/>
      <c r="DN80" s="42"/>
      <c r="DO80" s="226" t="str">
        <f>$B80</f>
        <v>Peatland Protection</v>
      </c>
      <c r="DP80" s="102"/>
      <c r="DQ80" s="103"/>
      <c r="DR80" s="106"/>
      <c r="DS80" s="41"/>
      <c r="DT80" s="42"/>
      <c r="DU80" s="226" t="str">
        <f>$B80</f>
        <v>Peatland Protection</v>
      </c>
      <c r="DV80" s="102"/>
      <c r="DW80" s="103"/>
      <c r="DX80" s="106"/>
      <c r="DY80" s="41"/>
      <c r="DZ80" s="42"/>
      <c r="EA80" s="176">
        <f t="shared" ref="EA80:EA107" si="247">SUM(CM80+CS80+CY80+DE80+DK80+DQ80+DW80)+SUM(CP80+CV80+DB80+DH80+DN80+DT80+DZ80)</f>
        <v>3.0128580190870127E-2</v>
      </c>
      <c r="EB80" s="226" t="str">
        <f>$B80</f>
        <v>Peatland Protection</v>
      </c>
      <c r="EC80" s="119">
        <f>'Advance Control'!$F$129</f>
        <v>0</v>
      </c>
      <c r="ED80" s="126">
        <f>EC80*$EB$110</f>
        <v>0</v>
      </c>
      <c r="EE80" s="106">
        <f>'Advance Control'!$I$129</f>
        <v>1.8168966805168676E-2</v>
      </c>
      <c r="EF80" s="51">
        <f t="shared" ref="EF80" si="248">(EC80+EE80)</f>
        <v>1.8168966805168676E-2</v>
      </c>
      <c r="EG80" s="52">
        <f>EE80*$EB$110</f>
        <v>3.2709713761560777</v>
      </c>
      <c r="EH80" s="226" t="str">
        <f>$B80</f>
        <v>Peatland Protection</v>
      </c>
      <c r="EI80" s="119">
        <f>'Advance Control'!$F$129</f>
        <v>0</v>
      </c>
      <c r="EJ80" s="126">
        <f>EI80*$EH$110</f>
        <v>0</v>
      </c>
      <c r="EK80" s="106">
        <f>'Advance Control'!$I$129</f>
        <v>1.8168966805168676E-2</v>
      </c>
      <c r="EL80" s="51">
        <f t="shared" ref="EL80" si="249">(EI80+EK80)</f>
        <v>1.8168966805168676E-2</v>
      </c>
      <c r="EM80" s="52">
        <f>EK80*$EH$110</f>
        <v>0.19891344886571696</v>
      </c>
      <c r="EN80" s="226" t="str">
        <f>$B80</f>
        <v>Peatland Protection</v>
      </c>
      <c r="EO80" s="119">
        <f>'Advance Control'!$F$129</f>
        <v>0</v>
      </c>
      <c r="EP80" s="126">
        <f>EO80*$EN$110</f>
        <v>0</v>
      </c>
      <c r="EQ80" s="106">
        <f>'Advance Control'!$I$129</f>
        <v>1.8168966805168676E-2</v>
      </c>
      <c r="ER80" s="51">
        <f t="shared" ref="ER80" si="250">(EO80+EQ80)</f>
        <v>1.8168966805168676E-2</v>
      </c>
      <c r="ES80" s="52">
        <f>EQ80*$EN$110</f>
        <v>0.22282340946404922</v>
      </c>
      <c r="ET80" s="226" t="str">
        <f>$B80</f>
        <v>Peatland Protection</v>
      </c>
      <c r="EU80" s="102"/>
      <c r="EV80" s="103"/>
      <c r="EW80" s="106"/>
      <c r="EX80" s="41"/>
      <c r="EY80" s="42"/>
      <c r="EZ80" s="226" t="str">
        <f>$B80</f>
        <v>Peatland Protection</v>
      </c>
      <c r="FA80" s="102"/>
      <c r="FB80" s="103"/>
      <c r="FC80" s="106"/>
      <c r="FD80" s="41"/>
      <c r="FE80" s="42"/>
      <c r="FF80" s="226" t="str">
        <f>$B80</f>
        <v>Peatland Protection</v>
      </c>
      <c r="FG80" s="102"/>
      <c r="FH80" s="103"/>
      <c r="FI80" s="106"/>
      <c r="FJ80" s="41"/>
      <c r="FK80" s="42"/>
      <c r="FL80" s="226" t="str">
        <f>$B80</f>
        <v>Peatland Protection</v>
      </c>
      <c r="FM80" s="102"/>
      <c r="FN80" s="103"/>
      <c r="FO80" s="106"/>
      <c r="FP80" s="41"/>
      <c r="FQ80" s="42"/>
      <c r="FR80" s="176">
        <f t="shared" ref="FR80:FR108" si="251">SUM(ED80+EJ80+EP80+EV80+FB80+FH80+FN80)+SUM(EG80+EM80+ES80+EY80+FE80+FK80+FQ80)</f>
        <v>3.6927082344858442</v>
      </c>
      <c r="FS80" s="32"/>
      <c r="FT80" s="34"/>
      <c r="FU80" s="34"/>
      <c r="FV80" s="38"/>
      <c r="FW80" s="37"/>
    </row>
    <row r="81" spans="1:179" ht="12.6" customHeight="1">
      <c r="A81" s="1094"/>
      <c r="B81" s="222" t="s">
        <v>550</v>
      </c>
      <c r="C81" s="226" t="str">
        <f t="shared" ref="C81:C108" si="252">$B81</f>
        <v>Mangrove Protection</v>
      </c>
      <c r="D81" s="125">
        <f>'Advance Control'!$F$28</f>
        <v>1.2226000975372135E-3</v>
      </c>
      <c r="E81" s="126">
        <f t="shared" ref="E81:E83" si="253">D81*$C$110</f>
        <v>0.6152331569501841</v>
      </c>
      <c r="F81" s="104">
        <f>'Advance Control'!$I$28</f>
        <v>3.7977981025326545E-3</v>
      </c>
      <c r="G81" s="51">
        <f>(D81+F81)</f>
        <v>5.0203982000698675E-3</v>
      </c>
      <c r="H81" s="52">
        <f t="shared" ref="H81:H83" si="254">F81*$C$110</f>
        <v>1.9111165791555687</v>
      </c>
      <c r="I81" s="226" t="str">
        <f t="shared" ref="I81:I108" si="255">$B81</f>
        <v>Mangrove Protection</v>
      </c>
      <c r="J81" s="125">
        <f>'Advance Control'!$F$28</f>
        <v>1.2226000975372135E-3</v>
      </c>
      <c r="K81" s="126">
        <f t="shared" ref="K81:K83" si="256">J81*$I$110</f>
        <v>0.16078654979451129</v>
      </c>
      <c r="L81" s="104">
        <f>'Advance Control'!$I$28</f>
        <v>3.7977981025326545E-3</v>
      </c>
      <c r="M81" s="51">
        <f>(J81+L81)</f>
        <v>5.0203982000698675E-3</v>
      </c>
      <c r="N81" s="52">
        <f t="shared" ref="N81:N83" si="257">L81*$I$110</f>
        <v>0.49945591772192766</v>
      </c>
      <c r="O81" s="226" t="str">
        <f t="shared" ref="O81:O108" si="258">$B81</f>
        <v>Mangrove Protection</v>
      </c>
      <c r="P81" s="125">
        <f>'Advance Control'!$F$28</f>
        <v>1.2226000975372135E-3</v>
      </c>
      <c r="Q81" s="100">
        <f t="shared" ref="Q81:Q83" si="259">P81*$O$110</f>
        <v>0.13706644638875681</v>
      </c>
      <c r="R81" s="104">
        <f>'Advance Control'!$I$28</f>
        <v>3.7977981025326545E-3</v>
      </c>
      <c r="S81" s="51">
        <f>(P81+R81)</f>
        <v>5.0203982000698675E-3</v>
      </c>
      <c r="T81" s="56">
        <f t="shared" ref="T81:T83" si="260">R81*$O$110</f>
        <v>0.42577347332517279</v>
      </c>
      <c r="U81" s="226" t="str">
        <f t="shared" ref="U81:U108" si="261">$B81</f>
        <v>Mangrove Protection</v>
      </c>
      <c r="V81" s="99"/>
      <c r="W81" s="100"/>
      <c r="X81" s="104"/>
      <c r="Y81" s="55"/>
      <c r="Z81" s="56"/>
      <c r="AA81" s="226" t="str">
        <f t="shared" ref="AA81:AA108" si="262">$B81</f>
        <v>Mangrove Protection</v>
      </c>
      <c r="AB81" s="99"/>
      <c r="AC81" s="100"/>
      <c r="AD81" s="104"/>
      <c r="AE81" s="55"/>
      <c r="AF81" s="56"/>
      <c r="AG81" s="226" t="str">
        <f t="shared" ref="AG81:AG108" si="263">$B81</f>
        <v>Mangrove Protection</v>
      </c>
      <c r="AH81" s="99"/>
      <c r="AI81" s="100"/>
      <c r="AJ81" s="104"/>
      <c r="AK81" s="55"/>
      <c r="AL81" s="56"/>
      <c r="AM81" s="226" t="str">
        <f t="shared" ref="AM81:AM108" si="264">$B81</f>
        <v>Mangrove Protection</v>
      </c>
      <c r="AN81" s="99"/>
      <c r="AO81" s="100"/>
      <c r="AP81" s="104"/>
      <c r="AQ81" s="55"/>
      <c r="AR81" s="56"/>
      <c r="AS81" s="176">
        <f t="shared" ref="AS81:AS108" si="265">SUM(E81+K81+Q81+W81+AC81+AI81+AO81)+SUM(H81+N81+T81+Z81+AF81+AL81+AR81)</f>
        <v>3.7494321233361214</v>
      </c>
      <c r="AT81" s="226" t="str">
        <f t="shared" ref="AT81:AT108" si="266">$B81</f>
        <v>Mangrove Protection</v>
      </c>
      <c r="AU81" s="99"/>
      <c r="AV81" s="100"/>
      <c r="AW81" s="104"/>
      <c r="AX81" s="55"/>
      <c r="AY81" s="56"/>
      <c r="AZ81" s="226" t="str">
        <f t="shared" ref="AZ81:AZ108" si="267">$B81</f>
        <v>Mangrove Protection</v>
      </c>
      <c r="BA81" s="99"/>
      <c r="BB81" s="100"/>
      <c r="BC81" s="104"/>
      <c r="BD81" s="55"/>
      <c r="BE81" s="56"/>
      <c r="BF81" s="226" t="str">
        <f t="shared" ref="BF81:BF108" si="268">$B81</f>
        <v>Mangrove Protection</v>
      </c>
      <c r="BG81" s="99"/>
      <c r="BH81" s="103"/>
      <c r="BI81" s="104"/>
      <c r="BJ81" s="41"/>
      <c r="BK81" s="42"/>
      <c r="BL81" s="226" t="str">
        <f t="shared" ref="BL81:BL108" si="269">$B81</f>
        <v>Mangrove Protection</v>
      </c>
      <c r="BM81" s="99"/>
      <c r="BN81" s="100"/>
      <c r="BO81" s="104"/>
      <c r="BP81" s="55"/>
      <c r="BQ81" s="56"/>
      <c r="BR81" s="226" t="str">
        <f t="shared" ref="BR81:BR108" si="270">$B81</f>
        <v>Mangrove Protection</v>
      </c>
      <c r="BS81" s="99"/>
      <c r="BT81" s="100"/>
      <c r="BU81" s="104"/>
      <c r="BV81" s="55"/>
      <c r="BW81" s="56"/>
      <c r="BX81" s="226" t="str">
        <f t="shared" ref="BX81:BX108" si="271">$B81</f>
        <v>Mangrove Protection</v>
      </c>
      <c r="BY81" s="99"/>
      <c r="BZ81" s="100"/>
      <c r="CA81" s="104"/>
      <c r="CB81" s="55"/>
      <c r="CC81" s="56"/>
      <c r="CD81" s="226" t="str">
        <f t="shared" ref="CD81:CD108" si="272">$B81</f>
        <v>Mangrove Protection</v>
      </c>
      <c r="CE81" s="99"/>
      <c r="CF81" s="100"/>
      <c r="CG81" s="104"/>
      <c r="CH81" s="55"/>
      <c r="CI81" s="56"/>
      <c r="CJ81" s="176">
        <f t="shared" si="243"/>
        <v>0</v>
      </c>
      <c r="CK81" s="226" t="str">
        <f t="shared" ref="CK81:CK108" si="273">$B81</f>
        <v>Mangrove Protection</v>
      </c>
      <c r="CL81" s="102"/>
      <c r="CM81" s="100"/>
      <c r="CN81" s="106"/>
      <c r="CO81" s="55"/>
      <c r="CP81" s="56"/>
      <c r="CQ81" s="226" t="str">
        <f t="shared" ref="CQ81:CQ108" si="274">$B81</f>
        <v>Mangrove Protection</v>
      </c>
      <c r="CR81" s="102"/>
      <c r="CS81" s="100"/>
      <c r="CT81" s="106"/>
      <c r="CU81" s="55"/>
      <c r="CV81" s="56"/>
      <c r="CW81" s="226" t="str">
        <f t="shared" ref="CW81:CW108" si="275">$B81</f>
        <v>Mangrove Protection</v>
      </c>
      <c r="CX81" s="102"/>
      <c r="CY81" s="100"/>
      <c r="CZ81" s="106"/>
      <c r="DA81" s="41"/>
      <c r="DB81" s="56"/>
      <c r="DC81" s="226" t="str">
        <f t="shared" ref="DC81:DC108" si="276">$B81</f>
        <v>Mangrove Protection</v>
      </c>
      <c r="DD81" s="102"/>
      <c r="DE81" s="103"/>
      <c r="DF81" s="106"/>
      <c r="DG81" s="41"/>
      <c r="DH81" s="42"/>
      <c r="DI81" s="226" t="str">
        <f t="shared" ref="DI81:DI108" si="277">$B81</f>
        <v>Mangrove Protection</v>
      </c>
      <c r="DJ81" s="125"/>
      <c r="DK81" s="126"/>
      <c r="DL81" s="113"/>
      <c r="DM81" s="51"/>
      <c r="DN81" s="52"/>
      <c r="DO81" s="226" t="str">
        <f t="shared" ref="DO81:DO108" si="278">$B81</f>
        <v>Mangrove Protection</v>
      </c>
      <c r="DP81" s="102"/>
      <c r="DQ81" s="103"/>
      <c r="DR81" s="106"/>
      <c r="DS81" s="41"/>
      <c r="DT81" s="42"/>
      <c r="DU81" s="226" t="str">
        <f t="shared" ref="DU81:DU108" si="279">$B81</f>
        <v>Mangrove Protection</v>
      </c>
      <c r="DV81" s="102"/>
      <c r="DW81" s="103"/>
      <c r="DX81" s="106"/>
      <c r="DY81" s="41"/>
      <c r="DZ81" s="42"/>
      <c r="EA81" s="176">
        <f t="shared" si="247"/>
        <v>0</v>
      </c>
      <c r="EB81" s="226" t="str">
        <f t="shared" ref="EB81:EB108" si="280">$B81</f>
        <v>Mangrove Protection</v>
      </c>
      <c r="EC81" s="102"/>
      <c r="ED81" s="126"/>
      <c r="EE81" s="106"/>
      <c r="EF81" s="51"/>
      <c r="EG81" s="52"/>
      <c r="EH81" s="226" t="str">
        <f t="shared" ref="EH81:EH108" si="281">$B81</f>
        <v>Mangrove Protection</v>
      </c>
      <c r="EI81" s="102"/>
      <c r="EJ81" s="126"/>
      <c r="EK81" s="106"/>
      <c r="EL81" s="51"/>
      <c r="EM81" s="52"/>
      <c r="EN81" s="226" t="str">
        <f t="shared" ref="EN81:EN108" si="282">$B81</f>
        <v>Mangrove Protection</v>
      </c>
      <c r="EO81" s="102"/>
      <c r="EP81" s="103"/>
      <c r="EQ81" s="106"/>
      <c r="ER81" s="41"/>
      <c r="ES81" s="42"/>
      <c r="ET81" s="226" t="str">
        <f t="shared" ref="ET81:ET108" si="283">$B81</f>
        <v>Mangrove Protection</v>
      </c>
      <c r="EU81" s="102"/>
      <c r="EV81" s="103"/>
      <c r="EW81" s="106"/>
      <c r="EX81" s="41"/>
      <c r="EY81" s="42"/>
      <c r="EZ81" s="226" t="str">
        <f t="shared" ref="EZ81:EZ108" si="284">$B81</f>
        <v>Mangrove Protection</v>
      </c>
      <c r="FA81" s="125"/>
      <c r="FB81" s="126"/>
      <c r="FC81" s="113"/>
      <c r="FD81" s="51"/>
      <c r="FE81" s="52"/>
      <c r="FF81" s="226" t="str">
        <f t="shared" ref="FF81:FF108" si="285">$B81</f>
        <v>Mangrove Protection</v>
      </c>
      <c r="FG81" s="102"/>
      <c r="FH81" s="103"/>
      <c r="FI81" s="106"/>
      <c r="FJ81" s="41"/>
      <c r="FK81" s="42"/>
      <c r="FL81" s="226" t="str">
        <f t="shared" ref="FL81:FL108" si="286">$B81</f>
        <v>Mangrove Protection</v>
      </c>
      <c r="FM81" s="102"/>
      <c r="FN81" s="103"/>
      <c r="FO81" s="106"/>
      <c r="FP81" s="41"/>
      <c r="FQ81" s="42"/>
      <c r="FR81" s="176">
        <f t="shared" si="251"/>
        <v>0</v>
      </c>
      <c r="FS81" s="32"/>
      <c r="FT81" s="34"/>
      <c r="FU81" s="34"/>
      <c r="FV81" s="38"/>
      <c r="FW81" s="37"/>
    </row>
    <row r="82" spans="1:179" ht="12.6" customHeight="1">
      <c r="A82" s="1094"/>
      <c r="B82" s="222" t="s">
        <v>79</v>
      </c>
      <c r="C82" s="226" t="str">
        <f t="shared" si="252"/>
        <v>IP Forest Management</v>
      </c>
      <c r="D82" s="125">
        <f>'Advance Control'!$F$29</f>
        <v>1.7063547831146976E-2</v>
      </c>
      <c r="E82" s="126">
        <f t="shared" si="253"/>
        <v>8.5866674001369283</v>
      </c>
      <c r="F82" s="113">
        <f>'Advance Control'!$I$29</f>
        <v>0.3118788806193612</v>
      </c>
      <c r="G82" s="51">
        <f>(D82+F82)</f>
        <v>0.3289424284505082</v>
      </c>
      <c r="H82" s="52">
        <f>F82*$C$110</f>
        <v>156.94275560426968</v>
      </c>
      <c r="I82" s="226" t="str">
        <f t="shared" si="255"/>
        <v>IP Forest Management</v>
      </c>
      <c r="J82" s="125">
        <f>'Advance Control'!$F$29</f>
        <v>1.7063547831146976E-2</v>
      </c>
      <c r="K82" s="126">
        <f t="shared" si="256"/>
        <v>2.2440608245904623</v>
      </c>
      <c r="L82" s="113">
        <f>'Advance Control'!$I$29</f>
        <v>0.3118788806193612</v>
      </c>
      <c r="M82" s="51">
        <f>(J82+L82)</f>
        <v>0.3289424284505082</v>
      </c>
      <c r="N82" s="52">
        <f t="shared" si="257"/>
        <v>41.015806615404777</v>
      </c>
      <c r="O82" s="226" t="str">
        <f t="shared" si="258"/>
        <v>IP Forest Management</v>
      </c>
      <c r="P82" s="125">
        <f>'Advance Control'!$F$29</f>
        <v>1.7063547831146976E-2</v>
      </c>
      <c r="Q82" s="100">
        <f t="shared" si="259"/>
        <v>1.9130048073047081</v>
      </c>
      <c r="R82" s="113">
        <f>'Advance Control'!$I$29</f>
        <v>0.3118788806193612</v>
      </c>
      <c r="S82" s="55">
        <f>(P82+R82)</f>
        <v>0.3289424284505082</v>
      </c>
      <c r="T82" s="56">
        <f>R82*$O$110</f>
        <v>34.96493248799041</v>
      </c>
      <c r="U82" s="226" t="str">
        <f t="shared" si="261"/>
        <v>IP Forest Management</v>
      </c>
      <c r="V82" s="99"/>
      <c r="W82" s="100"/>
      <c r="X82" s="106"/>
      <c r="Y82" s="55"/>
      <c r="Z82" s="56"/>
      <c r="AA82" s="226" t="str">
        <f t="shared" si="262"/>
        <v>IP Forest Management</v>
      </c>
      <c r="AB82" s="99"/>
      <c r="AC82" s="100"/>
      <c r="AD82" s="106"/>
      <c r="AE82" s="55"/>
      <c r="AF82" s="56"/>
      <c r="AG82" s="226" t="str">
        <f t="shared" si="263"/>
        <v>IP Forest Management</v>
      </c>
      <c r="AH82" s="99"/>
      <c r="AI82" s="100"/>
      <c r="AJ82" s="106"/>
      <c r="AK82" s="55"/>
      <c r="AL82" s="56"/>
      <c r="AM82" s="226" t="str">
        <f t="shared" si="264"/>
        <v>IP Forest Management</v>
      </c>
      <c r="AN82" s="99"/>
      <c r="AO82" s="100"/>
      <c r="AP82" s="106"/>
      <c r="AQ82" s="55"/>
      <c r="AR82" s="56"/>
      <c r="AS82" s="176">
        <f t="shared" si="265"/>
        <v>245.66722773969698</v>
      </c>
      <c r="AT82" s="226" t="str">
        <f t="shared" si="266"/>
        <v>IP Forest Management</v>
      </c>
      <c r="AU82" s="102"/>
      <c r="AV82" s="100"/>
      <c r="AW82" s="106"/>
      <c r="AX82" s="55"/>
      <c r="AY82" s="56"/>
      <c r="AZ82" s="226" t="str">
        <f t="shared" si="267"/>
        <v>IP Forest Management</v>
      </c>
      <c r="BA82" s="102"/>
      <c r="BB82" s="100"/>
      <c r="BC82" s="106"/>
      <c r="BD82" s="55"/>
      <c r="BE82" s="56"/>
      <c r="BF82" s="226" t="str">
        <f t="shared" si="268"/>
        <v>IP Forest Management</v>
      </c>
      <c r="BG82" s="102"/>
      <c r="BH82" s="103"/>
      <c r="BI82" s="106"/>
      <c r="BJ82" s="41"/>
      <c r="BK82" s="42"/>
      <c r="BL82" s="226" t="str">
        <f t="shared" si="269"/>
        <v>IP Forest Management</v>
      </c>
      <c r="BM82" s="102"/>
      <c r="BN82" s="100"/>
      <c r="BO82" s="106"/>
      <c r="BP82" s="55"/>
      <c r="BQ82" s="56"/>
      <c r="BR82" s="226" t="str">
        <f t="shared" si="270"/>
        <v>IP Forest Management</v>
      </c>
      <c r="BS82" s="102"/>
      <c r="BT82" s="103"/>
      <c r="BU82" s="106"/>
      <c r="BV82" s="41"/>
      <c r="BW82" s="42"/>
      <c r="BX82" s="226" t="str">
        <f t="shared" si="271"/>
        <v>IP Forest Management</v>
      </c>
      <c r="BY82" s="102"/>
      <c r="BZ82" s="103"/>
      <c r="CA82" s="106"/>
      <c r="CB82" s="41"/>
      <c r="CC82" s="42"/>
      <c r="CD82" s="226" t="str">
        <f t="shared" si="272"/>
        <v>IP Forest Management</v>
      </c>
      <c r="CE82" s="102"/>
      <c r="CF82" s="103"/>
      <c r="CG82" s="106"/>
      <c r="CH82" s="41"/>
      <c r="CI82" s="42"/>
      <c r="CJ82" s="176">
        <f t="shared" si="243"/>
        <v>0</v>
      </c>
      <c r="CK82" s="226" t="str">
        <f t="shared" si="273"/>
        <v>IP Forest Management</v>
      </c>
      <c r="CL82" s="102"/>
      <c r="CM82" s="100"/>
      <c r="CN82" s="106"/>
      <c r="CO82" s="41"/>
      <c r="CP82" s="56"/>
      <c r="CQ82" s="226" t="str">
        <f t="shared" si="274"/>
        <v>IP Forest Management</v>
      </c>
      <c r="CR82" s="102"/>
      <c r="CS82" s="103"/>
      <c r="CT82" s="106"/>
      <c r="CU82" s="41"/>
      <c r="CV82" s="56"/>
      <c r="CW82" s="226" t="str">
        <f t="shared" si="275"/>
        <v>IP Forest Management</v>
      </c>
      <c r="CX82" s="102"/>
      <c r="CY82" s="100"/>
      <c r="CZ82" s="106"/>
      <c r="DA82" s="41"/>
      <c r="DB82" s="56"/>
      <c r="DC82" s="226" t="str">
        <f t="shared" si="276"/>
        <v>IP Forest Management</v>
      </c>
      <c r="DD82" s="102"/>
      <c r="DE82" s="103"/>
      <c r="DF82" s="106"/>
      <c r="DG82" s="41"/>
      <c r="DH82" s="42"/>
      <c r="DI82" s="226" t="str">
        <f t="shared" si="277"/>
        <v>IP Forest Management</v>
      </c>
      <c r="DJ82" s="102"/>
      <c r="DK82" s="103"/>
      <c r="DL82" s="106"/>
      <c r="DM82" s="41"/>
      <c r="DN82" s="42"/>
      <c r="DO82" s="226" t="str">
        <f t="shared" si="278"/>
        <v>IP Forest Management</v>
      </c>
      <c r="DP82" s="102"/>
      <c r="DQ82" s="103"/>
      <c r="DR82" s="106"/>
      <c r="DS82" s="41"/>
      <c r="DT82" s="42"/>
      <c r="DU82" s="226" t="str">
        <f t="shared" si="279"/>
        <v>IP Forest Management</v>
      </c>
      <c r="DV82" s="102"/>
      <c r="DW82" s="103"/>
      <c r="DX82" s="106"/>
      <c r="DY82" s="41"/>
      <c r="DZ82" s="42"/>
      <c r="EA82" s="176">
        <f t="shared" si="247"/>
        <v>0</v>
      </c>
      <c r="EB82" s="226" t="str">
        <f t="shared" si="280"/>
        <v>IP Forest Management</v>
      </c>
      <c r="EC82" s="102"/>
      <c r="ED82" s="126"/>
      <c r="EE82" s="106"/>
      <c r="EF82" s="51"/>
      <c r="EG82" s="52"/>
      <c r="EH82" s="226" t="str">
        <f t="shared" si="281"/>
        <v>IP Forest Management</v>
      </c>
      <c r="EI82" s="102"/>
      <c r="EJ82" s="126"/>
      <c r="EK82" s="106"/>
      <c r="EL82" s="51"/>
      <c r="EM82" s="52"/>
      <c r="EN82" s="226" t="str">
        <f t="shared" si="282"/>
        <v>IP Forest Management</v>
      </c>
      <c r="EO82" s="102"/>
      <c r="EP82" s="103"/>
      <c r="EQ82" s="106"/>
      <c r="ER82" s="41"/>
      <c r="ES82" s="42"/>
      <c r="ET82" s="226" t="str">
        <f t="shared" si="283"/>
        <v>IP Forest Management</v>
      </c>
      <c r="EU82" s="102"/>
      <c r="EV82" s="103"/>
      <c r="EW82" s="106"/>
      <c r="EX82" s="41"/>
      <c r="EY82" s="42"/>
      <c r="EZ82" s="226" t="str">
        <f t="shared" si="284"/>
        <v>IP Forest Management</v>
      </c>
      <c r="FA82" s="102"/>
      <c r="FB82" s="103"/>
      <c r="FC82" s="106"/>
      <c r="FD82" s="41"/>
      <c r="FE82" s="42"/>
      <c r="FF82" s="226" t="str">
        <f t="shared" si="285"/>
        <v>IP Forest Management</v>
      </c>
      <c r="FG82" s="102"/>
      <c r="FH82" s="103"/>
      <c r="FI82" s="106"/>
      <c r="FJ82" s="41"/>
      <c r="FK82" s="42"/>
      <c r="FL82" s="226" t="str">
        <f t="shared" si="286"/>
        <v>IP Forest Management</v>
      </c>
      <c r="FM82" s="102"/>
      <c r="FN82" s="103"/>
      <c r="FO82" s="106"/>
      <c r="FP82" s="41"/>
      <c r="FQ82" s="42"/>
      <c r="FR82" s="176">
        <f t="shared" si="251"/>
        <v>0</v>
      </c>
      <c r="FS82" s="32"/>
      <c r="FT82" s="34"/>
      <c r="FU82" s="34"/>
      <c r="FV82" s="38"/>
      <c r="FW82" s="37"/>
    </row>
    <row r="83" spans="1:179" ht="12.6" customHeight="1">
      <c r="A83" s="1094"/>
      <c r="B83" s="222" t="s">
        <v>80</v>
      </c>
      <c r="C83" s="226" t="str">
        <f t="shared" si="252"/>
        <v>Forest Protection</v>
      </c>
      <c r="D83" s="125">
        <f>'Advance Control'!$F$30</f>
        <v>3.7983786112786987E-2</v>
      </c>
      <c r="E83" s="126">
        <f t="shared" si="253"/>
        <v>19.114087010269682</v>
      </c>
      <c r="F83" s="113">
        <f>'Advance Control'!$I$30</f>
        <v>0.32221351811668913</v>
      </c>
      <c r="G83" s="51">
        <f>(D83+F83)</f>
        <v>0.3601973042294761</v>
      </c>
      <c r="H83" s="52">
        <f t="shared" si="254"/>
        <v>162.14332091276646</v>
      </c>
      <c r="I83" s="226" t="str">
        <f t="shared" si="255"/>
        <v>Forest Protection</v>
      </c>
      <c r="J83" s="125">
        <f>'Advance Control'!$F$30</f>
        <v>3.7983786112786987E-2</v>
      </c>
      <c r="K83" s="126">
        <f t="shared" si="256"/>
        <v>4.9953226157188313</v>
      </c>
      <c r="L83" s="113">
        <f>'Advance Control'!$I$30</f>
        <v>0.32221351811668913</v>
      </c>
      <c r="M83" s="51">
        <f>(J83+L83)</f>
        <v>0.3601973042294761</v>
      </c>
      <c r="N83" s="52">
        <f t="shared" si="257"/>
        <v>42.37493517258352</v>
      </c>
      <c r="O83" s="226" t="str">
        <f t="shared" si="258"/>
        <v>Forest Protection</v>
      </c>
      <c r="P83" s="125">
        <f>'Advance Control'!$F$30</f>
        <v>3.7983786112786987E-2</v>
      </c>
      <c r="Q83" s="100">
        <f t="shared" si="259"/>
        <v>4.2583855451654369</v>
      </c>
      <c r="R83" s="113">
        <f>'Advance Control'!$I$30</f>
        <v>0.32221351811668913</v>
      </c>
      <c r="S83" s="55">
        <f>(P83+R83)</f>
        <v>0.3601973042294761</v>
      </c>
      <c r="T83" s="56">
        <f t="shared" si="260"/>
        <v>36.12355503294863</v>
      </c>
      <c r="U83" s="226" t="str">
        <f t="shared" si="261"/>
        <v>Forest Protection</v>
      </c>
      <c r="V83" s="102"/>
      <c r="W83" s="100"/>
      <c r="X83" s="113"/>
      <c r="Y83" s="55"/>
      <c r="Z83" s="56"/>
      <c r="AA83" s="226" t="str">
        <f t="shared" si="262"/>
        <v>Forest Protection</v>
      </c>
      <c r="AB83" s="102"/>
      <c r="AC83" s="100"/>
      <c r="AD83" s="106"/>
      <c r="AE83" s="55"/>
      <c r="AF83" s="56"/>
      <c r="AG83" s="226" t="str">
        <f t="shared" si="263"/>
        <v>Forest Protection</v>
      </c>
      <c r="AH83" s="102"/>
      <c r="AI83" s="100"/>
      <c r="AJ83" s="106"/>
      <c r="AK83" s="55"/>
      <c r="AL83" s="56"/>
      <c r="AM83" s="226" t="str">
        <f t="shared" si="264"/>
        <v>Forest Protection</v>
      </c>
      <c r="AN83" s="102"/>
      <c r="AO83" s="100"/>
      <c r="AP83" s="106"/>
      <c r="AQ83" s="55"/>
      <c r="AR83" s="56"/>
      <c r="AS83" s="176">
        <f t="shared" si="265"/>
        <v>269.00960628945256</v>
      </c>
      <c r="AT83" s="226" t="str">
        <f t="shared" si="266"/>
        <v>Forest Protection</v>
      </c>
      <c r="AU83" s="102"/>
      <c r="AV83" s="100"/>
      <c r="AW83" s="106"/>
      <c r="AX83" s="55"/>
      <c r="AY83" s="56"/>
      <c r="AZ83" s="226" t="str">
        <f t="shared" si="267"/>
        <v>Forest Protection</v>
      </c>
      <c r="BA83" s="102"/>
      <c r="BB83" s="100"/>
      <c r="BC83" s="106"/>
      <c r="BD83" s="55"/>
      <c r="BE83" s="56"/>
      <c r="BF83" s="226" t="str">
        <f t="shared" si="268"/>
        <v>Forest Protection</v>
      </c>
      <c r="BG83" s="102"/>
      <c r="BH83" s="103"/>
      <c r="BI83" s="106"/>
      <c r="BJ83" s="41"/>
      <c r="BK83" s="42"/>
      <c r="BL83" s="226" t="str">
        <f t="shared" si="269"/>
        <v>Forest Protection</v>
      </c>
      <c r="BM83" s="102"/>
      <c r="BN83" s="100"/>
      <c r="BO83" s="106"/>
      <c r="BP83" s="55"/>
      <c r="BQ83" s="56"/>
      <c r="BR83" s="226" t="str">
        <f t="shared" si="270"/>
        <v>Forest Protection</v>
      </c>
      <c r="BS83" s="102"/>
      <c r="BT83" s="103"/>
      <c r="BU83" s="106"/>
      <c r="BV83" s="41"/>
      <c r="BW83" s="42"/>
      <c r="BX83" s="226" t="str">
        <f t="shared" si="271"/>
        <v>Forest Protection</v>
      </c>
      <c r="BY83" s="102"/>
      <c r="BZ83" s="103"/>
      <c r="CA83" s="106"/>
      <c r="CB83" s="41"/>
      <c r="CC83" s="42"/>
      <c r="CD83" s="226" t="str">
        <f t="shared" si="272"/>
        <v>Forest Protection</v>
      </c>
      <c r="CE83" s="102"/>
      <c r="CF83" s="103"/>
      <c r="CG83" s="106"/>
      <c r="CH83" s="41"/>
      <c r="CI83" s="42"/>
      <c r="CJ83" s="176">
        <f t="shared" si="243"/>
        <v>0</v>
      </c>
      <c r="CK83" s="226" t="str">
        <f t="shared" si="273"/>
        <v>Forest Protection</v>
      </c>
      <c r="CL83" s="121"/>
      <c r="CM83" s="100"/>
      <c r="CN83" s="110"/>
      <c r="CO83" s="41"/>
      <c r="CP83" s="56"/>
      <c r="CQ83" s="226" t="str">
        <f t="shared" si="274"/>
        <v>Forest Protection</v>
      </c>
      <c r="CR83" s="121"/>
      <c r="CS83" s="103"/>
      <c r="CT83" s="110"/>
      <c r="CU83" s="41"/>
      <c r="CV83" s="56"/>
      <c r="CW83" s="226" t="str">
        <f t="shared" si="275"/>
        <v>Forest Protection</v>
      </c>
      <c r="CX83" s="121"/>
      <c r="CY83" s="100"/>
      <c r="CZ83" s="110"/>
      <c r="DA83" s="41"/>
      <c r="DB83" s="56"/>
      <c r="DC83" s="226" t="str">
        <f t="shared" si="276"/>
        <v>Forest Protection</v>
      </c>
      <c r="DD83" s="102"/>
      <c r="DE83" s="103"/>
      <c r="DF83" s="106"/>
      <c r="DG83" s="41"/>
      <c r="DH83" s="42"/>
      <c r="DI83" s="226" t="str">
        <f t="shared" si="277"/>
        <v>Forest Protection</v>
      </c>
      <c r="DJ83" s="102"/>
      <c r="DK83" s="103"/>
      <c r="DL83" s="106"/>
      <c r="DM83" s="41"/>
      <c r="DN83" s="42"/>
      <c r="DO83" s="226" t="str">
        <f t="shared" si="278"/>
        <v>Forest Protection</v>
      </c>
      <c r="DP83" s="102"/>
      <c r="DQ83" s="103"/>
      <c r="DR83" s="106"/>
      <c r="DS83" s="41"/>
      <c r="DT83" s="42"/>
      <c r="DU83" s="226" t="str">
        <f t="shared" si="279"/>
        <v>Forest Protection</v>
      </c>
      <c r="DV83" s="102"/>
      <c r="DW83" s="103"/>
      <c r="DX83" s="106"/>
      <c r="DY83" s="41"/>
      <c r="DZ83" s="42"/>
      <c r="EA83" s="176">
        <f t="shared" si="247"/>
        <v>0</v>
      </c>
      <c r="EB83" s="226" t="str">
        <f t="shared" si="280"/>
        <v>Forest Protection</v>
      </c>
      <c r="EC83" s="121"/>
      <c r="ED83" s="126"/>
      <c r="EE83" s="110"/>
      <c r="EF83" s="51"/>
      <c r="EG83" s="52"/>
      <c r="EH83" s="226" t="str">
        <f t="shared" si="281"/>
        <v>Forest Protection</v>
      </c>
      <c r="EI83" s="121"/>
      <c r="EJ83" s="126"/>
      <c r="EK83" s="110"/>
      <c r="EL83" s="51"/>
      <c r="EM83" s="52"/>
      <c r="EN83" s="226" t="str">
        <f t="shared" si="282"/>
        <v>Forest Protection</v>
      </c>
      <c r="EO83" s="121"/>
      <c r="EP83" s="103"/>
      <c r="EQ83" s="110"/>
      <c r="ER83" s="41"/>
      <c r="ES83" s="42"/>
      <c r="ET83" s="226" t="str">
        <f t="shared" si="283"/>
        <v>Forest Protection</v>
      </c>
      <c r="EU83" s="102"/>
      <c r="EV83" s="103"/>
      <c r="EW83" s="106"/>
      <c r="EX83" s="41"/>
      <c r="EY83" s="42"/>
      <c r="EZ83" s="226" t="str">
        <f t="shared" si="284"/>
        <v>Forest Protection</v>
      </c>
      <c r="FA83" s="102"/>
      <c r="FB83" s="103"/>
      <c r="FC83" s="106"/>
      <c r="FD83" s="41"/>
      <c r="FE83" s="42"/>
      <c r="FF83" s="226" t="str">
        <f t="shared" si="285"/>
        <v>Forest Protection</v>
      </c>
      <c r="FG83" s="102"/>
      <c r="FH83" s="103"/>
      <c r="FI83" s="106"/>
      <c r="FJ83" s="41"/>
      <c r="FK83" s="42"/>
      <c r="FL83" s="226" t="str">
        <f t="shared" si="286"/>
        <v>Forest Protection</v>
      </c>
      <c r="FM83" s="102"/>
      <c r="FN83" s="103"/>
      <c r="FO83" s="106"/>
      <c r="FP83" s="41"/>
      <c r="FQ83" s="42"/>
      <c r="FR83" s="176">
        <f t="shared" si="251"/>
        <v>0</v>
      </c>
      <c r="FS83" s="32"/>
      <c r="FT83" s="34"/>
      <c r="FU83" s="34"/>
      <c r="FV83" s="35"/>
      <c r="FW83" s="36"/>
    </row>
    <row r="84" spans="1:179" ht="12.6" customHeight="1">
      <c r="A84" s="1094"/>
      <c r="B84" s="222" t="s">
        <v>548</v>
      </c>
      <c r="C84" s="226" t="str">
        <f t="shared" si="252"/>
        <v>Sustainable Forest Management</v>
      </c>
      <c r="D84" s="99"/>
      <c r="E84" s="126"/>
      <c r="F84" s="104"/>
      <c r="G84" s="55"/>
      <c r="H84" s="52"/>
      <c r="I84" s="226" t="str">
        <f t="shared" si="255"/>
        <v>Sustainable Forest Management</v>
      </c>
      <c r="J84" s="99"/>
      <c r="K84" s="126"/>
      <c r="L84" s="104"/>
      <c r="M84" s="55"/>
      <c r="N84" s="52"/>
      <c r="O84" s="226" t="str">
        <f t="shared" si="258"/>
        <v>Sustainable Forest Management</v>
      </c>
      <c r="P84" s="99"/>
      <c r="Q84" s="100"/>
      <c r="R84" s="104"/>
      <c r="S84" s="55"/>
      <c r="T84" s="56"/>
      <c r="U84" s="226" t="str">
        <f t="shared" si="261"/>
        <v>Sustainable Forest Management</v>
      </c>
      <c r="V84" s="99"/>
      <c r="W84" s="100"/>
      <c r="X84" s="104"/>
      <c r="Y84" s="55"/>
      <c r="Z84" s="56"/>
      <c r="AA84" s="226" t="str">
        <f t="shared" si="262"/>
        <v>Sustainable Forest Management</v>
      </c>
      <c r="AB84" s="99"/>
      <c r="AC84" s="100"/>
      <c r="AD84" s="104"/>
      <c r="AE84" s="55"/>
      <c r="AF84" s="56"/>
      <c r="AG84" s="226" t="str">
        <f t="shared" si="263"/>
        <v>Sustainable Forest Management</v>
      </c>
      <c r="AH84" s="99"/>
      <c r="AI84" s="100"/>
      <c r="AJ84" s="104"/>
      <c r="AK84" s="55"/>
      <c r="AL84" s="56"/>
      <c r="AM84" s="226" t="str">
        <f t="shared" si="264"/>
        <v>Sustainable Forest Management</v>
      </c>
      <c r="AN84" s="99"/>
      <c r="AO84" s="100"/>
      <c r="AP84" s="104"/>
      <c r="AQ84" s="55"/>
      <c r="AR84" s="56"/>
      <c r="AS84" s="176">
        <f t="shared" si="265"/>
        <v>0</v>
      </c>
      <c r="AT84" s="226" t="str">
        <f t="shared" si="266"/>
        <v>Sustainable Forest Management</v>
      </c>
      <c r="AU84" s="102"/>
      <c r="AV84" s="100"/>
      <c r="AW84" s="106"/>
      <c r="AX84" s="55"/>
      <c r="AY84" s="56"/>
      <c r="AZ84" s="226" t="str">
        <f t="shared" si="267"/>
        <v>Sustainable Forest Management</v>
      </c>
      <c r="BA84" s="102"/>
      <c r="BB84" s="100"/>
      <c r="BC84" s="106"/>
      <c r="BD84" s="55"/>
      <c r="BE84" s="56"/>
      <c r="BF84" s="226" t="str">
        <f t="shared" si="268"/>
        <v>Sustainable Forest Management</v>
      </c>
      <c r="BG84" s="102"/>
      <c r="BH84" s="103"/>
      <c r="BI84" s="106"/>
      <c r="BJ84" s="41"/>
      <c r="BK84" s="42"/>
      <c r="BL84" s="226" t="str">
        <f t="shared" si="269"/>
        <v>Sustainable Forest Management</v>
      </c>
      <c r="BM84" s="102"/>
      <c r="BN84" s="100"/>
      <c r="BO84" s="106"/>
      <c r="BP84" s="55"/>
      <c r="BQ84" s="56"/>
      <c r="BR84" s="226" t="str">
        <f t="shared" si="270"/>
        <v>Sustainable Forest Management</v>
      </c>
      <c r="BS84" s="102"/>
      <c r="BT84" s="103"/>
      <c r="BU84" s="106"/>
      <c r="BV84" s="41"/>
      <c r="BW84" s="42"/>
      <c r="BX84" s="226" t="str">
        <f t="shared" si="271"/>
        <v>Sustainable Forest Management</v>
      </c>
      <c r="BY84" s="102"/>
      <c r="BZ84" s="103"/>
      <c r="CA84" s="106"/>
      <c r="CB84" s="41"/>
      <c r="CC84" s="42"/>
      <c r="CD84" s="226" t="str">
        <f t="shared" si="272"/>
        <v>Sustainable Forest Management</v>
      </c>
      <c r="CE84" s="102"/>
      <c r="CF84" s="103"/>
      <c r="CG84" s="106"/>
      <c r="CH84" s="41"/>
      <c r="CI84" s="42"/>
      <c r="CJ84" s="176">
        <f t="shared" si="243"/>
        <v>0</v>
      </c>
      <c r="CK84" s="226" t="str">
        <f t="shared" si="273"/>
        <v>Sustainable Forest Management</v>
      </c>
      <c r="CL84" s="102"/>
      <c r="CM84" s="100"/>
      <c r="CN84" s="106"/>
      <c r="CO84" s="41"/>
      <c r="CP84" s="56"/>
      <c r="CQ84" s="226" t="str">
        <f t="shared" si="274"/>
        <v>Sustainable Forest Management</v>
      </c>
      <c r="CR84" s="102"/>
      <c r="CS84" s="126"/>
      <c r="CT84" s="106"/>
      <c r="CU84" s="51"/>
      <c r="CV84" s="56"/>
      <c r="CW84" s="226" t="str">
        <f t="shared" si="275"/>
        <v>Sustainable Forest Management</v>
      </c>
      <c r="CX84" s="102"/>
      <c r="CY84" s="100"/>
      <c r="CZ84" s="106"/>
      <c r="DA84" s="51"/>
      <c r="DB84" s="56"/>
      <c r="DC84" s="226" t="str">
        <f t="shared" si="276"/>
        <v>Sustainable Forest Management</v>
      </c>
      <c r="DD84" s="125"/>
      <c r="DE84" s="126"/>
      <c r="DF84" s="113"/>
      <c r="DG84" s="51"/>
      <c r="DH84" s="52"/>
      <c r="DI84" s="226" t="str">
        <f t="shared" si="277"/>
        <v>Sustainable Forest Management</v>
      </c>
      <c r="DJ84" s="125"/>
      <c r="DK84" s="126"/>
      <c r="DL84" s="113"/>
      <c r="DM84" s="51"/>
      <c r="DN84" s="52"/>
      <c r="DO84" s="226" t="str">
        <f t="shared" si="278"/>
        <v>Sustainable Forest Management</v>
      </c>
      <c r="DP84" s="102"/>
      <c r="DQ84" s="103"/>
      <c r="DR84" s="106"/>
      <c r="DS84" s="41"/>
      <c r="DT84" s="42"/>
      <c r="DU84" s="226" t="str">
        <f t="shared" si="279"/>
        <v>Sustainable Forest Management</v>
      </c>
      <c r="DV84" s="102"/>
      <c r="DW84" s="103"/>
      <c r="DX84" s="106"/>
      <c r="DY84" s="41"/>
      <c r="DZ84" s="42"/>
      <c r="EA84" s="176">
        <f t="shared" si="247"/>
        <v>0</v>
      </c>
      <c r="EB84" s="226" t="str">
        <f t="shared" si="280"/>
        <v>Sustainable Forest Management</v>
      </c>
      <c r="EC84" s="102"/>
      <c r="ED84" s="126"/>
      <c r="EE84" s="106"/>
      <c r="EF84" s="51"/>
      <c r="EG84" s="52"/>
      <c r="EH84" s="226" t="str">
        <f t="shared" si="281"/>
        <v>Sustainable Forest Management</v>
      </c>
      <c r="EI84" s="102"/>
      <c r="EJ84" s="126"/>
      <c r="EK84" s="106"/>
      <c r="EL84" s="51"/>
      <c r="EM84" s="52"/>
      <c r="EN84" s="226" t="str">
        <f t="shared" si="282"/>
        <v>Sustainable Forest Management</v>
      </c>
      <c r="EO84" s="102"/>
      <c r="EP84" s="126"/>
      <c r="EQ84" s="106"/>
      <c r="ER84" s="51"/>
      <c r="ES84" s="52"/>
      <c r="ET84" s="226" t="str">
        <f t="shared" si="283"/>
        <v>Sustainable Forest Management</v>
      </c>
      <c r="EU84" s="102"/>
      <c r="EV84" s="103"/>
      <c r="EW84" s="106"/>
      <c r="EX84" s="41"/>
      <c r="EY84" s="42"/>
      <c r="EZ84" s="226" t="str">
        <f t="shared" si="284"/>
        <v>Sustainable Forest Management</v>
      </c>
      <c r="FA84" s="125"/>
      <c r="FB84" s="126"/>
      <c r="FC84" s="113"/>
      <c r="FD84" s="51"/>
      <c r="FE84" s="52"/>
      <c r="FF84" s="226" t="str">
        <f t="shared" si="285"/>
        <v>Sustainable Forest Management</v>
      </c>
      <c r="FG84" s="102"/>
      <c r="FH84" s="103"/>
      <c r="FI84" s="106"/>
      <c r="FJ84" s="41"/>
      <c r="FK84" s="42"/>
      <c r="FL84" s="226" t="str">
        <f t="shared" si="286"/>
        <v>Sustainable Forest Management</v>
      </c>
      <c r="FM84" s="102"/>
      <c r="FN84" s="103"/>
      <c r="FO84" s="106"/>
      <c r="FP84" s="41"/>
      <c r="FQ84" s="42"/>
      <c r="FR84" s="176">
        <f t="shared" si="251"/>
        <v>0</v>
      </c>
      <c r="FS84" s="34"/>
      <c r="FT84" s="34"/>
      <c r="FU84" s="34"/>
      <c r="FV84" s="33"/>
      <c r="FW84" s="37"/>
    </row>
    <row r="85" spans="1:179" ht="12.6" customHeight="1">
      <c r="A85" s="1094"/>
      <c r="B85" s="222" t="s">
        <v>544</v>
      </c>
      <c r="C85" s="226" t="str">
        <f t="shared" si="252"/>
        <v>Peatland Restoration</v>
      </c>
      <c r="D85" s="99"/>
      <c r="E85" s="126"/>
      <c r="F85" s="104"/>
      <c r="G85" s="55"/>
      <c r="H85" s="52"/>
      <c r="I85" s="226" t="str">
        <f t="shared" si="255"/>
        <v>Peatland Restoration</v>
      </c>
      <c r="J85" s="99"/>
      <c r="K85" s="126"/>
      <c r="L85" s="104"/>
      <c r="M85" s="55"/>
      <c r="N85" s="52"/>
      <c r="O85" s="226" t="str">
        <f t="shared" si="258"/>
        <v>Peatland Restoration</v>
      </c>
      <c r="P85" s="99"/>
      <c r="Q85" s="100"/>
      <c r="R85" s="104"/>
      <c r="S85" s="55"/>
      <c r="T85" s="56"/>
      <c r="U85" s="226" t="str">
        <f t="shared" si="261"/>
        <v>Peatland Restoration</v>
      </c>
      <c r="V85" s="99">
        <f>'Advance Control'!$F$57</f>
        <v>0</v>
      </c>
      <c r="W85" s="100">
        <f>V85*$U$110</f>
        <v>0</v>
      </c>
      <c r="X85" s="104">
        <f>'Advance Control'!$I$57</f>
        <v>4.8543131188932075E-2</v>
      </c>
      <c r="Y85" s="55">
        <f>(V85+X85)</f>
        <v>4.8543131188932075E-2</v>
      </c>
      <c r="Z85" s="56">
        <f>X85*$U$110</f>
        <v>2.0873426509706756</v>
      </c>
      <c r="AA85" s="226" t="str">
        <f t="shared" si="262"/>
        <v>Peatland Restoration</v>
      </c>
      <c r="AB85" s="99">
        <f>'Advance Control'!$F$57</f>
        <v>0</v>
      </c>
      <c r="AC85" s="100">
        <f>AB85*$AA$110</f>
        <v>0</v>
      </c>
      <c r="AD85" s="104">
        <f>'Advance Control'!$I$57</f>
        <v>4.8543131188932075E-2</v>
      </c>
      <c r="AE85" s="55">
        <f t="shared" ref="AE85:AE90" si="287">(AB85+AD85)</f>
        <v>4.8543131188932075E-2</v>
      </c>
      <c r="AF85" s="56">
        <f>AD85*$AA$110</f>
        <v>23.611741287684623</v>
      </c>
      <c r="AG85" s="226" t="str">
        <f t="shared" si="263"/>
        <v>Peatland Restoration</v>
      </c>
      <c r="AH85" s="99">
        <f>'Advance Control'!$F$57</f>
        <v>0</v>
      </c>
      <c r="AI85" s="100">
        <f>AH85*$AG$110</f>
        <v>0</v>
      </c>
      <c r="AJ85" s="104">
        <f>'Advance Control'!$I$57</f>
        <v>4.8543131188932075E-2</v>
      </c>
      <c r="AK85" s="55">
        <f t="shared" ref="AK85:AK90" si="288">(AH85+AJ85)</f>
        <v>4.8543131188932075E-2</v>
      </c>
      <c r="AL85" s="56">
        <f>AJ85*$AG$110</f>
        <v>5.3531366069011934</v>
      </c>
      <c r="AM85" s="226" t="str">
        <f t="shared" si="264"/>
        <v>Peatland Restoration</v>
      </c>
      <c r="AN85" s="99">
        <f>'Advance Control'!$F$57</f>
        <v>0</v>
      </c>
      <c r="AO85" s="100">
        <f>AN85*$AM$110</f>
        <v>0</v>
      </c>
      <c r="AP85" s="104">
        <f>'Advance Control'!$I$57</f>
        <v>4.8543131188932075E-2</v>
      </c>
      <c r="AQ85" s="55">
        <f t="shared" ref="AQ85:AQ90" si="289">(AN85+AP85)</f>
        <v>4.8543131188932075E-2</v>
      </c>
      <c r="AR85" s="56">
        <f>AP85*$AM$110</f>
        <v>1.6943754701368023</v>
      </c>
      <c r="AS85" s="176">
        <f t="shared" si="265"/>
        <v>32.746596015693299</v>
      </c>
      <c r="AT85" s="226" t="str">
        <f t="shared" si="266"/>
        <v>Peatland Restoration</v>
      </c>
      <c r="AU85" s="102"/>
      <c r="AV85" s="100"/>
      <c r="AW85" s="106"/>
      <c r="AX85" s="55"/>
      <c r="AY85" s="56"/>
      <c r="AZ85" s="226" t="str">
        <f t="shared" si="267"/>
        <v>Peatland Restoration</v>
      </c>
      <c r="BA85" s="102"/>
      <c r="BB85" s="100"/>
      <c r="BC85" s="106"/>
      <c r="BD85" s="55"/>
      <c r="BE85" s="56"/>
      <c r="BF85" s="226" t="str">
        <f t="shared" si="268"/>
        <v>Peatland Restoration</v>
      </c>
      <c r="BG85" s="102"/>
      <c r="BH85" s="103"/>
      <c r="BI85" s="106"/>
      <c r="BJ85" s="41"/>
      <c r="BK85" s="42"/>
      <c r="BL85" s="226" t="str">
        <f t="shared" si="269"/>
        <v>Peatland Restoration</v>
      </c>
      <c r="BM85" s="102"/>
      <c r="BN85" s="100"/>
      <c r="BO85" s="106"/>
      <c r="BP85" s="55"/>
      <c r="BQ85" s="56"/>
      <c r="BR85" s="226" t="str">
        <f t="shared" si="270"/>
        <v>Peatland Restoration</v>
      </c>
      <c r="BS85" s="102"/>
      <c r="BT85" s="103"/>
      <c r="BU85" s="106"/>
      <c r="BV85" s="41"/>
      <c r="BW85" s="42"/>
      <c r="BX85" s="226" t="str">
        <f t="shared" si="271"/>
        <v>Peatland Restoration</v>
      </c>
      <c r="BY85" s="102"/>
      <c r="BZ85" s="103"/>
      <c r="CA85" s="106"/>
      <c r="CB85" s="41"/>
      <c r="CC85" s="42"/>
      <c r="CD85" s="226" t="str">
        <f t="shared" si="272"/>
        <v>Peatland Restoration</v>
      </c>
      <c r="CE85" s="102"/>
      <c r="CF85" s="103"/>
      <c r="CG85" s="106"/>
      <c r="CH85" s="41"/>
      <c r="CI85" s="42"/>
      <c r="CJ85" s="176">
        <f t="shared" si="243"/>
        <v>0</v>
      </c>
      <c r="CK85" s="226" t="str">
        <f t="shared" si="273"/>
        <v>Peatland Restoration</v>
      </c>
      <c r="CL85" s="102"/>
      <c r="CM85" s="100"/>
      <c r="CN85" s="106"/>
      <c r="CO85" s="41"/>
      <c r="CP85" s="56"/>
      <c r="CQ85" s="226" t="str">
        <f t="shared" si="274"/>
        <v>Peatland Restoration</v>
      </c>
      <c r="CR85" s="102"/>
      <c r="CS85" s="126"/>
      <c r="CT85" s="106"/>
      <c r="CU85" s="51"/>
      <c r="CV85" s="56"/>
      <c r="CW85" s="226" t="str">
        <f t="shared" si="275"/>
        <v>Peatland Restoration</v>
      </c>
      <c r="CX85" s="102"/>
      <c r="CY85" s="100"/>
      <c r="CZ85" s="106"/>
      <c r="DA85" s="51"/>
      <c r="DB85" s="56"/>
      <c r="DC85" s="226" t="str">
        <f t="shared" si="276"/>
        <v>Peatland Restoration</v>
      </c>
      <c r="DD85" s="125"/>
      <c r="DE85" s="126"/>
      <c r="DF85" s="113"/>
      <c r="DG85" s="51"/>
      <c r="DH85" s="52"/>
      <c r="DI85" s="226" t="str">
        <f t="shared" si="277"/>
        <v>Peatland Restoration</v>
      </c>
      <c r="DJ85" s="125"/>
      <c r="DK85" s="126"/>
      <c r="DL85" s="113"/>
      <c r="DM85" s="51"/>
      <c r="DN85" s="52"/>
      <c r="DO85" s="226" t="str">
        <f t="shared" si="278"/>
        <v>Peatland Restoration</v>
      </c>
      <c r="DP85" s="102"/>
      <c r="DQ85" s="103"/>
      <c r="DR85" s="106"/>
      <c r="DS85" s="41"/>
      <c r="DT85" s="42"/>
      <c r="DU85" s="226" t="str">
        <f t="shared" si="279"/>
        <v>Peatland Restoration</v>
      </c>
      <c r="DV85" s="102"/>
      <c r="DW85" s="103"/>
      <c r="DX85" s="106"/>
      <c r="DY85" s="41"/>
      <c r="DZ85" s="42"/>
      <c r="EA85" s="176">
        <f t="shared" si="247"/>
        <v>0</v>
      </c>
      <c r="EB85" s="226" t="str">
        <f t="shared" si="280"/>
        <v>Peatland Restoration</v>
      </c>
      <c r="EC85" s="102"/>
      <c r="ED85" s="126"/>
      <c r="EE85" s="106"/>
      <c r="EF85" s="51"/>
      <c r="EG85" s="52"/>
      <c r="EH85" s="226" t="str">
        <f t="shared" si="281"/>
        <v>Peatland Restoration</v>
      </c>
      <c r="EI85" s="102"/>
      <c r="EJ85" s="126"/>
      <c r="EK85" s="106"/>
      <c r="EL85" s="51"/>
      <c r="EM85" s="52"/>
      <c r="EN85" s="226" t="str">
        <f t="shared" si="282"/>
        <v>Peatland Restoration</v>
      </c>
      <c r="EO85" s="102"/>
      <c r="EP85" s="126"/>
      <c r="EQ85" s="106"/>
      <c r="ER85" s="51"/>
      <c r="ES85" s="52"/>
      <c r="ET85" s="226" t="str">
        <f t="shared" si="283"/>
        <v>Peatland Restoration</v>
      </c>
      <c r="EU85" s="102"/>
      <c r="EV85" s="103"/>
      <c r="EW85" s="106"/>
      <c r="EX85" s="41"/>
      <c r="EY85" s="42"/>
      <c r="EZ85" s="226" t="str">
        <f t="shared" si="284"/>
        <v>Peatland Restoration</v>
      </c>
      <c r="FA85" s="125"/>
      <c r="FB85" s="126"/>
      <c r="FC85" s="113"/>
      <c r="FD85" s="51"/>
      <c r="FE85" s="52"/>
      <c r="FF85" s="226" t="str">
        <f t="shared" si="285"/>
        <v>Peatland Restoration</v>
      </c>
      <c r="FG85" s="102"/>
      <c r="FH85" s="103"/>
      <c r="FI85" s="106"/>
      <c r="FJ85" s="41"/>
      <c r="FK85" s="42"/>
      <c r="FL85" s="226" t="str">
        <f t="shared" si="286"/>
        <v>Peatland Restoration</v>
      </c>
      <c r="FM85" s="102"/>
      <c r="FN85" s="103"/>
      <c r="FO85" s="106"/>
      <c r="FP85" s="41"/>
      <c r="FQ85" s="42"/>
      <c r="FR85" s="176">
        <f t="shared" si="251"/>
        <v>0</v>
      </c>
      <c r="FS85" s="34"/>
      <c r="FT85" s="34"/>
      <c r="FU85" s="34"/>
      <c r="FV85" s="33"/>
      <c r="FW85" s="37"/>
    </row>
    <row r="86" spans="1:179" ht="12.6" customHeight="1">
      <c r="A86" s="1094"/>
      <c r="B86" s="222" t="s">
        <v>551</v>
      </c>
      <c r="C86" s="226" t="str">
        <f t="shared" si="252"/>
        <v>Mangrove Restoration</v>
      </c>
      <c r="D86" s="99"/>
      <c r="E86" s="126"/>
      <c r="F86" s="104"/>
      <c r="G86" s="55"/>
      <c r="H86" s="52"/>
      <c r="I86" s="226" t="str">
        <f t="shared" si="255"/>
        <v>Mangrove Restoration</v>
      </c>
      <c r="J86" s="99"/>
      <c r="K86" s="126"/>
      <c r="L86" s="104"/>
      <c r="M86" s="55"/>
      <c r="N86" s="52"/>
      <c r="O86" s="226" t="str">
        <f t="shared" si="258"/>
        <v>Mangrove Restoration</v>
      </c>
      <c r="P86" s="99"/>
      <c r="Q86" s="100"/>
      <c r="R86" s="104"/>
      <c r="S86" s="55"/>
      <c r="T86" s="56"/>
      <c r="U86" s="226" t="str">
        <f t="shared" si="261"/>
        <v>Mangrove Restoration</v>
      </c>
      <c r="V86" s="99">
        <f>'Advance Control'!$F$58</f>
        <v>0</v>
      </c>
      <c r="W86" s="100">
        <f t="shared" ref="W86:W90" si="290">V86*$U$110</f>
        <v>0</v>
      </c>
      <c r="X86" s="104">
        <f>'Advance Control'!$I$58</f>
        <v>4.1966150493297303E-4</v>
      </c>
      <c r="Y86" s="55">
        <f>(V86+X86)</f>
        <v>4.1966150493297303E-4</v>
      </c>
      <c r="Z86" s="56">
        <f>X86*$U$110</f>
        <v>1.8045341055726125E-2</v>
      </c>
      <c r="AA86" s="226" t="str">
        <f t="shared" si="262"/>
        <v>Mangrove Restoration</v>
      </c>
      <c r="AB86" s="99">
        <f>'Advance Control'!$F$58</f>
        <v>0</v>
      </c>
      <c r="AC86" s="100">
        <f t="shared" ref="AC86:AC90" si="291">AB86*$AA$110</f>
        <v>0</v>
      </c>
      <c r="AD86" s="104">
        <f>'Advance Control'!$I$58</f>
        <v>4.1966150493297303E-4</v>
      </c>
      <c r="AE86" s="55">
        <f t="shared" si="287"/>
        <v>4.1966150493297303E-4</v>
      </c>
      <c r="AF86" s="56">
        <f t="shared" ref="AF86:AF90" si="292">AD86*$AA$110</f>
        <v>0.20412648793320939</v>
      </c>
      <c r="AG86" s="226" t="str">
        <f t="shared" si="263"/>
        <v>Mangrove Restoration</v>
      </c>
      <c r="AH86" s="99">
        <f>'Advance Control'!$F$58</f>
        <v>0</v>
      </c>
      <c r="AI86" s="100">
        <f t="shared" ref="AI86:AI90" si="293">AH86*$AG$110</f>
        <v>0</v>
      </c>
      <c r="AJ86" s="104">
        <f>'Advance Control'!$I$58</f>
        <v>4.1966150493297303E-4</v>
      </c>
      <c r="AK86" s="55">
        <f t="shared" si="288"/>
        <v>4.1966150493297303E-4</v>
      </c>
      <c r="AL86" s="56">
        <f t="shared" ref="AL86:AL90" si="294">AJ86*$AG$110</f>
        <v>4.6278542597930954E-2</v>
      </c>
      <c r="AM86" s="226" t="str">
        <f t="shared" si="264"/>
        <v>Mangrove Restoration</v>
      </c>
      <c r="AN86" s="99">
        <f>'Advance Control'!$F$58</f>
        <v>0</v>
      </c>
      <c r="AO86" s="100">
        <f t="shared" ref="AO86:AO90" si="295">AN86*$AM$110</f>
        <v>0</v>
      </c>
      <c r="AP86" s="104">
        <f>'Advance Control'!$I$58</f>
        <v>4.1966150493297303E-4</v>
      </c>
      <c r="AQ86" s="55">
        <f t="shared" si="289"/>
        <v>4.1966150493297303E-4</v>
      </c>
      <c r="AR86" s="56">
        <f t="shared" ref="AR86:AR90" si="296">AP86*$AM$110</f>
        <v>1.4648090106747134E-2</v>
      </c>
      <c r="AS86" s="176">
        <f t="shared" si="265"/>
        <v>0.28309846169361358</v>
      </c>
      <c r="AT86" s="226" t="str">
        <f t="shared" si="266"/>
        <v>Mangrove Restoration</v>
      </c>
      <c r="AU86" s="102"/>
      <c r="AV86" s="100"/>
      <c r="AW86" s="106"/>
      <c r="AX86" s="55"/>
      <c r="AY86" s="56"/>
      <c r="AZ86" s="226" t="str">
        <f t="shared" si="267"/>
        <v>Mangrove Restoration</v>
      </c>
      <c r="BA86" s="102"/>
      <c r="BB86" s="100"/>
      <c r="BC86" s="106"/>
      <c r="BD86" s="55"/>
      <c r="BE86" s="56"/>
      <c r="BF86" s="226" t="str">
        <f t="shared" si="268"/>
        <v>Mangrove Restoration</v>
      </c>
      <c r="BG86" s="102"/>
      <c r="BH86" s="103"/>
      <c r="BI86" s="106"/>
      <c r="BJ86" s="41"/>
      <c r="BK86" s="42"/>
      <c r="BL86" s="226" t="str">
        <f t="shared" si="269"/>
        <v>Mangrove Restoration</v>
      </c>
      <c r="BM86" s="102"/>
      <c r="BN86" s="100"/>
      <c r="BO86" s="106"/>
      <c r="BP86" s="55"/>
      <c r="BQ86" s="56"/>
      <c r="BR86" s="226" t="str">
        <f t="shared" si="270"/>
        <v>Mangrove Restoration</v>
      </c>
      <c r="BS86" s="102"/>
      <c r="BT86" s="103"/>
      <c r="BU86" s="106"/>
      <c r="BV86" s="41"/>
      <c r="BW86" s="42"/>
      <c r="BX86" s="226" t="str">
        <f t="shared" si="271"/>
        <v>Mangrove Restoration</v>
      </c>
      <c r="BY86" s="102"/>
      <c r="BZ86" s="103"/>
      <c r="CA86" s="106"/>
      <c r="CB86" s="41"/>
      <c r="CC86" s="42"/>
      <c r="CD86" s="226" t="str">
        <f t="shared" si="272"/>
        <v>Mangrove Restoration</v>
      </c>
      <c r="CE86" s="102"/>
      <c r="CF86" s="103"/>
      <c r="CG86" s="106"/>
      <c r="CH86" s="41"/>
      <c r="CI86" s="42"/>
      <c r="CJ86" s="176">
        <f t="shared" si="243"/>
        <v>0</v>
      </c>
      <c r="CK86" s="226" t="str">
        <f t="shared" si="273"/>
        <v>Mangrove Restoration</v>
      </c>
      <c r="CL86" s="102"/>
      <c r="CM86" s="100"/>
      <c r="CN86" s="106"/>
      <c r="CO86" s="41"/>
      <c r="CP86" s="56"/>
      <c r="CQ86" s="226" t="str">
        <f t="shared" si="274"/>
        <v>Mangrove Restoration</v>
      </c>
      <c r="CR86" s="102"/>
      <c r="CS86" s="126"/>
      <c r="CT86" s="106"/>
      <c r="CU86" s="51"/>
      <c r="CV86" s="56"/>
      <c r="CW86" s="226" t="str">
        <f t="shared" si="275"/>
        <v>Mangrove Restoration</v>
      </c>
      <c r="CX86" s="102"/>
      <c r="CY86" s="100"/>
      <c r="CZ86" s="106"/>
      <c r="DA86" s="51"/>
      <c r="DB86" s="56"/>
      <c r="DC86" s="226" t="str">
        <f t="shared" si="276"/>
        <v>Mangrove Restoration</v>
      </c>
      <c r="DD86" s="125"/>
      <c r="DE86" s="126"/>
      <c r="DF86" s="113"/>
      <c r="DG86" s="51"/>
      <c r="DH86" s="52"/>
      <c r="DI86" s="226" t="str">
        <f t="shared" si="277"/>
        <v>Mangrove Restoration</v>
      </c>
      <c r="DJ86" s="125"/>
      <c r="DK86" s="126"/>
      <c r="DL86" s="113"/>
      <c r="DM86" s="51"/>
      <c r="DN86" s="52"/>
      <c r="DO86" s="226" t="str">
        <f t="shared" si="278"/>
        <v>Mangrove Restoration</v>
      </c>
      <c r="DP86" s="102"/>
      <c r="DQ86" s="103"/>
      <c r="DR86" s="106"/>
      <c r="DS86" s="41"/>
      <c r="DT86" s="42"/>
      <c r="DU86" s="226" t="str">
        <f t="shared" si="279"/>
        <v>Mangrove Restoration</v>
      </c>
      <c r="DV86" s="102"/>
      <c r="DW86" s="103"/>
      <c r="DX86" s="106"/>
      <c r="DY86" s="41"/>
      <c r="DZ86" s="42"/>
      <c r="EA86" s="176">
        <f t="shared" si="247"/>
        <v>0</v>
      </c>
      <c r="EB86" s="226" t="str">
        <f t="shared" si="280"/>
        <v>Mangrove Restoration</v>
      </c>
      <c r="EC86" s="102"/>
      <c r="ED86" s="126"/>
      <c r="EE86" s="106"/>
      <c r="EF86" s="51"/>
      <c r="EG86" s="52"/>
      <c r="EH86" s="226" t="str">
        <f t="shared" si="281"/>
        <v>Mangrove Restoration</v>
      </c>
      <c r="EI86" s="102"/>
      <c r="EJ86" s="126"/>
      <c r="EK86" s="106"/>
      <c r="EL86" s="51"/>
      <c r="EM86" s="52"/>
      <c r="EN86" s="226" t="str">
        <f t="shared" si="282"/>
        <v>Mangrove Restoration</v>
      </c>
      <c r="EO86" s="102"/>
      <c r="EP86" s="126"/>
      <c r="EQ86" s="106"/>
      <c r="ER86" s="51"/>
      <c r="ES86" s="52"/>
      <c r="ET86" s="226" t="str">
        <f t="shared" si="283"/>
        <v>Mangrove Restoration</v>
      </c>
      <c r="EU86" s="102"/>
      <c r="EV86" s="103"/>
      <c r="EW86" s="106"/>
      <c r="EX86" s="41"/>
      <c r="EY86" s="42"/>
      <c r="EZ86" s="226" t="str">
        <f t="shared" si="284"/>
        <v>Mangrove Restoration</v>
      </c>
      <c r="FA86" s="125"/>
      <c r="FB86" s="126"/>
      <c r="FC86" s="113"/>
      <c r="FD86" s="51"/>
      <c r="FE86" s="52"/>
      <c r="FF86" s="226" t="str">
        <f t="shared" si="285"/>
        <v>Mangrove Restoration</v>
      </c>
      <c r="FG86" s="102"/>
      <c r="FH86" s="103"/>
      <c r="FI86" s="106"/>
      <c r="FJ86" s="41"/>
      <c r="FK86" s="42"/>
      <c r="FL86" s="226" t="str">
        <f t="shared" si="286"/>
        <v>Mangrove Restoration</v>
      </c>
      <c r="FM86" s="102"/>
      <c r="FN86" s="103"/>
      <c r="FO86" s="106"/>
      <c r="FP86" s="41"/>
      <c r="FQ86" s="42"/>
      <c r="FR86" s="176">
        <f t="shared" si="251"/>
        <v>0</v>
      </c>
      <c r="FS86" s="34"/>
      <c r="FT86" s="34"/>
      <c r="FU86" s="34"/>
      <c r="FV86" s="33"/>
      <c r="FW86" s="37"/>
    </row>
    <row r="87" spans="1:179" ht="12.6" customHeight="1">
      <c r="A87" s="1094"/>
      <c r="B87" s="195" t="s">
        <v>91</v>
      </c>
      <c r="C87" s="226" t="str">
        <f t="shared" si="252"/>
        <v>Tropical Forest Restoration</v>
      </c>
      <c r="D87" s="126"/>
      <c r="E87" s="126"/>
      <c r="F87" s="104"/>
      <c r="G87" s="54"/>
      <c r="H87" s="52"/>
      <c r="I87" s="226" t="str">
        <f t="shared" si="255"/>
        <v>Tropical Forest Restoration</v>
      </c>
      <c r="J87" s="126"/>
      <c r="K87" s="126"/>
      <c r="L87" s="104"/>
      <c r="M87" s="54"/>
      <c r="N87" s="52"/>
      <c r="O87" s="226" t="str">
        <f t="shared" si="258"/>
        <v>Tropical Forest Restoration</v>
      </c>
      <c r="P87" s="126"/>
      <c r="Q87" s="100"/>
      <c r="R87" s="104"/>
      <c r="S87" s="55"/>
      <c r="T87" s="56"/>
      <c r="U87" s="226" t="str">
        <f t="shared" si="261"/>
        <v>Tropical Forest Restoration</v>
      </c>
      <c r="V87" s="100"/>
      <c r="W87" s="100"/>
      <c r="X87" s="104"/>
      <c r="Y87" s="55"/>
      <c r="Z87" s="56"/>
      <c r="AA87" s="226" t="str">
        <f t="shared" si="262"/>
        <v>Tropical Forest Restoration</v>
      </c>
      <c r="AB87" s="100"/>
      <c r="AC87" s="100"/>
      <c r="AD87" s="104"/>
      <c r="AE87" s="55"/>
      <c r="AF87" s="56"/>
      <c r="AG87" s="226" t="str">
        <f t="shared" si="263"/>
        <v>Tropical Forest Restoration</v>
      </c>
      <c r="AH87" s="100"/>
      <c r="AI87" s="100"/>
      <c r="AJ87" s="104"/>
      <c r="AK87" s="55"/>
      <c r="AL87" s="56"/>
      <c r="AM87" s="226" t="str">
        <f t="shared" si="264"/>
        <v>Tropical Forest Restoration</v>
      </c>
      <c r="AN87" s="100"/>
      <c r="AO87" s="100"/>
      <c r="AP87" s="104"/>
      <c r="AQ87" s="55"/>
      <c r="AR87" s="56"/>
      <c r="AS87" s="176">
        <f t="shared" si="265"/>
        <v>0</v>
      </c>
      <c r="AT87" s="226" t="str">
        <f t="shared" si="266"/>
        <v>Tropical Forest Restoration</v>
      </c>
      <c r="AU87" s="100"/>
      <c r="AV87" s="100"/>
      <c r="AW87" s="104"/>
      <c r="AX87" s="55"/>
      <c r="AY87" s="56"/>
      <c r="AZ87" s="226" t="str">
        <f t="shared" si="267"/>
        <v>Tropical Forest Restoration</v>
      </c>
      <c r="BA87" s="100"/>
      <c r="BB87" s="100"/>
      <c r="BC87" s="104"/>
      <c r="BD87" s="55"/>
      <c r="BE87" s="56"/>
      <c r="BF87" s="226" t="str">
        <f t="shared" si="268"/>
        <v>Tropical Forest Restoration</v>
      </c>
      <c r="BG87" s="100"/>
      <c r="BH87" s="103"/>
      <c r="BI87" s="104"/>
      <c r="BJ87" s="41"/>
      <c r="BK87" s="42"/>
      <c r="BL87" s="226" t="str">
        <f t="shared" si="269"/>
        <v>Tropical Forest Restoration</v>
      </c>
      <c r="BM87" s="100"/>
      <c r="BN87" s="100"/>
      <c r="BO87" s="104"/>
      <c r="BP87" s="55"/>
      <c r="BQ87" s="56"/>
      <c r="BR87" s="226" t="str">
        <f t="shared" si="270"/>
        <v>Tropical Forest Restoration</v>
      </c>
      <c r="BS87" s="100"/>
      <c r="BT87" s="100"/>
      <c r="BU87" s="104"/>
      <c r="BV87" s="55"/>
      <c r="BW87" s="56"/>
      <c r="BX87" s="226" t="str">
        <f t="shared" si="271"/>
        <v>Tropical Forest Restoration</v>
      </c>
      <c r="BY87" s="100"/>
      <c r="BZ87" s="100"/>
      <c r="CA87" s="104"/>
      <c r="CB87" s="55"/>
      <c r="CC87" s="56"/>
      <c r="CD87" s="226" t="str">
        <f t="shared" si="272"/>
        <v>Tropical Forest Restoration</v>
      </c>
      <c r="CE87" s="100"/>
      <c r="CF87" s="100"/>
      <c r="CG87" s="104"/>
      <c r="CH87" s="55"/>
      <c r="CI87" s="56"/>
      <c r="CJ87" s="176">
        <f t="shared" si="243"/>
        <v>0</v>
      </c>
      <c r="CK87" s="226" t="str">
        <f t="shared" si="273"/>
        <v>Tropical Forest Restoration</v>
      </c>
      <c r="CL87" s="103"/>
      <c r="CM87" s="100"/>
      <c r="CN87" s="112"/>
      <c r="CO87" s="55"/>
      <c r="CP87" s="56"/>
      <c r="CQ87" s="226" t="str">
        <f t="shared" si="274"/>
        <v>Tropical Forest Restoration</v>
      </c>
      <c r="CR87" s="103"/>
      <c r="CS87" s="100"/>
      <c r="CT87" s="112"/>
      <c r="CU87" s="55"/>
      <c r="CV87" s="56"/>
      <c r="CW87" s="226" t="str">
        <f t="shared" si="275"/>
        <v>Tropical Forest Restoration</v>
      </c>
      <c r="CX87" s="103"/>
      <c r="CY87" s="100"/>
      <c r="CZ87" s="112"/>
      <c r="DA87" s="55"/>
      <c r="DB87" s="56"/>
      <c r="DC87" s="226" t="str">
        <f t="shared" si="276"/>
        <v>Tropical Forest Restoration</v>
      </c>
      <c r="DD87" s="126"/>
      <c r="DE87" s="126"/>
      <c r="DF87" s="113"/>
      <c r="DG87" s="51"/>
      <c r="DH87" s="52"/>
      <c r="DI87" s="226" t="str">
        <f t="shared" si="277"/>
        <v>Tropical Forest Restoration</v>
      </c>
      <c r="DJ87" s="100"/>
      <c r="DK87" s="100"/>
      <c r="DL87" s="104"/>
      <c r="DM87" s="55"/>
      <c r="DN87" s="56"/>
      <c r="DO87" s="226" t="str">
        <f t="shared" si="278"/>
        <v>Tropical Forest Restoration</v>
      </c>
      <c r="DP87" s="126"/>
      <c r="DQ87" s="126"/>
      <c r="DR87" s="113"/>
      <c r="DS87" s="51"/>
      <c r="DT87" s="52"/>
      <c r="DU87" s="226" t="str">
        <f t="shared" si="279"/>
        <v>Tropical Forest Restoration</v>
      </c>
      <c r="DV87" s="103"/>
      <c r="DW87" s="103"/>
      <c r="DX87" s="106"/>
      <c r="DY87" s="41"/>
      <c r="DZ87" s="42"/>
      <c r="EA87" s="176">
        <f t="shared" si="247"/>
        <v>0</v>
      </c>
      <c r="EB87" s="226" t="str">
        <f t="shared" si="280"/>
        <v>Tropical Forest Restoration</v>
      </c>
      <c r="EC87" s="103"/>
      <c r="ED87" s="126"/>
      <c r="EE87" s="112"/>
      <c r="EF87" s="51"/>
      <c r="EG87" s="52"/>
      <c r="EH87" s="226" t="str">
        <f t="shared" si="281"/>
        <v>Tropical Forest Restoration</v>
      </c>
      <c r="EI87" s="103"/>
      <c r="EJ87" s="126"/>
      <c r="EK87" s="112"/>
      <c r="EL87" s="51"/>
      <c r="EM87" s="52"/>
      <c r="EN87" s="226" t="str">
        <f t="shared" si="282"/>
        <v>Tropical Forest Restoration</v>
      </c>
      <c r="EO87" s="103"/>
      <c r="EP87" s="100"/>
      <c r="EQ87" s="112"/>
      <c r="ER87" s="55"/>
      <c r="ES87" s="56"/>
      <c r="ET87" s="226" t="str">
        <f t="shared" si="283"/>
        <v>Tropical Forest Restoration</v>
      </c>
      <c r="EU87" s="103"/>
      <c r="EV87" s="103"/>
      <c r="EW87" s="106"/>
      <c r="EX87" s="41"/>
      <c r="EY87" s="42"/>
      <c r="EZ87" s="226" t="str">
        <f t="shared" si="284"/>
        <v>Tropical Forest Restoration</v>
      </c>
      <c r="FA87" s="100"/>
      <c r="FB87" s="100"/>
      <c r="FC87" s="104"/>
      <c r="FD87" s="55"/>
      <c r="FE87" s="56"/>
      <c r="FF87" s="226" t="str">
        <f t="shared" si="285"/>
        <v>Tropical Forest Restoration</v>
      </c>
      <c r="FG87" s="103"/>
      <c r="FH87" s="103"/>
      <c r="FI87" s="106"/>
      <c r="FJ87" s="41"/>
      <c r="FK87" s="42"/>
      <c r="FL87" s="226" t="str">
        <f t="shared" si="286"/>
        <v>Tropical Forest Restoration</v>
      </c>
      <c r="FM87" s="103"/>
      <c r="FN87" s="103"/>
      <c r="FO87" s="106"/>
      <c r="FP87" s="41"/>
      <c r="FQ87" s="42"/>
      <c r="FR87" s="176">
        <f t="shared" si="251"/>
        <v>0</v>
      </c>
      <c r="FS87" s="32"/>
      <c r="FT87" s="34"/>
      <c r="FU87" s="34"/>
      <c r="FV87" s="38"/>
      <c r="FW87" s="37"/>
    </row>
    <row r="88" spans="1:179" ht="12.6" customHeight="1">
      <c r="A88" s="1094"/>
      <c r="B88" s="195" t="s">
        <v>92</v>
      </c>
      <c r="C88" s="226" t="str">
        <f t="shared" si="252"/>
        <v>Temperate Forest Restoration</v>
      </c>
      <c r="D88" s="126"/>
      <c r="E88" s="126"/>
      <c r="F88" s="732"/>
      <c r="G88" s="730"/>
      <c r="H88" s="52"/>
      <c r="I88" s="226" t="str">
        <f t="shared" si="255"/>
        <v>Temperate Forest Restoration</v>
      </c>
      <c r="J88" s="126"/>
      <c r="K88" s="126"/>
      <c r="L88" s="108"/>
      <c r="M88" s="40"/>
      <c r="N88" s="52"/>
      <c r="O88" s="226" t="str">
        <f t="shared" si="258"/>
        <v>Temperate Forest Restoration</v>
      </c>
      <c r="P88" s="126"/>
      <c r="Q88" s="100"/>
      <c r="R88" s="105"/>
      <c r="S88" s="55"/>
      <c r="T88" s="56"/>
      <c r="U88" s="226" t="str">
        <f t="shared" si="261"/>
        <v>Temperate Forest Restoration</v>
      </c>
      <c r="V88" s="100"/>
      <c r="W88" s="100"/>
      <c r="X88" s="113"/>
      <c r="Y88" s="55"/>
      <c r="Z88" s="56"/>
      <c r="AA88" s="226" t="str">
        <f t="shared" si="262"/>
        <v>Temperate Forest Restoration</v>
      </c>
      <c r="AB88" s="100"/>
      <c r="AC88" s="100"/>
      <c r="AD88" s="113"/>
      <c r="AE88" s="55"/>
      <c r="AF88" s="56"/>
      <c r="AG88" s="226" t="str">
        <f t="shared" si="263"/>
        <v>Temperate Forest Restoration</v>
      </c>
      <c r="AH88" s="100"/>
      <c r="AI88" s="100"/>
      <c r="AJ88" s="113"/>
      <c r="AK88" s="55"/>
      <c r="AL88" s="56"/>
      <c r="AM88" s="226" t="str">
        <f t="shared" si="264"/>
        <v>Temperate Forest Restoration</v>
      </c>
      <c r="AN88" s="100"/>
      <c r="AO88" s="100"/>
      <c r="AP88" s="113"/>
      <c r="AQ88" s="55"/>
      <c r="AR88" s="56"/>
      <c r="AS88" s="176">
        <f t="shared" si="265"/>
        <v>0</v>
      </c>
      <c r="AT88" s="226" t="str">
        <f t="shared" si="266"/>
        <v>Temperate Forest Restoration</v>
      </c>
      <c r="AU88" s="100"/>
      <c r="AV88" s="100"/>
      <c r="AW88" s="104"/>
      <c r="AX88" s="55"/>
      <c r="AY88" s="56"/>
      <c r="AZ88" s="226" t="str">
        <f t="shared" si="267"/>
        <v>Temperate Forest Restoration</v>
      </c>
      <c r="BA88" s="100"/>
      <c r="BB88" s="100"/>
      <c r="BC88" s="104"/>
      <c r="BD88" s="55"/>
      <c r="BE88" s="56"/>
      <c r="BF88" s="226" t="str">
        <f t="shared" si="268"/>
        <v>Temperate Forest Restoration</v>
      </c>
      <c r="BG88" s="100"/>
      <c r="BH88" s="103"/>
      <c r="BI88" s="104"/>
      <c r="BJ88" s="41"/>
      <c r="BK88" s="42"/>
      <c r="BL88" s="226" t="str">
        <f t="shared" si="269"/>
        <v>Temperate Forest Restoration</v>
      </c>
      <c r="BM88" s="100"/>
      <c r="BN88" s="100"/>
      <c r="BO88" s="104"/>
      <c r="BP88" s="55"/>
      <c r="BQ88" s="56"/>
      <c r="BR88" s="226" t="str">
        <f t="shared" si="270"/>
        <v>Temperate Forest Restoration</v>
      </c>
      <c r="BS88" s="100"/>
      <c r="BT88" s="100"/>
      <c r="BU88" s="104"/>
      <c r="BV88" s="55"/>
      <c r="BW88" s="56"/>
      <c r="BX88" s="226" t="str">
        <f t="shared" si="271"/>
        <v>Temperate Forest Restoration</v>
      </c>
      <c r="BY88" s="100"/>
      <c r="BZ88" s="100"/>
      <c r="CA88" s="104"/>
      <c r="CB88" s="55"/>
      <c r="CC88" s="56"/>
      <c r="CD88" s="226" t="str">
        <f t="shared" si="272"/>
        <v>Temperate Forest Restoration</v>
      </c>
      <c r="CE88" s="100"/>
      <c r="CF88" s="100"/>
      <c r="CG88" s="104"/>
      <c r="CH88" s="55"/>
      <c r="CI88" s="56"/>
      <c r="CJ88" s="176">
        <f t="shared" si="243"/>
        <v>0</v>
      </c>
      <c r="CK88" s="226" t="str">
        <f t="shared" si="273"/>
        <v>Temperate Forest Restoration</v>
      </c>
      <c r="CL88" s="103"/>
      <c r="CM88" s="100"/>
      <c r="CN88" s="106"/>
      <c r="CO88" s="55"/>
      <c r="CP88" s="56"/>
      <c r="CQ88" s="226" t="str">
        <f t="shared" si="274"/>
        <v>Temperate Forest Restoration</v>
      </c>
      <c r="CR88" s="103"/>
      <c r="CS88" s="100"/>
      <c r="CT88" s="106"/>
      <c r="CU88" s="55"/>
      <c r="CV88" s="56"/>
      <c r="CW88" s="226" t="str">
        <f t="shared" si="275"/>
        <v>Temperate Forest Restoration</v>
      </c>
      <c r="CX88" s="103"/>
      <c r="CY88" s="100"/>
      <c r="CZ88" s="106"/>
      <c r="DA88" s="55"/>
      <c r="DB88" s="56"/>
      <c r="DC88" s="226" t="str">
        <f t="shared" si="276"/>
        <v>Temperate Forest Restoration</v>
      </c>
      <c r="DD88" s="126"/>
      <c r="DE88" s="126"/>
      <c r="DF88" s="113"/>
      <c r="DG88" s="51"/>
      <c r="DH88" s="52"/>
      <c r="DI88" s="226" t="str">
        <f t="shared" si="277"/>
        <v>Temperate Forest Restoration</v>
      </c>
      <c r="DJ88" s="100"/>
      <c r="DK88" s="100"/>
      <c r="DL88" s="104"/>
      <c r="DM88" s="55"/>
      <c r="DN88" s="56"/>
      <c r="DO88" s="226" t="str">
        <f t="shared" si="278"/>
        <v>Temperate Forest Restoration</v>
      </c>
      <c r="DP88" s="126"/>
      <c r="DQ88" s="126"/>
      <c r="DR88" s="113"/>
      <c r="DS88" s="51"/>
      <c r="DT88" s="52"/>
      <c r="DU88" s="226" t="str">
        <f t="shared" si="279"/>
        <v>Temperate Forest Restoration</v>
      </c>
      <c r="DV88" s="126"/>
      <c r="DW88" s="126"/>
      <c r="DX88" s="113"/>
      <c r="DY88" s="51"/>
      <c r="DZ88" s="52"/>
      <c r="EA88" s="176">
        <f t="shared" si="247"/>
        <v>0</v>
      </c>
      <c r="EB88" s="226" t="str">
        <f t="shared" si="280"/>
        <v>Temperate Forest Restoration</v>
      </c>
      <c r="EC88" s="103"/>
      <c r="ED88" s="126"/>
      <c r="EE88" s="106"/>
      <c r="EF88" s="51"/>
      <c r="EG88" s="52"/>
      <c r="EH88" s="226" t="str">
        <f t="shared" si="281"/>
        <v>Temperate Forest Restoration</v>
      </c>
      <c r="EI88" s="103"/>
      <c r="EJ88" s="126"/>
      <c r="EK88" s="106"/>
      <c r="EL88" s="51"/>
      <c r="EM88" s="52"/>
      <c r="EN88" s="226" t="str">
        <f t="shared" si="282"/>
        <v>Temperate Forest Restoration</v>
      </c>
      <c r="EO88" s="103"/>
      <c r="EP88" s="100"/>
      <c r="EQ88" s="106"/>
      <c r="ER88" s="55"/>
      <c r="ES88" s="56"/>
      <c r="ET88" s="226" t="str">
        <f t="shared" si="283"/>
        <v>Temperate Forest Restoration</v>
      </c>
      <c r="EU88" s="103"/>
      <c r="EV88" s="103"/>
      <c r="EW88" s="106"/>
      <c r="EX88" s="41"/>
      <c r="EY88" s="42"/>
      <c r="EZ88" s="226" t="str">
        <f t="shared" si="284"/>
        <v>Temperate Forest Restoration</v>
      </c>
      <c r="FA88" s="100"/>
      <c r="FB88" s="100"/>
      <c r="FC88" s="104"/>
      <c r="FD88" s="55"/>
      <c r="FE88" s="56"/>
      <c r="FF88" s="226" t="str">
        <f t="shared" si="285"/>
        <v>Temperate Forest Restoration</v>
      </c>
      <c r="FG88" s="103"/>
      <c r="FH88" s="103"/>
      <c r="FI88" s="106"/>
      <c r="FJ88" s="41"/>
      <c r="FK88" s="42"/>
      <c r="FL88" s="226" t="str">
        <f t="shared" si="286"/>
        <v>Temperate Forest Restoration</v>
      </c>
      <c r="FM88" s="103"/>
      <c r="FN88" s="103"/>
      <c r="FO88" s="106"/>
      <c r="FP88" s="41"/>
      <c r="FQ88" s="42"/>
      <c r="FR88" s="176">
        <f t="shared" si="251"/>
        <v>0</v>
      </c>
      <c r="FS88" s="32"/>
      <c r="FT88" s="34"/>
      <c r="FU88" s="34"/>
      <c r="FV88" s="38"/>
      <c r="FW88" s="37"/>
    </row>
    <row r="89" spans="1:179" ht="12.6" customHeight="1">
      <c r="A89" s="1094"/>
      <c r="B89" s="195" t="s">
        <v>93</v>
      </c>
      <c r="C89" s="226" t="str">
        <f t="shared" si="252"/>
        <v>Afforestation</v>
      </c>
      <c r="D89" s="119"/>
      <c r="E89" s="126"/>
      <c r="F89" s="106"/>
      <c r="G89" s="40"/>
      <c r="H89" s="52"/>
      <c r="I89" s="226" t="str">
        <f t="shared" si="255"/>
        <v>Afforestation</v>
      </c>
      <c r="J89" s="119"/>
      <c r="K89" s="126"/>
      <c r="L89" s="106"/>
      <c r="M89" s="40"/>
      <c r="N89" s="52"/>
      <c r="O89" s="226" t="str">
        <f t="shared" si="258"/>
        <v>Afforestation</v>
      </c>
      <c r="P89" s="119"/>
      <c r="Q89" s="100"/>
      <c r="R89" s="104"/>
      <c r="S89" s="55"/>
      <c r="T89" s="56"/>
      <c r="U89" s="226" t="str">
        <f t="shared" si="261"/>
        <v>Afforestation</v>
      </c>
      <c r="V89" s="127">
        <f>'Advance Control'!$F$59</f>
        <v>0.23477923812737261</v>
      </c>
      <c r="W89" s="100">
        <f t="shared" si="290"/>
        <v>10.095449249005206</v>
      </c>
      <c r="X89" s="104">
        <f>'Advance Control'!$I$59</f>
        <v>0</v>
      </c>
      <c r="Y89" s="55">
        <f>(V89+X89)</f>
        <v>0.23477923812737261</v>
      </c>
      <c r="Z89" s="56">
        <f>X89*$U$110</f>
        <v>0</v>
      </c>
      <c r="AA89" s="226" t="str">
        <f t="shared" si="262"/>
        <v>Afforestation</v>
      </c>
      <c r="AB89" s="127">
        <f>'Advance Control'!$F$59</f>
        <v>0.23477923812737261</v>
      </c>
      <c r="AC89" s="100">
        <f t="shared" si="291"/>
        <v>114.19837358260818</v>
      </c>
      <c r="AD89" s="104">
        <f>'Advance Control'!$I$59</f>
        <v>0</v>
      </c>
      <c r="AE89" s="55">
        <f t="shared" si="287"/>
        <v>0.23477923812737261</v>
      </c>
      <c r="AF89" s="56">
        <f>AD89*$AA$110</f>
        <v>0</v>
      </c>
      <c r="AG89" s="226" t="str">
        <f t="shared" si="263"/>
        <v>Afforestation</v>
      </c>
      <c r="AH89" s="127">
        <f>'Advance Control'!$F$59</f>
        <v>0.23477923812737261</v>
      </c>
      <c r="AI89" s="100">
        <f t="shared" si="293"/>
        <v>25.890487559784045</v>
      </c>
      <c r="AJ89" s="104">
        <f>'Advance Control'!$I$59</f>
        <v>0</v>
      </c>
      <c r="AK89" s="55">
        <f t="shared" si="288"/>
        <v>0.23477923812737261</v>
      </c>
      <c r="AL89" s="56">
        <f>AJ89*$AG$110</f>
        <v>0</v>
      </c>
      <c r="AM89" s="226" t="str">
        <f t="shared" si="264"/>
        <v>Afforestation</v>
      </c>
      <c r="AN89" s="127">
        <f>'Advance Control'!$F$59</f>
        <v>0.23477923812737261</v>
      </c>
      <c r="AO89" s="100">
        <f>AN89*$AM$110</f>
        <v>8.1948603692694508</v>
      </c>
      <c r="AP89" s="104">
        <f>'Advance Control'!$I$59</f>
        <v>0</v>
      </c>
      <c r="AQ89" s="55">
        <f t="shared" si="289"/>
        <v>0.23477923812737261</v>
      </c>
      <c r="AR89" s="56">
        <f>AP89*$AM$110</f>
        <v>0</v>
      </c>
      <c r="AS89" s="176">
        <f>SUM(E89+K89+Q89+W89+AC89+AI89+AO89)+SUM(H89+N89+T89+Z89+AF89+AL89+AR89)</f>
        <v>158.37917076066691</v>
      </c>
      <c r="AT89" s="226" t="str">
        <f t="shared" si="266"/>
        <v>Afforestation</v>
      </c>
      <c r="AU89" s="101"/>
      <c r="AV89" s="100"/>
      <c r="AW89" s="107"/>
      <c r="AX89" s="55"/>
      <c r="AY89" s="56"/>
      <c r="AZ89" s="226" t="str">
        <f t="shared" si="267"/>
        <v>Afforestation</v>
      </c>
      <c r="BA89" s="101"/>
      <c r="BB89" s="100"/>
      <c r="BC89" s="107"/>
      <c r="BD89" s="55"/>
      <c r="BE89" s="56"/>
      <c r="BF89" s="226" t="str">
        <f t="shared" si="268"/>
        <v>Afforestation</v>
      </c>
      <c r="BG89" s="101"/>
      <c r="BH89" s="103"/>
      <c r="BI89" s="107"/>
      <c r="BJ89" s="41"/>
      <c r="BK89" s="42"/>
      <c r="BL89" s="226" t="str">
        <f t="shared" si="269"/>
        <v>Afforestation</v>
      </c>
      <c r="BM89" s="101">
        <f>'Advance Control'!$F$108</f>
        <v>0</v>
      </c>
      <c r="BN89" s="100">
        <f t="shared" ref="BN89:BN96" si="297">BM89*$BL$110</f>
        <v>0</v>
      </c>
      <c r="BO89" s="104">
        <f>'Advance Control'!$I$108</f>
        <v>0.4</v>
      </c>
      <c r="BP89" s="55">
        <f>(BM89+BO89)</f>
        <v>0.4</v>
      </c>
      <c r="BQ89" s="56">
        <f>BO89*$BL$110</f>
        <v>3.2690584000000005</v>
      </c>
      <c r="BR89" s="226" t="str">
        <f t="shared" si="270"/>
        <v>Afforestation</v>
      </c>
      <c r="BS89" s="101">
        <f>'Advance Control'!$F$108</f>
        <v>0</v>
      </c>
      <c r="BT89" s="100">
        <f>BS89*$BR$110</f>
        <v>0</v>
      </c>
      <c r="BU89" s="104">
        <f>'Advance Control'!$I$108</f>
        <v>0.4</v>
      </c>
      <c r="BV89" s="55">
        <f>(BS89+BU89)</f>
        <v>0.4</v>
      </c>
      <c r="BW89" s="56">
        <f>BU89*$BR$110</f>
        <v>83.74032720000001</v>
      </c>
      <c r="BX89" s="226" t="str">
        <f t="shared" si="271"/>
        <v>Afforestation</v>
      </c>
      <c r="BY89" s="101">
        <f>'Advance Control'!$F$108</f>
        <v>0</v>
      </c>
      <c r="BZ89" s="100">
        <f>BY89*$BX$110</f>
        <v>0</v>
      </c>
      <c r="CA89" s="104">
        <f>'Advance Control'!$I$108</f>
        <v>0.4</v>
      </c>
      <c r="CB89" s="55">
        <f>(BY89+CA89)</f>
        <v>0.4</v>
      </c>
      <c r="CC89" s="56">
        <f>CA89*$BX$110</f>
        <v>16.917728399999998</v>
      </c>
      <c r="CD89" s="226" t="str">
        <f t="shared" si="272"/>
        <v>Afforestation</v>
      </c>
      <c r="CE89" s="101">
        <f>'Advance Control'!$F$108</f>
        <v>0</v>
      </c>
      <c r="CF89" s="100">
        <f>CE89*$CD$110</f>
        <v>0</v>
      </c>
      <c r="CG89" s="104">
        <f>'Advance Control'!$I$108</f>
        <v>0.4</v>
      </c>
      <c r="CH89" s="55">
        <f t="shared" ref="CH89" si="298">(CE89+CG89)</f>
        <v>0.4</v>
      </c>
      <c r="CI89" s="56">
        <f>CG89*$CD$110</f>
        <v>4.0307912000000004</v>
      </c>
      <c r="CJ89" s="176">
        <f t="shared" si="243"/>
        <v>107.95790520000001</v>
      </c>
      <c r="CK89" s="226" t="str">
        <f t="shared" si="273"/>
        <v>Afforestation</v>
      </c>
      <c r="CL89" s="119"/>
      <c r="CM89" s="100"/>
      <c r="CN89" s="109"/>
      <c r="CO89" s="55"/>
      <c r="CP89" s="56"/>
      <c r="CQ89" s="226" t="str">
        <f t="shared" si="274"/>
        <v>Afforestation</v>
      </c>
      <c r="CR89" s="119"/>
      <c r="CS89" s="100"/>
      <c r="CT89" s="109"/>
      <c r="CU89" s="55"/>
      <c r="CV89" s="56"/>
      <c r="CW89" s="226" t="str">
        <f t="shared" si="275"/>
        <v>Afforestation</v>
      </c>
      <c r="CX89" s="119"/>
      <c r="CY89" s="100"/>
      <c r="CZ89" s="109"/>
      <c r="DA89" s="55"/>
      <c r="DB89" s="56"/>
      <c r="DC89" s="226" t="str">
        <f t="shared" si="276"/>
        <v>Afforestation</v>
      </c>
      <c r="DD89" s="101"/>
      <c r="DE89" s="100"/>
      <c r="DF89" s="107"/>
      <c r="DG89" s="55"/>
      <c r="DH89" s="56"/>
      <c r="DI89" s="226" t="str">
        <f t="shared" si="277"/>
        <v>Afforestation</v>
      </c>
      <c r="DJ89" s="101"/>
      <c r="DK89" s="100"/>
      <c r="DL89" s="107"/>
      <c r="DM89" s="55"/>
      <c r="DN89" s="56"/>
      <c r="DO89" s="226" t="str">
        <f t="shared" si="278"/>
        <v>Afforestation</v>
      </c>
      <c r="DP89" s="101"/>
      <c r="DQ89" s="100"/>
      <c r="DR89" s="107"/>
      <c r="DS89" s="55"/>
      <c r="DT89" s="56"/>
      <c r="DU89" s="226" t="str">
        <f t="shared" si="279"/>
        <v>Afforestation</v>
      </c>
      <c r="DV89" s="127"/>
      <c r="DW89" s="126"/>
      <c r="DX89" s="114"/>
      <c r="DY89" s="51"/>
      <c r="DZ89" s="52"/>
      <c r="EA89" s="176">
        <f t="shared" si="247"/>
        <v>0</v>
      </c>
      <c r="EB89" s="226" t="str">
        <f t="shared" si="280"/>
        <v>Afforestation</v>
      </c>
      <c r="EC89" s="119"/>
      <c r="ED89" s="126"/>
      <c r="EE89" s="109"/>
      <c r="EF89" s="51"/>
      <c r="EG89" s="52"/>
      <c r="EH89" s="226" t="str">
        <f t="shared" si="281"/>
        <v>Afforestation</v>
      </c>
      <c r="EI89" s="119"/>
      <c r="EJ89" s="126"/>
      <c r="EK89" s="109"/>
      <c r="EL89" s="51"/>
      <c r="EM89" s="52"/>
      <c r="EN89" s="226" t="str">
        <f t="shared" si="282"/>
        <v>Afforestation</v>
      </c>
      <c r="EO89" s="119"/>
      <c r="EP89" s="100"/>
      <c r="EQ89" s="109"/>
      <c r="ER89" s="55"/>
      <c r="ES89" s="56"/>
      <c r="ET89" s="226" t="str">
        <f t="shared" si="283"/>
        <v>Afforestation</v>
      </c>
      <c r="EU89" s="119"/>
      <c r="EV89" s="103"/>
      <c r="EW89" s="109"/>
      <c r="EX89" s="41"/>
      <c r="EY89" s="42"/>
      <c r="EZ89" s="226" t="str">
        <f t="shared" si="284"/>
        <v>Afforestation</v>
      </c>
      <c r="FA89" s="101"/>
      <c r="FB89" s="100"/>
      <c r="FC89" s="107"/>
      <c r="FD89" s="55"/>
      <c r="FE89" s="56"/>
      <c r="FF89" s="226" t="str">
        <f t="shared" si="285"/>
        <v>Afforestation</v>
      </c>
      <c r="FG89" s="127"/>
      <c r="FH89" s="126"/>
      <c r="FI89" s="114"/>
      <c r="FJ89" s="51"/>
      <c r="FK89" s="52"/>
      <c r="FL89" s="226" t="str">
        <f t="shared" si="286"/>
        <v>Afforestation</v>
      </c>
      <c r="FM89" s="119"/>
      <c r="FN89" s="103"/>
      <c r="FO89" s="109"/>
      <c r="FP89" s="41"/>
      <c r="FQ89" s="42"/>
      <c r="FR89" s="176">
        <f t="shared" si="251"/>
        <v>0</v>
      </c>
      <c r="FS89" s="32"/>
      <c r="FT89" s="34"/>
      <c r="FU89" s="34"/>
      <c r="FV89" s="38"/>
      <c r="FW89" s="37"/>
    </row>
    <row r="90" spans="1:179" ht="12.6" customHeight="1">
      <c r="A90" s="1094"/>
      <c r="B90" s="195" t="s">
        <v>94</v>
      </c>
      <c r="C90" s="226" t="str">
        <f t="shared" si="252"/>
        <v>Bamboo</v>
      </c>
      <c r="D90" s="119"/>
      <c r="E90" s="126"/>
      <c r="F90" s="108"/>
      <c r="G90" s="40"/>
      <c r="H90" s="52"/>
      <c r="I90" s="226" t="str">
        <f t="shared" si="255"/>
        <v>Bamboo</v>
      </c>
      <c r="J90" s="119"/>
      <c r="K90" s="126"/>
      <c r="L90" s="108"/>
      <c r="M90" s="40"/>
      <c r="N90" s="52"/>
      <c r="O90" s="226" t="str">
        <f t="shared" si="258"/>
        <v>Bamboo</v>
      </c>
      <c r="P90" s="119"/>
      <c r="Q90" s="100"/>
      <c r="R90" s="105"/>
      <c r="S90" s="55"/>
      <c r="T90" s="56"/>
      <c r="U90" s="226" t="str">
        <f t="shared" si="261"/>
        <v>Bamboo</v>
      </c>
      <c r="V90" s="127">
        <f>'Advance Control'!$F$60</f>
        <v>1.7837012831334462E-2</v>
      </c>
      <c r="W90" s="100">
        <f t="shared" si="290"/>
        <v>0.76698714600521267</v>
      </c>
      <c r="X90" s="104">
        <f>'Advance Control'!$I$60</f>
        <v>0.34596326823080625</v>
      </c>
      <c r="Y90" s="55">
        <f>(V90+X90)</f>
        <v>0.36380028106214074</v>
      </c>
      <c r="Z90" s="56">
        <f>X90*$U$110</f>
        <v>14.876335080997418</v>
      </c>
      <c r="AA90" s="226" t="str">
        <f t="shared" si="262"/>
        <v>Bamboo</v>
      </c>
      <c r="AB90" s="127">
        <f>'Advance Control'!$F$60</f>
        <v>1.7837012831334462E-2</v>
      </c>
      <c r="AC90" s="100">
        <f t="shared" si="291"/>
        <v>8.6760561587878424</v>
      </c>
      <c r="AD90" s="104">
        <f>'Advance Control'!$I$60</f>
        <v>0.34596326823080625</v>
      </c>
      <c r="AE90" s="55">
        <f t="shared" si="287"/>
        <v>0.36380028106214074</v>
      </c>
      <c r="AF90" s="56">
        <f t="shared" si="292"/>
        <v>168.27911559133497</v>
      </c>
      <c r="AG90" s="226" t="str">
        <f t="shared" si="263"/>
        <v>Bamboo</v>
      </c>
      <c r="AH90" s="127">
        <f>'Advance Control'!$F$60</f>
        <v>1.7837012831334462E-2</v>
      </c>
      <c r="AI90" s="100">
        <f t="shared" si="293"/>
        <v>1.9669923222207253</v>
      </c>
      <c r="AJ90" s="104">
        <f>'Advance Control'!$I$60</f>
        <v>0.34596326823080625</v>
      </c>
      <c r="AK90" s="55">
        <f t="shared" si="288"/>
        <v>0.36380028106214074</v>
      </c>
      <c r="AL90" s="56">
        <f t="shared" si="294"/>
        <v>38.151404543754744</v>
      </c>
      <c r="AM90" s="226" t="str">
        <f t="shared" si="264"/>
        <v>Bamboo</v>
      </c>
      <c r="AN90" s="127">
        <f>'Advance Control'!$F$60</f>
        <v>1.7837012831334462E-2</v>
      </c>
      <c r="AO90" s="100">
        <f t="shared" si="295"/>
        <v>0.62259265650377571</v>
      </c>
      <c r="AP90" s="104">
        <f>'Advance Control'!$I$60</f>
        <v>0.34596326823080625</v>
      </c>
      <c r="AQ90" s="55">
        <f t="shared" si="289"/>
        <v>0.36380028106214074</v>
      </c>
      <c r="AR90" s="56">
        <f t="shared" si="296"/>
        <v>12.075687350639834</v>
      </c>
      <c r="AS90" s="176">
        <f t="shared" si="265"/>
        <v>245.41517085024455</v>
      </c>
      <c r="AT90" s="226" t="str">
        <f t="shared" si="266"/>
        <v>Bamboo</v>
      </c>
      <c r="AU90" s="101"/>
      <c r="AV90" s="100"/>
      <c r="AW90" s="104"/>
      <c r="AX90" s="55"/>
      <c r="AY90" s="56"/>
      <c r="AZ90" s="226" t="str">
        <f t="shared" si="267"/>
        <v>Bamboo</v>
      </c>
      <c r="BA90" s="101"/>
      <c r="BB90" s="100"/>
      <c r="BC90" s="104"/>
      <c r="BD90" s="55"/>
      <c r="BE90" s="56"/>
      <c r="BF90" s="226" t="str">
        <f t="shared" si="268"/>
        <v>Bamboo</v>
      </c>
      <c r="BG90" s="101"/>
      <c r="BH90" s="103"/>
      <c r="BI90" s="104"/>
      <c r="BJ90" s="41"/>
      <c r="BK90" s="42"/>
      <c r="BL90" s="226" t="str">
        <f t="shared" si="269"/>
        <v>Bamboo</v>
      </c>
      <c r="BM90" s="101"/>
      <c r="BN90" s="100"/>
      <c r="BO90" s="104"/>
      <c r="BP90" s="55"/>
      <c r="BQ90" s="56"/>
      <c r="BR90" s="226" t="str">
        <f t="shared" si="270"/>
        <v>Bamboo</v>
      </c>
      <c r="BS90" s="101"/>
      <c r="BT90" s="100"/>
      <c r="BU90" s="104"/>
      <c r="BV90" s="55"/>
      <c r="BW90" s="56"/>
      <c r="BX90" s="226" t="str">
        <f t="shared" si="271"/>
        <v>Bamboo</v>
      </c>
      <c r="BY90" s="101"/>
      <c r="BZ90" s="100"/>
      <c r="CA90" s="104"/>
      <c r="CB90" s="55"/>
      <c r="CC90" s="56"/>
      <c r="CD90" s="226" t="str">
        <f t="shared" si="272"/>
        <v>Bamboo</v>
      </c>
      <c r="CE90" s="101"/>
      <c r="CF90" s="100"/>
      <c r="CG90" s="104"/>
      <c r="CH90" s="55"/>
      <c r="CI90" s="56"/>
      <c r="CJ90" s="176">
        <f t="shared" si="243"/>
        <v>0</v>
      </c>
      <c r="CK90" s="226" t="str">
        <f t="shared" si="273"/>
        <v>Bamboo</v>
      </c>
      <c r="CL90" s="119"/>
      <c r="CM90" s="100"/>
      <c r="CN90" s="106"/>
      <c r="CO90" s="55"/>
      <c r="CP90" s="56"/>
      <c r="CQ90" s="226" t="str">
        <f t="shared" si="274"/>
        <v>Bamboo</v>
      </c>
      <c r="CR90" s="119"/>
      <c r="CS90" s="100"/>
      <c r="CT90" s="106"/>
      <c r="CU90" s="55"/>
      <c r="CV90" s="56"/>
      <c r="CW90" s="226" t="str">
        <f t="shared" si="275"/>
        <v>Bamboo</v>
      </c>
      <c r="CX90" s="119"/>
      <c r="CY90" s="100"/>
      <c r="CZ90" s="106"/>
      <c r="DA90" s="55"/>
      <c r="DB90" s="56"/>
      <c r="DC90" s="226" t="str">
        <f t="shared" si="276"/>
        <v>Bamboo</v>
      </c>
      <c r="DD90" s="101"/>
      <c r="DE90" s="100"/>
      <c r="DF90" s="104"/>
      <c r="DG90" s="55"/>
      <c r="DH90" s="56"/>
      <c r="DI90" s="226" t="str">
        <f t="shared" si="277"/>
        <v>Bamboo</v>
      </c>
      <c r="DJ90" s="101"/>
      <c r="DK90" s="100"/>
      <c r="DL90" s="104"/>
      <c r="DM90" s="55"/>
      <c r="DN90" s="56"/>
      <c r="DO90" s="226" t="str">
        <f t="shared" si="278"/>
        <v>Bamboo</v>
      </c>
      <c r="DP90" s="101"/>
      <c r="DQ90" s="100"/>
      <c r="DR90" s="104"/>
      <c r="DS90" s="55"/>
      <c r="DT90" s="56"/>
      <c r="DU90" s="226" t="str">
        <f t="shared" si="279"/>
        <v>Bamboo</v>
      </c>
      <c r="DV90" s="127"/>
      <c r="DW90" s="126"/>
      <c r="DX90" s="113"/>
      <c r="DY90" s="51"/>
      <c r="DZ90" s="52"/>
      <c r="EA90" s="176">
        <f t="shared" si="247"/>
        <v>0</v>
      </c>
      <c r="EB90" s="226" t="str">
        <f t="shared" si="280"/>
        <v>Bamboo</v>
      </c>
      <c r="EC90" s="119"/>
      <c r="ED90" s="126"/>
      <c r="EE90" s="106"/>
      <c r="EF90" s="51"/>
      <c r="EG90" s="52"/>
      <c r="EH90" s="226" t="str">
        <f t="shared" si="281"/>
        <v>Bamboo</v>
      </c>
      <c r="EI90" s="119"/>
      <c r="EJ90" s="126"/>
      <c r="EK90" s="106"/>
      <c r="EL90" s="51"/>
      <c r="EM90" s="52"/>
      <c r="EN90" s="226" t="str">
        <f t="shared" si="282"/>
        <v>Bamboo</v>
      </c>
      <c r="EO90" s="119"/>
      <c r="EP90" s="100"/>
      <c r="EQ90" s="106"/>
      <c r="ER90" s="55"/>
      <c r="ES90" s="56"/>
      <c r="ET90" s="226" t="str">
        <f t="shared" si="283"/>
        <v>Bamboo</v>
      </c>
      <c r="EU90" s="119"/>
      <c r="EV90" s="103"/>
      <c r="EW90" s="106"/>
      <c r="EX90" s="41"/>
      <c r="EY90" s="42"/>
      <c r="EZ90" s="226" t="str">
        <f t="shared" si="284"/>
        <v>Bamboo</v>
      </c>
      <c r="FA90" s="101"/>
      <c r="FB90" s="100"/>
      <c r="FC90" s="104"/>
      <c r="FD90" s="55"/>
      <c r="FE90" s="56"/>
      <c r="FF90" s="226" t="str">
        <f t="shared" si="285"/>
        <v>Bamboo</v>
      </c>
      <c r="FG90" s="101"/>
      <c r="FH90" s="100"/>
      <c r="FI90" s="104"/>
      <c r="FJ90" s="55"/>
      <c r="FK90" s="56"/>
      <c r="FL90" s="226" t="str">
        <f t="shared" si="286"/>
        <v>Bamboo</v>
      </c>
      <c r="FM90" s="127"/>
      <c r="FN90" s="126"/>
      <c r="FO90" s="113"/>
      <c r="FP90" s="51"/>
      <c r="FQ90" s="52"/>
      <c r="FR90" s="176">
        <f t="shared" si="251"/>
        <v>0</v>
      </c>
      <c r="FS90" s="34"/>
      <c r="FT90" s="34"/>
      <c r="FU90" s="34"/>
      <c r="FV90" s="33"/>
      <c r="FW90" s="37"/>
    </row>
    <row r="91" spans="1:179" ht="12.6" customHeight="1">
      <c r="A91" s="1094"/>
      <c r="B91" s="195" t="s">
        <v>233</v>
      </c>
      <c r="C91" s="226" t="str">
        <f t="shared" si="252"/>
        <v>Grassland Protection</v>
      </c>
      <c r="D91" s="102"/>
      <c r="E91" s="126"/>
      <c r="F91" s="106"/>
      <c r="G91" s="41"/>
      <c r="H91" s="52"/>
      <c r="I91" s="226" t="str">
        <f t="shared" si="255"/>
        <v>Grassland Protection</v>
      </c>
      <c r="J91" s="102"/>
      <c r="K91" s="126"/>
      <c r="L91" s="106"/>
      <c r="M91" s="41"/>
      <c r="N91" s="52"/>
      <c r="O91" s="226" t="str">
        <f t="shared" si="258"/>
        <v>Grassland Protection</v>
      </c>
      <c r="P91" s="102"/>
      <c r="Q91" s="100"/>
      <c r="R91" s="106"/>
      <c r="S91" s="55"/>
      <c r="T91" s="56"/>
      <c r="U91" s="226" t="str">
        <f t="shared" si="261"/>
        <v>Grassland Protection</v>
      </c>
      <c r="V91" s="102"/>
      <c r="W91" s="103"/>
      <c r="X91" s="106"/>
      <c r="Y91" s="41"/>
      <c r="Z91" s="42"/>
      <c r="AA91" s="226" t="str">
        <f t="shared" si="262"/>
        <v>Grassland Protection</v>
      </c>
      <c r="AB91" s="102"/>
      <c r="AC91" s="103"/>
      <c r="AD91" s="106"/>
      <c r="AE91" s="41"/>
      <c r="AF91" s="42"/>
      <c r="AG91" s="226" t="str">
        <f t="shared" si="263"/>
        <v>Grassland Protection</v>
      </c>
      <c r="AH91" s="102"/>
      <c r="AI91" s="103"/>
      <c r="AJ91" s="106"/>
      <c r="AK91" s="41"/>
      <c r="AL91" s="42"/>
      <c r="AM91" s="226" t="str">
        <f t="shared" si="264"/>
        <v>Grassland Protection</v>
      </c>
      <c r="AN91" s="102"/>
      <c r="AO91" s="103"/>
      <c r="AP91" s="106"/>
      <c r="AQ91" s="41"/>
      <c r="AR91" s="42"/>
      <c r="AS91" s="176">
        <f t="shared" si="265"/>
        <v>0</v>
      </c>
      <c r="AT91" s="226" t="str">
        <f t="shared" si="266"/>
        <v>Grassland Protection</v>
      </c>
      <c r="AU91" s="101">
        <f>'Advance Control'!$F$91</f>
        <v>4.1694132494121121E-2</v>
      </c>
      <c r="AV91" s="100">
        <f t="shared" ref="AV91:AV94" si="299">AU91*$AT$110</f>
        <v>14.31507995465444</v>
      </c>
      <c r="AW91" s="104">
        <f>'Advance Control'!$I$91</f>
        <v>0.11181497595056088</v>
      </c>
      <c r="AX91" s="55">
        <f t="shared" ref="AX91:AX94" si="300">(AU91+AW91)</f>
        <v>0.15350910844468199</v>
      </c>
      <c r="AY91" s="56">
        <f t="shared" ref="AY91:AY94" si="301">AW91*$AT$110</f>
        <v>38.390061745156416</v>
      </c>
      <c r="AZ91" s="226" t="str">
        <f t="shared" si="267"/>
        <v>Grassland Protection</v>
      </c>
      <c r="BA91" s="101">
        <f>'Advance Control'!$F$91</f>
        <v>4.1694132494121121E-2</v>
      </c>
      <c r="BB91" s="100">
        <f t="shared" ref="BB91:BB94" si="302">BA91*$AZ$110</f>
        <v>1.4687461551069341</v>
      </c>
      <c r="BC91" s="104">
        <f>'Advance Control'!$I$91</f>
        <v>0.11181497595056088</v>
      </c>
      <c r="BD91" s="55">
        <f>(BA91+BC91)</f>
        <v>0.15350910844468199</v>
      </c>
      <c r="BE91" s="56">
        <f t="shared" ref="BE91:BE94" si="303">BC91*$AZ$110</f>
        <v>3.9388711597229351</v>
      </c>
      <c r="BF91" s="226" t="str">
        <f t="shared" si="268"/>
        <v>Grassland Protection</v>
      </c>
      <c r="BG91" s="101">
        <f>'Advance Control'!$F$91</f>
        <v>4.1694132494121121E-2</v>
      </c>
      <c r="BH91" s="103">
        <f t="shared" ref="BH91:BH94" si="304">BG91*$BF$110</f>
        <v>1.1638061939076456</v>
      </c>
      <c r="BI91" s="104">
        <f>'Advance Control'!$I$91</f>
        <v>0.11181497595056088</v>
      </c>
      <c r="BJ91" s="41">
        <f>(BG91+BI91)</f>
        <v>0.15350910844468199</v>
      </c>
      <c r="BK91" s="42">
        <f t="shared" ref="BK91:BK94" si="305">BI91*$BF$110</f>
        <v>3.1210857211442322</v>
      </c>
      <c r="BL91" s="226" t="str">
        <f t="shared" si="269"/>
        <v>Grassland Protection</v>
      </c>
      <c r="BM91" s="101"/>
      <c r="BN91" s="100"/>
      <c r="BO91" s="104"/>
      <c r="BP91" s="55"/>
      <c r="BQ91" s="56"/>
      <c r="BR91" s="226" t="str">
        <f t="shared" si="270"/>
        <v>Grassland Protection</v>
      </c>
      <c r="BS91" s="101"/>
      <c r="BT91" s="100"/>
      <c r="BU91" s="104"/>
      <c r="BV91" s="55"/>
      <c r="BW91" s="56"/>
      <c r="BX91" s="226" t="str">
        <f t="shared" si="271"/>
        <v>Grassland Protection</v>
      </c>
      <c r="BY91" s="101"/>
      <c r="BZ91" s="100"/>
      <c r="CA91" s="104"/>
      <c r="CB91" s="55"/>
      <c r="CC91" s="56"/>
      <c r="CD91" s="226" t="str">
        <f t="shared" si="272"/>
        <v>Grassland Protection</v>
      </c>
      <c r="CE91" s="101"/>
      <c r="CF91" s="100"/>
      <c r="CG91" s="104"/>
      <c r="CH91" s="55"/>
      <c r="CI91" s="56"/>
      <c r="CJ91" s="176">
        <f t="shared" si="243"/>
        <v>62.397650929692603</v>
      </c>
      <c r="CK91" s="226" t="str">
        <f t="shared" si="273"/>
        <v>Grassland Protection</v>
      </c>
      <c r="CL91" s="102"/>
      <c r="CM91" s="100"/>
      <c r="CN91" s="106"/>
      <c r="CO91" s="41"/>
      <c r="CP91" s="56"/>
      <c r="CQ91" s="226" t="str">
        <f t="shared" si="274"/>
        <v>Grassland Protection</v>
      </c>
      <c r="CR91" s="102"/>
      <c r="CS91" s="100"/>
      <c r="CT91" s="106"/>
      <c r="CU91" s="55"/>
      <c r="CV91" s="56"/>
      <c r="CW91" s="226" t="str">
        <f t="shared" si="275"/>
        <v>Grassland Protection</v>
      </c>
      <c r="CX91" s="102"/>
      <c r="CY91" s="100"/>
      <c r="CZ91" s="106"/>
      <c r="DA91" s="55"/>
      <c r="DB91" s="56"/>
      <c r="DC91" s="226" t="str">
        <f t="shared" si="276"/>
        <v>Grassland Protection</v>
      </c>
      <c r="DD91" s="129"/>
      <c r="DE91" s="130"/>
      <c r="DF91" s="116"/>
      <c r="DG91" s="57"/>
      <c r="DH91" s="58"/>
      <c r="DI91" s="226" t="str">
        <f t="shared" si="277"/>
        <v>Grassland Protection</v>
      </c>
      <c r="DJ91" s="125"/>
      <c r="DK91" s="126"/>
      <c r="DL91" s="113"/>
      <c r="DM91" s="51"/>
      <c r="DN91" s="52"/>
      <c r="DO91" s="226" t="str">
        <f t="shared" si="278"/>
        <v>Grassland Protection</v>
      </c>
      <c r="DP91" s="129"/>
      <c r="DQ91" s="130"/>
      <c r="DR91" s="116"/>
      <c r="DS91" s="57"/>
      <c r="DT91" s="58"/>
      <c r="DU91" s="226" t="str">
        <f t="shared" si="279"/>
        <v>Grassland Protection</v>
      </c>
      <c r="DV91" s="99"/>
      <c r="DW91" s="100"/>
      <c r="DX91" s="104"/>
      <c r="DY91" s="55"/>
      <c r="DZ91" s="56"/>
      <c r="EA91" s="176">
        <f t="shared" si="247"/>
        <v>0</v>
      </c>
      <c r="EB91" s="226" t="str">
        <f t="shared" si="280"/>
        <v>Grassland Protection</v>
      </c>
      <c r="EC91" s="102"/>
      <c r="ED91" s="126"/>
      <c r="EE91" s="106"/>
      <c r="EF91" s="51"/>
      <c r="EG91" s="52"/>
      <c r="EH91" s="226" t="str">
        <f t="shared" si="281"/>
        <v>Grassland Protection</v>
      </c>
      <c r="EI91" s="102"/>
      <c r="EJ91" s="126"/>
      <c r="EK91" s="106"/>
      <c r="EL91" s="51"/>
      <c r="EM91" s="52"/>
      <c r="EN91" s="226" t="str">
        <f t="shared" si="282"/>
        <v>Grassland Protection</v>
      </c>
      <c r="EO91" s="102"/>
      <c r="EP91" s="100"/>
      <c r="EQ91" s="106"/>
      <c r="ER91" s="55"/>
      <c r="ES91" s="56"/>
      <c r="ET91" s="226" t="str">
        <f t="shared" si="283"/>
        <v>Grassland Protection</v>
      </c>
      <c r="EU91" s="99"/>
      <c r="EV91" s="100"/>
      <c r="EW91" s="104"/>
      <c r="EX91" s="55"/>
      <c r="EY91" s="56"/>
      <c r="EZ91" s="226" t="str">
        <f t="shared" si="284"/>
        <v>Grassland Protection</v>
      </c>
      <c r="FA91" s="102"/>
      <c r="FB91" s="103"/>
      <c r="FC91" s="113"/>
      <c r="FD91" s="41"/>
      <c r="FE91" s="42"/>
      <c r="FF91" s="226" t="str">
        <f t="shared" si="285"/>
        <v>Grassland Protection</v>
      </c>
      <c r="FG91" s="129"/>
      <c r="FH91" s="130"/>
      <c r="FI91" s="116"/>
      <c r="FJ91" s="57"/>
      <c r="FK91" s="58"/>
      <c r="FL91" s="226" t="str">
        <f t="shared" si="286"/>
        <v>Grassland Protection</v>
      </c>
      <c r="FM91" s="99"/>
      <c r="FN91" s="100"/>
      <c r="FO91" s="104"/>
      <c r="FP91" s="55"/>
      <c r="FQ91" s="56"/>
      <c r="FR91" s="176">
        <f t="shared" si="251"/>
        <v>0</v>
      </c>
      <c r="FS91" s="34"/>
      <c r="FT91" s="34"/>
      <c r="FU91" s="34"/>
      <c r="FV91" s="33"/>
      <c r="FW91" s="37"/>
    </row>
    <row r="92" spans="1:179" ht="12.6" customHeight="1">
      <c r="A92" s="1094"/>
      <c r="B92" s="195" t="s">
        <v>243</v>
      </c>
      <c r="C92" s="226" t="str">
        <f t="shared" si="252"/>
        <v>Multistrata Agroforestry</v>
      </c>
      <c r="D92" s="99"/>
      <c r="E92" s="126"/>
      <c r="F92" s="104"/>
      <c r="G92" s="51"/>
      <c r="H92" s="52"/>
      <c r="I92" s="226" t="str">
        <f t="shared" si="255"/>
        <v>Multistrata Agroforestry</v>
      </c>
      <c r="J92" s="99"/>
      <c r="K92" s="126"/>
      <c r="L92" s="104"/>
      <c r="M92" s="51"/>
      <c r="N92" s="52"/>
      <c r="O92" s="226" t="str">
        <f t="shared" si="258"/>
        <v>Multistrata Agroforestry</v>
      </c>
      <c r="P92" s="99"/>
      <c r="Q92" s="100"/>
      <c r="R92" s="104"/>
      <c r="S92" s="55"/>
      <c r="T92" s="56"/>
      <c r="U92" s="226" t="str">
        <f t="shared" si="261"/>
        <v>Multistrata Agroforestry</v>
      </c>
      <c r="V92" s="101"/>
      <c r="W92" s="100"/>
      <c r="X92" s="105"/>
      <c r="Y92" s="54"/>
      <c r="Z92" s="56"/>
      <c r="AA92" s="226" t="str">
        <f t="shared" si="262"/>
        <v>Multistrata Agroforestry</v>
      </c>
      <c r="AB92" s="101"/>
      <c r="AC92" s="100"/>
      <c r="AD92" s="105"/>
      <c r="AE92" s="54"/>
      <c r="AF92" s="56"/>
      <c r="AG92" s="226" t="str">
        <f t="shared" si="263"/>
        <v>Multistrata Agroforestry</v>
      </c>
      <c r="AH92" s="101"/>
      <c r="AI92" s="100"/>
      <c r="AJ92" s="105"/>
      <c r="AK92" s="54"/>
      <c r="AL92" s="56"/>
      <c r="AM92" s="226" t="str">
        <f t="shared" si="264"/>
        <v>Multistrata Agroforestry</v>
      </c>
      <c r="AN92" s="101"/>
      <c r="AO92" s="100"/>
      <c r="AP92" s="105"/>
      <c r="AQ92" s="54"/>
      <c r="AR92" s="56"/>
      <c r="AS92" s="176">
        <f t="shared" si="265"/>
        <v>0</v>
      </c>
      <c r="AT92" s="226" t="str">
        <f t="shared" si="266"/>
        <v>Multistrata Agroforestry</v>
      </c>
      <c r="AU92" s="101"/>
      <c r="AV92" s="100"/>
      <c r="AW92" s="104"/>
      <c r="AX92" s="55"/>
      <c r="AY92" s="56"/>
      <c r="AZ92" s="226" t="str">
        <f t="shared" si="267"/>
        <v>Multistrata Agroforestry</v>
      </c>
      <c r="BA92" s="101"/>
      <c r="BB92" s="100"/>
      <c r="BC92" s="104"/>
      <c r="BD92" s="55"/>
      <c r="BE92" s="56"/>
      <c r="BF92" s="226" t="str">
        <f t="shared" si="268"/>
        <v>Multistrata Agroforestry</v>
      </c>
      <c r="BG92" s="101"/>
      <c r="BH92" s="103"/>
      <c r="BI92" s="104"/>
      <c r="BJ92" s="41"/>
      <c r="BK92" s="42"/>
      <c r="BL92" s="226" t="str">
        <f t="shared" si="269"/>
        <v>Multistrata Agroforestry</v>
      </c>
      <c r="BM92" s="101"/>
      <c r="BN92" s="100"/>
      <c r="BO92" s="104"/>
      <c r="BP92" s="55"/>
      <c r="BQ92" s="56"/>
      <c r="BR92" s="226" t="str">
        <f t="shared" si="270"/>
        <v>Multistrata Agroforestry</v>
      </c>
      <c r="BS92" s="101"/>
      <c r="BT92" s="100"/>
      <c r="BU92" s="104"/>
      <c r="BV92" s="55"/>
      <c r="BW92" s="56"/>
      <c r="BX92" s="226" t="str">
        <f t="shared" si="271"/>
        <v>Multistrata Agroforestry</v>
      </c>
      <c r="BY92" s="101"/>
      <c r="BZ92" s="100"/>
      <c r="CA92" s="104"/>
      <c r="CB92" s="55"/>
      <c r="CC92" s="56"/>
      <c r="CD92" s="226" t="str">
        <f t="shared" si="272"/>
        <v>Multistrata Agroforestry</v>
      </c>
      <c r="CE92" s="101"/>
      <c r="CF92" s="100"/>
      <c r="CG92" s="104"/>
      <c r="CH92" s="55"/>
      <c r="CI92" s="56"/>
      <c r="CJ92" s="176">
        <f t="shared" si="243"/>
        <v>0</v>
      </c>
      <c r="CK92" s="226" t="str">
        <f t="shared" si="273"/>
        <v>Multistrata Agroforestry</v>
      </c>
      <c r="CL92" s="119"/>
      <c r="CM92" s="100"/>
      <c r="CN92" s="111"/>
      <c r="CO92" s="55"/>
      <c r="CP92" s="56"/>
      <c r="CQ92" s="226" t="str">
        <f t="shared" si="274"/>
        <v>Multistrata Agroforestry</v>
      </c>
      <c r="CR92" s="119"/>
      <c r="CS92" s="100"/>
      <c r="CT92" s="111"/>
      <c r="CU92" s="55"/>
      <c r="CV92" s="56"/>
      <c r="CW92" s="226" t="str">
        <f t="shared" si="275"/>
        <v>Multistrata Agroforestry</v>
      </c>
      <c r="CX92" s="119"/>
      <c r="CY92" s="100"/>
      <c r="CZ92" s="111"/>
      <c r="DA92" s="55"/>
      <c r="DB92" s="56"/>
      <c r="DC92" s="226" t="str">
        <f t="shared" si="276"/>
        <v>Multistrata Agroforestry</v>
      </c>
      <c r="DD92" s="101"/>
      <c r="DE92" s="100"/>
      <c r="DF92" s="104"/>
      <c r="DG92" s="55"/>
      <c r="DH92" s="56"/>
      <c r="DI92" s="226" t="str">
        <f t="shared" si="277"/>
        <v>Multistrata Agroforestry</v>
      </c>
      <c r="DJ92" s="101"/>
      <c r="DK92" s="100"/>
      <c r="DL92" s="104"/>
      <c r="DM92" s="55"/>
      <c r="DN92" s="56"/>
      <c r="DO92" s="226" t="str">
        <f t="shared" si="278"/>
        <v>Multistrata Agroforestry</v>
      </c>
      <c r="DP92" s="101"/>
      <c r="DQ92" s="100"/>
      <c r="DR92" s="104"/>
      <c r="DS92" s="55"/>
      <c r="DT92" s="56"/>
      <c r="DU92" s="226" t="str">
        <f t="shared" si="279"/>
        <v>Multistrata Agroforestry</v>
      </c>
      <c r="DV92" s="101"/>
      <c r="DW92" s="100"/>
      <c r="DX92" s="104"/>
      <c r="DY92" s="55"/>
      <c r="DZ92" s="56"/>
      <c r="EA92" s="176">
        <f t="shared" si="247"/>
        <v>0</v>
      </c>
      <c r="EB92" s="226" t="str">
        <f t="shared" si="280"/>
        <v>Multistrata Agroforestry</v>
      </c>
      <c r="EC92" s="119"/>
      <c r="ED92" s="126"/>
      <c r="EE92" s="111"/>
      <c r="EF92" s="51"/>
      <c r="EG92" s="52"/>
      <c r="EH92" s="226" t="str">
        <f t="shared" si="281"/>
        <v>Multistrata Agroforestry</v>
      </c>
      <c r="EI92" s="119"/>
      <c r="EJ92" s="126"/>
      <c r="EK92" s="111"/>
      <c r="EL92" s="51"/>
      <c r="EM92" s="52"/>
      <c r="EN92" s="226" t="str">
        <f t="shared" si="282"/>
        <v>Multistrata Agroforestry</v>
      </c>
      <c r="EO92" s="119"/>
      <c r="EP92" s="126"/>
      <c r="EQ92" s="111"/>
      <c r="ER92" s="51"/>
      <c r="ES92" s="52"/>
      <c r="ET92" s="226" t="str">
        <f t="shared" si="283"/>
        <v>Multistrata Agroforestry</v>
      </c>
      <c r="EU92" s="101"/>
      <c r="EV92" s="100"/>
      <c r="EW92" s="104"/>
      <c r="EX92" s="55"/>
      <c r="EY92" s="56"/>
      <c r="EZ92" s="226" t="str">
        <f t="shared" si="284"/>
        <v>Multistrata Agroforestry</v>
      </c>
      <c r="FA92" s="101"/>
      <c r="FB92" s="100"/>
      <c r="FC92" s="104"/>
      <c r="FD92" s="55"/>
      <c r="FE92" s="56"/>
      <c r="FF92" s="226" t="str">
        <f t="shared" si="285"/>
        <v>Multistrata Agroforestry</v>
      </c>
      <c r="FG92" s="101"/>
      <c r="FH92" s="100"/>
      <c r="FI92" s="104"/>
      <c r="FJ92" s="55"/>
      <c r="FK92" s="56"/>
      <c r="FL92" s="226" t="str">
        <f t="shared" si="286"/>
        <v>Multistrata Agroforestry</v>
      </c>
      <c r="FM92" s="101"/>
      <c r="FN92" s="100"/>
      <c r="FO92" s="104"/>
      <c r="FP92" s="55"/>
      <c r="FQ92" s="56"/>
      <c r="FR92" s="176">
        <f t="shared" si="251"/>
        <v>0</v>
      </c>
      <c r="FS92" s="34"/>
      <c r="FT92" s="34"/>
      <c r="FU92" s="34"/>
      <c r="FV92" s="33"/>
      <c r="FW92" s="37"/>
    </row>
    <row r="93" spans="1:179" ht="12.6" customHeight="1">
      <c r="A93" s="1094"/>
      <c r="B93" s="222" t="s">
        <v>89</v>
      </c>
      <c r="C93" s="226" t="str">
        <f t="shared" si="252"/>
        <v>Silvopasture</v>
      </c>
      <c r="D93" s="102"/>
      <c r="E93" s="103"/>
      <c r="F93" s="106"/>
      <c r="G93" s="41"/>
      <c r="H93" s="52"/>
      <c r="I93" s="226" t="str">
        <f t="shared" si="255"/>
        <v>Silvopasture</v>
      </c>
      <c r="J93" s="102"/>
      <c r="K93" s="103"/>
      <c r="L93" s="106"/>
      <c r="M93" s="41"/>
      <c r="N93" s="42"/>
      <c r="O93" s="226" t="str">
        <f t="shared" si="258"/>
        <v>Silvopasture</v>
      </c>
      <c r="P93" s="99"/>
      <c r="Q93" s="100"/>
      <c r="R93" s="104"/>
      <c r="S93" s="840"/>
      <c r="T93" s="56"/>
      <c r="U93" s="226" t="str">
        <f t="shared" si="261"/>
        <v>Silvopasture</v>
      </c>
      <c r="V93" s="99"/>
      <c r="W93" s="100"/>
      <c r="X93" s="104"/>
      <c r="Y93" s="55"/>
      <c r="Z93" s="56"/>
      <c r="AA93" s="226" t="str">
        <f t="shared" si="262"/>
        <v>Silvopasture</v>
      </c>
      <c r="AB93" s="99"/>
      <c r="AC93" s="100"/>
      <c r="AD93" s="104"/>
      <c r="AE93" s="55"/>
      <c r="AF93" s="56"/>
      <c r="AG93" s="226" t="str">
        <f t="shared" si="263"/>
        <v>Silvopasture</v>
      </c>
      <c r="AH93" s="99"/>
      <c r="AI93" s="100"/>
      <c r="AJ93" s="104"/>
      <c r="AK93" s="55"/>
      <c r="AL93" s="56"/>
      <c r="AM93" s="226" t="str">
        <f t="shared" si="264"/>
        <v>Silvopasture</v>
      </c>
      <c r="AN93" s="99"/>
      <c r="AO93" s="100"/>
      <c r="AP93" s="104"/>
      <c r="AQ93" s="55"/>
      <c r="AR93" s="56"/>
      <c r="AS93" s="176">
        <f>SUM(E93+K93+Q93+W93+AC93+AI93+AO93)+SUM(H93+N93+T93+Z93+AF93+AL93+AR93)</f>
        <v>0</v>
      </c>
      <c r="AT93" s="226" t="str">
        <f t="shared" si="266"/>
        <v>Silvopasture</v>
      </c>
      <c r="AU93" s="99">
        <f>'Advance Control'!$F$92</f>
        <v>0.41089700366236204</v>
      </c>
      <c r="AV93" s="100">
        <f t="shared" si="299"/>
        <v>141.07556887972225</v>
      </c>
      <c r="AW93" s="104">
        <f>'Advance Control'!$I$92</f>
        <v>7.5679695009872303E-2</v>
      </c>
      <c r="AX93" s="55">
        <f t="shared" si="300"/>
        <v>0.48657669867223435</v>
      </c>
      <c r="AY93" s="56">
        <f t="shared" si="301"/>
        <v>25.983533418351819</v>
      </c>
      <c r="AZ93" s="226" t="str">
        <f t="shared" si="267"/>
        <v>Silvopasture</v>
      </c>
      <c r="BA93" s="99">
        <f>'Advance Control'!$F$92</f>
        <v>0.41089700366236204</v>
      </c>
      <c r="BB93" s="100">
        <f t="shared" si="302"/>
        <v>14.47454013725188</v>
      </c>
      <c r="BC93" s="104">
        <f>'Advance Control'!$I$92</f>
        <v>7.5679695009872303E-2</v>
      </c>
      <c r="BD93" s="55">
        <f t="shared" ref="BD93:BD94" si="306">(BA93+BC93)</f>
        <v>0.48657669867223435</v>
      </c>
      <c r="BE93" s="56">
        <f t="shared" si="303"/>
        <v>2.6659449283682335</v>
      </c>
      <c r="BF93" s="226" t="str">
        <f t="shared" si="268"/>
        <v>Silvopasture</v>
      </c>
      <c r="BG93" s="99">
        <f>'Advance Control'!$F$92</f>
        <v>0.41089700366236204</v>
      </c>
      <c r="BH93" s="103">
        <f t="shared" si="304"/>
        <v>11.469347107480324</v>
      </c>
      <c r="BI93" s="104">
        <f>'Advance Control'!$I$92</f>
        <v>7.5679695009872303E-2</v>
      </c>
      <c r="BJ93" s="41">
        <f t="shared" ref="BJ93:BJ94" si="307">(BG93+BI93)</f>
        <v>0.48657669867223435</v>
      </c>
      <c r="BK93" s="42">
        <f t="shared" si="305"/>
        <v>2.1124434671461199</v>
      </c>
      <c r="BL93" s="226" t="str">
        <f t="shared" si="269"/>
        <v>Silvopasture</v>
      </c>
      <c r="BM93" s="99"/>
      <c r="BN93" s="100"/>
      <c r="BO93" s="104"/>
      <c r="BP93" s="55"/>
      <c r="BQ93" s="56"/>
      <c r="BR93" s="226" t="str">
        <f t="shared" si="270"/>
        <v>Silvopasture</v>
      </c>
      <c r="BS93" s="99"/>
      <c r="BT93" s="100"/>
      <c r="BU93" s="104"/>
      <c r="BV93" s="55"/>
      <c r="BW93" s="56"/>
      <c r="BX93" s="226" t="str">
        <f t="shared" si="271"/>
        <v>Silvopasture</v>
      </c>
      <c r="BY93" s="99"/>
      <c r="BZ93" s="100"/>
      <c r="CA93" s="104"/>
      <c r="CB93" s="55"/>
      <c r="CC93" s="56"/>
      <c r="CD93" s="226" t="str">
        <f t="shared" si="272"/>
        <v>Silvopasture</v>
      </c>
      <c r="CE93" s="99"/>
      <c r="CF93" s="100"/>
      <c r="CG93" s="104"/>
      <c r="CH93" s="55"/>
      <c r="CI93" s="56"/>
      <c r="CJ93" s="176">
        <f t="shared" si="243"/>
        <v>197.78137793832065</v>
      </c>
      <c r="CK93" s="226" t="str">
        <f t="shared" si="273"/>
        <v>Silvopasture</v>
      </c>
      <c r="CL93" s="102"/>
      <c r="CM93" s="100"/>
      <c r="CN93" s="106"/>
      <c r="CO93" s="55"/>
      <c r="CP93" s="56"/>
      <c r="CQ93" s="226" t="str">
        <f t="shared" si="274"/>
        <v>Silvopasture</v>
      </c>
      <c r="CR93" s="102"/>
      <c r="CS93" s="100"/>
      <c r="CT93" s="106"/>
      <c r="CU93" s="55"/>
      <c r="CV93" s="56"/>
      <c r="CW93" s="226" t="str">
        <f t="shared" si="275"/>
        <v>Silvopasture</v>
      </c>
      <c r="CX93" s="102"/>
      <c r="CY93" s="100"/>
      <c r="CZ93" s="106"/>
      <c r="DA93" s="55"/>
      <c r="DB93" s="56"/>
      <c r="DC93" s="226" t="str">
        <f t="shared" si="276"/>
        <v>Silvopasture</v>
      </c>
      <c r="DD93" s="125"/>
      <c r="DE93" s="126"/>
      <c r="DF93" s="113"/>
      <c r="DG93" s="51"/>
      <c r="DH93" s="52"/>
      <c r="DI93" s="226" t="str">
        <f t="shared" si="277"/>
        <v>Silvopasture</v>
      </c>
      <c r="DJ93" s="99"/>
      <c r="DK93" s="100"/>
      <c r="DL93" s="104"/>
      <c r="DM93" s="55"/>
      <c r="DN93" s="56"/>
      <c r="DO93" s="226" t="str">
        <f t="shared" si="278"/>
        <v>Silvopasture</v>
      </c>
      <c r="DP93" s="102"/>
      <c r="DQ93" s="103"/>
      <c r="DR93" s="106"/>
      <c r="DS93" s="41"/>
      <c r="DT93" s="42"/>
      <c r="DU93" s="226" t="str">
        <f t="shared" si="279"/>
        <v>Silvopasture</v>
      </c>
      <c r="DV93" s="102"/>
      <c r="DW93" s="103"/>
      <c r="DX93" s="106"/>
      <c r="DY93" s="41"/>
      <c r="DZ93" s="42"/>
      <c r="EA93" s="176">
        <f t="shared" si="247"/>
        <v>0</v>
      </c>
      <c r="EB93" s="226" t="str">
        <f t="shared" si="280"/>
        <v>Silvopasture</v>
      </c>
      <c r="EC93" s="102"/>
      <c r="ED93" s="126"/>
      <c r="EE93" s="106"/>
      <c r="EF93" s="51"/>
      <c r="EG93" s="52"/>
      <c r="EH93" s="226" t="str">
        <f t="shared" si="281"/>
        <v>Silvopasture</v>
      </c>
      <c r="EI93" s="102"/>
      <c r="EJ93" s="126"/>
      <c r="EK93" s="106"/>
      <c r="EL93" s="51"/>
      <c r="EM93" s="52"/>
      <c r="EN93" s="226" t="str">
        <f t="shared" si="282"/>
        <v>Silvopasture</v>
      </c>
      <c r="EO93" s="102"/>
      <c r="EP93" s="103"/>
      <c r="EQ93" s="106"/>
      <c r="ER93" s="41"/>
      <c r="ES93" s="42"/>
      <c r="ET93" s="226" t="str">
        <f t="shared" si="283"/>
        <v>Silvopasture</v>
      </c>
      <c r="EU93" s="102"/>
      <c r="EV93" s="103"/>
      <c r="EW93" s="106"/>
      <c r="EX93" s="41"/>
      <c r="EY93" s="42"/>
      <c r="EZ93" s="226" t="str">
        <f t="shared" si="284"/>
        <v>Silvopasture</v>
      </c>
      <c r="FA93" s="99"/>
      <c r="FB93" s="100"/>
      <c r="FC93" s="104"/>
      <c r="FD93" s="55"/>
      <c r="FE93" s="56"/>
      <c r="FF93" s="226" t="str">
        <f t="shared" si="285"/>
        <v>Silvopasture</v>
      </c>
      <c r="FG93" s="102"/>
      <c r="FH93" s="103"/>
      <c r="FI93" s="106"/>
      <c r="FJ93" s="41"/>
      <c r="FK93" s="42"/>
      <c r="FL93" s="226" t="str">
        <f t="shared" si="286"/>
        <v>Silvopasture</v>
      </c>
      <c r="FM93" s="102"/>
      <c r="FN93" s="103"/>
      <c r="FO93" s="106"/>
      <c r="FP93" s="41"/>
      <c r="FQ93" s="42"/>
      <c r="FR93" s="176">
        <f t="shared" si="251"/>
        <v>0</v>
      </c>
      <c r="FS93" s="32"/>
      <c r="FT93" s="34"/>
      <c r="FU93" s="34"/>
      <c r="FV93" s="38"/>
      <c r="FW93" s="37"/>
    </row>
    <row r="94" spans="1:179" ht="12.6" customHeight="1">
      <c r="A94" s="1094"/>
      <c r="B94" s="222" t="s">
        <v>88</v>
      </c>
      <c r="C94" s="226" t="str">
        <f t="shared" si="252"/>
        <v>Managed Grazing</v>
      </c>
      <c r="D94" s="102"/>
      <c r="E94" s="103"/>
      <c r="F94" s="106"/>
      <c r="G94" s="41"/>
      <c r="H94" s="42"/>
      <c r="I94" s="226" t="str">
        <f t="shared" si="255"/>
        <v>Managed Grazing</v>
      </c>
      <c r="J94" s="102"/>
      <c r="K94" s="103"/>
      <c r="L94" s="106"/>
      <c r="M94" s="41"/>
      <c r="N94" s="42"/>
      <c r="O94" s="226" t="str">
        <f t="shared" si="258"/>
        <v>Managed Grazing</v>
      </c>
      <c r="P94" s="99"/>
      <c r="Q94" s="100"/>
      <c r="R94" s="104"/>
      <c r="S94" s="55"/>
      <c r="T94" s="56"/>
      <c r="U94" s="226" t="str">
        <f t="shared" si="261"/>
        <v>Managed Grazing</v>
      </c>
      <c r="V94" s="99"/>
      <c r="W94" s="100"/>
      <c r="X94" s="104"/>
      <c r="Y94" s="55"/>
      <c r="Z94" s="56"/>
      <c r="AA94" s="226" t="str">
        <f t="shared" si="262"/>
        <v>Managed Grazing</v>
      </c>
      <c r="AB94" s="99"/>
      <c r="AC94" s="100"/>
      <c r="AD94" s="104"/>
      <c r="AE94" s="55"/>
      <c r="AF94" s="56"/>
      <c r="AG94" s="226" t="str">
        <f t="shared" si="263"/>
        <v>Managed Grazing</v>
      </c>
      <c r="AH94" s="99"/>
      <c r="AI94" s="100"/>
      <c r="AJ94" s="104"/>
      <c r="AK94" s="55"/>
      <c r="AL94" s="56"/>
      <c r="AM94" s="226" t="str">
        <f t="shared" si="264"/>
        <v>Managed Grazing</v>
      </c>
      <c r="AN94" s="99"/>
      <c r="AO94" s="100"/>
      <c r="AP94" s="104"/>
      <c r="AQ94" s="55"/>
      <c r="AR94" s="56"/>
      <c r="AS94" s="176">
        <f t="shared" si="265"/>
        <v>0</v>
      </c>
      <c r="AT94" s="226" t="str">
        <f t="shared" si="266"/>
        <v>Managed Grazing</v>
      </c>
      <c r="AU94" s="99">
        <f>'Advance Control'!$F$93</f>
        <v>2.199234265493619E-2</v>
      </c>
      <c r="AV94" s="100">
        <f t="shared" si="299"/>
        <v>7.5507541388457673</v>
      </c>
      <c r="AW94" s="104">
        <f>'Advance Control'!$I$93</f>
        <v>0.18654052820459285</v>
      </c>
      <c r="AX94" s="55">
        <f t="shared" si="300"/>
        <v>0.20853287085952904</v>
      </c>
      <c r="AY94" s="56">
        <f t="shared" si="301"/>
        <v>64.046003988900281</v>
      </c>
      <c r="AZ94" s="226" t="str">
        <f t="shared" si="267"/>
        <v>Managed Grazing</v>
      </c>
      <c r="BA94" s="99">
        <f>'Advance Control'!$F$93</f>
        <v>2.199234265493619E-2</v>
      </c>
      <c r="BB94" s="100">
        <f t="shared" si="302"/>
        <v>0.77471737110218619</v>
      </c>
      <c r="BC94" s="104">
        <f>'Advance Control'!$I$93</f>
        <v>0.18654052820459285</v>
      </c>
      <c r="BD94" s="55">
        <f t="shared" si="306"/>
        <v>0.20853287085952904</v>
      </c>
      <c r="BE94" s="56">
        <f t="shared" si="303"/>
        <v>6.5712047998778642</v>
      </c>
      <c r="BF94" s="226" t="str">
        <f t="shared" si="268"/>
        <v>Managed Grazing</v>
      </c>
      <c r="BG94" s="99">
        <f>'Advance Control'!$F$93</f>
        <v>2.199234265493619E-2</v>
      </c>
      <c r="BH94" s="103">
        <f t="shared" si="304"/>
        <v>0.61387113891775846</v>
      </c>
      <c r="BI94" s="104">
        <f>'Advance Control'!$I$93</f>
        <v>0.18654052820459285</v>
      </c>
      <c r="BJ94" s="41">
        <f t="shared" si="307"/>
        <v>0.20853287085952904</v>
      </c>
      <c r="BK94" s="42">
        <f t="shared" si="305"/>
        <v>5.2068962502078611</v>
      </c>
      <c r="BL94" s="226" t="str">
        <f t="shared" si="269"/>
        <v>Managed Grazing</v>
      </c>
      <c r="BM94" s="99"/>
      <c r="BN94" s="100"/>
      <c r="BO94" s="104"/>
      <c r="BP94" s="55"/>
      <c r="BQ94" s="56"/>
      <c r="BR94" s="226" t="str">
        <f t="shared" si="270"/>
        <v>Managed Grazing</v>
      </c>
      <c r="BS94" s="99"/>
      <c r="BT94" s="100"/>
      <c r="BU94" s="104"/>
      <c r="BV94" s="55"/>
      <c r="BW94" s="56"/>
      <c r="BX94" s="226" t="str">
        <f t="shared" si="271"/>
        <v>Managed Grazing</v>
      </c>
      <c r="BY94" s="99"/>
      <c r="BZ94" s="100"/>
      <c r="CA94" s="104"/>
      <c r="CB94" s="55"/>
      <c r="CC94" s="56"/>
      <c r="CD94" s="226" t="str">
        <f t="shared" si="272"/>
        <v>Managed Grazing</v>
      </c>
      <c r="CE94" s="99"/>
      <c r="CF94" s="100"/>
      <c r="CG94" s="104"/>
      <c r="CH94" s="55"/>
      <c r="CI94" s="56"/>
      <c r="CJ94" s="176">
        <f t="shared" si="243"/>
        <v>84.763447687851709</v>
      </c>
      <c r="CK94" s="226" t="str">
        <f t="shared" si="273"/>
        <v>Managed Grazing</v>
      </c>
      <c r="CL94" s="102"/>
      <c r="CM94" s="100"/>
      <c r="CN94" s="106"/>
      <c r="CO94" s="55"/>
      <c r="CP94" s="56"/>
      <c r="CQ94" s="226" t="str">
        <f t="shared" si="274"/>
        <v>Managed Grazing</v>
      </c>
      <c r="CR94" s="102"/>
      <c r="CS94" s="100"/>
      <c r="CT94" s="106"/>
      <c r="CU94" s="55"/>
      <c r="CV94" s="56"/>
      <c r="CW94" s="226" t="str">
        <f t="shared" si="275"/>
        <v>Managed Grazing</v>
      </c>
      <c r="CX94" s="102"/>
      <c r="CY94" s="100"/>
      <c r="CZ94" s="106"/>
      <c r="DA94" s="41"/>
      <c r="DB94" s="56"/>
      <c r="DC94" s="226" t="str">
        <f t="shared" si="276"/>
        <v>Managed Grazing</v>
      </c>
      <c r="DD94" s="102"/>
      <c r="DE94" s="103"/>
      <c r="DF94" s="106"/>
      <c r="DG94" s="41"/>
      <c r="DH94" s="42"/>
      <c r="DI94" s="226" t="str">
        <f t="shared" si="277"/>
        <v>Managed Grazing</v>
      </c>
      <c r="DJ94" s="99"/>
      <c r="DK94" s="100"/>
      <c r="DL94" s="104"/>
      <c r="DM94" s="55"/>
      <c r="DN94" s="56"/>
      <c r="DO94" s="226" t="str">
        <f t="shared" si="278"/>
        <v>Managed Grazing</v>
      </c>
      <c r="DP94" s="102"/>
      <c r="DQ94" s="103"/>
      <c r="DR94" s="106"/>
      <c r="DS94" s="41"/>
      <c r="DT94" s="42"/>
      <c r="DU94" s="226" t="str">
        <f t="shared" si="279"/>
        <v>Managed Grazing</v>
      </c>
      <c r="DV94" s="102"/>
      <c r="DW94" s="103"/>
      <c r="DX94" s="106"/>
      <c r="DY94" s="41"/>
      <c r="DZ94" s="42"/>
      <c r="EA94" s="176">
        <f t="shared" si="247"/>
        <v>0</v>
      </c>
      <c r="EB94" s="226" t="str">
        <f t="shared" si="280"/>
        <v>Managed Grazing</v>
      </c>
      <c r="EC94" s="102"/>
      <c r="ED94" s="126"/>
      <c r="EE94" s="106"/>
      <c r="EF94" s="51"/>
      <c r="EG94" s="52"/>
      <c r="EH94" s="226" t="str">
        <f t="shared" si="281"/>
        <v>Managed Grazing</v>
      </c>
      <c r="EI94" s="102"/>
      <c r="EJ94" s="126"/>
      <c r="EK94" s="106"/>
      <c r="EL94" s="51"/>
      <c r="EM94" s="52"/>
      <c r="EN94" s="226" t="str">
        <f t="shared" si="282"/>
        <v>Managed Grazing</v>
      </c>
      <c r="EO94" s="102"/>
      <c r="EP94" s="103"/>
      <c r="EQ94" s="106"/>
      <c r="ER94" s="41"/>
      <c r="ES94" s="42"/>
      <c r="ET94" s="226" t="str">
        <f t="shared" si="283"/>
        <v>Managed Grazing</v>
      </c>
      <c r="EU94" s="102"/>
      <c r="EV94" s="103"/>
      <c r="EW94" s="106"/>
      <c r="EX94" s="41"/>
      <c r="EY94" s="42"/>
      <c r="EZ94" s="226" t="str">
        <f t="shared" si="284"/>
        <v>Managed Grazing</v>
      </c>
      <c r="FA94" s="99"/>
      <c r="FB94" s="100"/>
      <c r="FC94" s="104"/>
      <c r="FD94" s="55"/>
      <c r="FE94" s="56"/>
      <c r="FF94" s="226" t="str">
        <f t="shared" si="285"/>
        <v>Managed Grazing</v>
      </c>
      <c r="FG94" s="102"/>
      <c r="FH94" s="103"/>
      <c r="FI94" s="106"/>
      <c r="FJ94" s="41"/>
      <c r="FK94" s="42"/>
      <c r="FL94" s="226" t="str">
        <f t="shared" si="286"/>
        <v>Managed Grazing</v>
      </c>
      <c r="FM94" s="102"/>
      <c r="FN94" s="103"/>
      <c r="FO94" s="106"/>
      <c r="FP94" s="41"/>
      <c r="FQ94" s="42"/>
      <c r="FR94" s="176">
        <f t="shared" si="251"/>
        <v>0</v>
      </c>
      <c r="FS94" s="32"/>
      <c r="FT94" s="34"/>
      <c r="FU94" s="34"/>
      <c r="FV94" s="38"/>
      <c r="FW94" s="37"/>
    </row>
    <row r="95" spans="1:179" ht="12.6" customHeight="1">
      <c r="A95" s="1094"/>
      <c r="B95" s="195" t="s">
        <v>97</v>
      </c>
      <c r="C95" s="226" t="str">
        <f t="shared" si="252"/>
        <v>Tropical Tree Staples</v>
      </c>
      <c r="D95" s="102"/>
      <c r="E95" s="103"/>
      <c r="F95" s="106"/>
      <c r="G95" s="41"/>
      <c r="H95" s="42"/>
      <c r="I95" s="226" t="str">
        <f t="shared" si="255"/>
        <v>Tropical Tree Staples</v>
      </c>
      <c r="J95" s="102"/>
      <c r="K95" s="103"/>
      <c r="L95" s="106"/>
      <c r="M95" s="41"/>
      <c r="N95" s="42"/>
      <c r="O95" s="226" t="str">
        <f t="shared" si="258"/>
        <v>Tropical Tree Staples</v>
      </c>
      <c r="P95" s="99"/>
      <c r="Q95" s="100"/>
      <c r="R95" s="104"/>
      <c r="S95" s="55"/>
      <c r="T95" s="56"/>
      <c r="U95" s="226" t="str">
        <f t="shared" si="261"/>
        <v>Tropical Tree Staples</v>
      </c>
      <c r="V95" s="99"/>
      <c r="W95" s="100"/>
      <c r="X95" s="104"/>
      <c r="Y95" s="55"/>
      <c r="Z95" s="56"/>
      <c r="AA95" s="226" t="str">
        <f t="shared" si="262"/>
        <v>Tropical Tree Staples</v>
      </c>
      <c r="AB95" s="99"/>
      <c r="AC95" s="100"/>
      <c r="AD95" s="104"/>
      <c r="AE95" s="55"/>
      <c r="AF95" s="56"/>
      <c r="AG95" s="226" t="str">
        <f t="shared" si="263"/>
        <v>Tropical Tree Staples</v>
      </c>
      <c r="AH95" s="99"/>
      <c r="AI95" s="100"/>
      <c r="AJ95" s="104"/>
      <c r="AK95" s="55"/>
      <c r="AL95" s="56"/>
      <c r="AM95" s="226" t="str">
        <f t="shared" si="264"/>
        <v>Tropical Tree Staples</v>
      </c>
      <c r="AN95" s="99"/>
      <c r="AO95" s="100"/>
      <c r="AP95" s="104"/>
      <c r="AQ95" s="55"/>
      <c r="AR95" s="56"/>
      <c r="AS95" s="176">
        <f t="shared" si="265"/>
        <v>0</v>
      </c>
      <c r="AT95" s="226" t="str">
        <f t="shared" si="266"/>
        <v>Tropical Tree Staples</v>
      </c>
      <c r="AU95" s="99"/>
      <c r="AV95" s="100"/>
      <c r="AW95" s="104"/>
      <c r="AX95" s="55"/>
      <c r="AY95" s="56"/>
      <c r="AZ95" s="226" t="str">
        <f t="shared" si="267"/>
        <v>Tropical Tree Staples</v>
      </c>
      <c r="BA95" s="99"/>
      <c r="BB95" s="100"/>
      <c r="BC95" s="104"/>
      <c r="BD95" s="55"/>
      <c r="BE95" s="56"/>
      <c r="BF95" s="226" t="str">
        <f t="shared" si="268"/>
        <v>Tropical Tree Staples</v>
      </c>
      <c r="BG95" s="99"/>
      <c r="BH95" s="103"/>
      <c r="BI95" s="104"/>
      <c r="BJ95" s="41"/>
      <c r="BK95" s="42"/>
      <c r="BL95" s="226" t="str">
        <f t="shared" si="269"/>
        <v>Tropical Tree Staples</v>
      </c>
      <c r="BM95" s="102"/>
      <c r="BN95" s="100"/>
      <c r="BO95" s="104"/>
      <c r="BP95" s="55"/>
      <c r="BQ95" s="56"/>
      <c r="BR95" s="226" t="str">
        <f t="shared" si="270"/>
        <v>Tropical Tree Staples</v>
      </c>
      <c r="BS95" s="102"/>
      <c r="BT95" s="100"/>
      <c r="BU95" s="104"/>
      <c r="BV95" s="55"/>
      <c r="BW95" s="56"/>
      <c r="BX95" s="226" t="str">
        <f t="shared" si="271"/>
        <v>Tropical Tree Staples</v>
      </c>
      <c r="BY95" s="102"/>
      <c r="BZ95" s="100"/>
      <c r="CA95" s="104"/>
      <c r="CB95" s="55"/>
      <c r="CC95" s="56"/>
      <c r="CD95" s="226" t="str">
        <f t="shared" si="272"/>
        <v>Tropical Tree Staples</v>
      </c>
      <c r="CE95" s="102"/>
      <c r="CF95" s="100"/>
      <c r="CG95" s="104"/>
      <c r="CH95" s="55"/>
      <c r="CI95" s="56"/>
      <c r="CJ95" s="176">
        <f t="shared" si="243"/>
        <v>0</v>
      </c>
      <c r="CK95" s="226" t="str">
        <f t="shared" si="273"/>
        <v>Tropical Tree Staples</v>
      </c>
      <c r="CL95" s="102"/>
      <c r="CM95" s="100"/>
      <c r="CN95" s="111"/>
      <c r="CO95" s="55"/>
      <c r="CP95" s="56"/>
      <c r="CQ95" s="226" t="str">
        <f t="shared" si="274"/>
        <v>Tropical Tree Staples</v>
      </c>
      <c r="CR95" s="102"/>
      <c r="CS95" s="100"/>
      <c r="CT95" s="111"/>
      <c r="CU95" s="55"/>
      <c r="CV95" s="56"/>
      <c r="CW95" s="226" t="str">
        <f t="shared" si="275"/>
        <v>Tropical Tree Staples</v>
      </c>
      <c r="CX95" s="102"/>
      <c r="CY95" s="100"/>
      <c r="CZ95" s="111"/>
      <c r="DA95" s="55"/>
      <c r="DB95" s="56"/>
      <c r="DC95" s="226" t="str">
        <f t="shared" si="276"/>
        <v>Tropical Tree Staples</v>
      </c>
      <c r="DD95" s="102"/>
      <c r="DE95" s="100"/>
      <c r="DF95" s="111"/>
      <c r="DG95" s="55"/>
      <c r="DH95" s="56"/>
      <c r="DI95" s="226" t="str">
        <f t="shared" si="277"/>
        <v>Tropical Tree Staples</v>
      </c>
      <c r="DJ95" s="102"/>
      <c r="DK95" s="100"/>
      <c r="DL95" s="111"/>
      <c r="DM95" s="55"/>
      <c r="DN95" s="56"/>
      <c r="DO95" s="226" t="str">
        <f t="shared" si="278"/>
        <v>Tropical Tree Staples</v>
      </c>
      <c r="DP95" s="102"/>
      <c r="DQ95" s="100"/>
      <c r="DR95" s="111"/>
      <c r="DS95" s="55"/>
      <c r="DT95" s="56"/>
      <c r="DU95" s="226" t="str">
        <f t="shared" si="279"/>
        <v>Tropical Tree Staples</v>
      </c>
      <c r="DV95" s="102"/>
      <c r="DW95" s="100"/>
      <c r="DX95" s="111"/>
      <c r="DY95" s="55"/>
      <c r="DZ95" s="56"/>
      <c r="EA95" s="176">
        <f t="shared" si="247"/>
        <v>0</v>
      </c>
      <c r="EB95" s="226" t="str">
        <f t="shared" si="280"/>
        <v>Tropical Tree Staples</v>
      </c>
      <c r="EC95" s="102"/>
      <c r="ED95" s="126"/>
      <c r="EE95" s="111"/>
      <c r="EF95" s="51"/>
      <c r="EG95" s="52"/>
      <c r="EH95" s="226" t="str">
        <f t="shared" si="281"/>
        <v>Tropical Tree Staples</v>
      </c>
      <c r="EI95" s="102"/>
      <c r="EJ95" s="126"/>
      <c r="EK95" s="111"/>
      <c r="EL95" s="51"/>
      <c r="EM95" s="52"/>
      <c r="EN95" s="226" t="str">
        <f t="shared" si="282"/>
        <v>Tropical Tree Staples</v>
      </c>
      <c r="EO95" s="102"/>
      <c r="EP95" s="126"/>
      <c r="EQ95" s="111"/>
      <c r="ER95" s="51"/>
      <c r="ES95" s="52"/>
      <c r="ET95" s="226" t="str">
        <f t="shared" si="283"/>
        <v>Tropical Tree Staples</v>
      </c>
      <c r="EU95" s="102"/>
      <c r="EV95" s="126"/>
      <c r="EW95" s="111"/>
      <c r="EX95" s="51"/>
      <c r="EY95" s="52"/>
      <c r="EZ95" s="226" t="str">
        <f t="shared" si="284"/>
        <v>Tropical Tree Staples</v>
      </c>
      <c r="FA95" s="102"/>
      <c r="FB95" s="126"/>
      <c r="FC95" s="111"/>
      <c r="FD95" s="51"/>
      <c r="FE95" s="52"/>
      <c r="FF95" s="226" t="str">
        <f t="shared" si="285"/>
        <v>Tropical Tree Staples</v>
      </c>
      <c r="FG95" s="102"/>
      <c r="FH95" s="126"/>
      <c r="FI95" s="111"/>
      <c r="FJ95" s="51"/>
      <c r="FK95" s="52"/>
      <c r="FL95" s="226" t="str">
        <f t="shared" si="286"/>
        <v>Tropical Tree Staples</v>
      </c>
      <c r="FM95" s="102"/>
      <c r="FN95" s="126"/>
      <c r="FO95" s="111"/>
      <c r="FP95" s="51"/>
      <c r="FQ95" s="52"/>
      <c r="FR95" s="176">
        <f t="shared" si="251"/>
        <v>0</v>
      </c>
      <c r="FS95" s="34"/>
      <c r="FT95" s="34"/>
      <c r="FU95" s="34"/>
      <c r="FV95" s="33"/>
      <c r="FW95" s="37"/>
    </row>
    <row r="96" spans="1:179" ht="12.6" customHeight="1">
      <c r="A96" s="1094"/>
      <c r="B96" s="222" t="s">
        <v>103</v>
      </c>
      <c r="C96" s="226" t="str">
        <f t="shared" si="252"/>
        <v>Farmland Restoration</v>
      </c>
      <c r="D96" s="102"/>
      <c r="E96" s="103"/>
      <c r="F96" s="106"/>
      <c r="G96" s="41"/>
      <c r="H96" s="42"/>
      <c r="I96" s="226" t="str">
        <f t="shared" si="255"/>
        <v>Farmland Restoration</v>
      </c>
      <c r="J96" s="102"/>
      <c r="K96" s="103"/>
      <c r="L96" s="106"/>
      <c r="M96" s="41"/>
      <c r="N96" s="42"/>
      <c r="O96" s="226" t="str">
        <f t="shared" si="258"/>
        <v>Farmland Restoration</v>
      </c>
      <c r="P96" s="102"/>
      <c r="Q96" s="103"/>
      <c r="R96" s="106"/>
      <c r="S96" s="55"/>
      <c r="T96" s="42"/>
      <c r="U96" s="226" t="str">
        <f t="shared" si="261"/>
        <v>Farmland Restoration</v>
      </c>
      <c r="V96" s="102"/>
      <c r="W96" s="103"/>
      <c r="X96" s="106"/>
      <c r="Y96" s="41"/>
      <c r="Z96" s="42"/>
      <c r="AA96" s="226" t="str">
        <f t="shared" si="262"/>
        <v>Farmland Restoration</v>
      </c>
      <c r="AB96" s="102"/>
      <c r="AC96" s="103"/>
      <c r="AD96" s="106"/>
      <c r="AE96" s="41"/>
      <c r="AF96" s="42"/>
      <c r="AG96" s="226" t="str">
        <f t="shared" si="263"/>
        <v>Farmland Restoration</v>
      </c>
      <c r="AH96" s="102"/>
      <c r="AI96" s="103"/>
      <c r="AJ96" s="106"/>
      <c r="AK96" s="41"/>
      <c r="AL96" s="42"/>
      <c r="AM96" s="226" t="str">
        <f t="shared" si="264"/>
        <v>Farmland Restoration</v>
      </c>
      <c r="AN96" s="102"/>
      <c r="AO96" s="103"/>
      <c r="AP96" s="106"/>
      <c r="AQ96" s="41"/>
      <c r="AR96" s="42"/>
      <c r="AS96" s="176">
        <f t="shared" si="265"/>
        <v>0</v>
      </c>
      <c r="AT96" s="226" t="str">
        <f t="shared" si="266"/>
        <v>Farmland Restoration</v>
      </c>
      <c r="AU96" s="102"/>
      <c r="AV96" s="100"/>
      <c r="AW96" s="106"/>
      <c r="AX96" s="55"/>
      <c r="AY96" s="56"/>
      <c r="AZ96" s="226" t="str">
        <f t="shared" si="267"/>
        <v>Farmland Restoration</v>
      </c>
      <c r="BA96" s="102"/>
      <c r="BB96" s="100"/>
      <c r="BC96" s="106"/>
      <c r="BD96" s="55"/>
      <c r="BE96" s="56"/>
      <c r="BF96" s="226" t="str">
        <f t="shared" si="268"/>
        <v>Farmland Restoration</v>
      </c>
      <c r="BG96" s="102"/>
      <c r="BH96" s="103"/>
      <c r="BI96" s="106"/>
      <c r="BJ96" s="41"/>
      <c r="BK96" s="42"/>
      <c r="BL96" s="226" t="str">
        <f t="shared" si="269"/>
        <v>Farmland Restoration</v>
      </c>
      <c r="BM96" s="99">
        <f>'Advance Control'!$F$109</f>
        <v>2.3409578732146379E-2</v>
      </c>
      <c r="BN96" s="100">
        <f t="shared" si="297"/>
        <v>0.19131819998696117</v>
      </c>
      <c r="BO96" s="104">
        <f>'Advance Control'!$I$109</f>
        <v>0.32659042126785359</v>
      </c>
      <c r="BP96" s="55">
        <f t="shared" ref="BP96:BP97" si="308">(BM96+BO96)</f>
        <v>0.35</v>
      </c>
      <c r="BQ96" s="56">
        <f t="shared" ref="BQ96:BQ97" si="309">BO96*$BL$110</f>
        <v>2.6691079000130387</v>
      </c>
      <c r="BR96" s="226" t="str">
        <f t="shared" si="270"/>
        <v>Farmland Restoration</v>
      </c>
      <c r="BS96" s="99">
        <f>'Advance Control'!$F$109</f>
        <v>2.3409578732146379E-2</v>
      </c>
      <c r="BT96" s="100">
        <f t="shared" ref="BT96:BT97" si="310">BS96*$BR$110</f>
        <v>4.9008144566102469</v>
      </c>
      <c r="BU96" s="104">
        <f>'Advance Control'!$I$109</f>
        <v>0.32659042126785359</v>
      </c>
      <c r="BV96" s="55">
        <f t="shared" ref="BV96:BV97" si="311">(BS96+BU96)</f>
        <v>0.35</v>
      </c>
      <c r="BW96" s="56">
        <f t="shared" ref="BW96:BW97" si="312">BU96*$BR$110</f>
        <v>68.371971843389744</v>
      </c>
      <c r="BX96" s="226" t="str">
        <f t="shared" si="271"/>
        <v>Farmland Restoration</v>
      </c>
      <c r="BY96" s="99">
        <f>'Advance Control'!$F$109</f>
        <v>2.3409578732146379E-2</v>
      </c>
      <c r="BZ96" s="100">
        <f t="shared" ref="BZ96:BZ97" si="313">BY96*$BX$110</f>
        <v>0.99009223737217189</v>
      </c>
      <c r="CA96" s="104">
        <f>'Advance Control'!$I$109</f>
        <v>0.32659042126785359</v>
      </c>
      <c r="CB96" s="55">
        <f t="shared" ref="CB96:CB97" si="314">(BY96+CA96)</f>
        <v>0.35</v>
      </c>
      <c r="CC96" s="56">
        <f>CA96*$BX$110</f>
        <v>13.812920112627825</v>
      </c>
      <c r="CD96" s="226" t="str">
        <f t="shared" si="272"/>
        <v>Farmland Restoration</v>
      </c>
      <c r="CE96" s="99">
        <f>'Advance Control'!$F$109</f>
        <v>2.3409578732146379E-2</v>
      </c>
      <c r="CF96" s="100">
        <f>CE96*$CD$110</f>
        <v>0.23589780987310696</v>
      </c>
      <c r="CG96" s="104">
        <f>'Advance Control'!$I$109</f>
        <v>0.32659042126785359</v>
      </c>
      <c r="CH96" s="55">
        <f t="shared" ref="CH96:CH97" si="315">(CE96+CG96)</f>
        <v>0.35</v>
      </c>
      <c r="CI96" s="56">
        <f>CG96*$CD$110</f>
        <v>3.2910444901268927</v>
      </c>
      <c r="CJ96" s="176">
        <f t="shared" si="243"/>
        <v>94.463167049999981</v>
      </c>
      <c r="CK96" s="226" t="str">
        <f t="shared" si="273"/>
        <v>Farmland Restoration</v>
      </c>
      <c r="CL96" s="102"/>
      <c r="CM96" s="100"/>
      <c r="CN96" s="106"/>
      <c r="CO96" s="41"/>
      <c r="CP96" s="56"/>
      <c r="CQ96" s="226" t="str">
        <f t="shared" si="274"/>
        <v>Farmland Restoration</v>
      </c>
      <c r="CR96" s="102"/>
      <c r="CS96" s="103"/>
      <c r="CT96" s="106"/>
      <c r="CU96" s="41"/>
      <c r="CV96" s="56"/>
      <c r="CW96" s="226" t="str">
        <f t="shared" si="275"/>
        <v>Farmland Restoration</v>
      </c>
      <c r="CX96" s="102"/>
      <c r="CY96" s="100"/>
      <c r="CZ96" s="106"/>
      <c r="DA96" s="55"/>
      <c r="DB96" s="56"/>
      <c r="DC96" s="226" t="str">
        <f t="shared" si="276"/>
        <v>Farmland Restoration</v>
      </c>
      <c r="DD96" s="119"/>
      <c r="DE96" s="103"/>
      <c r="DF96" s="106"/>
      <c r="DG96" s="41"/>
      <c r="DH96" s="42"/>
      <c r="DI96" s="226" t="str">
        <f t="shared" si="277"/>
        <v>Farmland Restoration</v>
      </c>
      <c r="DJ96" s="125"/>
      <c r="DK96" s="126"/>
      <c r="DL96" s="113"/>
      <c r="DM96" s="51"/>
      <c r="DN96" s="52"/>
      <c r="DO96" s="226" t="str">
        <f t="shared" si="278"/>
        <v>Farmland Restoration</v>
      </c>
      <c r="DP96" s="131"/>
      <c r="DQ96" s="130"/>
      <c r="DR96" s="116"/>
      <c r="DS96" s="57"/>
      <c r="DT96" s="58"/>
      <c r="DU96" s="226" t="str">
        <f t="shared" si="279"/>
        <v>Farmland Restoration</v>
      </c>
      <c r="DV96" s="119"/>
      <c r="DW96" s="103"/>
      <c r="DX96" s="106"/>
      <c r="DY96" s="41"/>
      <c r="DZ96" s="42"/>
      <c r="EA96" s="176">
        <f t="shared" si="247"/>
        <v>0</v>
      </c>
      <c r="EB96" s="226" t="str">
        <f t="shared" si="280"/>
        <v>Farmland Restoration</v>
      </c>
      <c r="EC96" s="102"/>
      <c r="ED96" s="126"/>
      <c r="EE96" s="106"/>
      <c r="EF96" s="51"/>
      <c r="EG96" s="52"/>
      <c r="EH96" s="226" t="str">
        <f t="shared" si="281"/>
        <v>Farmland Restoration</v>
      </c>
      <c r="EI96" s="102"/>
      <c r="EJ96" s="126"/>
      <c r="EK96" s="106"/>
      <c r="EL96" s="51"/>
      <c r="EM96" s="52"/>
      <c r="EN96" s="226" t="str">
        <f t="shared" si="282"/>
        <v>Farmland Restoration</v>
      </c>
      <c r="EO96" s="102"/>
      <c r="EP96" s="126"/>
      <c r="EQ96" s="106"/>
      <c r="ER96" s="55"/>
      <c r="ES96" s="52"/>
      <c r="ET96" s="226" t="str">
        <f t="shared" si="283"/>
        <v>Farmland Restoration</v>
      </c>
      <c r="EU96" s="101"/>
      <c r="EV96" s="100"/>
      <c r="EW96" s="104"/>
      <c r="EX96" s="55"/>
      <c r="EY96" s="56"/>
      <c r="EZ96" s="226" t="str">
        <f t="shared" si="284"/>
        <v>Farmland Restoration</v>
      </c>
      <c r="FA96" s="102"/>
      <c r="FB96" s="103"/>
      <c r="FC96" s="106"/>
      <c r="FD96" s="41"/>
      <c r="FE96" s="42"/>
      <c r="FF96" s="226" t="str">
        <f t="shared" si="285"/>
        <v>Farmland Restoration</v>
      </c>
      <c r="FG96" s="131"/>
      <c r="FH96" s="130"/>
      <c r="FI96" s="116"/>
      <c r="FJ96" s="57"/>
      <c r="FK96" s="58"/>
      <c r="FL96" s="226" t="str">
        <f t="shared" si="286"/>
        <v>Farmland Restoration</v>
      </c>
      <c r="FM96" s="131"/>
      <c r="FN96" s="130"/>
      <c r="FO96" s="116"/>
      <c r="FP96" s="57"/>
      <c r="FQ96" s="58"/>
      <c r="FR96" s="176">
        <f t="shared" si="251"/>
        <v>0</v>
      </c>
      <c r="FS96" s="32"/>
      <c r="FT96" s="34"/>
      <c r="FU96" s="34"/>
      <c r="FV96" s="33"/>
      <c r="FW96" s="37"/>
    </row>
    <row r="97" spans="1:179" ht="12.6" customHeight="1">
      <c r="A97" s="1094"/>
      <c r="B97" s="195" t="s">
        <v>96</v>
      </c>
      <c r="C97" s="226" t="str">
        <f t="shared" si="252"/>
        <v>Perennial Bioenergy Crops</v>
      </c>
      <c r="D97" s="103"/>
      <c r="E97" s="103"/>
      <c r="F97" s="108"/>
      <c r="G97" s="40"/>
      <c r="H97" s="42"/>
      <c r="I97" s="226" t="str">
        <f t="shared" si="255"/>
        <v>Perennial Bioenergy Crops</v>
      </c>
      <c r="J97" s="103"/>
      <c r="K97" s="103"/>
      <c r="L97" s="108"/>
      <c r="M97" s="40"/>
      <c r="N97" s="42"/>
      <c r="O97" s="226" t="str">
        <f t="shared" si="258"/>
        <v>Perennial Bioenergy Crops</v>
      </c>
      <c r="P97" s="100"/>
      <c r="Q97" s="100"/>
      <c r="R97" s="105"/>
      <c r="S97" s="54"/>
      <c r="T97" s="56"/>
      <c r="U97" s="226" t="str">
        <f t="shared" si="261"/>
        <v>Perennial Bioenergy Crops</v>
      </c>
      <c r="V97" s="100"/>
      <c r="W97" s="100"/>
      <c r="X97" s="105"/>
      <c r="Y97" s="54"/>
      <c r="Z97" s="56"/>
      <c r="AA97" s="226" t="str">
        <f t="shared" si="262"/>
        <v>Perennial Bioenergy Crops</v>
      </c>
      <c r="AB97" s="100"/>
      <c r="AC97" s="100"/>
      <c r="AD97" s="105"/>
      <c r="AE97" s="54"/>
      <c r="AF97" s="56"/>
      <c r="AG97" s="226" t="str">
        <f t="shared" si="263"/>
        <v>Perennial Bioenergy Crops</v>
      </c>
      <c r="AH97" s="100"/>
      <c r="AI97" s="100"/>
      <c r="AJ97" s="105"/>
      <c r="AK97" s="54"/>
      <c r="AL97" s="56"/>
      <c r="AM97" s="226" t="str">
        <f t="shared" si="264"/>
        <v>Perennial Bioenergy Crops</v>
      </c>
      <c r="AN97" s="100"/>
      <c r="AO97" s="100"/>
      <c r="AP97" s="105"/>
      <c r="AQ97" s="54"/>
      <c r="AR97" s="56"/>
      <c r="AS97" s="176">
        <f t="shared" si="265"/>
        <v>0</v>
      </c>
      <c r="AT97" s="226" t="str">
        <f t="shared" si="266"/>
        <v>Perennial Bioenergy Crops</v>
      </c>
      <c r="AU97" s="99"/>
      <c r="AV97" s="100"/>
      <c r="AW97" s="104"/>
      <c r="AX97" s="55"/>
      <c r="AY97" s="56"/>
      <c r="AZ97" s="226" t="str">
        <f t="shared" si="267"/>
        <v>Perennial Bioenergy Crops</v>
      </c>
      <c r="BA97" s="99"/>
      <c r="BB97" s="100"/>
      <c r="BC97" s="104"/>
      <c r="BD97" s="55"/>
      <c r="BE97" s="56"/>
      <c r="BF97" s="226" t="str">
        <f t="shared" si="268"/>
        <v>Perennial Bioenergy Crops</v>
      </c>
      <c r="BG97" s="99"/>
      <c r="BH97" s="103"/>
      <c r="BI97" s="104"/>
      <c r="BJ97" s="41"/>
      <c r="BK97" s="42"/>
      <c r="BL97" s="226" t="str">
        <f t="shared" si="269"/>
        <v>Perennial Bioenergy Crops</v>
      </c>
      <c r="BM97" s="99">
        <f>'Advance Control'!$F$110</f>
        <v>2.5553394151598671E-4</v>
      </c>
      <c r="BN97" s="100">
        <f>BM97*$BL$110</f>
        <v>2.0883884449948626E-3</v>
      </c>
      <c r="BO97" s="104">
        <f>'Advance Control'!$I$110</f>
        <v>0.24974446605848402</v>
      </c>
      <c r="BP97" s="55">
        <f t="shared" si="308"/>
        <v>0.25</v>
      </c>
      <c r="BQ97" s="56">
        <f t="shared" si="309"/>
        <v>2.0410731115550051</v>
      </c>
      <c r="BR97" s="226" t="str">
        <f t="shared" si="270"/>
        <v>Perennial Bioenergy Crops</v>
      </c>
      <c r="BS97" s="99">
        <f>'Advance Control'!$F$110</f>
        <v>2.5553394151598671E-4</v>
      </c>
      <c r="BT97" s="100">
        <f t="shared" si="310"/>
        <v>5.3496239683135979E-2</v>
      </c>
      <c r="BU97" s="104">
        <f>'Advance Control'!$I$110</f>
        <v>0.24974446605848402</v>
      </c>
      <c r="BV97" s="55">
        <f t="shared" si="311"/>
        <v>0.25</v>
      </c>
      <c r="BW97" s="56">
        <f t="shared" si="312"/>
        <v>52.284208260316866</v>
      </c>
      <c r="BX97" s="226" t="str">
        <f t="shared" si="271"/>
        <v>Perennial Bioenergy Crops</v>
      </c>
      <c r="BY97" s="99">
        <f>'Advance Control'!$F$110</f>
        <v>2.5553394151598671E-4</v>
      </c>
      <c r="BZ97" s="100">
        <f t="shared" si="313"/>
        <v>1.0807634548872368E-2</v>
      </c>
      <c r="CA97" s="104">
        <f>'Advance Control'!$I$110</f>
        <v>0.24974446605848402</v>
      </c>
      <c r="CB97" s="55">
        <f t="shared" si="314"/>
        <v>0.25</v>
      </c>
      <c r="CC97" s="56">
        <f t="shared" ref="CC97" si="316">CA97*$BX$110</f>
        <v>10.562772615451127</v>
      </c>
      <c r="CD97" s="226" t="str">
        <f t="shared" si="272"/>
        <v>Perennial Bioenergy Crops</v>
      </c>
      <c r="CE97" s="99">
        <f>'Advance Control'!$F$110</f>
        <v>2.5553394151598671E-4</v>
      </c>
      <c r="CF97" s="100">
        <f>CE97*$CD$110</f>
        <v>2.5750099069098849E-3</v>
      </c>
      <c r="CG97" s="104">
        <f>'Advance Control'!$I$110</f>
        <v>0.24974446605848402</v>
      </c>
      <c r="CH97" s="55">
        <f t="shared" si="315"/>
        <v>0.25</v>
      </c>
      <c r="CI97" s="56">
        <f>CG97*$CD$110</f>
        <v>2.5166694900930904</v>
      </c>
      <c r="CJ97" s="176">
        <f t="shared" si="243"/>
        <v>67.473690750000017</v>
      </c>
      <c r="CK97" s="226" t="str">
        <f t="shared" si="273"/>
        <v>Perennial Bioenergy Crops</v>
      </c>
      <c r="CL97" s="102"/>
      <c r="CM97" s="100"/>
      <c r="CN97" s="106"/>
      <c r="CO97" s="55"/>
      <c r="CP97" s="56"/>
      <c r="CQ97" s="226" t="str">
        <f t="shared" si="274"/>
        <v>Perennial Bioenergy Crops</v>
      </c>
      <c r="CR97" s="102"/>
      <c r="CS97" s="100"/>
      <c r="CT97" s="106"/>
      <c r="CU97" s="55"/>
      <c r="CV97" s="56"/>
      <c r="CW97" s="226" t="str">
        <f t="shared" si="275"/>
        <v>Perennial Bioenergy Crops</v>
      </c>
      <c r="CX97" s="102"/>
      <c r="CY97" s="100"/>
      <c r="CZ97" s="106"/>
      <c r="DA97" s="55"/>
      <c r="DB97" s="56"/>
      <c r="DC97" s="226" t="str">
        <f t="shared" si="276"/>
        <v>Perennial Bioenergy Crops</v>
      </c>
      <c r="DD97" s="99"/>
      <c r="DE97" s="100"/>
      <c r="DF97" s="104"/>
      <c r="DG97" s="55"/>
      <c r="DH97" s="56"/>
      <c r="DI97" s="226" t="str">
        <f t="shared" si="277"/>
        <v>Perennial Bioenergy Crops</v>
      </c>
      <c r="DJ97" s="99"/>
      <c r="DK97" s="100"/>
      <c r="DL97" s="104"/>
      <c r="DM97" s="55"/>
      <c r="DN97" s="56"/>
      <c r="DO97" s="226" t="str">
        <f t="shared" si="278"/>
        <v>Perennial Bioenergy Crops</v>
      </c>
      <c r="DP97" s="99"/>
      <c r="DQ97" s="100"/>
      <c r="DR97" s="104"/>
      <c r="DS97" s="55"/>
      <c r="DT97" s="56"/>
      <c r="DU97" s="226" t="str">
        <f t="shared" si="279"/>
        <v>Perennial Bioenergy Crops</v>
      </c>
      <c r="DV97" s="99"/>
      <c r="DW97" s="100"/>
      <c r="DX97" s="104"/>
      <c r="DY97" s="55"/>
      <c r="DZ97" s="56"/>
      <c r="EA97" s="176">
        <f t="shared" si="247"/>
        <v>0</v>
      </c>
      <c r="EB97" s="226" t="str">
        <f t="shared" si="280"/>
        <v>Perennial Bioenergy Crops</v>
      </c>
      <c r="EC97" s="102"/>
      <c r="ED97" s="126"/>
      <c r="EE97" s="106"/>
      <c r="EF97" s="51"/>
      <c r="EG97" s="52"/>
      <c r="EH97" s="226" t="str">
        <f t="shared" si="281"/>
        <v>Perennial Bioenergy Crops</v>
      </c>
      <c r="EI97" s="102"/>
      <c r="EJ97" s="126"/>
      <c r="EK97" s="106"/>
      <c r="EL97" s="51"/>
      <c r="EM97" s="52"/>
      <c r="EN97" s="226" t="str">
        <f t="shared" si="282"/>
        <v>Perennial Bioenergy Crops</v>
      </c>
      <c r="EO97" s="102"/>
      <c r="EP97" s="126"/>
      <c r="EQ97" s="106"/>
      <c r="ER97" s="55"/>
      <c r="ES97" s="52"/>
      <c r="ET97" s="226" t="str">
        <f t="shared" si="283"/>
        <v>Perennial Bioenergy Crops</v>
      </c>
      <c r="EU97" s="99"/>
      <c r="EV97" s="100"/>
      <c r="EW97" s="104"/>
      <c r="EX97" s="55"/>
      <c r="EY97" s="56"/>
      <c r="EZ97" s="226" t="str">
        <f t="shared" si="284"/>
        <v>Perennial Bioenergy Crops</v>
      </c>
      <c r="FA97" s="99"/>
      <c r="FB97" s="100"/>
      <c r="FC97" s="104"/>
      <c r="FD97" s="55"/>
      <c r="FE97" s="56"/>
      <c r="FF97" s="226" t="str">
        <f t="shared" si="285"/>
        <v>Perennial Bioenergy Crops</v>
      </c>
      <c r="FG97" s="99"/>
      <c r="FH97" s="100"/>
      <c r="FI97" s="104"/>
      <c r="FJ97" s="55"/>
      <c r="FK97" s="56"/>
      <c r="FL97" s="226" t="str">
        <f t="shared" si="286"/>
        <v>Perennial Bioenergy Crops</v>
      </c>
      <c r="FM97" s="99"/>
      <c r="FN97" s="100"/>
      <c r="FO97" s="104"/>
      <c r="FP97" s="55"/>
      <c r="FQ97" s="56"/>
      <c r="FR97" s="176">
        <f t="shared" si="251"/>
        <v>0</v>
      </c>
      <c r="FS97" s="34"/>
      <c r="FT97" s="34"/>
      <c r="FU97" s="34"/>
      <c r="FV97" s="33"/>
      <c r="FW97" s="37"/>
    </row>
    <row r="98" spans="1:179" ht="12.6" customHeight="1">
      <c r="A98" s="1094"/>
      <c r="B98" s="195" t="s">
        <v>552</v>
      </c>
      <c r="C98" s="226" t="str">
        <f t="shared" si="252"/>
        <v>Livestock Feed</v>
      </c>
      <c r="D98" s="103"/>
      <c r="E98" s="103"/>
      <c r="F98" s="108"/>
      <c r="G98" s="40"/>
      <c r="H98" s="42"/>
      <c r="I98" s="226" t="str">
        <f t="shared" si="255"/>
        <v>Livestock Feed</v>
      </c>
      <c r="J98" s="103"/>
      <c r="K98" s="103"/>
      <c r="L98" s="108"/>
      <c r="M98" s="40"/>
      <c r="N98" s="42"/>
      <c r="O98" s="226" t="str">
        <f t="shared" si="258"/>
        <v>Livestock Feed</v>
      </c>
      <c r="P98" s="100"/>
      <c r="Q98" s="100"/>
      <c r="R98" s="105"/>
      <c r="S98" s="54"/>
      <c r="T98" s="56"/>
      <c r="U98" s="226" t="str">
        <f t="shared" si="261"/>
        <v>Livestock Feed</v>
      </c>
      <c r="V98" s="100"/>
      <c r="W98" s="100"/>
      <c r="X98" s="105"/>
      <c r="Y98" s="54"/>
      <c r="Z98" s="56"/>
      <c r="AA98" s="226" t="str">
        <f t="shared" si="262"/>
        <v>Livestock Feed</v>
      </c>
      <c r="AB98" s="100"/>
      <c r="AC98" s="100"/>
      <c r="AD98" s="105"/>
      <c r="AE98" s="54"/>
      <c r="AF98" s="56"/>
      <c r="AG98" s="226" t="str">
        <f t="shared" si="263"/>
        <v>Livestock Feed</v>
      </c>
      <c r="AH98" s="100"/>
      <c r="AI98" s="100"/>
      <c r="AJ98" s="105"/>
      <c r="AK98" s="54"/>
      <c r="AL98" s="56"/>
      <c r="AM98" s="226" t="str">
        <f t="shared" si="264"/>
        <v>Livestock Feed</v>
      </c>
      <c r="AN98" s="100"/>
      <c r="AO98" s="100"/>
      <c r="AP98" s="105"/>
      <c r="AQ98" s="54"/>
      <c r="AR98" s="56"/>
      <c r="AS98" s="176">
        <f t="shared" si="265"/>
        <v>0</v>
      </c>
      <c r="AT98" s="226" t="str">
        <f t="shared" si="266"/>
        <v>Livestock Feed</v>
      </c>
      <c r="AU98" s="99"/>
      <c r="AV98" s="100"/>
      <c r="AW98" s="104"/>
      <c r="AX98" s="55"/>
      <c r="AY98" s="56"/>
      <c r="AZ98" s="226" t="str">
        <f t="shared" si="267"/>
        <v>Livestock Feed</v>
      </c>
      <c r="BA98" s="99"/>
      <c r="BB98" s="100"/>
      <c r="BC98" s="104"/>
      <c r="BD98" s="55"/>
      <c r="BE98" s="56"/>
      <c r="BF98" s="226" t="str">
        <f t="shared" si="268"/>
        <v>Livestock Feed</v>
      </c>
      <c r="BG98" s="99"/>
      <c r="BH98" s="103"/>
      <c r="BI98" s="104"/>
      <c r="BJ98" s="41"/>
      <c r="BK98" s="42"/>
      <c r="BL98" s="226" t="str">
        <f t="shared" si="269"/>
        <v>Livestock Feed</v>
      </c>
      <c r="BM98" s="99"/>
      <c r="BN98" s="100"/>
      <c r="BO98" s="104"/>
      <c r="BP98" s="55"/>
      <c r="BQ98" s="56"/>
      <c r="BR98" s="226" t="str">
        <f t="shared" si="270"/>
        <v>Livestock Feed</v>
      </c>
      <c r="BS98" s="99"/>
      <c r="BT98" s="100"/>
      <c r="BU98" s="104"/>
      <c r="BV98" s="55"/>
      <c r="BW98" s="56"/>
      <c r="BX98" s="226" t="str">
        <f t="shared" si="271"/>
        <v>Livestock Feed</v>
      </c>
      <c r="BY98" s="99"/>
      <c r="BZ98" s="100"/>
      <c r="CA98" s="104"/>
      <c r="CB98" s="55"/>
      <c r="CC98" s="56"/>
      <c r="CD98" s="226" t="str">
        <f t="shared" si="272"/>
        <v>Livestock Feed</v>
      </c>
      <c r="CE98" s="99"/>
      <c r="CF98" s="100"/>
      <c r="CG98" s="104"/>
      <c r="CH98" s="55"/>
      <c r="CI98" s="56"/>
      <c r="CJ98" s="176">
        <f t="shared" si="243"/>
        <v>0</v>
      </c>
      <c r="CK98" s="226" t="str">
        <f t="shared" si="273"/>
        <v>Livestock Feed</v>
      </c>
      <c r="CL98" s="102"/>
      <c r="CM98" s="100"/>
      <c r="CN98" s="106"/>
      <c r="CO98" s="55"/>
      <c r="CP98" s="56"/>
      <c r="CQ98" s="226" t="str">
        <f t="shared" si="274"/>
        <v>Livestock Feed</v>
      </c>
      <c r="CR98" s="102"/>
      <c r="CS98" s="100"/>
      <c r="CT98" s="106"/>
      <c r="CU98" s="55"/>
      <c r="CV98" s="56"/>
      <c r="CW98" s="226" t="str">
        <f t="shared" si="275"/>
        <v>Livestock Feed</v>
      </c>
      <c r="CX98" s="102"/>
      <c r="CY98" s="100"/>
      <c r="CZ98" s="106"/>
      <c r="DA98" s="55"/>
      <c r="DB98" s="56"/>
      <c r="DC98" s="226" t="str">
        <f t="shared" si="276"/>
        <v>Livestock Feed</v>
      </c>
      <c r="DD98" s="99"/>
      <c r="DE98" s="100"/>
      <c r="DF98" s="104"/>
      <c r="DG98" s="55"/>
      <c r="DH98" s="56"/>
      <c r="DI98" s="226" t="str">
        <f t="shared" si="277"/>
        <v>Livestock Feed</v>
      </c>
      <c r="DJ98" s="99"/>
      <c r="DK98" s="100"/>
      <c r="DL98" s="104"/>
      <c r="DM98" s="55"/>
      <c r="DN98" s="56"/>
      <c r="DO98" s="226" t="str">
        <f t="shared" si="278"/>
        <v>Livestock Feed</v>
      </c>
      <c r="DP98" s="99"/>
      <c r="DQ98" s="100"/>
      <c r="DR98" s="104"/>
      <c r="DS98" s="55"/>
      <c r="DT98" s="56"/>
      <c r="DU98" s="226" t="str">
        <f t="shared" si="279"/>
        <v>Livestock Feed</v>
      </c>
      <c r="DV98" s="99"/>
      <c r="DW98" s="100"/>
      <c r="DX98" s="104"/>
      <c r="DY98" s="55"/>
      <c r="DZ98" s="56"/>
      <c r="EA98" s="176">
        <f t="shared" si="247"/>
        <v>0</v>
      </c>
      <c r="EB98" s="226" t="str">
        <f t="shared" si="280"/>
        <v>Livestock Feed</v>
      </c>
      <c r="EC98" s="102"/>
      <c r="ED98" s="126"/>
      <c r="EE98" s="106"/>
      <c r="EF98" s="51"/>
      <c r="EG98" s="52"/>
      <c r="EH98" s="226" t="str">
        <f t="shared" si="281"/>
        <v>Livestock Feed</v>
      </c>
      <c r="EI98" s="102"/>
      <c r="EJ98" s="126"/>
      <c r="EK98" s="106"/>
      <c r="EL98" s="51"/>
      <c r="EM98" s="52"/>
      <c r="EN98" s="226" t="str">
        <f t="shared" si="282"/>
        <v>Livestock Feed</v>
      </c>
      <c r="EO98" s="102"/>
      <c r="EP98" s="126"/>
      <c r="EQ98" s="106"/>
      <c r="ER98" s="55"/>
      <c r="ES98" s="52"/>
      <c r="ET98" s="226" t="str">
        <f t="shared" si="283"/>
        <v>Livestock Feed</v>
      </c>
      <c r="EU98" s="99"/>
      <c r="EV98" s="100"/>
      <c r="EW98" s="104"/>
      <c r="EX98" s="55"/>
      <c r="EY98" s="56"/>
      <c r="EZ98" s="226" t="str">
        <f t="shared" si="284"/>
        <v>Livestock Feed</v>
      </c>
      <c r="FA98" s="99"/>
      <c r="FB98" s="100"/>
      <c r="FC98" s="104"/>
      <c r="FD98" s="55"/>
      <c r="FE98" s="56"/>
      <c r="FF98" s="226" t="str">
        <f t="shared" si="285"/>
        <v>Livestock Feed</v>
      </c>
      <c r="FG98" s="99"/>
      <c r="FH98" s="100"/>
      <c r="FI98" s="104"/>
      <c r="FJ98" s="55"/>
      <c r="FK98" s="56"/>
      <c r="FL98" s="226" t="str">
        <f t="shared" si="286"/>
        <v>Livestock Feed</v>
      </c>
      <c r="FM98" s="99"/>
      <c r="FN98" s="100"/>
      <c r="FO98" s="104"/>
      <c r="FP98" s="55"/>
      <c r="FQ98" s="56"/>
      <c r="FR98" s="176">
        <f t="shared" si="251"/>
        <v>0</v>
      </c>
      <c r="FS98" s="34"/>
      <c r="FT98" s="34"/>
      <c r="FU98" s="34"/>
      <c r="FV98" s="33"/>
      <c r="FW98" s="37"/>
    </row>
    <row r="99" spans="1:179" ht="12.6" customHeight="1">
      <c r="A99" s="1094"/>
      <c r="B99" s="195" t="s">
        <v>1</v>
      </c>
      <c r="C99" s="226" t="str">
        <f t="shared" si="252"/>
        <v>SRI</v>
      </c>
      <c r="D99" s="103"/>
      <c r="E99" s="103"/>
      <c r="F99" s="108"/>
      <c r="G99" s="40"/>
      <c r="H99" s="42"/>
      <c r="I99" s="226" t="str">
        <f t="shared" si="255"/>
        <v>SRI</v>
      </c>
      <c r="J99" s="103"/>
      <c r="K99" s="103"/>
      <c r="L99" s="108"/>
      <c r="M99" s="40"/>
      <c r="N99" s="42"/>
      <c r="O99" s="226" t="str">
        <f t="shared" si="258"/>
        <v>SRI</v>
      </c>
      <c r="P99" s="100"/>
      <c r="Q99" s="100"/>
      <c r="R99" s="105"/>
      <c r="S99" s="54"/>
      <c r="T99" s="56"/>
      <c r="U99" s="226" t="str">
        <f t="shared" si="261"/>
        <v>SRI</v>
      </c>
      <c r="V99" s="100"/>
      <c r="W99" s="100"/>
      <c r="X99" s="105"/>
      <c r="Y99" s="54"/>
      <c r="Z99" s="56"/>
      <c r="AA99" s="226" t="str">
        <f t="shared" si="262"/>
        <v>SRI</v>
      </c>
      <c r="AB99" s="100"/>
      <c r="AC99" s="100"/>
      <c r="AD99" s="105"/>
      <c r="AE99" s="54"/>
      <c r="AF99" s="56"/>
      <c r="AG99" s="226" t="str">
        <f t="shared" si="263"/>
        <v>SRI</v>
      </c>
      <c r="AH99" s="100"/>
      <c r="AI99" s="100"/>
      <c r="AJ99" s="105"/>
      <c r="AK99" s="54"/>
      <c r="AL99" s="56"/>
      <c r="AM99" s="226" t="str">
        <f t="shared" si="264"/>
        <v>SRI</v>
      </c>
      <c r="AN99" s="100"/>
      <c r="AO99" s="100"/>
      <c r="AP99" s="105"/>
      <c r="AQ99" s="54"/>
      <c r="AR99" s="56"/>
      <c r="AS99" s="176">
        <f t="shared" si="265"/>
        <v>0</v>
      </c>
      <c r="AT99" s="226" t="str">
        <f t="shared" si="266"/>
        <v>SRI</v>
      </c>
      <c r="AU99" s="100"/>
      <c r="AV99" s="100"/>
      <c r="AW99" s="105"/>
      <c r="AX99" s="55"/>
      <c r="AY99" s="56"/>
      <c r="AZ99" s="226" t="str">
        <f t="shared" si="267"/>
        <v>SRI</v>
      </c>
      <c r="BA99" s="100"/>
      <c r="BB99" s="100"/>
      <c r="BC99" s="105"/>
      <c r="BD99" s="55"/>
      <c r="BE99" s="56"/>
      <c r="BF99" s="226" t="str">
        <f t="shared" si="268"/>
        <v>SRI</v>
      </c>
      <c r="BG99" s="103"/>
      <c r="BH99" s="103"/>
      <c r="BI99" s="108"/>
      <c r="BJ99" s="41"/>
      <c r="BK99" s="42"/>
      <c r="BL99" s="226" t="str">
        <f t="shared" si="269"/>
        <v>SRI</v>
      </c>
      <c r="BM99" s="100"/>
      <c r="BN99" s="100"/>
      <c r="BO99" s="105"/>
      <c r="BP99" s="55"/>
      <c r="BQ99" s="56"/>
      <c r="BR99" s="226" t="str">
        <f t="shared" si="270"/>
        <v>SRI</v>
      </c>
      <c r="BS99" s="100"/>
      <c r="BT99" s="100"/>
      <c r="BU99" s="105"/>
      <c r="BV99" s="55"/>
      <c r="BW99" s="56"/>
      <c r="BX99" s="226" t="str">
        <f t="shared" si="271"/>
        <v>SRI</v>
      </c>
      <c r="BY99" s="100"/>
      <c r="BZ99" s="100"/>
      <c r="CA99" s="105"/>
      <c r="CB99" s="55"/>
      <c r="CC99" s="56"/>
      <c r="CD99" s="226" t="str">
        <f t="shared" si="272"/>
        <v>SRI</v>
      </c>
      <c r="CE99" s="100"/>
      <c r="CF99" s="100"/>
      <c r="CG99" s="105"/>
      <c r="CH99" s="55"/>
      <c r="CI99" s="56"/>
      <c r="CJ99" s="176">
        <f t="shared" si="243"/>
        <v>0</v>
      </c>
      <c r="CK99" s="226" t="str">
        <f t="shared" si="273"/>
        <v>SRI</v>
      </c>
      <c r="CL99" s="122">
        <f>'Advance Control'!$F$130</f>
        <v>5.7993184576379973E-3</v>
      </c>
      <c r="CM99" s="100">
        <f t="shared" ref="CM99:CM103" si="317">CL99*$CK$110</f>
        <v>4.7938326234527213E-3</v>
      </c>
      <c r="CN99" s="111">
        <f>'Advance Control'!$I$130</f>
        <v>3.9384033202584101E-2</v>
      </c>
      <c r="CO99" s="55">
        <f>(CL99+CN99)</f>
        <v>4.5183351660222096E-2</v>
      </c>
      <c r="CP99" s="56">
        <f t="shared" ref="CP99:CP103" si="318">CN99*$CK$110</f>
        <v>3.2555629525920074E-2</v>
      </c>
      <c r="CQ99" s="226" t="str">
        <f t="shared" si="274"/>
        <v>SRI</v>
      </c>
      <c r="CR99" s="122">
        <f>'Advance Control'!$F$130</f>
        <v>5.7993184576379973E-3</v>
      </c>
      <c r="CS99" s="100">
        <f>CR99*$CQ$110</f>
        <v>2.6574680913911209E-3</v>
      </c>
      <c r="CT99" s="111">
        <f>'Advance Control'!$I$130</f>
        <v>3.9384033202584101E-2</v>
      </c>
      <c r="CU99" s="55">
        <f t="shared" ref="CU99:CU101" si="319">(CR99+CT99)</f>
        <v>4.5183351660222096E-2</v>
      </c>
      <c r="CV99" s="56">
        <f t="shared" ref="CV99:CV103" si="320">CT99*$CQ$110</f>
        <v>1.8047260606685735E-2</v>
      </c>
      <c r="CW99" s="226" t="str">
        <f t="shared" si="275"/>
        <v>SRI</v>
      </c>
      <c r="CX99" s="122">
        <f>'Advance Control'!$F$130</f>
        <v>5.7993184576379973E-3</v>
      </c>
      <c r="CY99" s="100">
        <f t="shared" ref="CY99:CY103" si="321">CX99*$CW$110</f>
        <v>2.1653843216236212E-3</v>
      </c>
      <c r="CZ99" s="111">
        <f>'Advance Control'!$I$130</f>
        <v>3.9384033202584101E-2</v>
      </c>
      <c r="DA99" s="55">
        <f t="shared" ref="DA99:DA101" si="322">(CX99+CZ99)</f>
        <v>4.5183351660222096E-2</v>
      </c>
      <c r="DB99" s="56">
        <f t="shared" ref="DB99:DB103" si="323">CZ99*$CW$110</f>
        <v>1.4705446621380068E-2</v>
      </c>
      <c r="DC99" s="226" t="str">
        <f t="shared" si="276"/>
        <v>SRI</v>
      </c>
      <c r="DD99" s="127"/>
      <c r="DE99" s="126"/>
      <c r="DF99" s="111"/>
      <c r="DG99" s="51"/>
      <c r="DH99" s="52"/>
      <c r="DI99" s="226" t="str">
        <f t="shared" si="277"/>
        <v>SRI</v>
      </c>
      <c r="DJ99" s="101"/>
      <c r="DK99" s="100"/>
      <c r="DL99" s="115"/>
      <c r="DM99" s="55"/>
      <c r="DN99" s="56"/>
      <c r="DO99" s="226" t="str">
        <f t="shared" si="278"/>
        <v>SRI</v>
      </c>
      <c r="DP99" s="119"/>
      <c r="DQ99" s="103"/>
      <c r="DR99" s="112"/>
      <c r="DS99" s="41"/>
      <c r="DT99" s="42"/>
      <c r="DU99" s="226" t="str">
        <f t="shared" si="279"/>
        <v>SRI</v>
      </c>
      <c r="DV99" s="119"/>
      <c r="DW99" s="103"/>
      <c r="DX99" s="112"/>
      <c r="DY99" s="41"/>
      <c r="DZ99" s="42"/>
      <c r="EA99" s="176">
        <f t="shared" si="247"/>
        <v>7.492502179045335E-2</v>
      </c>
      <c r="EB99" s="226" t="str">
        <f t="shared" si="280"/>
        <v>SRI</v>
      </c>
      <c r="EC99" s="122">
        <f>'Advance Control'!$F$130</f>
        <v>5.7993184576379973E-3</v>
      </c>
      <c r="ED99" s="126">
        <f t="shared" ref="ED99:ED103" si="324">EC99*$EB$110</f>
        <v>1.0440552222678461</v>
      </c>
      <c r="EE99" s="111">
        <f>'Advance Control'!$I$130</f>
        <v>3.9384033202584101E-2</v>
      </c>
      <c r="EF99" s="51">
        <f t="shared" ref="EF99:EF101" si="325">(EC99+EE99)</f>
        <v>4.5183351660222096E-2</v>
      </c>
      <c r="EG99" s="52">
        <f t="shared" ref="EG99:EG103" si="326">EE99*$EB$110</f>
        <v>7.090334121067662</v>
      </c>
      <c r="EH99" s="226" t="str">
        <f t="shared" si="281"/>
        <v>SRI</v>
      </c>
      <c r="EI99" s="122">
        <f>'Advance Control'!$F$130</f>
        <v>5.7993184576379973E-3</v>
      </c>
      <c r="EJ99" s="126">
        <f t="shared" ref="EJ99:EJ103" si="327">EI99*$EH$110</f>
        <v>6.3490810889214738E-2</v>
      </c>
      <c r="EK99" s="111">
        <f>'Advance Control'!$I$130</f>
        <v>3.9384033202584101E-2</v>
      </c>
      <c r="EL99" s="51">
        <f t="shared" ref="EL99:EL101" si="328">(EI99+EK99)</f>
        <v>4.5183351660222096E-2</v>
      </c>
      <c r="EM99" s="52">
        <f t="shared" ref="EM99:EM103" si="329">EK99*$EH$110</f>
        <v>0.43117552905316031</v>
      </c>
      <c r="EN99" s="226" t="str">
        <f t="shared" si="282"/>
        <v>SRI</v>
      </c>
      <c r="EO99" s="122">
        <f>'Advance Control'!$F$130</f>
        <v>5.7993184576379973E-3</v>
      </c>
      <c r="EP99" s="126">
        <f t="shared" ref="EP99:EP103" si="330">EO99*$EN$110</f>
        <v>7.1122586394460258E-2</v>
      </c>
      <c r="EQ99" s="111">
        <f>'Advance Control'!$I$130</f>
        <v>3.9384033202584101E-2</v>
      </c>
      <c r="ER99" s="51">
        <f t="shared" ref="ER99:ER101" si="331">(EO99+EQ99)</f>
        <v>4.5183351660222096E-2</v>
      </c>
      <c r="ES99" s="52">
        <f t="shared" ref="ES99:ES103" si="332">EQ99*$EN$110</f>
        <v>0.48300405029903054</v>
      </c>
      <c r="ET99" s="226" t="str">
        <f t="shared" si="283"/>
        <v>SRI</v>
      </c>
      <c r="EU99" s="119"/>
      <c r="EV99" s="103"/>
      <c r="EW99" s="112"/>
      <c r="EX99" s="41"/>
      <c r="EY99" s="42"/>
      <c r="EZ99" s="226" t="str">
        <f t="shared" si="284"/>
        <v>SRI</v>
      </c>
      <c r="FA99" s="101"/>
      <c r="FB99" s="100"/>
      <c r="FC99" s="115"/>
      <c r="FD99" s="55"/>
      <c r="FE99" s="56"/>
      <c r="FF99" s="226" t="str">
        <f t="shared" si="285"/>
        <v>SRI</v>
      </c>
      <c r="FG99" s="119"/>
      <c r="FH99" s="103"/>
      <c r="FI99" s="112"/>
      <c r="FJ99" s="41"/>
      <c r="FK99" s="42"/>
      <c r="FL99" s="226" t="str">
        <f t="shared" si="286"/>
        <v>SRI</v>
      </c>
      <c r="FM99" s="119"/>
      <c r="FN99" s="103"/>
      <c r="FO99" s="112"/>
      <c r="FP99" s="41"/>
      <c r="FQ99" s="42"/>
      <c r="FR99" s="176">
        <f t="shared" si="251"/>
        <v>9.1831823199713742</v>
      </c>
      <c r="FS99" s="34"/>
      <c r="FT99" s="34"/>
      <c r="FU99" s="34"/>
      <c r="FV99" s="38"/>
      <c r="FW99" s="37"/>
    </row>
    <row r="100" spans="1:179" ht="12.6" customHeight="1">
      <c r="A100" s="1094"/>
      <c r="B100" s="195" t="s">
        <v>90</v>
      </c>
      <c r="C100" s="226" t="str">
        <f t="shared" si="252"/>
        <v>Improved Rice</v>
      </c>
      <c r="D100" s="103"/>
      <c r="E100" s="103"/>
      <c r="F100" s="108"/>
      <c r="G100" s="40"/>
      <c r="H100" s="42"/>
      <c r="I100" s="226" t="str">
        <f t="shared" si="255"/>
        <v>Improved Rice</v>
      </c>
      <c r="J100" s="103"/>
      <c r="K100" s="103"/>
      <c r="L100" s="108"/>
      <c r="M100" s="40"/>
      <c r="N100" s="42"/>
      <c r="O100" s="226" t="str">
        <f t="shared" si="258"/>
        <v>Improved Rice</v>
      </c>
      <c r="P100" s="100"/>
      <c r="Q100" s="100"/>
      <c r="R100" s="105"/>
      <c r="S100" s="54"/>
      <c r="T100" s="56"/>
      <c r="U100" s="226" t="str">
        <f t="shared" si="261"/>
        <v>Improved Rice</v>
      </c>
      <c r="V100" s="100"/>
      <c r="W100" s="100"/>
      <c r="X100" s="105"/>
      <c r="Y100" s="54"/>
      <c r="Z100" s="56"/>
      <c r="AA100" s="226" t="str">
        <f t="shared" si="262"/>
        <v>Improved Rice</v>
      </c>
      <c r="AB100" s="100"/>
      <c r="AC100" s="100"/>
      <c r="AD100" s="105"/>
      <c r="AE100" s="54"/>
      <c r="AF100" s="56"/>
      <c r="AG100" s="226" t="str">
        <f t="shared" si="263"/>
        <v>Improved Rice</v>
      </c>
      <c r="AH100" s="100"/>
      <c r="AI100" s="100"/>
      <c r="AJ100" s="105"/>
      <c r="AK100" s="54"/>
      <c r="AL100" s="56"/>
      <c r="AM100" s="226" t="str">
        <f t="shared" si="264"/>
        <v>Improved Rice</v>
      </c>
      <c r="AN100" s="100"/>
      <c r="AO100" s="100"/>
      <c r="AP100" s="105"/>
      <c r="AQ100" s="54"/>
      <c r="AR100" s="56"/>
      <c r="AS100" s="176">
        <f t="shared" si="265"/>
        <v>0</v>
      </c>
      <c r="AT100" s="226" t="str">
        <f t="shared" si="266"/>
        <v>Improved Rice</v>
      </c>
      <c r="AU100" s="100"/>
      <c r="AV100" s="100"/>
      <c r="AW100" s="105"/>
      <c r="AX100" s="54"/>
      <c r="AY100" s="56"/>
      <c r="AZ100" s="226" t="str">
        <f t="shared" si="267"/>
        <v>Improved Rice</v>
      </c>
      <c r="BA100" s="100"/>
      <c r="BB100" s="100"/>
      <c r="BC100" s="105"/>
      <c r="BD100" s="54"/>
      <c r="BE100" s="56"/>
      <c r="BF100" s="226" t="str">
        <f t="shared" si="268"/>
        <v>Improved Rice</v>
      </c>
      <c r="BG100" s="103"/>
      <c r="BH100" s="103"/>
      <c r="BI100" s="108"/>
      <c r="BJ100" s="41"/>
      <c r="BK100" s="42"/>
      <c r="BL100" s="226" t="str">
        <f t="shared" si="269"/>
        <v>Improved Rice</v>
      </c>
      <c r="BM100" s="100"/>
      <c r="BN100" s="100"/>
      <c r="BO100" s="105"/>
      <c r="BP100" s="55"/>
      <c r="BQ100" s="56"/>
      <c r="BR100" s="226" t="str">
        <f t="shared" si="270"/>
        <v>Improved Rice</v>
      </c>
      <c r="BS100" s="100"/>
      <c r="BT100" s="100"/>
      <c r="BU100" s="105"/>
      <c r="BV100" s="55"/>
      <c r="BW100" s="56"/>
      <c r="BX100" s="226" t="str">
        <f t="shared" si="271"/>
        <v>Improved Rice</v>
      </c>
      <c r="BY100" s="100"/>
      <c r="BZ100" s="100"/>
      <c r="CA100" s="105"/>
      <c r="CB100" s="54"/>
      <c r="CC100" s="56"/>
      <c r="CD100" s="226" t="str">
        <f t="shared" si="272"/>
        <v>Improved Rice</v>
      </c>
      <c r="CE100" s="100"/>
      <c r="CF100" s="100"/>
      <c r="CG100" s="105"/>
      <c r="CH100" s="54"/>
      <c r="CI100" s="56"/>
      <c r="CJ100" s="176">
        <f t="shared" si="243"/>
        <v>0</v>
      </c>
      <c r="CK100" s="226" t="str">
        <f t="shared" si="273"/>
        <v>Improved Rice</v>
      </c>
      <c r="CL100" s="119">
        <f>'Advance Control'!$F$131</f>
        <v>3.5344627314369895E-2</v>
      </c>
      <c r="CM100" s="100">
        <f t="shared" si="317"/>
        <v>2.9216575830604444E-2</v>
      </c>
      <c r="CN100" s="111">
        <f>'Advance Control'!$I$131</f>
        <v>6.1104450268027279E-2</v>
      </c>
      <c r="CO100" s="55">
        <f t="shared" ref="CO100:CO101" si="333">(CL100+CN100)</f>
        <v>9.644907758239718E-2</v>
      </c>
      <c r="CP100" s="56">
        <f t="shared" si="318"/>
        <v>5.0510160680556714E-2</v>
      </c>
      <c r="CQ100" s="226" t="str">
        <f t="shared" si="274"/>
        <v>Improved Rice</v>
      </c>
      <c r="CR100" s="119">
        <f>'Advance Control'!$F$131</f>
        <v>3.5344627314369895E-2</v>
      </c>
      <c r="CS100" s="100">
        <f t="shared" ref="CS100:CS103" si="334">CR100*$CQ$110</f>
        <v>1.6196251331282233E-2</v>
      </c>
      <c r="CT100" s="111">
        <f>'Advance Control'!$I$131</f>
        <v>6.1104450268027279E-2</v>
      </c>
      <c r="CU100" s="55">
        <f t="shared" si="319"/>
        <v>9.644907758239718E-2</v>
      </c>
      <c r="CV100" s="56">
        <f t="shared" si="320"/>
        <v>2.8000381081920288E-2</v>
      </c>
      <c r="CW100" s="226" t="str">
        <f t="shared" si="275"/>
        <v>Improved Rice</v>
      </c>
      <c r="CX100" s="119">
        <f>'Advance Control'!$F$131</f>
        <v>3.5344627314369895E-2</v>
      </c>
      <c r="CY100" s="100">
        <f t="shared" si="321"/>
        <v>1.3197189014403317E-2</v>
      </c>
      <c r="CZ100" s="111">
        <f>'Advance Control'!$I$131</f>
        <v>6.1104450268027279E-2</v>
      </c>
      <c r="DA100" s="55">
        <f t="shared" si="322"/>
        <v>9.644907758239718E-2</v>
      </c>
      <c r="DB100" s="56">
        <f t="shared" si="323"/>
        <v>2.2815546267777632E-2</v>
      </c>
      <c r="DC100" s="226" t="str">
        <f t="shared" si="276"/>
        <v>Improved Rice</v>
      </c>
      <c r="DD100" s="127"/>
      <c r="DE100" s="126"/>
      <c r="DF100" s="111"/>
      <c r="DG100" s="51"/>
      <c r="DH100" s="52"/>
      <c r="DI100" s="226" t="str">
        <f t="shared" si="277"/>
        <v>Improved Rice</v>
      </c>
      <c r="DJ100" s="101"/>
      <c r="DK100" s="100"/>
      <c r="DL100" s="115"/>
      <c r="DM100" s="55"/>
      <c r="DN100" s="56"/>
      <c r="DO100" s="226" t="str">
        <f t="shared" si="278"/>
        <v>Improved Rice</v>
      </c>
      <c r="DP100" s="119"/>
      <c r="DQ100" s="103"/>
      <c r="DR100" s="112"/>
      <c r="DS100" s="41"/>
      <c r="DT100" s="42"/>
      <c r="DU100" s="226" t="str">
        <f t="shared" si="279"/>
        <v>Improved Rice</v>
      </c>
      <c r="DV100" s="119"/>
      <c r="DW100" s="103"/>
      <c r="DX100" s="112"/>
      <c r="DY100" s="41"/>
      <c r="DZ100" s="42"/>
      <c r="EA100" s="176">
        <f t="shared" si="247"/>
        <v>0.15993610420654464</v>
      </c>
      <c r="EB100" s="226" t="str">
        <f t="shared" si="280"/>
        <v>Improved Rice</v>
      </c>
      <c r="EC100" s="119">
        <f>'Advance Control'!$F$131</f>
        <v>3.5344627314369895E-2</v>
      </c>
      <c r="ED100" s="126">
        <f t="shared" si="324"/>
        <v>6.3631171483740774</v>
      </c>
      <c r="EE100" s="111">
        <f>'Advance Control'!$I$131</f>
        <v>6.1104450268027279E-2</v>
      </c>
      <c r="EF100" s="51">
        <f t="shared" si="325"/>
        <v>9.644907758239718E-2</v>
      </c>
      <c r="EG100" s="52">
        <f t="shared" si="326"/>
        <v>11.000675488361335</v>
      </c>
      <c r="EH100" s="226" t="str">
        <f t="shared" si="281"/>
        <v>Improved Rice</v>
      </c>
      <c r="EI100" s="119">
        <f>'Advance Control'!$F$131</f>
        <v>3.5344627314369895E-2</v>
      </c>
      <c r="EJ100" s="126">
        <f t="shared" si="327"/>
        <v>0.3869522022559207</v>
      </c>
      <c r="EK100" s="111">
        <f>'Advance Control'!$I$131</f>
        <v>6.1104450268027279E-2</v>
      </c>
      <c r="EL100" s="51">
        <f t="shared" si="328"/>
        <v>9.644907758239718E-2</v>
      </c>
      <c r="EM100" s="52">
        <f t="shared" si="329"/>
        <v>0.6689701772364568</v>
      </c>
      <c r="EN100" s="226" t="str">
        <f t="shared" si="282"/>
        <v>Improved Rice</v>
      </c>
      <c r="EO100" s="119">
        <f>'Advance Control'!$F$131</f>
        <v>3.5344627314369895E-2</v>
      </c>
      <c r="EP100" s="126">
        <f t="shared" si="330"/>
        <v>0.43346495421983056</v>
      </c>
      <c r="EQ100" s="111">
        <f>'Advance Control'!$I$131</f>
        <v>6.1104450268027279E-2</v>
      </c>
      <c r="ER100" s="51">
        <f t="shared" si="331"/>
        <v>9.644907758239718E-2</v>
      </c>
      <c r="ES100" s="52">
        <f t="shared" si="332"/>
        <v>0.74938228949127472</v>
      </c>
      <c r="ET100" s="226" t="str">
        <f t="shared" si="283"/>
        <v>Improved Rice</v>
      </c>
      <c r="EU100" s="119"/>
      <c r="EV100" s="103"/>
      <c r="EW100" s="112"/>
      <c r="EX100" s="41"/>
      <c r="EY100" s="42"/>
      <c r="EZ100" s="226" t="str">
        <f t="shared" si="284"/>
        <v>Improved Rice</v>
      </c>
      <c r="FA100" s="101"/>
      <c r="FB100" s="100"/>
      <c r="FC100" s="115"/>
      <c r="FD100" s="55"/>
      <c r="FE100" s="56"/>
      <c r="FF100" s="226" t="str">
        <f t="shared" si="285"/>
        <v>Improved Rice</v>
      </c>
      <c r="FG100" s="119"/>
      <c r="FH100" s="103"/>
      <c r="FI100" s="112"/>
      <c r="FJ100" s="41"/>
      <c r="FK100" s="42"/>
      <c r="FL100" s="226" t="str">
        <f t="shared" si="286"/>
        <v>Improved Rice</v>
      </c>
      <c r="FM100" s="119"/>
      <c r="FN100" s="103"/>
      <c r="FO100" s="112"/>
      <c r="FP100" s="41"/>
      <c r="FQ100" s="42"/>
      <c r="FR100" s="176">
        <f t="shared" si="251"/>
        <v>19.602562259938892</v>
      </c>
      <c r="FS100" s="34"/>
      <c r="FT100" s="34"/>
      <c r="FU100" s="34"/>
      <c r="FV100" s="38"/>
      <c r="FW100" s="37"/>
    </row>
    <row r="101" spans="1:179" ht="12.6" customHeight="1">
      <c r="A101" s="1094"/>
      <c r="B101" s="222" t="s">
        <v>86</v>
      </c>
      <c r="C101" s="226" t="str">
        <f t="shared" si="252"/>
        <v>Conservation Agriculture</v>
      </c>
      <c r="D101" s="103"/>
      <c r="E101" s="103"/>
      <c r="F101" s="108"/>
      <c r="G101" s="40"/>
      <c r="H101" s="42"/>
      <c r="I101" s="226" t="str">
        <f t="shared" si="255"/>
        <v>Conservation Agriculture</v>
      </c>
      <c r="J101" s="103"/>
      <c r="K101" s="103"/>
      <c r="L101" s="108"/>
      <c r="M101" s="40"/>
      <c r="N101" s="42"/>
      <c r="O101" s="226" t="str">
        <f t="shared" si="258"/>
        <v>Conservation Agriculture</v>
      </c>
      <c r="P101" s="100"/>
      <c r="Q101" s="100"/>
      <c r="R101" s="105"/>
      <c r="S101" s="54"/>
      <c r="T101" s="56"/>
      <c r="U101" s="226" t="str">
        <f t="shared" si="261"/>
        <v>Conservation Agriculture</v>
      </c>
      <c r="V101" s="100"/>
      <c r="W101" s="100"/>
      <c r="X101" s="105"/>
      <c r="Y101" s="54"/>
      <c r="Z101" s="56"/>
      <c r="AA101" s="226" t="str">
        <f t="shared" si="262"/>
        <v>Conservation Agriculture</v>
      </c>
      <c r="AB101" s="100"/>
      <c r="AC101" s="100"/>
      <c r="AD101" s="105"/>
      <c r="AE101" s="54"/>
      <c r="AF101" s="56"/>
      <c r="AG101" s="226" t="str">
        <f t="shared" si="263"/>
        <v>Conservation Agriculture</v>
      </c>
      <c r="AH101" s="100"/>
      <c r="AI101" s="100"/>
      <c r="AJ101" s="105"/>
      <c r="AK101" s="54"/>
      <c r="AL101" s="56"/>
      <c r="AM101" s="226" t="str">
        <f t="shared" si="264"/>
        <v>Conservation Agriculture</v>
      </c>
      <c r="AN101" s="100"/>
      <c r="AO101" s="100"/>
      <c r="AP101" s="105"/>
      <c r="AQ101" s="54"/>
      <c r="AR101" s="56"/>
      <c r="AS101" s="176">
        <f t="shared" si="265"/>
        <v>0</v>
      </c>
      <c r="AT101" s="226" t="str">
        <f t="shared" si="266"/>
        <v>Conservation Agriculture</v>
      </c>
      <c r="AU101" s="100"/>
      <c r="AV101" s="100"/>
      <c r="AW101" s="105"/>
      <c r="AX101" s="55"/>
      <c r="AY101" s="56"/>
      <c r="AZ101" s="226" t="str">
        <f t="shared" si="267"/>
        <v>Conservation Agriculture</v>
      </c>
      <c r="BA101" s="100"/>
      <c r="BB101" s="100"/>
      <c r="BC101" s="105"/>
      <c r="BD101" s="55"/>
      <c r="BE101" s="56"/>
      <c r="BF101" s="226" t="str">
        <f t="shared" si="268"/>
        <v>Conservation Agriculture</v>
      </c>
      <c r="BG101" s="103"/>
      <c r="BH101" s="103"/>
      <c r="BI101" s="108"/>
      <c r="BJ101" s="41"/>
      <c r="BK101" s="42"/>
      <c r="BL101" s="226" t="str">
        <f t="shared" si="269"/>
        <v>Conservation Agriculture</v>
      </c>
      <c r="BM101" s="100"/>
      <c r="BN101" s="100"/>
      <c r="BO101" s="105"/>
      <c r="BP101" s="55"/>
      <c r="BQ101" s="56"/>
      <c r="BR101" s="226" t="str">
        <f t="shared" si="270"/>
        <v>Conservation Agriculture</v>
      </c>
      <c r="BS101" s="100"/>
      <c r="BT101" s="100"/>
      <c r="BU101" s="105"/>
      <c r="BV101" s="55"/>
      <c r="BW101" s="56"/>
      <c r="BX101" s="226" t="str">
        <f t="shared" si="271"/>
        <v>Conservation Agriculture</v>
      </c>
      <c r="BY101" s="100"/>
      <c r="BZ101" s="100"/>
      <c r="CA101" s="105"/>
      <c r="CB101" s="55"/>
      <c r="CC101" s="56"/>
      <c r="CD101" s="226" t="str">
        <f t="shared" si="272"/>
        <v>Conservation Agriculture</v>
      </c>
      <c r="CE101" s="100"/>
      <c r="CF101" s="100"/>
      <c r="CG101" s="105"/>
      <c r="CH101" s="55"/>
      <c r="CI101" s="56"/>
      <c r="CJ101" s="176">
        <f t="shared" si="243"/>
        <v>0</v>
      </c>
      <c r="CK101" s="226" t="str">
        <f t="shared" si="273"/>
        <v>Conservation Agriculture</v>
      </c>
      <c r="CL101" s="119">
        <f>'Advance Control'!$F$132</f>
        <v>0.12859119675068839</v>
      </c>
      <c r="CM101" s="100">
        <f t="shared" si="317"/>
        <v>0.10629605505805403</v>
      </c>
      <c r="CN101" s="111">
        <f>'Advance Control'!$I$132</f>
        <v>0.46661257031185266</v>
      </c>
      <c r="CO101" s="55">
        <f t="shared" si="333"/>
        <v>0.59520376706254108</v>
      </c>
      <c r="CP101" s="56">
        <f t="shared" si="318"/>
        <v>0.38571128287118367</v>
      </c>
      <c r="CQ101" s="226" t="str">
        <f t="shared" si="274"/>
        <v>Conservation Agriculture</v>
      </c>
      <c r="CR101" s="119">
        <f>'Advance Control'!$F$132</f>
        <v>0.12859119675068839</v>
      </c>
      <c r="CS101" s="100">
        <f t="shared" si="334"/>
        <v>5.8925372816641952E-2</v>
      </c>
      <c r="CT101" s="111">
        <f>'Advance Control'!$I$132</f>
        <v>0.46661257031185266</v>
      </c>
      <c r="CU101" s="55">
        <f t="shared" si="319"/>
        <v>0.59520376706254108</v>
      </c>
      <c r="CV101" s="56">
        <f t="shared" si="320"/>
        <v>0.21381961099456276</v>
      </c>
      <c r="CW101" s="226" t="str">
        <f t="shared" si="275"/>
        <v>Conservation Agriculture</v>
      </c>
      <c r="CX101" s="119">
        <f>'Advance Control'!$F$132</f>
        <v>0.12859119675068839</v>
      </c>
      <c r="CY101" s="100">
        <f t="shared" si="321"/>
        <v>4.8014152589952536E-2</v>
      </c>
      <c r="CZ101" s="111">
        <f>'Advance Control'!$I$132</f>
        <v>0.46661257031185266</v>
      </c>
      <c r="DA101" s="55">
        <f t="shared" si="322"/>
        <v>0.59520376706254108</v>
      </c>
      <c r="DB101" s="56">
        <f t="shared" si="323"/>
        <v>0.17422660117846142</v>
      </c>
      <c r="DC101" s="226" t="str">
        <f t="shared" si="276"/>
        <v>Conservation Agriculture</v>
      </c>
      <c r="DD101" s="127"/>
      <c r="DE101" s="126"/>
      <c r="DF101" s="111"/>
      <c r="DG101" s="51"/>
      <c r="DH101" s="52"/>
      <c r="DI101" s="226" t="str">
        <f t="shared" si="277"/>
        <v>Conservation Agriculture</v>
      </c>
      <c r="DJ101" s="101"/>
      <c r="DK101" s="100"/>
      <c r="DL101" s="111"/>
      <c r="DM101" s="55"/>
      <c r="DN101" s="56"/>
      <c r="DO101" s="226" t="str">
        <f t="shared" si="278"/>
        <v>Conservation Agriculture</v>
      </c>
      <c r="DP101" s="101"/>
      <c r="DQ101" s="100"/>
      <c r="DR101" s="111"/>
      <c r="DS101" s="55"/>
      <c r="DT101" s="56"/>
      <c r="DU101" s="226" t="str">
        <f t="shared" si="279"/>
        <v>Conservation Agriculture</v>
      </c>
      <c r="DV101" s="119"/>
      <c r="DW101" s="103"/>
      <c r="DX101" s="112"/>
      <c r="DY101" s="41"/>
      <c r="DZ101" s="42"/>
      <c r="EA101" s="176">
        <f t="shared" si="247"/>
        <v>0.9869930755088564</v>
      </c>
      <c r="EB101" s="226" t="str">
        <f t="shared" si="280"/>
        <v>Conservation Agriculture</v>
      </c>
      <c r="EC101" s="119">
        <f>'Advance Control'!$F$132</f>
        <v>0.12859119675068839</v>
      </c>
      <c r="ED101" s="126">
        <f t="shared" si="324"/>
        <v>23.150360078675437</v>
      </c>
      <c r="EE101" s="111">
        <f>'Advance Control'!$I$132</f>
        <v>0.46661257031185266</v>
      </c>
      <c r="EF101" s="51">
        <f t="shared" si="325"/>
        <v>0.59520376706254108</v>
      </c>
      <c r="EG101" s="52">
        <f t="shared" si="326"/>
        <v>84.004576463340385</v>
      </c>
      <c r="EH101" s="226" t="str">
        <f t="shared" si="281"/>
        <v>Conservation Agriculture</v>
      </c>
      <c r="EI101" s="119">
        <f>'Advance Control'!$F$132</f>
        <v>0.12859119675068839</v>
      </c>
      <c r="EJ101" s="126">
        <f t="shared" si="327"/>
        <v>1.407813593020208</v>
      </c>
      <c r="EK101" s="111">
        <f>'Advance Control'!$I$132</f>
        <v>0.46661257031185266</v>
      </c>
      <c r="EL101" s="51">
        <f t="shared" si="328"/>
        <v>0.59520376706254108</v>
      </c>
      <c r="EM101" s="52">
        <f t="shared" si="329"/>
        <v>5.1084641542976161</v>
      </c>
      <c r="EN101" s="226" t="str">
        <f t="shared" si="282"/>
        <v>Conservation Agriculture</v>
      </c>
      <c r="EO101" s="119">
        <f>'Advance Control'!$F$132</f>
        <v>0.12859119675068839</v>
      </c>
      <c r="EP101" s="126">
        <f t="shared" si="330"/>
        <v>1.5770367789377855</v>
      </c>
      <c r="EQ101" s="111">
        <f>'Advance Control'!$I$132</f>
        <v>0.46661257031185266</v>
      </c>
      <c r="ER101" s="51">
        <f t="shared" si="331"/>
        <v>0.59520376706254108</v>
      </c>
      <c r="ES101" s="52">
        <f t="shared" si="332"/>
        <v>5.7225160313514678</v>
      </c>
      <c r="ET101" s="226" t="str">
        <f t="shared" si="283"/>
        <v>Conservation Agriculture</v>
      </c>
      <c r="EU101" s="119"/>
      <c r="EV101" s="103"/>
      <c r="EW101" s="112"/>
      <c r="EX101" s="41"/>
      <c r="EY101" s="42"/>
      <c r="EZ101" s="226" t="str">
        <f t="shared" si="284"/>
        <v>Conservation Agriculture</v>
      </c>
      <c r="FA101" s="127"/>
      <c r="FB101" s="126"/>
      <c r="FC101" s="111"/>
      <c r="FD101" s="51"/>
      <c r="FE101" s="52"/>
      <c r="FF101" s="226" t="str">
        <f t="shared" si="285"/>
        <v>Conservation Agriculture</v>
      </c>
      <c r="FG101" s="127"/>
      <c r="FH101" s="126"/>
      <c r="FI101" s="111"/>
      <c r="FJ101" s="51"/>
      <c r="FK101" s="52"/>
      <c r="FL101" s="226" t="str">
        <f t="shared" si="286"/>
        <v>Conservation Agriculture</v>
      </c>
      <c r="FM101" s="119"/>
      <c r="FN101" s="103"/>
      <c r="FO101" s="112"/>
      <c r="FP101" s="41"/>
      <c r="FQ101" s="42"/>
      <c r="FR101" s="176">
        <f t="shared" si="251"/>
        <v>120.97076709962289</v>
      </c>
      <c r="FS101" s="34"/>
      <c r="FT101" s="34"/>
      <c r="FU101" s="34"/>
      <c r="FV101" s="38"/>
      <c r="FW101" s="37"/>
    </row>
    <row r="102" spans="1:179" ht="12.6" customHeight="1">
      <c r="A102" s="1094"/>
      <c r="B102" s="195" t="s">
        <v>87</v>
      </c>
      <c r="C102" s="226" t="str">
        <f t="shared" si="252"/>
        <v>Regenerative Agriculture</v>
      </c>
      <c r="D102" s="103"/>
      <c r="E102" s="103"/>
      <c r="F102" s="108"/>
      <c r="G102" s="40"/>
      <c r="H102" s="42"/>
      <c r="I102" s="226" t="str">
        <f t="shared" si="255"/>
        <v>Regenerative Agriculture</v>
      </c>
      <c r="J102" s="103"/>
      <c r="K102" s="103"/>
      <c r="L102" s="108"/>
      <c r="M102" s="40"/>
      <c r="N102" s="42"/>
      <c r="O102" s="226" t="str">
        <f t="shared" si="258"/>
        <v>Regenerative Agriculture</v>
      </c>
      <c r="P102" s="100"/>
      <c r="Q102" s="100"/>
      <c r="R102" s="105"/>
      <c r="S102" s="54"/>
      <c r="T102" s="56"/>
      <c r="U102" s="226" t="str">
        <f t="shared" si="261"/>
        <v>Regenerative Agriculture</v>
      </c>
      <c r="V102" s="100"/>
      <c r="W102" s="100"/>
      <c r="X102" s="105"/>
      <c r="Y102" s="54"/>
      <c r="Z102" s="56"/>
      <c r="AA102" s="226" t="str">
        <f t="shared" si="262"/>
        <v>Regenerative Agriculture</v>
      </c>
      <c r="AB102" s="100"/>
      <c r="AC102" s="100"/>
      <c r="AD102" s="105"/>
      <c r="AE102" s="54"/>
      <c r="AF102" s="56"/>
      <c r="AG102" s="226" t="str">
        <f t="shared" si="263"/>
        <v>Regenerative Agriculture</v>
      </c>
      <c r="AH102" s="100"/>
      <c r="AI102" s="100"/>
      <c r="AJ102" s="105"/>
      <c r="AK102" s="54"/>
      <c r="AL102" s="56"/>
      <c r="AM102" s="226" t="str">
        <f t="shared" si="264"/>
        <v>Regenerative Agriculture</v>
      </c>
      <c r="AN102" s="100"/>
      <c r="AO102" s="100"/>
      <c r="AP102" s="105"/>
      <c r="AQ102" s="54"/>
      <c r="AR102" s="56"/>
      <c r="AS102" s="176">
        <f t="shared" si="265"/>
        <v>0</v>
      </c>
      <c r="AT102" s="226" t="str">
        <f t="shared" si="266"/>
        <v>Regenerative Agriculture</v>
      </c>
      <c r="AU102" s="100"/>
      <c r="AV102" s="100"/>
      <c r="AW102" s="105"/>
      <c r="AX102" s="55"/>
      <c r="AY102" s="56"/>
      <c r="AZ102" s="226" t="str">
        <f t="shared" si="267"/>
        <v>Regenerative Agriculture</v>
      </c>
      <c r="BA102" s="100"/>
      <c r="BB102" s="100"/>
      <c r="BC102" s="105"/>
      <c r="BD102" s="55"/>
      <c r="BE102" s="56"/>
      <c r="BF102" s="226" t="str">
        <f t="shared" si="268"/>
        <v>Regenerative Agriculture</v>
      </c>
      <c r="BG102" s="103"/>
      <c r="BH102" s="103"/>
      <c r="BI102" s="108"/>
      <c r="BJ102" s="41"/>
      <c r="BK102" s="42"/>
      <c r="BL102" s="226" t="str">
        <f t="shared" si="269"/>
        <v>Regenerative Agriculture</v>
      </c>
      <c r="BM102" s="100"/>
      <c r="BN102" s="100"/>
      <c r="BO102" s="105"/>
      <c r="BP102" s="55"/>
      <c r="BQ102" s="56"/>
      <c r="BR102" s="226" t="str">
        <f t="shared" si="270"/>
        <v>Regenerative Agriculture</v>
      </c>
      <c r="BS102" s="100"/>
      <c r="BT102" s="100"/>
      <c r="BU102" s="105"/>
      <c r="BV102" s="55"/>
      <c r="BW102" s="56"/>
      <c r="BX102" s="226" t="str">
        <f t="shared" si="271"/>
        <v>Regenerative Agriculture</v>
      </c>
      <c r="BY102" s="100"/>
      <c r="BZ102" s="100"/>
      <c r="CA102" s="105"/>
      <c r="CB102" s="55"/>
      <c r="CC102" s="56"/>
      <c r="CD102" s="226" t="str">
        <f t="shared" si="272"/>
        <v>Regenerative Agriculture</v>
      </c>
      <c r="CE102" s="100"/>
      <c r="CF102" s="100"/>
      <c r="CG102" s="105"/>
      <c r="CH102" s="55"/>
      <c r="CI102" s="56"/>
      <c r="CJ102" s="176">
        <f t="shared" si="243"/>
        <v>0</v>
      </c>
      <c r="CK102" s="226" t="str">
        <f t="shared" si="273"/>
        <v>Regenerative Agriculture</v>
      </c>
      <c r="CL102" s="119"/>
      <c r="CM102" s="100"/>
      <c r="CN102" s="112"/>
      <c r="CO102" s="55"/>
      <c r="CP102" s="56"/>
      <c r="CQ102" s="226" t="str">
        <f t="shared" si="274"/>
        <v>Regenerative Agriculture</v>
      </c>
      <c r="CR102" s="119"/>
      <c r="CS102" s="100"/>
      <c r="CT102" s="112"/>
      <c r="CU102" s="55"/>
      <c r="CV102" s="56"/>
      <c r="CW102" s="226" t="str">
        <f t="shared" si="275"/>
        <v>Regenerative Agriculture</v>
      </c>
      <c r="CX102" s="119"/>
      <c r="CY102" s="100"/>
      <c r="CZ102" s="112"/>
      <c r="DA102" s="55"/>
      <c r="DB102" s="56"/>
      <c r="DC102" s="226" t="str">
        <f t="shared" si="276"/>
        <v>Regenerative Agriculture</v>
      </c>
      <c r="DD102" s="127"/>
      <c r="DE102" s="126"/>
      <c r="DF102" s="111"/>
      <c r="DG102" s="51"/>
      <c r="DH102" s="52"/>
      <c r="DI102" s="226" t="str">
        <f t="shared" si="277"/>
        <v>Regenerative Agriculture</v>
      </c>
      <c r="DJ102" s="101"/>
      <c r="DK102" s="100"/>
      <c r="DL102" s="115"/>
      <c r="DM102" s="55"/>
      <c r="DN102" s="56"/>
      <c r="DO102" s="226" t="str">
        <f t="shared" si="278"/>
        <v>Regenerative Agriculture</v>
      </c>
      <c r="DP102" s="119"/>
      <c r="DQ102" s="103"/>
      <c r="DR102" s="112"/>
      <c r="DS102" s="41"/>
      <c r="DT102" s="42"/>
      <c r="DU102" s="226" t="str">
        <f t="shared" si="279"/>
        <v>Regenerative Agriculture</v>
      </c>
      <c r="DV102" s="119"/>
      <c r="DW102" s="103"/>
      <c r="DX102" s="112"/>
      <c r="DY102" s="41"/>
      <c r="DZ102" s="42"/>
      <c r="EA102" s="176">
        <f t="shared" si="247"/>
        <v>0</v>
      </c>
      <c r="EB102" s="226" t="str">
        <f t="shared" si="280"/>
        <v>Regenerative Agriculture</v>
      </c>
      <c r="EC102" s="119"/>
      <c r="ED102" s="126"/>
      <c r="EE102" s="112"/>
      <c r="EF102" s="51"/>
      <c r="EG102" s="52"/>
      <c r="EH102" s="226" t="str">
        <f t="shared" si="281"/>
        <v>Regenerative Agriculture</v>
      </c>
      <c r="EI102" s="119"/>
      <c r="EJ102" s="126"/>
      <c r="EK102" s="112"/>
      <c r="EL102" s="51"/>
      <c r="EM102" s="52"/>
      <c r="EN102" s="226" t="str">
        <f t="shared" si="282"/>
        <v>Regenerative Agriculture</v>
      </c>
      <c r="EO102" s="119"/>
      <c r="EP102" s="126"/>
      <c r="EQ102" s="112"/>
      <c r="ER102" s="55"/>
      <c r="ES102" s="52"/>
      <c r="ET102" s="226" t="str">
        <f t="shared" si="283"/>
        <v>Regenerative Agriculture</v>
      </c>
      <c r="EU102" s="119"/>
      <c r="EV102" s="103"/>
      <c r="EW102" s="112"/>
      <c r="EX102" s="41"/>
      <c r="EY102" s="42"/>
      <c r="EZ102" s="226" t="str">
        <f t="shared" si="284"/>
        <v>Regenerative Agriculture</v>
      </c>
      <c r="FA102" s="101"/>
      <c r="FB102" s="100"/>
      <c r="FC102" s="115"/>
      <c r="FD102" s="55"/>
      <c r="FE102" s="56"/>
      <c r="FF102" s="226" t="str">
        <f t="shared" si="285"/>
        <v>Regenerative Agriculture</v>
      </c>
      <c r="FG102" s="119"/>
      <c r="FH102" s="103"/>
      <c r="FI102" s="112"/>
      <c r="FJ102" s="41"/>
      <c r="FK102" s="42"/>
      <c r="FL102" s="226" t="str">
        <f t="shared" si="286"/>
        <v>Regenerative Agriculture</v>
      </c>
      <c r="FM102" s="119"/>
      <c r="FN102" s="103"/>
      <c r="FO102" s="112"/>
      <c r="FP102" s="41"/>
      <c r="FQ102" s="42"/>
      <c r="FR102" s="176">
        <f t="shared" si="251"/>
        <v>0</v>
      </c>
      <c r="FS102" s="34"/>
      <c r="FT102" s="34"/>
      <c r="FU102" s="34"/>
      <c r="FV102" s="38"/>
      <c r="FW102" s="37"/>
    </row>
    <row r="103" spans="1:179" ht="12.6" customHeight="1">
      <c r="A103" s="1094"/>
      <c r="B103" s="195" t="s">
        <v>102</v>
      </c>
      <c r="C103" s="226" t="str">
        <f t="shared" si="252"/>
        <v>Tree Intercropping</v>
      </c>
      <c r="D103" s="102"/>
      <c r="E103" s="103"/>
      <c r="F103" s="106"/>
      <c r="G103" s="41"/>
      <c r="H103" s="42"/>
      <c r="I103" s="226" t="str">
        <f t="shared" si="255"/>
        <v>Tree Intercropping</v>
      </c>
      <c r="J103" s="102"/>
      <c r="K103" s="103"/>
      <c r="L103" s="106"/>
      <c r="M103" s="41"/>
      <c r="N103" s="42"/>
      <c r="O103" s="226" t="str">
        <f t="shared" si="258"/>
        <v>Tree Intercropping</v>
      </c>
      <c r="P103" s="102"/>
      <c r="Q103" s="103"/>
      <c r="R103" s="106"/>
      <c r="S103" s="41"/>
      <c r="T103" s="42"/>
      <c r="U103" s="226" t="str">
        <f t="shared" si="261"/>
        <v>Tree Intercropping</v>
      </c>
      <c r="V103" s="102"/>
      <c r="W103" s="103"/>
      <c r="X103" s="106"/>
      <c r="Y103" s="41"/>
      <c r="Z103" s="42"/>
      <c r="AA103" s="226" t="str">
        <f t="shared" si="262"/>
        <v>Tree Intercropping</v>
      </c>
      <c r="AB103" s="102"/>
      <c r="AC103" s="103"/>
      <c r="AD103" s="106"/>
      <c r="AE103" s="41"/>
      <c r="AF103" s="42"/>
      <c r="AG103" s="226" t="str">
        <f t="shared" si="263"/>
        <v>Tree Intercropping</v>
      </c>
      <c r="AH103" s="102"/>
      <c r="AI103" s="103"/>
      <c r="AJ103" s="106"/>
      <c r="AK103" s="41"/>
      <c r="AL103" s="42"/>
      <c r="AM103" s="226" t="str">
        <f t="shared" si="264"/>
        <v>Tree Intercropping</v>
      </c>
      <c r="AN103" s="102"/>
      <c r="AO103" s="103"/>
      <c r="AP103" s="106"/>
      <c r="AQ103" s="41"/>
      <c r="AR103" s="42"/>
      <c r="AS103" s="176">
        <f t="shared" si="265"/>
        <v>0</v>
      </c>
      <c r="AT103" s="226" t="str">
        <f t="shared" si="266"/>
        <v>Tree Intercropping</v>
      </c>
      <c r="AU103" s="99"/>
      <c r="AV103" s="100"/>
      <c r="AW103" s="104"/>
      <c r="AX103" s="55"/>
      <c r="AY103" s="56"/>
      <c r="AZ103" s="226" t="str">
        <f t="shared" si="267"/>
        <v>Tree Intercropping</v>
      </c>
      <c r="BA103" s="99"/>
      <c r="BB103" s="100"/>
      <c r="BC103" s="104"/>
      <c r="BD103" s="55"/>
      <c r="BE103" s="56"/>
      <c r="BF103" s="226" t="str">
        <f t="shared" si="268"/>
        <v>Tree Intercropping</v>
      </c>
      <c r="BG103" s="102"/>
      <c r="BH103" s="103"/>
      <c r="BI103" s="106"/>
      <c r="BJ103" s="41"/>
      <c r="BK103" s="42"/>
      <c r="BL103" s="226" t="str">
        <f t="shared" si="269"/>
        <v>Tree Intercropping</v>
      </c>
      <c r="BM103" s="102"/>
      <c r="BN103" s="103"/>
      <c r="BO103" s="106"/>
      <c r="BP103" s="41"/>
      <c r="BQ103" s="42"/>
      <c r="BR103" s="226" t="str">
        <f t="shared" si="270"/>
        <v>Tree Intercropping</v>
      </c>
      <c r="BS103" s="102"/>
      <c r="BT103" s="103"/>
      <c r="BU103" s="106"/>
      <c r="BV103" s="41"/>
      <c r="BW103" s="42"/>
      <c r="BX103" s="226" t="str">
        <f t="shared" si="271"/>
        <v>Tree Intercropping</v>
      </c>
      <c r="BY103" s="99"/>
      <c r="BZ103" s="100"/>
      <c r="CA103" s="104"/>
      <c r="CB103" s="55"/>
      <c r="CC103" s="56"/>
      <c r="CD103" s="226" t="str">
        <f t="shared" si="272"/>
        <v>Tree Intercropping</v>
      </c>
      <c r="CE103" s="102"/>
      <c r="CF103" s="103"/>
      <c r="CG103" s="106"/>
      <c r="CH103" s="41"/>
      <c r="CI103" s="42"/>
      <c r="CJ103" s="176">
        <f t="shared" si="243"/>
        <v>0</v>
      </c>
      <c r="CK103" s="226" t="str">
        <f t="shared" si="273"/>
        <v>Tree Intercropping</v>
      </c>
      <c r="CL103" s="102">
        <f>'Advance Control'!$F$133</f>
        <v>0.24499483688967102</v>
      </c>
      <c r="CM103" s="100">
        <f t="shared" si="317"/>
        <v>0.20251763206973986</v>
      </c>
      <c r="CN103" s="111">
        <f>'Advance Control'!$I$133</f>
        <v>0</v>
      </c>
      <c r="CO103" s="55">
        <f>(CL103+CN103)</f>
        <v>0.24499483688967102</v>
      </c>
      <c r="CP103" s="56">
        <f t="shared" si="318"/>
        <v>0</v>
      </c>
      <c r="CQ103" s="226" t="str">
        <f t="shared" si="274"/>
        <v>Tree Intercropping</v>
      </c>
      <c r="CR103" s="102">
        <f>'Advance Control'!$F$133</f>
        <v>0.24499483688967102</v>
      </c>
      <c r="CS103" s="100">
        <f t="shared" si="334"/>
        <v>0.11226594406664908</v>
      </c>
      <c r="CT103" s="111">
        <f>'Advance Control'!$I$133</f>
        <v>0</v>
      </c>
      <c r="CU103" s="55">
        <f t="shared" ref="CU103" si="335">(CR103+CT103)</f>
        <v>0.24499483688967102</v>
      </c>
      <c r="CV103" s="56">
        <f t="shared" si="320"/>
        <v>0</v>
      </c>
      <c r="CW103" s="226" t="str">
        <f t="shared" si="275"/>
        <v>Tree Intercropping</v>
      </c>
      <c r="CX103" s="102">
        <f>'Advance Control'!$F$133</f>
        <v>0.24499483688967102</v>
      </c>
      <c r="CY103" s="100">
        <f t="shared" si="321"/>
        <v>9.1477642166886711E-2</v>
      </c>
      <c r="CZ103" s="111">
        <f>'Advance Control'!$I$133</f>
        <v>0</v>
      </c>
      <c r="DA103" s="55">
        <f t="shared" ref="DA103" si="336">(CX103+CZ103)</f>
        <v>0.24499483688967102</v>
      </c>
      <c r="DB103" s="56">
        <f t="shared" si="323"/>
        <v>0</v>
      </c>
      <c r="DC103" s="226" t="str">
        <f t="shared" si="276"/>
        <v>Tree Intercropping</v>
      </c>
      <c r="DD103" s="102">
        <f>'Advance Control'!$F$146</f>
        <v>2.2137017618213888E-2</v>
      </c>
      <c r="DE103" s="100">
        <f>DD103*$DC$110</f>
        <v>2.9062362209895925E-3</v>
      </c>
      <c r="DF103" s="111">
        <f>'Advance Control'!$I$146</f>
        <v>0.97786298238178615</v>
      </c>
      <c r="DG103" s="55">
        <f>(DD103+DF103)</f>
        <v>1</v>
      </c>
      <c r="DH103" s="56">
        <f>DF103*$DC$110</f>
        <v>0.12837776377901042</v>
      </c>
      <c r="DI103" s="226" t="str">
        <f t="shared" si="277"/>
        <v>Tree Intercropping</v>
      </c>
      <c r="DJ103" s="102">
        <f>'Advance Control'!$F$146</f>
        <v>2.2137017618213888E-2</v>
      </c>
      <c r="DK103" s="100">
        <f>DJ103*$DI$110</f>
        <v>5.355520124304014E-3</v>
      </c>
      <c r="DL103" s="111">
        <f>'Advance Control'!$I$146</f>
        <v>0.97786298238178615</v>
      </c>
      <c r="DM103" s="55">
        <f t="shared" ref="DM103" si="337">(DJ103+DL103)</f>
        <v>1</v>
      </c>
      <c r="DN103" s="56">
        <f>DL103*$DI$110</f>
        <v>0.23657047987569602</v>
      </c>
      <c r="DO103" s="226" t="str">
        <f t="shared" si="278"/>
        <v>Tree Intercropping</v>
      </c>
      <c r="DP103" s="102">
        <f>'Advance Control'!$F$146</f>
        <v>2.2137017618213888E-2</v>
      </c>
      <c r="DQ103" s="100">
        <f>DP103*$DO$110</f>
        <v>7.8453369068773836E-3</v>
      </c>
      <c r="DR103" s="111">
        <f>'Advance Control'!$I$146</f>
        <v>0.97786298238178615</v>
      </c>
      <c r="DS103" s="55">
        <f t="shared" ref="DS103" si="338">(DP103+DR103)</f>
        <v>1</v>
      </c>
      <c r="DT103" s="56">
        <f>DR103*$DO$110</f>
        <v>0.34655366309312258</v>
      </c>
      <c r="DU103" s="226" t="str">
        <f t="shared" si="279"/>
        <v>Tree Intercropping</v>
      </c>
      <c r="DV103" s="102">
        <f>'Advance Control'!$F$146</f>
        <v>2.2137017618213888E-2</v>
      </c>
      <c r="DW103" s="100">
        <f>DV103*$DU$110</f>
        <v>6.6942562647654977E-3</v>
      </c>
      <c r="DX103" s="111">
        <f>'Advance Control'!$I$146</f>
        <v>0.97786298238178615</v>
      </c>
      <c r="DY103" s="55">
        <f t="shared" ref="DY103" si="339">(DV103+DX103)</f>
        <v>1</v>
      </c>
      <c r="DZ103" s="56">
        <f>DX103*$DU$110</f>
        <v>0.29570674373523448</v>
      </c>
      <c r="EA103" s="176">
        <f t="shared" si="247"/>
        <v>1.4362712183032755</v>
      </c>
      <c r="EB103" s="226" t="str">
        <f t="shared" si="280"/>
        <v>Tree Intercropping</v>
      </c>
      <c r="EC103" s="102">
        <f>'Advance Control'!$F$133</f>
        <v>0.24499483688967102</v>
      </c>
      <c r="ED103" s="126">
        <f t="shared" si="324"/>
        <v>44.106586101757216</v>
      </c>
      <c r="EE103" s="111">
        <f>'Advance Control'!$I$133</f>
        <v>0</v>
      </c>
      <c r="EF103" s="51">
        <f t="shared" ref="EF103" si="340">(EC103+EE103)</f>
        <v>0.24499483688967102</v>
      </c>
      <c r="EG103" s="52">
        <f t="shared" si="326"/>
        <v>0</v>
      </c>
      <c r="EH103" s="226" t="str">
        <f t="shared" si="281"/>
        <v>Tree Intercropping</v>
      </c>
      <c r="EI103" s="102">
        <f>'Advance Control'!$F$133</f>
        <v>0.24499483688967102</v>
      </c>
      <c r="EJ103" s="126">
        <f t="shared" si="327"/>
        <v>2.682198084381707</v>
      </c>
      <c r="EK103" s="111">
        <f>'Advance Control'!$I$133</f>
        <v>0</v>
      </c>
      <c r="EL103" s="51">
        <f t="shared" ref="EL103" si="341">(EI103+EK103)</f>
        <v>0.24499483688967102</v>
      </c>
      <c r="EM103" s="52">
        <f t="shared" si="329"/>
        <v>0</v>
      </c>
      <c r="EN103" s="226" t="str">
        <f t="shared" si="282"/>
        <v>Tree Intercropping</v>
      </c>
      <c r="EO103" s="102">
        <f>'Advance Control'!$F$133</f>
        <v>0.24499483688967102</v>
      </c>
      <c r="EP103" s="126">
        <f t="shared" si="330"/>
        <v>3.0046058998421024</v>
      </c>
      <c r="EQ103" s="111">
        <f>'Advance Control'!$I$133</f>
        <v>0</v>
      </c>
      <c r="ER103" s="51">
        <f t="shared" ref="ER103" si="342">(EO103+EQ103)</f>
        <v>0.24499483688967102</v>
      </c>
      <c r="ES103" s="52">
        <f t="shared" si="332"/>
        <v>0</v>
      </c>
      <c r="ET103" s="226" t="str">
        <f t="shared" si="283"/>
        <v>Tree Intercropping</v>
      </c>
      <c r="EU103" s="102">
        <f>'Advance Control'!$F$146</f>
        <v>2.2137017618213888E-2</v>
      </c>
      <c r="EV103" s="126">
        <f>EU103*$ET$110</f>
        <v>2.2447976304696943E-2</v>
      </c>
      <c r="EW103" s="111">
        <f>'Advance Control'!$I$146</f>
        <v>0.97786298238178615</v>
      </c>
      <c r="EX103" s="51">
        <f t="shared" ref="EX103" si="343">(EU103+EW103)</f>
        <v>1</v>
      </c>
      <c r="EY103" s="52">
        <f>EW103*$ET$110</f>
        <v>0.99159902369530328</v>
      </c>
      <c r="EZ103" s="226" t="str">
        <f t="shared" si="284"/>
        <v>Tree Intercropping</v>
      </c>
      <c r="FA103" s="102">
        <f>'Advance Control'!$F$146</f>
        <v>2.2137017618213888E-2</v>
      </c>
      <c r="FB103" s="126">
        <f>FA103*$EZ$110</f>
        <v>0.10043637945541782</v>
      </c>
      <c r="FC103" s="111">
        <f>'Advance Control'!$I$146</f>
        <v>0.97786298238178615</v>
      </c>
      <c r="FD103" s="51">
        <f t="shared" ref="FD103" si="344">(FA103+FC103)</f>
        <v>1</v>
      </c>
      <c r="FE103" s="52">
        <f>FC103*$EZ$110</f>
        <v>4.4365966205445826</v>
      </c>
      <c r="FF103" s="226" t="str">
        <f t="shared" si="285"/>
        <v>Tree Intercropping</v>
      </c>
      <c r="FG103" s="102">
        <f>'Advance Control'!$F$146</f>
        <v>2.2137017618213888E-2</v>
      </c>
      <c r="FH103" s="126">
        <f>FG103*$FF$110</f>
        <v>3.7247767981424311E-2</v>
      </c>
      <c r="FI103" s="111">
        <f>'Advance Control'!$I$146</f>
        <v>0.97786298238178615</v>
      </c>
      <c r="FJ103" s="51">
        <f t="shared" ref="FJ103" si="345">(FG103+FI103)</f>
        <v>1</v>
      </c>
      <c r="FK103" s="52">
        <f>FI103*$FF$110</f>
        <v>1.645353232018576</v>
      </c>
      <c r="FL103" s="226" t="str">
        <f t="shared" si="286"/>
        <v>Tree Intercropping</v>
      </c>
      <c r="FM103" s="102">
        <f>'Advance Control'!$F$146</f>
        <v>2.2137017618213888E-2</v>
      </c>
      <c r="FN103" s="126">
        <f>FM103*$FL$110</f>
        <v>1.717037848240904E-2</v>
      </c>
      <c r="FO103" s="111">
        <f>'Advance Control'!$I$146</f>
        <v>0.97786298238178615</v>
      </c>
      <c r="FP103" s="51">
        <f t="shared" ref="FP103" si="346">(FM103+FO103)</f>
        <v>1</v>
      </c>
      <c r="FQ103" s="52">
        <f>FO103*$FL$110</f>
        <v>0.75847062151759104</v>
      </c>
      <c r="FR103" s="176">
        <f t="shared" si="251"/>
        <v>57.802712085981035</v>
      </c>
      <c r="FS103" s="34"/>
      <c r="FT103" s="34"/>
      <c r="FU103" s="34"/>
      <c r="FV103" s="33"/>
      <c r="FW103" s="37"/>
    </row>
    <row r="104" spans="1:179" ht="12.6" customHeight="1">
      <c r="A104" s="1094"/>
      <c r="B104" s="195" t="s">
        <v>98</v>
      </c>
      <c r="C104" s="226" t="str">
        <f t="shared" si="252"/>
        <v>Biochar</v>
      </c>
      <c r="D104" s="102"/>
      <c r="E104" s="103"/>
      <c r="F104" s="106"/>
      <c r="G104" s="41"/>
      <c r="H104" s="42"/>
      <c r="I104" s="226" t="str">
        <f t="shared" si="255"/>
        <v>Biochar</v>
      </c>
      <c r="J104" s="102"/>
      <c r="K104" s="103"/>
      <c r="L104" s="106"/>
      <c r="M104" s="41"/>
      <c r="N104" s="42"/>
      <c r="O104" s="226" t="str">
        <f t="shared" si="258"/>
        <v>Biochar</v>
      </c>
      <c r="P104" s="99"/>
      <c r="Q104" s="100"/>
      <c r="R104" s="104"/>
      <c r="S104" s="55"/>
      <c r="T104" s="56"/>
      <c r="U104" s="226" t="str">
        <f t="shared" si="261"/>
        <v>Biochar</v>
      </c>
      <c r="V104" s="99"/>
      <c r="W104" s="100"/>
      <c r="X104" s="104"/>
      <c r="Y104" s="55"/>
      <c r="Z104" s="56"/>
      <c r="AA104" s="226" t="str">
        <f t="shared" si="262"/>
        <v>Biochar</v>
      </c>
      <c r="AB104" s="99"/>
      <c r="AC104" s="100"/>
      <c r="AD104" s="104"/>
      <c r="AE104" s="55"/>
      <c r="AF104" s="56"/>
      <c r="AG104" s="226" t="str">
        <f t="shared" si="263"/>
        <v>Biochar</v>
      </c>
      <c r="AH104" s="99"/>
      <c r="AI104" s="100"/>
      <c r="AJ104" s="104"/>
      <c r="AK104" s="55"/>
      <c r="AL104" s="56"/>
      <c r="AM104" s="226" t="str">
        <f t="shared" si="264"/>
        <v>Biochar</v>
      </c>
      <c r="AN104" s="99"/>
      <c r="AO104" s="100"/>
      <c r="AP104" s="104"/>
      <c r="AQ104" s="55"/>
      <c r="AR104" s="56"/>
      <c r="AS104" s="176">
        <f t="shared" si="265"/>
        <v>0</v>
      </c>
      <c r="AT104" s="226" t="str">
        <f t="shared" si="266"/>
        <v>Biochar</v>
      </c>
      <c r="AU104" s="99"/>
      <c r="AV104" s="100"/>
      <c r="AW104" s="104"/>
      <c r="AX104" s="55"/>
      <c r="AY104" s="56"/>
      <c r="AZ104" s="226" t="str">
        <f t="shared" si="267"/>
        <v>Biochar</v>
      </c>
      <c r="BA104" s="99"/>
      <c r="BB104" s="100"/>
      <c r="BC104" s="104"/>
      <c r="BD104" s="55"/>
      <c r="BE104" s="56"/>
      <c r="BF104" s="226" t="str">
        <f t="shared" si="268"/>
        <v>Biochar</v>
      </c>
      <c r="BG104" s="102"/>
      <c r="BH104" s="103"/>
      <c r="BI104" s="106"/>
      <c r="BJ104" s="41"/>
      <c r="BK104" s="42"/>
      <c r="BL104" s="226" t="str">
        <f t="shared" si="269"/>
        <v>Biochar</v>
      </c>
      <c r="BM104" s="99"/>
      <c r="BN104" s="100"/>
      <c r="BO104" s="104"/>
      <c r="BP104" s="55"/>
      <c r="BQ104" s="56"/>
      <c r="BR104" s="226" t="str">
        <f t="shared" si="270"/>
        <v>Biochar</v>
      </c>
      <c r="BS104" s="99"/>
      <c r="BT104" s="100"/>
      <c r="BU104" s="104"/>
      <c r="BV104" s="55"/>
      <c r="BW104" s="56"/>
      <c r="BX104" s="226" t="str">
        <f t="shared" si="271"/>
        <v>Biochar</v>
      </c>
      <c r="BY104" s="99"/>
      <c r="BZ104" s="100"/>
      <c r="CA104" s="104"/>
      <c r="CB104" s="55"/>
      <c r="CC104" s="56"/>
      <c r="CD104" s="226" t="str">
        <f t="shared" si="272"/>
        <v>Biochar</v>
      </c>
      <c r="CE104" s="99"/>
      <c r="CF104" s="100"/>
      <c r="CG104" s="104"/>
      <c r="CH104" s="55"/>
      <c r="CI104" s="56"/>
      <c r="CJ104" s="176">
        <f t="shared" si="243"/>
        <v>0</v>
      </c>
      <c r="CK104" s="226" t="str">
        <f t="shared" si="273"/>
        <v>Biochar</v>
      </c>
      <c r="CL104" s="99"/>
      <c r="CM104" s="100"/>
      <c r="CN104" s="104"/>
      <c r="CO104" s="55"/>
      <c r="CP104" s="56"/>
      <c r="CQ104" s="226" t="str">
        <f t="shared" si="274"/>
        <v>Biochar</v>
      </c>
      <c r="CR104" s="99"/>
      <c r="CS104" s="100"/>
      <c r="CT104" s="104"/>
      <c r="CU104" s="55"/>
      <c r="CV104" s="56"/>
      <c r="CW104" s="226" t="str">
        <f t="shared" si="275"/>
        <v>Biochar</v>
      </c>
      <c r="CX104" s="99"/>
      <c r="CY104" s="100"/>
      <c r="CZ104" s="104"/>
      <c r="DA104" s="55"/>
      <c r="DB104" s="56"/>
      <c r="DC104" s="226" t="str">
        <f t="shared" si="276"/>
        <v>Biochar</v>
      </c>
      <c r="DD104" s="99"/>
      <c r="DE104" s="100"/>
      <c r="DF104" s="104"/>
      <c r="DG104" s="55"/>
      <c r="DH104" s="56"/>
      <c r="DI104" s="226" t="str">
        <f t="shared" si="277"/>
        <v>Biochar</v>
      </c>
      <c r="DJ104" s="99"/>
      <c r="DK104" s="100"/>
      <c r="DL104" s="104"/>
      <c r="DM104" s="55"/>
      <c r="DN104" s="56"/>
      <c r="DO104" s="226" t="str">
        <f t="shared" si="278"/>
        <v>Biochar</v>
      </c>
      <c r="DP104" s="99"/>
      <c r="DQ104" s="100"/>
      <c r="DR104" s="104"/>
      <c r="DS104" s="55"/>
      <c r="DT104" s="56"/>
      <c r="DU104" s="226" t="str">
        <f t="shared" si="279"/>
        <v>Biochar</v>
      </c>
      <c r="DV104" s="99"/>
      <c r="DW104" s="100"/>
      <c r="DX104" s="104"/>
      <c r="DY104" s="55"/>
      <c r="DZ104" s="56"/>
      <c r="EA104" s="176">
        <f t="shared" si="247"/>
        <v>0</v>
      </c>
      <c r="EB104" s="226" t="str">
        <f t="shared" si="280"/>
        <v>Biochar</v>
      </c>
      <c r="EC104" s="125"/>
      <c r="ED104" s="126"/>
      <c r="EE104" s="113"/>
      <c r="EF104" s="51"/>
      <c r="EG104" s="52"/>
      <c r="EH104" s="226" t="str">
        <f t="shared" si="281"/>
        <v>Biochar</v>
      </c>
      <c r="EI104" s="125"/>
      <c r="EJ104" s="126"/>
      <c r="EK104" s="113"/>
      <c r="EL104" s="51"/>
      <c r="EM104" s="52"/>
      <c r="EN104" s="226" t="str">
        <f t="shared" si="282"/>
        <v>Biochar</v>
      </c>
      <c r="EO104" s="99"/>
      <c r="EP104" s="100"/>
      <c r="EQ104" s="104"/>
      <c r="ER104" s="55"/>
      <c r="ES104" s="56"/>
      <c r="ET104" s="226" t="str">
        <f t="shared" si="283"/>
        <v>Biochar</v>
      </c>
      <c r="EU104" s="99"/>
      <c r="EV104" s="100"/>
      <c r="EW104" s="104"/>
      <c r="EX104" s="55"/>
      <c r="EY104" s="56"/>
      <c r="EZ104" s="226" t="str">
        <f t="shared" si="284"/>
        <v>Biochar</v>
      </c>
      <c r="FA104" s="99"/>
      <c r="FB104" s="100"/>
      <c r="FC104" s="104"/>
      <c r="FD104" s="55"/>
      <c r="FE104" s="56"/>
      <c r="FF104" s="226" t="str">
        <f t="shared" si="285"/>
        <v>Biochar</v>
      </c>
      <c r="FG104" s="99"/>
      <c r="FH104" s="100"/>
      <c r="FI104" s="104"/>
      <c r="FJ104" s="55"/>
      <c r="FK104" s="56"/>
      <c r="FL104" s="226" t="str">
        <f t="shared" si="286"/>
        <v>Biochar</v>
      </c>
      <c r="FM104" s="99"/>
      <c r="FN104" s="100"/>
      <c r="FO104" s="104"/>
      <c r="FP104" s="55"/>
      <c r="FQ104" s="56"/>
      <c r="FR104" s="176">
        <f t="shared" si="251"/>
        <v>0</v>
      </c>
      <c r="FS104" s="34"/>
      <c r="FT104" s="34"/>
      <c r="FU104" s="34"/>
      <c r="FV104" s="33"/>
      <c r="FW104" s="37"/>
    </row>
    <row r="105" spans="1:179" ht="12.6" customHeight="1">
      <c r="A105" s="1094"/>
      <c r="B105" s="195" t="s">
        <v>99</v>
      </c>
      <c r="C105" s="226" t="str">
        <f t="shared" si="252"/>
        <v>Irrigation Efficiency</v>
      </c>
      <c r="D105" s="102"/>
      <c r="E105" s="103"/>
      <c r="F105" s="106"/>
      <c r="G105" s="41"/>
      <c r="H105" s="42"/>
      <c r="I105" s="226" t="str">
        <f t="shared" si="255"/>
        <v>Irrigation Efficiency</v>
      </c>
      <c r="J105" s="102"/>
      <c r="K105" s="103"/>
      <c r="L105" s="106"/>
      <c r="M105" s="41"/>
      <c r="N105" s="42"/>
      <c r="O105" s="226" t="str">
        <f t="shared" si="258"/>
        <v>Irrigation Efficiency</v>
      </c>
      <c r="P105" s="102"/>
      <c r="Q105" s="103"/>
      <c r="R105" s="106"/>
      <c r="S105" s="41"/>
      <c r="T105" s="42"/>
      <c r="U105" s="226" t="str">
        <f t="shared" si="261"/>
        <v>Irrigation Efficiency</v>
      </c>
      <c r="V105" s="99"/>
      <c r="W105" s="100"/>
      <c r="X105" s="104"/>
      <c r="Y105" s="55"/>
      <c r="Z105" s="56"/>
      <c r="AA105" s="226" t="str">
        <f t="shared" si="262"/>
        <v>Irrigation Efficiency</v>
      </c>
      <c r="AB105" s="99"/>
      <c r="AC105" s="100"/>
      <c r="AD105" s="104"/>
      <c r="AE105" s="55"/>
      <c r="AF105" s="56"/>
      <c r="AG105" s="226" t="str">
        <f t="shared" si="263"/>
        <v>Irrigation Efficiency</v>
      </c>
      <c r="AH105" s="99"/>
      <c r="AI105" s="100"/>
      <c r="AJ105" s="104"/>
      <c r="AK105" s="55"/>
      <c r="AL105" s="56"/>
      <c r="AM105" s="226" t="str">
        <f t="shared" si="264"/>
        <v>Irrigation Efficiency</v>
      </c>
      <c r="AN105" s="102"/>
      <c r="AO105" s="103"/>
      <c r="AP105" s="106"/>
      <c r="AQ105" s="41"/>
      <c r="AR105" s="42"/>
      <c r="AS105" s="176">
        <f t="shared" si="265"/>
        <v>0</v>
      </c>
      <c r="AT105" s="226" t="str">
        <f t="shared" si="266"/>
        <v>Irrigation Efficiency</v>
      </c>
      <c r="AU105" s="99"/>
      <c r="AV105" s="100"/>
      <c r="AW105" s="104"/>
      <c r="AX105" s="55"/>
      <c r="AY105" s="56"/>
      <c r="AZ105" s="226" t="str">
        <f t="shared" si="267"/>
        <v>Irrigation Efficiency</v>
      </c>
      <c r="BA105" s="99"/>
      <c r="BB105" s="100"/>
      <c r="BC105" s="104"/>
      <c r="BD105" s="55"/>
      <c r="BE105" s="56"/>
      <c r="BF105" s="226" t="str">
        <f t="shared" si="268"/>
        <v>Irrigation Efficiency</v>
      </c>
      <c r="BG105" s="102"/>
      <c r="BH105" s="103"/>
      <c r="BI105" s="106"/>
      <c r="BJ105" s="41"/>
      <c r="BK105" s="42"/>
      <c r="BL105" s="226" t="str">
        <f t="shared" si="269"/>
        <v>Irrigation Efficiency</v>
      </c>
      <c r="BM105" s="99"/>
      <c r="BN105" s="100"/>
      <c r="BO105" s="104"/>
      <c r="BP105" s="55"/>
      <c r="BQ105" s="56"/>
      <c r="BR105" s="226" t="str">
        <f t="shared" si="270"/>
        <v>Irrigation Efficiency</v>
      </c>
      <c r="BS105" s="99"/>
      <c r="BT105" s="100"/>
      <c r="BU105" s="104"/>
      <c r="BV105" s="55"/>
      <c r="BW105" s="56"/>
      <c r="BX105" s="226" t="str">
        <f t="shared" si="271"/>
        <v>Irrigation Efficiency</v>
      </c>
      <c r="BY105" s="99"/>
      <c r="BZ105" s="100"/>
      <c r="CA105" s="104"/>
      <c r="CB105" s="55"/>
      <c r="CC105" s="56"/>
      <c r="CD105" s="226" t="str">
        <f t="shared" si="272"/>
        <v>Irrigation Efficiency</v>
      </c>
      <c r="CE105" s="99"/>
      <c r="CF105" s="100"/>
      <c r="CG105" s="104"/>
      <c r="CH105" s="55"/>
      <c r="CI105" s="56"/>
      <c r="CJ105" s="176">
        <f t="shared" si="243"/>
        <v>0</v>
      </c>
      <c r="CK105" s="226" t="str">
        <f t="shared" si="273"/>
        <v>Irrigation Efficiency</v>
      </c>
      <c r="CL105" s="99"/>
      <c r="CM105" s="100"/>
      <c r="CN105" s="104"/>
      <c r="CO105" s="55"/>
      <c r="CP105" s="56"/>
      <c r="CQ105" s="226" t="str">
        <f t="shared" si="274"/>
        <v>Irrigation Efficiency</v>
      </c>
      <c r="CR105" s="99"/>
      <c r="CS105" s="100"/>
      <c r="CT105" s="104"/>
      <c r="CU105" s="55"/>
      <c r="CV105" s="56"/>
      <c r="CW105" s="226" t="str">
        <f t="shared" si="275"/>
        <v>Irrigation Efficiency</v>
      </c>
      <c r="CX105" s="99"/>
      <c r="CY105" s="100"/>
      <c r="CZ105" s="104"/>
      <c r="DA105" s="55"/>
      <c r="DB105" s="56"/>
      <c r="DC105" s="226" t="str">
        <f t="shared" si="276"/>
        <v>Irrigation Efficiency</v>
      </c>
      <c r="DD105" s="99"/>
      <c r="DE105" s="100"/>
      <c r="DF105" s="104"/>
      <c r="DG105" s="55"/>
      <c r="DH105" s="56"/>
      <c r="DI105" s="226" t="str">
        <f t="shared" si="277"/>
        <v>Irrigation Efficiency</v>
      </c>
      <c r="DJ105" s="99"/>
      <c r="DK105" s="100"/>
      <c r="DL105" s="104"/>
      <c r="DM105" s="55"/>
      <c r="DN105" s="56"/>
      <c r="DO105" s="226" t="str">
        <f t="shared" si="278"/>
        <v>Irrigation Efficiency</v>
      </c>
      <c r="DP105" s="99"/>
      <c r="DQ105" s="100"/>
      <c r="DR105" s="104"/>
      <c r="DS105" s="55"/>
      <c r="DT105" s="56"/>
      <c r="DU105" s="226" t="str">
        <f t="shared" si="279"/>
        <v>Irrigation Efficiency</v>
      </c>
      <c r="DV105" s="99"/>
      <c r="DW105" s="100"/>
      <c r="DX105" s="104"/>
      <c r="DY105" s="55"/>
      <c r="DZ105" s="56"/>
      <c r="EA105" s="176">
        <f t="shared" si="247"/>
        <v>0</v>
      </c>
      <c r="EB105" s="226" t="str">
        <f t="shared" si="280"/>
        <v>Irrigation Efficiency</v>
      </c>
      <c r="EC105" s="125"/>
      <c r="ED105" s="126"/>
      <c r="EE105" s="113"/>
      <c r="EF105" s="51"/>
      <c r="EG105" s="52"/>
      <c r="EH105" s="226" t="str">
        <f t="shared" si="281"/>
        <v>Irrigation Efficiency</v>
      </c>
      <c r="EI105" s="125"/>
      <c r="EJ105" s="126"/>
      <c r="EK105" s="113"/>
      <c r="EL105" s="51"/>
      <c r="EM105" s="52"/>
      <c r="EN105" s="226" t="str">
        <f t="shared" si="282"/>
        <v>Irrigation Efficiency</v>
      </c>
      <c r="EO105" s="99"/>
      <c r="EP105" s="100"/>
      <c r="EQ105" s="104"/>
      <c r="ER105" s="55"/>
      <c r="ES105" s="56"/>
      <c r="ET105" s="226" t="str">
        <f t="shared" si="283"/>
        <v>Irrigation Efficiency</v>
      </c>
      <c r="EU105" s="99"/>
      <c r="EV105" s="100"/>
      <c r="EW105" s="104"/>
      <c r="EX105" s="55"/>
      <c r="EY105" s="56"/>
      <c r="EZ105" s="226" t="str">
        <f t="shared" si="284"/>
        <v>Irrigation Efficiency</v>
      </c>
      <c r="FA105" s="99"/>
      <c r="FB105" s="100"/>
      <c r="FC105" s="104"/>
      <c r="FD105" s="55"/>
      <c r="FE105" s="56"/>
      <c r="FF105" s="226" t="str">
        <f t="shared" si="285"/>
        <v>Irrigation Efficiency</v>
      </c>
      <c r="FG105" s="99"/>
      <c r="FH105" s="100"/>
      <c r="FI105" s="104"/>
      <c r="FJ105" s="55"/>
      <c r="FK105" s="56"/>
      <c r="FL105" s="226" t="str">
        <f t="shared" si="286"/>
        <v>Irrigation Efficiency</v>
      </c>
      <c r="FM105" s="99"/>
      <c r="FN105" s="100"/>
      <c r="FO105" s="104"/>
      <c r="FP105" s="55"/>
      <c r="FQ105" s="56"/>
      <c r="FR105" s="176">
        <f t="shared" si="251"/>
        <v>0</v>
      </c>
      <c r="FS105" s="34"/>
      <c r="FT105" s="34"/>
      <c r="FU105" s="34"/>
      <c r="FV105" s="33"/>
      <c r="FW105" s="37"/>
    </row>
    <row r="106" spans="1:179" ht="12.6" customHeight="1">
      <c r="A106" s="1094"/>
      <c r="B106" s="195" t="s">
        <v>100</v>
      </c>
      <c r="C106" s="226" t="str">
        <f t="shared" si="252"/>
        <v>Nutrient Management</v>
      </c>
      <c r="D106" s="102"/>
      <c r="E106" s="103"/>
      <c r="F106" s="106"/>
      <c r="G106" s="41"/>
      <c r="H106" s="42"/>
      <c r="I106" s="226" t="str">
        <f t="shared" si="255"/>
        <v>Nutrient Management</v>
      </c>
      <c r="J106" s="102"/>
      <c r="K106" s="103"/>
      <c r="L106" s="106"/>
      <c r="M106" s="41"/>
      <c r="N106" s="42"/>
      <c r="O106" s="226" t="str">
        <f t="shared" si="258"/>
        <v>Nutrient Management</v>
      </c>
      <c r="P106" s="102"/>
      <c r="Q106" s="103"/>
      <c r="R106" s="106"/>
      <c r="S106" s="41"/>
      <c r="T106" s="42"/>
      <c r="U106" s="226" t="str">
        <f t="shared" si="261"/>
        <v>Nutrient Management</v>
      </c>
      <c r="V106" s="99"/>
      <c r="W106" s="103"/>
      <c r="X106" s="106"/>
      <c r="Y106" s="41"/>
      <c r="Z106" s="42"/>
      <c r="AA106" s="226" t="str">
        <f t="shared" si="262"/>
        <v>Nutrient Management</v>
      </c>
      <c r="AB106" s="99"/>
      <c r="AC106" s="100"/>
      <c r="AD106" s="104"/>
      <c r="AE106" s="55"/>
      <c r="AF106" s="56"/>
      <c r="AG106" s="226" t="str">
        <f t="shared" si="263"/>
        <v>Nutrient Management</v>
      </c>
      <c r="AH106" s="102"/>
      <c r="AI106" s="103"/>
      <c r="AJ106" s="106"/>
      <c r="AK106" s="41"/>
      <c r="AL106" s="42"/>
      <c r="AM106" s="226" t="str">
        <f t="shared" si="264"/>
        <v>Nutrient Management</v>
      </c>
      <c r="AN106" s="102"/>
      <c r="AO106" s="103"/>
      <c r="AP106" s="106"/>
      <c r="AQ106" s="41"/>
      <c r="AR106" s="42"/>
      <c r="AS106" s="176">
        <f t="shared" si="265"/>
        <v>0</v>
      </c>
      <c r="AT106" s="226" t="str">
        <f t="shared" si="266"/>
        <v>Nutrient Management</v>
      </c>
      <c r="AU106" s="99"/>
      <c r="AV106" s="100"/>
      <c r="AW106" s="104"/>
      <c r="AX106" s="55"/>
      <c r="AY106" s="56"/>
      <c r="AZ106" s="226" t="str">
        <f t="shared" si="267"/>
        <v>Nutrient Management</v>
      </c>
      <c r="BA106" s="99"/>
      <c r="BB106" s="100"/>
      <c r="BC106" s="104"/>
      <c r="BD106" s="55"/>
      <c r="BE106" s="56"/>
      <c r="BF106" s="226" t="str">
        <f t="shared" si="268"/>
        <v>Nutrient Management</v>
      </c>
      <c r="BG106" s="102"/>
      <c r="BH106" s="103"/>
      <c r="BI106" s="106"/>
      <c r="BJ106" s="41"/>
      <c r="BK106" s="42"/>
      <c r="BL106" s="226" t="str">
        <f t="shared" si="269"/>
        <v>Nutrient Management</v>
      </c>
      <c r="BM106" s="99"/>
      <c r="BN106" s="100"/>
      <c r="BO106" s="104"/>
      <c r="BP106" s="55"/>
      <c r="BQ106" s="56"/>
      <c r="BR106" s="226" t="str">
        <f t="shared" si="270"/>
        <v>Nutrient Management</v>
      </c>
      <c r="BS106" s="99"/>
      <c r="BT106" s="100"/>
      <c r="BU106" s="104"/>
      <c r="BV106" s="55"/>
      <c r="BW106" s="56"/>
      <c r="BX106" s="226" t="str">
        <f t="shared" si="271"/>
        <v>Nutrient Management</v>
      </c>
      <c r="BY106" s="99"/>
      <c r="BZ106" s="100"/>
      <c r="CA106" s="104"/>
      <c r="CB106" s="55"/>
      <c r="CC106" s="56"/>
      <c r="CD106" s="226" t="str">
        <f t="shared" si="272"/>
        <v>Nutrient Management</v>
      </c>
      <c r="CE106" s="99"/>
      <c r="CF106" s="100"/>
      <c r="CG106" s="104"/>
      <c r="CH106" s="55"/>
      <c r="CI106" s="56"/>
      <c r="CJ106" s="176">
        <f t="shared" si="243"/>
        <v>0</v>
      </c>
      <c r="CK106" s="226" t="str">
        <f t="shared" si="273"/>
        <v>Nutrient Management</v>
      </c>
      <c r="CL106" s="99"/>
      <c r="CM106" s="100"/>
      <c r="CN106" s="104"/>
      <c r="CO106" s="55"/>
      <c r="CP106" s="56"/>
      <c r="CQ106" s="226" t="str">
        <f t="shared" si="274"/>
        <v>Nutrient Management</v>
      </c>
      <c r="CR106" s="99"/>
      <c r="CS106" s="100"/>
      <c r="CT106" s="104"/>
      <c r="CU106" s="55"/>
      <c r="CV106" s="56"/>
      <c r="CW106" s="226" t="str">
        <f t="shared" si="275"/>
        <v>Nutrient Management</v>
      </c>
      <c r="CX106" s="99"/>
      <c r="CY106" s="100"/>
      <c r="CZ106" s="104"/>
      <c r="DA106" s="55"/>
      <c r="DB106" s="56"/>
      <c r="DC106" s="226" t="str">
        <f t="shared" si="276"/>
        <v>Nutrient Management</v>
      </c>
      <c r="DD106" s="99"/>
      <c r="DE106" s="100"/>
      <c r="DF106" s="104"/>
      <c r="DG106" s="55"/>
      <c r="DH106" s="56"/>
      <c r="DI106" s="226" t="str">
        <f t="shared" si="277"/>
        <v>Nutrient Management</v>
      </c>
      <c r="DJ106" s="99"/>
      <c r="DK106" s="100"/>
      <c r="DL106" s="104"/>
      <c r="DM106" s="55"/>
      <c r="DN106" s="56"/>
      <c r="DO106" s="226" t="str">
        <f t="shared" si="278"/>
        <v>Nutrient Management</v>
      </c>
      <c r="DP106" s="99"/>
      <c r="DQ106" s="100"/>
      <c r="DR106" s="104"/>
      <c r="DS106" s="55"/>
      <c r="DT106" s="56"/>
      <c r="DU106" s="226" t="str">
        <f t="shared" si="279"/>
        <v>Nutrient Management</v>
      </c>
      <c r="DV106" s="99"/>
      <c r="DW106" s="100"/>
      <c r="DX106" s="104"/>
      <c r="DY106" s="55"/>
      <c r="DZ106" s="56"/>
      <c r="EA106" s="176">
        <f t="shared" si="247"/>
        <v>0</v>
      </c>
      <c r="EB106" s="226" t="str">
        <f t="shared" si="280"/>
        <v>Nutrient Management</v>
      </c>
      <c r="EC106" s="125"/>
      <c r="ED106" s="126"/>
      <c r="EE106" s="113"/>
      <c r="EF106" s="51"/>
      <c r="EG106" s="52"/>
      <c r="EH106" s="226" t="str">
        <f t="shared" si="281"/>
        <v>Nutrient Management</v>
      </c>
      <c r="EI106" s="125"/>
      <c r="EJ106" s="126"/>
      <c r="EK106" s="113"/>
      <c r="EL106" s="51"/>
      <c r="EM106" s="52"/>
      <c r="EN106" s="226" t="str">
        <f t="shared" si="282"/>
        <v>Nutrient Management</v>
      </c>
      <c r="EO106" s="99"/>
      <c r="EP106" s="100"/>
      <c r="EQ106" s="104"/>
      <c r="ER106" s="55"/>
      <c r="ES106" s="56"/>
      <c r="ET106" s="226" t="str">
        <f t="shared" si="283"/>
        <v>Nutrient Management</v>
      </c>
      <c r="EU106" s="99"/>
      <c r="EV106" s="100"/>
      <c r="EW106" s="104"/>
      <c r="EX106" s="55"/>
      <c r="EY106" s="56"/>
      <c r="EZ106" s="226" t="str">
        <f t="shared" si="284"/>
        <v>Nutrient Management</v>
      </c>
      <c r="FA106" s="129"/>
      <c r="FB106" s="130"/>
      <c r="FC106" s="116"/>
      <c r="FD106" s="57"/>
      <c r="FE106" s="58"/>
      <c r="FF106" s="226" t="str">
        <f t="shared" si="285"/>
        <v>Nutrient Management</v>
      </c>
      <c r="FG106" s="99"/>
      <c r="FH106" s="100"/>
      <c r="FI106" s="104"/>
      <c r="FJ106" s="55"/>
      <c r="FK106" s="56"/>
      <c r="FL106" s="226" t="str">
        <f t="shared" si="286"/>
        <v>Nutrient Management</v>
      </c>
      <c r="FM106" s="99"/>
      <c r="FN106" s="100"/>
      <c r="FO106" s="104"/>
      <c r="FP106" s="55"/>
      <c r="FQ106" s="56"/>
      <c r="FR106" s="176">
        <f t="shared" si="251"/>
        <v>0</v>
      </c>
      <c r="FS106" s="34"/>
      <c r="FT106" s="34"/>
      <c r="FU106" s="34"/>
      <c r="FV106" s="33"/>
      <c r="FW106" s="37"/>
    </row>
    <row r="107" spans="1:179" ht="12.6" customHeight="1">
      <c r="A107" s="1094"/>
      <c r="B107" s="195" t="s">
        <v>690</v>
      </c>
      <c r="C107" s="226" t="str">
        <f t="shared" si="252"/>
        <v>Boreal Forest Restoration</v>
      </c>
      <c r="D107" s="102"/>
      <c r="E107" s="103"/>
      <c r="F107" s="106"/>
      <c r="G107" s="41"/>
      <c r="H107" s="42"/>
      <c r="I107" s="226" t="str">
        <f t="shared" si="255"/>
        <v>Boreal Forest Restoration</v>
      </c>
      <c r="J107" s="102"/>
      <c r="K107" s="103"/>
      <c r="L107" s="106"/>
      <c r="M107" s="41"/>
      <c r="N107" s="42"/>
      <c r="O107" s="226" t="str">
        <f t="shared" si="258"/>
        <v>Boreal Forest Restoration</v>
      </c>
      <c r="P107" s="102"/>
      <c r="Q107" s="103"/>
      <c r="R107" s="106"/>
      <c r="S107" s="41"/>
      <c r="T107" s="42"/>
      <c r="U107" s="226" t="str">
        <f t="shared" si="261"/>
        <v>Boreal Forest Restoration</v>
      </c>
      <c r="V107" s="99">
        <f>'Advance Control'!$F$56</f>
        <v>0</v>
      </c>
      <c r="W107" s="100">
        <f t="shared" ref="W107" si="347">V107*$U$110</f>
        <v>0</v>
      </c>
      <c r="X107" s="104">
        <f>'Advance Control'!$I$56</f>
        <v>0.35245768811662159</v>
      </c>
      <c r="Y107" s="55">
        <f>(V107+X107)</f>
        <v>0.35245768811662159</v>
      </c>
      <c r="Z107" s="56">
        <f>X107*$U$110</f>
        <v>15.155593531965765</v>
      </c>
      <c r="AA107" s="226" t="str">
        <f t="shared" si="262"/>
        <v>Boreal Forest Restoration</v>
      </c>
      <c r="AB107" s="99">
        <f>'Advance Control'!$F$56</f>
        <v>0</v>
      </c>
      <c r="AC107" s="100">
        <f t="shared" ref="AC107" si="348">AB107*$AA$110</f>
        <v>0</v>
      </c>
      <c r="AD107" s="104">
        <f>'Advance Control'!$I$56</f>
        <v>0.35245768811662159</v>
      </c>
      <c r="AE107" s="55">
        <f t="shared" ref="AE107" si="349">(AB107+AD107)</f>
        <v>0.35245768811662159</v>
      </c>
      <c r="AF107" s="56">
        <f t="shared" ref="AF107" si="350">AD107*$AA$110</f>
        <v>171.43804989165116</v>
      </c>
      <c r="AG107" s="226" t="str">
        <f t="shared" si="263"/>
        <v>Boreal Forest Restoration</v>
      </c>
      <c r="AH107" s="99">
        <f>'Advance Control'!$F$56</f>
        <v>0</v>
      </c>
      <c r="AI107" s="100">
        <f t="shared" ref="AI107" si="351">AH107*$AG$110</f>
        <v>0</v>
      </c>
      <c r="AJ107" s="104">
        <f>'Advance Control'!$I$56</f>
        <v>0.35245768811662159</v>
      </c>
      <c r="AK107" s="55">
        <f t="shared" ref="AK107" si="352">(AH107+AJ107)</f>
        <v>0.35245768811662159</v>
      </c>
      <c r="AL107" s="56">
        <f t="shared" ref="AL107" si="353">AJ107*$AG$110</f>
        <v>38.867582424741371</v>
      </c>
      <c r="AM107" s="226" t="str">
        <f t="shared" si="264"/>
        <v>Boreal Forest Restoration</v>
      </c>
      <c r="AN107" s="99">
        <f>'Advance Control'!$F$56</f>
        <v>0</v>
      </c>
      <c r="AO107" s="100">
        <f t="shared" ref="AO107" si="354">AN107*$AM$110</f>
        <v>0</v>
      </c>
      <c r="AP107" s="104">
        <f>'Advance Control'!$I$56</f>
        <v>0.35245768811662159</v>
      </c>
      <c r="AQ107" s="55">
        <f t="shared" ref="AQ107" si="355">(AN107+AP107)</f>
        <v>0.35245768811662159</v>
      </c>
      <c r="AR107" s="56">
        <f t="shared" ref="AR107" si="356">AP107*$AM$110</f>
        <v>12.302372063343391</v>
      </c>
      <c r="AS107" s="176">
        <f t="shared" si="265"/>
        <v>237.76359791170171</v>
      </c>
      <c r="AT107" s="226" t="str">
        <f t="shared" si="266"/>
        <v>Boreal Forest Restoration</v>
      </c>
      <c r="AU107" s="99"/>
      <c r="AV107" s="100"/>
      <c r="AW107" s="104"/>
      <c r="AX107" s="55"/>
      <c r="AY107" s="56"/>
      <c r="AZ107" s="226" t="str">
        <f t="shared" si="267"/>
        <v>Boreal Forest Restoration</v>
      </c>
      <c r="BA107" s="99"/>
      <c r="BB107" s="100"/>
      <c r="BC107" s="104"/>
      <c r="BD107" s="55"/>
      <c r="BE107" s="56"/>
      <c r="BF107" s="226" t="str">
        <f t="shared" si="268"/>
        <v>Boreal Forest Restoration</v>
      </c>
      <c r="BG107" s="102"/>
      <c r="BH107" s="103"/>
      <c r="BI107" s="106"/>
      <c r="BJ107" s="41"/>
      <c r="BK107" s="42"/>
      <c r="BL107" s="226" t="str">
        <f t="shared" si="269"/>
        <v>Boreal Forest Restoration</v>
      </c>
      <c r="BM107" s="99"/>
      <c r="BN107" s="100"/>
      <c r="BO107" s="104"/>
      <c r="BP107" s="55"/>
      <c r="BQ107" s="56"/>
      <c r="BR107" s="226" t="str">
        <f t="shared" si="270"/>
        <v>Boreal Forest Restoration</v>
      </c>
      <c r="BS107" s="99"/>
      <c r="BT107" s="100"/>
      <c r="BU107" s="104"/>
      <c r="BV107" s="55"/>
      <c r="BW107" s="56"/>
      <c r="BX107" s="226" t="str">
        <f t="shared" si="271"/>
        <v>Boreal Forest Restoration</v>
      </c>
      <c r="BY107" s="99"/>
      <c r="BZ107" s="100"/>
      <c r="CA107" s="104"/>
      <c r="CB107" s="55"/>
      <c r="CC107" s="56"/>
      <c r="CD107" s="226" t="str">
        <f t="shared" si="272"/>
        <v>Boreal Forest Restoration</v>
      </c>
      <c r="CE107" s="99"/>
      <c r="CF107" s="100"/>
      <c r="CG107" s="104"/>
      <c r="CH107" s="55"/>
      <c r="CI107" s="56"/>
      <c r="CJ107" s="176">
        <f t="shared" si="243"/>
        <v>0</v>
      </c>
      <c r="CK107" s="226" t="str">
        <f t="shared" si="273"/>
        <v>Boreal Forest Restoration</v>
      </c>
      <c r="CL107" s="102"/>
      <c r="CM107" s="103"/>
      <c r="CN107" s="106"/>
      <c r="CO107" s="41"/>
      <c r="CP107" s="42"/>
      <c r="CQ107" s="226" t="str">
        <f t="shared" si="274"/>
        <v>Boreal Forest Restoration</v>
      </c>
      <c r="CR107" s="99"/>
      <c r="CS107" s="100"/>
      <c r="CT107" s="104"/>
      <c r="CU107" s="55"/>
      <c r="CV107" s="56"/>
      <c r="CW107" s="226" t="str">
        <f t="shared" si="275"/>
        <v>Boreal Forest Restoration</v>
      </c>
      <c r="CX107" s="99"/>
      <c r="CY107" s="100"/>
      <c r="CZ107" s="104"/>
      <c r="DA107" s="55"/>
      <c r="DB107" s="56"/>
      <c r="DC107" s="226" t="str">
        <f t="shared" si="276"/>
        <v>Boreal Forest Restoration</v>
      </c>
      <c r="DD107" s="99"/>
      <c r="DE107" s="100"/>
      <c r="DF107" s="104"/>
      <c r="DG107" s="55"/>
      <c r="DH107" s="56"/>
      <c r="DI107" s="226" t="str">
        <f t="shared" si="277"/>
        <v>Boreal Forest Restoration</v>
      </c>
      <c r="DJ107" s="99"/>
      <c r="DK107" s="100"/>
      <c r="DL107" s="104"/>
      <c r="DM107" s="55"/>
      <c r="DN107" s="56"/>
      <c r="DO107" s="226" t="str">
        <f t="shared" si="278"/>
        <v>Boreal Forest Restoration</v>
      </c>
      <c r="DP107" s="99"/>
      <c r="DQ107" s="100"/>
      <c r="DR107" s="104"/>
      <c r="DS107" s="55"/>
      <c r="DT107" s="56"/>
      <c r="DU107" s="226" t="str">
        <f t="shared" si="279"/>
        <v>Boreal Forest Restoration</v>
      </c>
      <c r="DV107" s="99"/>
      <c r="DW107" s="100"/>
      <c r="DX107" s="104"/>
      <c r="DY107" s="55"/>
      <c r="DZ107" s="56"/>
      <c r="EA107" s="176">
        <f t="shared" si="247"/>
        <v>0</v>
      </c>
      <c r="EB107" s="226" t="str">
        <f t="shared" si="280"/>
        <v>Boreal Forest Restoration</v>
      </c>
      <c r="EC107" s="125"/>
      <c r="ED107" s="126"/>
      <c r="EE107" s="113"/>
      <c r="EF107" s="51"/>
      <c r="EG107" s="52"/>
      <c r="EH107" s="226" t="str">
        <f t="shared" si="281"/>
        <v>Boreal Forest Restoration</v>
      </c>
      <c r="EI107" s="125"/>
      <c r="EJ107" s="126"/>
      <c r="EK107" s="113"/>
      <c r="EL107" s="51"/>
      <c r="EM107" s="52"/>
      <c r="EN107" s="226" t="str">
        <f t="shared" si="282"/>
        <v>Boreal Forest Restoration</v>
      </c>
      <c r="EO107" s="99"/>
      <c r="EP107" s="100"/>
      <c r="EQ107" s="104"/>
      <c r="ER107" s="55"/>
      <c r="ES107" s="56"/>
      <c r="ET107" s="226" t="str">
        <f t="shared" si="283"/>
        <v>Boreal Forest Restoration</v>
      </c>
      <c r="EU107" s="99"/>
      <c r="EV107" s="100"/>
      <c r="EW107" s="104"/>
      <c r="EX107" s="55"/>
      <c r="EY107" s="56"/>
      <c r="EZ107" s="226" t="str">
        <f t="shared" si="284"/>
        <v>Boreal Forest Restoration</v>
      </c>
      <c r="FA107" s="102"/>
      <c r="FB107" s="103"/>
      <c r="FC107" s="106"/>
      <c r="FD107" s="41"/>
      <c r="FE107" s="42"/>
      <c r="FF107" s="226" t="str">
        <f t="shared" si="285"/>
        <v>Boreal Forest Restoration</v>
      </c>
      <c r="FG107" s="99"/>
      <c r="FH107" s="100"/>
      <c r="FI107" s="104"/>
      <c r="FJ107" s="55"/>
      <c r="FK107" s="56"/>
      <c r="FL107" s="226" t="str">
        <f t="shared" si="286"/>
        <v>Boreal Forest Restoration</v>
      </c>
      <c r="FM107" s="99"/>
      <c r="FN107" s="100"/>
      <c r="FO107" s="104"/>
      <c r="FP107" s="55"/>
      <c r="FQ107" s="56"/>
      <c r="FR107" s="176">
        <f t="shared" si="251"/>
        <v>0</v>
      </c>
      <c r="FS107" s="34"/>
      <c r="FT107" s="34"/>
      <c r="FU107" s="34"/>
      <c r="FV107" s="33"/>
      <c r="FW107" s="37"/>
    </row>
    <row r="108" spans="1:179" ht="12.6" customHeight="1" thickBot="1">
      <c r="A108" s="1094"/>
      <c r="B108" s="195" t="s">
        <v>549</v>
      </c>
      <c r="C108" s="226" t="str">
        <f t="shared" si="252"/>
        <v>Sustainable Intensification</v>
      </c>
      <c r="D108" s="102"/>
      <c r="E108" s="103"/>
      <c r="F108" s="106"/>
      <c r="G108" s="41"/>
      <c r="H108" s="42"/>
      <c r="I108" s="226" t="str">
        <f t="shared" si="255"/>
        <v>Sustainable Intensification</v>
      </c>
      <c r="J108" s="102"/>
      <c r="K108" s="103"/>
      <c r="L108" s="106"/>
      <c r="M108" s="41"/>
      <c r="N108" s="42"/>
      <c r="O108" s="226" t="str">
        <f t="shared" si="258"/>
        <v>Sustainable Intensification</v>
      </c>
      <c r="P108" s="102"/>
      <c r="Q108" s="103"/>
      <c r="R108" s="106"/>
      <c r="S108" s="41"/>
      <c r="T108" s="42"/>
      <c r="U108" s="226" t="str">
        <f t="shared" si="261"/>
        <v>Sustainable Intensification</v>
      </c>
      <c r="V108" s="102"/>
      <c r="W108" s="103"/>
      <c r="X108" s="106"/>
      <c r="Y108" s="41"/>
      <c r="Z108" s="42"/>
      <c r="AA108" s="226" t="str">
        <f t="shared" si="262"/>
        <v>Sustainable Intensification</v>
      </c>
      <c r="AB108" s="102"/>
      <c r="AC108" s="103"/>
      <c r="AD108" s="106"/>
      <c r="AE108" s="41"/>
      <c r="AF108" s="42"/>
      <c r="AG108" s="226" t="str">
        <f t="shared" si="263"/>
        <v>Sustainable Intensification</v>
      </c>
      <c r="AH108" s="102"/>
      <c r="AI108" s="103"/>
      <c r="AJ108" s="106"/>
      <c r="AK108" s="41"/>
      <c r="AL108" s="42"/>
      <c r="AM108" s="226" t="str">
        <f t="shared" si="264"/>
        <v>Sustainable Intensification</v>
      </c>
      <c r="AN108" s="102"/>
      <c r="AO108" s="103"/>
      <c r="AP108" s="106"/>
      <c r="AQ108" s="41"/>
      <c r="AR108" s="42"/>
      <c r="AS108" s="176">
        <f t="shared" si="265"/>
        <v>0</v>
      </c>
      <c r="AT108" s="226" t="str">
        <f t="shared" si="266"/>
        <v>Sustainable Intensification</v>
      </c>
      <c r="AU108" s="102"/>
      <c r="AV108" s="103"/>
      <c r="AW108" s="106"/>
      <c r="AX108" s="41"/>
      <c r="AY108" s="56"/>
      <c r="AZ108" s="226" t="str">
        <f t="shared" si="267"/>
        <v>Sustainable Intensification</v>
      </c>
      <c r="BA108" s="102"/>
      <c r="BB108" s="100"/>
      <c r="BC108" s="106"/>
      <c r="BD108" s="41"/>
      <c r="BE108" s="56"/>
      <c r="BF108" s="226" t="str">
        <f t="shared" si="268"/>
        <v>Sustainable Intensification</v>
      </c>
      <c r="BG108" s="102"/>
      <c r="BH108" s="103"/>
      <c r="BI108" s="106"/>
      <c r="BJ108" s="41"/>
      <c r="BK108" s="42"/>
      <c r="BL108" s="226" t="str">
        <f t="shared" si="269"/>
        <v>Sustainable Intensification</v>
      </c>
      <c r="BM108" s="102"/>
      <c r="BN108" s="103"/>
      <c r="BO108" s="106"/>
      <c r="BP108" s="41"/>
      <c r="BQ108" s="42"/>
      <c r="BR108" s="226" t="str">
        <f t="shared" si="270"/>
        <v>Sustainable Intensification</v>
      </c>
      <c r="BS108" s="102"/>
      <c r="BT108" s="103"/>
      <c r="BU108" s="106"/>
      <c r="BV108" s="41"/>
      <c r="BW108" s="42"/>
      <c r="BX108" s="226" t="str">
        <f t="shared" si="271"/>
        <v>Sustainable Intensification</v>
      </c>
      <c r="BY108" s="102"/>
      <c r="BZ108" s="103"/>
      <c r="CA108" s="106"/>
      <c r="CB108" s="41"/>
      <c r="CC108" s="42"/>
      <c r="CD108" s="226" t="str">
        <f t="shared" si="272"/>
        <v>Sustainable Intensification</v>
      </c>
      <c r="CE108" s="102"/>
      <c r="CF108" s="103"/>
      <c r="CG108" s="106"/>
      <c r="CH108" s="41"/>
      <c r="CI108" s="42"/>
      <c r="CJ108" s="176">
        <f t="shared" ref="CJ108" si="357">SUM(AV108+BB108+BH108+BN108+BT108+BZ108+CF108)+SUM(AY108+BE108+BK108+BQ108+BW108+CC108+CI108)</f>
        <v>0</v>
      </c>
      <c r="CK108" s="226" t="str">
        <f t="shared" si="273"/>
        <v>Sustainable Intensification</v>
      </c>
      <c r="CL108" s="102"/>
      <c r="CM108" s="103"/>
      <c r="CN108" s="106"/>
      <c r="CO108" s="41"/>
      <c r="CP108" s="42"/>
      <c r="CQ108" s="226" t="str">
        <f t="shared" si="274"/>
        <v>Sustainable Intensification</v>
      </c>
      <c r="CR108" s="102"/>
      <c r="CS108" s="103"/>
      <c r="CT108" s="106"/>
      <c r="CU108" s="41"/>
      <c r="CV108" s="42"/>
      <c r="CW108" s="226" t="str">
        <f t="shared" si="275"/>
        <v>Sustainable Intensification</v>
      </c>
      <c r="CX108" s="102"/>
      <c r="CY108" s="103"/>
      <c r="CZ108" s="106"/>
      <c r="DA108" s="41"/>
      <c r="DB108" s="42"/>
      <c r="DC108" s="226" t="str">
        <f t="shared" si="276"/>
        <v>Sustainable Intensification</v>
      </c>
      <c r="DD108" s="102"/>
      <c r="DE108" s="103"/>
      <c r="DF108" s="106"/>
      <c r="DG108" s="41"/>
      <c r="DH108" s="42"/>
      <c r="DI108" s="226" t="str">
        <f t="shared" si="277"/>
        <v>Sustainable Intensification</v>
      </c>
      <c r="DJ108" s="102"/>
      <c r="DK108" s="103"/>
      <c r="DL108" s="106"/>
      <c r="DM108" s="41"/>
      <c r="DN108" s="42"/>
      <c r="DO108" s="226" t="str">
        <f t="shared" si="278"/>
        <v>Sustainable Intensification</v>
      </c>
      <c r="DP108" s="102"/>
      <c r="DQ108" s="103"/>
      <c r="DR108" s="106"/>
      <c r="DS108" s="41"/>
      <c r="DT108" s="42"/>
      <c r="DU108" s="226" t="str">
        <f t="shared" si="279"/>
        <v>Sustainable Intensification</v>
      </c>
      <c r="DV108" s="102"/>
      <c r="DW108" s="103"/>
      <c r="DX108" s="106"/>
      <c r="DY108" s="41"/>
      <c r="DZ108" s="42"/>
      <c r="EA108" s="176">
        <f t="shared" ref="EA108" si="358">SUM(CM108+CS108+CY108+DE108+DK108+DQ108+DW108)+SUM(CP108+CV108+DB108+DH108+DN108+DT108+DZ108)</f>
        <v>0</v>
      </c>
      <c r="EB108" s="226" t="str">
        <f t="shared" si="280"/>
        <v>Sustainable Intensification</v>
      </c>
      <c r="EC108" s="125"/>
      <c r="ED108" s="126"/>
      <c r="EE108" s="113"/>
      <c r="EF108" s="51"/>
      <c r="EG108" s="52"/>
      <c r="EH108" s="226" t="str">
        <f t="shared" si="281"/>
        <v>Sustainable Intensification</v>
      </c>
      <c r="EI108" s="125"/>
      <c r="EJ108" s="126"/>
      <c r="EK108" s="113"/>
      <c r="EL108" s="51"/>
      <c r="EM108" s="52"/>
      <c r="EN108" s="226" t="str">
        <f t="shared" si="282"/>
        <v>Sustainable Intensification</v>
      </c>
      <c r="EO108" s="102"/>
      <c r="EP108" s="103"/>
      <c r="EQ108" s="106"/>
      <c r="ER108" s="41"/>
      <c r="ES108" s="42"/>
      <c r="ET108" s="226" t="str">
        <f t="shared" si="283"/>
        <v>Sustainable Intensification</v>
      </c>
      <c r="EU108" s="99"/>
      <c r="EV108" s="100"/>
      <c r="EW108" s="104"/>
      <c r="EX108" s="55"/>
      <c r="EY108" s="56"/>
      <c r="EZ108" s="226" t="str">
        <f t="shared" si="284"/>
        <v>Sustainable Intensification</v>
      </c>
      <c r="FA108" s="102"/>
      <c r="FB108" s="103"/>
      <c r="FC108" s="106"/>
      <c r="FD108" s="41"/>
      <c r="FE108" s="42"/>
      <c r="FF108" s="226" t="str">
        <f t="shared" si="285"/>
        <v>Sustainable Intensification</v>
      </c>
      <c r="FG108" s="102"/>
      <c r="FH108" s="103"/>
      <c r="FI108" s="106"/>
      <c r="FJ108" s="41"/>
      <c r="FK108" s="42"/>
      <c r="FL108" s="226" t="str">
        <f t="shared" si="286"/>
        <v>Sustainable Intensification</v>
      </c>
      <c r="FM108" s="102"/>
      <c r="FN108" s="103"/>
      <c r="FO108" s="106"/>
      <c r="FP108" s="41"/>
      <c r="FQ108" s="42"/>
      <c r="FR108" s="176">
        <f t="shared" si="251"/>
        <v>0</v>
      </c>
      <c r="FS108" s="32"/>
      <c r="FT108" s="34"/>
      <c r="FU108" s="34"/>
      <c r="FV108" s="33"/>
      <c r="FW108" s="37"/>
    </row>
    <row r="109" spans="1:179" s="201" customFormat="1" ht="12.6" customHeight="1" thickBot="1">
      <c r="A109" s="1094"/>
      <c r="B109" s="223"/>
      <c r="C109" s="231" t="s">
        <v>0</v>
      </c>
      <c r="D109" s="202"/>
      <c r="E109" s="158" t="s">
        <v>71</v>
      </c>
      <c r="F109" s="159"/>
      <c r="G109" s="160">
        <f>1-SUM(G80:G108)</f>
        <v>0</v>
      </c>
      <c r="H109" s="159"/>
      <c r="I109" s="225" t="s">
        <v>0</v>
      </c>
      <c r="J109" s="202"/>
      <c r="K109" s="158" t="s">
        <v>71</v>
      </c>
      <c r="L109" s="159"/>
      <c r="M109" s="160">
        <f>1-SUM(M80:M108)</f>
        <v>0</v>
      </c>
      <c r="N109" s="203"/>
      <c r="O109" s="231" t="s">
        <v>0</v>
      </c>
      <c r="P109" s="202"/>
      <c r="Q109" s="158" t="s">
        <v>71</v>
      </c>
      <c r="R109" s="159"/>
      <c r="S109" s="160">
        <f>1-SUM(S80:S108)</f>
        <v>0</v>
      </c>
      <c r="T109" s="203"/>
      <c r="U109" s="231" t="s">
        <v>0</v>
      </c>
      <c r="V109" s="202"/>
      <c r="W109" s="158" t="s">
        <v>71</v>
      </c>
      <c r="X109" s="159"/>
      <c r="Y109" s="160">
        <f>1-SUM(Y80:Y108)</f>
        <v>0</v>
      </c>
      <c r="Z109" s="203"/>
      <c r="AA109" s="231" t="s">
        <v>0</v>
      </c>
      <c r="AB109" s="202"/>
      <c r="AC109" s="158" t="s">
        <v>71</v>
      </c>
      <c r="AD109" s="159"/>
      <c r="AE109" s="160">
        <f>1-SUM(AE80:AE108)</f>
        <v>0</v>
      </c>
      <c r="AF109" s="203"/>
      <c r="AG109" s="231" t="s">
        <v>0</v>
      </c>
      <c r="AH109" s="202"/>
      <c r="AI109" s="158" t="s">
        <v>71</v>
      </c>
      <c r="AJ109" s="159"/>
      <c r="AK109" s="160">
        <f>1-SUM(AK80:AK108)</f>
        <v>0</v>
      </c>
      <c r="AL109" s="203"/>
      <c r="AM109" s="231" t="s">
        <v>0</v>
      </c>
      <c r="AN109" s="202"/>
      <c r="AO109" s="158" t="s">
        <v>71</v>
      </c>
      <c r="AP109" s="159"/>
      <c r="AQ109" s="160">
        <f>1-SUM(AQ80:AQ108)</f>
        <v>0</v>
      </c>
      <c r="AR109" s="203"/>
      <c r="AS109" s="177"/>
      <c r="AT109" s="231" t="s">
        <v>0</v>
      </c>
      <c r="AU109" s="202"/>
      <c r="AV109" s="133" t="s">
        <v>71</v>
      </c>
      <c r="AX109" s="136">
        <f>1-SUM(AX80:AX108)</f>
        <v>0</v>
      </c>
      <c r="AY109" s="203"/>
      <c r="AZ109" s="231" t="s">
        <v>0</v>
      </c>
      <c r="BA109" s="202"/>
      <c r="BB109" s="133" t="s">
        <v>71</v>
      </c>
      <c r="BD109" s="136">
        <f>1-SUM(BD80:BD108)</f>
        <v>0</v>
      </c>
      <c r="BE109" s="203"/>
      <c r="BF109" s="231" t="s">
        <v>0</v>
      </c>
      <c r="BG109" s="202"/>
      <c r="BH109" s="133" t="s">
        <v>71</v>
      </c>
      <c r="BJ109" s="136">
        <f>1-SUM(BJ80:BJ108)</f>
        <v>0</v>
      </c>
      <c r="BK109" s="203"/>
      <c r="BL109" s="231" t="s">
        <v>0</v>
      </c>
      <c r="BM109" s="202"/>
      <c r="BN109" s="133" t="s">
        <v>71</v>
      </c>
      <c r="BP109" s="136">
        <f>1-SUM(BP80:BP108)</f>
        <v>0</v>
      </c>
      <c r="BQ109" s="203"/>
      <c r="BR109" s="231" t="s">
        <v>0</v>
      </c>
      <c r="BS109" s="202"/>
      <c r="BT109" s="133" t="s">
        <v>71</v>
      </c>
      <c r="BV109" s="136">
        <f>1-SUM(BV80:BV108)</f>
        <v>0</v>
      </c>
      <c r="BW109" s="203"/>
      <c r="BX109" s="231" t="s">
        <v>0</v>
      </c>
      <c r="BY109" s="202"/>
      <c r="BZ109" s="133" t="s">
        <v>71</v>
      </c>
      <c r="CB109" s="136">
        <f>1-SUM(CB80:CB108)</f>
        <v>0</v>
      </c>
      <c r="CC109" s="203"/>
      <c r="CD109" s="231" t="s">
        <v>0</v>
      </c>
      <c r="CE109" s="202"/>
      <c r="CF109" s="133" t="s">
        <v>71</v>
      </c>
      <c r="CH109" s="136">
        <f>1-SUM(CH80:CH108)</f>
        <v>0</v>
      </c>
      <c r="CI109" s="203"/>
      <c r="CJ109" s="177"/>
      <c r="CK109" s="231" t="s">
        <v>0</v>
      </c>
      <c r="CL109" s="202"/>
      <c r="CM109" s="133" t="s">
        <v>71</v>
      </c>
      <c r="CO109" s="136">
        <f>1-SUM(CO80:CO108)</f>
        <v>0</v>
      </c>
      <c r="CP109" s="203"/>
      <c r="CQ109" s="231" t="s">
        <v>0</v>
      </c>
      <c r="CR109" s="202"/>
      <c r="CS109" s="133" t="s">
        <v>71</v>
      </c>
      <c r="CU109" s="136">
        <f>1-SUM(CU80:CU108)</f>
        <v>0</v>
      </c>
      <c r="CV109" s="203"/>
      <c r="CW109" s="231" t="s">
        <v>0</v>
      </c>
      <c r="CX109" s="202"/>
      <c r="CY109" s="133" t="s">
        <v>71</v>
      </c>
      <c r="DA109" s="136">
        <f>1-SUM(DA80:DA108)</f>
        <v>0</v>
      </c>
      <c r="DB109" s="203"/>
      <c r="DC109" s="231" t="s">
        <v>0</v>
      </c>
      <c r="DD109" s="202"/>
      <c r="DE109" s="133" t="s">
        <v>71</v>
      </c>
      <c r="DG109" s="136">
        <f>1-SUM(DG80:DG108)</f>
        <v>0</v>
      </c>
      <c r="DH109" s="203"/>
      <c r="DI109" s="231" t="s">
        <v>0</v>
      </c>
      <c r="DJ109" s="202"/>
      <c r="DK109" s="133" t="s">
        <v>71</v>
      </c>
      <c r="DM109" s="136">
        <f>1-SUM(DM80:DM108)</f>
        <v>0</v>
      </c>
      <c r="DN109" s="203"/>
      <c r="DO109" s="231" t="s">
        <v>0</v>
      </c>
      <c r="DP109" s="202"/>
      <c r="DQ109" s="133" t="s">
        <v>71</v>
      </c>
      <c r="DS109" s="136">
        <f>1-SUM(DS80:DS108)</f>
        <v>0</v>
      </c>
      <c r="DT109" s="203"/>
      <c r="DU109" s="231" t="s">
        <v>0</v>
      </c>
      <c r="DV109" s="202"/>
      <c r="DW109" s="133" t="s">
        <v>71</v>
      </c>
      <c r="DY109" s="136">
        <f>1-SUM(DY80:DY108)</f>
        <v>0</v>
      </c>
      <c r="DZ109" s="203"/>
      <c r="EA109" s="177"/>
      <c r="EB109" s="231" t="s">
        <v>0</v>
      </c>
      <c r="EC109" s="202"/>
      <c r="ED109" s="133" t="s">
        <v>71</v>
      </c>
      <c r="EF109" s="136">
        <f>1-SUM(EF80:EF108)</f>
        <v>0</v>
      </c>
      <c r="EG109" s="203"/>
      <c r="EH109" s="231" t="s">
        <v>0</v>
      </c>
      <c r="EI109" s="202"/>
      <c r="EJ109" s="133" t="s">
        <v>71</v>
      </c>
      <c r="EL109" s="136">
        <f>1-SUM(EL80:EL108)</f>
        <v>0</v>
      </c>
      <c r="EM109" s="203"/>
      <c r="EN109" s="231" t="s">
        <v>0</v>
      </c>
      <c r="EO109" s="202"/>
      <c r="EP109" s="133" t="s">
        <v>71</v>
      </c>
      <c r="ER109" s="136">
        <f>1-SUM(ER80:ER108)</f>
        <v>0</v>
      </c>
      <c r="ES109" s="203"/>
      <c r="ET109" s="231" t="s">
        <v>0</v>
      </c>
      <c r="EU109" s="202"/>
      <c r="EV109" s="133" t="s">
        <v>71</v>
      </c>
      <c r="EX109" s="136">
        <f>1-SUM(EX82:EX108)</f>
        <v>0</v>
      </c>
      <c r="EY109" s="203"/>
      <c r="EZ109" s="231" t="s">
        <v>0</v>
      </c>
      <c r="FA109" s="202"/>
      <c r="FB109" s="133" t="s">
        <v>71</v>
      </c>
      <c r="FD109" s="136">
        <f>1-SUM(FD82:FD108)</f>
        <v>0</v>
      </c>
      <c r="FE109" s="203"/>
      <c r="FF109" s="231" t="s">
        <v>0</v>
      </c>
      <c r="FG109" s="202"/>
      <c r="FH109" s="133" t="s">
        <v>71</v>
      </c>
      <c r="FJ109" s="136">
        <f>1-SUM(FJ82:FJ108)</f>
        <v>0</v>
      </c>
      <c r="FK109" s="203"/>
      <c r="FL109" s="231" t="s">
        <v>0</v>
      </c>
      <c r="FM109" s="202"/>
      <c r="FN109" s="133" t="s">
        <v>71</v>
      </c>
      <c r="FP109" s="136">
        <f>1-SUM(FP82:FP108)</f>
        <v>0</v>
      </c>
      <c r="FQ109" s="203"/>
      <c r="FR109" s="177"/>
      <c r="FS109" s="199"/>
      <c r="FT109" s="199"/>
      <c r="FU109" s="199"/>
      <c r="FV109" s="200"/>
      <c r="FW109" s="204"/>
    </row>
    <row r="110" spans="1:179" s="208" customFormat="1" ht="12.6" customHeight="1">
      <c r="A110" s="325"/>
      <c r="B110" s="216">
        <f>SUM(C110+I110+O110+U110+AA110+AG110+AM110+AT110+AZ110+BF110+BL110+BR110+BX110+CD110+CK110+CQ110+CW110+DC110+DI110+DO110+DU110+EB110+EH110+EN110+ET110+EZ110+FF110+FL110+FV110)</f>
        <v>2376.1763550000001</v>
      </c>
      <c r="C110" s="232">
        <f>'World Land Data'!B4</f>
        <v>503.21700299999986</v>
      </c>
      <c r="D110" s="143"/>
      <c r="E110" s="143">
        <f>C110-SUM(E80:E108)</f>
        <v>470.75002692571377</v>
      </c>
      <c r="F110" s="143"/>
      <c r="G110" s="143">
        <f>SUM(G80:G108)</f>
        <v>1</v>
      </c>
      <c r="H110" s="143"/>
      <c r="I110" s="228">
        <f>'World Land Data'!C4</f>
        <v>131.51197200000001</v>
      </c>
      <c r="J110" s="143"/>
      <c r="K110" s="143">
        <f>I110-SUM(K80:K108)</f>
        <v>123.02697244125859</v>
      </c>
      <c r="L110" s="143"/>
      <c r="M110" s="143">
        <f>SUM(M80:M108)</f>
        <v>1</v>
      </c>
      <c r="N110" s="143"/>
      <c r="O110" s="234">
        <f>'World Land Data'!D4</f>
        <v>112.11061300000001</v>
      </c>
      <c r="P110" s="143"/>
      <c r="Q110" s="143">
        <f>O110-SUM(Q80:Q108)</f>
        <v>104.87736657103437</v>
      </c>
      <c r="R110" s="143"/>
      <c r="S110" s="143">
        <f>SUM(S80:S108)</f>
        <v>1</v>
      </c>
      <c r="T110" s="143"/>
      <c r="U110" s="234">
        <f>'World Land Data'!E4</f>
        <v>42.999753000000005</v>
      </c>
      <c r="V110" s="143"/>
      <c r="W110" s="143">
        <f>U110-SUM(W80:W108)</f>
        <v>32.137316604989586</v>
      </c>
      <c r="X110" s="143"/>
      <c r="Y110" s="162">
        <f>SUM(Y80:Y109)</f>
        <v>1</v>
      </c>
      <c r="Z110" s="143"/>
      <c r="AA110" s="234">
        <f>'World Land Data'!F4</f>
        <v>486.40746300000001</v>
      </c>
      <c r="AB110" s="143"/>
      <c r="AC110" s="143">
        <f>AA110-SUM(AC80:AC108)</f>
        <v>363.53303325860395</v>
      </c>
      <c r="AD110" s="143"/>
      <c r="AE110" s="162">
        <f>SUM(AE80:AE109)</f>
        <v>1</v>
      </c>
      <c r="AF110" s="143"/>
      <c r="AG110" s="234">
        <f>'World Land Data'!G4</f>
        <v>110.27588200000001</v>
      </c>
      <c r="AH110" s="143"/>
      <c r="AI110" s="143">
        <f>AG110-SUM(AI80:AI108)</f>
        <v>82.418402117995242</v>
      </c>
      <c r="AJ110" s="143"/>
      <c r="AK110" s="162">
        <f>SUM(AK80:AK109)</f>
        <v>1</v>
      </c>
      <c r="AL110" s="143"/>
      <c r="AM110" s="232">
        <f>'World Land Data'!H4</f>
        <v>34.904536</v>
      </c>
      <c r="AN110" s="143"/>
      <c r="AO110" s="143">
        <f>AM110-SUM(AO80:AO108)</f>
        <v>26.087082974226774</v>
      </c>
      <c r="AP110" s="143"/>
      <c r="AQ110" s="162">
        <f>SUM(AQ80:AQ109)</f>
        <v>1</v>
      </c>
      <c r="AR110" s="143"/>
      <c r="AS110" s="205"/>
      <c r="AT110" s="232">
        <f>'World Land Data'!I4</f>
        <v>343.335599</v>
      </c>
      <c r="AU110" s="206"/>
      <c r="AV110" s="155">
        <f>AT110-SUM(AV80:AV108)</f>
        <v>180.39419602677754</v>
      </c>
      <c r="AW110" s="206"/>
      <c r="AX110" s="149">
        <f>SUM(AX80:AX108)</f>
        <v>1</v>
      </c>
      <c r="AY110" s="206"/>
      <c r="AZ110" s="232">
        <f>'World Land Data'!J4</f>
        <v>35.226686999999998</v>
      </c>
      <c r="BA110" s="206"/>
      <c r="BB110" s="155">
        <f>AZ110-SUM(BB80:BB108)</f>
        <v>18.508683336538997</v>
      </c>
      <c r="BC110" s="206"/>
      <c r="BD110" s="149">
        <f>SUM(BD80:BD108)</f>
        <v>1</v>
      </c>
      <c r="BE110" s="206"/>
      <c r="BF110" s="232">
        <f>'World Land Data'!K4</f>
        <v>27.912948999999998</v>
      </c>
      <c r="BG110" s="143"/>
      <c r="BH110" s="155">
        <f>BF110-SUM(BH80:BH108)</f>
        <v>14.665924559694268</v>
      </c>
      <c r="BI110" s="143"/>
      <c r="BJ110" s="149">
        <f>SUM(BJ80:BJ108)</f>
        <v>1</v>
      </c>
      <c r="BK110" s="143"/>
      <c r="BL110" s="232">
        <f>'World Land Data'!L4</f>
        <v>8.1726460000000003</v>
      </c>
      <c r="BM110" s="143"/>
      <c r="BN110" s="155">
        <f>BL110-SUM(BN80:BN108)</f>
        <v>7.9792394115680443</v>
      </c>
      <c r="BO110" s="143"/>
      <c r="BP110" s="149">
        <f>SUM(BP80:BP108)</f>
        <v>1</v>
      </c>
      <c r="BQ110" s="143"/>
      <c r="BR110" s="232">
        <f>'World Land Data'!M4</f>
        <v>209.350818</v>
      </c>
      <c r="BS110" s="143"/>
      <c r="BT110" s="155">
        <f>BR110-SUM(BT80:BT108)</f>
        <v>204.39650730370661</v>
      </c>
      <c r="BU110" s="143"/>
      <c r="BV110" s="149">
        <f>SUM(BV80:BV108)</f>
        <v>1</v>
      </c>
      <c r="BW110" s="143"/>
      <c r="BX110" s="232">
        <f>'World Land Data'!N4</f>
        <v>42.294320999999997</v>
      </c>
      <c r="BY110" s="143"/>
      <c r="BZ110" s="155">
        <f>BX110-SUM(BZ80:BZ108)</f>
        <v>41.293421128078954</v>
      </c>
      <c r="CA110" s="143"/>
      <c r="CB110" s="149">
        <f>SUM(CB80:CB108)</f>
        <v>1</v>
      </c>
      <c r="CC110" s="143"/>
      <c r="CD110" s="232">
        <f>'World Land Data'!O4</f>
        <v>10.076978</v>
      </c>
      <c r="CE110" s="143"/>
      <c r="CF110" s="155">
        <f>CD110-SUM(CF80:CF108)</f>
        <v>9.8385051802199843</v>
      </c>
      <c r="CG110" s="143"/>
      <c r="CH110" s="149">
        <f>SUM(CH80:CH108)</f>
        <v>1</v>
      </c>
      <c r="CI110" s="178"/>
      <c r="CJ110" s="205"/>
      <c r="CK110" s="232">
        <f>'World Land Data'!P4</f>
        <v>0.82662000000000002</v>
      </c>
      <c r="CL110" s="206"/>
      <c r="CM110" s="148">
        <f>CK110-SUM(CM80:CM108)</f>
        <v>0.48379590441814896</v>
      </c>
      <c r="CN110" s="206"/>
      <c r="CO110" s="149">
        <f>SUM(CO80:CO108)</f>
        <v>1</v>
      </c>
      <c r="CP110" s="206"/>
      <c r="CQ110" s="232">
        <f>'World Land Data'!Q4</f>
        <v>0.45823800000000003</v>
      </c>
      <c r="CR110" s="206"/>
      <c r="CS110" s="148">
        <f>CQ110-SUM(CS80:CS108)</f>
        <v>0.26819296369403567</v>
      </c>
      <c r="CT110" s="206"/>
      <c r="CU110" s="149">
        <f>SUM(CU80:CU108)</f>
        <v>1</v>
      </c>
      <c r="CV110" s="206"/>
      <c r="CW110" s="232">
        <f>'World Land Data'!R4</f>
        <v>0.373386</v>
      </c>
      <c r="CX110" s="143"/>
      <c r="CY110" s="148">
        <f>CW110-SUM(CY80:CY108)</f>
        <v>0.21853163190713382</v>
      </c>
      <c r="CZ110" s="143"/>
      <c r="DA110" s="149">
        <f>SUM(DA80:DA108)</f>
        <v>1</v>
      </c>
      <c r="DB110" s="143"/>
      <c r="DC110" s="232">
        <f>'World Land Data'!S4</f>
        <v>0.13128400000000001</v>
      </c>
      <c r="DD110" s="143"/>
      <c r="DE110" s="148">
        <f>DC110-SUM(DE80:DE108)</f>
        <v>0.12837776377901042</v>
      </c>
      <c r="DF110" s="143"/>
      <c r="DG110" s="149">
        <f>SUM(DG80:DG108)</f>
        <v>1</v>
      </c>
      <c r="DH110" s="143"/>
      <c r="DI110" s="232">
        <f>'World Land Data'!T4</f>
        <v>0.24192600000000003</v>
      </c>
      <c r="DJ110" s="143"/>
      <c r="DK110" s="148">
        <f>DI110-SUM(DK80:DK108)</f>
        <v>0.23657047987569602</v>
      </c>
      <c r="DL110" s="143"/>
      <c r="DM110" s="149">
        <f>SUM(DM80:DM108)</f>
        <v>1</v>
      </c>
      <c r="DN110" s="143"/>
      <c r="DO110" s="232">
        <f>'World Land Data'!U4</f>
        <v>0.35439899999999996</v>
      </c>
      <c r="DP110" s="143"/>
      <c r="DQ110" s="148">
        <f>DO110-SUM(DQ80:DQ108)</f>
        <v>0.34655366309312258</v>
      </c>
      <c r="DR110" s="143"/>
      <c r="DS110" s="149">
        <f>SUM(DS80:DS108)</f>
        <v>1</v>
      </c>
      <c r="DT110" s="143"/>
      <c r="DU110" s="232">
        <f>'World Land Data'!V4</f>
        <v>0.30240099999999998</v>
      </c>
      <c r="DV110" s="143"/>
      <c r="DW110" s="148">
        <f>DU110-SUM(DW80:DW108)</f>
        <v>0.29570674373523448</v>
      </c>
      <c r="DX110" s="143"/>
      <c r="DY110" s="149">
        <f>SUM(DY80:DY108)</f>
        <v>1</v>
      </c>
      <c r="DZ110" s="143"/>
      <c r="EA110" s="205"/>
      <c r="EB110" s="232">
        <f>'World Land Data'!W4</f>
        <v>180.03067600000003</v>
      </c>
      <c r="EC110" s="206"/>
      <c r="ED110" s="155">
        <f>EB110-SUM(ED80:ED108)</f>
        <v>105.36655744892545</v>
      </c>
      <c r="EE110" s="155"/>
      <c r="EF110" s="149">
        <f>SUM(EF80:EF108)</f>
        <v>1</v>
      </c>
      <c r="EG110" s="181"/>
      <c r="EH110" s="232">
        <f>'World Land Data'!X4</f>
        <v>10.947978000000001</v>
      </c>
      <c r="EI110" s="181"/>
      <c r="EJ110" s="155">
        <f>EH110-SUM(EJ80:EJ108)</f>
        <v>6.4075233094529498</v>
      </c>
      <c r="EK110" s="155"/>
      <c r="EL110" s="149">
        <f>SUM(EL80:EL108)</f>
        <v>1</v>
      </c>
      <c r="EM110" s="206"/>
      <c r="EN110" s="232">
        <f>'World Land Data'!Y4</f>
        <v>12.263956</v>
      </c>
      <c r="EO110" s="143"/>
      <c r="EP110" s="155">
        <f>EN110-SUM(EP80:EP108)</f>
        <v>7.1777257806058223</v>
      </c>
      <c r="EQ110" s="155"/>
      <c r="ER110" s="149">
        <f>SUM(ER80:ER108)</f>
        <v>1</v>
      </c>
      <c r="ES110" s="143"/>
      <c r="ET110" s="232">
        <f>'World Land Data'!Z4</f>
        <v>1.0140470000000001</v>
      </c>
      <c r="EU110" s="143"/>
      <c r="EV110" s="155">
        <f>ET110-SUM(EV80:EV108)</f>
        <v>0.99159902369530317</v>
      </c>
      <c r="EW110" s="155"/>
      <c r="EX110" s="149">
        <f>SUM(EX80:EX108)</f>
        <v>1</v>
      </c>
      <c r="EY110" s="143"/>
      <c r="EZ110" s="232">
        <f>'World Land Data'!AA4</f>
        <v>4.5370330000000001</v>
      </c>
      <c r="FA110" s="143"/>
      <c r="FB110" s="155">
        <f>EZ110-SUM(FB80:FB108)</f>
        <v>4.4365966205445826</v>
      </c>
      <c r="FC110" s="155"/>
      <c r="FD110" s="149">
        <f>SUM(FD80:FD108)</f>
        <v>1</v>
      </c>
      <c r="FE110" s="143"/>
      <c r="FF110" s="232">
        <f>'World Land Data'!AB4</f>
        <v>1.6826010000000002</v>
      </c>
      <c r="FG110" s="207"/>
      <c r="FH110" s="155">
        <f>FF110-SUM(FH80:FH108)</f>
        <v>1.645353232018576</v>
      </c>
      <c r="FI110" s="155"/>
      <c r="FJ110" s="149">
        <f>SUM(FJ80:FJ108)</f>
        <v>1</v>
      </c>
      <c r="FK110" s="143"/>
      <c r="FL110" s="232">
        <f>'World Land Data'!AC4</f>
        <v>0.77564100000000002</v>
      </c>
      <c r="FM110" s="143"/>
      <c r="FN110" s="155">
        <f>FL110-SUM(FN80:FN108)</f>
        <v>0.75847062151759104</v>
      </c>
      <c r="FO110" s="155"/>
      <c r="FP110" s="149">
        <f>SUM(FP80:FP108)</f>
        <v>1</v>
      </c>
      <c r="FQ110" s="143"/>
      <c r="FR110" s="205"/>
      <c r="FS110" s="178"/>
      <c r="FT110" s="178"/>
      <c r="FU110" s="178"/>
      <c r="FV110" s="232">
        <f>'World Land Data'!AD4</f>
        <v>64.438948999999994</v>
      </c>
      <c r="FW110" s="143"/>
    </row>
    <row r="111" spans="1:179" ht="12.6" customHeight="1">
      <c r="A111" s="1093" t="s">
        <v>74</v>
      </c>
      <c r="B111" s="222" t="s">
        <v>78</v>
      </c>
      <c r="C111" s="226" t="str">
        <f>$B111</f>
        <v>Peatland Protection</v>
      </c>
      <c r="D111" s="125">
        <f>'Advance Control'!$F$31</f>
        <v>1.5248584528145493E-3</v>
      </c>
      <c r="E111" s="126">
        <f>D111*$C$141</f>
        <v>0.11505418112967403</v>
      </c>
      <c r="F111" s="104">
        <f>'Advance Control'!$I$31</f>
        <v>2.6633324746125328E-2</v>
      </c>
      <c r="G111" s="51">
        <f>(D111+F111)</f>
        <v>2.8158183198939878E-2</v>
      </c>
      <c r="H111" s="52">
        <f>F111*$C$141</f>
        <v>2.0095474198081549</v>
      </c>
      <c r="I111" s="226" t="str">
        <f>$B111</f>
        <v>Peatland Protection</v>
      </c>
      <c r="J111" s="125">
        <f>'Advance Control'!$F$31</f>
        <v>1.5248584528145493E-3</v>
      </c>
      <c r="K111" s="126">
        <f>J111*$I$141</f>
        <v>3.1882638673075309E-2</v>
      </c>
      <c r="L111" s="104">
        <f>'Advance Control'!$I$31</f>
        <v>2.6633324746125328E-2</v>
      </c>
      <c r="M111" s="51">
        <f>(J111+L111)</f>
        <v>2.8158183198939878E-2</v>
      </c>
      <c r="N111" s="52">
        <f>L111*$I$141</f>
        <v>0.5568652408202639</v>
      </c>
      <c r="O111" s="226" t="str">
        <f>$B111</f>
        <v>Peatland Protection</v>
      </c>
      <c r="P111" s="125">
        <f>'Advance Control'!$F$31</f>
        <v>1.5248584528145493E-3</v>
      </c>
      <c r="Q111" s="100">
        <f>P111*$O$141</f>
        <v>2.8448312819326603E-2</v>
      </c>
      <c r="R111" s="104">
        <f>'Advance Control'!$I$31</f>
        <v>2.6633324746125328E-2</v>
      </c>
      <c r="S111" s="55">
        <f>(P111+R111)</f>
        <v>2.8158183198939878E-2</v>
      </c>
      <c r="T111" s="56">
        <f>R111*$O$141</f>
        <v>0.49688097436059692</v>
      </c>
      <c r="U111" s="226" t="str">
        <f>$B111</f>
        <v>Peatland Protection</v>
      </c>
      <c r="V111" s="99"/>
      <c r="W111" s="100"/>
      <c r="X111" s="104"/>
      <c r="Y111" s="55"/>
      <c r="Z111" s="56"/>
      <c r="AA111" s="226" t="str">
        <f>$B111</f>
        <v>Peatland Protection</v>
      </c>
      <c r="AB111" s="99"/>
      <c r="AC111" s="100"/>
      <c r="AD111" s="104"/>
      <c r="AE111" s="55"/>
      <c r="AF111" s="56"/>
      <c r="AG111" s="226" t="str">
        <f>$B111</f>
        <v>Peatland Protection</v>
      </c>
      <c r="AH111" s="99"/>
      <c r="AI111" s="100"/>
      <c r="AJ111" s="104"/>
      <c r="AK111" s="55"/>
      <c r="AL111" s="56"/>
      <c r="AM111" s="226" t="str">
        <f>$B111</f>
        <v>Peatland Protection</v>
      </c>
      <c r="AN111" s="99"/>
      <c r="AO111" s="100"/>
      <c r="AP111" s="104"/>
      <c r="AQ111" s="55"/>
      <c r="AR111" s="56"/>
      <c r="AS111" s="176">
        <f>SUM(E111+K111+Q111+W111+AC111+AI111+AO111)+SUM(H111+N111+T111+Z111+AF111+AL111+AR111)</f>
        <v>3.2386787676110917</v>
      </c>
      <c r="AT111" s="226" t="str">
        <f>$B111</f>
        <v>Peatland Protection</v>
      </c>
      <c r="AU111" s="99">
        <f>'Advance Control'!$F$81</f>
        <v>0</v>
      </c>
      <c r="AV111" s="100">
        <f t="shared" ref="AV111" si="359">AU111*$AT$141</f>
        <v>0</v>
      </c>
      <c r="AW111" s="104">
        <f>'Advance Control'!$I$81</f>
        <v>1.3479347960566662E-2</v>
      </c>
      <c r="AX111" s="55">
        <f t="shared" ref="AX111" si="360">(AU111+AW111)</f>
        <v>1.3479347960566662E-2</v>
      </c>
      <c r="AY111" s="56">
        <f t="shared" ref="AY111" si="361">AW111*$AT$141</f>
        <v>7.9584529396634025</v>
      </c>
      <c r="AZ111" s="226" t="str">
        <f>$B111</f>
        <v>Peatland Protection</v>
      </c>
      <c r="BA111" s="99">
        <f>'Advance Control'!$F$81</f>
        <v>0</v>
      </c>
      <c r="BB111" s="100">
        <f t="shared" ref="BB111" si="362">BA111*$AZ$141</f>
        <v>0</v>
      </c>
      <c r="BC111" s="104">
        <f>'Advance Control'!$I$81</f>
        <v>1.3479347960566662E-2</v>
      </c>
      <c r="BD111" s="55">
        <f t="shared" ref="BD111" si="363">(BA111+BC111)</f>
        <v>1.3479347960566662E-2</v>
      </c>
      <c r="BE111" s="56">
        <f t="shared" ref="BE111" si="364">BC111*$AZ$141</f>
        <v>2.4294421516259121</v>
      </c>
      <c r="BF111" s="226" t="str">
        <f>$B111</f>
        <v>Peatland Protection</v>
      </c>
      <c r="BG111" s="99">
        <f>'Advance Control'!$F$81</f>
        <v>0</v>
      </c>
      <c r="BH111" s="103">
        <f t="shared" ref="BH111" si="365">BG111*$BF$141</f>
        <v>0</v>
      </c>
      <c r="BI111" s="104">
        <f>'Advance Control'!$I$81</f>
        <v>1.3479347960566662E-2</v>
      </c>
      <c r="BJ111" s="41">
        <f t="shared" ref="BJ111" si="366">(BG111+BI111)</f>
        <v>1.3479347960566662E-2</v>
      </c>
      <c r="BK111" s="42">
        <f t="shared" ref="BK111" si="367">BI111*$BF$141</f>
        <v>0.91210490871068639</v>
      </c>
      <c r="BL111" s="226" t="str">
        <f>$B111</f>
        <v>Peatland Protection</v>
      </c>
      <c r="BM111" s="99"/>
      <c r="BN111" s="100"/>
      <c r="BO111" s="104"/>
      <c r="BP111" s="55"/>
      <c r="BQ111" s="56"/>
      <c r="BR111" s="226" t="str">
        <f>$B111</f>
        <v>Peatland Protection</v>
      </c>
      <c r="BS111" s="102"/>
      <c r="BT111" s="103"/>
      <c r="BU111" s="106"/>
      <c r="BV111" s="41"/>
      <c r="BW111" s="42"/>
      <c r="BX111" s="226" t="str">
        <f>$B111</f>
        <v>Peatland Protection</v>
      </c>
      <c r="BY111" s="102"/>
      <c r="BZ111" s="103"/>
      <c r="CA111" s="106"/>
      <c r="CB111" s="41"/>
      <c r="CC111" s="42"/>
      <c r="CD111" s="226" t="str">
        <f>$B111</f>
        <v>Peatland Protection</v>
      </c>
      <c r="CE111" s="99"/>
      <c r="CF111" s="100"/>
      <c r="CG111" s="104"/>
      <c r="CH111" s="55"/>
      <c r="CI111" s="56"/>
      <c r="CJ111" s="176">
        <f t="shared" ref="CJ111:CJ138" si="368">SUM(AV111+BB111+BH111+BN111+BT111+BZ111+CF111)+SUM(AY111+BE111+BK111+BQ111+BW111+CC111+CI111)</f>
        <v>11.3</v>
      </c>
      <c r="CK111" s="226" t="str">
        <f>$B111</f>
        <v>Peatland Protection</v>
      </c>
      <c r="CL111" s="119">
        <f>'Advance Control'!$F$124</f>
        <v>0</v>
      </c>
      <c r="CM111" s="100">
        <f>CL111*$CK$141</f>
        <v>0</v>
      </c>
      <c r="CN111" s="106">
        <f>'Advance Control'!$I$124</f>
        <v>1.4160598016804417E-2</v>
      </c>
      <c r="CO111" s="55">
        <f t="shared" ref="CO111" si="369">(CL111+CN111)</f>
        <v>1.4160598016804417E-2</v>
      </c>
      <c r="CP111" s="56">
        <f>CN111*$CK$141</f>
        <v>0.41765529761826259</v>
      </c>
      <c r="CQ111" s="226" t="str">
        <f>$B111</f>
        <v>Peatland Protection</v>
      </c>
      <c r="CR111" s="119">
        <f>'Advance Control'!$F$124</f>
        <v>0</v>
      </c>
      <c r="CS111" s="100">
        <f>CR111*$CQ$141</f>
        <v>0</v>
      </c>
      <c r="CT111" s="106">
        <f>'Advance Control'!$I$124</f>
        <v>1.4160598016804417E-2</v>
      </c>
      <c r="CU111" s="55">
        <f t="shared" ref="CU111" si="370">(CR111+CT111)</f>
        <v>1.4160598016804417E-2</v>
      </c>
      <c r="CV111" s="56">
        <f>CT111*$CQ$141</f>
        <v>7.0762009313361449E-2</v>
      </c>
      <c r="CW111" s="226" t="str">
        <f>$B111</f>
        <v>Peatland Protection</v>
      </c>
      <c r="CX111" s="119">
        <f>'Advance Control'!$F$124</f>
        <v>0</v>
      </c>
      <c r="CY111" s="100">
        <f>CX111*$CW$141</f>
        <v>0</v>
      </c>
      <c r="CZ111" s="106">
        <f>'Advance Control'!$I$124</f>
        <v>1.4160598016804417E-2</v>
      </c>
      <c r="DA111" s="55">
        <f t="shared" ref="DA111" si="371">(CX111+CZ111)</f>
        <v>1.4160598016804417E-2</v>
      </c>
      <c r="DB111" s="56">
        <f>CZ111*$CW$141</f>
        <v>1.5917829106503724E-2</v>
      </c>
      <c r="DC111" s="226" t="str">
        <f>$B111</f>
        <v>Peatland Protection</v>
      </c>
      <c r="DD111" s="102"/>
      <c r="DE111" s="103"/>
      <c r="DF111" s="106"/>
      <c r="DG111" s="41"/>
      <c r="DH111" s="42"/>
      <c r="DI111" s="226" t="str">
        <f>$B111</f>
        <v>Peatland Protection</v>
      </c>
      <c r="DJ111" s="102"/>
      <c r="DK111" s="103"/>
      <c r="DL111" s="106"/>
      <c r="DM111" s="41"/>
      <c r="DN111" s="42"/>
      <c r="DO111" s="226" t="str">
        <f>$B111</f>
        <v>Peatland Protection</v>
      </c>
      <c r="DP111" s="102"/>
      <c r="DQ111" s="103"/>
      <c r="DR111" s="106"/>
      <c r="DS111" s="41"/>
      <c r="DT111" s="42"/>
      <c r="DU111" s="226" t="str">
        <f>$B111</f>
        <v>Peatland Protection</v>
      </c>
      <c r="DV111" s="102"/>
      <c r="DW111" s="103"/>
      <c r="DX111" s="106"/>
      <c r="DY111" s="41"/>
      <c r="DZ111" s="42"/>
      <c r="EA111" s="176">
        <f t="shared" ref="EA111:EA138" si="372">SUM(CM111+CS111+CY111+DE111+DK111+DQ111+DW111)+SUM(CP111+CV111+DB111+DH111+DN111+DT111+DZ111)</f>
        <v>0.50433513603812774</v>
      </c>
      <c r="EB111" s="226" t="str">
        <f>$B111</f>
        <v>Peatland Protection</v>
      </c>
      <c r="EC111" s="119">
        <f>'Advance Control'!$F$124</f>
        <v>0</v>
      </c>
      <c r="ED111" s="126">
        <f>EC111*$EB$141</f>
        <v>0</v>
      </c>
      <c r="EE111" s="106">
        <f>'Advance Control'!$I$124</f>
        <v>1.4160598016804417E-2</v>
      </c>
      <c r="EF111" s="51">
        <f t="shared" ref="EF111" si="373">(EC111+EE111)</f>
        <v>1.4160598016804417E-2</v>
      </c>
      <c r="EG111" s="52">
        <f>EE111*$EB$141</f>
        <v>2.2000191972623164</v>
      </c>
      <c r="EH111" s="226" t="str">
        <f>$B111</f>
        <v>Peatland Protection</v>
      </c>
      <c r="EI111" s="119">
        <f>'Advance Control'!$F$124</f>
        <v>0</v>
      </c>
      <c r="EJ111" s="126">
        <f>EI111*$EH$141</f>
        <v>0</v>
      </c>
      <c r="EK111" s="106">
        <f>'Advance Control'!$I$124</f>
        <v>1.4160598016804417E-2</v>
      </c>
      <c r="EL111" s="51">
        <f t="shared" ref="EL111" si="374">(EI111+EK111)</f>
        <v>1.4160598016804417E-2</v>
      </c>
      <c r="EM111" s="52">
        <f>EK111*$EH$141</f>
        <v>0.61990760726397187</v>
      </c>
      <c r="EN111" s="226" t="str">
        <f>$B111</f>
        <v>Peatland Protection</v>
      </c>
      <c r="EO111" s="119">
        <f>'Advance Control'!$F$124</f>
        <v>0</v>
      </c>
      <c r="EP111" s="126">
        <f>EO111*$EN$141</f>
        <v>0</v>
      </c>
      <c r="EQ111" s="106">
        <f>'Advance Control'!$I$124</f>
        <v>1.4160598016804417E-2</v>
      </c>
      <c r="ER111" s="51">
        <f t="shared" ref="ER111" si="375">(EO111+EQ111)</f>
        <v>1.4160598016804417E-2</v>
      </c>
      <c r="ES111" s="52">
        <f>EQ111*$EN$141</f>
        <v>0.13561702428819905</v>
      </c>
      <c r="ET111" s="226" t="str">
        <f>$B111</f>
        <v>Peatland Protection</v>
      </c>
      <c r="EU111" s="102"/>
      <c r="EV111" s="103"/>
      <c r="EW111" s="106"/>
      <c r="EX111" s="41"/>
      <c r="EY111" s="42"/>
      <c r="EZ111" s="226" t="str">
        <f>$B111</f>
        <v>Peatland Protection</v>
      </c>
      <c r="FA111" s="102"/>
      <c r="FB111" s="103"/>
      <c r="FC111" s="106"/>
      <c r="FD111" s="41"/>
      <c r="FE111" s="42"/>
      <c r="FF111" s="226" t="str">
        <f>$B111</f>
        <v>Peatland Protection</v>
      </c>
      <c r="FG111" s="102"/>
      <c r="FH111" s="103"/>
      <c r="FI111" s="106"/>
      <c r="FJ111" s="41"/>
      <c r="FK111" s="42"/>
      <c r="FL111" s="226" t="str">
        <f>$B111</f>
        <v>Peatland Protection</v>
      </c>
      <c r="FM111" s="102"/>
      <c r="FN111" s="103"/>
      <c r="FO111" s="106"/>
      <c r="FP111" s="41"/>
      <c r="FQ111" s="42"/>
      <c r="FR111" s="176">
        <f t="shared" ref="FR111:FR138" si="376">SUM(ED111+EJ111+EP111+EV111+FB111+FH111+FN111)+SUM(EG111+EM111+ES111+EY111+FE111+FK111+FQ111)</f>
        <v>2.9555438288144873</v>
      </c>
      <c r="FS111" s="32"/>
      <c r="FT111" s="34"/>
      <c r="FU111" s="34"/>
      <c r="FV111" s="38"/>
      <c r="FW111" s="37"/>
    </row>
    <row r="112" spans="1:179" ht="12.6" customHeight="1">
      <c r="A112" s="1094"/>
      <c r="B112" s="222" t="s">
        <v>550</v>
      </c>
      <c r="C112" s="226" t="str">
        <f t="shared" ref="C112:C139" si="377">$B112</f>
        <v>Mangrove Protection</v>
      </c>
      <c r="D112" s="125">
        <f>'Advance Control'!$F$32</f>
        <v>4.0932410566798397E-3</v>
      </c>
      <c r="E112" s="126">
        <f>D112*$C$141</f>
        <v>0.30884473052131617</v>
      </c>
      <c r="F112" s="104">
        <f>'Advance Control'!$I$32</f>
        <v>4.3108561108251122E-3</v>
      </c>
      <c r="G112" s="51">
        <f>(D112+F112)</f>
        <v>8.4040971675049519E-3</v>
      </c>
      <c r="H112" s="52">
        <f>F112*$C$141</f>
        <v>0.3252643016690252</v>
      </c>
      <c r="I112" s="226" t="str">
        <f t="shared" ref="I112:I139" si="378">$B112</f>
        <v>Mangrove Protection</v>
      </c>
      <c r="J112" s="125">
        <f>'Advance Control'!$F$32</f>
        <v>4.0932410566798397E-3</v>
      </c>
      <c r="K112" s="126">
        <f>J112*$I$141</f>
        <v>8.5583894932044491E-2</v>
      </c>
      <c r="L112" s="104">
        <f>'Advance Control'!$I$32</f>
        <v>4.3108561108251122E-3</v>
      </c>
      <c r="M112" s="51">
        <f>(J112+L112)</f>
        <v>8.4040971675049519E-3</v>
      </c>
      <c r="N112" s="52">
        <f>L112*$I$141</f>
        <v>9.0133918659380738E-2</v>
      </c>
      <c r="O112" s="226" t="str">
        <f t="shared" ref="O112:O139" si="379">$B112</f>
        <v>Mangrove Protection</v>
      </c>
      <c r="P112" s="125">
        <f>'Advance Control'!$F$32</f>
        <v>4.0932410566798397E-3</v>
      </c>
      <c r="Q112" s="126">
        <f>P112*$O$141</f>
        <v>7.6364990999922666E-2</v>
      </c>
      <c r="R112" s="104">
        <f>'Advance Control'!$I$32</f>
        <v>4.3108561108251122E-3</v>
      </c>
      <c r="S112" s="51">
        <f>(P112+R112)</f>
        <v>8.4040971675049519E-3</v>
      </c>
      <c r="T112" s="56">
        <f>R112*$O$141</f>
        <v>8.042489644432152E-2</v>
      </c>
      <c r="U112" s="226" t="str">
        <f t="shared" ref="U112:U139" si="380">$B112</f>
        <v>Mangrove Protection</v>
      </c>
      <c r="V112" s="99"/>
      <c r="W112" s="100"/>
      <c r="X112" s="104"/>
      <c r="Y112" s="55"/>
      <c r="Z112" s="56"/>
      <c r="AA112" s="226" t="str">
        <f t="shared" ref="AA112:AA139" si="381">$B112</f>
        <v>Mangrove Protection</v>
      </c>
      <c r="AB112" s="99"/>
      <c r="AC112" s="100"/>
      <c r="AD112" s="104"/>
      <c r="AE112" s="55"/>
      <c r="AF112" s="56"/>
      <c r="AG112" s="226" t="str">
        <f t="shared" ref="AG112:AG139" si="382">$B112</f>
        <v>Mangrove Protection</v>
      </c>
      <c r="AH112" s="99"/>
      <c r="AI112" s="100"/>
      <c r="AJ112" s="104"/>
      <c r="AK112" s="55"/>
      <c r="AL112" s="56"/>
      <c r="AM112" s="226" t="str">
        <f t="shared" ref="AM112:AM139" si="383">$B112</f>
        <v>Mangrove Protection</v>
      </c>
      <c r="AN112" s="99"/>
      <c r="AO112" s="100"/>
      <c r="AP112" s="104"/>
      <c r="AQ112" s="55"/>
      <c r="AR112" s="56"/>
      <c r="AS112" s="176">
        <f t="shared" ref="AS112:AS139" si="384">SUM(E112+K112+Q112+W112+AC112+AI112+AO112)+SUM(H112+N112+T112+Z112+AF112+AL112+AR112)</f>
        <v>0.96661673322601083</v>
      </c>
      <c r="AT112" s="226" t="str">
        <f t="shared" ref="AT112:AT139" si="385">$B112</f>
        <v>Mangrove Protection</v>
      </c>
      <c r="AU112" s="99"/>
      <c r="AV112" s="100"/>
      <c r="AW112" s="104"/>
      <c r="AX112" s="55"/>
      <c r="AY112" s="56"/>
      <c r="AZ112" s="226" t="str">
        <f t="shared" ref="AZ112:AZ139" si="386">$B112</f>
        <v>Mangrove Protection</v>
      </c>
      <c r="BA112" s="99"/>
      <c r="BB112" s="100"/>
      <c r="BC112" s="104"/>
      <c r="BD112" s="55"/>
      <c r="BE112" s="56"/>
      <c r="BF112" s="226" t="str">
        <f t="shared" ref="BF112:BF139" si="387">$B112</f>
        <v>Mangrove Protection</v>
      </c>
      <c r="BG112" s="99"/>
      <c r="BH112" s="103"/>
      <c r="BI112" s="104"/>
      <c r="BJ112" s="41"/>
      <c r="BK112" s="42"/>
      <c r="BL112" s="226" t="str">
        <f t="shared" ref="BL112:BL139" si="388">$B112</f>
        <v>Mangrove Protection</v>
      </c>
      <c r="BM112" s="99"/>
      <c r="BN112" s="100"/>
      <c r="BO112" s="104"/>
      <c r="BP112" s="55"/>
      <c r="BQ112" s="56"/>
      <c r="BR112" s="226" t="str">
        <f t="shared" ref="BR112:BR139" si="389">$B112</f>
        <v>Mangrove Protection</v>
      </c>
      <c r="BS112" s="99"/>
      <c r="BT112" s="100"/>
      <c r="BU112" s="104"/>
      <c r="BV112" s="55"/>
      <c r="BW112" s="56"/>
      <c r="BX112" s="226" t="str">
        <f t="shared" ref="BX112:BX139" si="390">$B112</f>
        <v>Mangrove Protection</v>
      </c>
      <c r="BY112" s="99"/>
      <c r="BZ112" s="100"/>
      <c r="CA112" s="104"/>
      <c r="CB112" s="55"/>
      <c r="CC112" s="56"/>
      <c r="CD112" s="226" t="str">
        <f t="shared" ref="CD112:CD139" si="391">$B112</f>
        <v>Mangrove Protection</v>
      </c>
      <c r="CE112" s="99"/>
      <c r="CF112" s="100"/>
      <c r="CG112" s="104"/>
      <c r="CH112" s="55"/>
      <c r="CI112" s="56"/>
      <c r="CJ112" s="176">
        <f t="shared" si="368"/>
        <v>0</v>
      </c>
      <c r="CK112" s="226" t="str">
        <f t="shared" ref="CK112:CK139" si="392">$B112</f>
        <v>Mangrove Protection</v>
      </c>
      <c r="CL112" s="102"/>
      <c r="CM112" s="100"/>
      <c r="CN112" s="106"/>
      <c r="CO112" s="55"/>
      <c r="CP112" s="56"/>
      <c r="CQ112" s="226" t="str">
        <f t="shared" ref="CQ112:CQ139" si="393">$B112</f>
        <v>Mangrove Protection</v>
      </c>
      <c r="CR112" s="102"/>
      <c r="CS112" s="100"/>
      <c r="CT112" s="106"/>
      <c r="CU112" s="55"/>
      <c r="CV112" s="56"/>
      <c r="CW112" s="226" t="str">
        <f t="shared" ref="CW112:CW139" si="394">$B112</f>
        <v>Mangrove Protection</v>
      </c>
      <c r="CX112" s="102"/>
      <c r="CY112" s="103"/>
      <c r="CZ112" s="106"/>
      <c r="DA112" s="41"/>
      <c r="DB112" s="42"/>
      <c r="DC112" s="226" t="str">
        <f t="shared" ref="DC112:DC139" si="395">$B112</f>
        <v>Mangrove Protection</v>
      </c>
      <c r="DD112" s="102"/>
      <c r="DE112" s="103"/>
      <c r="DF112" s="106"/>
      <c r="DG112" s="41"/>
      <c r="DH112" s="42"/>
      <c r="DI112" s="226" t="str">
        <f t="shared" ref="DI112:DI139" si="396">$B112</f>
        <v>Mangrove Protection</v>
      </c>
      <c r="DJ112" s="125"/>
      <c r="DK112" s="126"/>
      <c r="DL112" s="113"/>
      <c r="DM112" s="51"/>
      <c r="DN112" s="52"/>
      <c r="DO112" s="226" t="str">
        <f t="shared" ref="DO112:DO139" si="397">$B112</f>
        <v>Mangrove Protection</v>
      </c>
      <c r="DP112" s="102"/>
      <c r="DQ112" s="103"/>
      <c r="DR112" s="106"/>
      <c r="DS112" s="41"/>
      <c r="DT112" s="42"/>
      <c r="DU112" s="226" t="str">
        <f t="shared" ref="DU112:DU139" si="398">$B112</f>
        <v>Mangrove Protection</v>
      </c>
      <c r="DV112" s="102"/>
      <c r="DW112" s="103"/>
      <c r="DX112" s="106"/>
      <c r="DY112" s="41"/>
      <c r="DZ112" s="42"/>
      <c r="EA112" s="176">
        <f t="shared" si="372"/>
        <v>0</v>
      </c>
      <c r="EB112" s="226" t="str">
        <f t="shared" ref="EB112:EB139" si="399">$B112</f>
        <v>Mangrove Protection</v>
      </c>
      <c r="EC112" s="102"/>
      <c r="ED112" s="126"/>
      <c r="EE112" s="106"/>
      <c r="EF112" s="51"/>
      <c r="EG112" s="52"/>
      <c r="EH112" s="226" t="str">
        <f t="shared" ref="EH112:EH139" si="400">$B112</f>
        <v>Mangrove Protection</v>
      </c>
      <c r="EI112" s="102"/>
      <c r="EJ112" s="126"/>
      <c r="EK112" s="106"/>
      <c r="EL112" s="51"/>
      <c r="EM112" s="52"/>
      <c r="EN112" s="226" t="str">
        <f t="shared" ref="EN112:EN139" si="401">$B112</f>
        <v>Mangrove Protection</v>
      </c>
      <c r="EO112" s="102"/>
      <c r="EP112" s="103"/>
      <c r="EQ112" s="106"/>
      <c r="ER112" s="41"/>
      <c r="ES112" s="42"/>
      <c r="ET112" s="226" t="str">
        <f t="shared" ref="ET112:ET139" si="402">$B112</f>
        <v>Mangrove Protection</v>
      </c>
      <c r="EU112" s="102"/>
      <c r="EV112" s="103"/>
      <c r="EW112" s="106"/>
      <c r="EX112" s="41"/>
      <c r="EY112" s="42"/>
      <c r="EZ112" s="226" t="str">
        <f t="shared" ref="EZ112:EZ139" si="403">$B112</f>
        <v>Mangrove Protection</v>
      </c>
      <c r="FA112" s="125"/>
      <c r="FB112" s="126"/>
      <c r="FC112" s="113"/>
      <c r="FD112" s="51"/>
      <c r="FE112" s="52"/>
      <c r="FF112" s="226" t="str">
        <f t="shared" ref="FF112:FF139" si="404">$B112</f>
        <v>Mangrove Protection</v>
      </c>
      <c r="FG112" s="102"/>
      <c r="FH112" s="103"/>
      <c r="FI112" s="106"/>
      <c r="FJ112" s="41"/>
      <c r="FK112" s="42"/>
      <c r="FL112" s="226" t="str">
        <f t="shared" ref="FL112:FL139" si="405">$B112</f>
        <v>Mangrove Protection</v>
      </c>
      <c r="FM112" s="102"/>
      <c r="FN112" s="103"/>
      <c r="FO112" s="106"/>
      <c r="FP112" s="41"/>
      <c r="FQ112" s="42"/>
      <c r="FR112" s="176">
        <f t="shared" si="376"/>
        <v>0</v>
      </c>
      <c r="FS112" s="32"/>
      <c r="FT112" s="34"/>
      <c r="FU112" s="34"/>
      <c r="FV112" s="38"/>
      <c r="FW112" s="37"/>
    </row>
    <row r="113" spans="1:179" ht="12.6" customHeight="1">
      <c r="A113" s="1094"/>
      <c r="B113" s="222" t="s">
        <v>79</v>
      </c>
      <c r="C113" s="226" t="str">
        <f t="shared" si="377"/>
        <v>IP Forest Management</v>
      </c>
      <c r="D113" s="125">
        <f>'Advance Control'!$F$33</f>
        <v>0.28506196803751721</v>
      </c>
      <c r="E113" s="126">
        <f>D113*$C$141</f>
        <v>21.50860051517099</v>
      </c>
      <c r="F113" s="113">
        <f>'Advance Control'!$I$33</f>
        <v>0.26558441917030323</v>
      </c>
      <c r="G113" s="51">
        <f>(D113+F113)</f>
        <v>0.55064638720782044</v>
      </c>
      <c r="H113" s="52">
        <f>F113*$C$141</f>
        <v>20.038973330303975</v>
      </c>
      <c r="I113" s="226" t="str">
        <f t="shared" si="378"/>
        <v>IP Forest Management</v>
      </c>
      <c r="J113" s="125">
        <f>'Advance Control'!$F$33</f>
        <v>0.28506196803751721</v>
      </c>
      <c r="K113" s="126">
        <f>J113*$I$141</f>
        <v>5.9602435292275846</v>
      </c>
      <c r="L113" s="113">
        <f>'Advance Control'!$I$33</f>
        <v>0.26558441917030323</v>
      </c>
      <c r="M113" s="51">
        <f>(J113+L113)</f>
        <v>0.55064638720782044</v>
      </c>
      <c r="N113" s="52">
        <f>L113*$I$141</f>
        <v>5.5529954652355924</v>
      </c>
      <c r="O113" s="226" t="str">
        <f t="shared" si="379"/>
        <v>IP Forest Management</v>
      </c>
      <c r="P113" s="125">
        <f>'Advance Control'!$F$33</f>
        <v>0.28506196803751721</v>
      </c>
      <c r="Q113" s="100">
        <f>P113*$O$141</f>
        <v>5.3182195532023187</v>
      </c>
      <c r="R113" s="113">
        <f>'Advance Control'!$I$33</f>
        <v>0.26558441917030323</v>
      </c>
      <c r="S113" s="55">
        <f>(P113+R113)</f>
        <v>0.55064638720782044</v>
      </c>
      <c r="T113" s="56">
        <f>R113*$O$141</f>
        <v>4.9548393311853358</v>
      </c>
      <c r="U113" s="226" t="str">
        <f t="shared" si="380"/>
        <v>IP Forest Management</v>
      </c>
      <c r="V113" s="99"/>
      <c r="W113" s="100"/>
      <c r="X113" s="106"/>
      <c r="Y113" s="55"/>
      <c r="Z113" s="56"/>
      <c r="AA113" s="226" t="str">
        <f t="shared" si="381"/>
        <v>IP Forest Management</v>
      </c>
      <c r="AB113" s="99"/>
      <c r="AC113" s="100"/>
      <c r="AD113" s="106"/>
      <c r="AE113" s="55"/>
      <c r="AF113" s="56"/>
      <c r="AG113" s="226" t="str">
        <f t="shared" si="382"/>
        <v>IP Forest Management</v>
      </c>
      <c r="AH113" s="99"/>
      <c r="AI113" s="100"/>
      <c r="AJ113" s="106"/>
      <c r="AK113" s="55"/>
      <c r="AL113" s="56"/>
      <c r="AM113" s="226" t="str">
        <f t="shared" si="383"/>
        <v>IP Forest Management</v>
      </c>
      <c r="AN113" s="99"/>
      <c r="AO113" s="100"/>
      <c r="AP113" s="106"/>
      <c r="AQ113" s="55"/>
      <c r="AR113" s="56"/>
      <c r="AS113" s="176">
        <f t="shared" si="384"/>
        <v>63.333871724325796</v>
      </c>
      <c r="AT113" s="226" t="str">
        <f t="shared" si="385"/>
        <v>IP Forest Management</v>
      </c>
      <c r="AU113" s="102"/>
      <c r="AV113" s="100"/>
      <c r="AW113" s="106"/>
      <c r="AX113" s="55"/>
      <c r="AY113" s="56"/>
      <c r="AZ113" s="226" t="str">
        <f t="shared" si="386"/>
        <v>IP Forest Management</v>
      </c>
      <c r="BA113" s="102"/>
      <c r="BB113" s="100"/>
      <c r="BC113" s="106"/>
      <c r="BD113" s="55"/>
      <c r="BE113" s="56"/>
      <c r="BF113" s="226" t="str">
        <f t="shared" si="387"/>
        <v>IP Forest Management</v>
      </c>
      <c r="BG113" s="102"/>
      <c r="BH113" s="103"/>
      <c r="BI113" s="106"/>
      <c r="BJ113" s="41"/>
      <c r="BK113" s="42"/>
      <c r="BL113" s="226" t="str">
        <f t="shared" si="388"/>
        <v>IP Forest Management</v>
      </c>
      <c r="BM113" s="102"/>
      <c r="BN113" s="100"/>
      <c r="BO113" s="106"/>
      <c r="BP113" s="55"/>
      <c r="BQ113" s="56"/>
      <c r="BR113" s="226" t="str">
        <f t="shared" si="389"/>
        <v>IP Forest Management</v>
      </c>
      <c r="BS113" s="102"/>
      <c r="BT113" s="103"/>
      <c r="BU113" s="106"/>
      <c r="BV113" s="41"/>
      <c r="BW113" s="42"/>
      <c r="BX113" s="226" t="str">
        <f t="shared" si="390"/>
        <v>IP Forest Management</v>
      </c>
      <c r="BY113" s="102"/>
      <c r="BZ113" s="103"/>
      <c r="CA113" s="106"/>
      <c r="CB113" s="41"/>
      <c r="CC113" s="42"/>
      <c r="CD113" s="226" t="str">
        <f t="shared" si="391"/>
        <v>IP Forest Management</v>
      </c>
      <c r="CE113" s="102"/>
      <c r="CF113" s="103"/>
      <c r="CG113" s="106"/>
      <c r="CH113" s="41"/>
      <c r="CI113" s="42"/>
      <c r="CJ113" s="176">
        <f t="shared" si="368"/>
        <v>0</v>
      </c>
      <c r="CK113" s="226" t="str">
        <f t="shared" si="392"/>
        <v>IP Forest Management</v>
      </c>
      <c r="CL113" s="102"/>
      <c r="CM113" s="103"/>
      <c r="CN113" s="106"/>
      <c r="CO113" s="41"/>
      <c r="CP113" s="42"/>
      <c r="CQ113" s="226" t="str">
        <f t="shared" si="393"/>
        <v>IP Forest Management</v>
      </c>
      <c r="CR113" s="102"/>
      <c r="CS113" s="103"/>
      <c r="CT113" s="106"/>
      <c r="CU113" s="41"/>
      <c r="CV113" s="42"/>
      <c r="CW113" s="226" t="str">
        <f t="shared" si="394"/>
        <v>IP Forest Management</v>
      </c>
      <c r="CX113" s="102"/>
      <c r="CY113" s="103"/>
      <c r="CZ113" s="106"/>
      <c r="DA113" s="41"/>
      <c r="DB113" s="42"/>
      <c r="DC113" s="226" t="str">
        <f t="shared" si="395"/>
        <v>IP Forest Management</v>
      </c>
      <c r="DD113" s="102"/>
      <c r="DE113" s="103"/>
      <c r="DF113" s="106"/>
      <c r="DG113" s="41"/>
      <c r="DH113" s="42"/>
      <c r="DI113" s="226" t="str">
        <f t="shared" si="396"/>
        <v>IP Forest Management</v>
      </c>
      <c r="DJ113" s="102"/>
      <c r="DK113" s="103"/>
      <c r="DL113" s="106"/>
      <c r="DM113" s="41"/>
      <c r="DN113" s="42"/>
      <c r="DO113" s="226" t="str">
        <f t="shared" si="397"/>
        <v>IP Forest Management</v>
      </c>
      <c r="DP113" s="102"/>
      <c r="DQ113" s="103"/>
      <c r="DR113" s="106"/>
      <c r="DS113" s="41"/>
      <c r="DT113" s="42"/>
      <c r="DU113" s="226" t="str">
        <f t="shared" si="398"/>
        <v>IP Forest Management</v>
      </c>
      <c r="DV113" s="102"/>
      <c r="DW113" s="103"/>
      <c r="DX113" s="106"/>
      <c r="DY113" s="41"/>
      <c r="DZ113" s="42"/>
      <c r="EA113" s="176">
        <f t="shared" si="372"/>
        <v>0</v>
      </c>
      <c r="EB113" s="226" t="str">
        <f t="shared" si="399"/>
        <v>IP Forest Management</v>
      </c>
      <c r="EC113" s="102"/>
      <c r="ED113" s="126"/>
      <c r="EE113" s="106"/>
      <c r="EF113" s="51"/>
      <c r="EG113" s="52"/>
      <c r="EH113" s="226" t="str">
        <f t="shared" si="400"/>
        <v>IP Forest Management</v>
      </c>
      <c r="EI113" s="102"/>
      <c r="EJ113" s="126"/>
      <c r="EK113" s="106"/>
      <c r="EL113" s="51"/>
      <c r="EM113" s="52"/>
      <c r="EN113" s="226" t="str">
        <f t="shared" si="401"/>
        <v>IP Forest Management</v>
      </c>
      <c r="EO113" s="102"/>
      <c r="EP113" s="103"/>
      <c r="EQ113" s="106"/>
      <c r="ER113" s="41"/>
      <c r="ES113" s="42"/>
      <c r="ET113" s="226" t="str">
        <f t="shared" si="402"/>
        <v>IP Forest Management</v>
      </c>
      <c r="EU113" s="102"/>
      <c r="EV113" s="103"/>
      <c r="EW113" s="106"/>
      <c r="EX113" s="41"/>
      <c r="EY113" s="42"/>
      <c r="EZ113" s="226" t="str">
        <f t="shared" si="403"/>
        <v>IP Forest Management</v>
      </c>
      <c r="FA113" s="102"/>
      <c r="FB113" s="103"/>
      <c r="FC113" s="106"/>
      <c r="FD113" s="41"/>
      <c r="FE113" s="42"/>
      <c r="FF113" s="226" t="str">
        <f t="shared" si="404"/>
        <v>IP Forest Management</v>
      </c>
      <c r="FG113" s="102"/>
      <c r="FH113" s="103"/>
      <c r="FI113" s="106"/>
      <c r="FJ113" s="41"/>
      <c r="FK113" s="42"/>
      <c r="FL113" s="226" t="str">
        <f t="shared" si="405"/>
        <v>IP Forest Management</v>
      </c>
      <c r="FM113" s="102"/>
      <c r="FN113" s="103"/>
      <c r="FO113" s="106"/>
      <c r="FP113" s="41"/>
      <c r="FQ113" s="42"/>
      <c r="FR113" s="176">
        <f t="shared" si="376"/>
        <v>0</v>
      </c>
      <c r="FS113" s="32"/>
      <c r="FT113" s="34"/>
      <c r="FU113" s="34"/>
      <c r="FV113" s="38"/>
      <c r="FW113" s="37"/>
    </row>
    <row r="114" spans="1:179" ht="12.6" customHeight="1">
      <c r="A114" s="1094"/>
      <c r="B114" s="222" t="s">
        <v>80</v>
      </c>
      <c r="C114" s="226" t="str">
        <f t="shared" si="377"/>
        <v>Forest Protection</v>
      </c>
      <c r="D114" s="125">
        <f>'Advance Control'!$F$34</f>
        <v>0.32239152753979694</v>
      </c>
      <c r="E114" s="126">
        <f>D114*$C$141</f>
        <v>24.325204176014896</v>
      </c>
      <c r="F114" s="113">
        <f>'Advance Control'!$I$34</f>
        <v>9.0399804885937865E-2</v>
      </c>
      <c r="G114" s="51">
        <f>(D114+F114)</f>
        <v>0.41279133242573479</v>
      </c>
      <c r="H114" s="52">
        <f>F114*$C$141</f>
        <v>6.8208793453819823</v>
      </c>
      <c r="I114" s="226" t="str">
        <f t="shared" si="378"/>
        <v>Forest Protection</v>
      </c>
      <c r="J114" s="125">
        <f>'Advance Control'!$F$34</f>
        <v>0.32239152753979694</v>
      </c>
      <c r="K114" s="126">
        <f>J114*$I$141</f>
        <v>6.7407519464117964</v>
      </c>
      <c r="L114" s="113">
        <f>'Advance Control'!$I$34</f>
        <v>9.0399804885937865E-2</v>
      </c>
      <c r="M114" s="51">
        <f>(J114+L114)</f>
        <v>0.41279133242573479</v>
      </c>
      <c r="N114" s="52">
        <f>L114*$I$141</f>
        <v>1.8901323660402669</v>
      </c>
      <c r="O114" s="226" t="str">
        <f t="shared" si="379"/>
        <v>Forest Protection</v>
      </c>
      <c r="P114" s="125">
        <f>'Advance Control'!$F$34</f>
        <v>0.32239152753979694</v>
      </c>
      <c r="Q114" s="100">
        <f>P114*$O$141</f>
        <v>6.0146533659069483</v>
      </c>
      <c r="R114" s="113">
        <f>'Advance Control'!$I$34</f>
        <v>9.0399804885937865E-2</v>
      </c>
      <c r="S114" s="55">
        <f>(P114+R114)</f>
        <v>0.41279133242573479</v>
      </c>
      <c r="T114" s="56">
        <f>R114*$O$141</f>
        <v>1.6865315750812304</v>
      </c>
      <c r="U114" s="226" t="str">
        <f t="shared" si="380"/>
        <v>Forest Protection</v>
      </c>
      <c r="V114" s="102"/>
      <c r="W114" s="100"/>
      <c r="X114" s="113"/>
      <c r="Y114" s="55"/>
      <c r="Z114" s="56"/>
      <c r="AA114" s="226" t="str">
        <f t="shared" si="381"/>
        <v>Forest Protection</v>
      </c>
      <c r="AB114" s="102"/>
      <c r="AC114" s="100"/>
      <c r="AD114" s="106"/>
      <c r="AE114" s="55"/>
      <c r="AF114" s="56"/>
      <c r="AG114" s="226" t="str">
        <f t="shared" si="382"/>
        <v>Forest Protection</v>
      </c>
      <c r="AH114" s="102"/>
      <c r="AI114" s="100"/>
      <c r="AJ114" s="106"/>
      <c r="AK114" s="55"/>
      <c r="AL114" s="56"/>
      <c r="AM114" s="226" t="str">
        <f t="shared" si="383"/>
        <v>Forest Protection</v>
      </c>
      <c r="AN114" s="102"/>
      <c r="AO114" s="100"/>
      <c r="AP114" s="106"/>
      <c r="AQ114" s="55"/>
      <c r="AR114" s="56"/>
      <c r="AS114" s="176">
        <f t="shared" si="384"/>
        <v>47.478152774837113</v>
      </c>
      <c r="AT114" s="226" t="str">
        <f t="shared" si="385"/>
        <v>Forest Protection</v>
      </c>
      <c r="AU114" s="102"/>
      <c r="AV114" s="100"/>
      <c r="AW114" s="106"/>
      <c r="AX114" s="55"/>
      <c r="AY114" s="56"/>
      <c r="AZ114" s="226" t="str">
        <f t="shared" si="386"/>
        <v>Forest Protection</v>
      </c>
      <c r="BA114" s="102"/>
      <c r="BB114" s="100"/>
      <c r="BC114" s="106"/>
      <c r="BD114" s="55"/>
      <c r="BE114" s="56"/>
      <c r="BF114" s="226" t="str">
        <f t="shared" si="387"/>
        <v>Forest Protection</v>
      </c>
      <c r="BG114" s="102"/>
      <c r="BH114" s="103"/>
      <c r="BI114" s="106"/>
      <c r="BJ114" s="41"/>
      <c r="BK114" s="42"/>
      <c r="BL114" s="226" t="str">
        <f t="shared" si="388"/>
        <v>Forest Protection</v>
      </c>
      <c r="BM114" s="102"/>
      <c r="BN114" s="100"/>
      <c r="BO114" s="106"/>
      <c r="BP114" s="55"/>
      <c r="BQ114" s="56"/>
      <c r="BR114" s="226" t="str">
        <f t="shared" si="389"/>
        <v>Forest Protection</v>
      </c>
      <c r="BS114" s="102"/>
      <c r="BT114" s="103"/>
      <c r="BU114" s="106"/>
      <c r="BV114" s="41"/>
      <c r="BW114" s="42"/>
      <c r="BX114" s="226" t="str">
        <f t="shared" si="390"/>
        <v>Forest Protection</v>
      </c>
      <c r="BY114" s="102"/>
      <c r="BZ114" s="103"/>
      <c r="CA114" s="106"/>
      <c r="CB114" s="41"/>
      <c r="CC114" s="42"/>
      <c r="CD114" s="226" t="str">
        <f t="shared" si="391"/>
        <v>Forest Protection</v>
      </c>
      <c r="CE114" s="102"/>
      <c r="CF114" s="103"/>
      <c r="CG114" s="106"/>
      <c r="CH114" s="41"/>
      <c r="CI114" s="42"/>
      <c r="CJ114" s="176">
        <f t="shared" si="368"/>
        <v>0</v>
      </c>
      <c r="CK114" s="226" t="str">
        <f t="shared" si="392"/>
        <v>Forest Protection</v>
      </c>
      <c r="CL114" s="121"/>
      <c r="CM114" s="103"/>
      <c r="CN114" s="110"/>
      <c r="CO114" s="41"/>
      <c r="CP114" s="42"/>
      <c r="CQ114" s="226" t="str">
        <f t="shared" si="393"/>
        <v>Forest Protection</v>
      </c>
      <c r="CR114" s="121"/>
      <c r="CS114" s="103"/>
      <c r="CT114" s="110"/>
      <c r="CU114" s="41"/>
      <c r="CV114" s="42"/>
      <c r="CW114" s="226" t="str">
        <f t="shared" si="394"/>
        <v>Forest Protection</v>
      </c>
      <c r="CX114" s="121"/>
      <c r="CY114" s="103"/>
      <c r="CZ114" s="110"/>
      <c r="DA114" s="41"/>
      <c r="DB114" s="42"/>
      <c r="DC114" s="226" t="str">
        <f t="shared" si="395"/>
        <v>Forest Protection</v>
      </c>
      <c r="DD114" s="102"/>
      <c r="DE114" s="103"/>
      <c r="DF114" s="106"/>
      <c r="DG114" s="41"/>
      <c r="DH114" s="42"/>
      <c r="DI114" s="226" t="str">
        <f t="shared" si="396"/>
        <v>Forest Protection</v>
      </c>
      <c r="DJ114" s="102"/>
      <c r="DK114" s="103"/>
      <c r="DL114" s="106"/>
      <c r="DM114" s="41"/>
      <c r="DN114" s="42"/>
      <c r="DO114" s="226" t="str">
        <f t="shared" si="397"/>
        <v>Forest Protection</v>
      </c>
      <c r="DP114" s="102"/>
      <c r="DQ114" s="103"/>
      <c r="DR114" s="106"/>
      <c r="DS114" s="41"/>
      <c r="DT114" s="42"/>
      <c r="DU114" s="226" t="str">
        <f t="shared" si="398"/>
        <v>Forest Protection</v>
      </c>
      <c r="DV114" s="102"/>
      <c r="DW114" s="103"/>
      <c r="DX114" s="106"/>
      <c r="DY114" s="41"/>
      <c r="DZ114" s="42"/>
      <c r="EA114" s="176">
        <f t="shared" si="372"/>
        <v>0</v>
      </c>
      <c r="EB114" s="226" t="str">
        <f t="shared" si="399"/>
        <v>Forest Protection</v>
      </c>
      <c r="EC114" s="121"/>
      <c r="ED114" s="126"/>
      <c r="EE114" s="110"/>
      <c r="EF114" s="51"/>
      <c r="EG114" s="52"/>
      <c r="EH114" s="226" t="str">
        <f t="shared" si="400"/>
        <v>Forest Protection</v>
      </c>
      <c r="EI114" s="121"/>
      <c r="EJ114" s="126"/>
      <c r="EK114" s="110"/>
      <c r="EL114" s="51"/>
      <c r="EM114" s="52"/>
      <c r="EN114" s="226" t="str">
        <f t="shared" si="401"/>
        <v>Forest Protection</v>
      </c>
      <c r="EO114" s="121"/>
      <c r="EP114" s="103"/>
      <c r="EQ114" s="110"/>
      <c r="ER114" s="41"/>
      <c r="ES114" s="42"/>
      <c r="ET114" s="226" t="str">
        <f t="shared" si="402"/>
        <v>Forest Protection</v>
      </c>
      <c r="EU114" s="102"/>
      <c r="EV114" s="103"/>
      <c r="EW114" s="106"/>
      <c r="EX114" s="41"/>
      <c r="EY114" s="42"/>
      <c r="EZ114" s="226" t="str">
        <f t="shared" si="403"/>
        <v>Forest Protection</v>
      </c>
      <c r="FA114" s="102"/>
      <c r="FB114" s="103"/>
      <c r="FC114" s="106"/>
      <c r="FD114" s="41"/>
      <c r="FE114" s="42"/>
      <c r="FF114" s="226" t="str">
        <f t="shared" si="404"/>
        <v>Forest Protection</v>
      </c>
      <c r="FG114" s="102"/>
      <c r="FH114" s="103"/>
      <c r="FI114" s="106"/>
      <c r="FJ114" s="41"/>
      <c r="FK114" s="42"/>
      <c r="FL114" s="226" t="str">
        <f t="shared" si="405"/>
        <v>Forest Protection</v>
      </c>
      <c r="FM114" s="102"/>
      <c r="FN114" s="103"/>
      <c r="FO114" s="106"/>
      <c r="FP114" s="41"/>
      <c r="FQ114" s="42"/>
      <c r="FR114" s="176">
        <f t="shared" si="376"/>
        <v>0</v>
      </c>
      <c r="FS114" s="32"/>
      <c r="FT114" s="34"/>
      <c r="FU114" s="34"/>
      <c r="FV114" s="35"/>
      <c r="FW114" s="36"/>
    </row>
    <row r="115" spans="1:179" ht="12.6" customHeight="1">
      <c r="A115" s="1094"/>
      <c r="B115" s="222" t="s">
        <v>548</v>
      </c>
      <c r="C115" s="226" t="str">
        <f t="shared" si="377"/>
        <v>Sustainable Forest Management</v>
      </c>
      <c r="D115" s="99"/>
      <c r="E115" s="100"/>
      <c r="F115" s="104"/>
      <c r="G115" s="55"/>
      <c r="H115" s="56"/>
      <c r="I115" s="226" t="str">
        <f t="shared" si="378"/>
        <v>Sustainable Forest Management</v>
      </c>
      <c r="J115" s="99"/>
      <c r="K115" s="100"/>
      <c r="L115" s="104"/>
      <c r="M115" s="55"/>
      <c r="N115" s="56"/>
      <c r="O115" s="226" t="str">
        <f t="shared" si="379"/>
        <v>Sustainable Forest Management</v>
      </c>
      <c r="P115" s="99"/>
      <c r="Q115" s="100"/>
      <c r="R115" s="104"/>
      <c r="S115" s="55"/>
      <c r="T115" s="56"/>
      <c r="U115" s="226" t="str">
        <f t="shared" si="380"/>
        <v>Sustainable Forest Management</v>
      </c>
      <c r="V115" s="99"/>
      <c r="W115" s="100"/>
      <c r="X115" s="104"/>
      <c r="Y115" s="55"/>
      <c r="Z115" s="56"/>
      <c r="AA115" s="226" t="str">
        <f t="shared" si="381"/>
        <v>Sustainable Forest Management</v>
      </c>
      <c r="AB115" s="99"/>
      <c r="AC115" s="100"/>
      <c r="AD115" s="104"/>
      <c r="AE115" s="55"/>
      <c r="AF115" s="56"/>
      <c r="AG115" s="226" t="str">
        <f t="shared" si="382"/>
        <v>Sustainable Forest Management</v>
      </c>
      <c r="AH115" s="99"/>
      <c r="AI115" s="100"/>
      <c r="AJ115" s="104"/>
      <c r="AK115" s="55"/>
      <c r="AL115" s="56"/>
      <c r="AM115" s="226" t="str">
        <f t="shared" si="383"/>
        <v>Sustainable Forest Management</v>
      </c>
      <c r="AN115" s="99"/>
      <c r="AO115" s="100"/>
      <c r="AP115" s="104"/>
      <c r="AQ115" s="55"/>
      <c r="AR115" s="56"/>
      <c r="AS115" s="176">
        <f t="shared" si="384"/>
        <v>0</v>
      </c>
      <c r="AT115" s="226" t="str">
        <f t="shared" si="385"/>
        <v>Sustainable Forest Management</v>
      </c>
      <c r="AU115" s="102"/>
      <c r="AV115" s="100"/>
      <c r="AW115" s="106"/>
      <c r="AX115" s="55"/>
      <c r="AY115" s="56"/>
      <c r="AZ115" s="226" t="str">
        <f t="shared" si="386"/>
        <v>Sustainable Forest Management</v>
      </c>
      <c r="BA115" s="102"/>
      <c r="BB115" s="100"/>
      <c r="BC115" s="106"/>
      <c r="BD115" s="55"/>
      <c r="BE115" s="56"/>
      <c r="BF115" s="226" t="str">
        <f t="shared" si="387"/>
        <v>Sustainable Forest Management</v>
      </c>
      <c r="BG115" s="102"/>
      <c r="BH115" s="103"/>
      <c r="BI115" s="106"/>
      <c r="BJ115" s="41"/>
      <c r="BK115" s="42"/>
      <c r="BL115" s="226" t="str">
        <f t="shared" si="388"/>
        <v>Sustainable Forest Management</v>
      </c>
      <c r="BM115" s="102"/>
      <c r="BN115" s="100"/>
      <c r="BO115" s="106"/>
      <c r="BP115" s="55"/>
      <c r="BQ115" s="56"/>
      <c r="BR115" s="226" t="str">
        <f t="shared" si="389"/>
        <v>Sustainable Forest Management</v>
      </c>
      <c r="BS115" s="102"/>
      <c r="BT115" s="103"/>
      <c r="BU115" s="106"/>
      <c r="BV115" s="41"/>
      <c r="BW115" s="42"/>
      <c r="BX115" s="226" t="str">
        <f t="shared" si="390"/>
        <v>Sustainable Forest Management</v>
      </c>
      <c r="BY115" s="102"/>
      <c r="BZ115" s="103"/>
      <c r="CA115" s="106"/>
      <c r="CB115" s="41"/>
      <c r="CC115" s="42"/>
      <c r="CD115" s="226" t="str">
        <f t="shared" si="391"/>
        <v>Sustainable Forest Management</v>
      </c>
      <c r="CE115" s="102"/>
      <c r="CF115" s="103"/>
      <c r="CG115" s="106"/>
      <c r="CH115" s="41"/>
      <c r="CI115" s="42"/>
      <c r="CJ115" s="176">
        <f t="shared" si="368"/>
        <v>0</v>
      </c>
      <c r="CK115" s="226" t="str">
        <f t="shared" si="392"/>
        <v>Sustainable Forest Management</v>
      </c>
      <c r="CL115" s="102"/>
      <c r="CM115" s="103"/>
      <c r="CN115" s="106"/>
      <c r="CO115" s="41"/>
      <c r="CP115" s="42"/>
      <c r="CQ115" s="226" t="str">
        <f t="shared" si="393"/>
        <v>Sustainable Forest Management</v>
      </c>
      <c r="CR115" s="102"/>
      <c r="CS115" s="126"/>
      <c r="CT115" s="106"/>
      <c r="CU115" s="51"/>
      <c r="CV115" s="52"/>
      <c r="CW115" s="226" t="str">
        <f t="shared" si="394"/>
        <v>Sustainable Forest Management</v>
      </c>
      <c r="CX115" s="102"/>
      <c r="CY115" s="126"/>
      <c r="CZ115" s="106"/>
      <c r="DA115" s="51"/>
      <c r="DB115" s="52"/>
      <c r="DC115" s="226" t="str">
        <f t="shared" si="395"/>
        <v>Sustainable Forest Management</v>
      </c>
      <c r="DD115" s="125"/>
      <c r="DE115" s="126"/>
      <c r="DF115" s="113"/>
      <c r="DG115" s="51"/>
      <c r="DH115" s="52"/>
      <c r="DI115" s="226" t="str">
        <f t="shared" si="396"/>
        <v>Sustainable Forest Management</v>
      </c>
      <c r="DJ115" s="125"/>
      <c r="DK115" s="126"/>
      <c r="DL115" s="113"/>
      <c r="DM115" s="51"/>
      <c r="DN115" s="52"/>
      <c r="DO115" s="226" t="str">
        <f t="shared" si="397"/>
        <v>Sustainable Forest Management</v>
      </c>
      <c r="DP115" s="102"/>
      <c r="DQ115" s="103"/>
      <c r="DR115" s="106"/>
      <c r="DS115" s="41"/>
      <c r="DT115" s="42"/>
      <c r="DU115" s="226" t="str">
        <f t="shared" si="398"/>
        <v>Sustainable Forest Management</v>
      </c>
      <c r="DV115" s="102"/>
      <c r="DW115" s="103"/>
      <c r="DX115" s="106"/>
      <c r="DY115" s="41"/>
      <c r="DZ115" s="42"/>
      <c r="EA115" s="176">
        <f t="shared" si="372"/>
        <v>0</v>
      </c>
      <c r="EB115" s="226" t="str">
        <f t="shared" si="399"/>
        <v>Sustainable Forest Management</v>
      </c>
      <c r="EC115" s="102"/>
      <c r="ED115" s="126"/>
      <c r="EE115" s="106"/>
      <c r="EF115" s="51"/>
      <c r="EG115" s="52"/>
      <c r="EH115" s="226" t="str">
        <f t="shared" si="400"/>
        <v>Sustainable Forest Management</v>
      </c>
      <c r="EI115" s="102"/>
      <c r="EJ115" s="126"/>
      <c r="EK115" s="106"/>
      <c r="EL115" s="51"/>
      <c r="EM115" s="52"/>
      <c r="EN115" s="226" t="str">
        <f t="shared" si="401"/>
        <v>Sustainable Forest Management</v>
      </c>
      <c r="EO115" s="102"/>
      <c r="EP115" s="126"/>
      <c r="EQ115" s="106"/>
      <c r="ER115" s="51"/>
      <c r="ES115" s="52"/>
      <c r="ET115" s="226" t="str">
        <f t="shared" si="402"/>
        <v>Sustainable Forest Management</v>
      </c>
      <c r="EU115" s="102"/>
      <c r="EV115" s="103"/>
      <c r="EW115" s="106"/>
      <c r="EX115" s="41"/>
      <c r="EY115" s="42"/>
      <c r="EZ115" s="226" t="str">
        <f t="shared" si="403"/>
        <v>Sustainable Forest Management</v>
      </c>
      <c r="FA115" s="125"/>
      <c r="FB115" s="126"/>
      <c r="FC115" s="113"/>
      <c r="FD115" s="51"/>
      <c r="FE115" s="52"/>
      <c r="FF115" s="226" t="str">
        <f t="shared" si="404"/>
        <v>Sustainable Forest Management</v>
      </c>
      <c r="FG115" s="102"/>
      <c r="FH115" s="103"/>
      <c r="FI115" s="106"/>
      <c r="FJ115" s="41"/>
      <c r="FK115" s="42"/>
      <c r="FL115" s="226" t="str">
        <f t="shared" si="405"/>
        <v>Sustainable Forest Management</v>
      </c>
      <c r="FM115" s="102"/>
      <c r="FN115" s="103"/>
      <c r="FO115" s="106"/>
      <c r="FP115" s="41"/>
      <c r="FQ115" s="42"/>
      <c r="FR115" s="176">
        <f t="shared" si="376"/>
        <v>0</v>
      </c>
      <c r="FS115" s="34"/>
      <c r="FT115" s="34"/>
      <c r="FU115" s="34"/>
      <c r="FV115" s="33"/>
      <c r="FW115" s="37"/>
    </row>
    <row r="116" spans="1:179" ht="12.6" customHeight="1">
      <c r="A116" s="1094"/>
      <c r="B116" s="222" t="s">
        <v>544</v>
      </c>
      <c r="C116" s="226" t="str">
        <f t="shared" si="377"/>
        <v>Peatland Restoration</v>
      </c>
      <c r="D116" s="99"/>
      <c r="E116" s="100"/>
      <c r="F116" s="104"/>
      <c r="G116" s="55"/>
      <c r="H116" s="56"/>
      <c r="I116" s="226" t="str">
        <f t="shared" si="378"/>
        <v>Peatland Restoration</v>
      </c>
      <c r="J116" s="99"/>
      <c r="K116" s="100"/>
      <c r="L116" s="104"/>
      <c r="M116" s="55"/>
      <c r="N116" s="56"/>
      <c r="O116" s="226" t="str">
        <f t="shared" si="379"/>
        <v>Peatland Restoration</v>
      </c>
      <c r="P116" s="99"/>
      <c r="Q116" s="100"/>
      <c r="R116" s="104"/>
      <c r="S116" s="55"/>
      <c r="T116" s="56"/>
      <c r="U116" s="226" t="str">
        <f t="shared" si="380"/>
        <v>Peatland Restoration</v>
      </c>
      <c r="V116" s="100">
        <f>'Advance Control'!$F$50</f>
        <v>0</v>
      </c>
      <c r="W116" s="100">
        <f t="shared" ref="W116" si="406">V116*$U$141</f>
        <v>0</v>
      </c>
      <c r="X116" s="104">
        <f>'Advance Control'!$I$50</f>
        <v>5.4397887313423193E-3</v>
      </c>
      <c r="Y116" s="55">
        <f t="shared" ref="Y116" si="407">(V116+X116)</f>
        <v>5.4397887313423193E-3</v>
      </c>
      <c r="Z116" s="56">
        <f t="shared" ref="Z116" si="408">X116*$U$141</f>
        <v>4.8845130489497089E-2</v>
      </c>
      <c r="AA116" s="226" t="str">
        <f t="shared" si="381"/>
        <v>Peatland Restoration</v>
      </c>
      <c r="AB116" s="100">
        <f>'Advance Control'!$F$50</f>
        <v>0</v>
      </c>
      <c r="AC116" s="100">
        <f t="shared" ref="AC116" si="409">AB116*$AA$141</f>
        <v>0</v>
      </c>
      <c r="AD116" s="104">
        <f>'Advance Control'!$I$50</f>
        <v>5.4397887313423193E-3</v>
      </c>
      <c r="AE116" s="55">
        <f t="shared" ref="AE116" si="410">(AB116+AD116)</f>
        <v>5.4397887313423193E-3</v>
      </c>
      <c r="AF116" s="56">
        <f t="shared" ref="AF116" si="411">AD116*$AA$141</f>
        <v>8.687955668143707E-2</v>
      </c>
      <c r="AG116" s="226" t="str">
        <f t="shared" si="382"/>
        <v>Peatland Restoration</v>
      </c>
      <c r="AH116" s="100">
        <f>'Advance Control'!$F$50</f>
        <v>0</v>
      </c>
      <c r="AI116" s="100">
        <f t="shared" ref="AI116" si="412">AH116*$AG$141</f>
        <v>0</v>
      </c>
      <c r="AJ116" s="104">
        <f>'Advance Control'!$I$50</f>
        <v>5.4397887313423193E-3</v>
      </c>
      <c r="AK116" s="55">
        <f t="shared" ref="AK116" si="413">(AH116+AJ116)</f>
        <v>5.4397887313423193E-3</v>
      </c>
      <c r="AL116" s="56">
        <f t="shared" ref="AL116" si="414">AJ116*$AG$141</f>
        <v>3.6755287070708478E-2</v>
      </c>
      <c r="AM116" s="226" t="str">
        <f t="shared" si="383"/>
        <v>Peatland Restoration</v>
      </c>
      <c r="AN116" s="100">
        <f>'Advance Control'!$F$50</f>
        <v>0</v>
      </c>
      <c r="AO116" s="100">
        <f t="shared" ref="AO116" si="415">AN116*$AM$141</f>
        <v>0</v>
      </c>
      <c r="AP116" s="104">
        <f>'Advance Control'!$I$50</f>
        <v>5.4397887313423193E-3</v>
      </c>
      <c r="AQ116" s="55">
        <f t="shared" ref="AQ116" si="416">(AN116+AP116)</f>
        <v>5.4397887313423193E-3</v>
      </c>
      <c r="AR116" s="56">
        <f t="shared" ref="AR116" si="417">AP116*$AM$141</f>
        <v>2.4160810770679449E-2</v>
      </c>
      <c r="AS116" s="176">
        <f t="shared" si="384"/>
        <v>0.19664078501232207</v>
      </c>
      <c r="AT116" s="226" t="str">
        <f t="shared" si="385"/>
        <v>Peatland Restoration</v>
      </c>
      <c r="AU116" s="102"/>
      <c r="AV116" s="100"/>
      <c r="AW116" s="106"/>
      <c r="AX116" s="55"/>
      <c r="AY116" s="56"/>
      <c r="AZ116" s="226" t="str">
        <f t="shared" si="386"/>
        <v>Peatland Restoration</v>
      </c>
      <c r="BA116" s="102"/>
      <c r="BB116" s="100"/>
      <c r="BC116" s="106"/>
      <c r="BD116" s="55"/>
      <c r="BE116" s="56"/>
      <c r="BF116" s="226" t="str">
        <f t="shared" si="387"/>
        <v>Peatland Restoration</v>
      </c>
      <c r="BG116" s="102"/>
      <c r="BH116" s="103"/>
      <c r="BI116" s="106"/>
      <c r="BJ116" s="41"/>
      <c r="BK116" s="42"/>
      <c r="BL116" s="226" t="str">
        <f t="shared" si="388"/>
        <v>Peatland Restoration</v>
      </c>
      <c r="BM116" s="102"/>
      <c r="BN116" s="100"/>
      <c r="BO116" s="106"/>
      <c r="BP116" s="55"/>
      <c r="BQ116" s="56"/>
      <c r="BR116" s="226" t="str">
        <f t="shared" si="389"/>
        <v>Peatland Restoration</v>
      </c>
      <c r="BS116" s="102"/>
      <c r="BT116" s="103"/>
      <c r="BU116" s="106"/>
      <c r="BV116" s="41"/>
      <c r="BW116" s="42"/>
      <c r="BX116" s="226" t="str">
        <f t="shared" si="390"/>
        <v>Peatland Restoration</v>
      </c>
      <c r="BY116" s="102"/>
      <c r="BZ116" s="103"/>
      <c r="CA116" s="106"/>
      <c r="CB116" s="41"/>
      <c r="CC116" s="42"/>
      <c r="CD116" s="226" t="str">
        <f t="shared" si="391"/>
        <v>Peatland Restoration</v>
      </c>
      <c r="CE116" s="102"/>
      <c r="CF116" s="103"/>
      <c r="CG116" s="106"/>
      <c r="CH116" s="41"/>
      <c r="CI116" s="42"/>
      <c r="CJ116" s="176">
        <f t="shared" si="368"/>
        <v>0</v>
      </c>
      <c r="CK116" s="226" t="str">
        <f t="shared" si="392"/>
        <v>Peatland Restoration</v>
      </c>
      <c r="CL116" s="102"/>
      <c r="CM116" s="103"/>
      <c r="CN116" s="106"/>
      <c r="CO116" s="41"/>
      <c r="CP116" s="42"/>
      <c r="CQ116" s="226" t="str">
        <f t="shared" si="393"/>
        <v>Peatland Restoration</v>
      </c>
      <c r="CR116" s="102"/>
      <c r="CS116" s="126"/>
      <c r="CT116" s="106"/>
      <c r="CU116" s="51"/>
      <c r="CV116" s="52"/>
      <c r="CW116" s="226" t="str">
        <f t="shared" si="394"/>
        <v>Peatland Restoration</v>
      </c>
      <c r="CX116" s="102"/>
      <c r="CY116" s="126"/>
      <c r="CZ116" s="106"/>
      <c r="DA116" s="51"/>
      <c r="DB116" s="52"/>
      <c r="DC116" s="226" t="str">
        <f t="shared" si="395"/>
        <v>Peatland Restoration</v>
      </c>
      <c r="DD116" s="125"/>
      <c r="DE116" s="126"/>
      <c r="DF116" s="113"/>
      <c r="DG116" s="51"/>
      <c r="DH116" s="52"/>
      <c r="DI116" s="226" t="str">
        <f t="shared" si="396"/>
        <v>Peatland Restoration</v>
      </c>
      <c r="DJ116" s="125"/>
      <c r="DK116" s="126"/>
      <c r="DL116" s="113"/>
      <c r="DM116" s="51"/>
      <c r="DN116" s="52"/>
      <c r="DO116" s="226" t="str">
        <f t="shared" si="397"/>
        <v>Peatland Restoration</v>
      </c>
      <c r="DP116" s="102"/>
      <c r="DQ116" s="103"/>
      <c r="DR116" s="106"/>
      <c r="DS116" s="41"/>
      <c r="DT116" s="42"/>
      <c r="DU116" s="226" t="str">
        <f t="shared" si="398"/>
        <v>Peatland Restoration</v>
      </c>
      <c r="DV116" s="102"/>
      <c r="DW116" s="103"/>
      <c r="DX116" s="106"/>
      <c r="DY116" s="41"/>
      <c r="DZ116" s="42"/>
      <c r="EA116" s="176">
        <f t="shared" si="372"/>
        <v>0</v>
      </c>
      <c r="EB116" s="226" t="str">
        <f t="shared" si="399"/>
        <v>Peatland Restoration</v>
      </c>
      <c r="EC116" s="102"/>
      <c r="ED116" s="126"/>
      <c r="EE116" s="106"/>
      <c r="EF116" s="51"/>
      <c r="EG116" s="52"/>
      <c r="EH116" s="226" t="str">
        <f t="shared" si="400"/>
        <v>Peatland Restoration</v>
      </c>
      <c r="EI116" s="102"/>
      <c r="EJ116" s="126"/>
      <c r="EK116" s="106"/>
      <c r="EL116" s="51"/>
      <c r="EM116" s="52"/>
      <c r="EN116" s="226" t="str">
        <f t="shared" si="401"/>
        <v>Peatland Restoration</v>
      </c>
      <c r="EO116" s="102"/>
      <c r="EP116" s="126"/>
      <c r="EQ116" s="106"/>
      <c r="ER116" s="51"/>
      <c r="ES116" s="52"/>
      <c r="ET116" s="226" t="str">
        <f t="shared" si="402"/>
        <v>Peatland Restoration</v>
      </c>
      <c r="EU116" s="102"/>
      <c r="EV116" s="103"/>
      <c r="EW116" s="106"/>
      <c r="EX116" s="41"/>
      <c r="EY116" s="42"/>
      <c r="EZ116" s="226" t="str">
        <f t="shared" si="403"/>
        <v>Peatland Restoration</v>
      </c>
      <c r="FA116" s="125"/>
      <c r="FB116" s="126"/>
      <c r="FC116" s="113"/>
      <c r="FD116" s="51"/>
      <c r="FE116" s="52"/>
      <c r="FF116" s="226" t="str">
        <f t="shared" si="404"/>
        <v>Peatland Restoration</v>
      </c>
      <c r="FG116" s="102"/>
      <c r="FH116" s="103"/>
      <c r="FI116" s="106"/>
      <c r="FJ116" s="41"/>
      <c r="FK116" s="42"/>
      <c r="FL116" s="226" t="str">
        <f t="shared" si="405"/>
        <v>Peatland Restoration</v>
      </c>
      <c r="FM116" s="102"/>
      <c r="FN116" s="103"/>
      <c r="FO116" s="106"/>
      <c r="FP116" s="41"/>
      <c r="FQ116" s="42"/>
      <c r="FR116" s="176">
        <f t="shared" si="376"/>
        <v>0</v>
      </c>
      <c r="FS116" s="34"/>
      <c r="FT116" s="34"/>
      <c r="FU116" s="34"/>
      <c r="FV116" s="33"/>
      <c r="FW116" s="37"/>
    </row>
    <row r="117" spans="1:179" ht="12.6" customHeight="1">
      <c r="A117" s="1094"/>
      <c r="B117" s="222" t="s">
        <v>551</v>
      </c>
      <c r="C117" s="226" t="str">
        <f t="shared" si="377"/>
        <v>Mangrove Restoration</v>
      </c>
      <c r="D117" s="99"/>
      <c r="E117" s="100"/>
      <c r="F117" s="104"/>
      <c r="G117" s="55"/>
      <c r="H117" s="56"/>
      <c r="I117" s="226" t="str">
        <f t="shared" si="378"/>
        <v>Mangrove Restoration</v>
      </c>
      <c r="J117" s="99"/>
      <c r="K117" s="100"/>
      <c r="L117" s="104"/>
      <c r="M117" s="55"/>
      <c r="N117" s="56"/>
      <c r="O117" s="226" t="str">
        <f t="shared" si="379"/>
        <v>Mangrove Restoration</v>
      </c>
      <c r="P117" s="99"/>
      <c r="Q117" s="100"/>
      <c r="R117" s="104"/>
      <c r="S117" s="55"/>
      <c r="T117" s="56"/>
      <c r="U117" s="226" t="str">
        <f t="shared" si="380"/>
        <v>Mangrove Restoration</v>
      </c>
      <c r="V117" s="99"/>
      <c r="W117" s="100"/>
      <c r="X117" s="104"/>
      <c r="Y117" s="55"/>
      <c r="Z117" s="56"/>
      <c r="AA117" s="226" t="str">
        <f t="shared" si="381"/>
        <v>Mangrove Restoration</v>
      </c>
      <c r="AB117" s="99"/>
      <c r="AC117" s="100"/>
      <c r="AD117" s="104"/>
      <c r="AE117" s="55"/>
      <c r="AF117" s="56"/>
      <c r="AG117" s="226" t="str">
        <f t="shared" si="382"/>
        <v>Mangrove Restoration</v>
      </c>
      <c r="AH117" s="99"/>
      <c r="AI117" s="100"/>
      <c r="AJ117" s="104"/>
      <c r="AK117" s="55"/>
      <c r="AL117" s="56"/>
      <c r="AM117" s="226" t="str">
        <f t="shared" si="383"/>
        <v>Mangrove Restoration</v>
      </c>
      <c r="AN117" s="99"/>
      <c r="AO117" s="100"/>
      <c r="AP117" s="104"/>
      <c r="AQ117" s="55"/>
      <c r="AR117" s="56"/>
      <c r="AS117" s="176">
        <f t="shared" si="384"/>
        <v>0</v>
      </c>
      <c r="AT117" s="226" t="str">
        <f t="shared" si="385"/>
        <v>Mangrove Restoration</v>
      </c>
      <c r="AU117" s="102"/>
      <c r="AV117" s="100"/>
      <c r="AW117" s="106"/>
      <c r="AX117" s="55"/>
      <c r="AY117" s="56"/>
      <c r="AZ117" s="226" t="str">
        <f t="shared" si="386"/>
        <v>Mangrove Restoration</v>
      </c>
      <c r="BA117" s="102"/>
      <c r="BB117" s="100"/>
      <c r="BC117" s="106"/>
      <c r="BD117" s="55"/>
      <c r="BE117" s="56"/>
      <c r="BF117" s="226" t="str">
        <f t="shared" si="387"/>
        <v>Mangrove Restoration</v>
      </c>
      <c r="BG117" s="102"/>
      <c r="BH117" s="103"/>
      <c r="BI117" s="106"/>
      <c r="BJ117" s="41"/>
      <c r="BK117" s="42"/>
      <c r="BL117" s="226" t="str">
        <f t="shared" si="388"/>
        <v>Mangrove Restoration</v>
      </c>
      <c r="BM117" s="102"/>
      <c r="BN117" s="100"/>
      <c r="BO117" s="106"/>
      <c r="BP117" s="55"/>
      <c r="BQ117" s="56"/>
      <c r="BR117" s="226" t="str">
        <f t="shared" si="389"/>
        <v>Mangrove Restoration</v>
      </c>
      <c r="BS117" s="102"/>
      <c r="BT117" s="103"/>
      <c r="BU117" s="106"/>
      <c r="BV117" s="41"/>
      <c r="BW117" s="42"/>
      <c r="BX117" s="226" t="str">
        <f t="shared" si="390"/>
        <v>Mangrove Restoration</v>
      </c>
      <c r="BY117" s="102"/>
      <c r="BZ117" s="103"/>
      <c r="CA117" s="106"/>
      <c r="CB117" s="41"/>
      <c r="CC117" s="42"/>
      <c r="CD117" s="226" t="str">
        <f t="shared" si="391"/>
        <v>Mangrove Restoration</v>
      </c>
      <c r="CE117" s="102"/>
      <c r="CF117" s="103"/>
      <c r="CG117" s="106"/>
      <c r="CH117" s="41"/>
      <c r="CI117" s="42"/>
      <c r="CJ117" s="176">
        <f t="shared" si="368"/>
        <v>0</v>
      </c>
      <c r="CK117" s="226" t="str">
        <f t="shared" si="392"/>
        <v>Mangrove Restoration</v>
      </c>
      <c r="CL117" s="102"/>
      <c r="CM117" s="103"/>
      <c r="CN117" s="106"/>
      <c r="CO117" s="41"/>
      <c r="CP117" s="42"/>
      <c r="CQ117" s="226" t="str">
        <f t="shared" si="393"/>
        <v>Mangrove Restoration</v>
      </c>
      <c r="CR117" s="102"/>
      <c r="CS117" s="126"/>
      <c r="CT117" s="106"/>
      <c r="CU117" s="51"/>
      <c r="CV117" s="52"/>
      <c r="CW117" s="226" t="str">
        <f t="shared" si="394"/>
        <v>Mangrove Restoration</v>
      </c>
      <c r="CX117" s="102"/>
      <c r="CY117" s="126"/>
      <c r="CZ117" s="106"/>
      <c r="DA117" s="51"/>
      <c r="DB117" s="52"/>
      <c r="DC117" s="226" t="str">
        <f t="shared" si="395"/>
        <v>Mangrove Restoration</v>
      </c>
      <c r="DD117" s="125"/>
      <c r="DE117" s="126"/>
      <c r="DF117" s="113"/>
      <c r="DG117" s="51"/>
      <c r="DH117" s="52"/>
      <c r="DI117" s="226" t="str">
        <f t="shared" si="396"/>
        <v>Mangrove Restoration</v>
      </c>
      <c r="DJ117" s="125"/>
      <c r="DK117" s="126"/>
      <c r="DL117" s="113"/>
      <c r="DM117" s="51"/>
      <c r="DN117" s="52"/>
      <c r="DO117" s="226" t="str">
        <f t="shared" si="397"/>
        <v>Mangrove Restoration</v>
      </c>
      <c r="DP117" s="102"/>
      <c r="DQ117" s="103"/>
      <c r="DR117" s="106"/>
      <c r="DS117" s="41"/>
      <c r="DT117" s="42"/>
      <c r="DU117" s="226" t="str">
        <f t="shared" si="398"/>
        <v>Mangrove Restoration</v>
      </c>
      <c r="DV117" s="102"/>
      <c r="DW117" s="103"/>
      <c r="DX117" s="106"/>
      <c r="DY117" s="41"/>
      <c r="DZ117" s="42"/>
      <c r="EA117" s="176">
        <f t="shared" si="372"/>
        <v>0</v>
      </c>
      <c r="EB117" s="226" t="str">
        <f t="shared" si="399"/>
        <v>Mangrove Restoration</v>
      </c>
      <c r="EC117" s="102"/>
      <c r="ED117" s="126"/>
      <c r="EE117" s="106"/>
      <c r="EF117" s="51"/>
      <c r="EG117" s="52"/>
      <c r="EH117" s="226" t="str">
        <f t="shared" si="400"/>
        <v>Mangrove Restoration</v>
      </c>
      <c r="EI117" s="102"/>
      <c r="EJ117" s="126"/>
      <c r="EK117" s="106"/>
      <c r="EL117" s="51"/>
      <c r="EM117" s="52"/>
      <c r="EN117" s="226" t="str">
        <f t="shared" si="401"/>
        <v>Mangrove Restoration</v>
      </c>
      <c r="EO117" s="102"/>
      <c r="EP117" s="126"/>
      <c r="EQ117" s="106"/>
      <c r="ER117" s="51"/>
      <c r="ES117" s="52"/>
      <c r="ET117" s="226" t="str">
        <f t="shared" si="402"/>
        <v>Mangrove Restoration</v>
      </c>
      <c r="EU117" s="102"/>
      <c r="EV117" s="103"/>
      <c r="EW117" s="106"/>
      <c r="EX117" s="41"/>
      <c r="EY117" s="42"/>
      <c r="EZ117" s="226" t="str">
        <f t="shared" si="403"/>
        <v>Mangrove Restoration</v>
      </c>
      <c r="FA117" s="125"/>
      <c r="FB117" s="126"/>
      <c r="FC117" s="113"/>
      <c r="FD117" s="51"/>
      <c r="FE117" s="52"/>
      <c r="FF117" s="226" t="str">
        <f t="shared" si="404"/>
        <v>Mangrove Restoration</v>
      </c>
      <c r="FG117" s="102"/>
      <c r="FH117" s="103"/>
      <c r="FI117" s="106"/>
      <c r="FJ117" s="41"/>
      <c r="FK117" s="42"/>
      <c r="FL117" s="226" t="str">
        <f t="shared" si="405"/>
        <v>Mangrove Restoration</v>
      </c>
      <c r="FM117" s="102"/>
      <c r="FN117" s="103"/>
      <c r="FO117" s="106"/>
      <c r="FP117" s="41"/>
      <c r="FQ117" s="42"/>
      <c r="FR117" s="176">
        <f t="shared" si="376"/>
        <v>0</v>
      </c>
      <c r="FS117" s="34"/>
      <c r="FT117" s="34"/>
      <c r="FU117" s="34"/>
      <c r="FV117" s="33"/>
      <c r="FW117" s="37"/>
    </row>
    <row r="118" spans="1:179" ht="12.6" customHeight="1">
      <c r="A118" s="1094"/>
      <c r="B118" s="195" t="s">
        <v>91</v>
      </c>
      <c r="C118" s="226" t="str">
        <f t="shared" si="377"/>
        <v>Tropical Forest Restoration</v>
      </c>
      <c r="D118" s="101"/>
      <c r="E118" s="100"/>
      <c r="F118" s="104"/>
      <c r="G118" s="54"/>
      <c r="H118" s="56"/>
      <c r="I118" s="226" t="str">
        <f t="shared" si="378"/>
        <v>Tropical Forest Restoration</v>
      </c>
      <c r="J118" s="101"/>
      <c r="K118" s="100"/>
      <c r="L118" s="104"/>
      <c r="M118" s="54"/>
      <c r="N118" s="56"/>
      <c r="O118" s="226" t="str">
        <f t="shared" si="379"/>
        <v>Tropical Forest Restoration</v>
      </c>
      <c r="P118" s="101"/>
      <c r="Q118" s="100"/>
      <c r="R118" s="104"/>
      <c r="S118" s="54"/>
      <c r="T118" s="56"/>
      <c r="U118" s="226" t="str">
        <f t="shared" si="380"/>
        <v>Tropical Forest Restoration</v>
      </c>
      <c r="V118" s="100">
        <f>'Advance Control'!$F$49</f>
        <v>0</v>
      </c>
      <c r="W118" s="100">
        <f t="shared" ref="W118" si="418">V118*$U$141</f>
        <v>0</v>
      </c>
      <c r="X118" s="104">
        <f>'Advance Control'!$I$49</f>
        <v>0.99456021126865768</v>
      </c>
      <c r="Y118" s="55">
        <f t="shared" ref="Y118" si="419">(V118+X118)</f>
        <v>0.99456021126865768</v>
      </c>
      <c r="Z118" s="56">
        <f t="shared" ref="Z118" si="420">X118*$U$141</f>
        <v>8.9303878695105041</v>
      </c>
      <c r="AA118" s="226" t="str">
        <f t="shared" si="381"/>
        <v>Tropical Forest Restoration</v>
      </c>
      <c r="AB118" s="100">
        <f>'Advance Control'!$F$49</f>
        <v>0</v>
      </c>
      <c r="AC118" s="100">
        <f t="shared" ref="AC118" si="421">AB118*$AA$141</f>
        <v>0</v>
      </c>
      <c r="AD118" s="104">
        <f>'Advance Control'!$I$49</f>
        <v>0.99456021126865768</v>
      </c>
      <c r="AE118" s="55">
        <f t="shared" ref="AE118" si="422">(AB118+AD118)</f>
        <v>0.99456021126865768</v>
      </c>
      <c r="AF118" s="56">
        <f t="shared" ref="AF118" si="423">AD118*$AA$141</f>
        <v>15.884247443318566</v>
      </c>
      <c r="AG118" s="226" t="str">
        <f t="shared" si="382"/>
        <v>Tropical Forest Restoration</v>
      </c>
      <c r="AH118" s="100">
        <f>'Advance Control'!$F$49</f>
        <v>0</v>
      </c>
      <c r="AI118" s="100">
        <f t="shared" ref="AI118" si="424">AH118*$AG$141</f>
        <v>0</v>
      </c>
      <c r="AJ118" s="104">
        <f>'Advance Control'!$I$49</f>
        <v>0.99456021126865768</v>
      </c>
      <c r="AK118" s="55">
        <f t="shared" ref="AK118" si="425">(AH118+AJ118)</f>
        <v>0.99456021126865768</v>
      </c>
      <c r="AL118" s="56">
        <f t="shared" ref="AL118" si="426">AJ118*$AG$141</f>
        <v>6.7199937129292904</v>
      </c>
      <c r="AM118" s="226" t="str">
        <f t="shared" si="383"/>
        <v>Tropical Forest Restoration</v>
      </c>
      <c r="AN118" s="100">
        <f>'Advance Control'!$F$49</f>
        <v>0</v>
      </c>
      <c r="AO118" s="100">
        <f t="shared" ref="AO118" si="427">AN118*$AM$141</f>
        <v>0</v>
      </c>
      <c r="AP118" s="104">
        <f>'Advance Control'!$I$49</f>
        <v>0.99456021126865768</v>
      </c>
      <c r="AQ118" s="55">
        <f t="shared" ref="AQ118" si="428">(AN118+AP118)</f>
        <v>0.99456021126865768</v>
      </c>
      <c r="AR118" s="56">
        <f t="shared" ref="AR118" si="429">AP118*$AM$141</f>
        <v>4.4173371892293209</v>
      </c>
      <c r="AS118" s="176">
        <f t="shared" si="384"/>
        <v>35.951966214987678</v>
      </c>
      <c r="AT118" s="226" t="str">
        <f t="shared" si="385"/>
        <v>Tropical Forest Restoration</v>
      </c>
      <c r="AU118" s="100"/>
      <c r="AV118" s="100"/>
      <c r="AW118" s="104"/>
      <c r="AX118" s="55"/>
      <c r="AY118" s="56"/>
      <c r="AZ118" s="226" t="str">
        <f t="shared" si="386"/>
        <v>Tropical Forest Restoration</v>
      </c>
      <c r="BA118" s="100"/>
      <c r="BB118" s="100"/>
      <c r="BC118" s="104"/>
      <c r="BD118" s="55"/>
      <c r="BE118" s="56"/>
      <c r="BF118" s="226" t="str">
        <f t="shared" si="387"/>
        <v>Tropical Forest Restoration</v>
      </c>
      <c r="BG118" s="100"/>
      <c r="BH118" s="103"/>
      <c r="BI118" s="104"/>
      <c r="BJ118" s="41"/>
      <c r="BK118" s="42"/>
      <c r="BL118" s="226" t="str">
        <f t="shared" si="388"/>
        <v>Tropical Forest Restoration</v>
      </c>
      <c r="BM118" s="100"/>
      <c r="BN118" s="100"/>
      <c r="BO118" s="104"/>
      <c r="BP118" s="55"/>
      <c r="BQ118" s="56"/>
      <c r="BR118" s="226" t="str">
        <f t="shared" si="389"/>
        <v>Tropical Forest Restoration</v>
      </c>
      <c r="BS118" s="100"/>
      <c r="BT118" s="100"/>
      <c r="BU118" s="104"/>
      <c r="BV118" s="55"/>
      <c r="BW118" s="56"/>
      <c r="BX118" s="226" t="str">
        <f t="shared" si="390"/>
        <v>Tropical Forest Restoration</v>
      </c>
      <c r="BY118" s="100"/>
      <c r="BZ118" s="100"/>
      <c r="CA118" s="104"/>
      <c r="CB118" s="55"/>
      <c r="CC118" s="56"/>
      <c r="CD118" s="226" t="str">
        <f t="shared" si="391"/>
        <v>Tropical Forest Restoration</v>
      </c>
      <c r="CE118" s="100"/>
      <c r="CF118" s="100"/>
      <c r="CG118" s="104"/>
      <c r="CH118" s="55"/>
      <c r="CI118" s="56"/>
      <c r="CJ118" s="176">
        <f t="shared" si="368"/>
        <v>0</v>
      </c>
      <c r="CK118" s="226" t="str">
        <f t="shared" si="392"/>
        <v>Tropical Forest Restoration</v>
      </c>
      <c r="CL118" s="103"/>
      <c r="CM118" s="100"/>
      <c r="CN118" s="112"/>
      <c r="CO118" s="55"/>
      <c r="CP118" s="56"/>
      <c r="CQ118" s="226" t="str">
        <f t="shared" si="393"/>
        <v>Tropical Forest Restoration</v>
      </c>
      <c r="CR118" s="103"/>
      <c r="CS118" s="100"/>
      <c r="CT118" s="112"/>
      <c r="CU118" s="55"/>
      <c r="CV118" s="56"/>
      <c r="CW118" s="226" t="str">
        <f t="shared" si="394"/>
        <v>Tropical Forest Restoration</v>
      </c>
      <c r="CX118" s="103"/>
      <c r="CY118" s="100"/>
      <c r="CZ118" s="112"/>
      <c r="DA118" s="55"/>
      <c r="DB118" s="56"/>
      <c r="DC118" s="226" t="str">
        <f t="shared" si="395"/>
        <v>Tropical Forest Restoration</v>
      </c>
      <c r="DD118" s="126"/>
      <c r="DE118" s="126"/>
      <c r="DF118" s="113"/>
      <c r="DG118" s="51"/>
      <c r="DH118" s="52"/>
      <c r="DI118" s="226" t="str">
        <f t="shared" si="396"/>
        <v>Tropical Forest Restoration</v>
      </c>
      <c r="DJ118" s="100"/>
      <c r="DK118" s="100"/>
      <c r="DL118" s="104"/>
      <c r="DM118" s="55"/>
      <c r="DN118" s="56"/>
      <c r="DO118" s="226" t="str">
        <f t="shared" si="397"/>
        <v>Tropical Forest Restoration</v>
      </c>
      <c r="DP118" s="126"/>
      <c r="DQ118" s="126"/>
      <c r="DR118" s="113"/>
      <c r="DS118" s="51"/>
      <c r="DT118" s="52"/>
      <c r="DU118" s="226" t="str">
        <f t="shared" si="398"/>
        <v>Tropical Forest Restoration</v>
      </c>
      <c r="DV118" s="103"/>
      <c r="DW118" s="103"/>
      <c r="DX118" s="106"/>
      <c r="DY118" s="41"/>
      <c r="DZ118" s="42"/>
      <c r="EA118" s="176">
        <f t="shared" si="372"/>
        <v>0</v>
      </c>
      <c r="EB118" s="226" t="str">
        <f t="shared" si="399"/>
        <v>Tropical Forest Restoration</v>
      </c>
      <c r="EC118" s="103"/>
      <c r="ED118" s="126"/>
      <c r="EE118" s="112"/>
      <c r="EF118" s="51"/>
      <c r="EG118" s="52"/>
      <c r="EH118" s="226" t="str">
        <f t="shared" si="400"/>
        <v>Tropical Forest Restoration</v>
      </c>
      <c r="EI118" s="103"/>
      <c r="EJ118" s="126"/>
      <c r="EK118" s="112"/>
      <c r="EL118" s="51"/>
      <c r="EM118" s="52"/>
      <c r="EN118" s="226" t="str">
        <f t="shared" si="401"/>
        <v>Tropical Forest Restoration</v>
      </c>
      <c r="EO118" s="103"/>
      <c r="EP118" s="100"/>
      <c r="EQ118" s="112"/>
      <c r="ER118" s="55"/>
      <c r="ES118" s="56"/>
      <c r="ET118" s="226" t="str">
        <f t="shared" si="402"/>
        <v>Tropical Forest Restoration</v>
      </c>
      <c r="EU118" s="103"/>
      <c r="EV118" s="103"/>
      <c r="EW118" s="106"/>
      <c r="EX118" s="41"/>
      <c r="EY118" s="42"/>
      <c r="EZ118" s="226" t="str">
        <f t="shared" si="403"/>
        <v>Tropical Forest Restoration</v>
      </c>
      <c r="FA118" s="100"/>
      <c r="FB118" s="100"/>
      <c r="FC118" s="104"/>
      <c r="FD118" s="55"/>
      <c r="FE118" s="56"/>
      <c r="FF118" s="226" t="str">
        <f t="shared" si="404"/>
        <v>Tropical Forest Restoration</v>
      </c>
      <c r="FG118" s="103"/>
      <c r="FH118" s="103"/>
      <c r="FI118" s="106"/>
      <c r="FJ118" s="41"/>
      <c r="FK118" s="42"/>
      <c r="FL118" s="226" t="str">
        <f t="shared" si="405"/>
        <v>Tropical Forest Restoration</v>
      </c>
      <c r="FM118" s="103"/>
      <c r="FN118" s="103"/>
      <c r="FO118" s="106"/>
      <c r="FP118" s="41"/>
      <c r="FQ118" s="42"/>
      <c r="FR118" s="176">
        <f t="shared" si="376"/>
        <v>0</v>
      </c>
      <c r="FS118" s="32"/>
      <c r="FT118" s="34"/>
      <c r="FU118" s="34"/>
      <c r="FV118" s="38"/>
      <c r="FW118" s="37"/>
    </row>
    <row r="119" spans="1:179" ht="12.6" customHeight="1">
      <c r="A119" s="1094"/>
      <c r="B119" s="195" t="s">
        <v>92</v>
      </c>
      <c r="C119" s="226" t="str">
        <f t="shared" si="377"/>
        <v>Temperate Forest Restoration</v>
      </c>
      <c r="D119" s="127"/>
      <c r="E119" s="126"/>
      <c r="F119" s="732"/>
      <c r="G119" s="730"/>
      <c r="H119" s="52"/>
      <c r="I119" s="226" t="str">
        <f t="shared" si="378"/>
        <v>Temperate Forest Restoration</v>
      </c>
      <c r="J119" s="119"/>
      <c r="K119" s="103"/>
      <c r="L119" s="108"/>
      <c r="M119" s="40"/>
      <c r="N119" s="42"/>
      <c r="O119" s="226" t="str">
        <f t="shared" si="379"/>
        <v>Temperate Forest Restoration</v>
      </c>
      <c r="P119" s="101"/>
      <c r="Q119" s="100"/>
      <c r="R119" s="105"/>
      <c r="S119" s="54"/>
      <c r="T119" s="56"/>
      <c r="U119" s="226" t="str">
        <f t="shared" si="380"/>
        <v>Temperate Forest Restoration</v>
      </c>
      <c r="V119" s="100"/>
      <c r="W119" s="100"/>
      <c r="X119" s="113"/>
      <c r="Y119" s="55"/>
      <c r="Z119" s="56"/>
      <c r="AA119" s="226" t="str">
        <f t="shared" si="381"/>
        <v>Temperate Forest Restoration</v>
      </c>
      <c r="AB119" s="100"/>
      <c r="AC119" s="100"/>
      <c r="AD119" s="113"/>
      <c r="AE119" s="55"/>
      <c r="AF119" s="56"/>
      <c r="AG119" s="226" t="str">
        <f t="shared" si="382"/>
        <v>Temperate Forest Restoration</v>
      </c>
      <c r="AH119" s="100"/>
      <c r="AI119" s="100"/>
      <c r="AJ119" s="113"/>
      <c r="AK119" s="55"/>
      <c r="AL119" s="56"/>
      <c r="AM119" s="226" t="str">
        <f t="shared" si="383"/>
        <v>Temperate Forest Restoration</v>
      </c>
      <c r="AN119" s="100"/>
      <c r="AO119" s="100"/>
      <c r="AP119" s="113"/>
      <c r="AQ119" s="55"/>
      <c r="AR119" s="56"/>
      <c r="AS119" s="176">
        <f t="shared" si="384"/>
        <v>0</v>
      </c>
      <c r="AT119" s="226" t="str">
        <f t="shared" si="385"/>
        <v>Temperate Forest Restoration</v>
      </c>
      <c r="AU119" s="100"/>
      <c r="AV119" s="100"/>
      <c r="AW119" s="104"/>
      <c r="AX119" s="55"/>
      <c r="AY119" s="56"/>
      <c r="AZ119" s="226" t="str">
        <f t="shared" si="386"/>
        <v>Temperate Forest Restoration</v>
      </c>
      <c r="BA119" s="100"/>
      <c r="BB119" s="100"/>
      <c r="BC119" s="104"/>
      <c r="BD119" s="55"/>
      <c r="BE119" s="56"/>
      <c r="BF119" s="226" t="str">
        <f t="shared" si="387"/>
        <v>Temperate Forest Restoration</v>
      </c>
      <c r="BG119" s="100"/>
      <c r="BH119" s="103"/>
      <c r="BI119" s="104"/>
      <c r="BJ119" s="41"/>
      <c r="BK119" s="42"/>
      <c r="BL119" s="226" t="str">
        <f t="shared" si="388"/>
        <v>Temperate Forest Restoration</v>
      </c>
      <c r="BM119" s="100"/>
      <c r="BN119" s="100"/>
      <c r="BO119" s="104"/>
      <c r="BP119" s="55"/>
      <c r="BQ119" s="56"/>
      <c r="BR119" s="226" t="str">
        <f t="shared" si="389"/>
        <v>Temperate Forest Restoration</v>
      </c>
      <c r="BS119" s="100"/>
      <c r="BT119" s="100"/>
      <c r="BU119" s="104"/>
      <c r="BV119" s="55"/>
      <c r="BW119" s="56"/>
      <c r="BX119" s="226" t="str">
        <f t="shared" si="390"/>
        <v>Temperate Forest Restoration</v>
      </c>
      <c r="BY119" s="100"/>
      <c r="BZ119" s="100"/>
      <c r="CA119" s="104"/>
      <c r="CB119" s="55"/>
      <c r="CC119" s="56"/>
      <c r="CD119" s="226" t="str">
        <f t="shared" si="391"/>
        <v>Temperate Forest Restoration</v>
      </c>
      <c r="CE119" s="100"/>
      <c r="CF119" s="100"/>
      <c r="CG119" s="104"/>
      <c r="CH119" s="55"/>
      <c r="CI119" s="56"/>
      <c r="CJ119" s="176">
        <f t="shared" si="368"/>
        <v>0</v>
      </c>
      <c r="CK119" s="226" t="str">
        <f t="shared" si="392"/>
        <v>Temperate Forest Restoration</v>
      </c>
      <c r="CL119" s="103"/>
      <c r="CM119" s="100"/>
      <c r="CN119" s="106"/>
      <c r="CO119" s="55"/>
      <c r="CP119" s="56"/>
      <c r="CQ119" s="226" t="str">
        <f t="shared" si="393"/>
        <v>Temperate Forest Restoration</v>
      </c>
      <c r="CR119" s="103"/>
      <c r="CS119" s="100"/>
      <c r="CT119" s="106"/>
      <c r="CU119" s="55"/>
      <c r="CV119" s="56"/>
      <c r="CW119" s="226" t="str">
        <f t="shared" si="394"/>
        <v>Temperate Forest Restoration</v>
      </c>
      <c r="CX119" s="103"/>
      <c r="CY119" s="100"/>
      <c r="CZ119" s="106"/>
      <c r="DA119" s="55"/>
      <c r="DB119" s="56"/>
      <c r="DC119" s="226" t="str">
        <f t="shared" si="395"/>
        <v>Temperate Forest Restoration</v>
      </c>
      <c r="DD119" s="126"/>
      <c r="DE119" s="126"/>
      <c r="DF119" s="113"/>
      <c r="DG119" s="51"/>
      <c r="DH119" s="52"/>
      <c r="DI119" s="226" t="str">
        <f t="shared" si="396"/>
        <v>Temperate Forest Restoration</v>
      </c>
      <c r="DJ119" s="100"/>
      <c r="DK119" s="100"/>
      <c r="DL119" s="104"/>
      <c r="DM119" s="55"/>
      <c r="DN119" s="56"/>
      <c r="DO119" s="226" t="str">
        <f t="shared" si="397"/>
        <v>Temperate Forest Restoration</v>
      </c>
      <c r="DP119" s="126"/>
      <c r="DQ119" s="126"/>
      <c r="DR119" s="113"/>
      <c r="DS119" s="51"/>
      <c r="DT119" s="52"/>
      <c r="DU119" s="226" t="str">
        <f t="shared" si="398"/>
        <v>Temperate Forest Restoration</v>
      </c>
      <c r="DV119" s="126"/>
      <c r="DW119" s="126"/>
      <c r="DX119" s="113"/>
      <c r="DY119" s="51"/>
      <c r="DZ119" s="52"/>
      <c r="EA119" s="176">
        <f t="shared" si="372"/>
        <v>0</v>
      </c>
      <c r="EB119" s="226" t="str">
        <f t="shared" si="399"/>
        <v>Temperate Forest Restoration</v>
      </c>
      <c r="EC119" s="103"/>
      <c r="ED119" s="126"/>
      <c r="EE119" s="106"/>
      <c r="EF119" s="51"/>
      <c r="EG119" s="52"/>
      <c r="EH119" s="226" t="str">
        <f t="shared" si="400"/>
        <v>Temperate Forest Restoration</v>
      </c>
      <c r="EI119" s="103"/>
      <c r="EJ119" s="126"/>
      <c r="EK119" s="106"/>
      <c r="EL119" s="51"/>
      <c r="EM119" s="52"/>
      <c r="EN119" s="226" t="str">
        <f t="shared" si="401"/>
        <v>Temperate Forest Restoration</v>
      </c>
      <c r="EO119" s="103"/>
      <c r="EP119" s="100"/>
      <c r="EQ119" s="106"/>
      <c r="ER119" s="55"/>
      <c r="ES119" s="56"/>
      <c r="ET119" s="226" t="str">
        <f t="shared" si="402"/>
        <v>Temperate Forest Restoration</v>
      </c>
      <c r="EU119" s="103"/>
      <c r="EV119" s="103"/>
      <c r="EW119" s="106"/>
      <c r="EX119" s="41"/>
      <c r="EY119" s="42"/>
      <c r="EZ119" s="226" t="str">
        <f t="shared" si="403"/>
        <v>Temperate Forest Restoration</v>
      </c>
      <c r="FA119" s="100"/>
      <c r="FB119" s="100"/>
      <c r="FC119" s="104"/>
      <c r="FD119" s="55"/>
      <c r="FE119" s="56"/>
      <c r="FF119" s="226" t="str">
        <f t="shared" si="404"/>
        <v>Temperate Forest Restoration</v>
      </c>
      <c r="FG119" s="103"/>
      <c r="FH119" s="103"/>
      <c r="FI119" s="106"/>
      <c r="FJ119" s="41"/>
      <c r="FK119" s="42"/>
      <c r="FL119" s="226" t="str">
        <f t="shared" si="405"/>
        <v>Temperate Forest Restoration</v>
      </c>
      <c r="FM119" s="103"/>
      <c r="FN119" s="103"/>
      <c r="FO119" s="106"/>
      <c r="FP119" s="41"/>
      <c r="FQ119" s="42"/>
      <c r="FR119" s="176">
        <f t="shared" si="376"/>
        <v>0</v>
      </c>
      <c r="FS119" s="32"/>
      <c r="FT119" s="34"/>
      <c r="FU119" s="34"/>
      <c r="FV119" s="38"/>
      <c r="FW119" s="37"/>
    </row>
    <row r="120" spans="1:179" ht="12.6" customHeight="1">
      <c r="A120" s="1094"/>
      <c r="B120" s="195" t="s">
        <v>93</v>
      </c>
      <c r="C120" s="226" t="str">
        <f t="shared" si="377"/>
        <v>Afforestation</v>
      </c>
      <c r="D120" s="119"/>
      <c r="E120" s="103"/>
      <c r="F120" s="106"/>
      <c r="G120" s="40"/>
      <c r="H120" s="42"/>
      <c r="I120" s="226" t="str">
        <f t="shared" si="378"/>
        <v>Afforestation</v>
      </c>
      <c r="J120" s="119"/>
      <c r="K120" s="103"/>
      <c r="L120" s="106"/>
      <c r="M120" s="40"/>
      <c r="N120" s="42"/>
      <c r="O120" s="226" t="str">
        <f t="shared" si="379"/>
        <v>Afforestation</v>
      </c>
      <c r="P120" s="101"/>
      <c r="Q120" s="100"/>
      <c r="R120" s="104"/>
      <c r="S120" s="54"/>
      <c r="T120" s="56"/>
      <c r="U120" s="226" t="str">
        <f t="shared" si="380"/>
        <v>Afforestation</v>
      </c>
      <c r="V120" s="127"/>
      <c r="W120" s="100"/>
      <c r="X120" s="104"/>
      <c r="Y120" s="55"/>
      <c r="Z120" s="56"/>
      <c r="AA120" s="226" t="str">
        <f t="shared" si="381"/>
        <v>Afforestation</v>
      </c>
      <c r="AB120" s="127"/>
      <c r="AC120" s="100"/>
      <c r="AD120" s="104"/>
      <c r="AE120" s="55"/>
      <c r="AF120" s="56"/>
      <c r="AG120" s="226" t="str">
        <f t="shared" si="382"/>
        <v>Afforestation</v>
      </c>
      <c r="AH120" s="127"/>
      <c r="AI120" s="100"/>
      <c r="AJ120" s="104"/>
      <c r="AK120" s="55"/>
      <c r="AL120" s="56"/>
      <c r="AM120" s="226" t="str">
        <f t="shared" si="383"/>
        <v>Afforestation</v>
      </c>
      <c r="AN120" s="127"/>
      <c r="AO120" s="100"/>
      <c r="AP120" s="104"/>
      <c r="AQ120" s="55"/>
      <c r="AR120" s="56"/>
      <c r="AS120" s="176">
        <f t="shared" si="384"/>
        <v>0</v>
      </c>
      <c r="AT120" s="226" t="str">
        <f t="shared" si="385"/>
        <v>Afforestation</v>
      </c>
      <c r="AU120" s="101"/>
      <c r="AV120" s="100"/>
      <c r="AW120" s="107"/>
      <c r="AX120" s="55"/>
      <c r="AY120" s="56"/>
      <c r="AZ120" s="226" t="str">
        <f t="shared" si="386"/>
        <v>Afforestation</v>
      </c>
      <c r="BA120" s="101"/>
      <c r="BB120" s="100"/>
      <c r="BC120" s="107"/>
      <c r="BD120" s="55"/>
      <c r="BE120" s="56"/>
      <c r="BF120" s="226" t="str">
        <f t="shared" si="387"/>
        <v>Afforestation</v>
      </c>
      <c r="BG120" s="101"/>
      <c r="BH120" s="103"/>
      <c r="BI120" s="107"/>
      <c r="BJ120" s="41"/>
      <c r="BK120" s="42"/>
      <c r="BL120" s="226" t="str">
        <f t="shared" si="388"/>
        <v>Afforestation</v>
      </c>
      <c r="BM120" s="101">
        <f>'Advance Control'!$F$108</f>
        <v>0</v>
      </c>
      <c r="BN120" s="100">
        <f t="shared" ref="BN120" si="430">BM120*$BL$141</f>
        <v>0</v>
      </c>
      <c r="BO120" s="104">
        <f>'Advance Control'!$I$108</f>
        <v>0.4</v>
      </c>
      <c r="BP120" s="55">
        <f>(BM120+BO120)</f>
        <v>0.4</v>
      </c>
      <c r="BQ120" s="56">
        <f>BO120*$BL$141</f>
        <v>8.3989396000000021</v>
      </c>
      <c r="BR120" s="226" t="str">
        <f t="shared" si="389"/>
        <v>Afforestation</v>
      </c>
      <c r="BS120" s="101">
        <f>'Advance Control'!$F$108</f>
        <v>0</v>
      </c>
      <c r="BT120" s="100">
        <f t="shared" ref="BT120" si="431">BS120*$BR$141</f>
        <v>0</v>
      </c>
      <c r="BU120" s="104">
        <f>'Advance Control'!$I$108</f>
        <v>0.4</v>
      </c>
      <c r="BV120" s="55">
        <f>(BS120+BU120)</f>
        <v>0.4</v>
      </c>
      <c r="BW120" s="56">
        <f>BU120*$BR$141</f>
        <v>53.865214399999992</v>
      </c>
      <c r="BX120" s="226" t="str">
        <f t="shared" si="390"/>
        <v>Afforestation</v>
      </c>
      <c r="BY120" s="101">
        <f>'Advance Control'!$F$108</f>
        <v>0</v>
      </c>
      <c r="BZ120" s="100">
        <f t="shared" ref="BZ120" si="432">BY120*$BX$141</f>
        <v>0</v>
      </c>
      <c r="CA120" s="104">
        <f>'Advance Control'!$I$108</f>
        <v>0.4</v>
      </c>
      <c r="CB120" s="55">
        <f>(BY120+CA120)</f>
        <v>0.4</v>
      </c>
      <c r="CC120" s="56">
        <f>CA120*$BX$141</f>
        <v>15.531311199999999</v>
      </c>
      <c r="CD120" s="226" t="str">
        <f t="shared" si="391"/>
        <v>Afforestation</v>
      </c>
      <c r="CE120" s="101">
        <f>'Advance Control'!$F$108</f>
        <v>0</v>
      </c>
      <c r="CF120" s="100">
        <f t="shared" ref="CF120" si="433">CE120*$CD$141</f>
        <v>0</v>
      </c>
      <c r="CG120" s="104">
        <f>'Advance Control'!$I$108</f>
        <v>0.4</v>
      </c>
      <c r="CH120" s="55">
        <f t="shared" ref="CH120" si="434">(CE120+CG120)</f>
        <v>0.4</v>
      </c>
      <c r="CI120" s="56">
        <f t="shared" ref="CI120" si="435">CG120*$CD$141</f>
        <v>8.8121244000000001</v>
      </c>
      <c r="CJ120" s="176">
        <f t="shared" si="368"/>
        <v>86.607589599999997</v>
      </c>
      <c r="CK120" s="226" t="str">
        <f t="shared" si="392"/>
        <v>Afforestation</v>
      </c>
      <c r="CL120" s="119"/>
      <c r="CM120" s="100"/>
      <c r="CN120" s="109"/>
      <c r="CO120" s="55"/>
      <c r="CP120" s="56"/>
      <c r="CQ120" s="226" t="str">
        <f t="shared" si="393"/>
        <v>Afforestation</v>
      </c>
      <c r="CR120" s="119"/>
      <c r="CS120" s="100"/>
      <c r="CT120" s="109"/>
      <c r="CU120" s="55"/>
      <c r="CV120" s="56"/>
      <c r="CW120" s="226" t="str">
        <f t="shared" si="394"/>
        <v>Afforestation</v>
      </c>
      <c r="CX120" s="119"/>
      <c r="CY120" s="100"/>
      <c r="CZ120" s="109"/>
      <c r="DA120" s="55"/>
      <c r="DB120" s="56"/>
      <c r="DC120" s="226" t="str">
        <f t="shared" si="395"/>
        <v>Afforestation</v>
      </c>
      <c r="DD120" s="101"/>
      <c r="DE120" s="100"/>
      <c r="DF120" s="107"/>
      <c r="DG120" s="55"/>
      <c r="DH120" s="56"/>
      <c r="DI120" s="226" t="str">
        <f t="shared" si="396"/>
        <v>Afforestation</v>
      </c>
      <c r="DJ120" s="101"/>
      <c r="DK120" s="100"/>
      <c r="DL120" s="107"/>
      <c r="DM120" s="55"/>
      <c r="DN120" s="56"/>
      <c r="DO120" s="226" t="str">
        <f t="shared" si="397"/>
        <v>Afforestation</v>
      </c>
      <c r="DP120" s="101"/>
      <c r="DQ120" s="100"/>
      <c r="DR120" s="107"/>
      <c r="DS120" s="55"/>
      <c r="DT120" s="56"/>
      <c r="DU120" s="226" t="str">
        <f t="shared" si="398"/>
        <v>Afforestation</v>
      </c>
      <c r="DV120" s="127"/>
      <c r="DW120" s="126"/>
      <c r="DX120" s="114"/>
      <c r="DY120" s="51"/>
      <c r="DZ120" s="52"/>
      <c r="EA120" s="176">
        <f t="shared" si="372"/>
        <v>0</v>
      </c>
      <c r="EB120" s="226" t="str">
        <f t="shared" si="399"/>
        <v>Afforestation</v>
      </c>
      <c r="EC120" s="119"/>
      <c r="ED120" s="126"/>
      <c r="EE120" s="109"/>
      <c r="EF120" s="51"/>
      <c r="EG120" s="52"/>
      <c r="EH120" s="226" t="str">
        <f t="shared" si="400"/>
        <v>Afforestation</v>
      </c>
      <c r="EI120" s="119"/>
      <c r="EJ120" s="126"/>
      <c r="EK120" s="109"/>
      <c r="EL120" s="51"/>
      <c r="EM120" s="52"/>
      <c r="EN120" s="226" t="str">
        <f t="shared" si="401"/>
        <v>Afforestation</v>
      </c>
      <c r="EO120" s="119"/>
      <c r="EP120" s="100"/>
      <c r="EQ120" s="109"/>
      <c r="ER120" s="55"/>
      <c r="ES120" s="56"/>
      <c r="ET120" s="226" t="str">
        <f t="shared" si="402"/>
        <v>Afforestation</v>
      </c>
      <c r="EU120" s="119"/>
      <c r="EV120" s="103"/>
      <c r="EW120" s="109"/>
      <c r="EX120" s="41"/>
      <c r="EY120" s="42"/>
      <c r="EZ120" s="226" t="str">
        <f t="shared" si="403"/>
        <v>Afforestation</v>
      </c>
      <c r="FA120" s="101"/>
      <c r="FB120" s="100"/>
      <c r="FC120" s="107"/>
      <c r="FD120" s="55"/>
      <c r="FE120" s="56"/>
      <c r="FF120" s="226" t="str">
        <f t="shared" si="404"/>
        <v>Afforestation</v>
      </c>
      <c r="FG120" s="127"/>
      <c r="FH120" s="126"/>
      <c r="FI120" s="114"/>
      <c r="FJ120" s="51"/>
      <c r="FK120" s="52"/>
      <c r="FL120" s="226" t="str">
        <f t="shared" si="405"/>
        <v>Afforestation</v>
      </c>
      <c r="FM120" s="119"/>
      <c r="FN120" s="103"/>
      <c r="FO120" s="109"/>
      <c r="FP120" s="41"/>
      <c r="FQ120" s="42"/>
      <c r="FR120" s="176">
        <f t="shared" si="376"/>
        <v>0</v>
      </c>
      <c r="FS120" s="32"/>
      <c r="FT120" s="34"/>
      <c r="FU120" s="34"/>
      <c r="FV120" s="38"/>
      <c r="FW120" s="37"/>
    </row>
    <row r="121" spans="1:179" ht="12.6" customHeight="1">
      <c r="A121" s="1094"/>
      <c r="B121" s="195" t="s">
        <v>94</v>
      </c>
      <c r="C121" s="226" t="str">
        <f t="shared" si="377"/>
        <v>Bamboo</v>
      </c>
      <c r="D121" s="119"/>
      <c r="E121" s="103"/>
      <c r="F121" s="108"/>
      <c r="G121" s="40"/>
      <c r="H121" s="42"/>
      <c r="I121" s="226" t="str">
        <f t="shared" si="378"/>
        <v>Bamboo</v>
      </c>
      <c r="J121" s="119"/>
      <c r="K121" s="103"/>
      <c r="L121" s="108"/>
      <c r="M121" s="40"/>
      <c r="N121" s="42"/>
      <c r="O121" s="226" t="str">
        <f t="shared" si="379"/>
        <v>Bamboo</v>
      </c>
      <c r="P121" s="101"/>
      <c r="Q121" s="100"/>
      <c r="R121" s="105"/>
      <c r="S121" s="54"/>
      <c r="T121" s="56"/>
      <c r="U121" s="226" t="str">
        <f t="shared" si="380"/>
        <v>Bamboo</v>
      </c>
      <c r="V121" s="127"/>
      <c r="W121" s="100"/>
      <c r="X121" s="104"/>
      <c r="Y121" s="55"/>
      <c r="Z121" s="56"/>
      <c r="AA121" s="226" t="str">
        <f t="shared" si="381"/>
        <v>Bamboo</v>
      </c>
      <c r="AB121" s="127"/>
      <c r="AC121" s="100"/>
      <c r="AD121" s="104"/>
      <c r="AE121" s="55"/>
      <c r="AF121" s="56"/>
      <c r="AG121" s="226" t="str">
        <f t="shared" si="382"/>
        <v>Bamboo</v>
      </c>
      <c r="AH121" s="127"/>
      <c r="AI121" s="100"/>
      <c r="AJ121" s="104"/>
      <c r="AK121" s="55"/>
      <c r="AL121" s="56"/>
      <c r="AM121" s="226" t="str">
        <f t="shared" si="383"/>
        <v>Bamboo</v>
      </c>
      <c r="AN121" s="127"/>
      <c r="AO121" s="100"/>
      <c r="AP121" s="104"/>
      <c r="AQ121" s="55"/>
      <c r="AR121" s="56"/>
      <c r="AS121" s="176">
        <f t="shared" si="384"/>
        <v>0</v>
      </c>
      <c r="AT121" s="226" t="str">
        <f t="shared" si="385"/>
        <v>Bamboo</v>
      </c>
      <c r="AU121" s="101"/>
      <c r="AV121" s="100"/>
      <c r="AW121" s="104"/>
      <c r="AX121" s="55"/>
      <c r="AY121" s="56"/>
      <c r="AZ121" s="226" t="str">
        <f t="shared" si="386"/>
        <v>Bamboo</v>
      </c>
      <c r="BA121" s="101"/>
      <c r="BB121" s="100"/>
      <c r="BC121" s="104"/>
      <c r="BD121" s="55"/>
      <c r="BE121" s="56"/>
      <c r="BF121" s="226" t="str">
        <f t="shared" si="387"/>
        <v>Bamboo</v>
      </c>
      <c r="BG121" s="101"/>
      <c r="BH121" s="103"/>
      <c r="BI121" s="104"/>
      <c r="BJ121" s="41"/>
      <c r="BK121" s="42"/>
      <c r="BL121" s="226" t="str">
        <f t="shared" si="388"/>
        <v>Bamboo</v>
      </c>
      <c r="BM121" s="101"/>
      <c r="BN121" s="100"/>
      <c r="BO121" s="104"/>
      <c r="BP121" s="55"/>
      <c r="BQ121" s="56"/>
      <c r="BR121" s="226" t="str">
        <f t="shared" si="389"/>
        <v>Bamboo</v>
      </c>
      <c r="BS121" s="101"/>
      <c r="BT121" s="100"/>
      <c r="BU121" s="104"/>
      <c r="BV121" s="55"/>
      <c r="BW121" s="56"/>
      <c r="BX121" s="226" t="str">
        <f t="shared" si="390"/>
        <v>Bamboo</v>
      </c>
      <c r="BY121" s="101"/>
      <c r="BZ121" s="100"/>
      <c r="CA121" s="104"/>
      <c r="CB121" s="55"/>
      <c r="CC121" s="56"/>
      <c r="CD121" s="226" t="str">
        <f t="shared" si="391"/>
        <v>Bamboo</v>
      </c>
      <c r="CE121" s="101"/>
      <c r="CF121" s="100"/>
      <c r="CG121" s="104"/>
      <c r="CH121" s="55"/>
      <c r="CI121" s="56"/>
      <c r="CJ121" s="176">
        <f t="shared" si="368"/>
        <v>0</v>
      </c>
      <c r="CK121" s="226" t="str">
        <f t="shared" si="392"/>
        <v>Bamboo</v>
      </c>
      <c r="CL121" s="119"/>
      <c r="CM121" s="100"/>
      <c r="CN121" s="106"/>
      <c r="CO121" s="55"/>
      <c r="CP121" s="56"/>
      <c r="CQ121" s="226" t="str">
        <f t="shared" si="393"/>
        <v>Bamboo</v>
      </c>
      <c r="CR121" s="119"/>
      <c r="CS121" s="100"/>
      <c r="CT121" s="106"/>
      <c r="CU121" s="55"/>
      <c r="CV121" s="56"/>
      <c r="CW121" s="226" t="str">
        <f t="shared" si="394"/>
        <v>Bamboo</v>
      </c>
      <c r="CX121" s="119"/>
      <c r="CY121" s="100"/>
      <c r="CZ121" s="106"/>
      <c r="DA121" s="55"/>
      <c r="DB121" s="56"/>
      <c r="DC121" s="226" t="str">
        <f t="shared" si="395"/>
        <v>Bamboo</v>
      </c>
      <c r="DD121" s="101"/>
      <c r="DE121" s="100"/>
      <c r="DF121" s="104"/>
      <c r="DG121" s="55"/>
      <c r="DH121" s="56"/>
      <c r="DI121" s="226" t="str">
        <f t="shared" si="396"/>
        <v>Bamboo</v>
      </c>
      <c r="DJ121" s="101"/>
      <c r="DK121" s="100"/>
      <c r="DL121" s="104"/>
      <c r="DM121" s="55"/>
      <c r="DN121" s="56"/>
      <c r="DO121" s="226" t="str">
        <f t="shared" si="397"/>
        <v>Bamboo</v>
      </c>
      <c r="DP121" s="101"/>
      <c r="DQ121" s="100"/>
      <c r="DR121" s="104"/>
      <c r="DS121" s="55"/>
      <c r="DT121" s="56"/>
      <c r="DU121" s="226" t="str">
        <f t="shared" si="398"/>
        <v>Bamboo</v>
      </c>
      <c r="DV121" s="127"/>
      <c r="DW121" s="126"/>
      <c r="DX121" s="113"/>
      <c r="DY121" s="51"/>
      <c r="DZ121" s="52"/>
      <c r="EA121" s="176">
        <f t="shared" si="372"/>
        <v>0</v>
      </c>
      <c r="EB121" s="226" t="str">
        <f t="shared" si="399"/>
        <v>Bamboo</v>
      </c>
      <c r="EC121" s="119"/>
      <c r="ED121" s="126"/>
      <c r="EE121" s="106"/>
      <c r="EF121" s="51"/>
      <c r="EG121" s="52"/>
      <c r="EH121" s="226" t="str">
        <f t="shared" si="400"/>
        <v>Bamboo</v>
      </c>
      <c r="EI121" s="119"/>
      <c r="EJ121" s="126"/>
      <c r="EK121" s="106"/>
      <c r="EL121" s="51"/>
      <c r="EM121" s="52"/>
      <c r="EN121" s="226" t="str">
        <f t="shared" si="401"/>
        <v>Bamboo</v>
      </c>
      <c r="EO121" s="119"/>
      <c r="EP121" s="100"/>
      <c r="EQ121" s="106"/>
      <c r="ER121" s="55"/>
      <c r="ES121" s="56"/>
      <c r="ET121" s="226" t="str">
        <f t="shared" si="402"/>
        <v>Bamboo</v>
      </c>
      <c r="EU121" s="119"/>
      <c r="EV121" s="103"/>
      <c r="EW121" s="106"/>
      <c r="EX121" s="41"/>
      <c r="EY121" s="42"/>
      <c r="EZ121" s="226" t="str">
        <f t="shared" si="403"/>
        <v>Bamboo</v>
      </c>
      <c r="FA121" s="101"/>
      <c r="FB121" s="100"/>
      <c r="FC121" s="104"/>
      <c r="FD121" s="55"/>
      <c r="FE121" s="56"/>
      <c r="FF121" s="226" t="str">
        <f t="shared" si="404"/>
        <v>Bamboo</v>
      </c>
      <c r="FG121" s="101"/>
      <c r="FH121" s="100"/>
      <c r="FI121" s="104"/>
      <c r="FJ121" s="55"/>
      <c r="FK121" s="56"/>
      <c r="FL121" s="226" t="str">
        <f t="shared" si="405"/>
        <v>Bamboo</v>
      </c>
      <c r="FM121" s="127"/>
      <c r="FN121" s="126"/>
      <c r="FO121" s="113"/>
      <c r="FP121" s="51"/>
      <c r="FQ121" s="52"/>
      <c r="FR121" s="176">
        <f t="shared" si="376"/>
        <v>0</v>
      </c>
      <c r="FS121" s="34"/>
      <c r="FT121" s="34"/>
      <c r="FU121" s="34"/>
      <c r="FV121" s="33"/>
      <c r="FW121" s="37"/>
    </row>
    <row r="122" spans="1:179" ht="12.6" customHeight="1">
      <c r="A122" s="1094"/>
      <c r="B122" s="195" t="s">
        <v>233</v>
      </c>
      <c r="C122" s="226" t="str">
        <f t="shared" si="377"/>
        <v>Grassland Protection</v>
      </c>
      <c r="D122" s="102"/>
      <c r="E122" s="103"/>
      <c r="F122" s="106"/>
      <c r="G122" s="41"/>
      <c r="H122" s="42"/>
      <c r="I122" s="226" t="str">
        <f t="shared" si="378"/>
        <v>Grassland Protection</v>
      </c>
      <c r="J122" s="102"/>
      <c r="K122" s="103"/>
      <c r="L122" s="106"/>
      <c r="M122" s="41"/>
      <c r="N122" s="42"/>
      <c r="O122" s="226" t="str">
        <f t="shared" si="379"/>
        <v>Grassland Protection</v>
      </c>
      <c r="P122" s="102"/>
      <c r="Q122" s="103"/>
      <c r="R122" s="106"/>
      <c r="S122" s="41"/>
      <c r="T122" s="42"/>
      <c r="U122" s="226" t="str">
        <f t="shared" si="380"/>
        <v>Grassland Protection</v>
      </c>
      <c r="V122" s="102"/>
      <c r="W122" s="103"/>
      <c r="X122" s="106"/>
      <c r="Y122" s="41"/>
      <c r="Z122" s="42"/>
      <c r="AA122" s="226" t="str">
        <f t="shared" si="381"/>
        <v>Grassland Protection</v>
      </c>
      <c r="AB122" s="102"/>
      <c r="AC122" s="103"/>
      <c r="AD122" s="106"/>
      <c r="AE122" s="41"/>
      <c r="AF122" s="42"/>
      <c r="AG122" s="226" t="str">
        <f t="shared" si="382"/>
        <v>Grassland Protection</v>
      </c>
      <c r="AH122" s="102"/>
      <c r="AI122" s="103"/>
      <c r="AJ122" s="106"/>
      <c r="AK122" s="41"/>
      <c r="AL122" s="42"/>
      <c r="AM122" s="226" t="str">
        <f t="shared" si="383"/>
        <v>Grassland Protection</v>
      </c>
      <c r="AN122" s="102"/>
      <c r="AO122" s="103"/>
      <c r="AP122" s="106"/>
      <c r="AQ122" s="41"/>
      <c r="AR122" s="42"/>
      <c r="AS122" s="176">
        <f t="shared" si="384"/>
        <v>0</v>
      </c>
      <c r="AT122" s="226" t="str">
        <f t="shared" si="385"/>
        <v>Grassland Protection</v>
      </c>
      <c r="AU122" s="101">
        <f>'Advance Control'!$F$82</f>
        <v>4.1694132494121121E-2</v>
      </c>
      <c r="AV122" s="100">
        <f t="shared" ref="AV122:AV126" si="436">AU122*$AT$141</f>
        <v>24.616976450588204</v>
      </c>
      <c r="AW122" s="104">
        <f>'Advance Control'!$I$82</f>
        <v>0.11181497595056088</v>
      </c>
      <c r="AX122" s="55">
        <f t="shared" ref="AX122" si="437">(AU122+AW122)</f>
        <v>0.15350910844468199</v>
      </c>
      <c r="AY122" s="56">
        <f t="shared" ref="AY122" si="438">AW122*$AT$141</f>
        <v>66.017601641817421</v>
      </c>
      <c r="AZ122" s="226" t="str">
        <f t="shared" si="386"/>
        <v>Grassland Protection</v>
      </c>
      <c r="BA122" s="101">
        <f>'Advance Control'!$F$82</f>
        <v>4.1694132494121121E-2</v>
      </c>
      <c r="BB122" s="100">
        <f t="shared" ref="BB122:BB126" si="439">BA122*$AZ$141</f>
        <v>7.5147168285160264</v>
      </c>
      <c r="BC122" s="104">
        <f>'Advance Control'!$I$82</f>
        <v>0.11181497595056088</v>
      </c>
      <c r="BD122" s="55">
        <f>(BA122+BC122)</f>
        <v>0.15350910844468199</v>
      </c>
      <c r="BE122" s="56">
        <f>BC122*$AZ$141</f>
        <v>20.152904766018843</v>
      </c>
      <c r="BF122" s="226" t="str">
        <f t="shared" si="387"/>
        <v>Grassland Protection</v>
      </c>
      <c r="BG122" s="101">
        <f>'Advance Control'!$F$82</f>
        <v>4.1694132494121121E-2</v>
      </c>
      <c r="BH122" s="103">
        <f t="shared" ref="BH122:BH126" si="440">BG122*$BF$141</f>
        <v>2.8213102758067592</v>
      </c>
      <c r="BI122" s="104">
        <f>'Advance Control'!$I$82</f>
        <v>0.11181497595056088</v>
      </c>
      <c r="BJ122" s="41">
        <f>(BG122+BI122)</f>
        <v>0.15350910844468199</v>
      </c>
      <c r="BK122" s="42">
        <f>BI122*$BF$141</f>
        <v>7.5661663108804014</v>
      </c>
      <c r="BL122" s="226" t="str">
        <f t="shared" si="388"/>
        <v>Grassland Protection</v>
      </c>
      <c r="BM122" s="101"/>
      <c r="BN122" s="100"/>
      <c r="BO122" s="104"/>
      <c r="BP122" s="55"/>
      <c r="BQ122" s="56"/>
      <c r="BR122" s="226" t="str">
        <f t="shared" si="389"/>
        <v>Grassland Protection</v>
      </c>
      <c r="BS122" s="101"/>
      <c r="BT122" s="100"/>
      <c r="BU122" s="104"/>
      <c r="BV122" s="55"/>
      <c r="BW122" s="56"/>
      <c r="BX122" s="226" t="str">
        <f t="shared" si="390"/>
        <v>Grassland Protection</v>
      </c>
      <c r="BY122" s="101"/>
      <c r="BZ122" s="100"/>
      <c r="CA122" s="104"/>
      <c r="CB122" s="55"/>
      <c r="CC122" s="56"/>
      <c r="CD122" s="226" t="str">
        <f t="shared" si="391"/>
        <v>Grassland Protection</v>
      </c>
      <c r="CE122" s="101"/>
      <c r="CF122" s="100"/>
      <c r="CG122" s="104"/>
      <c r="CH122" s="55"/>
      <c r="CI122" s="56"/>
      <c r="CJ122" s="176">
        <f t="shared" si="368"/>
        <v>128.68967627362764</v>
      </c>
      <c r="CK122" s="226" t="str">
        <f t="shared" si="392"/>
        <v>Grassland Protection</v>
      </c>
      <c r="CL122" s="102"/>
      <c r="CM122" s="103"/>
      <c r="CN122" s="106"/>
      <c r="CO122" s="41"/>
      <c r="CP122" s="42"/>
      <c r="CQ122" s="226" t="str">
        <f t="shared" si="393"/>
        <v>Grassland Protection</v>
      </c>
      <c r="CR122" s="102"/>
      <c r="CS122" s="100"/>
      <c r="CT122" s="106"/>
      <c r="CU122" s="55"/>
      <c r="CV122" s="56"/>
      <c r="CW122" s="226" t="str">
        <f t="shared" si="394"/>
        <v>Grassland Protection</v>
      </c>
      <c r="CX122" s="102"/>
      <c r="CY122" s="100"/>
      <c r="CZ122" s="106"/>
      <c r="DA122" s="55"/>
      <c r="DB122" s="56"/>
      <c r="DC122" s="226" t="str">
        <f t="shared" si="395"/>
        <v>Grassland Protection</v>
      </c>
      <c r="DD122" s="129"/>
      <c r="DE122" s="130"/>
      <c r="DF122" s="116"/>
      <c r="DG122" s="57"/>
      <c r="DH122" s="58"/>
      <c r="DI122" s="226" t="str">
        <f t="shared" si="396"/>
        <v>Grassland Protection</v>
      </c>
      <c r="DJ122" s="125"/>
      <c r="DK122" s="126"/>
      <c r="DL122" s="113"/>
      <c r="DM122" s="51"/>
      <c r="DN122" s="52"/>
      <c r="DO122" s="226" t="str">
        <f t="shared" si="397"/>
        <v>Grassland Protection</v>
      </c>
      <c r="DP122" s="129"/>
      <c r="DQ122" s="130"/>
      <c r="DR122" s="116"/>
      <c r="DS122" s="57"/>
      <c r="DT122" s="58"/>
      <c r="DU122" s="226" t="str">
        <f t="shared" si="398"/>
        <v>Grassland Protection</v>
      </c>
      <c r="DV122" s="99"/>
      <c r="DW122" s="100"/>
      <c r="DX122" s="104"/>
      <c r="DY122" s="55"/>
      <c r="DZ122" s="56"/>
      <c r="EA122" s="176">
        <f t="shared" si="372"/>
        <v>0</v>
      </c>
      <c r="EB122" s="226" t="str">
        <f t="shared" si="399"/>
        <v>Grassland Protection</v>
      </c>
      <c r="EC122" s="102"/>
      <c r="ED122" s="126"/>
      <c r="EE122" s="106"/>
      <c r="EF122" s="51"/>
      <c r="EG122" s="52"/>
      <c r="EH122" s="226" t="str">
        <f t="shared" si="400"/>
        <v>Grassland Protection</v>
      </c>
      <c r="EI122" s="102"/>
      <c r="EJ122" s="126"/>
      <c r="EK122" s="106"/>
      <c r="EL122" s="51"/>
      <c r="EM122" s="52"/>
      <c r="EN122" s="226" t="str">
        <f t="shared" si="401"/>
        <v>Grassland Protection</v>
      </c>
      <c r="EO122" s="102"/>
      <c r="EP122" s="100"/>
      <c r="EQ122" s="106"/>
      <c r="ER122" s="55"/>
      <c r="ES122" s="56"/>
      <c r="ET122" s="226" t="str">
        <f t="shared" si="402"/>
        <v>Grassland Protection</v>
      </c>
      <c r="EU122" s="99"/>
      <c r="EV122" s="100"/>
      <c r="EW122" s="104"/>
      <c r="EX122" s="55"/>
      <c r="EY122" s="56"/>
      <c r="EZ122" s="226" t="str">
        <f t="shared" si="403"/>
        <v>Grassland Protection</v>
      </c>
      <c r="FA122" s="102"/>
      <c r="FB122" s="103"/>
      <c r="FC122" s="113"/>
      <c r="FD122" s="41"/>
      <c r="FE122" s="42"/>
      <c r="FF122" s="226" t="str">
        <f t="shared" si="404"/>
        <v>Grassland Protection</v>
      </c>
      <c r="FG122" s="129"/>
      <c r="FH122" s="130"/>
      <c r="FI122" s="116"/>
      <c r="FJ122" s="57"/>
      <c r="FK122" s="58"/>
      <c r="FL122" s="226" t="str">
        <f t="shared" si="405"/>
        <v>Grassland Protection</v>
      </c>
      <c r="FM122" s="99"/>
      <c r="FN122" s="100"/>
      <c r="FO122" s="104"/>
      <c r="FP122" s="55"/>
      <c r="FQ122" s="56"/>
      <c r="FR122" s="176">
        <f t="shared" si="376"/>
        <v>0</v>
      </c>
      <c r="FS122" s="34"/>
      <c r="FT122" s="34"/>
      <c r="FU122" s="34"/>
      <c r="FV122" s="33"/>
      <c r="FW122" s="37"/>
    </row>
    <row r="123" spans="1:179" ht="12.6" customHeight="1">
      <c r="A123" s="1094"/>
      <c r="B123" s="195" t="s">
        <v>243</v>
      </c>
      <c r="C123" s="226" t="str">
        <f t="shared" si="377"/>
        <v>Multistrata Agroforestry</v>
      </c>
      <c r="D123" s="99"/>
      <c r="E123" s="126"/>
      <c r="F123" s="104"/>
      <c r="G123" s="51"/>
      <c r="H123" s="52"/>
      <c r="I123" s="226" t="str">
        <f t="shared" si="378"/>
        <v>Multistrata Agroforestry</v>
      </c>
      <c r="J123" s="99"/>
      <c r="K123" s="126"/>
      <c r="L123" s="104"/>
      <c r="M123" s="51"/>
      <c r="N123" s="52"/>
      <c r="O123" s="226" t="str">
        <f t="shared" si="379"/>
        <v>Multistrata Agroforestry</v>
      </c>
      <c r="P123" s="99"/>
      <c r="Q123" s="100"/>
      <c r="R123" s="104"/>
      <c r="S123" s="55"/>
      <c r="T123" s="56"/>
      <c r="U123" s="226" t="str">
        <f t="shared" si="380"/>
        <v>Multistrata Agroforestry</v>
      </c>
      <c r="V123" s="101"/>
      <c r="W123" s="100"/>
      <c r="X123" s="105"/>
      <c r="Y123" s="54"/>
      <c r="Z123" s="56"/>
      <c r="AA123" s="226" t="str">
        <f t="shared" si="381"/>
        <v>Multistrata Agroforestry</v>
      </c>
      <c r="AB123" s="101"/>
      <c r="AC123" s="100"/>
      <c r="AD123" s="105"/>
      <c r="AE123" s="54"/>
      <c r="AF123" s="56"/>
      <c r="AG123" s="226" t="str">
        <f t="shared" si="382"/>
        <v>Multistrata Agroforestry</v>
      </c>
      <c r="AH123" s="101"/>
      <c r="AI123" s="100"/>
      <c r="AJ123" s="105"/>
      <c r="AK123" s="54"/>
      <c r="AL123" s="56"/>
      <c r="AM123" s="226" t="str">
        <f t="shared" si="383"/>
        <v>Multistrata Agroforestry</v>
      </c>
      <c r="AN123" s="101"/>
      <c r="AO123" s="100"/>
      <c r="AP123" s="105"/>
      <c r="AQ123" s="54"/>
      <c r="AR123" s="56"/>
      <c r="AS123" s="176">
        <f t="shared" si="384"/>
        <v>0</v>
      </c>
      <c r="AT123" s="226" t="str">
        <f t="shared" si="385"/>
        <v>Multistrata Agroforestry</v>
      </c>
      <c r="AU123" s="101"/>
      <c r="AV123" s="100"/>
      <c r="AW123" s="104"/>
      <c r="AX123" s="55"/>
      <c r="AY123" s="56"/>
      <c r="AZ123" s="226" t="str">
        <f t="shared" si="386"/>
        <v>Multistrata Agroforestry</v>
      </c>
      <c r="BA123" s="101"/>
      <c r="BB123" s="100"/>
      <c r="BC123" s="104"/>
      <c r="BD123" s="55"/>
      <c r="BE123" s="56"/>
      <c r="BF123" s="226" t="str">
        <f t="shared" si="387"/>
        <v>Multistrata Agroforestry</v>
      </c>
      <c r="BG123" s="101"/>
      <c r="BH123" s="103"/>
      <c r="BI123" s="104"/>
      <c r="BJ123" s="41"/>
      <c r="BK123" s="42"/>
      <c r="BL123" s="226" t="str">
        <f t="shared" si="388"/>
        <v>Multistrata Agroforestry</v>
      </c>
      <c r="BM123" s="101"/>
      <c r="BN123" s="100"/>
      <c r="BO123" s="104"/>
      <c r="BP123" s="55"/>
      <c r="BQ123" s="56"/>
      <c r="BR123" s="226" t="str">
        <f t="shared" si="389"/>
        <v>Multistrata Agroforestry</v>
      </c>
      <c r="BS123" s="101"/>
      <c r="BT123" s="100"/>
      <c r="BU123" s="104"/>
      <c r="BV123" s="55"/>
      <c r="BW123" s="56"/>
      <c r="BX123" s="226" t="str">
        <f t="shared" si="390"/>
        <v>Multistrata Agroforestry</v>
      </c>
      <c r="BY123" s="101"/>
      <c r="BZ123" s="100"/>
      <c r="CA123" s="104"/>
      <c r="CB123" s="55"/>
      <c r="CC123" s="56"/>
      <c r="CD123" s="226" t="str">
        <f t="shared" si="391"/>
        <v>Multistrata Agroforestry</v>
      </c>
      <c r="CE123" s="101"/>
      <c r="CF123" s="100"/>
      <c r="CG123" s="104"/>
      <c r="CH123" s="55"/>
      <c r="CI123" s="56"/>
      <c r="CJ123" s="176">
        <f t="shared" si="368"/>
        <v>0</v>
      </c>
      <c r="CK123" s="226" t="str">
        <f t="shared" si="392"/>
        <v>Multistrata Agroforestry</v>
      </c>
      <c r="CL123" s="119"/>
      <c r="CM123" s="100"/>
      <c r="CN123" s="111"/>
      <c r="CO123" s="55"/>
      <c r="CP123" s="56"/>
      <c r="CQ123" s="226" t="str">
        <f t="shared" si="393"/>
        <v>Multistrata Agroforestry</v>
      </c>
      <c r="CR123" s="119"/>
      <c r="CS123" s="100"/>
      <c r="CT123" s="111"/>
      <c r="CU123" s="55"/>
      <c r="CV123" s="56"/>
      <c r="CW123" s="226" t="str">
        <f t="shared" si="394"/>
        <v>Multistrata Agroforestry</v>
      </c>
      <c r="CX123" s="119"/>
      <c r="CY123" s="100"/>
      <c r="CZ123" s="111"/>
      <c r="DA123" s="55"/>
      <c r="DB123" s="56"/>
      <c r="DC123" s="226" t="str">
        <f t="shared" si="395"/>
        <v>Multistrata Agroforestry</v>
      </c>
      <c r="DD123" s="101"/>
      <c r="DE123" s="100"/>
      <c r="DF123" s="104"/>
      <c r="DG123" s="55"/>
      <c r="DH123" s="56"/>
      <c r="DI123" s="226" t="str">
        <f t="shared" si="396"/>
        <v>Multistrata Agroforestry</v>
      </c>
      <c r="DJ123" s="101"/>
      <c r="DK123" s="100"/>
      <c r="DL123" s="104"/>
      <c r="DM123" s="55"/>
      <c r="DN123" s="56"/>
      <c r="DO123" s="226" t="str">
        <f t="shared" si="397"/>
        <v>Multistrata Agroforestry</v>
      </c>
      <c r="DP123" s="101"/>
      <c r="DQ123" s="100"/>
      <c r="DR123" s="104"/>
      <c r="DS123" s="55"/>
      <c r="DT123" s="56"/>
      <c r="DU123" s="226" t="str">
        <f t="shared" si="398"/>
        <v>Multistrata Agroforestry</v>
      </c>
      <c r="DV123" s="101"/>
      <c r="DW123" s="100"/>
      <c r="DX123" s="104"/>
      <c r="DY123" s="55"/>
      <c r="DZ123" s="56"/>
      <c r="EA123" s="176">
        <f t="shared" si="372"/>
        <v>0</v>
      </c>
      <c r="EB123" s="226" t="str">
        <f t="shared" si="399"/>
        <v>Multistrata Agroforestry</v>
      </c>
      <c r="EC123" s="119"/>
      <c r="ED123" s="126"/>
      <c r="EE123" s="111"/>
      <c r="EF123" s="51"/>
      <c r="EG123" s="52"/>
      <c r="EH123" s="226" t="str">
        <f t="shared" si="400"/>
        <v>Multistrata Agroforestry</v>
      </c>
      <c r="EI123" s="119"/>
      <c r="EJ123" s="126"/>
      <c r="EK123" s="111"/>
      <c r="EL123" s="51"/>
      <c r="EM123" s="52"/>
      <c r="EN123" s="226" t="str">
        <f t="shared" si="401"/>
        <v>Multistrata Agroforestry</v>
      </c>
      <c r="EO123" s="119"/>
      <c r="EP123" s="126"/>
      <c r="EQ123" s="111"/>
      <c r="ER123" s="51"/>
      <c r="ES123" s="52"/>
      <c r="ET123" s="226" t="str">
        <f t="shared" si="402"/>
        <v>Multistrata Agroforestry</v>
      </c>
      <c r="EU123" s="101"/>
      <c r="EV123" s="100"/>
      <c r="EW123" s="104"/>
      <c r="EX123" s="55"/>
      <c r="EY123" s="56"/>
      <c r="EZ123" s="226" t="str">
        <f t="shared" si="403"/>
        <v>Multistrata Agroforestry</v>
      </c>
      <c r="FA123" s="101"/>
      <c r="FB123" s="100"/>
      <c r="FC123" s="104"/>
      <c r="FD123" s="55"/>
      <c r="FE123" s="56"/>
      <c r="FF123" s="226" t="str">
        <f t="shared" si="404"/>
        <v>Multistrata Agroforestry</v>
      </c>
      <c r="FG123" s="101"/>
      <c r="FH123" s="100"/>
      <c r="FI123" s="104"/>
      <c r="FJ123" s="55"/>
      <c r="FK123" s="56"/>
      <c r="FL123" s="226" t="str">
        <f t="shared" si="405"/>
        <v>Multistrata Agroforestry</v>
      </c>
      <c r="FM123" s="101"/>
      <c r="FN123" s="100"/>
      <c r="FO123" s="104"/>
      <c r="FP123" s="55"/>
      <c r="FQ123" s="56"/>
      <c r="FR123" s="176">
        <f t="shared" si="376"/>
        <v>0</v>
      </c>
      <c r="FS123" s="34"/>
      <c r="FT123" s="34"/>
      <c r="FU123" s="34"/>
      <c r="FV123" s="33"/>
      <c r="FW123" s="37"/>
    </row>
    <row r="124" spans="1:179" ht="12.6" customHeight="1">
      <c r="A124" s="1094"/>
      <c r="B124" s="222" t="s">
        <v>89</v>
      </c>
      <c r="C124" s="226" t="str">
        <f t="shared" si="377"/>
        <v>Silvopasture</v>
      </c>
      <c r="D124" s="102"/>
      <c r="E124" s="103"/>
      <c r="F124" s="106"/>
      <c r="G124" s="41"/>
      <c r="H124" s="42"/>
      <c r="I124" s="226" t="str">
        <f t="shared" si="378"/>
        <v>Silvopasture</v>
      </c>
      <c r="J124" s="102"/>
      <c r="K124" s="103"/>
      <c r="L124" s="106"/>
      <c r="M124" s="41"/>
      <c r="N124" s="42"/>
      <c r="O124" s="226" t="str">
        <f t="shared" si="379"/>
        <v>Silvopasture</v>
      </c>
      <c r="P124" s="99"/>
      <c r="Q124" s="100"/>
      <c r="R124" s="104"/>
      <c r="S124" s="55"/>
      <c r="T124" s="56"/>
      <c r="U124" s="226" t="str">
        <f t="shared" si="380"/>
        <v>Silvopasture</v>
      </c>
      <c r="V124" s="99"/>
      <c r="W124" s="100"/>
      <c r="X124" s="104"/>
      <c r="Y124" s="55"/>
      <c r="Z124" s="56"/>
      <c r="AA124" s="226" t="str">
        <f t="shared" si="381"/>
        <v>Silvopasture</v>
      </c>
      <c r="AB124" s="99"/>
      <c r="AC124" s="100"/>
      <c r="AD124" s="104"/>
      <c r="AE124" s="55"/>
      <c r="AF124" s="56"/>
      <c r="AG124" s="226" t="str">
        <f t="shared" si="382"/>
        <v>Silvopasture</v>
      </c>
      <c r="AH124" s="99"/>
      <c r="AI124" s="100"/>
      <c r="AJ124" s="104"/>
      <c r="AK124" s="55"/>
      <c r="AL124" s="56"/>
      <c r="AM124" s="226" t="str">
        <f t="shared" si="383"/>
        <v>Silvopasture</v>
      </c>
      <c r="AN124" s="99"/>
      <c r="AO124" s="100"/>
      <c r="AP124" s="104"/>
      <c r="AQ124" s="55"/>
      <c r="AR124" s="56"/>
      <c r="AS124" s="176">
        <f t="shared" si="384"/>
        <v>0</v>
      </c>
      <c r="AT124" s="226" t="str">
        <f t="shared" si="385"/>
        <v>Silvopasture</v>
      </c>
      <c r="AU124" s="99">
        <f>'Advance Control'!$F$84</f>
        <v>0.1688600192891502</v>
      </c>
      <c r="AV124" s="100">
        <f t="shared" si="436"/>
        <v>99.698035901646179</v>
      </c>
      <c r="AW124" s="104">
        <f>'Advance Control'!$I$84</f>
        <v>8.6512875167982839E-2</v>
      </c>
      <c r="AX124" s="55">
        <f t="shared" ref="AX124:AX126" si="441">(AU124+AW124)</f>
        <v>0.25537289445713307</v>
      </c>
      <c r="AY124" s="56">
        <f t="shared" ref="AY124:AY126" si="442">AW124*$AT$141</f>
        <v>51.078779753558763</v>
      </c>
      <c r="AZ124" s="226" t="str">
        <f t="shared" si="386"/>
        <v>Silvopasture</v>
      </c>
      <c r="BA124" s="99">
        <f>'Advance Control'!$F$84</f>
        <v>0.1688600192891502</v>
      </c>
      <c r="BB124" s="100">
        <f t="shared" si="439"/>
        <v>30.434383753988357</v>
      </c>
      <c r="BC124" s="104">
        <f>'Advance Control'!$I$84</f>
        <v>8.6512875167982839E-2</v>
      </c>
      <c r="BD124" s="55">
        <f t="shared" ref="BD124:BD126" si="443">(BA124+BC124)</f>
        <v>0.25537289445713307</v>
      </c>
      <c r="BE124" s="56">
        <f t="shared" ref="BE124:BE126" si="444">BC124*$AZ$141</f>
        <v>15.592595888637661</v>
      </c>
      <c r="BF124" s="226" t="str">
        <f t="shared" si="387"/>
        <v>Silvopasture</v>
      </c>
      <c r="BG124" s="99">
        <f>'Advance Control'!$F$84</f>
        <v>0.1688600192891502</v>
      </c>
      <c r="BH124" s="103">
        <f t="shared" si="440"/>
        <v>11.426224245355877</v>
      </c>
      <c r="BI124" s="104">
        <f>'Advance Control'!$I$84</f>
        <v>8.6512875167982839E-2</v>
      </c>
      <c r="BJ124" s="41">
        <f t="shared" ref="BJ124:BJ126" si="445">(BG124+BI124)</f>
        <v>0.25537289445713307</v>
      </c>
      <c r="BK124" s="42">
        <f t="shared" ref="BK124:BK126" si="446">BI124*$BF$141</f>
        <v>5.8540530549576175</v>
      </c>
      <c r="BL124" s="226" t="str">
        <f t="shared" si="388"/>
        <v>Silvopasture</v>
      </c>
      <c r="BM124" s="99"/>
      <c r="BN124" s="100"/>
      <c r="BO124" s="104"/>
      <c r="BP124" s="55"/>
      <c r="BQ124" s="56"/>
      <c r="BR124" s="226" t="str">
        <f t="shared" si="389"/>
        <v>Silvopasture</v>
      </c>
      <c r="BS124" s="99"/>
      <c r="BT124" s="100"/>
      <c r="BU124" s="104"/>
      <c r="BV124" s="55"/>
      <c r="BW124" s="56"/>
      <c r="BX124" s="226" t="str">
        <f t="shared" si="390"/>
        <v>Silvopasture</v>
      </c>
      <c r="BY124" s="99"/>
      <c r="BZ124" s="100"/>
      <c r="CA124" s="104"/>
      <c r="CB124" s="55"/>
      <c r="CC124" s="56"/>
      <c r="CD124" s="226" t="str">
        <f t="shared" si="391"/>
        <v>Silvopasture</v>
      </c>
      <c r="CE124" s="99"/>
      <c r="CF124" s="100"/>
      <c r="CG124" s="104"/>
      <c r="CH124" s="55"/>
      <c r="CI124" s="56"/>
      <c r="CJ124" s="176">
        <f t="shared" si="368"/>
        <v>214.08407259814445</v>
      </c>
      <c r="CK124" s="226" t="str">
        <f t="shared" si="392"/>
        <v>Silvopasture</v>
      </c>
      <c r="CL124" s="102"/>
      <c r="CM124" s="100"/>
      <c r="CN124" s="106"/>
      <c r="CO124" s="55"/>
      <c r="CP124" s="56"/>
      <c r="CQ124" s="226" t="str">
        <f t="shared" si="393"/>
        <v>Silvopasture</v>
      </c>
      <c r="CR124" s="102"/>
      <c r="CS124" s="100"/>
      <c r="CT124" s="106"/>
      <c r="CU124" s="55"/>
      <c r="CV124" s="56"/>
      <c r="CW124" s="226" t="str">
        <f t="shared" si="394"/>
        <v>Silvopasture</v>
      </c>
      <c r="CX124" s="102"/>
      <c r="CY124" s="100"/>
      <c r="CZ124" s="106"/>
      <c r="DA124" s="55"/>
      <c r="DB124" s="56"/>
      <c r="DC124" s="226" t="str">
        <f t="shared" si="395"/>
        <v>Silvopasture</v>
      </c>
      <c r="DD124" s="125"/>
      <c r="DE124" s="126"/>
      <c r="DF124" s="113"/>
      <c r="DG124" s="51"/>
      <c r="DH124" s="52"/>
      <c r="DI124" s="226" t="str">
        <f t="shared" si="396"/>
        <v>Silvopasture</v>
      </c>
      <c r="DJ124" s="99"/>
      <c r="DK124" s="100"/>
      <c r="DL124" s="104"/>
      <c r="DM124" s="55"/>
      <c r="DN124" s="56"/>
      <c r="DO124" s="226" t="str">
        <f t="shared" si="397"/>
        <v>Silvopasture</v>
      </c>
      <c r="DP124" s="102"/>
      <c r="DQ124" s="103"/>
      <c r="DR124" s="106"/>
      <c r="DS124" s="41"/>
      <c r="DT124" s="42"/>
      <c r="DU124" s="226" t="str">
        <f t="shared" si="398"/>
        <v>Silvopasture</v>
      </c>
      <c r="DV124" s="102"/>
      <c r="DW124" s="103"/>
      <c r="DX124" s="106"/>
      <c r="DY124" s="41"/>
      <c r="DZ124" s="42"/>
      <c r="EA124" s="176">
        <f t="shared" si="372"/>
        <v>0</v>
      </c>
      <c r="EB124" s="226" t="str">
        <f t="shared" si="399"/>
        <v>Silvopasture</v>
      </c>
      <c r="EC124" s="102"/>
      <c r="ED124" s="126"/>
      <c r="EE124" s="106"/>
      <c r="EF124" s="51"/>
      <c r="EG124" s="52"/>
      <c r="EH124" s="226" t="str">
        <f t="shared" si="400"/>
        <v>Silvopasture</v>
      </c>
      <c r="EI124" s="102"/>
      <c r="EJ124" s="126"/>
      <c r="EK124" s="106"/>
      <c r="EL124" s="51"/>
      <c r="EM124" s="52"/>
      <c r="EN124" s="226" t="str">
        <f t="shared" si="401"/>
        <v>Silvopasture</v>
      </c>
      <c r="EO124" s="102"/>
      <c r="EP124" s="103"/>
      <c r="EQ124" s="106"/>
      <c r="ER124" s="41"/>
      <c r="ES124" s="42"/>
      <c r="ET124" s="226" t="str">
        <f t="shared" si="402"/>
        <v>Silvopasture</v>
      </c>
      <c r="EU124" s="102"/>
      <c r="EV124" s="103"/>
      <c r="EW124" s="106"/>
      <c r="EX124" s="41"/>
      <c r="EY124" s="42"/>
      <c r="EZ124" s="226" t="str">
        <f t="shared" si="403"/>
        <v>Silvopasture</v>
      </c>
      <c r="FA124" s="99"/>
      <c r="FB124" s="100"/>
      <c r="FC124" s="104"/>
      <c r="FD124" s="55"/>
      <c r="FE124" s="56"/>
      <c r="FF124" s="226" t="str">
        <f t="shared" si="404"/>
        <v>Silvopasture</v>
      </c>
      <c r="FG124" s="102"/>
      <c r="FH124" s="103"/>
      <c r="FI124" s="106"/>
      <c r="FJ124" s="41"/>
      <c r="FK124" s="42"/>
      <c r="FL124" s="226" t="str">
        <f t="shared" si="405"/>
        <v>Silvopasture</v>
      </c>
      <c r="FM124" s="102"/>
      <c r="FN124" s="103"/>
      <c r="FO124" s="106"/>
      <c r="FP124" s="41"/>
      <c r="FQ124" s="42"/>
      <c r="FR124" s="176">
        <f t="shared" si="376"/>
        <v>0</v>
      </c>
      <c r="FS124" s="32"/>
      <c r="FT124" s="34"/>
      <c r="FU124" s="34"/>
      <c r="FV124" s="38"/>
      <c r="FW124" s="37"/>
    </row>
    <row r="125" spans="1:179" ht="12.6" customHeight="1">
      <c r="A125" s="1094"/>
      <c r="B125" s="222" t="s">
        <v>88</v>
      </c>
      <c r="C125" s="226" t="str">
        <f t="shared" si="377"/>
        <v>Managed Grazing</v>
      </c>
      <c r="D125" s="102"/>
      <c r="E125" s="103"/>
      <c r="F125" s="106"/>
      <c r="G125" s="41"/>
      <c r="H125" s="42"/>
      <c r="I125" s="226" t="str">
        <f t="shared" si="378"/>
        <v>Managed Grazing</v>
      </c>
      <c r="J125" s="102"/>
      <c r="K125" s="103"/>
      <c r="L125" s="106"/>
      <c r="M125" s="41"/>
      <c r="N125" s="42"/>
      <c r="O125" s="226" t="str">
        <f t="shared" si="379"/>
        <v>Managed Grazing</v>
      </c>
      <c r="P125" s="99"/>
      <c r="Q125" s="100"/>
      <c r="R125" s="104"/>
      <c r="S125" s="55"/>
      <c r="T125" s="56"/>
      <c r="U125" s="226" t="str">
        <f t="shared" si="380"/>
        <v>Managed Grazing</v>
      </c>
      <c r="V125" s="99"/>
      <c r="W125" s="100"/>
      <c r="X125" s="104"/>
      <c r="Y125" s="55"/>
      <c r="Z125" s="56"/>
      <c r="AA125" s="226" t="str">
        <f t="shared" si="381"/>
        <v>Managed Grazing</v>
      </c>
      <c r="AB125" s="99"/>
      <c r="AC125" s="100"/>
      <c r="AD125" s="104"/>
      <c r="AE125" s="55"/>
      <c r="AF125" s="56"/>
      <c r="AG125" s="226" t="str">
        <f t="shared" si="382"/>
        <v>Managed Grazing</v>
      </c>
      <c r="AH125" s="99"/>
      <c r="AI125" s="100"/>
      <c r="AJ125" s="104"/>
      <c r="AK125" s="55"/>
      <c r="AL125" s="56"/>
      <c r="AM125" s="226" t="str">
        <f t="shared" si="383"/>
        <v>Managed Grazing</v>
      </c>
      <c r="AN125" s="99"/>
      <c r="AO125" s="100"/>
      <c r="AP125" s="104"/>
      <c r="AQ125" s="55"/>
      <c r="AR125" s="56"/>
      <c r="AS125" s="176">
        <f t="shared" si="384"/>
        <v>0</v>
      </c>
      <c r="AT125" s="226" t="str">
        <f t="shared" si="385"/>
        <v>Managed Grazing</v>
      </c>
      <c r="AU125" s="99">
        <f>'Advance Control'!$F$85</f>
        <v>2.1992342654936194E-2</v>
      </c>
      <c r="AV125" s="100">
        <f t="shared" si="436"/>
        <v>12.984680309781384</v>
      </c>
      <c r="AW125" s="104">
        <f>'Advance Control'!$I$85</f>
        <v>0.23338055180219683</v>
      </c>
      <c r="AX125" s="55">
        <f t="shared" si="441"/>
        <v>0.25537289445713302</v>
      </c>
      <c r="AY125" s="56">
        <f t="shared" si="442"/>
        <v>137.79213534542356</v>
      </c>
      <c r="AZ125" s="226" t="str">
        <f t="shared" si="386"/>
        <v>Managed Grazing</v>
      </c>
      <c r="BA125" s="99">
        <f>'Advance Control'!$F$85</f>
        <v>2.1992342654936194E-2</v>
      </c>
      <c r="BB125" s="100">
        <f t="shared" si="439"/>
        <v>3.9637766170298039</v>
      </c>
      <c r="BC125" s="104">
        <f>'Advance Control'!$I$85</f>
        <v>0.23338055180219683</v>
      </c>
      <c r="BD125" s="55">
        <f t="shared" si="443"/>
        <v>0.25537289445713302</v>
      </c>
      <c r="BE125" s="56">
        <f t="shared" si="444"/>
        <v>42.063203025596209</v>
      </c>
      <c r="BF125" s="226" t="str">
        <f t="shared" si="387"/>
        <v>Managed Grazing</v>
      </c>
      <c r="BG125" s="99">
        <f>'Advance Control'!$F$85</f>
        <v>2.1992342654936194E-2</v>
      </c>
      <c r="BH125" s="103">
        <f t="shared" si="440"/>
        <v>1.4881523756414277</v>
      </c>
      <c r="BI125" s="104">
        <f>'Advance Control'!$I$85</f>
        <v>0.23338055180219683</v>
      </c>
      <c r="BJ125" s="41">
        <f t="shared" si="445"/>
        <v>0.25537289445713302</v>
      </c>
      <c r="BK125" s="42">
        <f t="shared" si="446"/>
        <v>15.792124924672065</v>
      </c>
      <c r="BL125" s="226" t="str">
        <f t="shared" si="388"/>
        <v>Managed Grazing</v>
      </c>
      <c r="BM125" s="99"/>
      <c r="BN125" s="100"/>
      <c r="BO125" s="104"/>
      <c r="BP125" s="55"/>
      <c r="BQ125" s="56"/>
      <c r="BR125" s="226" t="str">
        <f t="shared" si="389"/>
        <v>Managed Grazing</v>
      </c>
      <c r="BS125" s="99"/>
      <c r="BT125" s="100"/>
      <c r="BU125" s="104"/>
      <c r="BV125" s="55"/>
      <c r="BW125" s="56"/>
      <c r="BX125" s="226" t="str">
        <f t="shared" si="390"/>
        <v>Managed Grazing</v>
      </c>
      <c r="BY125" s="99"/>
      <c r="BZ125" s="100"/>
      <c r="CA125" s="104"/>
      <c r="CB125" s="55"/>
      <c r="CC125" s="56"/>
      <c r="CD125" s="226" t="str">
        <f t="shared" si="391"/>
        <v>Managed Grazing</v>
      </c>
      <c r="CE125" s="99"/>
      <c r="CF125" s="100"/>
      <c r="CG125" s="104"/>
      <c r="CH125" s="55"/>
      <c r="CI125" s="56"/>
      <c r="CJ125" s="176">
        <f t="shared" si="368"/>
        <v>214.08407259814445</v>
      </c>
      <c r="CK125" s="226" t="str">
        <f t="shared" si="392"/>
        <v>Managed Grazing</v>
      </c>
      <c r="CL125" s="102"/>
      <c r="CM125" s="100"/>
      <c r="CN125" s="106"/>
      <c r="CO125" s="55"/>
      <c r="CP125" s="56"/>
      <c r="CQ125" s="226" t="str">
        <f t="shared" si="393"/>
        <v>Managed Grazing</v>
      </c>
      <c r="CR125" s="102"/>
      <c r="CS125" s="100"/>
      <c r="CT125" s="106"/>
      <c r="CU125" s="55"/>
      <c r="CV125" s="56"/>
      <c r="CW125" s="226" t="str">
        <f t="shared" si="394"/>
        <v>Managed Grazing</v>
      </c>
      <c r="CX125" s="102"/>
      <c r="CY125" s="103"/>
      <c r="CZ125" s="106"/>
      <c r="DA125" s="41"/>
      <c r="DB125" s="42"/>
      <c r="DC125" s="226" t="str">
        <f t="shared" si="395"/>
        <v>Managed Grazing</v>
      </c>
      <c r="DD125" s="102"/>
      <c r="DE125" s="103"/>
      <c r="DF125" s="106"/>
      <c r="DG125" s="41"/>
      <c r="DH125" s="42"/>
      <c r="DI125" s="226" t="str">
        <f t="shared" si="396"/>
        <v>Managed Grazing</v>
      </c>
      <c r="DJ125" s="99"/>
      <c r="DK125" s="100"/>
      <c r="DL125" s="104"/>
      <c r="DM125" s="55"/>
      <c r="DN125" s="56"/>
      <c r="DO125" s="226" t="str">
        <f t="shared" si="397"/>
        <v>Managed Grazing</v>
      </c>
      <c r="DP125" s="102"/>
      <c r="DQ125" s="103"/>
      <c r="DR125" s="106"/>
      <c r="DS125" s="41"/>
      <c r="DT125" s="42"/>
      <c r="DU125" s="226" t="str">
        <f t="shared" si="398"/>
        <v>Managed Grazing</v>
      </c>
      <c r="DV125" s="102"/>
      <c r="DW125" s="103"/>
      <c r="DX125" s="106"/>
      <c r="DY125" s="41"/>
      <c r="DZ125" s="42"/>
      <c r="EA125" s="176">
        <f t="shared" si="372"/>
        <v>0</v>
      </c>
      <c r="EB125" s="226" t="str">
        <f t="shared" si="399"/>
        <v>Managed Grazing</v>
      </c>
      <c r="EC125" s="102"/>
      <c r="ED125" s="126"/>
      <c r="EE125" s="106"/>
      <c r="EF125" s="51"/>
      <c r="EG125" s="52"/>
      <c r="EH125" s="226" t="str">
        <f t="shared" si="400"/>
        <v>Managed Grazing</v>
      </c>
      <c r="EI125" s="102"/>
      <c r="EJ125" s="126"/>
      <c r="EK125" s="106"/>
      <c r="EL125" s="51"/>
      <c r="EM125" s="52"/>
      <c r="EN125" s="226" t="str">
        <f t="shared" si="401"/>
        <v>Managed Grazing</v>
      </c>
      <c r="EO125" s="102"/>
      <c r="EP125" s="103"/>
      <c r="EQ125" s="106"/>
      <c r="ER125" s="41"/>
      <c r="ES125" s="42"/>
      <c r="ET125" s="226" t="str">
        <f t="shared" si="402"/>
        <v>Managed Grazing</v>
      </c>
      <c r="EU125" s="102"/>
      <c r="EV125" s="103"/>
      <c r="EW125" s="106"/>
      <c r="EX125" s="41"/>
      <c r="EY125" s="42"/>
      <c r="EZ125" s="226" t="str">
        <f t="shared" si="403"/>
        <v>Managed Grazing</v>
      </c>
      <c r="FA125" s="99"/>
      <c r="FB125" s="100"/>
      <c r="FC125" s="104"/>
      <c r="FD125" s="55"/>
      <c r="FE125" s="56"/>
      <c r="FF125" s="226" t="str">
        <f t="shared" si="404"/>
        <v>Managed Grazing</v>
      </c>
      <c r="FG125" s="102"/>
      <c r="FH125" s="103"/>
      <c r="FI125" s="106"/>
      <c r="FJ125" s="41"/>
      <c r="FK125" s="42"/>
      <c r="FL125" s="226" t="str">
        <f t="shared" si="405"/>
        <v>Managed Grazing</v>
      </c>
      <c r="FM125" s="102"/>
      <c r="FN125" s="103"/>
      <c r="FO125" s="106"/>
      <c r="FP125" s="41"/>
      <c r="FQ125" s="42"/>
      <c r="FR125" s="176">
        <f t="shared" si="376"/>
        <v>0</v>
      </c>
      <c r="FS125" s="32"/>
      <c r="FT125" s="34"/>
      <c r="FU125" s="34"/>
      <c r="FV125" s="38"/>
      <c r="FW125" s="37"/>
    </row>
    <row r="126" spans="1:179" ht="12.6" customHeight="1">
      <c r="A126" s="1094"/>
      <c r="B126" s="195" t="s">
        <v>97</v>
      </c>
      <c r="C126" s="226" t="str">
        <f t="shared" si="377"/>
        <v>Tropical Tree Staples</v>
      </c>
      <c r="D126" s="102"/>
      <c r="E126" s="103"/>
      <c r="F126" s="106"/>
      <c r="G126" s="41"/>
      <c r="H126" s="42"/>
      <c r="I126" s="226" t="str">
        <f t="shared" si="378"/>
        <v>Tropical Tree Staples</v>
      </c>
      <c r="J126" s="102"/>
      <c r="K126" s="103"/>
      <c r="L126" s="106"/>
      <c r="M126" s="41"/>
      <c r="N126" s="42"/>
      <c r="O126" s="226" t="str">
        <f t="shared" si="379"/>
        <v>Tropical Tree Staples</v>
      </c>
      <c r="P126" s="99"/>
      <c r="Q126" s="100"/>
      <c r="R126" s="104"/>
      <c r="S126" s="55"/>
      <c r="T126" s="56"/>
      <c r="U126" s="226" t="str">
        <f t="shared" si="380"/>
        <v>Tropical Tree Staples</v>
      </c>
      <c r="V126" s="99"/>
      <c r="W126" s="100"/>
      <c r="X126" s="104"/>
      <c r="Y126" s="55"/>
      <c r="Z126" s="56"/>
      <c r="AA126" s="226" t="str">
        <f t="shared" si="381"/>
        <v>Tropical Tree Staples</v>
      </c>
      <c r="AB126" s="99"/>
      <c r="AC126" s="100"/>
      <c r="AD126" s="104"/>
      <c r="AE126" s="55"/>
      <c r="AF126" s="56"/>
      <c r="AG126" s="226" t="str">
        <f t="shared" si="382"/>
        <v>Tropical Tree Staples</v>
      </c>
      <c r="AH126" s="99"/>
      <c r="AI126" s="100"/>
      <c r="AJ126" s="104"/>
      <c r="AK126" s="55"/>
      <c r="AL126" s="56"/>
      <c r="AM126" s="226" t="str">
        <f t="shared" si="383"/>
        <v>Tropical Tree Staples</v>
      </c>
      <c r="AN126" s="99"/>
      <c r="AO126" s="100"/>
      <c r="AP126" s="104"/>
      <c r="AQ126" s="55"/>
      <c r="AR126" s="56"/>
      <c r="AS126" s="176">
        <f t="shared" si="384"/>
        <v>0</v>
      </c>
      <c r="AT126" s="226" t="str">
        <f t="shared" si="385"/>
        <v>Tropical Tree Staples</v>
      </c>
      <c r="AU126" s="99">
        <f>'Advance Control'!$F$83</f>
        <v>0</v>
      </c>
      <c r="AV126" s="100">
        <f t="shared" si="436"/>
        <v>0</v>
      </c>
      <c r="AW126" s="104">
        <f>'Advance Control'!$I$83</f>
        <v>0.32226575468048524</v>
      </c>
      <c r="AX126" s="55">
        <f t="shared" si="441"/>
        <v>0.32226575468048524</v>
      </c>
      <c r="AY126" s="56">
        <f t="shared" si="442"/>
        <v>190.27158065752116</v>
      </c>
      <c r="AZ126" s="226" t="str">
        <f t="shared" si="386"/>
        <v>Tropical Tree Staples</v>
      </c>
      <c r="BA126" s="99">
        <f>'Advance Control'!$F$83</f>
        <v>0</v>
      </c>
      <c r="BB126" s="100">
        <f t="shared" si="439"/>
        <v>0</v>
      </c>
      <c r="BC126" s="104">
        <f>'Advance Control'!$I$83</f>
        <v>0.32226575468048524</v>
      </c>
      <c r="BD126" s="55">
        <f t="shared" si="443"/>
        <v>0.32226575468048524</v>
      </c>
      <c r="BE126" s="56">
        <f t="shared" si="444"/>
        <v>58.083373968587182</v>
      </c>
      <c r="BF126" s="226" t="str">
        <f t="shared" si="387"/>
        <v>Tropical Tree Staples</v>
      </c>
      <c r="BG126" s="99">
        <f>'Advance Control'!$F$83</f>
        <v>0</v>
      </c>
      <c r="BH126" s="103">
        <f t="shared" si="440"/>
        <v>0</v>
      </c>
      <c r="BI126" s="104">
        <f>'Advance Control'!$I$83</f>
        <v>0.32226575468048524</v>
      </c>
      <c r="BJ126" s="41">
        <f t="shared" si="445"/>
        <v>0.32226575468048524</v>
      </c>
      <c r="BK126" s="42">
        <f t="shared" si="446"/>
        <v>21.80670590397515</v>
      </c>
      <c r="BL126" s="226" t="str">
        <f t="shared" si="388"/>
        <v>Tropical Tree Staples</v>
      </c>
      <c r="BM126" s="102"/>
      <c r="BN126" s="100"/>
      <c r="BO126" s="104"/>
      <c r="BP126" s="55"/>
      <c r="BQ126" s="56"/>
      <c r="BR126" s="226" t="str">
        <f t="shared" si="389"/>
        <v>Tropical Tree Staples</v>
      </c>
      <c r="BS126" s="102"/>
      <c r="BT126" s="100"/>
      <c r="BU126" s="104"/>
      <c r="BV126" s="55"/>
      <c r="BW126" s="56"/>
      <c r="BX126" s="226" t="str">
        <f t="shared" si="390"/>
        <v>Tropical Tree Staples</v>
      </c>
      <c r="BY126" s="102"/>
      <c r="BZ126" s="100"/>
      <c r="CA126" s="104"/>
      <c r="CB126" s="55"/>
      <c r="CC126" s="56"/>
      <c r="CD126" s="226" t="str">
        <f t="shared" si="391"/>
        <v>Tropical Tree Staples</v>
      </c>
      <c r="CE126" s="102"/>
      <c r="CF126" s="100"/>
      <c r="CG126" s="104"/>
      <c r="CH126" s="55"/>
      <c r="CI126" s="56"/>
      <c r="CJ126" s="176">
        <f t="shared" si="368"/>
        <v>270.16166053008351</v>
      </c>
      <c r="CK126" s="226" t="str">
        <f t="shared" si="392"/>
        <v>Tropical Tree Staples</v>
      </c>
      <c r="CL126" s="102">
        <f>'Advance Control'!$F$123</f>
        <v>8.2859226785635759E-2</v>
      </c>
      <c r="CM126" s="100">
        <f>CL126*$CK$141</f>
        <v>2.4438653637724963</v>
      </c>
      <c r="CN126" s="111">
        <f>'Advance Control'!$I$123</f>
        <v>0</v>
      </c>
      <c r="CO126" s="55">
        <f t="shared" ref="CO126" si="447">(CL126+CN126)</f>
        <v>8.2859226785635759E-2</v>
      </c>
      <c r="CP126" s="56">
        <f>CN126*$CK$141</f>
        <v>0</v>
      </c>
      <c r="CQ126" s="226" t="str">
        <f t="shared" si="393"/>
        <v>Tropical Tree Staples</v>
      </c>
      <c r="CR126" s="102">
        <f>'Advance Control'!$F$123</f>
        <v>8.2859226785635759E-2</v>
      </c>
      <c r="CS126" s="100">
        <f>CR126*$CQ$141</f>
        <v>0.41405633932586111</v>
      </c>
      <c r="CT126" s="111">
        <f>'Advance Control'!$I$123</f>
        <v>0</v>
      </c>
      <c r="CU126" s="55">
        <f t="shared" ref="CU126" si="448">(CR126+CT126)</f>
        <v>8.2859226785635759E-2</v>
      </c>
      <c r="CV126" s="56">
        <f>CT126*$CQ$141</f>
        <v>0</v>
      </c>
      <c r="CW126" s="226" t="str">
        <f t="shared" si="394"/>
        <v>Tropical Tree Staples</v>
      </c>
      <c r="CX126" s="102">
        <f>'Advance Control'!$F$123</f>
        <v>8.2859226785635759E-2</v>
      </c>
      <c r="CY126" s="100">
        <f>CX126*$CW$141</f>
        <v>9.3141476815145646E-2</v>
      </c>
      <c r="CZ126" s="111">
        <f>'Advance Control'!$I$123</f>
        <v>0</v>
      </c>
      <c r="DA126" s="55">
        <f t="shared" ref="DA126" si="449">(CX126+CZ126)</f>
        <v>8.2859226785635759E-2</v>
      </c>
      <c r="DB126" s="56">
        <f>CZ126*$CW$141</f>
        <v>0</v>
      </c>
      <c r="DC126" s="226" t="str">
        <f t="shared" si="395"/>
        <v>Tropical Tree Staples</v>
      </c>
      <c r="DD126" s="102"/>
      <c r="DE126" s="100"/>
      <c r="DF126" s="111"/>
      <c r="DG126" s="55"/>
      <c r="DH126" s="56"/>
      <c r="DI126" s="226" t="str">
        <f t="shared" si="396"/>
        <v>Tropical Tree Staples</v>
      </c>
      <c r="DJ126" s="102"/>
      <c r="DK126" s="100"/>
      <c r="DL126" s="111"/>
      <c r="DM126" s="55"/>
      <c r="DN126" s="56"/>
      <c r="DO126" s="226" t="str">
        <f t="shared" si="397"/>
        <v>Tropical Tree Staples</v>
      </c>
      <c r="DP126" s="102"/>
      <c r="DQ126" s="100"/>
      <c r="DR126" s="111"/>
      <c r="DS126" s="55"/>
      <c r="DT126" s="56"/>
      <c r="DU126" s="226" t="str">
        <f t="shared" si="398"/>
        <v>Tropical Tree Staples</v>
      </c>
      <c r="DV126" s="102"/>
      <c r="DW126" s="100"/>
      <c r="DX126" s="111"/>
      <c r="DY126" s="55"/>
      <c r="DZ126" s="56"/>
      <c r="EA126" s="176">
        <f t="shared" si="372"/>
        <v>2.9510631799135032</v>
      </c>
      <c r="EB126" s="226" t="str">
        <f t="shared" si="399"/>
        <v>Tropical Tree Staples</v>
      </c>
      <c r="EC126" s="102">
        <f>'Advance Control'!$F$123</f>
        <v>8.2859226785635759E-2</v>
      </c>
      <c r="ED126" s="126">
        <f>EC126*$EB$141</f>
        <v>12.87317734620984</v>
      </c>
      <c r="EE126" s="111">
        <f>'Advance Control'!$I$123</f>
        <v>0</v>
      </c>
      <c r="EF126" s="51">
        <f t="shared" ref="EF126" si="450">(EC126+EE126)</f>
        <v>8.2859226785635759E-2</v>
      </c>
      <c r="EG126" s="52">
        <f>EE126*$EB$141</f>
        <v>0</v>
      </c>
      <c r="EH126" s="226" t="str">
        <f t="shared" si="400"/>
        <v>Tropical Tree Staples</v>
      </c>
      <c r="EI126" s="102">
        <f>'Advance Control'!$F$123</f>
        <v>8.2859226785635759E-2</v>
      </c>
      <c r="EJ126" s="126">
        <f>EI126*$EH$141</f>
        <v>3.6273231508634889</v>
      </c>
      <c r="EK126" s="111">
        <f>'Advance Control'!$I$123</f>
        <v>0</v>
      </c>
      <c r="EL126" s="51">
        <f t="shared" ref="EL126" si="451">(EI126+EK126)</f>
        <v>8.2859226785635759E-2</v>
      </c>
      <c r="EM126" s="52">
        <f>EK126*$EH$141</f>
        <v>0</v>
      </c>
      <c r="EN126" s="226" t="str">
        <f t="shared" si="401"/>
        <v>Tropical Tree Staples</v>
      </c>
      <c r="EO126" s="102">
        <f>'Advance Control'!$F$123</f>
        <v>8.2859226785635759E-2</v>
      </c>
      <c r="EP126" s="126">
        <f>EO126*$EN$141</f>
        <v>0.79354853221268185</v>
      </c>
      <c r="EQ126" s="111">
        <f>'Advance Control'!$I$123</f>
        <v>0</v>
      </c>
      <c r="ER126" s="51">
        <f t="shared" ref="ER126" si="452">(EO126+EQ126)</f>
        <v>8.2859226785635759E-2</v>
      </c>
      <c r="ES126" s="52">
        <f>EQ126*$EN$141</f>
        <v>0</v>
      </c>
      <c r="ET126" s="226" t="str">
        <f t="shared" si="402"/>
        <v>Tropical Tree Staples</v>
      </c>
      <c r="EU126" s="102"/>
      <c r="EV126" s="126"/>
      <c r="EW126" s="111"/>
      <c r="EX126" s="51"/>
      <c r="EY126" s="52"/>
      <c r="EZ126" s="226" t="str">
        <f t="shared" si="403"/>
        <v>Tropical Tree Staples</v>
      </c>
      <c r="FA126" s="102"/>
      <c r="FB126" s="126"/>
      <c r="FC126" s="111"/>
      <c r="FD126" s="51"/>
      <c r="FE126" s="52"/>
      <c r="FF126" s="226" t="str">
        <f t="shared" si="404"/>
        <v>Tropical Tree Staples</v>
      </c>
      <c r="FG126" s="102"/>
      <c r="FH126" s="126"/>
      <c r="FI126" s="111"/>
      <c r="FJ126" s="51"/>
      <c r="FK126" s="52"/>
      <c r="FL126" s="226" t="str">
        <f t="shared" si="405"/>
        <v>Tropical Tree Staples</v>
      </c>
      <c r="FM126" s="102"/>
      <c r="FN126" s="126"/>
      <c r="FO126" s="111"/>
      <c r="FP126" s="51"/>
      <c r="FQ126" s="52"/>
      <c r="FR126" s="176">
        <f t="shared" si="376"/>
        <v>17.294049029286011</v>
      </c>
      <c r="FS126" s="34"/>
      <c r="FT126" s="34"/>
      <c r="FU126" s="34"/>
      <c r="FV126" s="33"/>
      <c r="FW126" s="37"/>
    </row>
    <row r="127" spans="1:179" ht="12.6" customHeight="1">
      <c r="A127" s="1094"/>
      <c r="B127" s="222" t="s">
        <v>103</v>
      </c>
      <c r="C127" s="226" t="str">
        <f t="shared" si="377"/>
        <v>Farmland Restoration</v>
      </c>
      <c r="D127" s="102"/>
      <c r="E127" s="103"/>
      <c r="F127" s="106"/>
      <c r="G127" s="41"/>
      <c r="H127" s="42"/>
      <c r="I127" s="226" t="str">
        <f t="shared" si="378"/>
        <v>Farmland Restoration</v>
      </c>
      <c r="J127" s="102"/>
      <c r="K127" s="103"/>
      <c r="L127" s="106"/>
      <c r="M127" s="41"/>
      <c r="N127" s="42"/>
      <c r="O127" s="226" t="str">
        <f t="shared" si="379"/>
        <v>Farmland Restoration</v>
      </c>
      <c r="P127" s="102"/>
      <c r="Q127" s="103"/>
      <c r="R127" s="106"/>
      <c r="S127" s="41"/>
      <c r="T127" s="42"/>
      <c r="U127" s="226" t="str">
        <f t="shared" si="380"/>
        <v>Farmland Restoration</v>
      </c>
      <c r="V127" s="102"/>
      <c r="W127" s="103"/>
      <c r="X127" s="106"/>
      <c r="Y127" s="41"/>
      <c r="Z127" s="42"/>
      <c r="AA127" s="226" t="str">
        <f t="shared" si="381"/>
        <v>Farmland Restoration</v>
      </c>
      <c r="AB127" s="102"/>
      <c r="AC127" s="103"/>
      <c r="AD127" s="106"/>
      <c r="AE127" s="41"/>
      <c r="AF127" s="42"/>
      <c r="AG127" s="226" t="str">
        <f t="shared" si="382"/>
        <v>Farmland Restoration</v>
      </c>
      <c r="AH127" s="102"/>
      <c r="AI127" s="103"/>
      <c r="AJ127" s="106"/>
      <c r="AK127" s="41"/>
      <c r="AL127" s="42"/>
      <c r="AM127" s="226" t="str">
        <f t="shared" si="383"/>
        <v>Farmland Restoration</v>
      </c>
      <c r="AN127" s="102"/>
      <c r="AO127" s="103"/>
      <c r="AP127" s="106"/>
      <c r="AQ127" s="41"/>
      <c r="AR127" s="42"/>
      <c r="AS127" s="176">
        <f t="shared" si="384"/>
        <v>0</v>
      </c>
      <c r="AT127" s="226" t="str">
        <f t="shared" si="385"/>
        <v>Farmland Restoration</v>
      </c>
      <c r="AU127" s="102"/>
      <c r="AV127" s="100"/>
      <c r="AW127" s="106"/>
      <c r="AX127" s="55"/>
      <c r="AY127" s="56"/>
      <c r="AZ127" s="226" t="str">
        <f t="shared" si="386"/>
        <v>Farmland Restoration</v>
      </c>
      <c r="BA127" s="102"/>
      <c r="BB127" s="100"/>
      <c r="BC127" s="106"/>
      <c r="BD127" s="55"/>
      <c r="BE127" s="56"/>
      <c r="BF127" s="226" t="str">
        <f t="shared" si="387"/>
        <v>Farmland Restoration</v>
      </c>
      <c r="BG127" s="102"/>
      <c r="BH127" s="103"/>
      <c r="BI127" s="106"/>
      <c r="BJ127" s="41"/>
      <c r="BK127" s="42"/>
      <c r="BL127" s="226" t="str">
        <f t="shared" si="388"/>
        <v>Farmland Restoration</v>
      </c>
      <c r="BM127" s="99">
        <f>'Advance Control'!$F$109</f>
        <v>2.3409578732146379E-2</v>
      </c>
      <c r="BN127" s="100">
        <f>BM127*$BL$141</f>
        <v>0.49153909458185513</v>
      </c>
      <c r="BO127" s="104">
        <f>'Advance Control'!$I$109</f>
        <v>0.32659042126785359</v>
      </c>
      <c r="BP127" s="55">
        <f t="shared" ref="BP127" si="453">(BM127+BO127)</f>
        <v>0.35</v>
      </c>
      <c r="BQ127" s="56">
        <f>BO127*$BL$141</f>
        <v>6.8575330554181457</v>
      </c>
      <c r="BR127" s="226" t="str">
        <f t="shared" si="389"/>
        <v>Farmland Restoration</v>
      </c>
      <c r="BS127" s="99">
        <f>'Advance Control'!$F$109</f>
        <v>2.3409578732146379E-2</v>
      </c>
      <c r="BT127" s="100">
        <f>BS127*$BR$141</f>
        <v>3.1524049435518617</v>
      </c>
      <c r="BU127" s="104">
        <f>'Advance Control'!$I$109</f>
        <v>0.32659042126785359</v>
      </c>
      <c r="BV127" s="55">
        <f t="shared" ref="BV127" si="454">(BS127+BU127)</f>
        <v>0.35</v>
      </c>
      <c r="BW127" s="56">
        <f>BU127*$BR$141</f>
        <v>43.979657656448126</v>
      </c>
      <c r="BX127" s="226" t="str">
        <f t="shared" si="390"/>
        <v>Farmland Restoration</v>
      </c>
      <c r="BY127" s="99">
        <f>'Advance Control'!$F$109</f>
        <v>2.3409578732146379E-2</v>
      </c>
      <c r="BZ127" s="100">
        <f>BY127*$BX$141</f>
        <v>0.90895363087466707</v>
      </c>
      <c r="CA127" s="104">
        <f>'Advance Control'!$I$109</f>
        <v>0.32659042126785359</v>
      </c>
      <c r="CB127" s="55">
        <f t="shared" ref="CB127" si="455">(BY127+CA127)</f>
        <v>0.35</v>
      </c>
      <c r="CC127" s="56">
        <f>CA127*$BX$141</f>
        <v>12.68094366912533</v>
      </c>
      <c r="CD127" s="226" t="str">
        <f t="shared" si="391"/>
        <v>Farmland Restoration</v>
      </c>
      <c r="CE127" s="99">
        <f>'Advance Control'!$F$109</f>
        <v>2.3409578732146379E-2</v>
      </c>
      <c r="CF127" s="100">
        <f>CE127*$CD$141</f>
        <v>0.51572029984817036</v>
      </c>
      <c r="CG127" s="104">
        <f>'Advance Control'!$I$109</f>
        <v>0.32659042126785359</v>
      </c>
      <c r="CH127" s="55">
        <f t="shared" ref="CH127" si="456">(CE127+CG127)</f>
        <v>0.35</v>
      </c>
      <c r="CI127" s="56">
        <f>CG127*$CD$141</f>
        <v>7.1948885501518278</v>
      </c>
      <c r="CJ127" s="176">
        <f t="shared" si="368"/>
        <v>75.781640899999985</v>
      </c>
      <c r="CK127" s="226" t="str">
        <f t="shared" si="392"/>
        <v>Farmland Restoration</v>
      </c>
      <c r="CL127" s="102"/>
      <c r="CM127" s="103"/>
      <c r="CN127" s="106"/>
      <c r="CO127" s="41"/>
      <c r="CP127" s="42"/>
      <c r="CQ127" s="226" t="str">
        <f t="shared" si="393"/>
        <v>Farmland Restoration</v>
      </c>
      <c r="CR127" s="102"/>
      <c r="CS127" s="103"/>
      <c r="CT127" s="106"/>
      <c r="CU127" s="41"/>
      <c r="CV127" s="42"/>
      <c r="CW127" s="226" t="str">
        <f t="shared" si="394"/>
        <v>Farmland Restoration</v>
      </c>
      <c r="CX127" s="102"/>
      <c r="CY127" s="100"/>
      <c r="CZ127" s="106"/>
      <c r="DA127" s="55"/>
      <c r="DB127" s="56"/>
      <c r="DC127" s="226" t="str">
        <f t="shared" si="395"/>
        <v>Farmland Restoration</v>
      </c>
      <c r="DD127" s="119"/>
      <c r="DE127" s="103"/>
      <c r="DF127" s="106"/>
      <c r="DG127" s="41"/>
      <c r="DH127" s="42"/>
      <c r="DI127" s="226" t="str">
        <f t="shared" si="396"/>
        <v>Farmland Restoration</v>
      </c>
      <c r="DJ127" s="125"/>
      <c r="DK127" s="126"/>
      <c r="DL127" s="113"/>
      <c r="DM127" s="51"/>
      <c r="DN127" s="52"/>
      <c r="DO127" s="226" t="str">
        <f t="shared" si="397"/>
        <v>Farmland Restoration</v>
      </c>
      <c r="DP127" s="131"/>
      <c r="DQ127" s="130"/>
      <c r="DR127" s="116"/>
      <c r="DS127" s="57"/>
      <c r="DT127" s="58"/>
      <c r="DU127" s="226" t="str">
        <f t="shared" si="398"/>
        <v>Farmland Restoration</v>
      </c>
      <c r="DV127" s="119"/>
      <c r="DW127" s="103"/>
      <c r="DX127" s="106"/>
      <c r="DY127" s="41"/>
      <c r="DZ127" s="42"/>
      <c r="EA127" s="176">
        <f t="shared" si="372"/>
        <v>0</v>
      </c>
      <c r="EB127" s="226" t="str">
        <f t="shared" si="399"/>
        <v>Farmland Restoration</v>
      </c>
      <c r="EC127" s="102"/>
      <c r="ED127" s="126"/>
      <c r="EE127" s="106"/>
      <c r="EF127" s="51"/>
      <c r="EG127" s="52"/>
      <c r="EH127" s="226" t="str">
        <f t="shared" si="400"/>
        <v>Farmland Restoration</v>
      </c>
      <c r="EI127" s="102"/>
      <c r="EJ127" s="126"/>
      <c r="EK127" s="106"/>
      <c r="EL127" s="51"/>
      <c r="EM127" s="52"/>
      <c r="EN127" s="226" t="str">
        <f t="shared" si="401"/>
        <v>Farmland Restoration</v>
      </c>
      <c r="EO127" s="102"/>
      <c r="EP127" s="100"/>
      <c r="EQ127" s="106"/>
      <c r="ER127" s="55"/>
      <c r="ES127" s="56"/>
      <c r="ET127" s="226" t="str">
        <f t="shared" si="402"/>
        <v>Farmland Restoration</v>
      </c>
      <c r="EU127" s="101"/>
      <c r="EV127" s="100"/>
      <c r="EW127" s="104"/>
      <c r="EX127" s="55"/>
      <c r="EY127" s="56"/>
      <c r="EZ127" s="226" t="str">
        <f t="shared" si="403"/>
        <v>Farmland Restoration</v>
      </c>
      <c r="FA127" s="102"/>
      <c r="FB127" s="103"/>
      <c r="FC127" s="106"/>
      <c r="FD127" s="41"/>
      <c r="FE127" s="42"/>
      <c r="FF127" s="226" t="str">
        <f t="shared" si="404"/>
        <v>Farmland Restoration</v>
      </c>
      <c r="FG127" s="131"/>
      <c r="FH127" s="130"/>
      <c r="FI127" s="116"/>
      <c r="FJ127" s="57"/>
      <c r="FK127" s="58"/>
      <c r="FL127" s="226" t="str">
        <f t="shared" si="405"/>
        <v>Farmland Restoration</v>
      </c>
      <c r="FM127" s="131"/>
      <c r="FN127" s="130"/>
      <c r="FO127" s="116"/>
      <c r="FP127" s="57"/>
      <c r="FQ127" s="58"/>
      <c r="FR127" s="176">
        <f t="shared" si="376"/>
        <v>0</v>
      </c>
      <c r="FS127" s="32"/>
      <c r="FT127" s="34"/>
      <c r="FU127" s="34"/>
      <c r="FV127" s="33"/>
      <c r="FW127" s="37"/>
    </row>
    <row r="128" spans="1:179" ht="12.6" customHeight="1">
      <c r="A128" s="1094"/>
      <c r="B128" s="195" t="s">
        <v>96</v>
      </c>
      <c r="C128" s="226" t="str">
        <f t="shared" si="377"/>
        <v>Perennial Bioenergy Crops</v>
      </c>
      <c r="D128" s="103"/>
      <c r="E128" s="103"/>
      <c r="F128" s="108"/>
      <c r="G128" s="40"/>
      <c r="H128" s="42"/>
      <c r="I128" s="226" t="str">
        <f t="shared" si="378"/>
        <v>Perennial Bioenergy Crops</v>
      </c>
      <c r="J128" s="103"/>
      <c r="K128" s="103"/>
      <c r="L128" s="108"/>
      <c r="M128" s="40"/>
      <c r="N128" s="42"/>
      <c r="O128" s="226" t="str">
        <f t="shared" si="379"/>
        <v>Perennial Bioenergy Crops</v>
      </c>
      <c r="P128" s="100"/>
      <c r="Q128" s="100"/>
      <c r="R128" s="105"/>
      <c r="S128" s="54"/>
      <c r="T128" s="56"/>
      <c r="U128" s="226" t="str">
        <f t="shared" si="380"/>
        <v>Perennial Bioenergy Crops</v>
      </c>
      <c r="V128" s="101"/>
      <c r="W128" s="100"/>
      <c r="X128" s="105"/>
      <c r="Y128" s="54"/>
      <c r="Z128" s="56"/>
      <c r="AA128" s="226" t="str">
        <f t="shared" si="381"/>
        <v>Perennial Bioenergy Crops</v>
      </c>
      <c r="AB128" s="100"/>
      <c r="AC128" s="100"/>
      <c r="AD128" s="105"/>
      <c r="AE128" s="54"/>
      <c r="AF128" s="56"/>
      <c r="AG128" s="226" t="str">
        <f t="shared" si="382"/>
        <v>Perennial Bioenergy Crops</v>
      </c>
      <c r="AH128" s="100"/>
      <c r="AI128" s="100"/>
      <c r="AJ128" s="105"/>
      <c r="AK128" s="54"/>
      <c r="AL128" s="56"/>
      <c r="AM128" s="226" t="str">
        <f t="shared" si="383"/>
        <v>Perennial Bioenergy Crops</v>
      </c>
      <c r="AN128" s="100"/>
      <c r="AO128" s="100"/>
      <c r="AP128" s="105"/>
      <c r="AQ128" s="54"/>
      <c r="AR128" s="56"/>
      <c r="AS128" s="176">
        <f t="shared" si="384"/>
        <v>0</v>
      </c>
      <c r="AT128" s="226" t="str">
        <f t="shared" si="385"/>
        <v>Perennial Bioenergy Crops</v>
      </c>
      <c r="AU128" s="99"/>
      <c r="AV128" s="100"/>
      <c r="AW128" s="104"/>
      <c r="AX128" s="55"/>
      <c r="AY128" s="56"/>
      <c r="AZ128" s="226" t="str">
        <f t="shared" si="386"/>
        <v>Perennial Bioenergy Crops</v>
      </c>
      <c r="BA128" s="99"/>
      <c r="BB128" s="100"/>
      <c r="BC128" s="104"/>
      <c r="BD128" s="55"/>
      <c r="BE128" s="56"/>
      <c r="BF128" s="226" t="str">
        <f t="shared" si="387"/>
        <v>Perennial Bioenergy Crops</v>
      </c>
      <c r="BG128" s="99"/>
      <c r="BH128" s="103"/>
      <c r="BI128" s="104"/>
      <c r="BJ128" s="41"/>
      <c r="BK128" s="42"/>
      <c r="BL128" s="226" t="str">
        <f t="shared" si="388"/>
        <v>Perennial Bioenergy Crops</v>
      </c>
      <c r="BM128" s="99">
        <f>'Advance Control'!$F$110</f>
        <v>2.5553394151598671E-4</v>
      </c>
      <c r="BN128" s="100">
        <f>BM128*$BL$141</f>
        <v>5.3655353513567625E-3</v>
      </c>
      <c r="BO128" s="104">
        <f>'Advance Control'!$I$110</f>
        <v>0.24974446605848402</v>
      </c>
      <c r="BP128" s="55">
        <f t="shared" ref="BP128" si="457">(BM128+BO128)</f>
        <v>0.25</v>
      </c>
      <c r="BQ128" s="56">
        <f>BO128*$BL$141</f>
        <v>5.2439717146486444</v>
      </c>
      <c r="BR128" s="226" t="str">
        <f t="shared" si="389"/>
        <v>Perennial Bioenergy Crops</v>
      </c>
      <c r="BS128" s="99">
        <f>'Advance Control'!$F$110</f>
        <v>2.5553394151598671E-4</v>
      </c>
      <c r="BT128" s="100">
        <f>BS128*$BR$141</f>
        <v>3.4410976365589208E-2</v>
      </c>
      <c r="BU128" s="104">
        <f>'Advance Control'!$I$110</f>
        <v>0.24974446605848402</v>
      </c>
      <c r="BV128" s="55">
        <f t="shared" ref="BV128" si="458">(BS128+BU128)</f>
        <v>0.25</v>
      </c>
      <c r="BW128" s="56">
        <f>BU128*$BR$141</f>
        <v>33.631348023634409</v>
      </c>
      <c r="BX128" s="226" t="str">
        <f t="shared" si="390"/>
        <v>Perennial Bioenergy Crops</v>
      </c>
      <c r="BY128" s="99">
        <f>'Advance Control'!$F$110</f>
        <v>2.5553394151598671E-4</v>
      </c>
      <c r="BZ128" s="100">
        <f>BY128*$BX$141</f>
        <v>9.921942919618473E-3</v>
      </c>
      <c r="CA128" s="104">
        <f>'Advance Control'!$I$110</f>
        <v>0.24974446605848402</v>
      </c>
      <c r="CB128" s="55">
        <f t="shared" ref="CB128" si="459">(BY128+CA128)</f>
        <v>0.25</v>
      </c>
      <c r="CC128" s="56">
        <f>CA128*$BX$141</f>
        <v>9.6971475570803811</v>
      </c>
      <c r="CD128" s="226" t="str">
        <f t="shared" si="391"/>
        <v>Perennial Bioenergy Crops</v>
      </c>
      <c r="CE128" s="99">
        <f>'Advance Control'!$F$110</f>
        <v>2.5553394151598671E-4</v>
      </c>
      <c r="CF128" s="100">
        <f>CE128*$CD$141</f>
        <v>5.6294922026529984E-3</v>
      </c>
      <c r="CG128" s="104">
        <f>'Advance Control'!$I$110</f>
        <v>0.24974446605848402</v>
      </c>
      <c r="CH128" s="55">
        <f t="shared" ref="CH128" si="460">(CE128+CG128)</f>
        <v>0.25</v>
      </c>
      <c r="CI128" s="56">
        <f>CG128*$CD$141</f>
        <v>5.5019482577973466</v>
      </c>
      <c r="CJ128" s="176">
        <f t="shared" si="368"/>
        <v>54.129743500000004</v>
      </c>
      <c r="CK128" s="226" t="str">
        <f t="shared" si="392"/>
        <v>Perennial Bioenergy Crops</v>
      </c>
      <c r="CL128" s="102"/>
      <c r="CM128" s="100"/>
      <c r="CN128" s="106"/>
      <c r="CO128" s="55"/>
      <c r="CP128" s="56"/>
      <c r="CQ128" s="226" t="str">
        <f t="shared" si="393"/>
        <v>Perennial Bioenergy Crops</v>
      </c>
      <c r="CR128" s="102"/>
      <c r="CS128" s="100"/>
      <c r="CT128" s="106"/>
      <c r="CU128" s="55"/>
      <c r="CV128" s="56"/>
      <c r="CW128" s="226" t="str">
        <f t="shared" si="394"/>
        <v>Perennial Bioenergy Crops</v>
      </c>
      <c r="CX128" s="102"/>
      <c r="CY128" s="100"/>
      <c r="CZ128" s="106"/>
      <c r="DA128" s="55"/>
      <c r="DB128" s="56"/>
      <c r="DC128" s="226" t="str">
        <f t="shared" si="395"/>
        <v>Perennial Bioenergy Crops</v>
      </c>
      <c r="DD128" s="99"/>
      <c r="DE128" s="100"/>
      <c r="DF128" s="104"/>
      <c r="DG128" s="55"/>
      <c r="DH128" s="56"/>
      <c r="DI128" s="226" t="str">
        <f t="shared" si="396"/>
        <v>Perennial Bioenergy Crops</v>
      </c>
      <c r="DJ128" s="99"/>
      <c r="DK128" s="100"/>
      <c r="DL128" s="104"/>
      <c r="DM128" s="55"/>
      <c r="DN128" s="56"/>
      <c r="DO128" s="226" t="str">
        <f t="shared" si="397"/>
        <v>Perennial Bioenergy Crops</v>
      </c>
      <c r="DP128" s="99"/>
      <c r="DQ128" s="100"/>
      <c r="DR128" s="104"/>
      <c r="DS128" s="55"/>
      <c r="DT128" s="56"/>
      <c r="DU128" s="226" t="str">
        <f t="shared" si="398"/>
        <v>Perennial Bioenergy Crops</v>
      </c>
      <c r="DV128" s="99"/>
      <c r="DW128" s="100"/>
      <c r="DX128" s="104"/>
      <c r="DY128" s="55"/>
      <c r="DZ128" s="56"/>
      <c r="EA128" s="176">
        <f t="shared" si="372"/>
        <v>0</v>
      </c>
      <c r="EB128" s="226" t="str">
        <f t="shared" si="399"/>
        <v>Perennial Bioenergy Crops</v>
      </c>
      <c r="EC128" s="102"/>
      <c r="ED128" s="126"/>
      <c r="EE128" s="106"/>
      <c r="EF128" s="51"/>
      <c r="EG128" s="52"/>
      <c r="EH128" s="226" t="str">
        <f t="shared" si="400"/>
        <v>Perennial Bioenergy Crops</v>
      </c>
      <c r="EI128" s="102"/>
      <c r="EJ128" s="126"/>
      <c r="EK128" s="106"/>
      <c r="EL128" s="51"/>
      <c r="EM128" s="52"/>
      <c r="EN128" s="226" t="str">
        <f t="shared" si="401"/>
        <v>Perennial Bioenergy Crops</v>
      </c>
      <c r="EO128" s="102"/>
      <c r="EP128" s="100"/>
      <c r="EQ128" s="106"/>
      <c r="ER128" s="55"/>
      <c r="ES128" s="56"/>
      <c r="ET128" s="226" t="str">
        <f t="shared" si="402"/>
        <v>Perennial Bioenergy Crops</v>
      </c>
      <c r="EU128" s="99"/>
      <c r="EV128" s="100"/>
      <c r="EW128" s="104"/>
      <c r="EX128" s="55"/>
      <c r="EY128" s="56"/>
      <c r="EZ128" s="226" t="str">
        <f t="shared" si="403"/>
        <v>Perennial Bioenergy Crops</v>
      </c>
      <c r="FA128" s="99"/>
      <c r="FB128" s="100"/>
      <c r="FC128" s="104"/>
      <c r="FD128" s="55"/>
      <c r="FE128" s="56"/>
      <c r="FF128" s="226" t="str">
        <f t="shared" si="404"/>
        <v>Perennial Bioenergy Crops</v>
      </c>
      <c r="FG128" s="99"/>
      <c r="FH128" s="100"/>
      <c r="FI128" s="104"/>
      <c r="FJ128" s="55"/>
      <c r="FK128" s="56"/>
      <c r="FL128" s="226" t="str">
        <f t="shared" si="405"/>
        <v>Perennial Bioenergy Crops</v>
      </c>
      <c r="FM128" s="99"/>
      <c r="FN128" s="100"/>
      <c r="FO128" s="104"/>
      <c r="FP128" s="55"/>
      <c r="FQ128" s="56"/>
      <c r="FR128" s="176">
        <f t="shared" si="376"/>
        <v>0</v>
      </c>
      <c r="FS128" s="34"/>
      <c r="FT128" s="34"/>
      <c r="FU128" s="34"/>
      <c r="FV128" s="33"/>
      <c r="FW128" s="37"/>
    </row>
    <row r="129" spans="1:179" ht="12.6" customHeight="1">
      <c r="A129" s="1094"/>
      <c r="B129" s="195" t="s">
        <v>552</v>
      </c>
      <c r="C129" s="226" t="str">
        <f t="shared" si="377"/>
        <v>Livestock Feed</v>
      </c>
      <c r="D129" s="103"/>
      <c r="E129" s="103"/>
      <c r="F129" s="108"/>
      <c r="G129" s="40"/>
      <c r="H129" s="42"/>
      <c r="I129" s="226" t="str">
        <f t="shared" si="378"/>
        <v>Livestock Feed</v>
      </c>
      <c r="J129" s="103"/>
      <c r="K129" s="103"/>
      <c r="L129" s="108"/>
      <c r="M129" s="40"/>
      <c r="N129" s="42"/>
      <c r="O129" s="226" t="str">
        <f t="shared" si="379"/>
        <v>Livestock Feed</v>
      </c>
      <c r="P129" s="100"/>
      <c r="Q129" s="100"/>
      <c r="R129" s="105"/>
      <c r="S129" s="54"/>
      <c r="T129" s="56"/>
      <c r="U129" s="226" t="str">
        <f t="shared" si="380"/>
        <v>Livestock Feed</v>
      </c>
      <c r="V129" s="101"/>
      <c r="W129" s="100"/>
      <c r="X129" s="105"/>
      <c r="Y129" s="54"/>
      <c r="Z129" s="56"/>
      <c r="AA129" s="226" t="str">
        <f t="shared" si="381"/>
        <v>Livestock Feed</v>
      </c>
      <c r="AB129" s="100"/>
      <c r="AC129" s="100"/>
      <c r="AD129" s="105"/>
      <c r="AE129" s="54"/>
      <c r="AF129" s="56"/>
      <c r="AG129" s="226" t="str">
        <f t="shared" si="382"/>
        <v>Livestock Feed</v>
      </c>
      <c r="AH129" s="100"/>
      <c r="AI129" s="100"/>
      <c r="AJ129" s="105"/>
      <c r="AK129" s="54"/>
      <c r="AL129" s="56"/>
      <c r="AM129" s="226" t="str">
        <f t="shared" si="383"/>
        <v>Livestock Feed</v>
      </c>
      <c r="AN129" s="100"/>
      <c r="AO129" s="100"/>
      <c r="AP129" s="105"/>
      <c r="AQ129" s="54"/>
      <c r="AR129" s="56"/>
      <c r="AS129" s="176">
        <f t="shared" si="384"/>
        <v>0</v>
      </c>
      <c r="AT129" s="226" t="str">
        <f t="shared" si="385"/>
        <v>Livestock Feed</v>
      </c>
      <c r="AU129" s="99"/>
      <c r="AV129" s="100"/>
      <c r="AW129" s="104"/>
      <c r="AX129" s="55"/>
      <c r="AY129" s="56"/>
      <c r="AZ129" s="226" t="str">
        <f t="shared" si="386"/>
        <v>Livestock Feed</v>
      </c>
      <c r="BA129" s="99"/>
      <c r="BB129" s="100"/>
      <c r="BC129" s="104"/>
      <c r="BD129" s="55"/>
      <c r="BE129" s="56"/>
      <c r="BF129" s="226" t="str">
        <f t="shared" si="387"/>
        <v>Livestock Feed</v>
      </c>
      <c r="BG129" s="99"/>
      <c r="BH129" s="103"/>
      <c r="BI129" s="104"/>
      <c r="BJ129" s="41"/>
      <c r="BK129" s="42"/>
      <c r="BL129" s="226" t="str">
        <f t="shared" si="388"/>
        <v>Livestock Feed</v>
      </c>
      <c r="BM129" s="99"/>
      <c r="BN129" s="100"/>
      <c r="BO129" s="104"/>
      <c r="BP129" s="55"/>
      <c r="BQ129" s="56"/>
      <c r="BR129" s="226" t="str">
        <f t="shared" si="389"/>
        <v>Livestock Feed</v>
      </c>
      <c r="BS129" s="99"/>
      <c r="BT129" s="100"/>
      <c r="BU129" s="104"/>
      <c r="BV129" s="55"/>
      <c r="BW129" s="56"/>
      <c r="BX129" s="226" t="str">
        <f t="shared" si="390"/>
        <v>Livestock Feed</v>
      </c>
      <c r="BY129" s="99"/>
      <c r="BZ129" s="100"/>
      <c r="CA129" s="104"/>
      <c r="CB129" s="55"/>
      <c r="CC129" s="56"/>
      <c r="CD129" s="226" t="str">
        <f t="shared" si="391"/>
        <v>Livestock Feed</v>
      </c>
      <c r="CE129" s="99"/>
      <c r="CF129" s="100"/>
      <c r="CG129" s="104"/>
      <c r="CH129" s="55"/>
      <c r="CI129" s="56"/>
      <c r="CJ129" s="176">
        <f t="shared" si="368"/>
        <v>0</v>
      </c>
      <c r="CK129" s="226" t="str">
        <f t="shared" si="392"/>
        <v>Livestock Feed</v>
      </c>
      <c r="CL129" s="102"/>
      <c r="CM129" s="100"/>
      <c r="CN129" s="106"/>
      <c r="CO129" s="55"/>
      <c r="CP129" s="56"/>
      <c r="CQ129" s="226" t="str">
        <f t="shared" si="393"/>
        <v>Livestock Feed</v>
      </c>
      <c r="CR129" s="102"/>
      <c r="CS129" s="100"/>
      <c r="CT129" s="106"/>
      <c r="CU129" s="55"/>
      <c r="CV129" s="56"/>
      <c r="CW129" s="226" t="str">
        <f t="shared" si="394"/>
        <v>Livestock Feed</v>
      </c>
      <c r="CX129" s="102"/>
      <c r="CY129" s="100"/>
      <c r="CZ129" s="106"/>
      <c r="DA129" s="55"/>
      <c r="DB129" s="56"/>
      <c r="DC129" s="226" t="str">
        <f t="shared" si="395"/>
        <v>Livestock Feed</v>
      </c>
      <c r="DD129" s="99"/>
      <c r="DE129" s="100"/>
      <c r="DF129" s="104"/>
      <c r="DG129" s="55"/>
      <c r="DH129" s="56"/>
      <c r="DI129" s="226" t="str">
        <f t="shared" si="396"/>
        <v>Livestock Feed</v>
      </c>
      <c r="DJ129" s="99"/>
      <c r="DK129" s="100"/>
      <c r="DL129" s="104"/>
      <c r="DM129" s="55"/>
      <c r="DN129" s="56"/>
      <c r="DO129" s="226" t="str">
        <f t="shared" si="397"/>
        <v>Livestock Feed</v>
      </c>
      <c r="DP129" s="99"/>
      <c r="DQ129" s="100"/>
      <c r="DR129" s="104"/>
      <c r="DS129" s="55"/>
      <c r="DT129" s="56"/>
      <c r="DU129" s="226" t="str">
        <f t="shared" si="398"/>
        <v>Livestock Feed</v>
      </c>
      <c r="DV129" s="99"/>
      <c r="DW129" s="100"/>
      <c r="DX129" s="104"/>
      <c r="DY129" s="55"/>
      <c r="DZ129" s="56"/>
      <c r="EA129" s="176">
        <f t="shared" si="372"/>
        <v>0</v>
      </c>
      <c r="EB129" s="226" t="str">
        <f t="shared" si="399"/>
        <v>Livestock Feed</v>
      </c>
      <c r="EC129" s="102"/>
      <c r="ED129" s="126"/>
      <c r="EE129" s="106"/>
      <c r="EF129" s="51"/>
      <c r="EG129" s="52"/>
      <c r="EH129" s="226" t="str">
        <f t="shared" si="400"/>
        <v>Livestock Feed</v>
      </c>
      <c r="EI129" s="102"/>
      <c r="EJ129" s="126"/>
      <c r="EK129" s="106"/>
      <c r="EL129" s="51"/>
      <c r="EM129" s="52"/>
      <c r="EN129" s="226" t="str">
        <f t="shared" si="401"/>
        <v>Livestock Feed</v>
      </c>
      <c r="EO129" s="102"/>
      <c r="EP129" s="100"/>
      <c r="EQ129" s="106"/>
      <c r="ER129" s="55"/>
      <c r="ES129" s="56"/>
      <c r="ET129" s="226" t="str">
        <f t="shared" si="402"/>
        <v>Livestock Feed</v>
      </c>
      <c r="EU129" s="99"/>
      <c r="EV129" s="100"/>
      <c r="EW129" s="104"/>
      <c r="EX129" s="55"/>
      <c r="EY129" s="56"/>
      <c r="EZ129" s="226" t="str">
        <f t="shared" si="403"/>
        <v>Livestock Feed</v>
      </c>
      <c r="FA129" s="99"/>
      <c r="FB129" s="100"/>
      <c r="FC129" s="104"/>
      <c r="FD129" s="55"/>
      <c r="FE129" s="56"/>
      <c r="FF129" s="226" t="str">
        <f t="shared" si="404"/>
        <v>Livestock Feed</v>
      </c>
      <c r="FG129" s="99"/>
      <c r="FH129" s="100"/>
      <c r="FI129" s="104"/>
      <c r="FJ129" s="55"/>
      <c r="FK129" s="56"/>
      <c r="FL129" s="226" t="str">
        <f t="shared" si="405"/>
        <v>Livestock Feed</v>
      </c>
      <c r="FM129" s="99"/>
      <c r="FN129" s="100"/>
      <c r="FO129" s="104"/>
      <c r="FP129" s="55"/>
      <c r="FQ129" s="56"/>
      <c r="FR129" s="176">
        <f t="shared" si="376"/>
        <v>0</v>
      </c>
      <c r="FS129" s="34"/>
      <c r="FT129" s="34"/>
      <c r="FU129" s="34"/>
      <c r="FV129" s="33"/>
      <c r="FW129" s="37"/>
    </row>
    <row r="130" spans="1:179" ht="12.6" customHeight="1">
      <c r="A130" s="1094"/>
      <c r="B130" s="195" t="s">
        <v>1</v>
      </c>
      <c r="C130" s="226" t="str">
        <f t="shared" si="377"/>
        <v>SRI</v>
      </c>
      <c r="D130" s="103"/>
      <c r="E130" s="103"/>
      <c r="F130" s="108"/>
      <c r="G130" s="40"/>
      <c r="H130" s="42"/>
      <c r="I130" s="226" t="str">
        <f t="shared" si="378"/>
        <v>SRI</v>
      </c>
      <c r="J130" s="103"/>
      <c r="K130" s="103"/>
      <c r="L130" s="108"/>
      <c r="M130" s="40"/>
      <c r="N130" s="42"/>
      <c r="O130" s="226" t="str">
        <f t="shared" si="379"/>
        <v>SRI</v>
      </c>
      <c r="P130" s="100"/>
      <c r="Q130" s="100"/>
      <c r="R130" s="105"/>
      <c r="S130" s="54"/>
      <c r="T130" s="56"/>
      <c r="U130" s="226" t="str">
        <f t="shared" si="380"/>
        <v>SRI</v>
      </c>
      <c r="V130" s="100"/>
      <c r="W130" s="100"/>
      <c r="X130" s="105"/>
      <c r="Y130" s="54"/>
      <c r="Z130" s="56"/>
      <c r="AA130" s="226" t="str">
        <f t="shared" si="381"/>
        <v>SRI</v>
      </c>
      <c r="AB130" s="100"/>
      <c r="AC130" s="100"/>
      <c r="AD130" s="105"/>
      <c r="AE130" s="54"/>
      <c r="AF130" s="56"/>
      <c r="AG130" s="226" t="str">
        <f t="shared" si="382"/>
        <v>SRI</v>
      </c>
      <c r="AH130" s="100"/>
      <c r="AI130" s="100"/>
      <c r="AJ130" s="105"/>
      <c r="AK130" s="54"/>
      <c r="AL130" s="56"/>
      <c r="AM130" s="226" t="str">
        <f t="shared" si="383"/>
        <v>SRI</v>
      </c>
      <c r="AN130" s="100"/>
      <c r="AO130" s="100"/>
      <c r="AP130" s="105"/>
      <c r="AQ130" s="54"/>
      <c r="AR130" s="56"/>
      <c r="AS130" s="176">
        <f t="shared" si="384"/>
        <v>0</v>
      </c>
      <c r="AT130" s="226" t="str">
        <f t="shared" si="385"/>
        <v>SRI</v>
      </c>
      <c r="AU130" s="100"/>
      <c r="AV130" s="100"/>
      <c r="AW130" s="105"/>
      <c r="AX130" s="55"/>
      <c r="AY130" s="56"/>
      <c r="AZ130" s="226" t="str">
        <f t="shared" si="386"/>
        <v>SRI</v>
      </c>
      <c r="BA130" s="100"/>
      <c r="BB130" s="100"/>
      <c r="BC130" s="105"/>
      <c r="BD130" s="55"/>
      <c r="BE130" s="56"/>
      <c r="BF130" s="226" t="str">
        <f t="shared" si="387"/>
        <v>SRI</v>
      </c>
      <c r="BG130" s="103"/>
      <c r="BH130" s="103"/>
      <c r="BI130" s="108"/>
      <c r="BJ130" s="41"/>
      <c r="BK130" s="42"/>
      <c r="BL130" s="226" t="str">
        <f t="shared" si="388"/>
        <v>SRI</v>
      </c>
      <c r="BM130" s="100"/>
      <c r="BN130" s="100"/>
      <c r="BO130" s="105"/>
      <c r="BP130" s="55"/>
      <c r="BQ130" s="56"/>
      <c r="BR130" s="226" t="str">
        <f t="shared" si="389"/>
        <v>SRI</v>
      </c>
      <c r="BS130" s="100"/>
      <c r="BT130" s="100"/>
      <c r="BU130" s="105"/>
      <c r="BV130" s="55"/>
      <c r="BW130" s="56"/>
      <c r="BX130" s="226" t="str">
        <f t="shared" si="390"/>
        <v>SRI</v>
      </c>
      <c r="BY130" s="100"/>
      <c r="BZ130" s="100"/>
      <c r="CA130" s="105"/>
      <c r="CB130" s="55"/>
      <c r="CC130" s="56"/>
      <c r="CD130" s="226" t="str">
        <f t="shared" si="391"/>
        <v>SRI</v>
      </c>
      <c r="CE130" s="100"/>
      <c r="CF130" s="100"/>
      <c r="CG130" s="105"/>
      <c r="CH130" s="55"/>
      <c r="CI130" s="56"/>
      <c r="CJ130" s="176">
        <f t="shared" si="368"/>
        <v>0</v>
      </c>
      <c r="CK130" s="226" t="str">
        <f t="shared" si="392"/>
        <v>SRI</v>
      </c>
      <c r="CL130" s="122">
        <f>'Advance Control'!$F$125</f>
        <v>5.5302241495162659E-3</v>
      </c>
      <c r="CM130" s="100">
        <f>CL130*$CK$141</f>
        <v>0.16310945415730041</v>
      </c>
      <c r="CN130" s="111">
        <f>'Advance Control'!$I$125</f>
        <v>3.7556573779014328E-2</v>
      </c>
      <c r="CO130" s="55">
        <f>(CL130+CN130)</f>
        <v>4.3086797928530596E-2</v>
      </c>
      <c r="CP130" s="56">
        <f>CN130*$CK$141</f>
        <v>1.1077005350043976</v>
      </c>
      <c r="CQ130" s="226" t="str">
        <f t="shared" si="393"/>
        <v>SRI</v>
      </c>
      <c r="CR130" s="122">
        <f>'Advance Control'!$F$125</f>
        <v>5.5302241495162659E-3</v>
      </c>
      <c r="CS130" s="100">
        <f>CR130*$CQ$141</f>
        <v>2.7635116278892629E-2</v>
      </c>
      <c r="CT130" s="111">
        <f>'Advance Control'!$I$125</f>
        <v>3.7556573779014328E-2</v>
      </c>
      <c r="CU130" s="55">
        <f t="shared" ref="CU130:CU131" si="461">(CR130+CT130)</f>
        <v>4.3086797928530596E-2</v>
      </c>
      <c r="CV130" s="56">
        <f>CT130*$CQ$141</f>
        <v>0.18767418017055515</v>
      </c>
      <c r="CW130" s="226" t="str">
        <f t="shared" si="394"/>
        <v>SRI</v>
      </c>
      <c r="CX130" s="122">
        <f>'Advance Control'!$F$125</f>
        <v>5.5302241495162659E-3</v>
      </c>
      <c r="CY130" s="100">
        <f>CX130*$CW$141</f>
        <v>6.2164862549021864E-3</v>
      </c>
      <c r="CZ130" s="111">
        <f>'Advance Control'!$I$125</f>
        <v>3.7556573779014328E-2</v>
      </c>
      <c r="DA130" s="55">
        <f t="shared" ref="DA130:DA131" si="462">(CX130+CZ130)</f>
        <v>4.3086797928530596E-2</v>
      </c>
      <c r="DB130" s="56">
        <f>CZ130*$CW$141</f>
        <v>4.2217081688973548E-2</v>
      </c>
      <c r="DC130" s="226" t="str">
        <f t="shared" si="395"/>
        <v>SRI</v>
      </c>
      <c r="DD130" s="127"/>
      <c r="DE130" s="126"/>
      <c r="DF130" s="111"/>
      <c r="DG130" s="51"/>
      <c r="DH130" s="52"/>
      <c r="DI130" s="226" t="str">
        <f t="shared" si="396"/>
        <v>SRI</v>
      </c>
      <c r="DJ130" s="101"/>
      <c r="DK130" s="100"/>
      <c r="DL130" s="115"/>
      <c r="DM130" s="55"/>
      <c r="DN130" s="56"/>
      <c r="DO130" s="226" t="str">
        <f t="shared" si="397"/>
        <v>SRI</v>
      </c>
      <c r="DP130" s="119"/>
      <c r="DQ130" s="103"/>
      <c r="DR130" s="112"/>
      <c r="DS130" s="41"/>
      <c r="DT130" s="42"/>
      <c r="DU130" s="226" t="str">
        <f t="shared" si="398"/>
        <v>SRI</v>
      </c>
      <c r="DV130" s="119"/>
      <c r="DW130" s="103"/>
      <c r="DX130" s="112"/>
      <c r="DY130" s="41"/>
      <c r="DZ130" s="42"/>
      <c r="EA130" s="176">
        <f t="shared" si="372"/>
        <v>1.5345528535550215</v>
      </c>
      <c r="EB130" s="226" t="str">
        <f t="shared" si="399"/>
        <v>SRI</v>
      </c>
      <c r="EC130" s="122">
        <f>'Advance Control'!$F$125</f>
        <v>5.5302241495162659E-3</v>
      </c>
      <c r="ED130" s="126">
        <f>EC130*$EB$141</f>
        <v>0.85918682810297409</v>
      </c>
      <c r="EE130" s="111">
        <f>'Advance Control'!$I$125</f>
        <v>3.7556573779014328E-2</v>
      </c>
      <c r="EF130" s="51">
        <f t="shared" ref="EF130:EF131" si="463">(EC130+EE130)</f>
        <v>4.3086797928530596E-2</v>
      </c>
      <c r="EG130" s="52">
        <f>EE130*$EB$141</f>
        <v>5.8348653919261428</v>
      </c>
      <c r="EH130" s="226" t="str">
        <f t="shared" si="400"/>
        <v>SRI</v>
      </c>
      <c r="EI130" s="122">
        <f>'Advance Control'!$F$125</f>
        <v>5.5302241495162659E-3</v>
      </c>
      <c r="EJ130" s="126">
        <f>EI130*$EH$141</f>
        <v>0.24209627418925214</v>
      </c>
      <c r="EK130" s="111">
        <f>'Advance Control'!$I$125</f>
        <v>3.7556573779014328E-2</v>
      </c>
      <c r="EL130" s="51">
        <f t="shared" ref="EL130:EL131" si="464">(EI130+EK130)</f>
        <v>4.3086797928530596E-2</v>
      </c>
      <c r="EM130" s="52">
        <f>EK130*$EH$141</f>
        <v>1.644111764259762</v>
      </c>
      <c r="EN130" s="226" t="str">
        <f t="shared" si="401"/>
        <v>SRI</v>
      </c>
      <c r="EO130" s="122">
        <f>'Advance Control'!$F$125</f>
        <v>5.5302241495162659E-3</v>
      </c>
      <c r="EP130" s="126">
        <f>EO130*$EN$141</f>
        <v>5.2963338265383596E-2</v>
      </c>
      <c r="EQ130" s="111">
        <f>'Advance Control'!$I$125</f>
        <v>3.7556573779014328E-2</v>
      </c>
      <c r="ER130" s="51">
        <f t="shared" ref="ER130:ER131" si="465">(EO130+EQ130)</f>
        <v>4.3086797928530596E-2</v>
      </c>
      <c r="ES130" s="52">
        <f>EQ130*$EN$141</f>
        <v>0.35968189848521098</v>
      </c>
      <c r="ET130" s="226" t="str">
        <f t="shared" si="402"/>
        <v>SRI</v>
      </c>
      <c r="EU130" s="119"/>
      <c r="EV130" s="103"/>
      <c r="EW130" s="112"/>
      <c r="EX130" s="41"/>
      <c r="EY130" s="42"/>
      <c r="EZ130" s="226" t="str">
        <f t="shared" si="403"/>
        <v>SRI</v>
      </c>
      <c r="FA130" s="101"/>
      <c r="FB130" s="100"/>
      <c r="FC130" s="115"/>
      <c r="FD130" s="55"/>
      <c r="FE130" s="56"/>
      <c r="FF130" s="226" t="str">
        <f t="shared" si="404"/>
        <v>SRI</v>
      </c>
      <c r="FG130" s="119"/>
      <c r="FH130" s="103"/>
      <c r="FI130" s="112"/>
      <c r="FJ130" s="41"/>
      <c r="FK130" s="42"/>
      <c r="FL130" s="226" t="str">
        <f t="shared" si="405"/>
        <v>SRI</v>
      </c>
      <c r="FM130" s="119"/>
      <c r="FN130" s="103"/>
      <c r="FO130" s="112"/>
      <c r="FP130" s="41"/>
      <c r="FQ130" s="42"/>
      <c r="FR130" s="176">
        <f t="shared" si="376"/>
        <v>8.992905495228726</v>
      </c>
      <c r="FS130" s="34"/>
      <c r="FT130" s="34"/>
      <c r="FU130" s="34"/>
      <c r="FV130" s="38"/>
      <c r="FW130" s="37"/>
    </row>
    <row r="131" spans="1:179" ht="12.6" customHeight="1">
      <c r="A131" s="1094"/>
      <c r="B131" s="195" t="s">
        <v>90</v>
      </c>
      <c r="C131" s="226" t="str">
        <f t="shared" si="377"/>
        <v>Improved Rice</v>
      </c>
      <c r="D131" s="103"/>
      <c r="E131" s="103"/>
      <c r="F131" s="108"/>
      <c r="G131" s="40"/>
      <c r="H131" s="42"/>
      <c r="I131" s="226" t="str">
        <f t="shared" si="378"/>
        <v>Improved Rice</v>
      </c>
      <c r="J131" s="103"/>
      <c r="K131" s="103"/>
      <c r="L131" s="108"/>
      <c r="M131" s="40"/>
      <c r="N131" s="42"/>
      <c r="O131" s="226" t="str">
        <f t="shared" si="379"/>
        <v>Improved Rice</v>
      </c>
      <c r="P131" s="100"/>
      <c r="Q131" s="100"/>
      <c r="R131" s="105"/>
      <c r="S131" s="54"/>
      <c r="T131" s="56"/>
      <c r="U131" s="226" t="str">
        <f t="shared" si="380"/>
        <v>Improved Rice</v>
      </c>
      <c r="V131" s="100"/>
      <c r="W131" s="100"/>
      <c r="X131" s="105"/>
      <c r="Y131" s="54"/>
      <c r="Z131" s="56"/>
      <c r="AA131" s="226" t="str">
        <f t="shared" si="381"/>
        <v>Improved Rice</v>
      </c>
      <c r="AB131" s="100"/>
      <c r="AC131" s="100"/>
      <c r="AD131" s="105"/>
      <c r="AE131" s="54"/>
      <c r="AF131" s="56"/>
      <c r="AG131" s="226" t="str">
        <f t="shared" si="382"/>
        <v>Improved Rice</v>
      </c>
      <c r="AH131" s="100"/>
      <c r="AI131" s="100"/>
      <c r="AJ131" s="105"/>
      <c r="AK131" s="54"/>
      <c r="AL131" s="56"/>
      <c r="AM131" s="226" t="str">
        <f t="shared" si="383"/>
        <v>Improved Rice</v>
      </c>
      <c r="AN131" s="100"/>
      <c r="AO131" s="100"/>
      <c r="AP131" s="105"/>
      <c r="AQ131" s="54"/>
      <c r="AR131" s="56"/>
      <c r="AS131" s="176">
        <f t="shared" si="384"/>
        <v>0</v>
      </c>
      <c r="AT131" s="226" t="str">
        <f t="shared" si="385"/>
        <v>Improved Rice</v>
      </c>
      <c r="AU131" s="100"/>
      <c r="AV131" s="100"/>
      <c r="AW131" s="105"/>
      <c r="AX131" s="54"/>
      <c r="AY131" s="56"/>
      <c r="AZ131" s="226" t="str">
        <f t="shared" si="386"/>
        <v>Improved Rice</v>
      </c>
      <c r="BA131" s="100"/>
      <c r="BB131" s="100"/>
      <c r="BC131" s="105"/>
      <c r="BD131" s="54"/>
      <c r="BE131" s="56"/>
      <c r="BF131" s="226" t="str">
        <f t="shared" si="387"/>
        <v>Improved Rice</v>
      </c>
      <c r="BG131" s="103"/>
      <c r="BH131" s="103"/>
      <c r="BI131" s="108"/>
      <c r="BJ131" s="41"/>
      <c r="BK131" s="42"/>
      <c r="BL131" s="226" t="str">
        <f t="shared" si="388"/>
        <v>Improved Rice</v>
      </c>
      <c r="BM131" s="100"/>
      <c r="BN131" s="100"/>
      <c r="BO131" s="105"/>
      <c r="BP131" s="55"/>
      <c r="BQ131" s="56"/>
      <c r="BR131" s="226" t="str">
        <f t="shared" si="389"/>
        <v>Improved Rice</v>
      </c>
      <c r="BS131" s="100"/>
      <c r="BT131" s="100"/>
      <c r="BU131" s="105"/>
      <c r="BV131" s="55"/>
      <c r="BW131" s="56"/>
      <c r="BX131" s="226" t="str">
        <f t="shared" si="390"/>
        <v>Improved Rice</v>
      </c>
      <c r="BY131" s="100"/>
      <c r="BZ131" s="100"/>
      <c r="CA131" s="105"/>
      <c r="CB131" s="54"/>
      <c r="CC131" s="56"/>
      <c r="CD131" s="226" t="str">
        <f t="shared" si="391"/>
        <v>Improved Rice</v>
      </c>
      <c r="CE131" s="100"/>
      <c r="CF131" s="100"/>
      <c r="CG131" s="105"/>
      <c r="CH131" s="54"/>
      <c r="CI131" s="56"/>
      <c r="CJ131" s="176">
        <f t="shared" si="368"/>
        <v>0</v>
      </c>
      <c r="CK131" s="226" t="str">
        <f t="shared" si="392"/>
        <v>Improved Rice</v>
      </c>
      <c r="CL131" s="119">
        <f>'Advance Control'!$F$126</f>
        <v>3.370460045561819E-2</v>
      </c>
      <c r="CM131" s="100">
        <f>CL131*$CK$141</f>
        <v>0.99408972118908712</v>
      </c>
      <c r="CN131" s="111">
        <f>'Advance Control'!$I$126</f>
        <v>5.8269141276437508E-2</v>
      </c>
      <c r="CO131" s="55">
        <f t="shared" ref="CO131" si="466">(CL131+CN131)</f>
        <v>9.1973741732055692E-2</v>
      </c>
      <c r="CP131" s="56">
        <f>CN131*$CK$141</f>
        <v>1.7186008325983839</v>
      </c>
      <c r="CQ131" s="226" t="str">
        <f t="shared" si="393"/>
        <v>Improved Rice</v>
      </c>
      <c r="CR131" s="119">
        <f>'Advance Control'!$F$126</f>
        <v>3.370460045561819E-2</v>
      </c>
      <c r="CS131" s="100">
        <f>CR131*$CQ$141</f>
        <v>0.16842546116437238</v>
      </c>
      <c r="CT131" s="111">
        <f>'Advance Control'!$I$126</f>
        <v>5.8269141276437508E-2</v>
      </c>
      <c r="CU131" s="55">
        <f t="shared" si="461"/>
        <v>9.1973741732055692E-2</v>
      </c>
      <c r="CV131" s="56">
        <f>CT131*$CQ$141</f>
        <v>0.29117707548733351</v>
      </c>
      <c r="CW131" s="226" t="str">
        <f t="shared" si="394"/>
        <v>Improved Rice</v>
      </c>
      <c r="CX131" s="119">
        <f>'Advance Control'!$F$126</f>
        <v>3.370460045561819E-2</v>
      </c>
      <c r="CY131" s="100">
        <f>CX131*$CW$141</f>
        <v>3.7887105439957214E-2</v>
      </c>
      <c r="CZ131" s="111">
        <f>'Advance Control'!$I$126</f>
        <v>5.8269141276437508E-2</v>
      </c>
      <c r="DA131" s="55">
        <f t="shared" si="462"/>
        <v>9.1973741732055692E-2</v>
      </c>
      <c r="DB131" s="56">
        <f>CZ131*$CW$141</f>
        <v>6.5499933824854459E-2</v>
      </c>
      <c r="DC131" s="226" t="str">
        <f t="shared" si="395"/>
        <v>Improved Rice</v>
      </c>
      <c r="DD131" s="127"/>
      <c r="DE131" s="126"/>
      <c r="DF131" s="111"/>
      <c r="DG131" s="51"/>
      <c r="DH131" s="52"/>
      <c r="DI131" s="226" t="str">
        <f t="shared" si="396"/>
        <v>Improved Rice</v>
      </c>
      <c r="DJ131" s="101"/>
      <c r="DK131" s="100"/>
      <c r="DL131" s="115"/>
      <c r="DM131" s="55"/>
      <c r="DN131" s="56"/>
      <c r="DO131" s="226" t="str">
        <f t="shared" si="397"/>
        <v>Improved Rice</v>
      </c>
      <c r="DP131" s="119"/>
      <c r="DQ131" s="103"/>
      <c r="DR131" s="112"/>
      <c r="DS131" s="41"/>
      <c r="DT131" s="42"/>
      <c r="DU131" s="226" t="str">
        <f t="shared" si="398"/>
        <v>Improved Rice</v>
      </c>
      <c r="DV131" s="119"/>
      <c r="DW131" s="103"/>
      <c r="DX131" s="112"/>
      <c r="DY131" s="41"/>
      <c r="DZ131" s="42"/>
      <c r="EA131" s="176">
        <f t="shared" si="372"/>
        <v>3.2756801297039884</v>
      </c>
      <c r="EB131" s="226" t="str">
        <f t="shared" si="399"/>
        <v>Improved Rice</v>
      </c>
      <c r="EC131" s="119">
        <f>'Advance Control'!$F$126</f>
        <v>3.370460045561819E-2</v>
      </c>
      <c r="ED131" s="126">
        <f>EC131*$EB$141</f>
        <v>5.2364150123053657</v>
      </c>
      <c r="EE131" s="111">
        <f>'Advance Control'!$I$126</f>
        <v>5.8269141276437508E-2</v>
      </c>
      <c r="EF131" s="51">
        <f t="shared" si="463"/>
        <v>9.1973741732055692E-2</v>
      </c>
      <c r="EG131" s="52">
        <f>EE131*$EB$141</f>
        <v>9.0528118419875589</v>
      </c>
      <c r="EH131" s="226" t="str">
        <f t="shared" si="400"/>
        <v>Improved Rice</v>
      </c>
      <c r="EI131" s="119">
        <f>'Advance Control'!$F$126</f>
        <v>3.370460045561819E-2</v>
      </c>
      <c r="EJ131" s="126">
        <f>EI131*$EH$141</f>
        <v>1.4754841707557687</v>
      </c>
      <c r="EK131" s="111">
        <f>'Advance Control'!$I$126</f>
        <v>5.8269141276437508E-2</v>
      </c>
      <c r="EL131" s="51">
        <f t="shared" si="464"/>
        <v>9.1973741732055692E-2</v>
      </c>
      <c r="EM131" s="52">
        <f>EK131*$EH$141</f>
        <v>2.5508445267027042</v>
      </c>
      <c r="EN131" s="226" t="str">
        <f t="shared" si="401"/>
        <v>Improved Rice</v>
      </c>
      <c r="EO131" s="119">
        <f>'Advance Control'!$F$126</f>
        <v>3.370460045561819E-2</v>
      </c>
      <c r="EP131" s="126">
        <f>EO131*$EN$141</f>
        <v>0.32279128418088682</v>
      </c>
      <c r="EQ131" s="111">
        <f>'Advance Control'!$I$126</f>
        <v>5.8269141276437508E-2</v>
      </c>
      <c r="ER131" s="51">
        <f t="shared" si="465"/>
        <v>9.1973741732055692E-2</v>
      </c>
      <c r="ES131" s="52">
        <f>EQ131*$EN$141</f>
        <v>0.55804758657519005</v>
      </c>
      <c r="ET131" s="226" t="str">
        <f t="shared" si="402"/>
        <v>Improved Rice</v>
      </c>
      <c r="EU131" s="119"/>
      <c r="EV131" s="103"/>
      <c r="EW131" s="112"/>
      <c r="EX131" s="41"/>
      <c r="EY131" s="42"/>
      <c r="EZ131" s="226" t="str">
        <f t="shared" si="403"/>
        <v>Improved Rice</v>
      </c>
      <c r="FA131" s="101"/>
      <c r="FB131" s="100"/>
      <c r="FC131" s="115"/>
      <c r="FD131" s="55"/>
      <c r="FE131" s="56"/>
      <c r="FF131" s="226" t="str">
        <f t="shared" si="404"/>
        <v>Improved Rice</v>
      </c>
      <c r="FG131" s="119"/>
      <c r="FH131" s="103"/>
      <c r="FI131" s="112"/>
      <c r="FJ131" s="41"/>
      <c r="FK131" s="42"/>
      <c r="FL131" s="226" t="str">
        <f t="shared" si="405"/>
        <v>Improved Rice</v>
      </c>
      <c r="FM131" s="119"/>
      <c r="FN131" s="103"/>
      <c r="FO131" s="112"/>
      <c r="FP131" s="41"/>
      <c r="FQ131" s="42"/>
      <c r="FR131" s="176">
        <f t="shared" si="376"/>
        <v>19.196394422507474</v>
      </c>
      <c r="FS131" s="34"/>
      <c r="FT131" s="34"/>
      <c r="FU131" s="34"/>
      <c r="FV131" s="38"/>
      <c r="FW131" s="37"/>
    </row>
    <row r="132" spans="1:179" ht="12.6" customHeight="1">
      <c r="A132" s="1094"/>
      <c r="B132" s="222" t="s">
        <v>86</v>
      </c>
      <c r="C132" s="226" t="str">
        <f t="shared" si="377"/>
        <v>Conservation Agriculture</v>
      </c>
      <c r="D132" s="103"/>
      <c r="E132" s="103"/>
      <c r="F132" s="108"/>
      <c r="G132" s="40"/>
      <c r="H132" s="42"/>
      <c r="I132" s="226" t="str">
        <f t="shared" si="378"/>
        <v>Conservation Agriculture</v>
      </c>
      <c r="J132" s="103"/>
      <c r="K132" s="103"/>
      <c r="L132" s="108"/>
      <c r="M132" s="40"/>
      <c r="N132" s="42"/>
      <c r="O132" s="226" t="str">
        <f t="shared" si="379"/>
        <v>Conservation Agriculture</v>
      </c>
      <c r="P132" s="100"/>
      <c r="Q132" s="100"/>
      <c r="R132" s="105"/>
      <c r="S132" s="54"/>
      <c r="T132" s="56"/>
      <c r="U132" s="226" t="str">
        <f t="shared" si="380"/>
        <v>Conservation Agriculture</v>
      </c>
      <c r="V132" s="100"/>
      <c r="W132" s="100"/>
      <c r="X132" s="105"/>
      <c r="Y132" s="54"/>
      <c r="Z132" s="56"/>
      <c r="AA132" s="226" t="str">
        <f t="shared" si="381"/>
        <v>Conservation Agriculture</v>
      </c>
      <c r="AB132" s="100"/>
      <c r="AC132" s="100"/>
      <c r="AD132" s="105"/>
      <c r="AE132" s="54"/>
      <c r="AF132" s="56"/>
      <c r="AG132" s="226" t="str">
        <f t="shared" si="382"/>
        <v>Conservation Agriculture</v>
      </c>
      <c r="AH132" s="100"/>
      <c r="AI132" s="100"/>
      <c r="AJ132" s="105"/>
      <c r="AK132" s="54"/>
      <c r="AL132" s="56"/>
      <c r="AM132" s="226" t="str">
        <f t="shared" si="383"/>
        <v>Conservation Agriculture</v>
      </c>
      <c r="AN132" s="100"/>
      <c r="AO132" s="100"/>
      <c r="AP132" s="105"/>
      <c r="AQ132" s="54"/>
      <c r="AR132" s="56"/>
      <c r="AS132" s="176">
        <f t="shared" si="384"/>
        <v>0</v>
      </c>
      <c r="AT132" s="226" t="str">
        <f t="shared" si="385"/>
        <v>Conservation Agriculture</v>
      </c>
      <c r="AU132" s="100"/>
      <c r="AV132" s="100"/>
      <c r="AW132" s="105"/>
      <c r="AX132" s="55"/>
      <c r="AY132" s="56"/>
      <c r="AZ132" s="226" t="str">
        <f t="shared" si="386"/>
        <v>Conservation Agriculture</v>
      </c>
      <c r="BA132" s="100"/>
      <c r="BB132" s="100"/>
      <c r="BC132" s="105"/>
      <c r="BD132" s="55"/>
      <c r="BE132" s="56"/>
      <c r="BF132" s="226" t="str">
        <f t="shared" si="387"/>
        <v>Conservation Agriculture</v>
      </c>
      <c r="BG132" s="103"/>
      <c r="BH132" s="103"/>
      <c r="BI132" s="108"/>
      <c r="BJ132" s="41"/>
      <c r="BK132" s="42"/>
      <c r="BL132" s="226" t="str">
        <f t="shared" si="388"/>
        <v>Conservation Agriculture</v>
      </c>
      <c r="BM132" s="100"/>
      <c r="BN132" s="100"/>
      <c r="BO132" s="105"/>
      <c r="BP132" s="55"/>
      <c r="BQ132" s="56"/>
      <c r="BR132" s="226" t="str">
        <f t="shared" si="389"/>
        <v>Conservation Agriculture</v>
      </c>
      <c r="BS132" s="100"/>
      <c r="BT132" s="100"/>
      <c r="BU132" s="105"/>
      <c r="BV132" s="55"/>
      <c r="BW132" s="56"/>
      <c r="BX132" s="226" t="str">
        <f t="shared" si="390"/>
        <v>Conservation Agriculture</v>
      </c>
      <c r="BY132" s="100"/>
      <c r="BZ132" s="100"/>
      <c r="CA132" s="105"/>
      <c r="CB132" s="55"/>
      <c r="CC132" s="56"/>
      <c r="CD132" s="226" t="str">
        <f t="shared" si="391"/>
        <v>Conservation Agriculture</v>
      </c>
      <c r="CE132" s="100"/>
      <c r="CF132" s="100"/>
      <c r="CG132" s="105"/>
      <c r="CH132" s="55"/>
      <c r="CI132" s="56"/>
      <c r="CJ132" s="176">
        <f t="shared" si="368"/>
        <v>0</v>
      </c>
      <c r="CK132" s="226" t="str">
        <f t="shared" si="392"/>
        <v>Conservation Agriculture</v>
      </c>
      <c r="CL132" s="119">
        <f>'Advance Control'!$F$127</f>
        <v>0.12262443369517835</v>
      </c>
      <c r="CM132" s="100">
        <f>CL132*$CK$141</f>
        <v>3.6167077329258235</v>
      </c>
      <c r="CN132" s="111">
        <f>'Advance Control'!$I$127</f>
        <v>0.44496126978642653</v>
      </c>
      <c r="CO132" s="55">
        <f t="shared" ref="CO132" si="467">(CL132+CN132)</f>
        <v>0.56758570348160486</v>
      </c>
      <c r="CP132" s="56">
        <f>CN132*$CK$141</f>
        <v>13.123770008915773</v>
      </c>
      <c r="CQ132" s="226" t="str">
        <f t="shared" si="393"/>
        <v>Conservation Agriculture</v>
      </c>
      <c r="CR132" s="119">
        <f>'Advance Control'!$F$127</f>
        <v>0.12262443369517835</v>
      </c>
      <c r="CS132" s="100">
        <f>CR132*$CQ$141</f>
        <v>0.61276729336477787</v>
      </c>
      <c r="CT132" s="111">
        <f>'Advance Control'!$I$127</f>
        <v>0.44496126978642653</v>
      </c>
      <c r="CU132" s="55">
        <f t="shared" ref="CU132" si="468">(CR132+CT132)</f>
        <v>0.56758570348160486</v>
      </c>
      <c r="CV132" s="56">
        <f>CT132*$CQ$141</f>
        <v>2.2235186310173707</v>
      </c>
      <c r="CW132" s="226" t="str">
        <f t="shared" si="394"/>
        <v>Conservation Agriculture</v>
      </c>
      <c r="CX132" s="119">
        <f>'Advance Control'!$F$127</f>
        <v>0.12262443369517835</v>
      </c>
      <c r="CY132" s="100">
        <f>CX132*$CW$141</f>
        <v>0.1378412675457141</v>
      </c>
      <c r="CZ132" s="111">
        <f>'Advance Control'!$I$127</f>
        <v>0.44496126978642653</v>
      </c>
      <c r="DA132" s="55">
        <f t="shared" ref="DA132" si="469">(CX132+CZ132)</f>
        <v>0.56758570348160486</v>
      </c>
      <c r="DB132" s="56">
        <f>CZ132*$CW$141</f>
        <v>0.5001778486380335</v>
      </c>
      <c r="DC132" s="226" t="str">
        <f t="shared" si="395"/>
        <v>Conservation Agriculture</v>
      </c>
      <c r="DD132" s="127"/>
      <c r="DE132" s="126"/>
      <c r="DF132" s="111"/>
      <c r="DG132" s="51"/>
      <c r="DH132" s="52"/>
      <c r="DI132" s="226" t="str">
        <f t="shared" si="396"/>
        <v>Conservation Agriculture</v>
      </c>
      <c r="DJ132" s="101"/>
      <c r="DK132" s="100"/>
      <c r="DL132" s="111"/>
      <c r="DM132" s="55"/>
      <c r="DN132" s="56"/>
      <c r="DO132" s="226" t="str">
        <f t="shared" si="397"/>
        <v>Conservation Agriculture</v>
      </c>
      <c r="DP132" s="101"/>
      <c r="DQ132" s="100"/>
      <c r="DR132" s="111"/>
      <c r="DS132" s="55"/>
      <c r="DT132" s="56"/>
      <c r="DU132" s="226" t="str">
        <f t="shared" si="398"/>
        <v>Conservation Agriculture</v>
      </c>
      <c r="DV132" s="119"/>
      <c r="DW132" s="103"/>
      <c r="DX132" s="112"/>
      <c r="DY132" s="41"/>
      <c r="DZ132" s="42"/>
      <c r="EA132" s="176">
        <f t="shared" si="372"/>
        <v>20.214782782407493</v>
      </c>
      <c r="EB132" s="226" t="str">
        <f t="shared" si="399"/>
        <v>Conservation Agriculture</v>
      </c>
      <c r="EC132" s="119">
        <f>'Advance Control'!$F$127</f>
        <v>0.12262443369517835</v>
      </c>
      <c r="ED132" s="126">
        <f>EC132*$EB$141</f>
        <v>19.051180455985577</v>
      </c>
      <c r="EE132" s="111">
        <f>'Advance Control'!$I$127</f>
        <v>0.44496126978642653</v>
      </c>
      <c r="EF132" s="51">
        <f t="shared" ref="EF132" si="470">(EC132+EE132)</f>
        <v>0.56758570348160486</v>
      </c>
      <c r="EG132" s="52">
        <f>EE132*$EB$141</f>
        <v>69.130084365551824</v>
      </c>
      <c r="EH132" s="226" t="str">
        <f t="shared" si="400"/>
        <v>Conservation Agriculture</v>
      </c>
      <c r="EI132" s="119">
        <f>'Advance Control'!$F$127</f>
        <v>0.12262443369517835</v>
      </c>
      <c r="EJ132" s="126">
        <f>EI132*$EH$141</f>
        <v>5.3681221085344992</v>
      </c>
      <c r="EK132" s="111">
        <f>'Advance Control'!$I$127</f>
        <v>0.44496126978642653</v>
      </c>
      <c r="EL132" s="51">
        <f t="shared" ref="EL132" si="471">(EI132+EK132)</f>
        <v>0.56758570348160486</v>
      </c>
      <c r="EM132" s="52">
        <f>EK132*$EH$141</f>
        <v>19.479041474880397</v>
      </c>
      <c r="EN132" s="226" t="str">
        <f t="shared" si="401"/>
        <v>Conservation Agriculture</v>
      </c>
      <c r="EO132" s="119">
        <f>'Advance Control'!$F$127</f>
        <v>0.12262443369517835</v>
      </c>
      <c r="EP132" s="126">
        <f>EO132*$EN$141</f>
        <v>1.1743826625846481</v>
      </c>
      <c r="EQ132" s="111">
        <f>'Advance Control'!$I$127</f>
        <v>0.44496126978642653</v>
      </c>
      <c r="ER132" s="51">
        <f t="shared" ref="ER132" si="472">(EO132+EQ132)</f>
        <v>0.56758570348160486</v>
      </c>
      <c r="ES132" s="52">
        <f>EQ132*$EN$141</f>
        <v>4.2614247830722221</v>
      </c>
      <c r="ET132" s="226" t="str">
        <f t="shared" si="402"/>
        <v>Conservation Agriculture</v>
      </c>
      <c r="EU132" s="119"/>
      <c r="EV132" s="103"/>
      <c r="EW132" s="112"/>
      <c r="EX132" s="41"/>
      <c r="EY132" s="42"/>
      <c r="EZ132" s="226" t="str">
        <f t="shared" si="403"/>
        <v>Conservation Agriculture</v>
      </c>
      <c r="FA132" s="127"/>
      <c r="FB132" s="126"/>
      <c r="FC132" s="111"/>
      <c r="FD132" s="51"/>
      <c r="FE132" s="52"/>
      <c r="FF132" s="226" t="str">
        <f t="shared" si="404"/>
        <v>Conservation Agriculture</v>
      </c>
      <c r="FG132" s="127"/>
      <c r="FH132" s="126"/>
      <c r="FI132" s="111"/>
      <c r="FJ132" s="51"/>
      <c r="FK132" s="52"/>
      <c r="FL132" s="226" t="str">
        <f t="shared" si="405"/>
        <v>Conservation Agriculture</v>
      </c>
      <c r="FM132" s="119"/>
      <c r="FN132" s="103"/>
      <c r="FO132" s="112"/>
      <c r="FP132" s="41"/>
      <c r="FQ132" s="42"/>
      <c r="FR132" s="176">
        <f t="shared" si="376"/>
        <v>118.46423585060917</v>
      </c>
      <c r="FS132" s="34"/>
      <c r="FT132" s="34"/>
      <c r="FU132" s="34"/>
      <c r="FV132" s="38"/>
      <c r="FW132" s="37"/>
    </row>
    <row r="133" spans="1:179" ht="12.6" customHeight="1">
      <c r="A133" s="1094"/>
      <c r="B133" s="195" t="s">
        <v>87</v>
      </c>
      <c r="C133" s="226" t="str">
        <f t="shared" si="377"/>
        <v>Regenerative Agriculture</v>
      </c>
      <c r="D133" s="103"/>
      <c r="E133" s="103"/>
      <c r="F133" s="108"/>
      <c r="G133" s="40"/>
      <c r="H133" s="42"/>
      <c r="I133" s="226" t="str">
        <f t="shared" si="378"/>
        <v>Regenerative Agriculture</v>
      </c>
      <c r="J133" s="103"/>
      <c r="K133" s="103"/>
      <c r="L133" s="108"/>
      <c r="M133" s="40"/>
      <c r="N133" s="42"/>
      <c r="O133" s="226" t="str">
        <f t="shared" si="379"/>
        <v>Regenerative Agriculture</v>
      </c>
      <c r="P133" s="100"/>
      <c r="Q133" s="100"/>
      <c r="R133" s="105"/>
      <c r="S133" s="54"/>
      <c r="T133" s="56"/>
      <c r="U133" s="226" t="str">
        <f t="shared" si="380"/>
        <v>Regenerative Agriculture</v>
      </c>
      <c r="V133" s="100"/>
      <c r="W133" s="100"/>
      <c r="X133" s="105"/>
      <c r="Y133" s="54"/>
      <c r="Z133" s="56"/>
      <c r="AA133" s="226" t="str">
        <f t="shared" si="381"/>
        <v>Regenerative Agriculture</v>
      </c>
      <c r="AB133" s="100"/>
      <c r="AC133" s="100"/>
      <c r="AD133" s="105"/>
      <c r="AE133" s="54"/>
      <c r="AF133" s="56"/>
      <c r="AG133" s="226" t="str">
        <f t="shared" si="382"/>
        <v>Regenerative Agriculture</v>
      </c>
      <c r="AH133" s="100"/>
      <c r="AI133" s="100"/>
      <c r="AJ133" s="105"/>
      <c r="AK133" s="54"/>
      <c r="AL133" s="56"/>
      <c r="AM133" s="226" t="str">
        <f t="shared" si="383"/>
        <v>Regenerative Agriculture</v>
      </c>
      <c r="AN133" s="100"/>
      <c r="AO133" s="100"/>
      <c r="AP133" s="105"/>
      <c r="AQ133" s="54"/>
      <c r="AR133" s="56"/>
      <c r="AS133" s="176">
        <f t="shared" si="384"/>
        <v>0</v>
      </c>
      <c r="AT133" s="226" t="str">
        <f t="shared" si="385"/>
        <v>Regenerative Agriculture</v>
      </c>
      <c r="AU133" s="100"/>
      <c r="AV133" s="100"/>
      <c r="AW133" s="105"/>
      <c r="AX133" s="55"/>
      <c r="AY133" s="56"/>
      <c r="AZ133" s="226" t="str">
        <f t="shared" si="386"/>
        <v>Regenerative Agriculture</v>
      </c>
      <c r="BA133" s="100"/>
      <c r="BB133" s="100"/>
      <c r="BC133" s="105"/>
      <c r="BD133" s="55"/>
      <c r="BE133" s="56"/>
      <c r="BF133" s="226" t="str">
        <f t="shared" si="387"/>
        <v>Regenerative Agriculture</v>
      </c>
      <c r="BG133" s="103"/>
      <c r="BH133" s="103"/>
      <c r="BI133" s="108"/>
      <c r="BJ133" s="41"/>
      <c r="BK133" s="42"/>
      <c r="BL133" s="226" t="str">
        <f t="shared" si="388"/>
        <v>Regenerative Agriculture</v>
      </c>
      <c r="BM133" s="100"/>
      <c r="BN133" s="100"/>
      <c r="BO133" s="105"/>
      <c r="BP133" s="55"/>
      <c r="BQ133" s="56"/>
      <c r="BR133" s="226" t="str">
        <f t="shared" si="389"/>
        <v>Regenerative Agriculture</v>
      </c>
      <c r="BS133" s="100"/>
      <c r="BT133" s="100"/>
      <c r="BU133" s="105"/>
      <c r="BV133" s="55"/>
      <c r="BW133" s="56"/>
      <c r="BX133" s="226" t="str">
        <f t="shared" si="390"/>
        <v>Regenerative Agriculture</v>
      </c>
      <c r="BY133" s="100"/>
      <c r="BZ133" s="100"/>
      <c r="CA133" s="105"/>
      <c r="CB133" s="55"/>
      <c r="CC133" s="56"/>
      <c r="CD133" s="226" t="str">
        <f t="shared" si="391"/>
        <v>Regenerative Agriculture</v>
      </c>
      <c r="CE133" s="100"/>
      <c r="CF133" s="100"/>
      <c r="CG133" s="105"/>
      <c r="CH133" s="55"/>
      <c r="CI133" s="56"/>
      <c r="CJ133" s="176">
        <f t="shared" si="368"/>
        <v>0</v>
      </c>
      <c r="CK133" s="226" t="str">
        <f t="shared" si="392"/>
        <v>Regenerative Agriculture</v>
      </c>
      <c r="CL133" s="119"/>
      <c r="CM133" s="100"/>
      <c r="CN133" s="112"/>
      <c r="CO133" s="55"/>
      <c r="CP133" s="56"/>
      <c r="CQ133" s="226" t="str">
        <f t="shared" si="393"/>
        <v>Regenerative Agriculture</v>
      </c>
      <c r="CR133" s="119"/>
      <c r="CS133" s="100"/>
      <c r="CT133" s="112"/>
      <c r="CU133" s="55"/>
      <c r="CV133" s="56"/>
      <c r="CW133" s="226" t="str">
        <f t="shared" si="394"/>
        <v>Regenerative Agriculture</v>
      </c>
      <c r="CX133" s="119"/>
      <c r="CY133" s="100"/>
      <c r="CZ133" s="112"/>
      <c r="DA133" s="55"/>
      <c r="DB133" s="56"/>
      <c r="DC133" s="226" t="str">
        <f t="shared" si="395"/>
        <v>Regenerative Agriculture</v>
      </c>
      <c r="DD133" s="127"/>
      <c r="DE133" s="126"/>
      <c r="DF133" s="111"/>
      <c r="DG133" s="51"/>
      <c r="DH133" s="52"/>
      <c r="DI133" s="226" t="str">
        <f t="shared" si="396"/>
        <v>Regenerative Agriculture</v>
      </c>
      <c r="DJ133" s="101"/>
      <c r="DK133" s="100"/>
      <c r="DL133" s="115"/>
      <c r="DM133" s="55"/>
      <c r="DN133" s="56"/>
      <c r="DO133" s="226" t="str">
        <f t="shared" si="397"/>
        <v>Regenerative Agriculture</v>
      </c>
      <c r="DP133" s="119"/>
      <c r="DQ133" s="103"/>
      <c r="DR133" s="112"/>
      <c r="DS133" s="41"/>
      <c r="DT133" s="42"/>
      <c r="DU133" s="226" t="str">
        <f t="shared" si="398"/>
        <v>Regenerative Agriculture</v>
      </c>
      <c r="DV133" s="119"/>
      <c r="DW133" s="103"/>
      <c r="DX133" s="112"/>
      <c r="DY133" s="41"/>
      <c r="DZ133" s="42"/>
      <c r="EA133" s="176">
        <f t="shared" si="372"/>
        <v>0</v>
      </c>
      <c r="EB133" s="226" t="str">
        <f t="shared" si="399"/>
        <v>Regenerative Agriculture</v>
      </c>
      <c r="EC133" s="119"/>
      <c r="ED133" s="126"/>
      <c r="EE133" s="112"/>
      <c r="EF133" s="51"/>
      <c r="EG133" s="52"/>
      <c r="EH133" s="226" t="str">
        <f t="shared" si="400"/>
        <v>Regenerative Agriculture</v>
      </c>
      <c r="EI133" s="119"/>
      <c r="EJ133" s="126"/>
      <c r="EK133" s="112"/>
      <c r="EL133" s="51"/>
      <c r="EM133" s="52"/>
      <c r="EN133" s="226" t="str">
        <f t="shared" si="401"/>
        <v>Regenerative Agriculture</v>
      </c>
      <c r="EO133" s="119"/>
      <c r="EP133" s="100"/>
      <c r="EQ133" s="112"/>
      <c r="ER133" s="55"/>
      <c r="ES133" s="56"/>
      <c r="ET133" s="226" t="str">
        <f t="shared" si="402"/>
        <v>Regenerative Agriculture</v>
      </c>
      <c r="EU133" s="119"/>
      <c r="EV133" s="103"/>
      <c r="EW133" s="112"/>
      <c r="EX133" s="41"/>
      <c r="EY133" s="42"/>
      <c r="EZ133" s="226" t="str">
        <f t="shared" si="403"/>
        <v>Regenerative Agriculture</v>
      </c>
      <c r="FA133" s="101"/>
      <c r="FB133" s="100"/>
      <c r="FC133" s="115"/>
      <c r="FD133" s="55"/>
      <c r="FE133" s="56"/>
      <c r="FF133" s="226" t="str">
        <f t="shared" si="404"/>
        <v>Regenerative Agriculture</v>
      </c>
      <c r="FG133" s="119"/>
      <c r="FH133" s="103"/>
      <c r="FI133" s="112"/>
      <c r="FJ133" s="41"/>
      <c r="FK133" s="42"/>
      <c r="FL133" s="226" t="str">
        <f t="shared" si="405"/>
        <v>Regenerative Agriculture</v>
      </c>
      <c r="FM133" s="119"/>
      <c r="FN133" s="103"/>
      <c r="FO133" s="112"/>
      <c r="FP133" s="41"/>
      <c r="FQ133" s="42"/>
      <c r="FR133" s="176">
        <f t="shared" si="376"/>
        <v>0</v>
      </c>
      <c r="FS133" s="34"/>
      <c r="FT133" s="34"/>
      <c r="FU133" s="34"/>
      <c r="FV133" s="38"/>
      <c r="FW133" s="37"/>
    </row>
    <row r="134" spans="1:179" ht="12.6" customHeight="1">
      <c r="A134" s="1094"/>
      <c r="B134" s="195" t="s">
        <v>102</v>
      </c>
      <c r="C134" s="226" t="str">
        <f t="shared" si="377"/>
        <v>Tree Intercropping</v>
      </c>
      <c r="D134" s="102"/>
      <c r="E134" s="103"/>
      <c r="F134" s="106"/>
      <c r="G134" s="41"/>
      <c r="H134" s="42"/>
      <c r="I134" s="226" t="str">
        <f t="shared" si="378"/>
        <v>Tree Intercropping</v>
      </c>
      <c r="J134" s="102"/>
      <c r="K134" s="103"/>
      <c r="L134" s="106"/>
      <c r="M134" s="41"/>
      <c r="N134" s="42"/>
      <c r="O134" s="226" t="str">
        <f t="shared" si="379"/>
        <v>Tree Intercropping</v>
      </c>
      <c r="P134" s="102"/>
      <c r="Q134" s="103"/>
      <c r="R134" s="106"/>
      <c r="S134" s="41"/>
      <c r="T134" s="42"/>
      <c r="U134" s="226" t="str">
        <f t="shared" si="380"/>
        <v>Tree Intercropping</v>
      </c>
      <c r="V134" s="102"/>
      <c r="W134" s="103"/>
      <c r="X134" s="106"/>
      <c r="Y134" s="41"/>
      <c r="Z134" s="42"/>
      <c r="AA134" s="226" t="str">
        <f t="shared" si="381"/>
        <v>Tree Intercropping</v>
      </c>
      <c r="AB134" s="102"/>
      <c r="AC134" s="103"/>
      <c r="AD134" s="106"/>
      <c r="AE134" s="41"/>
      <c r="AF134" s="42"/>
      <c r="AG134" s="226" t="str">
        <f t="shared" si="382"/>
        <v>Tree Intercropping</v>
      </c>
      <c r="AH134" s="102"/>
      <c r="AI134" s="103"/>
      <c r="AJ134" s="106"/>
      <c r="AK134" s="41"/>
      <c r="AL134" s="42"/>
      <c r="AM134" s="226" t="str">
        <f t="shared" si="383"/>
        <v>Tree Intercropping</v>
      </c>
      <c r="AN134" s="102"/>
      <c r="AO134" s="103"/>
      <c r="AP134" s="106"/>
      <c r="AQ134" s="41"/>
      <c r="AR134" s="42"/>
      <c r="AS134" s="176">
        <f t="shared" si="384"/>
        <v>0</v>
      </c>
      <c r="AT134" s="226" t="str">
        <f t="shared" si="385"/>
        <v>Tree Intercropping</v>
      </c>
      <c r="AU134" s="99"/>
      <c r="AV134" s="100"/>
      <c r="AW134" s="104"/>
      <c r="AX134" s="55"/>
      <c r="AY134" s="56"/>
      <c r="AZ134" s="226" t="str">
        <f t="shared" si="386"/>
        <v>Tree Intercropping</v>
      </c>
      <c r="BA134" s="99"/>
      <c r="BB134" s="100"/>
      <c r="BC134" s="104"/>
      <c r="BD134" s="55"/>
      <c r="BE134" s="56"/>
      <c r="BF134" s="226" t="str">
        <f t="shared" si="387"/>
        <v>Tree Intercropping</v>
      </c>
      <c r="BG134" s="102"/>
      <c r="BH134" s="103"/>
      <c r="BI134" s="106"/>
      <c r="BJ134" s="41"/>
      <c r="BK134" s="42"/>
      <c r="BL134" s="226" t="str">
        <f t="shared" si="388"/>
        <v>Tree Intercropping</v>
      </c>
      <c r="BM134" s="102"/>
      <c r="BN134" s="103"/>
      <c r="BO134" s="106"/>
      <c r="BP134" s="41"/>
      <c r="BQ134" s="42"/>
      <c r="BR134" s="226" t="str">
        <f t="shared" si="389"/>
        <v>Tree Intercropping</v>
      </c>
      <c r="BS134" s="102"/>
      <c r="BT134" s="103"/>
      <c r="BU134" s="106"/>
      <c r="BV134" s="41"/>
      <c r="BW134" s="42"/>
      <c r="BX134" s="226" t="str">
        <f t="shared" si="390"/>
        <v>Tree Intercropping</v>
      </c>
      <c r="BY134" s="99"/>
      <c r="BZ134" s="100"/>
      <c r="CA134" s="104"/>
      <c r="CB134" s="55"/>
      <c r="CC134" s="56"/>
      <c r="CD134" s="226" t="str">
        <f t="shared" si="391"/>
        <v>Tree Intercropping</v>
      </c>
      <c r="CE134" s="102"/>
      <c r="CF134" s="103"/>
      <c r="CG134" s="106"/>
      <c r="CH134" s="41"/>
      <c r="CI134" s="42"/>
      <c r="CJ134" s="176">
        <f t="shared" si="368"/>
        <v>0</v>
      </c>
      <c r="CK134" s="226" t="str">
        <f t="shared" si="392"/>
        <v>Tree Intercropping</v>
      </c>
      <c r="CL134" s="102">
        <f>'Advance Control'!$F$128</f>
        <v>0.20033393205536856</v>
      </c>
      <c r="CM134" s="100">
        <f>CL134*$CK$141</f>
        <v>5.90868605381847</v>
      </c>
      <c r="CN134" s="111">
        <f>'Advance Control'!$I$128</f>
        <v>0</v>
      </c>
      <c r="CO134" s="55">
        <f>(CL134+CN134)</f>
        <v>0.20033393205536856</v>
      </c>
      <c r="CP134" s="56">
        <f>CN134*$CK$141</f>
        <v>0</v>
      </c>
      <c r="CQ134" s="226" t="str">
        <f t="shared" si="393"/>
        <v>Tree Intercropping</v>
      </c>
      <c r="CR134" s="102">
        <f>'Advance Control'!$F$128</f>
        <v>0.20033393205536856</v>
      </c>
      <c r="CS134" s="100">
        <f>CR134*$CQ$141</f>
        <v>1.0010898938774746</v>
      </c>
      <c r="CT134" s="111">
        <f>'Advance Control'!$I$128</f>
        <v>0</v>
      </c>
      <c r="CU134" s="55">
        <f t="shared" ref="CU134" si="473">(CR134+CT134)</f>
        <v>0.20033393205536856</v>
      </c>
      <c r="CV134" s="56">
        <f>CT134*$CQ$141</f>
        <v>0</v>
      </c>
      <c r="CW134" s="226" t="str">
        <f t="shared" si="394"/>
        <v>Tree Intercropping</v>
      </c>
      <c r="CX134" s="102">
        <f>'Advance Control'!$F$128</f>
        <v>0.20033393205536856</v>
      </c>
      <c r="CY134" s="100">
        <f>CX134*$CW$141</f>
        <v>0.22519397068591537</v>
      </c>
      <c r="CZ134" s="111">
        <f>'Advance Control'!$I$128</f>
        <v>0</v>
      </c>
      <c r="DA134" s="55">
        <f t="shared" ref="DA134" si="474">(CX134+CZ134)</f>
        <v>0.20033393205536856</v>
      </c>
      <c r="DB134" s="56">
        <f>CZ134*$CW$141</f>
        <v>0</v>
      </c>
      <c r="DC134" s="226" t="str">
        <f t="shared" si="395"/>
        <v>Tree Intercropping</v>
      </c>
      <c r="DD134" s="102">
        <f>'Advance Control'!$F$146</f>
        <v>2.2137017618213888E-2</v>
      </c>
      <c r="DE134" s="100">
        <f>DD134*$DC$141</f>
        <v>4.8465679522436576E-3</v>
      </c>
      <c r="DF134" s="111">
        <f>'Advance Control'!$I$146</f>
        <v>0.97786298238178615</v>
      </c>
      <c r="DG134" s="55">
        <f>(DD134+DF134)</f>
        <v>1</v>
      </c>
      <c r="DH134" s="56">
        <f>DF134*$DC$141</f>
        <v>0.21408843204775635</v>
      </c>
      <c r="DI134" s="226" t="str">
        <f t="shared" si="396"/>
        <v>Tree Intercropping</v>
      </c>
      <c r="DJ134" s="102">
        <f>'Advance Control'!$F$146</f>
        <v>2.2137017618213888E-2</v>
      </c>
      <c r="DK134" s="100">
        <f>DJ134*$DI$141</f>
        <v>0.15439084394822006</v>
      </c>
      <c r="DL134" s="111">
        <f>'Advance Control'!$I$146</f>
        <v>0.97786298238178615</v>
      </c>
      <c r="DM134" s="55">
        <f t="shared" ref="DM134" si="475">(DJ134+DL134)</f>
        <v>1</v>
      </c>
      <c r="DN134" s="56">
        <f>DL134*$DI$141</f>
        <v>6.8199381560517809</v>
      </c>
      <c r="DO134" s="226" t="str">
        <f t="shared" si="397"/>
        <v>Tree Intercropping</v>
      </c>
      <c r="DP134" s="102">
        <f>'Advance Control'!$F$146</f>
        <v>2.2137017618213888E-2</v>
      </c>
      <c r="DQ134" s="100">
        <f>DP134*$DO$141</f>
        <v>7.0519683324582168E-3</v>
      </c>
      <c r="DR134" s="111">
        <f>'Advance Control'!$I$146</f>
        <v>0.97786298238178615</v>
      </c>
      <c r="DS134" s="55">
        <f t="shared" ref="DS134" si="476">(DP134+DR134)</f>
        <v>1</v>
      </c>
      <c r="DT134" s="56">
        <f>DR134*$DO$141</f>
        <v>0.31150803166754182</v>
      </c>
      <c r="DU134" s="226" t="str">
        <f t="shared" si="398"/>
        <v>Tree Intercropping</v>
      </c>
      <c r="DV134" s="102">
        <f>'Advance Control'!$F$146</f>
        <v>2.2137017618213888E-2</v>
      </c>
      <c r="DW134" s="100">
        <f>DV134*$DU$141</f>
        <v>4.1392016912712515E-3</v>
      </c>
      <c r="DX134" s="111">
        <f>'Advance Control'!$I$146</f>
        <v>0.97786298238178615</v>
      </c>
      <c r="DY134" s="55">
        <f t="shared" ref="DY134" si="477">(DV134+DX134)</f>
        <v>1</v>
      </c>
      <c r="DZ134" s="56">
        <f>DX134*$DU$141</f>
        <v>0.18284179830872876</v>
      </c>
      <c r="EA134" s="176">
        <f t="shared" si="372"/>
        <v>14.833774918381863</v>
      </c>
      <c r="EB134" s="226" t="str">
        <f t="shared" si="399"/>
        <v>Tree Intercropping</v>
      </c>
      <c r="EC134" s="102">
        <f>'Advance Control'!$F$128</f>
        <v>0.20033393205536856</v>
      </c>
      <c r="ED134" s="126">
        <f>EC134*$EB$141</f>
        <v>31.124285560668408</v>
      </c>
      <c r="EE134" s="111">
        <f>'Advance Control'!$I$128</f>
        <v>0</v>
      </c>
      <c r="EF134" s="51">
        <f t="shared" ref="EF134" si="478">(EC134+EE134)</f>
        <v>0.20033393205536856</v>
      </c>
      <c r="EG134" s="52">
        <f>EE134*$EB$141</f>
        <v>0</v>
      </c>
      <c r="EH134" s="226" t="str">
        <f t="shared" si="400"/>
        <v>Tree Intercropping</v>
      </c>
      <c r="EI134" s="102">
        <f>'Advance Control'!$F$128</f>
        <v>0.20033393205536856</v>
      </c>
      <c r="EJ134" s="126">
        <f>EI134*$EH$141</f>
        <v>8.7700059225501494</v>
      </c>
      <c r="EK134" s="111">
        <f>'Advance Control'!$I$128</f>
        <v>0</v>
      </c>
      <c r="EL134" s="51">
        <f t="shared" ref="EL134" si="479">(EI134+EK134)</f>
        <v>0.20033393205536856</v>
      </c>
      <c r="EM134" s="52">
        <f>EK134*$EH$141</f>
        <v>0</v>
      </c>
      <c r="EN134" s="226" t="str">
        <f t="shared" si="401"/>
        <v>Tree Intercropping</v>
      </c>
      <c r="EO134" s="102">
        <f>'Advance Control'!$F$128</f>
        <v>0.20033393205536856</v>
      </c>
      <c r="EP134" s="126">
        <f>EO134*$EN$141</f>
        <v>1.9186118903355764</v>
      </c>
      <c r="EQ134" s="111">
        <f>'Advance Control'!$I$128</f>
        <v>0</v>
      </c>
      <c r="ER134" s="51">
        <f t="shared" ref="ER134" si="480">(EO134+EQ134)</f>
        <v>0.20033393205536856</v>
      </c>
      <c r="ES134" s="52">
        <f>EQ134*$EN$141</f>
        <v>0</v>
      </c>
      <c r="ET134" s="226" t="str">
        <f t="shared" si="402"/>
        <v>Tree Intercropping</v>
      </c>
      <c r="EU134" s="102">
        <f>'Advance Control'!$F$146</f>
        <v>2.2137017618213888E-2</v>
      </c>
      <c r="EV134" s="126">
        <f>EU134*$ET$141</f>
        <v>4.3017781623611751E-2</v>
      </c>
      <c r="EW134" s="111">
        <f>'Advance Control'!$I$146</f>
        <v>0.97786298238178615</v>
      </c>
      <c r="EX134" s="51">
        <f t="shared" ref="EX134" si="481">(EU134+EW134)</f>
        <v>1</v>
      </c>
      <c r="EY134" s="52">
        <f>EW134*$ET$141</f>
        <v>1.9002332183763881</v>
      </c>
      <c r="EZ134" s="226" t="str">
        <f t="shared" si="403"/>
        <v>Tree Intercropping</v>
      </c>
      <c r="FA134" s="102">
        <f>'Advance Control'!$F$146</f>
        <v>2.2137017618213888E-2</v>
      </c>
      <c r="FB134" s="126">
        <f>FA134*$EZ$141</f>
        <v>1.0784512567342526</v>
      </c>
      <c r="FC134" s="111">
        <f>'Advance Control'!$I$146</f>
        <v>0.97786298238178615</v>
      </c>
      <c r="FD134" s="51">
        <f t="shared" ref="FD134" si="482">(FA134+FC134)</f>
        <v>1</v>
      </c>
      <c r="FE134" s="52">
        <f>FC134*$EZ$141</f>
        <v>47.638646743265753</v>
      </c>
      <c r="FF134" s="226" t="str">
        <f t="shared" si="404"/>
        <v>Tree Intercropping</v>
      </c>
      <c r="FG134" s="102">
        <f>'Advance Control'!$F$146</f>
        <v>2.2137017618213888E-2</v>
      </c>
      <c r="FH134" s="126">
        <f>FG134*$FF$141</f>
        <v>8.8059440082968718E-2</v>
      </c>
      <c r="FI134" s="111">
        <f>'Advance Control'!$I$146</f>
        <v>0.97786298238178615</v>
      </c>
      <c r="FJ134" s="51">
        <f t="shared" ref="FJ134" si="483">(FG134+FI134)</f>
        <v>1</v>
      </c>
      <c r="FK134" s="52">
        <f>FI134*$FF$141</f>
        <v>3.8898675599170316</v>
      </c>
      <c r="FL134" s="226" t="str">
        <f t="shared" si="405"/>
        <v>Tree Intercropping</v>
      </c>
      <c r="FM134" s="102">
        <f>'Advance Control'!$F$146</f>
        <v>2.2137017618213888E-2</v>
      </c>
      <c r="FN134" s="126">
        <f>FM134*$FL$141</f>
        <v>2.9915212950655232E-2</v>
      </c>
      <c r="FO134" s="111">
        <f>'Advance Control'!$I$146</f>
        <v>0.97786298238178615</v>
      </c>
      <c r="FP134" s="51">
        <f t="shared" ref="FP134" si="484">(FM134+FO134)</f>
        <v>1</v>
      </c>
      <c r="FQ134" s="52">
        <f>FO134*$FL$141</f>
        <v>1.3214507870493448</v>
      </c>
      <c r="FR134" s="176">
        <f t="shared" si="376"/>
        <v>97.802545373554139</v>
      </c>
      <c r="FS134" s="34"/>
      <c r="FT134" s="34"/>
      <c r="FU134" s="34"/>
      <c r="FV134" s="33"/>
      <c r="FW134" s="37"/>
    </row>
    <row r="135" spans="1:179" ht="12.6" customHeight="1">
      <c r="A135" s="1094"/>
      <c r="B135" s="195" t="s">
        <v>98</v>
      </c>
      <c r="C135" s="226" t="str">
        <f t="shared" si="377"/>
        <v>Biochar</v>
      </c>
      <c r="D135" s="102"/>
      <c r="E135" s="103"/>
      <c r="F135" s="106"/>
      <c r="G135" s="41"/>
      <c r="H135" s="42"/>
      <c r="I135" s="226" t="str">
        <f t="shared" si="378"/>
        <v>Biochar</v>
      </c>
      <c r="J135" s="102"/>
      <c r="K135" s="103"/>
      <c r="L135" s="106"/>
      <c r="M135" s="41"/>
      <c r="N135" s="42"/>
      <c r="O135" s="226" t="str">
        <f t="shared" si="379"/>
        <v>Biochar</v>
      </c>
      <c r="P135" s="99"/>
      <c r="Q135" s="100"/>
      <c r="R135" s="104"/>
      <c r="S135" s="55"/>
      <c r="T135" s="56"/>
      <c r="U135" s="226" t="str">
        <f t="shared" si="380"/>
        <v>Biochar</v>
      </c>
      <c r="V135" s="99"/>
      <c r="W135" s="100"/>
      <c r="X135" s="104"/>
      <c r="Y135" s="55"/>
      <c r="Z135" s="56"/>
      <c r="AA135" s="226" t="str">
        <f t="shared" si="381"/>
        <v>Biochar</v>
      </c>
      <c r="AB135" s="99"/>
      <c r="AC135" s="100"/>
      <c r="AD135" s="104"/>
      <c r="AE135" s="55"/>
      <c r="AF135" s="56"/>
      <c r="AG135" s="226" t="str">
        <f t="shared" si="382"/>
        <v>Biochar</v>
      </c>
      <c r="AH135" s="99"/>
      <c r="AI135" s="100"/>
      <c r="AJ135" s="104"/>
      <c r="AK135" s="55"/>
      <c r="AL135" s="56"/>
      <c r="AM135" s="226" t="str">
        <f t="shared" si="383"/>
        <v>Biochar</v>
      </c>
      <c r="AN135" s="99"/>
      <c r="AO135" s="100"/>
      <c r="AP135" s="104"/>
      <c r="AQ135" s="55"/>
      <c r="AR135" s="56"/>
      <c r="AS135" s="176">
        <f t="shared" si="384"/>
        <v>0</v>
      </c>
      <c r="AT135" s="226" t="str">
        <f t="shared" si="385"/>
        <v>Biochar</v>
      </c>
      <c r="AU135" s="99"/>
      <c r="AV135" s="100"/>
      <c r="AW135" s="104"/>
      <c r="AX135" s="55"/>
      <c r="AY135" s="56"/>
      <c r="AZ135" s="226" t="str">
        <f t="shared" si="386"/>
        <v>Biochar</v>
      </c>
      <c r="BA135" s="99"/>
      <c r="BB135" s="100"/>
      <c r="BC135" s="104"/>
      <c r="BD135" s="55"/>
      <c r="BE135" s="56"/>
      <c r="BF135" s="226" t="str">
        <f t="shared" si="387"/>
        <v>Biochar</v>
      </c>
      <c r="BG135" s="102"/>
      <c r="BH135" s="103"/>
      <c r="BI135" s="106"/>
      <c r="BJ135" s="41"/>
      <c r="BK135" s="42"/>
      <c r="BL135" s="226" t="str">
        <f t="shared" si="388"/>
        <v>Biochar</v>
      </c>
      <c r="BM135" s="99"/>
      <c r="BN135" s="100"/>
      <c r="BO135" s="104"/>
      <c r="BP135" s="55"/>
      <c r="BQ135" s="56"/>
      <c r="BR135" s="226" t="str">
        <f t="shared" si="389"/>
        <v>Biochar</v>
      </c>
      <c r="BS135" s="99"/>
      <c r="BT135" s="100"/>
      <c r="BU135" s="104"/>
      <c r="BV135" s="55"/>
      <c r="BW135" s="56"/>
      <c r="BX135" s="226" t="str">
        <f t="shared" si="390"/>
        <v>Biochar</v>
      </c>
      <c r="BY135" s="99"/>
      <c r="BZ135" s="100"/>
      <c r="CA135" s="104"/>
      <c r="CB135" s="55"/>
      <c r="CC135" s="56"/>
      <c r="CD135" s="226" t="str">
        <f t="shared" si="391"/>
        <v>Biochar</v>
      </c>
      <c r="CE135" s="99"/>
      <c r="CF135" s="100"/>
      <c r="CG135" s="104"/>
      <c r="CH135" s="55"/>
      <c r="CI135" s="56"/>
      <c r="CJ135" s="176">
        <f t="shared" si="368"/>
        <v>0</v>
      </c>
      <c r="CK135" s="226" t="str">
        <f t="shared" si="392"/>
        <v>Biochar</v>
      </c>
      <c r="CL135" s="99"/>
      <c r="CM135" s="100"/>
      <c r="CN135" s="104"/>
      <c r="CO135" s="55"/>
      <c r="CP135" s="56"/>
      <c r="CQ135" s="226" t="str">
        <f t="shared" si="393"/>
        <v>Biochar</v>
      </c>
      <c r="CR135" s="99"/>
      <c r="CS135" s="100"/>
      <c r="CT135" s="104"/>
      <c r="CU135" s="55"/>
      <c r="CV135" s="56"/>
      <c r="CW135" s="226" t="str">
        <f t="shared" si="394"/>
        <v>Biochar</v>
      </c>
      <c r="CX135" s="99"/>
      <c r="CY135" s="100"/>
      <c r="CZ135" s="104"/>
      <c r="DA135" s="55"/>
      <c r="DB135" s="56"/>
      <c r="DC135" s="226" t="str">
        <f t="shared" si="395"/>
        <v>Biochar</v>
      </c>
      <c r="DD135" s="99"/>
      <c r="DE135" s="100"/>
      <c r="DF135" s="104"/>
      <c r="DG135" s="55"/>
      <c r="DH135" s="56"/>
      <c r="DI135" s="226" t="str">
        <f t="shared" si="396"/>
        <v>Biochar</v>
      </c>
      <c r="DJ135" s="99"/>
      <c r="DK135" s="100"/>
      <c r="DL135" s="104"/>
      <c r="DM135" s="55"/>
      <c r="DN135" s="56"/>
      <c r="DO135" s="226" t="str">
        <f t="shared" si="397"/>
        <v>Biochar</v>
      </c>
      <c r="DP135" s="99"/>
      <c r="DQ135" s="100"/>
      <c r="DR135" s="104"/>
      <c r="DS135" s="55"/>
      <c r="DT135" s="56"/>
      <c r="DU135" s="226" t="str">
        <f t="shared" si="398"/>
        <v>Biochar</v>
      </c>
      <c r="DV135" s="99"/>
      <c r="DW135" s="100"/>
      <c r="DX135" s="104"/>
      <c r="DY135" s="55"/>
      <c r="DZ135" s="56"/>
      <c r="EA135" s="176">
        <f t="shared" si="372"/>
        <v>0</v>
      </c>
      <c r="EB135" s="226" t="str">
        <f t="shared" si="399"/>
        <v>Biochar</v>
      </c>
      <c r="EC135" s="125"/>
      <c r="ED135" s="126"/>
      <c r="EE135" s="113"/>
      <c r="EF135" s="51"/>
      <c r="EG135" s="52"/>
      <c r="EH135" s="226" t="str">
        <f t="shared" si="400"/>
        <v>Biochar</v>
      </c>
      <c r="EI135" s="125"/>
      <c r="EJ135" s="126"/>
      <c r="EK135" s="113"/>
      <c r="EL135" s="51"/>
      <c r="EM135" s="52"/>
      <c r="EN135" s="226" t="str">
        <f t="shared" si="401"/>
        <v>Biochar</v>
      </c>
      <c r="EO135" s="99"/>
      <c r="EP135" s="100"/>
      <c r="EQ135" s="104"/>
      <c r="ER135" s="55"/>
      <c r="ES135" s="56"/>
      <c r="ET135" s="226" t="str">
        <f t="shared" si="402"/>
        <v>Biochar</v>
      </c>
      <c r="EU135" s="99"/>
      <c r="EV135" s="100"/>
      <c r="EW135" s="104"/>
      <c r="EX135" s="55"/>
      <c r="EY135" s="56"/>
      <c r="EZ135" s="226" t="str">
        <f t="shared" si="403"/>
        <v>Biochar</v>
      </c>
      <c r="FA135" s="99"/>
      <c r="FB135" s="100"/>
      <c r="FC135" s="104"/>
      <c r="FD135" s="55"/>
      <c r="FE135" s="56"/>
      <c r="FF135" s="226" t="str">
        <f t="shared" si="404"/>
        <v>Biochar</v>
      </c>
      <c r="FG135" s="99"/>
      <c r="FH135" s="100"/>
      <c r="FI135" s="104"/>
      <c r="FJ135" s="55"/>
      <c r="FK135" s="56"/>
      <c r="FL135" s="226" t="str">
        <f t="shared" si="405"/>
        <v>Biochar</v>
      </c>
      <c r="FM135" s="99"/>
      <c r="FN135" s="100"/>
      <c r="FO135" s="104"/>
      <c r="FP135" s="55"/>
      <c r="FQ135" s="56"/>
      <c r="FR135" s="176">
        <f t="shared" si="376"/>
        <v>0</v>
      </c>
      <c r="FS135" s="34"/>
      <c r="FT135" s="34"/>
      <c r="FU135" s="34"/>
      <c r="FV135" s="33"/>
      <c r="FW135" s="37"/>
    </row>
    <row r="136" spans="1:179" ht="12.6" customHeight="1">
      <c r="A136" s="1094"/>
      <c r="B136" s="195" t="s">
        <v>99</v>
      </c>
      <c r="C136" s="226" t="str">
        <f t="shared" si="377"/>
        <v>Irrigation Efficiency</v>
      </c>
      <c r="D136" s="102"/>
      <c r="E136" s="103"/>
      <c r="F136" s="106"/>
      <c r="G136" s="41"/>
      <c r="H136" s="42"/>
      <c r="I136" s="226" t="str">
        <f t="shared" si="378"/>
        <v>Irrigation Efficiency</v>
      </c>
      <c r="J136" s="102"/>
      <c r="K136" s="103"/>
      <c r="L136" s="106"/>
      <c r="M136" s="41"/>
      <c r="N136" s="42"/>
      <c r="O136" s="226" t="str">
        <f t="shared" si="379"/>
        <v>Irrigation Efficiency</v>
      </c>
      <c r="P136" s="102"/>
      <c r="Q136" s="103"/>
      <c r="R136" s="106"/>
      <c r="S136" s="41"/>
      <c r="T136" s="42"/>
      <c r="U136" s="226" t="str">
        <f t="shared" si="380"/>
        <v>Irrigation Efficiency</v>
      </c>
      <c r="V136" s="99"/>
      <c r="W136" s="100"/>
      <c r="X136" s="104"/>
      <c r="Y136" s="55"/>
      <c r="Z136" s="56"/>
      <c r="AA136" s="226" t="str">
        <f t="shared" si="381"/>
        <v>Irrigation Efficiency</v>
      </c>
      <c r="AB136" s="99"/>
      <c r="AC136" s="100"/>
      <c r="AD136" s="104"/>
      <c r="AE136" s="55"/>
      <c r="AF136" s="56"/>
      <c r="AG136" s="226" t="str">
        <f t="shared" si="382"/>
        <v>Irrigation Efficiency</v>
      </c>
      <c r="AH136" s="99"/>
      <c r="AI136" s="100"/>
      <c r="AJ136" s="104"/>
      <c r="AK136" s="55"/>
      <c r="AL136" s="56"/>
      <c r="AM136" s="226" t="str">
        <f t="shared" si="383"/>
        <v>Irrigation Efficiency</v>
      </c>
      <c r="AN136" s="102"/>
      <c r="AO136" s="103"/>
      <c r="AP136" s="106"/>
      <c r="AQ136" s="41"/>
      <c r="AR136" s="42"/>
      <c r="AS136" s="176">
        <f t="shared" si="384"/>
        <v>0</v>
      </c>
      <c r="AT136" s="226" t="str">
        <f t="shared" si="385"/>
        <v>Irrigation Efficiency</v>
      </c>
      <c r="AU136" s="99"/>
      <c r="AV136" s="100"/>
      <c r="AW136" s="104"/>
      <c r="AX136" s="55"/>
      <c r="AY136" s="56"/>
      <c r="AZ136" s="226" t="str">
        <f t="shared" si="386"/>
        <v>Irrigation Efficiency</v>
      </c>
      <c r="BA136" s="99"/>
      <c r="BB136" s="100"/>
      <c r="BC136" s="104"/>
      <c r="BD136" s="55"/>
      <c r="BE136" s="56"/>
      <c r="BF136" s="226" t="str">
        <f t="shared" si="387"/>
        <v>Irrigation Efficiency</v>
      </c>
      <c r="BG136" s="102"/>
      <c r="BH136" s="103"/>
      <c r="BI136" s="106"/>
      <c r="BJ136" s="41"/>
      <c r="BK136" s="42"/>
      <c r="BL136" s="226" t="str">
        <f t="shared" si="388"/>
        <v>Irrigation Efficiency</v>
      </c>
      <c r="BM136" s="99"/>
      <c r="BN136" s="100"/>
      <c r="BO136" s="104"/>
      <c r="BP136" s="55"/>
      <c r="BQ136" s="56"/>
      <c r="BR136" s="226" t="str">
        <f t="shared" si="389"/>
        <v>Irrigation Efficiency</v>
      </c>
      <c r="BS136" s="99"/>
      <c r="BT136" s="100"/>
      <c r="BU136" s="104"/>
      <c r="BV136" s="55"/>
      <c r="BW136" s="56"/>
      <c r="BX136" s="226" t="str">
        <f t="shared" si="390"/>
        <v>Irrigation Efficiency</v>
      </c>
      <c r="BY136" s="99"/>
      <c r="BZ136" s="100"/>
      <c r="CA136" s="104"/>
      <c r="CB136" s="55"/>
      <c r="CC136" s="56"/>
      <c r="CD136" s="226" t="str">
        <f t="shared" si="391"/>
        <v>Irrigation Efficiency</v>
      </c>
      <c r="CE136" s="99"/>
      <c r="CF136" s="100"/>
      <c r="CG136" s="104"/>
      <c r="CH136" s="55"/>
      <c r="CI136" s="56"/>
      <c r="CJ136" s="176">
        <f t="shared" si="368"/>
        <v>0</v>
      </c>
      <c r="CK136" s="226" t="str">
        <f t="shared" si="392"/>
        <v>Irrigation Efficiency</v>
      </c>
      <c r="CL136" s="99"/>
      <c r="CM136" s="100"/>
      <c r="CN136" s="104"/>
      <c r="CO136" s="55"/>
      <c r="CP136" s="56"/>
      <c r="CQ136" s="226" t="str">
        <f t="shared" si="393"/>
        <v>Irrigation Efficiency</v>
      </c>
      <c r="CR136" s="99"/>
      <c r="CS136" s="100"/>
      <c r="CT136" s="104"/>
      <c r="CU136" s="55"/>
      <c r="CV136" s="56"/>
      <c r="CW136" s="226" t="str">
        <f t="shared" si="394"/>
        <v>Irrigation Efficiency</v>
      </c>
      <c r="CX136" s="99"/>
      <c r="CY136" s="100"/>
      <c r="CZ136" s="104"/>
      <c r="DA136" s="55"/>
      <c r="DB136" s="56"/>
      <c r="DC136" s="226" t="str">
        <f t="shared" si="395"/>
        <v>Irrigation Efficiency</v>
      </c>
      <c r="DD136" s="99"/>
      <c r="DE136" s="100"/>
      <c r="DF136" s="104"/>
      <c r="DG136" s="55"/>
      <c r="DH136" s="56"/>
      <c r="DI136" s="226" t="str">
        <f t="shared" si="396"/>
        <v>Irrigation Efficiency</v>
      </c>
      <c r="DJ136" s="99"/>
      <c r="DK136" s="100"/>
      <c r="DL136" s="104"/>
      <c r="DM136" s="55"/>
      <c r="DN136" s="56"/>
      <c r="DO136" s="226" t="str">
        <f t="shared" si="397"/>
        <v>Irrigation Efficiency</v>
      </c>
      <c r="DP136" s="99"/>
      <c r="DQ136" s="100"/>
      <c r="DR136" s="104"/>
      <c r="DS136" s="55"/>
      <c r="DT136" s="56"/>
      <c r="DU136" s="226" t="str">
        <f t="shared" si="398"/>
        <v>Irrigation Efficiency</v>
      </c>
      <c r="DV136" s="99"/>
      <c r="DW136" s="100"/>
      <c r="DX136" s="104"/>
      <c r="DY136" s="55"/>
      <c r="DZ136" s="56"/>
      <c r="EA136" s="176">
        <f t="shared" si="372"/>
        <v>0</v>
      </c>
      <c r="EB136" s="226" t="str">
        <f t="shared" si="399"/>
        <v>Irrigation Efficiency</v>
      </c>
      <c r="EC136" s="125"/>
      <c r="ED136" s="126"/>
      <c r="EE136" s="113"/>
      <c r="EF136" s="51"/>
      <c r="EG136" s="52"/>
      <c r="EH136" s="226" t="str">
        <f t="shared" si="400"/>
        <v>Irrigation Efficiency</v>
      </c>
      <c r="EI136" s="125"/>
      <c r="EJ136" s="126"/>
      <c r="EK136" s="113"/>
      <c r="EL136" s="51"/>
      <c r="EM136" s="52"/>
      <c r="EN136" s="226" t="str">
        <f t="shared" si="401"/>
        <v>Irrigation Efficiency</v>
      </c>
      <c r="EO136" s="99"/>
      <c r="EP136" s="100"/>
      <c r="EQ136" s="104"/>
      <c r="ER136" s="55"/>
      <c r="ES136" s="56"/>
      <c r="ET136" s="226" t="str">
        <f t="shared" si="402"/>
        <v>Irrigation Efficiency</v>
      </c>
      <c r="EU136" s="99"/>
      <c r="EV136" s="100"/>
      <c r="EW136" s="104"/>
      <c r="EX136" s="55"/>
      <c r="EY136" s="56"/>
      <c r="EZ136" s="226" t="str">
        <f t="shared" si="403"/>
        <v>Irrigation Efficiency</v>
      </c>
      <c r="FA136" s="99"/>
      <c r="FB136" s="100"/>
      <c r="FC136" s="104"/>
      <c r="FD136" s="55"/>
      <c r="FE136" s="56"/>
      <c r="FF136" s="226" t="str">
        <f t="shared" si="404"/>
        <v>Irrigation Efficiency</v>
      </c>
      <c r="FG136" s="99"/>
      <c r="FH136" s="100"/>
      <c r="FI136" s="104"/>
      <c r="FJ136" s="55"/>
      <c r="FK136" s="56"/>
      <c r="FL136" s="226" t="str">
        <f t="shared" si="405"/>
        <v>Irrigation Efficiency</v>
      </c>
      <c r="FM136" s="99"/>
      <c r="FN136" s="100"/>
      <c r="FO136" s="104"/>
      <c r="FP136" s="55"/>
      <c r="FQ136" s="56"/>
      <c r="FR136" s="176">
        <f t="shared" si="376"/>
        <v>0</v>
      </c>
      <c r="FS136" s="34"/>
      <c r="FT136" s="34"/>
      <c r="FU136" s="34"/>
      <c r="FV136" s="33"/>
      <c r="FW136" s="37"/>
    </row>
    <row r="137" spans="1:179" ht="12.6" customHeight="1">
      <c r="A137" s="1094"/>
      <c r="B137" s="195" t="s">
        <v>100</v>
      </c>
      <c r="C137" s="226" t="str">
        <f t="shared" si="377"/>
        <v>Nutrient Management</v>
      </c>
      <c r="D137" s="102"/>
      <c r="E137" s="103"/>
      <c r="F137" s="106"/>
      <c r="G137" s="41"/>
      <c r="H137" s="42"/>
      <c r="I137" s="226" t="str">
        <f t="shared" si="378"/>
        <v>Nutrient Management</v>
      </c>
      <c r="J137" s="102"/>
      <c r="K137" s="103"/>
      <c r="L137" s="106"/>
      <c r="M137" s="41"/>
      <c r="N137" s="42"/>
      <c r="O137" s="226" t="str">
        <f t="shared" si="379"/>
        <v>Nutrient Management</v>
      </c>
      <c r="P137" s="102"/>
      <c r="Q137" s="103"/>
      <c r="R137" s="106"/>
      <c r="S137" s="41"/>
      <c r="T137" s="42"/>
      <c r="U137" s="226" t="str">
        <f t="shared" si="380"/>
        <v>Nutrient Management</v>
      </c>
      <c r="V137" s="102"/>
      <c r="W137" s="103"/>
      <c r="X137" s="106"/>
      <c r="Y137" s="41"/>
      <c r="Z137" s="42"/>
      <c r="AA137" s="226" t="str">
        <f t="shared" si="381"/>
        <v>Nutrient Management</v>
      </c>
      <c r="AB137" s="99"/>
      <c r="AC137" s="100"/>
      <c r="AD137" s="104"/>
      <c r="AE137" s="55"/>
      <c r="AF137" s="56"/>
      <c r="AG137" s="226" t="str">
        <f t="shared" si="382"/>
        <v>Nutrient Management</v>
      </c>
      <c r="AH137" s="102"/>
      <c r="AI137" s="103"/>
      <c r="AJ137" s="106"/>
      <c r="AK137" s="41"/>
      <c r="AL137" s="42"/>
      <c r="AM137" s="226" t="str">
        <f t="shared" si="383"/>
        <v>Nutrient Management</v>
      </c>
      <c r="AN137" s="102"/>
      <c r="AO137" s="103"/>
      <c r="AP137" s="106"/>
      <c r="AQ137" s="41"/>
      <c r="AR137" s="42"/>
      <c r="AS137" s="176">
        <f t="shared" si="384"/>
        <v>0</v>
      </c>
      <c r="AT137" s="226" t="str">
        <f t="shared" si="385"/>
        <v>Nutrient Management</v>
      </c>
      <c r="AU137" s="99"/>
      <c r="AV137" s="100"/>
      <c r="AW137" s="104"/>
      <c r="AX137" s="55"/>
      <c r="AY137" s="56"/>
      <c r="AZ137" s="226" t="str">
        <f t="shared" si="386"/>
        <v>Nutrient Management</v>
      </c>
      <c r="BA137" s="99"/>
      <c r="BB137" s="100"/>
      <c r="BC137" s="104"/>
      <c r="BD137" s="55"/>
      <c r="BE137" s="56"/>
      <c r="BF137" s="226" t="str">
        <f t="shared" si="387"/>
        <v>Nutrient Management</v>
      </c>
      <c r="BG137" s="102"/>
      <c r="BH137" s="103"/>
      <c r="BI137" s="106"/>
      <c r="BJ137" s="41"/>
      <c r="BK137" s="42"/>
      <c r="BL137" s="226" t="str">
        <f t="shared" si="388"/>
        <v>Nutrient Management</v>
      </c>
      <c r="BM137" s="99"/>
      <c r="BN137" s="100"/>
      <c r="BO137" s="104"/>
      <c r="BP137" s="55"/>
      <c r="BQ137" s="56"/>
      <c r="BR137" s="226" t="str">
        <f t="shared" si="389"/>
        <v>Nutrient Management</v>
      </c>
      <c r="BS137" s="99"/>
      <c r="BT137" s="100"/>
      <c r="BU137" s="104"/>
      <c r="BV137" s="55"/>
      <c r="BW137" s="56"/>
      <c r="BX137" s="226" t="str">
        <f t="shared" si="390"/>
        <v>Nutrient Management</v>
      </c>
      <c r="BY137" s="99"/>
      <c r="BZ137" s="100"/>
      <c r="CA137" s="104"/>
      <c r="CB137" s="55"/>
      <c r="CC137" s="56"/>
      <c r="CD137" s="226" t="str">
        <f t="shared" si="391"/>
        <v>Nutrient Management</v>
      </c>
      <c r="CE137" s="99"/>
      <c r="CF137" s="100"/>
      <c r="CG137" s="104"/>
      <c r="CH137" s="55"/>
      <c r="CI137" s="56"/>
      <c r="CJ137" s="176">
        <f t="shared" si="368"/>
        <v>0</v>
      </c>
      <c r="CK137" s="226" t="str">
        <f t="shared" si="392"/>
        <v>Nutrient Management</v>
      </c>
      <c r="CL137" s="99"/>
      <c r="CM137" s="100"/>
      <c r="CN137" s="104"/>
      <c r="CO137" s="55"/>
      <c r="CP137" s="56"/>
      <c r="CQ137" s="226" t="str">
        <f t="shared" si="393"/>
        <v>Nutrient Management</v>
      </c>
      <c r="CR137" s="99"/>
      <c r="CS137" s="100"/>
      <c r="CT137" s="104"/>
      <c r="CU137" s="55"/>
      <c r="CV137" s="56"/>
      <c r="CW137" s="226" t="str">
        <f t="shared" si="394"/>
        <v>Nutrient Management</v>
      </c>
      <c r="CX137" s="99"/>
      <c r="CY137" s="100"/>
      <c r="CZ137" s="104"/>
      <c r="DA137" s="55"/>
      <c r="DB137" s="56"/>
      <c r="DC137" s="226" t="str">
        <f t="shared" si="395"/>
        <v>Nutrient Management</v>
      </c>
      <c r="DD137" s="99"/>
      <c r="DE137" s="100"/>
      <c r="DF137" s="104"/>
      <c r="DG137" s="55"/>
      <c r="DH137" s="56"/>
      <c r="DI137" s="226" t="str">
        <f t="shared" si="396"/>
        <v>Nutrient Management</v>
      </c>
      <c r="DJ137" s="99"/>
      <c r="DK137" s="100"/>
      <c r="DL137" s="104"/>
      <c r="DM137" s="55"/>
      <c r="DN137" s="56"/>
      <c r="DO137" s="226" t="str">
        <f t="shared" si="397"/>
        <v>Nutrient Management</v>
      </c>
      <c r="DP137" s="99"/>
      <c r="DQ137" s="100"/>
      <c r="DR137" s="104"/>
      <c r="DS137" s="55"/>
      <c r="DT137" s="56"/>
      <c r="DU137" s="226" t="str">
        <f t="shared" si="398"/>
        <v>Nutrient Management</v>
      </c>
      <c r="DV137" s="99"/>
      <c r="DW137" s="100"/>
      <c r="DX137" s="104"/>
      <c r="DY137" s="55"/>
      <c r="DZ137" s="56"/>
      <c r="EA137" s="176">
        <f t="shared" si="372"/>
        <v>0</v>
      </c>
      <c r="EB137" s="226" t="str">
        <f t="shared" si="399"/>
        <v>Nutrient Management</v>
      </c>
      <c r="EC137" s="125"/>
      <c r="ED137" s="126"/>
      <c r="EE137" s="113"/>
      <c r="EF137" s="51"/>
      <c r="EG137" s="52"/>
      <c r="EH137" s="226" t="str">
        <f t="shared" si="400"/>
        <v>Nutrient Management</v>
      </c>
      <c r="EI137" s="125"/>
      <c r="EJ137" s="126"/>
      <c r="EK137" s="113"/>
      <c r="EL137" s="51"/>
      <c r="EM137" s="52"/>
      <c r="EN137" s="226" t="str">
        <f t="shared" si="401"/>
        <v>Nutrient Management</v>
      </c>
      <c r="EO137" s="99"/>
      <c r="EP137" s="100"/>
      <c r="EQ137" s="104"/>
      <c r="ER137" s="55"/>
      <c r="ES137" s="56"/>
      <c r="ET137" s="226" t="str">
        <f t="shared" si="402"/>
        <v>Nutrient Management</v>
      </c>
      <c r="EU137" s="99"/>
      <c r="EV137" s="100"/>
      <c r="EW137" s="104"/>
      <c r="EX137" s="55"/>
      <c r="EY137" s="56"/>
      <c r="EZ137" s="226" t="str">
        <f t="shared" si="403"/>
        <v>Nutrient Management</v>
      </c>
      <c r="FA137" s="129"/>
      <c r="FB137" s="130"/>
      <c r="FC137" s="116"/>
      <c r="FD137" s="57"/>
      <c r="FE137" s="58"/>
      <c r="FF137" s="226" t="str">
        <f t="shared" si="404"/>
        <v>Nutrient Management</v>
      </c>
      <c r="FG137" s="99"/>
      <c r="FH137" s="100"/>
      <c r="FI137" s="104"/>
      <c r="FJ137" s="55"/>
      <c r="FK137" s="56"/>
      <c r="FL137" s="226" t="str">
        <f t="shared" si="405"/>
        <v>Nutrient Management</v>
      </c>
      <c r="FM137" s="99"/>
      <c r="FN137" s="100"/>
      <c r="FO137" s="104"/>
      <c r="FP137" s="55"/>
      <c r="FQ137" s="56"/>
      <c r="FR137" s="176">
        <f t="shared" si="376"/>
        <v>0</v>
      </c>
      <c r="FS137" s="34"/>
      <c r="FT137" s="34"/>
      <c r="FU137" s="34"/>
      <c r="FV137" s="33"/>
      <c r="FW137" s="37"/>
    </row>
    <row r="138" spans="1:179" ht="12.6" customHeight="1">
      <c r="A138" s="1094"/>
      <c r="B138" s="195" t="s">
        <v>690</v>
      </c>
      <c r="C138" s="226" t="str">
        <f t="shared" si="377"/>
        <v>Boreal Forest Restoration</v>
      </c>
      <c r="D138" s="102"/>
      <c r="E138" s="103"/>
      <c r="F138" s="106"/>
      <c r="G138" s="41"/>
      <c r="H138" s="42"/>
      <c r="I138" s="226" t="str">
        <f t="shared" si="378"/>
        <v>Boreal Forest Restoration</v>
      </c>
      <c r="J138" s="102"/>
      <c r="K138" s="103"/>
      <c r="L138" s="106"/>
      <c r="M138" s="41"/>
      <c r="N138" s="42"/>
      <c r="O138" s="226" t="str">
        <f t="shared" si="379"/>
        <v>Boreal Forest Restoration</v>
      </c>
      <c r="P138" s="102"/>
      <c r="Q138" s="103"/>
      <c r="R138" s="106"/>
      <c r="S138" s="41"/>
      <c r="T138" s="42"/>
      <c r="U138" s="226" t="str">
        <f t="shared" si="380"/>
        <v>Boreal Forest Restoration</v>
      </c>
      <c r="V138" s="102"/>
      <c r="W138" s="103"/>
      <c r="X138" s="106"/>
      <c r="Y138" s="41"/>
      <c r="Z138" s="42"/>
      <c r="AA138" s="226" t="str">
        <f t="shared" si="381"/>
        <v>Boreal Forest Restoration</v>
      </c>
      <c r="AB138" s="102"/>
      <c r="AC138" s="103"/>
      <c r="AD138" s="106"/>
      <c r="AE138" s="41"/>
      <c r="AF138" s="42"/>
      <c r="AG138" s="226" t="str">
        <f t="shared" si="382"/>
        <v>Boreal Forest Restoration</v>
      </c>
      <c r="AH138" s="102"/>
      <c r="AI138" s="103"/>
      <c r="AJ138" s="106"/>
      <c r="AK138" s="41"/>
      <c r="AL138" s="42"/>
      <c r="AM138" s="226" t="str">
        <f t="shared" si="383"/>
        <v>Boreal Forest Restoration</v>
      </c>
      <c r="AN138" s="102"/>
      <c r="AO138" s="103"/>
      <c r="AP138" s="106"/>
      <c r="AQ138" s="41"/>
      <c r="AR138" s="42"/>
      <c r="AS138" s="176">
        <f t="shared" si="384"/>
        <v>0</v>
      </c>
      <c r="AT138" s="226" t="str">
        <f t="shared" si="385"/>
        <v>Boreal Forest Restoration</v>
      </c>
      <c r="AU138" s="99"/>
      <c r="AV138" s="100"/>
      <c r="AW138" s="104"/>
      <c r="AX138" s="55"/>
      <c r="AY138" s="56"/>
      <c r="AZ138" s="226" t="str">
        <f t="shared" si="386"/>
        <v>Boreal Forest Restoration</v>
      </c>
      <c r="BA138" s="99"/>
      <c r="BB138" s="100"/>
      <c r="BC138" s="104"/>
      <c r="BD138" s="55"/>
      <c r="BE138" s="56"/>
      <c r="BF138" s="226" t="str">
        <f t="shared" si="387"/>
        <v>Boreal Forest Restoration</v>
      </c>
      <c r="BG138" s="102"/>
      <c r="BH138" s="103"/>
      <c r="BI138" s="106"/>
      <c r="BJ138" s="41"/>
      <c r="BK138" s="42"/>
      <c r="BL138" s="226" t="str">
        <f t="shared" si="388"/>
        <v>Boreal Forest Restoration</v>
      </c>
      <c r="BM138" s="99"/>
      <c r="BN138" s="100"/>
      <c r="BO138" s="104"/>
      <c r="BP138" s="55"/>
      <c r="BQ138" s="56"/>
      <c r="BR138" s="226" t="str">
        <f t="shared" si="389"/>
        <v>Boreal Forest Restoration</v>
      </c>
      <c r="BS138" s="99"/>
      <c r="BT138" s="100"/>
      <c r="BU138" s="104"/>
      <c r="BV138" s="55"/>
      <c r="BW138" s="56"/>
      <c r="BX138" s="226" t="str">
        <f t="shared" si="390"/>
        <v>Boreal Forest Restoration</v>
      </c>
      <c r="BY138" s="99"/>
      <c r="BZ138" s="100"/>
      <c r="CA138" s="104"/>
      <c r="CB138" s="55"/>
      <c r="CC138" s="56"/>
      <c r="CD138" s="226" t="str">
        <f t="shared" si="391"/>
        <v>Boreal Forest Restoration</v>
      </c>
      <c r="CE138" s="99"/>
      <c r="CF138" s="100"/>
      <c r="CG138" s="104"/>
      <c r="CH138" s="55"/>
      <c r="CI138" s="56"/>
      <c r="CJ138" s="176">
        <f t="shared" si="368"/>
        <v>0</v>
      </c>
      <c r="CK138" s="226" t="str">
        <f t="shared" si="392"/>
        <v>Boreal Forest Restoration</v>
      </c>
      <c r="CL138" s="102"/>
      <c r="CM138" s="103"/>
      <c r="CN138" s="106"/>
      <c r="CO138" s="41"/>
      <c r="CP138" s="42"/>
      <c r="CQ138" s="226" t="str">
        <f t="shared" si="393"/>
        <v>Boreal Forest Restoration</v>
      </c>
      <c r="CR138" s="99"/>
      <c r="CS138" s="100"/>
      <c r="CT138" s="104"/>
      <c r="CU138" s="55"/>
      <c r="CV138" s="56"/>
      <c r="CW138" s="226" t="str">
        <f t="shared" si="394"/>
        <v>Boreal Forest Restoration</v>
      </c>
      <c r="CX138" s="99"/>
      <c r="CY138" s="100"/>
      <c r="CZ138" s="104"/>
      <c r="DA138" s="55"/>
      <c r="DB138" s="56"/>
      <c r="DC138" s="226" t="str">
        <f t="shared" si="395"/>
        <v>Boreal Forest Restoration</v>
      </c>
      <c r="DD138" s="99"/>
      <c r="DE138" s="100"/>
      <c r="DF138" s="104"/>
      <c r="DG138" s="55"/>
      <c r="DH138" s="56"/>
      <c r="DI138" s="226" t="str">
        <f t="shared" si="396"/>
        <v>Boreal Forest Restoration</v>
      </c>
      <c r="DJ138" s="99"/>
      <c r="DK138" s="100"/>
      <c r="DL138" s="104"/>
      <c r="DM138" s="55"/>
      <c r="DN138" s="56"/>
      <c r="DO138" s="226" t="str">
        <f t="shared" si="397"/>
        <v>Boreal Forest Restoration</v>
      </c>
      <c r="DP138" s="99"/>
      <c r="DQ138" s="100"/>
      <c r="DR138" s="104"/>
      <c r="DS138" s="55"/>
      <c r="DT138" s="56"/>
      <c r="DU138" s="226" t="str">
        <f t="shared" si="398"/>
        <v>Boreal Forest Restoration</v>
      </c>
      <c r="DV138" s="99"/>
      <c r="DW138" s="100"/>
      <c r="DX138" s="104"/>
      <c r="DY138" s="55"/>
      <c r="DZ138" s="56"/>
      <c r="EA138" s="176">
        <f t="shared" si="372"/>
        <v>0</v>
      </c>
      <c r="EB138" s="226" t="str">
        <f t="shared" si="399"/>
        <v>Boreal Forest Restoration</v>
      </c>
      <c r="EC138" s="125"/>
      <c r="ED138" s="126"/>
      <c r="EE138" s="113"/>
      <c r="EF138" s="51"/>
      <c r="EG138" s="52"/>
      <c r="EH138" s="226" t="str">
        <f t="shared" si="400"/>
        <v>Boreal Forest Restoration</v>
      </c>
      <c r="EI138" s="125"/>
      <c r="EJ138" s="126"/>
      <c r="EK138" s="113"/>
      <c r="EL138" s="51"/>
      <c r="EM138" s="52"/>
      <c r="EN138" s="226" t="str">
        <f t="shared" si="401"/>
        <v>Boreal Forest Restoration</v>
      </c>
      <c r="EO138" s="99"/>
      <c r="EP138" s="100"/>
      <c r="EQ138" s="104"/>
      <c r="ER138" s="55"/>
      <c r="ES138" s="56"/>
      <c r="ET138" s="226" t="str">
        <f t="shared" si="402"/>
        <v>Boreal Forest Restoration</v>
      </c>
      <c r="EU138" s="99"/>
      <c r="EV138" s="100"/>
      <c r="EW138" s="104"/>
      <c r="EX138" s="55"/>
      <c r="EY138" s="56"/>
      <c r="EZ138" s="226" t="str">
        <f t="shared" si="403"/>
        <v>Boreal Forest Restoration</v>
      </c>
      <c r="FA138" s="102"/>
      <c r="FB138" s="103"/>
      <c r="FC138" s="106"/>
      <c r="FD138" s="41"/>
      <c r="FE138" s="42"/>
      <c r="FF138" s="226" t="str">
        <f t="shared" si="404"/>
        <v>Boreal Forest Restoration</v>
      </c>
      <c r="FG138" s="99"/>
      <c r="FH138" s="100"/>
      <c r="FI138" s="104"/>
      <c r="FJ138" s="55"/>
      <c r="FK138" s="56"/>
      <c r="FL138" s="226" t="str">
        <f t="shared" si="405"/>
        <v>Boreal Forest Restoration</v>
      </c>
      <c r="FM138" s="99"/>
      <c r="FN138" s="100"/>
      <c r="FO138" s="104"/>
      <c r="FP138" s="55"/>
      <c r="FQ138" s="56"/>
      <c r="FR138" s="176">
        <f t="shared" si="376"/>
        <v>0</v>
      </c>
      <c r="FS138" s="34"/>
      <c r="FT138" s="34"/>
      <c r="FU138" s="34"/>
      <c r="FV138" s="33"/>
      <c r="FW138" s="37"/>
    </row>
    <row r="139" spans="1:179" ht="12.6" customHeight="1" thickBot="1">
      <c r="A139" s="1094"/>
      <c r="B139" s="195" t="s">
        <v>549</v>
      </c>
      <c r="C139" s="226" t="str">
        <f t="shared" si="377"/>
        <v>Sustainable Intensification</v>
      </c>
      <c r="D139" s="102"/>
      <c r="E139" s="103"/>
      <c r="F139" s="106"/>
      <c r="G139" s="41"/>
      <c r="H139" s="42"/>
      <c r="I139" s="226" t="str">
        <f t="shared" si="378"/>
        <v>Sustainable Intensification</v>
      </c>
      <c r="J139" s="102"/>
      <c r="K139" s="103"/>
      <c r="L139" s="106"/>
      <c r="M139" s="41"/>
      <c r="N139" s="42"/>
      <c r="O139" s="226" t="str">
        <f t="shared" si="379"/>
        <v>Sustainable Intensification</v>
      </c>
      <c r="P139" s="102"/>
      <c r="Q139" s="103"/>
      <c r="R139" s="106"/>
      <c r="S139" s="41"/>
      <c r="T139" s="42"/>
      <c r="U139" s="226" t="str">
        <f t="shared" si="380"/>
        <v>Sustainable Intensification</v>
      </c>
      <c r="V139" s="102"/>
      <c r="W139" s="103"/>
      <c r="X139" s="106"/>
      <c r="Y139" s="41"/>
      <c r="Z139" s="42"/>
      <c r="AA139" s="226" t="str">
        <f t="shared" si="381"/>
        <v>Sustainable Intensification</v>
      </c>
      <c r="AB139" s="102"/>
      <c r="AC139" s="103"/>
      <c r="AD139" s="106"/>
      <c r="AE139" s="41"/>
      <c r="AF139" s="42"/>
      <c r="AG139" s="226" t="str">
        <f t="shared" si="382"/>
        <v>Sustainable Intensification</v>
      </c>
      <c r="AH139" s="102"/>
      <c r="AI139" s="103"/>
      <c r="AJ139" s="106"/>
      <c r="AK139" s="41"/>
      <c r="AL139" s="42"/>
      <c r="AM139" s="226" t="str">
        <f t="shared" si="383"/>
        <v>Sustainable Intensification</v>
      </c>
      <c r="AN139" s="102"/>
      <c r="AO139" s="103"/>
      <c r="AP139" s="106"/>
      <c r="AQ139" s="41"/>
      <c r="AR139" s="42"/>
      <c r="AS139" s="176">
        <f t="shared" si="384"/>
        <v>0</v>
      </c>
      <c r="AT139" s="226" t="str">
        <f t="shared" si="385"/>
        <v>Sustainable Intensification</v>
      </c>
      <c r="AU139" s="102"/>
      <c r="AV139" s="103"/>
      <c r="AW139" s="106"/>
      <c r="AX139" s="41"/>
      <c r="AY139" s="42"/>
      <c r="AZ139" s="226" t="str">
        <f t="shared" si="386"/>
        <v>Sustainable Intensification</v>
      </c>
      <c r="BA139" s="102"/>
      <c r="BB139" s="103"/>
      <c r="BC139" s="106"/>
      <c r="BD139" s="41"/>
      <c r="BE139" s="42"/>
      <c r="BF139" s="226" t="str">
        <f t="shared" si="387"/>
        <v>Sustainable Intensification</v>
      </c>
      <c r="BG139" s="102"/>
      <c r="BH139" s="103"/>
      <c r="BI139" s="106"/>
      <c r="BJ139" s="41"/>
      <c r="BK139" s="42"/>
      <c r="BL139" s="226" t="str">
        <f t="shared" si="388"/>
        <v>Sustainable Intensification</v>
      </c>
      <c r="BM139" s="102"/>
      <c r="BN139" s="103"/>
      <c r="BO139" s="106"/>
      <c r="BP139" s="41"/>
      <c r="BQ139" s="42"/>
      <c r="BR139" s="226" t="str">
        <f t="shared" si="389"/>
        <v>Sustainable Intensification</v>
      </c>
      <c r="BS139" s="102"/>
      <c r="BT139" s="103"/>
      <c r="BU139" s="106"/>
      <c r="BV139" s="41"/>
      <c r="BW139" s="42"/>
      <c r="BX139" s="226" t="str">
        <f t="shared" si="390"/>
        <v>Sustainable Intensification</v>
      </c>
      <c r="BY139" s="102"/>
      <c r="BZ139" s="103"/>
      <c r="CA139" s="106"/>
      <c r="CB139" s="41"/>
      <c r="CC139" s="42"/>
      <c r="CD139" s="226" t="str">
        <f t="shared" si="391"/>
        <v>Sustainable Intensification</v>
      </c>
      <c r="CE139" s="102"/>
      <c r="CF139" s="103"/>
      <c r="CG139" s="106"/>
      <c r="CH139" s="41"/>
      <c r="CI139" s="42"/>
      <c r="CJ139" s="176">
        <f t="shared" ref="CJ139" si="485">SUM(AV139+BB139+BH139+BN139+BT139+BZ139+CF139)+SUM(AY139+BE139+BK139+BQ139+BW139+CC139+CI139)</f>
        <v>0</v>
      </c>
      <c r="CK139" s="226" t="str">
        <f t="shared" si="392"/>
        <v>Sustainable Intensification</v>
      </c>
      <c r="CL139" s="102"/>
      <c r="CM139" s="103"/>
      <c r="CN139" s="106"/>
      <c r="CO139" s="41"/>
      <c r="CP139" s="42"/>
      <c r="CQ139" s="226" t="str">
        <f t="shared" si="393"/>
        <v>Sustainable Intensification</v>
      </c>
      <c r="CR139" s="102"/>
      <c r="CS139" s="103"/>
      <c r="CT139" s="106"/>
      <c r="CU139" s="41"/>
      <c r="CV139" s="42"/>
      <c r="CW139" s="226" t="str">
        <f t="shared" si="394"/>
        <v>Sustainable Intensification</v>
      </c>
      <c r="CX139" s="102"/>
      <c r="CY139" s="103"/>
      <c r="CZ139" s="106"/>
      <c r="DA139" s="41"/>
      <c r="DB139" s="42"/>
      <c r="DC139" s="226" t="str">
        <f t="shared" si="395"/>
        <v>Sustainable Intensification</v>
      </c>
      <c r="DD139" s="102"/>
      <c r="DE139" s="103"/>
      <c r="DF139" s="106"/>
      <c r="DG139" s="41"/>
      <c r="DH139" s="42"/>
      <c r="DI139" s="226" t="str">
        <f t="shared" si="396"/>
        <v>Sustainable Intensification</v>
      </c>
      <c r="DJ139" s="102"/>
      <c r="DK139" s="103"/>
      <c r="DL139" s="106"/>
      <c r="DM139" s="41"/>
      <c r="DN139" s="42"/>
      <c r="DO139" s="226" t="str">
        <f t="shared" si="397"/>
        <v>Sustainable Intensification</v>
      </c>
      <c r="DP139" s="102"/>
      <c r="DQ139" s="103"/>
      <c r="DR139" s="106"/>
      <c r="DS139" s="41"/>
      <c r="DT139" s="42"/>
      <c r="DU139" s="226" t="str">
        <f t="shared" si="398"/>
        <v>Sustainable Intensification</v>
      </c>
      <c r="DV139" s="102"/>
      <c r="DW139" s="103"/>
      <c r="DX139" s="106"/>
      <c r="DY139" s="41"/>
      <c r="DZ139" s="42"/>
      <c r="EA139" s="176">
        <f t="shared" ref="EA139" si="486">SUM(CM139+CS139+CY139+DE139+DK139+DQ139+DW139)+SUM(CP139+CV139+DB139+DH139+DN139+DT139+DZ139)</f>
        <v>0</v>
      </c>
      <c r="EB139" s="226" t="str">
        <f t="shared" si="399"/>
        <v>Sustainable Intensification</v>
      </c>
      <c r="EC139" s="125"/>
      <c r="ED139" s="126"/>
      <c r="EE139" s="113"/>
      <c r="EF139" s="51"/>
      <c r="EG139" s="52"/>
      <c r="EH139" s="226" t="str">
        <f t="shared" si="400"/>
        <v>Sustainable Intensification</v>
      </c>
      <c r="EI139" s="125"/>
      <c r="EJ139" s="126"/>
      <c r="EK139" s="113"/>
      <c r="EL139" s="51"/>
      <c r="EM139" s="52"/>
      <c r="EN139" s="226" t="str">
        <f t="shared" si="401"/>
        <v>Sustainable Intensification</v>
      </c>
      <c r="EO139" s="102"/>
      <c r="EP139" s="103"/>
      <c r="EQ139" s="106"/>
      <c r="ER139" s="41"/>
      <c r="ES139" s="42"/>
      <c r="ET139" s="226" t="str">
        <f t="shared" si="402"/>
        <v>Sustainable Intensification</v>
      </c>
      <c r="EU139" s="99"/>
      <c r="EV139" s="100"/>
      <c r="EW139" s="104"/>
      <c r="EX139" s="55"/>
      <c r="EY139" s="56"/>
      <c r="EZ139" s="226" t="str">
        <f t="shared" si="403"/>
        <v>Sustainable Intensification</v>
      </c>
      <c r="FA139" s="102"/>
      <c r="FB139" s="103"/>
      <c r="FC139" s="106"/>
      <c r="FD139" s="41"/>
      <c r="FE139" s="42"/>
      <c r="FF139" s="226" t="str">
        <f t="shared" si="404"/>
        <v>Sustainable Intensification</v>
      </c>
      <c r="FG139" s="102"/>
      <c r="FH139" s="103"/>
      <c r="FI139" s="106"/>
      <c r="FJ139" s="41"/>
      <c r="FK139" s="42"/>
      <c r="FL139" s="226" t="str">
        <f t="shared" si="405"/>
        <v>Sustainable Intensification</v>
      </c>
      <c r="FM139" s="102"/>
      <c r="FN139" s="103"/>
      <c r="FO139" s="106"/>
      <c r="FP139" s="41"/>
      <c r="FQ139" s="42"/>
      <c r="FR139" s="176">
        <f t="shared" ref="FR139" si="487">SUM(ED139+EJ139+EP139+EV139+FB139+FH139+FN139)+SUM(EG139+EM139+ES139+EY139+FE139+FK139+FQ139)</f>
        <v>0</v>
      </c>
      <c r="FS139" s="32"/>
      <c r="FT139" s="34"/>
      <c r="FU139" s="34"/>
      <c r="FV139" s="33"/>
      <c r="FW139" s="37"/>
    </row>
    <row r="140" spans="1:179" s="201" customFormat="1" ht="12.6" customHeight="1" thickBot="1">
      <c r="A140" s="1094"/>
      <c r="B140" s="223"/>
      <c r="C140" s="231" t="s">
        <v>0</v>
      </c>
      <c r="D140" s="202"/>
      <c r="E140" s="158" t="s">
        <v>71</v>
      </c>
      <c r="F140" s="159"/>
      <c r="G140" s="160">
        <f>1-SUM(G111:G139)</f>
        <v>0</v>
      </c>
      <c r="H140" s="159"/>
      <c r="I140" s="225" t="s">
        <v>0</v>
      </c>
      <c r="J140" s="202"/>
      <c r="K140" s="158" t="s">
        <v>71</v>
      </c>
      <c r="L140" s="159"/>
      <c r="M140" s="160">
        <f>1-SUM(M111:M139)</f>
        <v>0</v>
      </c>
      <c r="N140" s="203"/>
      <c r="O140" s="231" t="s">
        <v>0</v>
      </c>
      <c r="P140" s="202"/>
      <c r="Q140" s="158" t="s">
        <v>71</v>
      </c>
      <c r="R140" s="159"/>
      <c r="S140" s="160">
        <f>1-SUM(S111:S139)</f>
        <v>0</v>
      </c>
      <c r="T140" s="203"/>
      <c r="U140" s="231" t="s">
        <v>0</v>
      </c>
      <c r="V140" s="202"/>
      <c r="W140" s="158" t="s">
        <v>71</v>
      </c>
      <c r="X140" s="159"/>
      <c r="Y140" s="160">
        <f>1-SUM(Y111:Y139)</f>
        <v>0</v>
      </c>
      <c r="Z140" s="203"/>
      <c r="AA140" s="231" t="s">
        <v>0</v>
      </c>
      <c r="AB140" s="202"/>
      <c r="AC140" s="158" t="s">
        <v>71</v>
      </c>
      <c r="AD140" s="159"/>
      <c r="AE140" s="160">
        <f>1-SUM(AE111:AE139)</f>
        <v>0</v>
      </c>
      <c r="AF140" s="203"/>
      <c r="AG140" s="231" t="s">
        <v>0</v>
      </c>
      <c r="AH140" s="202"/>
      <c r="AI140" s="158" t="s">
        <v>71</v>
      </c>
      <c r="AJ140" s="159"/>
      <c r="AK140" s="160">
        <f>1-SUM(AK111:AK139)</f>
        <v>0</v>
      </c>
      <c r="AL140" s="203"/>
      <c r="AM140" s="231" t="s">
        <v>0</v>
      </c>
      <c r="AN140" s="202"/>
      <c r="AO140" s="158" t="s">
        <v>71</v>
      </c>
      <c r="AP140" s="159"/>
      <c r="AQ140" s="160">
        <f>1-SUM(AQ111:AQ139)</f>
        <v>0</v>
      </c>
      <c r="AR140" s="203"/>
      <c r="AS140" s="177"/>
      <c r="AT140" s="231" t="s">
        <v>0</v>
      </c>
      <c r="AU140" s="202"/>
      <c r="AV140" s="133" t="s">
        <v>71</v>
      </c>
      <c r="AX140" s="136">
        <f>1-SUM(AX111:AX139)</f>
        <v>0</v>
      </c>
      <c r="AY140" s="203"/>
      <c r="AZ140" s="231" t="s">
        <v>0</v>
      </c>
      <c r="BA140" s="202"/>
      <c r="BB140" s="133" t="s">
        <v>71</v>
      </c>
      <c r="BD140" s="136">
        <f>1-SUM(BD111:BD139)</f>
        <v>0</v>
      </c>
      <c r="BE140" s="203"/>
      <c r="BF140" s="231" t="s">
        <v>0</v>
      </c>
      <c r="BG140" s="202"/>
      <c r="BH140" s="133" t="s">
        <v>71</v>
      </c>
      <c r="BJ140" s="136">
        <f>1-SUM(BJ111:BJ139)</f>
        <v>0</v>
      </c>
      <c r="BK140" s="203"/>
      <c r="BL140" s="231" t="s">
        <v>0</v>
      </c>
      <c r="BM140" s="202"/>
      <c r="BN140" s="133" t="s">
        <v>71</v>
      </c>
      <c r="BP140" s="136">
        <f>1-SUM(BP111:BP139)</f>
        <v>0</v>
      </c>
      <c r="BQ140" s="203"/>
      <c r="BR140" s="231" t="s">
        <v>0</v>
      </c>
      <c r="BS140" s="202"/>
      <c r="BT140" s="133" t="s">
        <v>71</v>
      </c>
      <c r="BV140" s="136">
        <f>1-SUM(BV111:BV139)</f>
        <v>0</v>
      </c>
      <c r="BW140" s="203"/>
      <c r="BX140" s="231" t="s">
        <v>0</v>
      </c>
      <c r="BY140" s="202"/>
      <c r="BZ140" s="133" t="s">
        <v>71</v>
      </c>
      <c r="CB140" s="136">
        <f>1-SUM(CB111:CB139)</f>
        <v>0</v>
      </c>
      <c r="CC140" s="203"/>
      <c r="CD140" s="231" t="s">
        <v>0</v>
      </c>
      <c r="CE140" s="202"/>
      <c r="CF140" s="133" t="s">
        <v>71</v>
      </c>
      <c r="CH140" s="136">
        <f>1-SUM(CH111:CH139)</f>
        <v>0</v>
      </c>
      <c r="CI140" s="203"/>
      <c r="CJ140" s="177"/>
      <c r="CK140" s="231" t="s">
        <v>0</v>
      </c>
      <c r="CL140" s="202"/>
      <c r="CM140" s="133" t="s">
        <v>71</v>
      </c>
      <c r="CO140" s="136">
        <f>1-SUM(CO111:CO139)</f>
        <v>0</v>
      </c>
      <c r="CP140" s="203"/>
      <c r="CQ140" s="231" t="s">
        <v>0</v>
      </c>
      <c r="CR140" s="202"/>
      <c r="CS140" s="133" t="s">
        <v>71</v>
      </c>
      <c r="CU140" s="136">
        <f>1-SUM(CU111:CU139)</f>
        <v>0</v>
      </c>
      <c r="CV140" s="203"/>
      <c r="CW140" s="231" t="s">
        <v>0</v>
      </c>
      <c r="CX140" s="202"/>
      <c r="CY140" s="133" t="s">
        <v>71</v>
      </c>
      <c r="DA140" s="136">
        <f>1-SUM(DA111:DA139)</f>
        <v>0</v>
      </c>
      <c r="DB140" s="203"/>
      <c r="DC140" s="231" t="s">
        <v>0</v>
      </c>
      <c r="DD140" s="202"/>
      <c r="DE140" s="133" t="s">
        <v>71</v>
      </c>
      <c r="DG140" s="136">
        <f>1-SUM(DG111:DG139)</f>
        <v>0</v>
      </c>
      <c r="DH140" s="203"/>
      <c r="DI140" s="231" t="s">
        <v>0</v>
      </c>
      <c r="DJ140" s="202"/>
      <c r="DK140" s="133" t="s">
        <v>71</v>
      </c>
      <c r="DM140" s="136">
        <f>1-SUM(DM111:DM139)</f>
        <v>0</v>
      </c>
      <c r="DN140" s="203"/>
      <c r="DO140" s="231" t="s">
        <v>0</v>
      </c>
      <c r="DP140" s="202"/>
      <c r="DQ140" s="133" t="s">
        <v>71</v>
      </c>
      <c r="DS140" s="136">
        <f>1-SUM(DS111:DS139)</f>
        <v>0</v>
      </c>
      <c r="DT140" s="203"/>
      <c r="DU140" s="231" t="s">
        <v>0</v>
      </c>
      <c r="DV140" s="202"/>
      <c r="DW140" s="133" t="s">
        <v>71</v>
      </c>
      <c r="DY140" s="136">
        <f>1-SUM(DY111:DY139)</f>
        <v>0</v>
      </c>
      <c r="DZ140" s="203"/>
      <c r="EA140" s="177"/>
      <c r="EB140" s="231" t="s">
        <v>0</v>
      </c>
      <c r="EC140" s="202"/>
      <c r="ED140" s="133" t="s">
        <v>71</v>
      </c>
      <c r="EF140" s="136">
        <f>1-SUM(EF111:EF139)</f>
        <v>0</v>
      </c>
      <c r="EG140" s="203"/>
      <c r="EH140" s="231" t="s">
        <v>0</v>
      </c>
      <c r="EI140" s="202"/>
      <c r="EJ140" s="133" t="s">
        <v>71</v>
      </c>
      <c r="EL140" s="136">
        <f>1-SUM(EL111:EL139)</f>
        <v>0</v>
      </c>
      <c r="EM140" s="203"/>
      <c r="EN140" s="231" t="s">
        <v>0</v>
      </c>
      <c r="EO140" s="202"/>
      <c r="EP140" s="133" t="s">
        <v>71</v>
      </c>
      <c r="ER140" s="136">
        <f>1-SUM(ER111:ER139)</f>
        <v>0</v>
      </c>
      <c r="ES140" s="203"/>
      <c r="ET140" s="231" t="s">
        <v>0</v>
      </c>
      <c r="EU140" s="202"/>
      <c r="EV140" s="133" t="s">
        <v>71</v>
      </c>
      <c r="EX140" s="136">
        <f>1-SUM(EX113:EX139)</f>
        <v>0</v>
      </c>
      <c r="EY140" s="203"/>
      <c r="EZ140" s="231" t="s">
        <v>0</v>
      </c>
      <c r="FA140" s="202"/>
      <c r="FB140" s="133" t="s">
        <v>71</v>
      </c>
      <c r="FD140" s="136">
        <f>1-SUM(FD113:FD139)</f>
        <v>0</v>
      </c>
      <c r="FE140" s="203"/>
      <c r="FF140" s="231" t="s">
        <v>0</v>
      </c>
      <c r="FG140" s="202"/>
      <c r="FH140" s="133" t="s">
        <v>71</v>
      </c>
      <c r="FJ140" s="136">
        <f>1-SUM(FJ113:FJ139)</f>
        <v>0</v>
      </c>
      <c r="FK140" s="203"/>
      <c r="FL140" s="231" t="s">
        <v>0</v>
      </c>
      <c r="FM140" s="202"/>
      <c r="FN140" s="133" t="s">
        <v>71</v>
      </c>
      <c r="FP140" s="136">
        <f>1-SUM(FP113:FP139)</f>
        <v>0</v>
      </c>
      <c r="FQ140" s="203"/>
      <c r="FR140" s="177"/>
      <c r="FS140" s="199"/>
      <c r="FT140" s="199"/>
      <c r="FU140" s="199"/>
      <c r="FV140" s="200"/>
      <c r="FW140" s="204"/>
    </row>
    <row r="141" spans="1:179" s="208" customFormat="1" ht="12.6" customHeight="1">
      <c r="A141" s="325"/>
      <c r="B141" s="216">
        <f>SUM(C141+I141+O141+U141+AA141+AG141+AM141+AT141+AZ141+BF141+BL141+BR141+BX141+CD141+CK141+CQ141+CW141+DC141+DI141+DO141+DU141+EB141+EH141+EN141+ET141+EZ141+FF141+FL141+FV141)</f>
        <v>1650.672679</v>
      </c>
      <c r="C141" s="232">
        <f>'World Land Data'!B5</f>
        <v>75.452368000000007</v>
      </c>
      <c r="D141" s="143"/>
      <c r="E141" s="143">
        <f>C141-SUM(E111:E139)</f>
        <v>29.19466439716313</v>
      </c>
      <c r="F141" s="143"/>
      <c r="G141" s="143">
        <f>SUM(G111:G139)</f>
        <v>1</v>
      </c>
      <c r="H141" s="143"/>
      <c r="I141" s="228">
        <f>'World Land Data'!C5</f>
        <v>20.908589000000003</v>
      </c>
      <c r="J141" s="143"/>
      <c r="K141" s="143">
        <f>I141-SUM(K111:K139)</f>
        <v>8.0901269907555022</v>
      </c>
      <c r="L141" s="143"/>
      <c r="M141" s="143">
        <f>SUM(M111:M139)</f>
        <v>1</v>
      </c>
      <c r="N141" s="143"/>
      <c r="O141" s="234">
        <f>'World Land Data'!D5</f>
        <v>18.656362999999999</v>
      </c>
      <c r="P141" s="143"/>
      <c r="Q141" s="143">
        <f>O141-SUM(Q111:Q139)</f>
        <v>7.218676777071483</v>
      </c>
      <c r="R141" s="143"/>
      <c r="S141" s="143">
        <f>SUM(S111:S139)</f>
        <v>1</v>
      </c>
      <c r="T141" s="143"/>
      <c r="U141" s="234">
        <f>'World Land Data'!E5</f>
        <v>8.9792330000000007</v>
      </c>
      <c r="V141" s="143"/>
      <c r="W141" s="143">
        <f>U141-SUM(W111:W139)</f>
        <v>8.9792330000000007</v>
      </c>
      <c r="X141" s="143"/>
      <c r="Y141" s="162">
        <f>SUM(Y111:Y140)</f>
        <v>1</v>
      </c>
      <c r="Z141" s="143"/>
      <c r="AA141" s="234">
        <f>'World Land Data'!F5</f>
        <v>15.971127000000003</v>
      </c>
      <c r="AB141" s="143"/>
      <c r="AC141" s="143">
        <f>AA141-SUM(AC111:AC139)</f>
        <v>15.971127000000003</v>
      </c>
      <c r="AD141" s="143"/>
      <c r="AE141" s="162">
        <f>SUM(AE111:AE140)</f>
        <v>1</v>
      </c>
      <c r="AF141" s="143"/>
      <c r="AG141" s="234">
        <f>'World Land Data'!G5</f>
        <v>6.7567489999999992</v>
      </c>
      <c r="AH141" s="143"/>
      <c r="AI141" s="143">
        <f>AG141-SUM(AI111:AI139)</f>
        <v>6.7567489999999992</v>
      </c>
      <c r="AJ141" s="143"/>
      <c r="AK141" s="162">
        <f>SUM(AK111:AK140)</f>
        <v>1</v>
      </c>
      <c r="AL141" s="143"/>
      <c r="AM141" s="232">
        <f>'World Land Data'!H5</f>
        <v>4.4414980000000002</v>
      </c>
      <c r="AN141" s="143"/>
      <c r="AO141" s="143">
        <f>AM141-SUM(AO111:AO139)</f>
        <v>4.4414980000000002</v>
      </c>
      <c r="AP141" s="143"/>
      <c r="AQ141" s="162">
        <f>SUM(AQ111:AQ140)</f>
        <v>1</v>
      </c>
      <c r="AR141" s="143"/>
      <c r="AS141" s="205"/>
      <c r="AT141" s="232">
        <f>'World Land Data'!I5</f>
        <v>590.41824300000007</v>
      </c>
      <c r="AU141" s="206"/>
      <c r="AV141" s="155">
        <f>AT141-SUM(AV111:AV139)</f>
        <v>453.11855033798429</v>
      </c>
      <c r="AW141" s="206"/>
      <c r="AX141" s="149">
        <f>SUM(AX111:AX139)</f>
        <v>1</v>
      </c>
      <c r="AY141" s="206"/>
      <c r="AZ141" s="232">
        <f>'World Land Data'!J5</f>
        <v>180.234397</v>
      </c>
      <c r="BA141" s="206"/>
      <c r="BB141" s="155">
        <f>AZ141-SUM(BB111:BB139)</f>
        <v>138.32151980046581</v>
      </c>
      <c r="BC141" s="206"/>
      <c r="BD141" s="149">
        <f>SUM(BD111:BD139)</f>
        <v>1</v>
      </c>
      <c r="BE141" s="206"/>
      <c r="BF141" s="232">
        <f>'World Land Data'!K5</f>
        <v>67.666841999999988</v>
      </c>
      <c r="BG141" s="143"/>
      <c r="BH141" s="155">
        <f>BF141-SUM(BH111:BH139)</f>
        <v>51.93115510319592</v>
      </c>
      <c r="BI141" s="143"/>
      <c r="BJ141" s="149">
        <f>SUM(BJ111:BJ139)</f>
        <v>1</v>
      </c>
      <c r="BK141" s="143"/>
      <c r="BL141" s="232">
        <f>'World Land Data'!L5</f>
        <v>20.997349000000003</v>
      </c>
      <c r="BM141" s="143"/>
      <c r="BN141" s="155">
        <f>BL141-SUM(BN111:BN139)</f>
        <v>20.500444370066791</v>
      </c>
      <c r="BO141" s="143"/>
      <c r="BP141" s="149">
        <f>SUM(BP111:BP139)</f>
        <v>1</v>
      </c>
      <c r="BQ141" s="143"/>
      <c r="BR141" s="232">
        <f>'World Land Data'!M5</f>
        <v>134.66303599999998</v>
      </c>
      <c r="BS141" s="143"/>
      <c r="BT141" s="155">
        <f>BR141-SUM(BT111:BT139)</f>
        <v>131.47622008008253</v>
      </c>
      <c r="BU141" s="143"/>
      <c r="BV141" s="149">
        <f>SUM(BV111:BV139)</f>
        <v>1</v>
      </c>
      <c r="BW141" s="143"/>
      <c r="BX141" s="232">
        <f>'World Land Data'!N5</f>
        <v>38.828277999999997</v>
      </c>
      <c r="BY141" s="143"/>
      <c r="BZ141" s="155">
        <f>BX141-SUM(BZ111:BZ139)</f>
        <v>37.909402426205709</v>
      </c>
      <c r="CA141" s="143"/>
      <c r="CB141" s="149">
        <f>SUM(CB111:CB139)</f>
        <v>1</v>
      </c>
      <c r="CC141" s="143"/>
      <c r="CD141" s="232">
        <f>'World Land Data'!O5</f>
        <v>22.030310999999998</v>
      </c>
      <c r="CE141" s="143"/>
      <c r="CF141" s="155">
        <f>CD141-SUM(CF111:CF139)</f>
        <v>21.508961207949174</v>
      </c>
      <c r="CG141" s="143"/>
      <c r="CH141" s="149">
        <f>SUM(CH111:CH139)</f>
        <v>1</v>
      </c>
      <c r="CI141" s="178"/>
      <c r="CJ141" s="205"/>
      <c r="CK141" s="232">
        <f>'World Land Data'!P5</f>
        <v>29.494184999999998</v>
      </c>
      <c r="CL141" s="206"/>
      <c r="CM141" s="148">
        <f>CK141-SUM(CM111:CM139)</f>
        <v>16.367726674136822</v>
      </c>
      <c r="CN141" s="206"/>
      <c r="CO141" s="149">
        <f>SUM(CO111:CO139)</f>
        <v>0.99999999999999989</v>
      </c>
      <c r="CP141" s="206"/>
      <c r="CQ141" s="232">
        <f>'World Land Data'!Q5</f>
        <v>4.9971059999999996</v>
      </c>
      <c r="CR141" s="206"/>
      <c r="CS141" s="148">
        <f>CQ141-SUM(CS111:CS139)</f>
        <v>2.7731318959886209</v>
      </c>
      <c r="CT141" s="206"/>
      <c r="CU141" s="149">
        <f>SUM(CU111:CU139)</f>
        <v>0.99999999999999989</v>
      </c>
      <c r="CV141" s="206"/>
      <c r="CW141" s="232">
        <f>'World Land Data'!R5</f>
        <v>1.1240929999999998</v>
      </c>
      <c r="CX141" s="143"/>
      <c r="CY141" s="148">
        <f>CW141-SUM(CY111:CY139)</f>
        <v>0.62381269325836519</v>
      </c>
      <c r="CZ141" s="143"/>
      <c r="DA141" s="149">
        <f>SUM(DA111:DA139)</f>
        <v>0.99999999999999989</v>
      </c>
      <c r="DB141" s="143"/>
      <c r="DC141" s="232">
        <f>'World Land Data'!S5</f>
        <v>0.21893499999999999</v>
      </c>
      <c r="DD141" s="143"/>
      <c r="DE141" s="148">
        <f>DC141-SUM(DE111:DE139)</f>
        <v>0.21408843204775632</v>
      </c>
      <c r="DF141" s="143"/>
      <c r="DG141" s="149">
        <f>SUM(DG111:DG139)</f>
        <v>1</v>
      </c>
      <c r="DH141" s="143"/>
      <c r="DI141" s="232">
        <f>'World Land Data'!T5</f>
        <v>6.9743290000000009</v>
      </c>
      <c r="DJ141" s="143"/>
      <c r="DK141" s="148">
        <f>DI141-SUM(DK111:DK139)</f>
        <v>6.8199381560517809</v>
      </c>
      <c r="DL141" s="143"/>
      <c r="DM141" s="149">
        <f>SUM(DM111:DM139)</f>
        <v>1</v>
      </c>
      <c r="DN141" s="143"/>
      <c r="DO141" s="232">
        <f>'World Land Data'!U5</f>
        <v>0.31856000000000001</v>
      </c>
      <c r="DP141" s="143"/>
      <c r="DQ141" s="148">
        <f>DO141-SUM(DQ111:DQ139)</f>
        <v>0.31150803166754182</v>
      </c>
      <c r="DR141" s="143"/>
      <c r="DS141" s="149">
        <f>SUM(DS111:DS139)</f>
        <v>1</v>
      </c>
      <c r="DT141" s="143"/>
      <c r="DU141" s="232">
        <f>'World Land Data'!V5</f>
        <v>0.18698100000000001</v>
      </c>
      <c r="DV141" s="143"/>
      <c r="DW141" s="148">
        <f>DU141-SUM(DW111:DW139)</f>
        <v>0.18284179830872876</v>
      </c>
      <c r="DX141" s="143"/>
      <c r="DY141" s="149">
        <f>SUM(DY111:DY139)</f>
        <v>1</v>
      </c>
      <c r="DZ141" s="143"/>
      <c r="EA141" s="205"/>
      <c r="EB141" s="232">
        <f>'World Land Data'!W5</f>
        <v>155.36202600000001</v>
      </c>
      <c r="EC141" s="206"/>
      <c r="ED141" s="155">
        <f>EB141-SUM(ED111:ED139)</f>
        <v>86.217780796727851</v>
      </c>
      <c r="EE141" s="155"/>
      <c r="EF141" s="149">
        <f>SUM(EF111:EF139)</f>
        <v>0.99999999999999989</v>
      </c>
      <c r="EG141" s="181"/>
      <c r="EH141" s="232">
        <f>'World Land Data'!X5</f>
        <v>43.776936999999997</v>
      </c>
      <c r="EI141" s="181"/>
      <c r="EJ141" s="155">
        <f>EH141-SUM(EJ111:EJ139)</f>
        <v>24.293905373106838</v>
      </c>
      <c r="EK141" s="155"/>
      <c r="EL141" s="149">
        <f>SUM(EL111:EL139)</f>
        <v>0.99999999999999989</v>
      </c>
      <c r="EM141" s="206"/>
      <c r="EN141" s="232">
        <f>'World Land Data'!Y5</f>
        <v>9.5770689999999998</v>
      </c>
      <c r="EO141" s="143"/>
      <c r="EP141" s="155">
        <f>EN141-SUM(EP111:EP139)</f>
        <v>5.314771292420823</v>
      </c>
      <c r="EQ141" s="155"/>
      <c r="ER141" s="149">
        <f>SUM(ER111:ER139)</f>
        <v>0.99999999999999989</v>
      </c>
      <c r="ES141" s="143"/>
      <c r="ET141" s="232">
        <f>'World Land Data'!Z5</f>
        <v>1.9432509999999998</v>
      </c>
      <c r="EU141" s="143"/>
      <c r="EV141" s="155">
        <f>ET141-SUM(EV111:EV139)</f>
        <v>1.9002332183763881</v>
      </c>
      <c r="EW141" s="155"/>
      <c r="EX141" s="149">
        <f>SUM(EX111:EX139)</f>
        <v>1</v>
      </c>
      <c r="EY141" s="143"/>
      <c r="EZ141" s="232">
        <f>'World Land Data'!AA5</f>
        <v>48.717098</v>
      </c>
      <c r="FA141" s="143"/>
      <c r="FB141" s="155">
        <f>EZ141-SUM(FB111:FB139)</f>
        <v>47.638646743265745</v>
      </c>
      <c r="FC141" s="155"/>
      <c r="FD141" s="149">
        <f>SUM(FD111:FD139)</f>
        <v>1</v>
      </c>
      <c r="FE141" s="143"/>
      <c r="FF141" s="232">
        <f>'World Land Data'!AB5</f>
        <v>3.9779270000000002</v>
      </c>
      <c r="FG141" s="207"/>
      <c r="FH141" s="155">
        <f>FF141-SUM(FH111:FH139)</f>
        <v>3.8898675599170316</v>
      </c>
      <c r="FI141" s="155"/>
      <c r="FJ141" s="149">
        <f>SUM(FJ111:FJ139)</f>
        <v>1</v>
      </c>
      <c r="FK141" s="143"/>
      <c r="FL141" s="232">
        <f>'World Land Data'!AC5</f>
        <v>1.3513660000000001</v>
      </c>
      <c r="FM141" s="143"/>
      <c r="FN141" s="155">
        <f>FL141-SUM(FN111:FN139)</f>
        <v>1.3214507870493448</v>
      </c>
      <c r="FO141" s="155"/>
      <c r="FP141" s="149">
        <f>SUM(FP111:FP139)</f>
        <v>1</v>
      </c>
      <c r="FQ141" s="143"/>
      <c r="FR141" s="205"/>
      <c r="FS141" s="178"/>
      <c r="FT141" s="178"/>
      <c r="FU141" s="178"/>
      <c r="FV141" s="232">
        <f>'World Land Data'!AD5</f>
        <v>136.64843300000001</v>
      </c>
      <c r="FW141" s="143"/>
    </row>
    <row r="142" spans="1:179" ht="12.6" customHeight="1">
      <c r="A142" s="1093" t="s">
        <v>679</v>
      </c>
      <c r="B142" s="222" t="s">
        <v>78</v>
      </c>
      <c r="C142" s="226" t="str">
        <f>$B142</f>
        <v>Peatland Protection</v>
      </c>
      <c r="D142" s="125">
        <f>'Advance Control'!$F$31</f>
        <v>1.5248584528145493E-3</v>
      </c>
      <c r="E142" s="100">
        <f>D142*$C$172</f>
        <v>1.6344338663187311E-2</v>
      </c>
      <c r="F142" s="104">
        <f>'Advance Control'!$I$31</f>
        <v>2.6633324746125328E-2</v>
      </c>
      <c r="G142" s="55">
        <f>(D142+F142)</f>
        <v>2.8158183198939878E-2</v>
      </c>
      <c r="H142" s="56">
        <f>F142*$C$172</f>
        <v>0.28547179482387047</v>
      </c>
      <c r="I142" s="226" t="str">
        <f>$B142</f>
        <v>Peatland Protection</v>
      </c>
      <c r="J142" s="125">
        <f>'Advance Control'!$F$31</f>
        <v>1.5248584528145493E-3</v>
      </c>
      <c r="K142" s="100">
        <f>J142*$I$172</f>
        <v>1.0766590950664479E-2</v>
      </c>
      <c r="L142" s="104">
        <f>'Advance Control'!$I$31</f>
        <v>2.6633324746125328E-2</v>
      </c>
      <c r="M142" s="55">
        <f>(J142+L142)</f>
        <v>2.8158183198939878E-2</v>
      </c>
      <c r="N142" s="56">
        <f>L142*$I$172</f>
        <v>0.18805031553483828</v>
      </c>
      <c r="O142" s="226" t="str">
        <f>$B142</f>
        <v>Peatland Protection</v>
      </c>
      <c r="P142" s="125">
        <f>'Advance Control'!$F$31</f>
        <v>1.5248584528145493E-3</v>
      </c>
      <c r="Q142" s="100">
        <f>P142*$O$172</f>
        <v>3.2733439546256994E-2</v>
      </c>
      <c r="R142" s="104">
        <f>'Advance Control'!$I$31</f>
        <v>2.6633324746125328E-2</v>
      </c>
      <c r="S142" s="55">
        <f>(P142+R142)</f>
        <v>2.8158183198939878E-2</v>
      </c>
      <c r="T142" s="56">
        <f>R142*$O$172</f>
        <v>0.57172541089566342</v>
      </c>
      <c r="U142" s="226" t="str">
        <f>$B142</f>
        <v>Peatland Protection</v>
      </c>
      <c r="V142" s="99"/>
      <c r="W142" s="100"/>
      <c r="X142" s="104"/>
      <c r="Y142" s="55"/>
      <c r="Z142" s="56"/>
      <c r="AA142" s="226" t="str">
        <f>$B142</f>
        <v>Peatland Protection</v>
      </c>
      <c r="AB142" s="99"/>
      <c r="AC142" s="100"/>
      <c r="AD142" s="104"/>
      <c r="AE142" s="55"/>
      <c r="AF142" s="56"/>
      <c r="AG142" s="226" t="str">
        <f>$B142</f>
        <v>Peatland Protection</v>
      </c>
      <c r="AH142" s="99"/>
      <c r="AI142" s="100"/>
      <c r="AJ142" s="104"/>
      <c r="AK142" s="55"/>
      <c r="AL142" s="56"/>
      <c r="AM142" s="226" t="str">
        <f>$B142</f>
        <v>Peatland Protection</v>
      </c>
      <c r="AN142" s="99"/>
      <c r="AO142" s="100"/>
      <c r="AP142" s="104"/>
      <c r="AQ142" s="55"/>
      <c r="AR142" s="56"/>
      <c r="AS142" s="176">
        <f>SUM(E142+K142+Q142+W142+AC142+AI142+AO142)+SUM(H142+N142+T142+Z142+AF142+AL142+AR142)</f>
        <v>1.1050918904144809</v>
      </c>
      <c r="AT142" s="226" t="str">
        <f>$B142</f>
        <v>Peatland Protection</v>
      </c>
      <c r="AU142" s="99">
        <f>'Advance Control'!$F$86</f>
        <v>0</v>
      </c>
      <c r="AV142" s="100">
        <f t="shared" ref="AV142" si="488">AU142*$AT$172</f>
        <v>0</v>
      </c>
      <c r="AW142" s="104">
        <f>'Advance Control'!$I$86</f>
        <v>1.1064380282998169E-2</v>
      </c>
      <c r="AX142" s="55">
        <f t="shared" ref="AX142" si="489">(AU142+AW142)</f>
        <v>1.1064380282998169E-2</v>
      </c>
      <c r="AY142" s="56">
        <f t="shared" ref="AY142" si="490">AW142*$AT$172</f>
        <v>0.30650234244437546</v>
      </c>
      <c r="AZ142" s="226" t="str">
        <f>$B142</f>
        <v>Peatland Protection</v>
      </c>
      <c r="BA142" s="99">
        <f>'Advance Control'!$F$86</f>
        <v>0</v>
      </c>
      <c r="BB142" s="100">
        <f t="shared" ref="BB142" si="491">BA142*$AZ$172</f>
        <v>0</v>
      </c>
      <c r="BC142" s="104">
        <f>'Advance Control'!$I$86</f>
        <v>1.1064380282998169E-2</v>
      </c>
      <c r="BD142" s="55">
        <f t="shared" ref="BD142" si="492">(BA142+BC142)</f>
        <v>1.1064380282998169E-2</v>
      </c>
      <c r="BE142" s="56">
        <f t="shared" ref="BE142" si="493">BC142*$AZ$172</f>
        <v>0.15499043648077365</v>
      </c>
      <c r="BF142" s="226" t="str">
        <f>$B142</f>
        <v>Peatland Protection</v>
      </c>
      <c r="BG142" s="99">
        <f>'Advance Control'!$F$86</f>
        <v>0</v>
      </c>
      <c r="BH142" s="100">
        <f t="shared" ref="BH142" si="494">BG142*$BF$172</f>
        <v>0</v>
      </c>
      <c r="BI142" s="104">
        <f>'Advance Control'!$I$86</f>
        <v>1.1064380282998169E-2</v>
      </c>
      <c r="BJ142" s="55">
        <f t="shared" ref="BJ142" si="495">(BG142+BI142)</f>
        <v>1.1064380282998169E-2</v>
      </c>
      <c r="BK142" s="56">
        <f t="shared" ref="BK142" si="496">BI142*$BF$172</f>
        <v>0.19590681350556852</v>
      </c>
      <c r="BL142" s="226" t="str">
        <f>$B142</f>
        <v>Peatland Protection</v>
      </c>
      <c r="BM142" s="99"/>
      <c r="BN142" s="100"/>
      <c r="BO142" s="104"/>
      <c r="BP142" s="55"/>
      <c r="BQ142" s="56"/>
      <c r="BR142" s="226" t="str">
        <f>$B142</f>
        <v>Peatland Protection</v>
      </c>
      <c r="BS142" s="99"/>
      <c r="BT142" s="100"/>
      <c r="BU142" s="106"/>
      <c r="BV142" s="41"/>
      <c r="BW142" s="42"/>
      <c r="BX142" s="226" t="str">
        <f>$B142</f>
        <v>Peatland Protection</v>
      </c>
      <c r="BY142" s="99"/>
      <c r="BZ142" s="100"/>
      <c r="CA142" s="104"/>
      <c r="CB142" s="55"/>
      <c r="CC142" s="56"/>
      <c r="CD142" s="226" t="str">
        <f>$B142</f>
        <v>Peatland Protection</v>
      </c>
      <c r="CE142" s="99"/>
      <c r="CF142" s="100"/>
      <c r="CG142" s="106"/>
      <c r="CH142" s="41"/>
      <c r="CI142" s="42"/>
      <c r="CJ142" s="176">
        <f t="shared" ref="CJ142:CJ169" si="497">SUM(AV142+BB142+BH142+BN142+BT142+BZ142+CF142)+SUM(AY142+BE142+BK142+BQ142+BW142+CC142+CI142)</f>
        <v>0.65739959243071766</v>
      </c>
      <c r="CK142" s="226" t="str">
        <f>$B142</f>
        <v>Peatland Protection</v>
      </c>
      <c r="CL142" s="119">
        <f>'Advance Control'!$F$129</f>
        <v>0</v>
      </c>
      <c r="CM142" s="100">
        <f>CL142*$CK$172</f>
        <v>0</v>
      </c>
      <c r="CN142" s="106">
        <f>'Advance Control'!$I$129</f>
        <v>1.8168966805168676E-2</v>
      </c>
      <c r="CO142" s="55">
        <f>(CL142+CN142)</f>
        <v>1.8168966805168676E-2</v>
      </c>
      <c r="CP142" s="56">
        <f>CN142*$CK$172</f>
        <v>7.1569395311206749E-2</v>
      </c>
      <c r="CQ142" s="226" t="str">
        <f>$B142</f>
        <v>Peatland Protection</v>
      </c>
      <c r="CR142" s="119">
        <f>'Advance Control'!$F$129</f>
        <v>0</v>
      </c>
      <c r="CS142" s="100">
        <f>CR142*$CQ$172</f>
        <v>0</v>
      </c>
      <c r="CT142" s="106">
        <f>'Advance Control'!$I$129</f>
        <v>1.8168966805168676E-2</v>
      </c>
      <c r="CU142" s="55">
        <f>(CR142+CT142)</f>
        <v>1.8168966805168676E-2</v>
      </c>
      <c r="CV142" s="56">
        <f>CT142*$CQ$172</f>
        <v>2.9315664278073271E-2</v>
      </c>
      <c r="CW142" s="226" t="str">
        <f>$B142</f>
        <v>Peatland Protection</v>
      </c>
      <c r="CX142" s="119">
        <f>'Advance Control'!$F$129</f>
        <v>0</v>
      </c>
      <c r="CY142" s="100">
        <f>CX142*$CW$172</f>
        <v>0</v>
      </c>
      <c r="CZ142" s="106">
        <f>'Advance Control'!$I$129</f>
        <v>1.8168966805168676E-2</v>
      </c>
      <c r="DA142" s="55">
        <f>(CX142+CZ142)</f>
        <v>1.8168966805168676E-2</v>
      </c>
      <c r="DB142" s="56">
        <f>CZ142*$CW$172</f>
        <v>5.1030813686341161E-3</v>
      </c>
      <c r="DC142" s="226" t="str">
        <f>$B142</f>
        <v>Peatland Protection</v>
      </c>
      <c r="DD142" s="102"/>
      <c r="DE142" s="103"/>
      <c r="DF142" s="106"/>
      <c r="DG142" s="41"/>
      <c r="DH142" s="42"/>
      <c r="DI142" s="226" t="str">
        <f>$B142</f>
        <v>Peatland Protection</v>
      </c>
      <c r="DJ142" s="102"/>
      <c r="DK142" s="103"/>
      <c r="DL142" s="106"/>
      <c r="DM142" s="41"/>
      <c r="DN142" s="42"/>
      <c r="DO142" s="226" t="str">
        <f>$B142</f>
        <v>Peatland Protection</v>
      </c>
      <c r="DP142" s="102"/>
      <c r="DQ142" s="103"/>
      <c r="DR142" s="106"/>
      <c r="DS142" s="41"/>
      <c r="DT142" s="42"/>
      <c r="DU142" s="226" t="str">
        <f>$B142</f>
        <v>Peatland Protection</v>
      </c>
      <c r="DV142" s="102"/>
      <c r="DW142" s="103"/>
      <c r="DX142" s="106"/>
      <c r="DY142" s="41"/>
      <c r="DZ142" s="42"/>
      <c r="EA142" s="176">
        <f t="shared" ref="EA142:EA169" si="498">SUM(CM142+CS142+CY142+DE142+DK142+DQ142+DW142)+SUM(CP142+CV142+DB142+DH142+DN142+DT142+DZ142)</f>
        <v>0.10598814095791413</v>
      </c>
      <c r="EB142" s="226" t="str">
        <f>$B142</f>
        <v>Peatland Protection</v>
      </c>
      <c r="EC142" s="119">
        <f>'Advance Control'!$F$129</f>
        <v>0</v>
      </c>
      <c r="ED142" s="100">
        <f>EC142*$EB$172</f>
        <v>0</v>
      </c>
      <c r="EE142" s="106">
        <f>'Advance Control'!$I$129</f>
        <v>1.8168966805168676E-2</v>
      </c>
      <c r="EF142" s="55">
        <f>(EC142+EE142)</f>
        <v>1.8168966805168676E-2</v>
      </c>
      <c r="EG142" s="56">
        <f>EE142*$EB$172</f>
        <v>0.1487477141958703</v>
      </c>
      <c r="EH142" s="226" t="str">
        <f>$B142</f>
        <v>Peatland Protection</v>
      </c>
      <c r="EI142" s="119">
        <f>'Advance Control'!$F$129</f>
        <v>0</v>
      </c>
      <c r="EJ142" s="100">
        <f>EI142*$EH$172</f>
        <v>0</v>
      </c>
      <c r="EK142" s="106">
        <f>'Advance Control'!$I$129</f>
        <v>1.8168966805168676E-2</v>
      </c>
      <c r="EL142" s="55">
        <f>(EI142+EK142)</f>
        <v>1.8168966805168676E-2</v>
      </c>
      <c r="EM142" s="56">
        <f>EK142*$EH$172</f>
        <v>0.1231507286917445</v>
      </c>
      <c r="EN142" s="226" t="str">
        <f>$B142</f>
        <v>Peatland Protection</v>
      </c>
      <c r="EO142" s="119">
        <f>'Advance Control'!$F$129</f>
        <v>0</v>
      </c>
      <c r="EP142" s="100">
        <f>EO142*$EN$172</f>
        <v>0</v>
      </c>
      <c r="EQ142" s="106">
        <f>'Advance Control'!$I$129</f>
        <v>1.8168966805168676E-2</v>
      </c>
      <c r="ER142" s="55">
        <f>(EO142+EQ142)</f>
        <v>1.8168966805168676E-2</v>
      </c>
      <c r="ES142" s="56">
        <f>EQ142*$EN$172</f>
        <v>0.1509441424239803</v>
      </c>
      <c r="ET142" s="226" t="str">
        <f>$B142</f>
        <v>Peatland Protection</v>
      </c>
      <c r="EU142" s="102"/>
      <c r="EV142" s="103"/>
      <c r="EW142" s="106"/>
      <c r="EX142" s="41"/>
      <c r="EY142" s="42"/>
      <c r="EZ142" s="226" t="str">
        <f>$B142</f>
        <v>Peatland Protection</v>
      </c>
      <c r="FA142" s="102"/>
      <c r="FB142" s="103"/>
      <c r="FC142" s="106"/>
      <c r="FD142" s="41"/>
      <c r="FE142" s="42"/>
      <c r="FF142" s="226" t="str">
        <f>$B142</f>
        <v>Peatland Protection</v>
      </c>
      <c r="FG142" s="102"/>
      <c r="FH142" s="103"/>
      <c r="FI142" s="106"/>
      <c r="FJ142" s="41"/>
      <c r="FK142" s="42"/>
      <c r="FL142" s="226" t="str">
        <f>$B142</f>
        <v>Peatland Protection</v>
      </c>
      <c r="FM142" s="102"/>
      <c r="FN142" s="103"/>
      <c r="FO142" s="106"/>
      <c r="FP142" s="41"/>
      <c r="FQ142" s="42"/>
      <c r="FR142" s="176">
        <f t="shared" ref="FR142:FR169" si="499">SUM(ED142+EJ142+EP142+EV142+FB142+FH142+FN142)+SUM(EG142+EM142+ES142+EY142+FE142+FK142+FQ142)</f>
        <v>0.42284258531159508</v>
      </c>
      <c r="FS142" s="32"/>
      <c r="FT142" s="34"/>
      <c r="FU142" s="34"/>
      <c r="FV142" s="38"/>
      <c r="FW142" s="37"/>
    </row>
    <row r="143" spans="1:179" ht="12.6" customHeight="1">
      <c r="A143" s="1094"/>
      <c r="B143" s="222" t="s">
        <v>550</v>
      </c>
      <c r="C143" s="226" t="str">
        <f t="shared" ref="C143:C170" si="500">$B143</f>
        <v>Mangrove Protection</v>
      </c>
      <c r="D143" s="125">
        <f>'Advance Control'!$F$32</f>
        <v>4.0932410566798397E-3</v>
      </c>
      <c r="E143" s="126">
        <f>D143*$C$172</f>
        <v>4.3873789030682189E-2</v>
      </c>
      <c r="F143" s="104">
        <f>'Advance Control'!$I$32</f>
        <v>4.3108561108251122E-3</v>
      </c>
      <c r="G143" s="51">
        <f>(D143+F143)</f>
        <v>8.4040971675049519E-3</v>
      </c>
      <c r="H143" s="56">
        <f>F143*$C$172</f>
        <v>4.6206316444353378E-2</v>
      </c>
      <c r="I143" s="226" t="str">
        <f t="shared" ref="I143:I170" si="501">$B143</f>
        <v>Mangrove Protection</v>
      </c>
      <c r="J143" s="125">
        <f>'Advance Control'!$F$32</f>
        <v>4.0932410566798397E-3</v>
      </c>
      <c r="K143" s="100">
        <f>J143*$I$172</f>
        <v>2.8901208527515192E-2</v>
      </c>
      <c r="L143" s="104">
        <f>'Advance Control'!$I$32</f>
        <v>4.3108561108251122E-3</v>
      </c>
      <c r="M143" s="51">
        <f>(J143+L143)</f>
        <v>8.4040971675049519E-3</v>
      </c>
      <c r="N143" s="56">
        <f>L143*$I$172</f>
        <v>3.0437726404544528E-2</v>
      </c>
      <c r="O143" s="226" t="str">
        <f t="shared" ref="O143:O170" si="502">$B143</f>
        <v>Mangrove Protection</v>
      </c>
      <c r="P143" s="125">
        <f>'Advance Control'!$F$32</f>
        <v>4.0932410566798397E-3</v>
      </c>
      <c r="Q143" s="100">
        <f>P143*$O$172</f>
        <v>8.7867735152583212E-2</v>
      </c>
      <c r="R143" s="104">
        <f>'Advance Control'!$I$32</f>
        <v>4.3108561108251122E-3</v>
      </c>
      <c r="S143" s="51">
        <f>(P143+R143)</f>
        <v>8.4040971675049519E-3</v>
      </c>
      <c r="T143" s="56">
        <f>R143*$O$172</f>
        <v>9.2539178069840022E-2</v>
      </c>
      <c r="U143" s="226" t="str">
        <f t="shared" ref="U143:U170" si="503">$B143</f>
        <v>Mangrove Protection</v>
      </c>
      <c r="V143" s="125"/>
      <c r="W143" s="100"/>
      <c r="X143" s="104"/>
      <c r="Y143" s="51"/>
      <c r="Z143" s="56"/>
      <c r="AA143" s="226" t="str">
        <f t="shared" ref="AA143:AA170" si="504">$B143</f>
        <v>Mangrove Protection</v>
      </c>
      <c r="AB143" s="125"/>
      <c r="AC143" s="100"/>
      <c r="AD143" s="104"/>
      <c r="AE143" s="51"/>
      <c r="AF143" s="56"/>
      <c r="AG143" s="226" t="str">
        <f t="shared" ref="AG143:AG170" si="505">$B143</f>
        <v>Mangrove Protection</v>
      </c>
      <c r="AH143" s="125"/>
      <c r="AI143" s="100"/>
      <c r="AJ143" s="104"/>
      <c r="AK143" s="51"/>
      <c r="AL143" s="56"/>
      <c r="AM143" s="226" t="str">
        <f t="shared" ref="AM143:AM170" si="506">$B143</f>
        <v>Mangrove Protection</v>
      </c>
      <c r="AN143" s="99"/>
      <c r="AO143" s="100"/>
      <c r="AP143" s="104"/>
      <c r="AQ143" s="55"/>
      <c r="AR143" s="56"/>
      <c r="AS143" s="176">
        <f t="shared" ref="AS143:AS170" si="507">SUM(E143+K143+Q143+W143+AC143+AI143+AO143)+SUM(H143+N143+T143+Z143+AF143+AL143+AR143)</f>
        <v>0.32982595362951855</v>
      </c>
      <c r="AT143" s="226" t="str">
        <f t="shared" ref="AT143:AT170" si="508">$B143</f>
        <v>Mangrove Protection</v>
      </c>
      <c r="AU143" s="99"/>
      <c r="AV143" s="100"/>
      <c r="AW143" s="104"/>
      <c r="AX143" s="55"/>
      <c r="AY143" s="56"/>
      <c r="AZ143" s="226" t="str">
        <f t="shared" ref="AZ143:AZ170" si="509">$B143</f>
        <v>Mangrove Protection</v>
      </c>
      <c r="BA143" s="99"/>
      <c r="BB143" s="100"/>
      <c r="BC143" s="104"/>
      <c r="BD143" s="55"/>
      <c r="BE143" s="56"/>
      <c r="BF143" s="226" t="str">
        <f t="shared" ref="BF143:BF170" si="510">$B143</f>
        <v>Mangrove Protection</v>
      </c>
      <c r="BG143" s="99"/>
      <c r="BH143" s="100"/>
      <c r="BI143" s="104"/>
      <c r="BJ143" s="55"/>
      <c r="BK143" s="56"/>
      <c r="BL143" s="226" t="str">
        <f t="shared" ref="BL143:BL170" si="511">$B143</f>
        <v>Mangrove Protection</v>
      </c>
      <c r="BM143" s="99"/>
      <c r="BN143" s="100"/>
      <c r="BO143" s="104"/>
      <c r="BP143" s="55"/>
      <c r="BQ143" s="56"/>
      <c r="BR143" s="226" t="str">
        <f t="shared" ref="BR143:BR170" si="512">$B143</f>
        <v>Mangrove Protection</v>
      </c>
      <c r="BS143" s="99"/>
      <c r="BT143" s="100"/>
      <c r="BU143" s="104"/>
      <c r="BV143" s="55"/>
      <c r="BW143" s="56"/>
      <c r="BX143" s="226" t="str">
        <f t="shared" ref="BX143:BX170" si="513">$B143</f>
        <v>Mangrove Protection</v>
      </c>
      <c r="BY143" s="99"/>
      <c r="BZ143" s="100"/>
      <c r="CA143" s="104"/>
      <c r="CB143" s="55"/>
      <c r="CC143" s="56"/>
      <c r="CD143" s="226" t="str">
        <f t="shared" ref="CD143:CD170" si="514">$B143</f>
        <v>Mangrove Protection</v>
      </c>
      <c r="CE143" s="99"/>
      <c r="CF143" s="100"/>
      <c r="CG143" s="104"/>
      <c r="CH143" s="55"/>
      <c r="CI143" s="56"/>
      <c r="CJ143" s="176">
        <f t="shared" si="497"/>
        <v>0</v>
      </c>
      <c r="CK143" s="226" t="str">
        <f t="shared" ref="CK143:CK170" si="515">$B143</f>
        <v>Mangrove Protection</v>
      </c>
      <c r="CL143" s="102"/>
      <c r="CM143" s="103"/>
      <c r="CN143" s="106"/>
      <c r="CO143" s="41"/>
      <c r="CP143" s="42"/>
      <c r="CQ143" s="226" t="str">
        <f t="shared" ref="CQ143:CQ170" si="516">$B143</f>
        <v>Mangrove Protection</v>
      </c>
      <c r="CR143" s="102"/>
      <c r="CS143" s="103"/>
      <c r="CT143" s="106"/>
      <c r="CU143" s="41"/>
      <c r="CV143" s="42"/>
      <c r="CW143" s="226" t="str">
        <f t="shared" ref="CW143:CW170" si="517">$B143</f>
        <v>Mangrove Protection</v>
      </c>
      <c r="CX143" s="102"/>
      <c r="CY143" s="103"/>
      <c r="CZ143" s="106"/>
      <c r="DA143" s="41"/>
      <c r="DB143" s="42"/>
      <c r="DC143" s="226" t="str">
        <f t="shared" ref="DC143:DC170" si="518">$B143</f>
        <v>Mangrove Protection</v>
      </c>
      <c r="DD143" s="102"/>
      <c r="DE143" s="103"/>
      <c r="DF143" s="106"/>
      <c r="DG143" s="41"/>
      <c r="DH143" s="42"/>
      <c r="DI143" s="226" t="str">
        <f t="shared" ref="DI143:DI170" si="519">$B143</f>
        <v>Mangrove Protection</v>
      </c>
      <c r="DJ143" s="102"/>
      <c r="DK143" s="103"/>
      <c r="DL143" s="106"/>
      <c r="DM143" s="41"/>
      <c r="DN143" s="42"/>
      <c r="DO143" s="226" t="str">
        <f t="shared" ref="DO143:DO170" si="520">$B143</f>
        <v>Mangrove Protection</v>
      </c>
      <c r="DP143" s="102"/>
      <c r="DQ143" s="103"/>
      <c r="DR143" s="106"/>
      <c r="DS143" s="41"/>
      <c r="DT143" s="42"/>
      <c r="DU143" s="226" t="str">
        <f t="shared" ref="DU143:DU170" si="521">$B143</f>
        <v>Mangrove Protection</v>
      </c>
      <c r="DV143" s="102"/>
      <c r="DW143" s="103"/>
      <c r="DX143" s="106"/>
      <c r="DY143" s="41"/>
      <c r="DZ143" s="42"/>
      <c r="EA143" s="176">
        <f t="shared" si="498"/>
        <v>0</v>
      </c>
      <c r="EB143" s="226" t="str">
        <f t="shared" ref="EB143:EB170" si="522">$B143</f>
        <v>Mangrove Protection</v>
      </c>
      <c r="EC143" s="102"/>
      <c r="ED143" s="103"/>
      <c r="EE143" s="106"/>
      <c r="EF143" s="41"/>
      <c r="EG143" s="42"/>
      <c r="EH143" s="226" t="str">
        <f t="shared" ref="EH143:EH170" si="523">$B143</f>
        <v>Mangrove Protection</v>
      </c>
      <c r="EI143" s="102"/>
      <c r="EJ143" s="103"/>
      <c r="EK143" s="106"/>
      <c r="EL143" s="41"/>
      <c r="EM143" s="42"/>
      <c r="EN143" s="226" t="str">
        <f t="shared" ref="EN143:EN170" si="524">$B143</f>
        <v>Mangrove Protection</v>
      </c>
      <c r="EO143" s="102"/>
      <c r="EP143" s="103"/>
      <c r="EQ143" s="106"/>
      <c r="ER143" s="41"/>
      <c r="ES143" s="42"/>
      <c r="ET143" s="226" t="str">
        <f t="shared" ref="ET143:ET170" si="525">$B143</f>
        <v>Mangrove Protection</v>
      </c>
      <c r="EU143" s="102"/>
      <c r="EV143" s="103"/>
      <c r="EW143" s="106"/>
      <c r="EX143" s="41"/>
      <c r="EY143" s="42"/>
      <c r="EZ143" s="226" t="str">
        <f t="shared" ref="EZ143:EZ170" si="526">$B143</f>
        <v>Mangrove Protection</v>
      </c>
      <c r="FA143" s="102"/>
      <c r="FB143" s="103"/>
      <c r="FC143" s="106"/>
      <c r="FD143" s="41"/>
      <c r="FE143" s="42"/>
      <c r="FF143" s="226" t="str">
        <f t="shared" ref="FF143:FF170" si="527">$B143</f>
        <v>Mangrove Protection</v>
      </c>
      <c r="FG143" s="102"/>
      <c r="FH143" s="103"/>
      <c r="FI143" s="106"/>
      <c r="FJ143" s="41"/>
      <c r="FK143" s="42"/>
      <c r="FL143" s="226" t="str">
        <f t="shared" ref="FL143:FL170" si="528">$B143</f>
        <v>Mangrove Protection</v>
      </c>
      <c r="FM143" s="102"/>
      <c r="FN143" s="103"/>
      <c r="FO143" s="106"/>
      <c r="FP143" s="41"/>
      <c r="FQ143" s="42"/>
      <c r="FR143" s="176">
        <f t="shared" si="499"/>
        <v>0</v>
      </c>
      <c r="FS143" s="32"/>
      <c r="FT143" s="34"/>
      <c r="FU143" s="34"/>
      <c r="FV143" s="38"/>
      <c r="FW143" s="37"/>
    </row>
    <row r="144" spans="1:179" ht="12.6" customHeight="1">
      <c r="A144" s="1094"/>
      <c r="B144" s="222" t="s">
        <v>79</v>
      </c>
      <c r="C144" s="226" t="str">
        <f t="shared" si="500"/>
        <v>IP Forest Management</v>
      </c>
      <c r="D144" s="125">
        <f>'Advance Control'!$F$33</f>
        <v>0.28506196803751721</v>
      </c>
      <c r="E144" s="100">
        <f>D144*$C$172</f>
        <v>3.0554635002351236</v>
      </c>
      <c r="F144" s="113">
        <f>'Advance Control'!$I$33</f>
        <v>0.26558441917030323</v>
      </c>
      <c r="G144" s="55">
        <f>(D144+F144)</f>
        <v>0.55064638720782044</v>
      </c>
      <c r="H144" s="56">
        <f>F144*$C$172</f>
        <v>2.846691561812297</v>
      </c>
      <c r="I144" s="226" t="str">
        <f t="shared" si="501"/>
        <v>IP Forest Management</v>
      </c>
      <c r="J144" s="125">
        <f>'Advance Control'!$F$33</f>
        <v>0.28506196803751721</v>
      </c>
      <c r="K144" s="100">
        <f>J144*$I$172</f>
        <v>2.0127413136520182</v>
      </c>
      <c r="L144" s="113">
        <f>'Advance Control'!$I$33</f>
        <v>0.26558441917030323</v>
      </c>
      <c r="M144" s="55">
        <f>(J144+L144)</f>
        <v>0.55064638720782044</v>
      </c>
      <c r="N144" s="56">
        <f>L144*$I$172</f>
        <v>1.8752158922020474</v>
      </c>
      <c r="O144" s="226" t="str">
        <f t="shared" si="502"/>
        <v>IP Forest Management</v>
      </c>
      <c r="P144" s="125">
        <f>'Advance Control'!$F$33</f>
        <v>0.28506196803751721</v>
      </c>
      <c r="Q144" s="100">
        <f>P144*$O$172</f>
        <v>6.1192949945419883</v>
      </c>
      <c r="R144" s="113">
        <f>'Advance Control'!$I$33</f>
        <v>0.26558441917030323</v>
      </c>
      <c r="S144" s="55">
        <f>(P144+R144)</f>
        <v>0.55064638720782044</v>
      </c>
      <c r="T144" s="56">
        <f>R144*$O$172</f>
        <v>5.7011793542493381</v>
      </c>
      <c r="U144" s="226" t="str">
        <f t="shared" si="503"/>
        <v>IP Forest Management</v>
      </c>
      <c r="V144" s="99"/>
      <c r="W144" s="100"/>
      <c r="X144" s="104"/>
      <c r="Y144" s="55"/>
      <c r="Z144" s="56"/>
      <c r="AA144" s="226" t="str">
        <f t="shared" si="504"/>
        <v>IP Forest Management</v>
      </c>
      <c r="AB144" s="99"/>
      <c r="AC144" s="100"/>
      <c r="AD144" s="104"/>
      <c r="AE144" s="55"/>
      <c r="AF144" s="56"/>
      <c r="AG144" s="226" t="str">
        <f t="shared" si="505"/>
        <v>IP Forest Management</v>
      </c>
      <c r="AH144" s="99"/>
      <c r="AI144" s="100"/>
      <c r="AJ144" s="104"/>
      <c r="AK144" s="55"/>
      <c r="AL144" s="56"/>
      <c r="AM144" s="226" t="str">
        <f t="shared" si="506"/>
        <v>IP Forest Management</v>
      </c>
      <c r="AN144" s="99"/>
      <c r="AO144" s="100"/>
      <c r="AP144" s="104"/>
      <c r="AQ144" s="55"/>
      <c r="AR144" s="56"/>
      <c r="AS144" s="176">
        <f t="shared" si="507"/>
        <v>21.610586616692814</v>
      </c>
      <c r="AT144" s="226" t="str">
        <f t="shared" si="508"/>
        <v>IP Forest Management</v>
      </c>
      <c r="AU144" s="102"/>
      <c r="AV144" s="100"/>
      <c r="AW144" s="106"/>
      <c r="AX144" s="55"/>
      <c r="AY144" s="56"/>
      <c r="AZ144" s="226" t="str">
        <f t="shared" si="509"/>
        <v>IP Forest Management</v>
      </c>
      <c r="BA144" s="102"/>
      <c r="BB144" s="100"/>
      <c r="BC144" s="106"/>
      <c r="BD144" s="55"/>
      <c r="BE144" s="56"/>
      <c r="BF144" s="226" t="str">
        <f t="shared" si="510"/>
        <v>IP Forest Management</v>
      </c>
      <c r="BG144" s="102"/>
      <c r="BH144" s="100"/>
      <c r="BI144" s="106"/>
      <c r="BJ144" s="55"/>
      <c r="BK144" s="56"/>
      <c r="BL144" s="226" t="str">
        <f t="shared" si="511"/>
        <v>IP Forest Management</v>
      </c>
      <c r="BM144" s="102"/>
      <c r="BN144" s="100"/>
      <c r="BO144" s="106"/>
      <c r="BP144" s="55"/>
      <c r="BQ144" s="56"/>
      <c r="BR144" s="226" t="str">
        <f t="shared" si="512"/>
        <v>IP Forest Management</v>
      </c>
      <c r="BS144" s="102"/>
      <c r="BT144" s="103"/>
      <c r="BU144" s="106"/>
      <c r="BV144" s="41"/>
      <c r="BW144" s="42"/>
      <c r="BX144" s="226" t="str">
        <f t="shared" si="513"/>
        <v>IP Forest Management</v>
      </c>
      <c r="BY144" s="102"/>
      <c r="BZ144" s="103"/>
      <c r="CA144" s="106"/>
      <c r="CB144" s="41"/>
      <c r="CC144" s="42"/>
      <c r="CD144" s="226" t="str">
        <f t="shared" si="514"/>
        <v>IP Forest Management</v>
      </c>
      <c r="CE144" s="102"/>
      <c r="CF144" s="103"/>
      <c r="CG144" s="106"/>
      <c r="CH144" s="41"/>
      <c r="CI144" s="42"/>
      <c r="CJ144" s="176">
        <f t="shared" si="497"/>
        <v>0</v>
      </c>
      <c r="CK144" s="226" t="str">
        <f t="shared" si="515"/>
        <v>IP Forest Management</v>
      </c>
      <c r="CL144" s="102"/>
      <c r="CM144" s="103"/>
      <c r="CN144" s="106"/>
      <c r="CO144" s="41"/>
      <c r="CP144" s="42"/>
      <c r="CQ144" s="226" t="str">
        <f t="shared" si="516"/>
        <v>IP Forest Management</v>
      </c>
      <c r="CR144" s="102"/>
      <c r="CS144" s="103"/>
      <c r="CT144" s="106"/>
      <c r="CU144" s="41"/>
      <c r="CV144" s="42"/>
      <c r="CW144" s="226" t="str">
        <f t="shared" si="517"/>
        <v>IP Forest Management</v>
      </c>
      <c r="CX144" s="102"/>
      <c r="CY144" s="103"/>
      <c r="CZ144" s="106"/>
      <c r="DA144" s="41"/>
      <c r="DB144" s="42"/>
      <c r="DC144" s="226" t="str">
        <f t="shared" si="518"/>
        <v>IP Forest Management</v>
      </c>
      <c r="DD144" s="102"/>
      <c r="DE144" s="103"/>
      <c r="DF144" s="106"/>
      <c r="DG144" s="41"/>
      <c r="DH144" s="42"/>
      <c r="DI144" s="226" t="str">
        <f t="shared" si="519"/>
        <v>IP Forest Management</v>
      </c>
      <c r="DJ144" s="102"/>
      <c r="DK144" s="103"/>
      <c r="DL144" s="106"/>
      <c r="DM144" s="41"/>
      <c r="DN144" s="42"/>
      <c r="DO144" s="226" t="str">
        <f t="shared" si="520"/>
        <v>IP Forest Management</v>
      </c>
      <c r="DP144" s="102"/>
      <c r="DQ144" s="103"/>
      <c r="DR144" s="106"/>
      <c r="DS144" s="41"/>
      <c r="DT144" s="42"/>
      <c r="DU144" s="226" t="str">
        <f t="shared" si="521"/>
        <v>IP Forest Management</v>
      </c>
      <c r="DV144" s="102"/>
      <c r="DW144" s="103"/>
      <c r="DX144" s="106"/>
      <c r="DY144" s="41"/>
      <c r="DZ144" s="42"/>
      <c r="EA144" s="176">
        <f t="shared" si="498"/>
        <v>0</v>
      </c>
      <c r="EB144" s="226" t="str">
        <f t="shared" si="522"/>
        <v>IP Forest Management</v>
      </c>
      <c r="EC144" s="102"/>
      <c r="ED144" s="103"/>
      <c r="EE144" s="106"/>
      <c r="EF144" s="41"/>
      <c r="EG144" s="42"/>
      <c r="EH144" s="226" t="str">
        <f t="shared" si="523"/>
        <v>IP Forest Management</v>
      </c>
      <c r="EI144" s="102"/>
      <c r="EJ144" s="103"/>
      <c r="EK144" s="106"/>
      <c r="EL144" s="41"/>
      <c r="EM144" s="42"/>
      <c r="EN144" s="226" t="str">
        <f t="shared" si="524"/>
        <v>IP Forest Management</v>
      </c>
      <c r="EO144" s="102"/>
      <c r="EP144" s="103"/>
      <c r="EQ144" s="106"/>
      <c r="ER144" s="41"/>
      <c r="ES144" s="42"/>
      <c r="ET144" s="226" t="str">
        <f t="shared" si="525"/>
        <v>IP Forest Management</v>
      </c>
      <c r="EU144" s="102"/>
      <c r="EV144" s="103"/>
      <c r="EW144" s="106"/>
      <c r="EX144" s="41"/>
      <c r="EY144" s="42"/>
      <c r="EZ144" s="226" t="str">
        <f t="shared" si="526"/>
        <v>IP Forest Management</v>
      </c>
      <c r="FA144" s="102"/>
      <c r="FB144" s="103"/>
      <c r="FC144" s="106"/>
      <c r="FD144" s="41"/>
      <c r="FE144" s="42"/>
      <c r="FF144" s="226" t="str">
        <f t="shared" si="527"/>
        <v>IP Forest Management</v>
      </c>
      <c r="FG144" s="102"/>
      <c r="FH144" s="103"/>
      <c r="FI144" s="106"/>
      <c r="FJ144" s="41"/>
      <c r="FK144" s="42"/>
      <c r="FL144" s="226" t="str">
        <f t="shared" si="528"/>
        <v>IP Forest Management</v>
      </c>
      <c r="FM144" s="102"/>
      <c r="FN144" s="103"/>
      <c r="FO144" s="106"/>
      <c r="FP144" s="41"/>
      <c r="FQ144" s="42"/>
      <c r="FR144" s="176">
        <f t="shared" si="499"/>
        <v>0</v>
      </c>
      <c r="FS144" s="32"/>
      <c r="FT144" s="34"/>
      <c r="FU144" s="34"/>
      <c r="FV144" s="38"/>
      <c r="FW144" s="37"/>
    </row>
    <row r="145" spans="1:179" ht="12.6" customHeight="1">
      <c r="A145" s="1094"/>
      <c r="B145" s="222" t="s">
        <v>80</v>
      </c>
      <c r="C145" s="226" t="str">
        <f t="shared" si="500"/>
        <v>Forest Protection</v>
      </c>
      <c r="D145" s="125">
        <f>'Advance Control'!$F$34</f>
        <v>0.32239152753979694</v>
      </c>
      <c r="E145" s="100">
        <f>D145*$C$172</f>
        <v>3.4555838927389022</v>
      </c>
      <c r="F145" s="113">
        <f>'Advance Control'!$I$34</f>
        <v>9.0399804885937865E-2</v>
      </c>
      <c r="G145" s="55">
        <f>(D145+F145)</f>
        <v>0.41279133242573479</v>
      </c>
      <c r="H145" s="56">
        <f>F145*$C$172</f>
        <v>0.96895880625158426</v>
      </c>
      <c r="I145" s="226" t="str">
        <f t="shared" si="501"/>
        <v>Forest Protection</v>
      </c>
      <c r="J145" s="125">
        <f>'Advance Control'!$F$34</f>
        <v>0.32239152753979694</v>
      </c>
      <c r="K145" s="100">
        <f>J145*$I$172</f>
        <v>2.2763146943731569</v>
      </c>
      <c r="L145" s="113">
        <f>'Advance Control'!$I$34</f>
        <v>9.0399804885937865E-2</v>
      </c>
      <c r="M145" s="55">
        <f>(J145+L145)</f>
        <v>0.41279133242573479</v>
      </c>
      <c r="N145" s="56">
        <f>L145*$I$172</f>
        <v>0.63828725835521471</v>
      </c>
      <c r="O145" s="226" t="str">
        <f t="shared" si="502"/>
        <v>Forest Protection</v>
      </c>
      <c r="P145" s="125">
        <f>'Advance Control'!$F$34</f>
        <v>0.32239152753979694</v>
      </c>
      <c r="Q145" s="100">
        <f>P145*$O$172</f>
        <v>6.9206315887687344</v>
      </c>
      <c r="R145" s="113">
        <f>'Advance Control'!$I$34</f>
        <v>9.0399804885937865E-2</v>
      </c>
      <c r="S145" s="55">
        <f>(P145+R145)</f>
        <v>0.41279133242573479</v>
      </c>
      <c r="T145" s="56">
        <f>R145*$O$172</f>
        <v>1.940571298775595</v>
      </c>
      <c r="U145" s="226" t="str">
        <f t="shared" si="503"/>
        <v>Forest Protection</v>
      </c>
      <c r="V145" s="99"/>
      <c r="W145" s="100"/>
      <c r="X145" s="113"/>
      <c r="Y145" s="55"/>
      <c r="Z145" s="56"/>
      <c r="AA145" s="226" t="str">
        <f t="shared" si="504"/>
        <v>Forest Protection</v>
      </c>
      <c r="AB145" s="99"/>
      <c r="AC145" s="100"/>
      <c r="AD145" s="106"/>
      <c r="AE145" s="55"/>
      <c r="AF145" s="56"/>
      <c r="AG145" s="226" t="str">
        <f t="shared" si="505"/>
        <v>Forest Protection</v>
      </c>
      <c r="AH145" s="99"/>
      <c r="AI145" s="100"/>
      <c r="AJ145" s="106"/>
      <c r="AK145" s="55"/>
      <c r="AL145" s="56"/>
      <c r="AM145" s="226" t="str">
        <f t="shared" si="506"/>
        <v>Forest Protection</v>
      </c>
      <c r="AN145" s="99"/>
      <c r="AO145" s="100"/>
      <c r="AP145" s="106"/>
      <c r="AQ145" s="55"/>
      <c r="AR145" s="56"/>
      <c r="AS145" s="176">
        <f t="shared" si="507"/>
        <v>16.200347539263188</v>
      </c>
      <c r="AT145" s="226" t="str">
        <f t="shared" si="508"/>
        <v>Forest Protection</v>
      </c>
      <c r="AU145" s="102"/>
      <c r="AV145" s="100"/>
      <c r="AW145" s="106"/>
      <c r="AX145" s="55"/>
      <c r="AY145" s="56"/>
      <c r="AZ145" s="226" t="str">
        <f t="shared" si="509"/>
        <v>Forest Protection</v>
      </c>
      <c r="BA145" s="102"/>
      <c r="BB145" s="100"/>
      <c r="BC145" s="106"/>
      <c r="BD145" s="55"/>
      <c r="BE145" s="56"/>
      <c r="BF145" s="226" t="str">
        <f t="shared" si="510"/>
        <v>Forest Protection</v>
      </c>
      <c r="BG145" s="102"/>
      <c r="BH145" s="100"/>
      <c r="BI145" s="106"/>
      <c r="BJ145" s="55"/>
      <c r="BK145" s="56"/>
      <c r="BL145" s="226" t="str">
        <f t="shared" si="511"/>
        <v>Forest Protection</v>
      </c>
      <c r="BM145" s="102"/>
      <c r="BN145" s="100"/>
      <c r="BO145" s="106"/>
      <c r="BP145" s="55"/>
      <c r="BQ145" s="56"/>
      <c r="BR145" s="226" t="str">
        <f t="shared" si="512"/>
        <v>Forest Protection</v>
      </c>
      <c r="BS145" s="102"/>
      <c r="BT145" s="103"/>
      <c r="BU145" s="106"/>
      <c r="BV145" s="41"/>
      <c r="BW145" s="42"/>
      <c r="BX145" s="226" t="str">
        <f t="shared" si="513"/>
        <v>Forest Protection</v>
      </c>
      <c r="BY145" s="102"/>
      <c r="BZ145" s="103"/>
      <c r="CA145" s="106"/>
      <c r="CB145" s="41"/>
      <c r="CC145" s="42"/>
      <c r="CD145" s="226" t="str">
        <f t="shared" si="514"/>
        <v>Forest Protection</v>
      </c>
      <c r="CE145" s="102"/>
      <c r="CF145" s="103"/>
      <c r="CG145" s="106"/>
      <c r="CH145" s="41"/>
      <c r="CI145" s="42"/>
      <c r="CJ145" s="176">
        <f t="shared" si="497"/>
        <v>0</v>
      </c>
      <c r="CK145" s="226" t="str">
        <f t="shared" si="515"/>
        <v>Forest Protection</v>
      </c>
      <c r="CL145" s="121"/>
      <c r="CM145" s="103"/>
      <c r="CN145" s="110"/>
      <c r="CO145" s="41"/>
      <c r="CP145" s="42"/>
      <c r="CQ145" s="226" t="str">
        <f t="shared" si="516"/>
        <v>Forest Protection</v>
      </c>
      <c r="CR145" s="121"/>
      <c r="CS145" s="103"/>
      <c r="CT145" s="110"/>
      <c r="CU145" s="41"/>
      <c r="CV145" s="42"/>
      <c r="CW145" s="226" t="str">
        <f t="shared" si="517"/>
        <v>Forest Protection</v>
      </c>
      <c r="CX145" s="121"/>
      <c r="CY145" s="103"/>
      <c r="CZ145" s="110"/>
      <c r="DA145" s="41"/>
      <c r="DB145" s="42"/>
      <c r="DC145" s="226" t="str">
        <f t="shared" si="518"/>
        <v>Forest Protection</v>
      </c>
      <c r="DD145" s="102"/>
      <c r="DE145" s="103"/>
      <c r="DF145" s="106"/>
      <c r="DG145" s="41"/>
      <c r="DH145" s="42"/>
      <c r="DI145" s="226" t="str">
        <f t="shared" si="519"/>
        <v>Forest Protection</v>
      </c>
      <c r="DJ145" s="102"/>
      <c r="DK145" s="103"/>
      <c r="DL145" s="106"/>
      <c r="DM145" s="41"/>
      <c r="DN145" s="42"/>
      <c r="DO145" s="226" t="str">
        <f t="shared" si="520"/>
        <v>Forest Protection</v>
      </c>
      <c r="DP145" s="102"/>
      <c r="DQ145" s="103"/>
      <c r="DR145" s="106"/>
      <c r="DS145" s="41"/>
      <c r="DT145" s="42"/>
      <c r="DU145" s="226" t="str">
        <f t="shared" si="521"/>
        <v>Forest Protection</v>
      </c>
      <c r="DV145" s="102"/>
      <c r="DW145" s="103"/>
      <c r="DX145" s="106"/>
      <c r="DY145" s="41"/>
      <c r="DZ145" s="42"/>
      <c r="EA145" s="176">
        <f t="shared" si="498"/>
        <v>0</v>
      </c>
      <c r="EB145" s="226" t="str">
        <f t="shared" si="522"/>
        <v>Forest Protection</v>
      </c>
      <c r="EC145" s="121"/>
      <c r="ED145" s="103"/>
      <c r="EE145" s="110"/>
      <c r="EF145" s="41"/>
      <c r="EG145" s="42"/>
      <c r="EH145" s="226" t="str">
        <f t="shared" si="523"/>
        <v>Forest Protection</v>
      </c>
      <c r="EI145" s="121"/>
      <c r="EJ145" s="103"/>
      <c r="EK145" s="110"/>
      <c r="EL145" s="41"/>
      <c r="EM145" s="42"/>
      <c r="EN145" s="226" t="str">
        <f t="shared" si="524"/>
        <v>Forest Protection</v>
      </c>
      <c r="EO145" s="121"/>
      <c r="EP145" s="103"/>
      <c r="EQ145" s="110"/>
      <c r="ER145" s="41"/>
      <c r="ES145" s="42"/>
      <c r="ET145" s="226" t="str">
        <f t="shared" si="525"/>
        <v>Forest Protection</v>
      </c>
      <c r="EU145" s="102"/>
      <c r="EV145" s="103"/>
      <c r="EW145" s="106"/>
      <c r="EX145" s="41"/>
      <c r="EY145" s="42"/>
      <c r="EZ145" s="226" t="str">
        <f t="shared" si="526"/>
        <v>Forest Protection</v>
      </c>
      <c r="FA145" s="102"/>
      <c r="FB145" s="103"/>
      <c r="FC145" s="106"/>
      <c r="FD145" s="41"/>
      <c r="FE145" s="42"/>
      <c r="FF145" s="226" t="str">
        <f t="shared" si="527"/>
        <v>Forest Protection</v>
      </c>
      <c r="FG145" s="102"/>
      <c r="FH145" s="103"/>
      <c r="FI145" s="106"/>
      <c r="FJ145" s="41"/>
      <c r="FK145" s="42"/>
      <c r="FL145" s="226" t="str">
        <f t="shared" si="528"/>
        <v>Forest Protection</v>
      </c>
      <c r="FM145" s="102"/>
      <c r="FN145" s="103"/>
      <c r="FO145" s="106"/>
      <c r="FP145" s="41"/>
      <c r="FQ145" s="42"/>
      <c r="FR145" s="176">
        <f t="shared" si="499"/>
        <v>0</v>
      </c>
      <c r="FS145" s="32"/>
      <c r="FT145" s="34"/>
      <c r="FU145" s="34"/>
      <c r="FV145" s="35"/>
      <c r="FW145" s="36"/>
    </row>
    <row r="146" spans="1:179" ht="12.6" customHeight="1">
      <c r="A146" s="1094"/>
      <c r="B146" s="222" t="s">
        <v>548</v>
      </c>
      <c r="C146" s="226" t="str">
        <f t="shared" si="500"/>
        <v>Sustainable Forest Management</v>
      </c>
      <c r="D146" s="99"/>
      <c r="E146" s="100"/>
      <c r="F146" s="104"/>
      <c r="G146" s="55"/>
      <c r="H146" s="56"/>
      <c r="I146" s="226" t="str">
        <f t="shared" si="501"/>
        <v>Sustainable Forest Management</v>
      </c>
      <c r="J146" s="99"/>
      <c r="K146" s="100"/>
      <c r="L146" s="104"/>
      <c r="M146" s="55"/>
      <c r="N146" s="56"/>
      <c r="O146" s="226" t="str">
        <f t="shared" si="502"/>
        <v>Sustainable Forest Management</v>
      </c>
      <c r="P146" s="99"/>
      <c r="Q146" s="100"/>
      <c r="R146" s="104"/>
      <c r="S146" s="55"/>
      <c r="T146" s="56"/>
      <c r="U146" s="226" t="str">
        <f t="shared" si="503"/>
        <v>Sustainable Forest Management</v>
      </c>
      <c r="V146" s="99"/>
      <c r="W146" s="100"/>
      <c r="X146" s="104"/>
      <c r="Y146" s="55"/>
      <c r="Z146" s="56"/>
      <c r="AA146" s="226" t="str">
        <f t="shared" si="504"/>
        <v>Sustainable Forest Management</v>
      </c>
      <c r="AB146" s="99"/>
      <c r="AC146" s="100"/>
      <c r="AD146" s="104"/>
      <c r="AE146" s="55"/>
      <c r="AF146" s="56"/>
      <c r="AG146" s="226" t="str">
        <f t="shared" si="505"/>
        <v>Sustainable Forest Management</v>
      </c>
      <c r="AH146" s="99"/>
      <c r="AI146" s="100"/>
      <c r="AJ146" s="104"/>
      <c r="AK146" s="55"/>
      <c r="AL146" s="56"/>
      <c r="AM146" s="226" t="str">
        <f t="shared" si="506"/>
        <v>Sustainable Forest Management</v>
      </c>
      <c r="AN146" s="99"/>
      <c r="AO146" s="100"/>
      <c r="AP146" s="104"/>
      <c r="AQ146" s="55"/>
      <c r="AR146" s="56"/>
      <c r="AS146" s="176">
        <f t="shared" si="507"/>
        <v>0</v>
      </c>
      <c r="AT146" s="226" t="str">
        <f t="shared" si="508"/>
        <v>Sustainable Forest Management</v>
      </c>
      <c r="AU146" s="102"/>
      <c r="AV146" s="100"/>
      <c r="AW146" s="106"/>
      <c r="AX146" s="55"/>
      <c r="AY146" s="56"/>
      <c r="AZ146" s="226" t="str">
        <f t="shared" si="509"/>
        <v>Sustainable Forest Management</v>
      </c>
      <c r="BA146" s="102"/>
      <c r="BB146" s="100"/>
      <c r="BC146" s="106"/>
      <c r="BD146" s="55"/>
      <c r="BE146" s="56"/>
      <c r="BF146" s="226" t="str">
        <f t="shared" si="510"/>
        <v>Sustainable Forest Management</v>
      </c>
      <c r="BG146" s="102"/>
      <c r="BH146" s="100"/>
      <c r="BI146" s="106"/>
      <c r="BJ146" s="55"/>
      <c r="BK146" s="56"/>
      <c r="BL146" s="226" t="str">
        <f t="shared" si="511"/>
        <v>Sustainable Forest Management</v>
      </c>
      <c r="BM146" s="102"/>
      <c r="BN146" s="100"/>
      <c r="BO146" s="106"/>
      <c r="BP146" s="55"/>
      <c r="BQ146" s="56"/>
      <c r="BR146" s="226" t="str">
        <f t="shared" si="512"/>
        <v>Sustainable Forest Management</v>
      </c>
      <c r="BS146" s="102"/>
      <c r="BT146" s="103"/>
      <c r="BU146" s="106"/>
      <c r="BV146" s="41"/>
      <c r="BW146" s="42"/>
      <c r="BX146" s="226" t="str">
        <f t="shared" si="513"/>
        <v>Sustainable Forest Management</v>
      </c>
      <c r="BY146" s="102"/>
      <c r="BZ146" s="103"/>
      <c r="CA146" s="106"/>
      <c r="CB146" s="41"/>
      <c r="CC146" s="42"/>
      <c r="CD146" s="226" t="str">
        <f t="shared" si="514"/>
        <v>Sustainable Forest Management</v>
      </c>
      <c r="CE146" s="102"/>
      <c r="CF146" s="103"/>
      <c r="CG146" s="106"/>
      <c r="CH146" s="41"/>
      <c r="CI146" s="42"/>
      <c r="CJ146" s="176">
        <f t="shared" si="497"/>
        <v>0</v>
      </c>
      <c r="CK146" s="226" t="str">
        <f t="shared" si="515"/>
        <v>Sustainable Forest Management</v>
      </c>
      <c r="CL146" s="102"/>
      <c r="CM146" s="103"/>
      <c r="CN146" s="106"/>
      <c r="CO146" s="41"/>
      <c r="CP146" s="42"/>
      <c r="CQ146" s="226" t="str">
        <f t="shared" si="516"/>
        <v>Sustainable Forest Management</v>
      </c>
      <c r="CR146" s="102"/>
      <c r="CS146" s="126"/>
      <c r="CT146" s="106"/>
      <c r="CU146" s="51"/>
      <c r="CV146" s="52"/>
      <c r="CW146" s="226" t="str">
        <f t="shared" si="517"/>
        <v>Sustainable Forest Management</v>
      </c>
      <c r="CX146" s="102"/>
      <c r="CY146" s="126"/>
      <c r="CZ146" s="106"/>
      <c r="DA146" s="51"/>
      <c r="DB146" s="52"/>
      <c r="DC146" s="226" t="str">
        <f t="shared" si="518"/>
        <v>Sustainable Forest Management</v>
      </c>
      <c r="DD146" s="125"/>
      <c r="DE146" s="126"/>
      <c r="DF146" s="113"/>
      <c r="DG146" s="51"/>
      <c r="DH146" s="52"/>
      <c r="DI146" s="226" t="str">
        <f t="shared" si="519"/>
        <v>Sustainable Forest Management</v>
      </c>
      <c r="DJ146" s="125"/>
      <c r="DK146" s="126"/>
      <c r="DL146" s="113"/>
      <c r="DM146" s="51"/>
      <c r="DN146" s="52"/>
      <c r="DO146" s="226" t="str">
        <f t="shared" si="520"/>
        <v>Sustainable Forest Management</v>
      </c>
      <c r="DP146" s="102"/>
      <c r="DQ146" s="103"/>
      <c r="DR146" s="106"/>
      <c r="DS146" s="41"/>
      <c r="DT146" s="42"/>
      <c r="DU146" s="226" t="str">
        <f t="shared" si="521"/>
        <v>Sustainable Forest Management</v>
      </c>
      <c r="DV146" s="102"/>
      <c r="DW146" s="103"/>
      <c r="DX146" s="106"/>
      <c r="DY146" s="41"/>
      <c r="DZ146" s="42"/>
      <c r="EA146" s="176">
        <f t="shared" si="498"/>
        <v>0</v>
      </c>
      <c r="EB146" s="226" t="str">
        <f t="shared" si="522"/>
        <v>Sustainable Forest Management</v>
      </c>
      <c r="EC146" s="102"/>
      <c r="ED146" s="126"/>
      <c r="EE146" s="106"/>
      <c r="EF146" s="51"/>
      <c r="EG146" s="52"/>
      <c r="EH146" s="226" t="str">
        <f t="shared" si="523"/>
        <v>Sustainable Forest Management</v>
      </c>
      <c r="EI146" s="102"/>
      <c r="EJ146" s="126"/>
      <c r="EK146" s="106"/>
      <c r="EL146" s="51"/>
      <c r="EM146" s="52"/>
      <c r="EN146" s="226" t="str">
        <f t="shared" si="524"/>
        <v>Sustainable Forest Management</v>
      </c>
      <c r="EO146" s="102"/>
      <c r="EP146" s="126"/>
      <c r="EQ146" s="106"/>
      <c r="ER146" s="51"/>
      <c r="ES146" s="52"/>
      <c r="ET146" s="226" t="str">
        <f t="shared" si="525"/>
        <v>Sustainable Forest Management</v>
      </c>
      <c r="EU146" s="102"/>
      <c r="EV146" s="103"/>
      <c r="EW146" s="106"/>
      <c r="EX146" s="41"/>
      <c r="EY146" s="42"/>
      <c r="EZ146" s="226" t="str">
        <f t="shared" si="526"/>
        <v>Sustainable Forest Management</v>
      </c>
      <c r="FA146" s="125"/>
      <c r="FB146" s="126"/>
      <c r="FC146" s="113"/>
      <c r="FD146" s="51"/>
      <c r="FE146" s="52"/>
      <c r="FF146" s="226" t="str">
        <f t="shared" si="527"/>
        <v>Sustainable Forest Management</v>
      </c>
      <c r="FG146" s="102"/>
      <c r="FH146" s="103"/>
      <c r="FI146" s="106"/>
      <c r="FJ146" s="41"/>
      <c r="FK146" s="42"/>
      <c r="FL146" s="226" t="str">
        <f t="shared" si="528"/>
        <v>Sustainable Forest Management</v>
      </c>
      <c r="FM146" s="102"/>
      <c r="FN146" s="103"/>
      <c r="FO146" s="106"/>
      <c r="FP146" s="41"/>
      <c r="FQ146" s="42"/>
      <c r="FR146" s="176">
        <f t="shared" si="499"/>
        <v>0</v>
      </c>
      <c r="FS146" s="34"/>
      <c r="FT146" s="34"/>
      <c r="FU146" s="34"/>
      <c r="FV146" s="33"/>
      <c r="FW146" s="37"/>
    </row>
    <row r="147" spans="1:179" ht="12.6" customHeight="1">
      <c r="A147" s="1094"/>
      <c r="B147" s="222" t="s">
        <v>544</v>
      </c>
      <c r="C147" s="226" t="str">
        <f t="shared" si="500"/>
        <v>Peatland Restoration</v>
      </c>
      <c r="D147" s="99"/>
      <c r="E147" s="100"/>
      <c r="F147" s="104"/>
      <c r="G147" s="55"/>
      <c r="H147" s="56"/>
      <c r="I147" s="226" t="str">
        <f t="shared" si="501"/>
        <v>Peatland Restoration</v>
      </c>
      <c r="J147" s="99"/>
      <c r="K147" s="100"/>
      <c r="L147" s="104"/>
      <c r="M147" s="55"/>
      <c r="N147" s="56"/>
      <c r="O147" s="226" t="str">
        <f t="shared" si="502"/>
        <v>Peatland Restoration</v>
      </c>
      <c r="P147" s="99"/>
      <c r="Q147" s="100"/>
      <c r="R147" s="104"/>
      <c r="S147" s="55"/>
      <c r="T147" s="56"/>
      <c r="U147" s="226" t="str">
        <f t="shared" si="503"/>
        <v>Peatland Restoration</v>
      </c>
      <c r="V147" s="99">
        <f>'Advance Control'!$F$52</f>
        <v>0</v>
      </c>
      <c r="W147" s="100">
        <f>V147*$U$172</f>
        <v>0</v>
      </c>
      <c r="X147" s="104">
        <f>'Advance Control'!$I$52</f>
        <v>6.7668042486160292E-3</v>
      </c>
      <c r="Y147" s="55">
        <f t="shared" ref="Y147:Y152" si="529">(V147+X147)</f>
        <v>6.7668042486160292E-3</v>
      </c>
      <c r="Z147" s="56">
        <f>X147*$U$172</f>
        <v>8.902844128353285E-2</v>
      </c>
      <c r="AA147" s="226" t="str">
        <f t="shared" si="504"/>
        <v>Peatland Restoration</v>
      </c>
      <c r="AB147" s="99">
        <f>'Advance Control'!$F$52</f>
        <v>0</v>
      </c>
      <c r="AC147" s="100">
        <f>AB147*$AA$172</f>
        <v>0</v>
      </c>
      <c r="AD147" s="104">
        <f>'Advance Control'!$I$52</f>
        <v>6.7668042486160292E-3</v>
      </c>
      <c r="AE147" s="55">
        <f t="shared" ref="AE147:AE150" si="530">(AB147+AD147)</f>
        <v>6.7668042486160292E-3</v>
      </c>
      <c r="AF147" s="56">
        <f>AD147*$AA$172</f>
        <v>2.9678939529064207E-2</v>
      </c>
      <c r="AG147" s="226" t="str">
        <f t="shared" si="505"/>
        <v>Peatland Restoration</v>
      </c>
      <c r="AH147" s="99">
        <f>'Advance Control'!$F$52</f>
        <v>0</v>
      </c>
      <c r="AI147" s="100">
        <f>AH147*$AG$172</f>
        <v>0</v>
      </c>
      <c r="AJ147" s="104">
        <f>'Advance Control'!$I$52</f>
        <v>6.7668042486160292E-3</v>
      </c>
      <c r="AK147" s="55">
        <f t="shared" ref="AK147:AK150" si="531">(AH147+AJ147)</f>
        <v>6.7668042486160292E-3</v>
      </c>
      <c r="AL147" s="56">
        <f>AJ147*$AG$172</f>
        <v>5.8447392012868624E-2</v>
      </c>
      <c r="AM147" s="226" t="str">
        <f t="shared" si="506"/>
        <v>Peatland Restoration</v>
      </c>
      <c r="AN147" s="99">
        <f>'Advance Control'!$F$52</f>
        <v>0</v>
      </c>
      <c r="AO147" s="100">
        <f>AN147*$AM$172</f>
        <v>0</v>
      </c>
      <c r="AP147" s="104">
        <f>'Advance Control'!$I$52</f>
        <v>6.7668042486160292E-3</v>
      </c>
      <c r="AQ147" s="55">
        <f t="shared" ref="AQ147:AQ150" si="532">(AN147+AP147)</f>
        <v>6.7668042486160292E-3</v>
      </c>
      <c r="AR147" s="56">
        <f>AP147*$AM$172</f>
        <v>4.4994470889497075E-2</v>
      </c>
      <c r="AS147" s="176">
        <f t="shared" si="507"/>
        <v>0.22214924371496275</v>
      </c>
      <c r="AT147" s="226" t="str">
        <f t="shared" si="508"/>
        <v>Peatland Restoration</v>
      </c>
      <c r="AU147" s="102"/>
      <c r="AV147" s="100"/>
      <c r="AW147" s="106"/>
      <c r="AX147" s="55"/>
      <c r="AY147" s="56"/>
      <c r="AZ147" s="226" t="str">
        <f t="shared" si="509"/>
        <v>Peatland Restoration</v>
      </c>
      <c r="BA147" s="102"/>
      <c r="BB147" s="100"/>
      <c r="BC147" s="106"/>
      <c r="BD147" s="55"/>
      <c r="BE147" s="56"/>
      <c r="BF147" s="226" t="str">
        <f t="shared" si="510"/>
        <v>Peatland Restoration</v>
      </c>
      <c r="BG147" s="102"/>
      <c r="BH147" s="100"/>
      <c r="BI147" s="106"/>
      <c r="BJ147" s="55"/>
      <c r="BK147" s="56"/>
      <c r="BL147" s="226" t="str">
        <f t="shared" si="511"/>
        <v>Peatland Restoration</v>
      </c>
      <c r="BM147" s="102"/>
      <c r="BN147" s="100"/>
      <c r="BO147" s="106"/>
      <c r="BP147" s="55"/>
      <c r="BQ147" s="56"/>
      <c r="BR147" s="226" t="str">
        <f t="shared" si="512"/>
        <v>Peatland Restoration</v>
      </c>
      <c r="BS147" s="102"/>
      <c r="BT147" s="103"/>
      <c r="BU147" s="106"/>
      <c r="BV147" s="41"/>
      <c r="BW147" s="42"/>
      <c r="BX147" s="226" t="str">
        <f t="shared" si="513"/>
        <v>Peatland Restoration</v>
      </c>
      <c r="BY147" s="102"/>
      <c r="BZ147" s="103"/>
      <c r="CA147" s="106"/>
      <c r="CB147" s="41"/>
      <c r="CC147" s="42"/>
      <c r="CD147" s="226" t="str">
        <f t="shared" si="514"/>
        <v>Peatland Restoration</v>
      </c>
      <c r="CE147" s="102"/>
      <c r="CF147" s="103"/>
      <c r="CG147" s="106"/>
      <c r="CH147" s="41"/>
      <c r="CI147" s="42"/>
      <c r="CJ147" s="176">
        <f t="shared" si="497"/>
        <v>0</v>
      </c>
      <c r="CK147" s="226" t="str">
        <f t="shared" si="515"/>
        <v>Peatland Restoration</v>
      </c>
      <c r="CL147" s="102"/>
      <c r="CM147" s="103"/>
      <c r="CN147" s="106"/>
      <c r="CO147" s="41"/>
      <c r="CP147" s="42"/>
      <c r="CQ147" s="226" t="str">
        <f t="shared" si="516"/>
        <v>Peatland Restoration</v>
      </c>
      <c r="CR147" s="102"/>
      <c r="CS147" s="126"/>
      <c r="CT147" s="106"/>
      <c r="CU147" s="51"/>
      <c r="CV147" s="52"/>
      <c r="CW147" s="226" t="str">
        <f t="shared" si="517"/>
        <v>Peatland Restoration</v>
      </c>
      <c r="CX147" s="102"/>
      <c r="CY147" s="126"/>
      <c r="CZ147" s="106"/>
      <c r="DA147" s="51"/>
      <c r="DB147" s="52"/>
      <c r="DC147" s="226" t="str">
        <f t="shared" si="518"/>
        <v>Peatland Restoration</v>
      </c>
      <c r="DD147" s="125"/>
      <c r="DE147" s="126"/>
      <c r="DF147" s="113"/>
      <c r="DG147" s="51"/>
      <c r="DH147" s="52"/>
      <c r="DI147" s="226" t="str">
        <f t="shared" si="519"/>
        <v>Peatland Restoration</v>
      </c>
      <c r="DJ147" s="125"/>
      <c r="DK147" s="126"/>
      <c r="DL147" s="113"/>
      <c r="DM147" s="51"/>
      <c r="DN147" s="52"/>
      <c r="DO147" s="226" t="str">
        <f t="shared" si="520"/>
        <v>Peatland Restoration</v>
      </c>
      <c r="DP147" s="102"/>
      <c r="DQ147" s="103"/>
      <c r="DR147" s="106"/>
      <c r="DS147" s="41"/>
      <c r="DT147" s="42"/>
      <c r="DU147" s="226" t="str">
        <f t="shared" si="521"/>
        <v>Peatland Restoration</v>
      </c>
      <c r="DV147" s="102"/>
      <c r="DW147" s="103"/>
      <c r="DX147" s="106"/>
      <c r="DY147" s="41"/>
      <c r="DZ147" s="42"/>
      <c r="EA147" s="176">
        <f t="shared" si="498"/>
        <v>0</v>
      </c>
      <c r="EB147" s="226" t="str">
        <f t="shared" si="522"/>
        <v>Peatland Restoration</v>
      </c>
      <c r="EC147" s="102"/>
      <c r="ED147" s="126"/>
      <c r="EE147" s="106"/>
      <c r="EF147" s="51"/>
      <c r="EG147" s="52"/>
      <c r="EH147" s="226" t="str">
        <f t="shared" si="523"/>
        <v>Peatland Restoration</v>
      </c>
      <c r="EI147" s="102"/>
      <c r="EJ147" s="126"/>
      <c r="EK147" s="106"/>
      <c r="EL147" s="51"/>
      <c r="EM147" s="52"/>
      <c r="EN147" s="226" t="str">
        <f t="shared" si="524"/>
        <v>Peatland Restoration</v>
      </c>
      <c r="EO147" s="102"/>
      <c r="EP147" s="126"/>
      <c r="EQ147" s="106"/>
      <c r="ER147" s="51"/>
      <c r="ES147" s="52"/>
      <c r="ET147" s="226" t="str">
        <f t="shared" si="525"/>
        <v>Peatland Restoration</v>
      </c>
      <c r="EU147" s="102"/>
      <c r="EV147" s="103"/>
      <c r="EW147" s="106"/>
      <c r="EX147" s="41"/>
      <c r="EY147" s="42"/>
      <c r="EZ147" s="226" t="str">
        <f t="shared" si="526"/>
        <v>Peatland Restoration</v>
      </c>
      <c r="FA147" s="125"/>
      <c r="FB147" s="126"/>
      <c r="FC147" s="113"/>
      <c r="FD147" s="51"/>
      <c r="FE147" s="52"/>
      <c r="FF147" s="226" t="str">
        <f t="shared" si="527"/>
        <v>Peatland Restoration</v>
      </c>
      <c r="FG147" s="102"/>
      <c r="FH147" s="103"/>
      <c r="FI147" s="106"/>
      <c r="FJ147" s="41"/>
      <c r="FK147" s="42"/>
      <c r="FL147" s="226" t="str">
        <f t="shared" si="528"/>
        <v>Peatland Restoration</v>
      </c>
      <c r="FM147" s="102"/>
      <c r="FN147" s="103"/>
      <c r="FO147" s="106"/>
      <c r="FP147" s="41"/>
      <c r="FQ147" s="42"/>
      <c r="FR147" s="176">
        <f t="shared" si="499"/>
        <v>0</v>
      </c>
      <c r="FS147" s="34"/>
      <c r="FT147" s="34"/>
      <c r="FU147" s="34"/>
      <c r="FV147" s="33"/>
      <c r="FW147" s="37"/>
    </row>
    <row r="148" spans="1:179" ht="12.6" customHeight="1">
      <c r="A148" s="1094"/>
      <c r="B148" s="222" t="s">
        <v>551</v>
      </c>
      <c r="C148" s="226" t="str">
        <f t="shared" si="500"/>
        <v>Mangrove Restoration</v>
      </c>
      <c r="D148" s="99"/>
      <c r="E148" s="100"/>
      <c r="F148" s="104"/>
      <c r="G148" s="55"/>
      <c r="H148" s="56"/>
      <c r="I148" s="226" t="str">
        <f t="shared" si="501"/>
        <v>Mangrove Restoration</v>
      </c>
      <c r="J148" s="99"/>
      <c r="K148" s="100"/>
      <c r="L148" s="104"/>
      <c r="M148" s="55"/>
      <c r="N148" s="56"/>
      <c r="O148" s="226" t="str">
        <f t="shared" si="502"/>
        <v>Mangrove Restoration</v>
      </c>
      <c r="P148" s="99"/>
      <c r="Q148" s="100"/>
      <c r="R148" s="104"/>
      <c r="S148" s="55"/>
      <c r="T148" s="56"/>
      <c r="U148" s="226" t="str">
        <f t="shared" si="503"/>
        <v>Mangrove Restoration</v>
      </c>
      <c r="V148" s="99">
        <f>'Advance Control'!$F$53</f>
        <v>0</v>
      </c>
      <c r="W148" s="100">
        <f t="shared" ref="W148:W152" si="533">V148*$U$172</f>
        <v>0</v>
      </c>
      <c r="X148" s="104">
        <f>'Advance Control'!$I$53</f>
        <v>1.7050993865985952E-3</v>
      </c>
      <c r="Y148" s="55">
        <f t="shared" si="529"/>
        <v>1.7050993865985952E-3</v>
      </c>
      <c r="Z148" s="56">
        <f t="shared" ref="Z148:Z152" si="534">X148*$U$172</f>
        <v>2.2433387319195478E-2</v>
      </c>
      <c r="AA148" s="226" t="str">
        <f t="shared" si="504"/>
        <v>Mangrove Restoration</v>
      </c>
      <c r="AB148" s="99">
        <f>'Advance Control'!$F$53</f>
        <v>0</v>
      </c>
      <c r="AC148" s="100">
        <f t="shared" ref="AC148:AC152" si="535">AB148*$AA$172</f>
        <v>0</v>
      </c>
      <c r="AD148" s="104">
        <f>'Advance Control'!$I$53</f>
        <v>1.7050993865985952E-3</v>
      </c>
      <c r="AE148" s="55">
        <f t="shared" si="530"/>
        <v>1.7050993865985952E-3</v>
      </c>
      <c r="AF148" s="56">
        <f t="shared" ref="AF148:AF150" si="536">AD148*$AA$172</f>
        <v>7.4784994107453609E-3</v>
      </c>
      <c r="AG148" s="226" t="str">
        <f t="shared" si="505"/>
        <v>Mangrove Restoration</v>
      </c>
      <c r="AH148" s="99">
        <f>'Advance Control'!$F$53</f>
        <v>0</v>
      </c>
      <c r="AI148" s="100">
        <f t="shared" ref="AI148:AI152" si="537">AH148*$AG$172</f>
        <v>0</v>
      </c>
      <c r="AJ148" s="104">
        <f>'Advance Control'!$I$53</f>
        <v>1.7050993865985952E-3</v>
      </c>
      <c r="AK148" s="55">
        <f t="shared" si="531"/>
        <v>1.7050993865985952E-3</v>
      </c>
      <c r="AL148" s="56">
        <f t="shared" ref="AL148:AL150" si="538">AJ148*$AG$172</f>
        <v>1.4727574288825106E-2</v>
      </c>
      <c r="AM148" s="226" t="str">
        <f t="shared" si="506"/>
        <v>Mangrove Restoration</v>
      </c>
      <c r="AN148" s="99">
        <f>'Advance Control'!$F$53</f>
        <v>0</v>
      </c>
      <c r="AO148" s="100">
        <f t="shared" ref="AO148:AO152" si="539">AN148*$AM$172</f>
        <v>0</v>
      </c>
      <c r="AP148" s="104">
        <f>'Advance Control'!$I$53</f>
        <v>1.7050993865985952E-3</v>
      </c>
      <c r="AQ148" s="55">
        <f t="shared" si="532"/>
        <v>1.7050993865985952E-3</v>
      </c>
      <c r="AR148" s="56">
        <f t="shared" ref="AR148:AR150" si="540">AP148*$AM$172</f>
        <v>1.1337707120713719E-2</v>
      </c>
      <c r="AS148" s="176">
        <f t="shared" si="507"/>
        <v>5.5977168139479665E-2</v>
      </c>
      <c r="AT148" s="226" t="str">
        <f t="shared" si="508"/>
        <v>Mangrove Restoration</v>
      </c>
      <c r="AU148" s="102"/>
      <c r="AV148" s="100"/>
      <c r="AW148" s="106"/>
      <c r="AX148" s="55"/>
      <c r="AY148" s="56"/>
      <c r="AZ148" s="226" t="str">
        <f t="shared" si="509"/>
        <v>Mangrove Restoration</v>
      </c>
      <c r="BA148" s="102"/>
      <c r="BB148" s="100"/>
      <c r="BC148" s="106"/>
      <c r="BD148" s="55"/>
      <c r="BE148" s="56"/>
      <c r="BF148" s="226" t="str">
        <f t="shared" si="510"/>
        <v>Mangrove Restoration</v>
      </c>
      <c r="BG148" s="102"/>
      <c r="BH148" s="100"/>
      <c r="BI148" s="106"/>
      <c r="BJ148" s="55"/>
      <c r="BK148" s="56"/>
      <c r="BL148" s="226" t="str">
        <f t="shared" si="511"/>
        <v>Mangrove Restoration</v>
      </c>
      <c r="BM148" s="102"/>
      <c r="BN148" s="100"/>
      <c r="BO148" s="106"/>
      <c r="BP148" s="55"/>
      <c r="BQ148" s="56"/>
      <c r="BR148" s="226" t="str">
        <f t="shared" si="512"/>
        <v>Mangrove Restoration</v>
      </c>
      <c r="BS148" s="102"/>
      <c r="BT148" s="103"/>
      <c r="BU148" s="106"/>
      <c r="BV148" s="41"/>
      <c r="BW148" s="42"/>
      <c r="BX148" s="226" t="str">
        <f t="shared" si="513"/>
        <v>Mangrove Restoration</v>
      </c>
      <c r="BY148" s="102"/>
      <c r="BZ148" s="103"/>
      <c r="CA148" s="106"/>
      <c r="CB148" s="41"/>
      <c r="CC148" s="42"/>
      <c r="CD148" s="226" t="str">
        <f t="shared" si="514"/>
        <v>Mangrove Restoration</v>
      </c>
      <c r="CE148" s="102"/>
      <c r="CF148" s="103"/>
      <c r="CG148" s="106"/>
      <c r="CH148" s="41"/>
      <c r="CI148" s="42"/>
      <c r="CJ148" s="176">
        <f t="shared" si="497"/>
        <v>0</v>
      </c>
      <c r="CK148" s="226" t="str">
        <f t="shared" si="515"/>
        <v>Mangrove Restoration</v>
      </c>
      <c r="CL148" s="102"/>
      <c r="CM148" s="103"/>
      <c r="CN148" s="106"/>
      <c r="CO148" s="41"/>
      <c r="CP148" s="42"/>
      <c r="CQ148" s="226" t="str">
        <f t="shared" si="516"/>
        <v>Mangrove Restoration</v>
      </c>
      <c r="CR148" s="102"/>
      <c r="CS148" s="126"/>
      <c r="CT148" s="106"/>
      <c r="CU148" s="51"/>
      <c r="CV148" s="52"/>
      <c r="CW148" s="226" t="str">
        <f t="shared" si="517"/>
        <v>Mangrove Restoration</v>
      </c>
      <c r="CX148" s="102"/>
      <c r="CY148" s="126"/>
      <c r="CZ148" s="106"/>
      <c r="DA148" s="51"/>
      <c r="DB148" s="52"/>
      <c r="DC148" s="226" t="str">
        <f t="shared" si="518"/>
        <v>Mangrove Restoration</v>
      </c>
      <c r="DD148" s="125"/>
      <c r="DE148" s="126"/>
      <c r="DF148" s="113"/>
      <c r="DG148" s="51"/>
      <c r="DH148" s="52"/>
      <c r="DI148" s="226" t="str">
        <f t="shared" si="519"/>
        <v>Mangrove Restoration</v>
      </c>
      <c r="DJ148" s="125"/>
      <c r="DK148" s="126"/>
      <c r="DL148" s="113"/>
      <c r="DM148" s="51"/>
      <c r="DN148" s="52"/>
      <c r="DO148" s="226" t="str">
        <f t="shared" si="520"/>
        <v>Mangrove Restoration</v>
      </c>
      <c r="DP148" s="102"/>
      <c r="DQ148" s="103"/>
      <c r="DR148" s="106"/>
      <c r="DS148" s="41"/>
      <c r="DT148" s="42"/>
      <c r="DU148" s="226" t="str">
        <f t="shared" si="521"/>
        <v>Mangrove Restoration</v>
      </c>
      <c r="DV148" s="102"/>
      <c r="DW148" s="103"/>
      <c r="DX148" s="106"/>
      <c r="DY148" s="41"/>
      <c r="DZ148" s="42"/>
      <c r="EA148" s="176">
        <f t="shared" si="498"/>
        <v>0</v>
      </c>
      <c r="EB148" s="226" t="str">
        <f t="shared" si="522"/>
        <v>Mangrove Restoration</v>
      </c>
      <c r="EC148" s="102"/>
      <c r="ED148" s="126"/>
      <c r="EE148" s="106"/>
      <c r="EF148" s="51"/>
      <c r="EG148" s="52"/>
      <c r="EH148" s="226" t="str">
        <f t="shared" si="523"/>
        <v>Mangrove Restoration</v>
      </c>
      <c r="EI148" s="102"/>
      <c r="EJ148" s="126"/>
      <c r="EK148" s="106"/>
      <c r="EL148" s="51"/>
      <c r="EM148" s="52"/>
      <c r="EN148" s="226" t="str">
        <f t="shared" si="524"/>
        <v>Mangrove Restoration</v>
      </c>
      <c r="EO148" s="102"/>
      <c r="EP148" s="126"/>
      <c r="EQ148" s="106"/>
      <c r="ER148" s="51"/>
      <c r="ES148" s="52"/>
      <c r="ET148" s="226" t="str">
        <f t="shared" si="525"/>
        <v>Mangrove Restoration</v>
      </c>
      <c r="EU148" s="102"/>
      <c r="EV148" s="103"/>
      <c r="EW148" s="106"/>
      <c r="EX148" s="41"/>
      <c r="EY148" s="42"/>
      <c r="EZ148" s="226" t="str">
        <f t="shared" si="526"/>
        <v>Mangrove Restoration</v>
      </c>
      <c r="FA148" s="125"/>
      <c r="FB148" s="126"/>
      <c r="FC148" s="113"/>
      <c r="FD148" s="51"/>
      <c r="FE148" s="52"/>
      <c r="FF148" s="226" t="str">
        <f t="shared" si="527"/>
        <v>Mangrove Restoration</v>
      </c>
      <c r="FG148" s="102"/>
      <c r="FH148" s="103"/>
      <c r="FI148" s="106"/>
      <c r="FJ148" s="41"/>
      <c r="FK148" s="42"/>
      <c r="FL148" s="226" t="str">
        <f t="shared" si="528"/>
        <v>Mangrove Restoration</v>
      </c>
      <c r="FM148" s="102"/>
      <c r="FN148" s="103"/>
      <c r="FO148" s="106"/>
      <c r="FP148" s="41"/>
      <c r="FQ148" s="42"/>
      <c r="FR148" s="176">
        <f t="shared" si="499"/>
        <v>0</v>
      </c>
      <c r="FS148" s="34"/>
      <c r="FT148" s="34"/>
      <c r="FU148" s="34"/>
      <c r="FV148" s="33"/>
      <c r="FW148" s="37"/>
    </row>
    <row r="149" spans="1:179" ht="12.6" customHeight="1">
      <c r="A149" s="1094"/>
      <c r="B149" s="195" t="s">
        <v>91</v>
      </c>
      <c r="C149" s="226" t="str">
        <f t="shared" si="500"/>
        <v>Tropical Forest Restoration</v>
      </c>
      <c r="D149" s="120"/>
      <c r="E149" s="100"/>
      <c r="F149" s="104"/>
      <c r="G149" s="54"/>
      <c r="H149" s="56"/>
      <c r="I149" s="226" t="str">
        <f t="shared" si="501"/>
        <v>Tropical Forest Restoration</v>
      </c>
      <c r="J149" s="101"/>
      <c r="K149" s="100"/>
      <c r="L149" s="104"/>
      <c r="M149" s="54"/>
      <c r="N149" s="56"/>
      <c r="O149" s="226" t="str">
        <f t="shared" si="502"/>
        <v>Tropical Forest Restoration</v>
      </c>
      <c r="P149" s="101"/>
      <c r="Q149" s="100"/>
      <c r="R149" s="104"/>
      <c r="S149" s="54"/>
      <c r="T149" s="56"/>
      <c r="U149" s="226" t="str">
        <f t="shared" si="503"/>
        <v>Tropical Forest Restoration</v>
      </c>
      <c r="V149" s="100"/>
      <c r="W149" s="100"/>
      <c r="X149" s="104"/>
      <c r="Y149" s="55"/>
      <c r="Z149" s="56"/>
      <c r="AA149" s="226" t="str">
        <f t="shared" si="504"/>
        <v>Tropical Forest Restoration</v>
      </c>
      <c r="AB149" s="100"/>
      <c r="AC149" s="100"/>
      <c r="AD149" s="104"/>
      <c r="AE149" s="55"/>
      <c r="AF149" s="56"/>
      <c r="AG149" s="226" t="str">
        <f t="shared" si="505"/>
        <v>Tropical Forest Restoration</v>
      </c>
      <c r="AH149" s="100"/>
      <c r="AI149" s="100"/>
      <c r="AJ149" s="104"/>
      <c r="AK149" s="55"/>
      <c r="AL149" s="56"/>
      <c r="AM149" s="226" t="str">
        <f t="shared" si="506"/>
        <v>Tropical Forest Restoration</v>
      </c>
      <c r="AN149" s="100"/>
      <c r="AO149" s="100"/>
      <c r="AP149" s="104"/>
      <c r="AQ149" s="55"/>
      <c r="AR149" s="56"/>
      <c r="AS149" s="176">
        <f t="shared" si="507"/>
        <v>0</v>
      </c>
      <c r="AT149" s="226" t="str">
        <f t="shared" si="508"/>
        <v>Tropical Forest Restoration</v>
      </c>
      <c r="AU149" s="100"/>
      <c r="AV149" s="100"/>
      <c r="AW149" s="104"/>
      <c r="AX149" s="55"/>
      <c r="AY149" s="56"/>
      <c r="AZ149" s="226" t="str">
        <f t="shared" si="509"/>
        <v>Tropical Forest Restoration</v>
      </c>
      <c r="BA149" s="100"/>
      <c r="BB149" s="100"/>
      <c r="BC149" s="104"/>
      <c r="BD149" s="55"/>
      <c r="BE149" s="56"/>
      <c r="BF149" s="226" t="str">
        <f t="shared" si="510"/>
        <v>Tropical Forest Restoration</v>
      </c>
      <c r="BG149" s="100"/>
      <c r="BH149" s="100"/>
      <c r="BI149" s="104"/>
      <c r="BJ149" s="55"/>
      <c r="BK149" s="56"/>
      <c r="BL149" s="226" t="str">
        <f t="shared" si="511"/>
        <v>Tropical Forest Restoration</v>
      </c>
      <c r="BM149" s="100"/>
      <c r="BN149" s="100"/>
      <c r="BO149" s="104"/>
      <c r="BP149" s="55"/>
      <c r="BQ149" s="56"/>
      <c r="BR149" s="226" t="str">
        <f t="shared" si="512"/>
        <v>Tropical Forest Restoration</v>
      </c>
      <c r="BS149" s="100"/>
      <c r="BT149" s="100"/>
      <c r="BU149" s="104"/>
      <c r="BV149" s="55"/>
      <c r="BW149" s="56"/>
      <c r="BX149" s="226" t="str">
        <f t="shared" si="513"/>
        <v>Tropical Forest Restoration</v>
      </c>
      <c r="BY149" s="100"/>
      <c r="BZ149" s="100"/>
      <c r="CA149" s="104"/>
      <c r="CB149" s="55"/>
      <c r="CC149" s="56"/>
      <c r="CD149" s="226" t="str">
        <f t="shared" si="514"/>
        <v>Tropical Forest Restoration</v>
      </c>
      <c r="CE149" s="100"/>
      <c r="CF149" s="100"/>
      <c r="CG149" s="104"/>
      <c r="CH149" s="55"/>
      <c r="CI149" s="56"/>
      <c r="CJ149" s="176">
        <f t="shared" si="497"/>
        <v>0</v>
      </c>
      <c r="CK149" s="226" t="str">
        <f t="shared" si="515"/>
        <v>Tropical Forest Restoration</v>
      </c>
      <c r="CL149" s="103"/>
      <c r="CM149" s="100"/>
      <c r="CN149" s="112"/>
      <c r="CO149" s="55"/>
      <c r="CP149" s="56"/>
      <c r="CQ149" s="226" t="str">
        <f t="shared" si="516"/>
        <v>Tropical Forest Restoration</v>
      </c>
      <c r="CR149" s="103"/>
      <c r="CS149" s="100"/>
      <c r="CT149" s="112"/>
      <c r="CU149" s="55"/>
      <c r="CV149" s="56"/>
      <c r="CW149" s="226" t="str">
        <f t="shared" si="517"/>
        <v>Tropical Forest Restoration</v>
      </c>
      <c r="CX149" s="103"/>
      <c r="CY149" s="103"/>
      <c r="CZ149" s="112"/>
      <c r="DA149" s="41"/>
      <c r="DB149" s="42"/>
      <c r="DC149" s="226" t="str">
        <f t="shared" si="518"/>
        <v>Tropical Forest Restoration</v>
      </c>
      <c r="DD149" s="103"/>
      <c r="DE149" s="103"/>
      <c r="DF149" s="106"/>
      <c r="DG149" s="41"/>
      <c r="DH149" s="42"/>
      <c r="DI149" s="226" t="str">
        <f t="shared" si="519"/>
        <v>Tropical Forest Restoration</v>
      </c>
      <c r="DJ149" s="100"/>
      <c r="DK149" s="100"/>
      <c r="DL149" s="104"/>
      <c r="DM149" s="55"/>
      <c r="DN149" s="56"/>
      <c r="DO149" s="226" t="str">
        <f t="shared" si="520"/>
        <v>Tropical Forest Restoration</v>
      </c>
      <c r="DP149" s="103"/>
      <c r="DQ149" s="103"/>
      <c r="DR149" s="106"/>
      <c r="DS149" s="41"/>
      <c r="DT149" s="42"/>
      <c r="DU149" s="226" t="str">
        <f t="shared" si="521"/>
        <v>Tropical Forest Restoration</v>
      </c>
      <c r="DV149" s="103"/>
      <c r="DW149" s="103"/>
      <c r="DX149" s="106"/>
      <c r="DY149" s="41"/>
      <c r="DZ149" s="42"/>
      <c r="EA149" s="176">
        <f t="shared" si="498"/>
        <v>0</v>
      </c>
      <c r="EB149" s="226" t="str">
        <f t="shared" si="522"/>
        <v>Tropical Forest Restoration</v>
      </c>
      <c r="EC149" s="103"/>
      <c r="ED149" s="100"/>
      <c r="EE149" s="112"/>
      <c r="EF149" s="55"/>
      <c r="EG149" s="56"/>
      <c r="EH149" s="226" t="str">
        <f t="shared" si="523"/>
        <v>Tropical Forest Restoration</v>
      </c>
      <c r="EI149" s="103"/>
      <c r="EJ149" s="100"/>
      <c r="EK149" s="112"/>
      <c r="EL149" s="55"/>
      <c r="EM149" s="56"/>
      <c r="EN149" s="226" t="str">
        <f t="shared" si="524"/>
        <v>Tropical Forest Restoration</v>
      </c>
      <c r="EO149" s="103"/>
      <c r="EP149" s="103"/>
      <c r="EQ149" s="112"/>
      <c r="ER149" s="41"/>
      <c r="ES149" s="42"/>
      <c r="ET149" s="226" t="str">
        <f t="shared" si="525"/>
        <v>Tropical Forest Restoration</v>
      </c>
      <c r="EU149" s="103"/>
      <c r="EV149" s="103"/>
      <c r="EW149" s="106"/>
      <c r="EX149" s="41"/>
      <c r="EY149" s="42"/>
      <c r="EZ149" s="226" t="str">
        <f t="shared" si="526"/>
        <v>Tropical Forest Restoration</v>
      </c>
      <c r="FA149" s="100"/>
      <c r="FB149" s="100"/>
      <c r="FC149" s="104"/>
      <c r="FD149" s="55"/>
      <c r="FE149" s="56"/>
      <c r="FF149" s="226" t="str">
        <f t="shared" si="527"/>
        <v>Tropical Forest Restoration</v>
      </c>
      <c r="FG149" s="103"/>
      <c r="FH149" s="103"/>
      <c r="FI149" s="106"/>
      <c r="FJ149" s="41"/>
      <c r="FK149" s="42"/>
      <c r="FL149" s="226" t="str">
        <f t="shared" si="528"/>
        <v>Tropical Forest Restoration</v>
      </c>
      <c r="FM149" s="103"/>
      <c r="FN149" s="103"/>
      <c r="FO149" s="106"/>
      <c r="FP149" s="41"/>
      <c r="FQ149" s="42"/>
      <c r="FR149" s="176">
        <f t="shared" si="499"/>
        <v>0</v>
      </c>
      <c r="FS149" s="32"/>
      <c r="FT149" s="34"/>
      <c r="FU149" s="34"/>
      <c r="FV149" s="38"/>
      <c r="FW149" s="37"/>
    </row>
    <row r="150" spans="1:179" ht="12.6" customHeight="1">
      <c r="A150" s="1094"/>
      <c r="B150" s="195" t="s">
        <v>92</v>
      </c>
      <c r="C150" s="226" t="str">
        <f t="shared" si="500"/>
        <v>Temperate Forest Restoration</v>
      </c>
      <c r="D150" s="120"/>
      <c r="E150" s="100"/>
      <c r="F150" s="106"/>
      <c r="G150" s="291"/>
      <c r="H150" s="56"/>
      <c r="I150" s="226" t="str">
        <f t="shared" si="501"/>
        <v>Temperate Forest Restoration</v>
      </c>
      <c r="J150" s="101"/>
      <c r="K150" s="100"/>
      <c r="L150" s="106"/>
      <c r="M150" s="291"/>
      <c r="N150" s="56"/>
      <c r="O150" s="226" t="str">
        <f t="shared" si="502"/>
        <v>Temperate Forest Restoration</v>
      </c>
      <c r="P150" s="101"/>
      <c r="Q150" s="100"/>
      <c r="R150" s="106"/>
      <c r="S150" s="291"/>
      <c r="T150" s="56"/>
      <c r="U150" s="226" t="str">
        <f t="shared" si="503"/>
        <v>Temperate Forest Restoration</v>
      </c>
      <c r="V150" s="100">
        <f>'Advance Control'!$F$51</f>
        <v>0</v>
      </c>
      <c r="W150" s="100">
        <f t="shared" si="533"/>
        <v>0</v>
      </c>
      <c r="X150" s="113">
        <f>'Advance Control'!$I$51</f>
        <v>0.6394122699744732</v>
      </c>
      <c r="Y150" s="55">
        <f t="shared" si="529"/>
        <v>0.6394122699744732</v>
      </c>
      <c r="Z150" s="56">
        <f t="shared" si="534"/>
        <v>8.4125202446983032</v>
      </c>
      <c r="AA150" s="226" t="str">
        <f t="shared" si="504"/>
        <v>Temperate Forest Restoration</v>
      </c>
      <c r="AB150" s="100">
        <f>'Advance Control'!$F$51</f>
        <v>0</v>
      </c>
      <c r="AC150" s="100">
        <f t="shared" si="535"/>
        <v>0</v>
      </c>
      <c r="AD150" s="113">
        <f>'Advance Control'!$I$51</f>
        <v>0.6394122699744732</v>
      </c>
      <c r="AE150" s="55">
        <f t="shared" si="530"/>
        <v>0.6394122699744732</v>
      </c>
      <c r="AF150" s="56">
        <f t="shared" si="536"/>
        <v>2.8044372790295107</v>
      </c>
      <c r="AG150" s="226" t="str">
        <f t="shared" si="505"/>
        <v>Temperate Forest Restoration</v>
      </c>
      <c r="AH150" s="100">
        <f>'Advance Control'!$F$51</f>
        <v>0</v>
      </c>
      <c r="AI150" s="100">
        <f t="shared" si="537"/>
        <v>0</v>
      </c>
      <c r="AJ150" s="113">
        <f>'Advance Control'!$I$51</f>
        <v>0.6394122699744732</v>
      </c>
      <c r="AK150" s="55">
        <f t="shared" si="531"/>
        <v>0.6394122699744732</v>
      </c>
      <c r="AL150" s="56">
        <f t="shared" si="538"/>
        <v>5.5228403583094146</v>
      </c>
      <c r="AM150" s="226" t="str">
        <f t="shared" si="506"/>
        <v>Temperate Forest Restoration</v>
      </c>
      <c r="AN150" s="100">
        <f>'Advance Control'!$F$51</f>
        <v>0</v>
      </c>
      <c r="AO150" s="100">
        <f t="shared" si="539"/>
        <v>0</v>
      </c>
      <c r="AP150" s="113">
        <f>'Advance Control'!$I$51</f>
        <v>0.6394122699744732</v>
      </c>
      <c r="AQ150" s="55">
        <f t="shared" si="532"/>
        <v>0.6394122699744732</v>
      </c>
      <c r="AR150" s="56">
        <f t="shared" si="540"/>
        <v>4.2516401702676454</v>
      </c>
      <c r="AS150" s="176">
        <f t="shared" si="507"/>
        <v>20.991438052304876</v>
      </c>
      <c r="AT150" s="226" t="str">
        <f t="shared" si="508"/>
        <v>Temperate Forest Restoration</v>
      </c>
      <c r="AU150" s="100"/>
      <c r="AV150" s="100"/>
      <c r="AW150" s="104"/>
      <c r="AX150" s="55"/>
      <c r="AY150" s="56"/>
      <c r="AZ150" s="226" t="str">
        <f t="shared" si="509"/>
        <v>Temperate Forest Restoration</v>
      </c>
      <c r="BA150" s="100"/>
      <c r="BB150" s="100"/>
      <c r="BC150" s="104"/>
      <c r="BD150" s="55"/>
      <c r="BE150" s="56"/>
      <c r="BF150" s="226" t="str">
        <f t="shared" si="510"/>
        <v>Temperate Forest Restoration</v>
      </c>
      <c r="BG150" s="100"/>
      <c r="BH150" s="100"/>
      <c r="BI150" s="104"/>
      <c r="BJ150" s="55"/>
      <c r="BK150" s="56"/>
      <c r="BL150" s="226" t="str">
        <f t="shared" si="511"/>
        <v>Temperate Forest Restoration</v>
      </c>
      <c r="BM150" s="100"/>
      <c r="BN150" s="100"/>
      <c r="BO150" s="104"/>
      <c r="BP150" s="55"/>
      <c r="BQ150" s="56"/>
      <c r="BR150" s="226" t="str">
        <f t="shared" si="512"/>
        <v>Temperate Forest Restoration</v>
      </c>
      <c r="BS150" s="100"/>
      <c r="BT150" s="100"/>
      <c r="BU150" s="104"/>
      <c r="BV150" s="55"/>
      <c r="BW150" s="56"/>
      <c r="BX150" s="226" t="str">
        <f t="shared" si="513"/>
        <v>Temperate Forest Restoration</v>
      </c>
      <c r="BY150" s="100"/>
      <c r="BZ150" s="100"/>
      <c r="CA150" s="104"/>
      <c r="CB150" s="55"/>
      <c r="CC150" s="56"/>
      <c r="CD150" s="226" t="str">
        <f t="shared" si="514"/>
        <v>Temperate Forest Restoration</v>
      </c>
      <c r="CE150" s="100"/>
      <c r="CF150" s="100"/>
      <c r="CG150" s="104"/>
      <c r="CH150" s="55"/>
      <c r="CI150" s="56"/>
      <c r="CJ150" s="176">
        <f t="shared" si="497"/>
        <v>0</v>
      </c>
      <c r="CK150" s="226" t="str">
        <f t="shared" si="515"/>
        <v>Temperate Forest Restoration</v>
      </c>
      <c r="CL150" s="103"/>
      <c r="CM150" s="100"/>
      <c r="CN150" s="106"/>
      <c r="CO150" s="55"/>
      <c r="CP150" s="56"/>
      <c r="CQ150" s="226" t="str">
        <f t="shared" si="516"/>
        <v>Temperate Forest Restoration</v>
      </c>
      <c r="CR150" s="103"/>
      <c r="CS150" s="100"/>
      <c r="CT150" s="106"/>
      <c r="CU150" s="55"/>
      <c r="CV150" s="56"/>
      <c r="CW150" s="226" t="str">
        <f t="shared" si="517"/>
        <v>Temperate Forest Restoration</v>
      </c>
      <c r="CX150" s="103"/>
      <c r="CY150" s="103"/>
      <c r="CZ150" s="106"/>
      <c r="DA150" s="41"/>
      <c r="DB150" s="42"/>
      <c r="DC150" s="226" t="str">
        <f t="shared" si="518"/>
        <v>Temperate Forest Restoration</v>
      </c>
      <c r="DD150" s="103"/>
      <c r="DE150" s="103"/>
      <c r="DF150" s="106"/>
      <c r="DG150" s="41"/>
      <c r="DH150" s="42"/>
      <c r="DI150" s="226" t="str">
        <f t="shared" si="519"/>
        <v>Temperate Forest Restoration</v>
      </c>
      <c r="DJ150" s="100"/>
      <c r="DK150" s="100"/>
      <c r="DL150" s="104"/>
      <c r="DM150" s="55"/>
      <c r="DN150" s="56"/>
      <c r="DO150" s="226" t="str">
        <f t="shared" si="520"/>
        <v>Temperate Forest Restoration</v>
      </c>
      <c r="DP150" s="103"/>
      <c r="DQ150" s="103"/>
      <c r="DR150" s="106"/>
      <c r="DS150" s="41"/>
      <c r="DT150" s="42"/>
      <c r="DU150" s="226" t="str">
        <f t="shared" si="521"/>
        <v>Temperate Forest Restoration</v>
      </c>
      <c r="DV150" s="103"/>
      <c r="DW150" s="103"/>
      <c r="DX150" s="106"/>
      <c r="DY150" s="41"/>
      <c r="DZ150" s="42"/>
      <c r="EA150" s="176">
        <f t="shared" si="498"/>
        <v>0</v>
      </c>
      <c r="EB150" s="226" t="str">
        <f t="shared" si="522"/>
        <v>Temperate Forest Restoration</v>
      </c>
      <c r="EC150" s="103"/>
      <c r="ED150" s="100"/>
      <c r="EE150" s="106"/>
      <c r="EF150" s="55"/>
      <c r="EG150" s="56"/>
      <c r="EH150" s="226" t="str">
        <f t="shared" si="523"/>
        <v>Temperate Forest Restoration</v>
      </c>
      <c r="EI150" s="103"/>
      <c r="EJ150" s="100"/>
      <c r="EK150" s="106"/>
      <c r="EL150" s="55"/>
      <c r="EM150" s="56"/>
      <c r="EN150" s="226" t="str">
        <f t="shared" si="524"/>
        <v>Temperate Forest Restoration</v>
      </c>
      <c r="EO150" s="103"/>
      <c r="EP150" s="103"/>
      <c r="EQ150" s="106"/>
      <c r="ER150" s="41"/>
      <c r="ES150" s="42"/>
      <c r="ET150" s="226" t="str">
        <f t="shared" si="525"/>
        <v>Temperate Forest Restoration</v>
      </c>
      <c r="EU150" s="103"/>
      <c r="EV150" s="103"/>
      <c r="EW150" s="106"/>
      <c r="EX150" s="41"/>
      <c r="EY150" s="42"/>
      <c r="EZ150" s="226" t="str">
        <f t="shared" si="526"/>
        <v>Temperate Forest Restoration</v>
      </c>
      <c r="FA150" s="100"/>
      <c r="FB150" s="100"/>
      <c r="FC150" s="104"/>
      <c r="FD150" s="55"/>
      <c r="FE150" s="56"/>
      <c r="FF150" s="226" t="str">
        <f t="shared" si="527"/>
        <v>Temperate Forest Restoration</v>
      </c>
      <c r="FG150" s="103"/>
      <c r="FH150" s="103"/>
      <c r="FI150" s="106"/>
      <c r="FJ150" s="41"/>
      <c r="FK150" s="42"/>
      <c r="FL150" s="226" t="str">
        <f t="shared" si="528"/>
        <v>Temperate Forest Restoration</v>
      </c>
      <c r="FM150" s="103"/>
      <c r="FN150" s="103"/>
      <c r="FO150" s="106"/>
      <c r="FP150" s="41"/>
      <c r="FQ150" s="42"/>
      <c r="FR150" s="176">
        <f t="shared" si="499"/>
        <v>0</v>
      </c>
      <c r="FS150" s="32"/>
      <c r="FT150" s="34"/>
      <c r="FU150" s="34"/>
      <c r="FV150" s="38"/>
      <c r="FW150" s="37"/>
    </row>
    <row r="151" spans="1:179" ht="12.6" customHeight="1">
      <c r="A151" s="1094"/>
      <c r="B151" s="195" t="s">
        <v>93</v>
      </c>
      <c r="C151" s="226" t="str">
        <f t="shared" si="500"/>
        <v>Afforestation</v>
      </c>
      <c r="D151" s="120"/>
      <c r="E151" s="100"/>
      <c r="F151" s="104"/>
      <c r="G151" s="291"/>
      <c r="H151" s="56"/>
      <c r="I151" s="226" t="str">
        <f t="shared" si="501"/>
        <v>Afforestation</v>
      </c>
      <c r="J151" s="120"/>
      <c r="K151" s="100"/>
      <c r="L151" s="104"/>
      <c r="M151" s="291"/>
      <c r="N151" s="56"/>
      <c r="O151" s="226" t="str">
        <f t="shared" si="502"/>
        <v>Afforestation</v>
      </c>
      <c r="P151" s="120"/>
      <c r="Q151" s="100"/>
      <c r="R151" s="104"/>
      <c r="S151" s="291"/>
      <c r="T151" s="56"/>
      <c r="U151" s="226" t="str">
        <f t="shared" si="503"/>
        <v>Afforestation</v>
      </c>
      <c r="V151" s="99">
        <f>'Advance Control'!$F$55</f>
        <v>0.27964341879524995</v>
      </c>
      <c r="W151" s="100">
        <f>V151*$U$172</f>
        <v>3.6791691876754316</v>
      </c>
      <c r="X151" s="104">
        <f>'Advance Control'!$I$55</f>
        <v>0</v>
      </c>
      <c r="Y151" s="55">
        <f t="shared" si="529"/>
        <v>0.27964341879524995</v>
      </c>
      <c r="Z151" s="56">
        <f>X151*$U$172</f>
        <v>0</v>
      </c>
      <c r="AA151" s="226" t="str">
        <f t="shared" si="504"/>
        <v>Afforestation</v>
      </c>
      <c r="AB151" s="99">
        <f>'Advance Control'!$F$55</f>
        <v>0.27964341879524995</v>
      </c>
      <c r="AC151" s="100">
        <f>AB151*$AA$172</f>
        <v>1.2265051287426332</v>
      </c>
      <c r="AD151" s="104">
        <f>'Advance Control'!$I$55</f>
        <v>0</v>
      </c>
      <c r="AE151" s="55">
        <f t="shared" ref="AE151:AE152" si="541">(AB151+AD151)</f>
        <v>0.27964341879524995</v>
      </c>
      <c r="AF151" s="56">
        <f>AD151*$AA$172</f>
        <v>0</v>
      </c>
      <c r="AG151" s="226" t="str">
        <f t="shared" si="505"/>
        <v>Afforestation</v>
      </c>
      <c r="AH151" s="99">
        <f>'Advance Control'!$F$55</f>
        <v>0.27964341879524995</v>
      </c>
      <c r="AI151" s="100">
        <f>AH151*$AG$172</f>
        <v>2.4153836761995278</v>
      </c>
      <c r="AJ151" s="104">
        <f>'Advance Control'!$I$55</f>
        <v>0</v>
      </c>
      <c r="AK151" s="55">
        <f t="shared" ref="AK151:AK152" si="542">(AH151+AJ151)</f>
        <v>0.27964341879524995</v>
      </c>
      <c r="AL151" s="56">
        <f>AJ151*$AG$172</f>
        <v>0</v>
      </c>
      <c r="AM151" s="226" t="str">
        <f t="shared" si="506"/>
        <v>Afforestation</v>
      </c>
      <c r="AN151" s="99">
        <f>'Advance Control'!$F$55</f>
        <v>0.27964341879524995</v>
      </c>
      <c r="AO151" s="100">
        <f>AN151*$AM$172</f>
        <v>1.8594313067347428</v>
      </c>
      <c r="AP151" s="104">
        <f>'Advance Control'!$I$55</f>
        <v>0</v>
      </c>
      <c r="AQ151" s="55">
        <f t="shared" ref="AQ151:AQ152" si="543">(AN151+AP151)</f>
        <v>0.27964341879524995</v>
      </c>
      <c r="AR151" s="56">
        <f>AP151*$AM$172</f>
        <v>0</v>
      </c>
      <c r="AS151" s="176">
        <f t="shared" si="507"/>
        <v>9.1804892993523346</v>
      </c>
      <c r="AT151" s="226" t="str">
        <f t="shared" si="508"/>
        <v>Afforestation</v>
      </c>
      <c r="AU151" s="101"/>
      <c r="AV151" s="100"/>
      <c r="AW151" s="107"/>
      <c r="AX151" s="55"/>
      <c r="AY151" s="56"/>
      <c r="AZ151" s="226" t="str">
        <f t="shared" si="509"/>
        <v>Afforestation</v>
      </c>
      <c r="BA151" s="101"/>
      <c r="BB151" s="100"/>
      <c r="BC151" s="107"/>
      <c r="BD151" s="55"/>
      <c r="BE151" s="56"/>
      <c r="BF151" s="226" t="str">
        <f t="shared" si="510"/>
        <v>Afforestation</v>
      </c>
      <c r="BG151" s="101"/>
      <c r="BH151" s="100"/>
      <c r="BI151" s="107"/>
      <c r="BJ151" s="55"/>
      <c r="BK151" s="56"/>
      <c r="BL151" s="226" t="str">
        <f t="shared" si="511"/>
        <v>Afforestation</v>
      </c>
      <c r="BM151" s="101">
        <f>'Advance Control'!$F$108</f>
        <v>0</v>
      </c>
      <c r="BN151" s="100">
        <f t="shared" ref="BN151" si="544">BM151*$BL$172</f>
        <v>0</v>
      </c>
      <c r="BO151" s="104">
        <f>'Advance Control'!$I$108</f>
        <v>0.4</v>
      </c>
      <c r="BP151" s="55">
        <f>(BM151+BO151)</f>
        <v>0.4</v>
      </c>
      <c r="BQ151" s="56">
        <f>BO151*$BL$172</f>
        <v>2.1907248000000004</v>
      </c>
      <c r="BR151" s="226" t="str">
        <f t="shared" si="512"/>
        <v>Afforestation</v>
      </c>
      <c r="BS151" s="101">
        <f>'Advance Control'!$F$108</f>
        <v>0</v>
      </c>
      <c r="BT151" s="126">
        <f>BS151*$BR$172</f>
        <v>0</v>
      </c>
      <c r="BU151" s="104">
        <f>'Advance Control'!$I$108</f>
        <v>0.4</v>
      </c>
      <c r="BV151" s="55">
        <f>(BS151+BU151)</f>
        <v>0.4</v>
      </c>
      <c r="BW151" s="56">
        <f>BU151*$BR$172</f>
        <v>3.9433735999999997</v>
      </c>
      <c r="BX151" s="226" t="str">
        <f t="shared" si="513"/>
        <v>Afforestation</v>
      </c>
      <c r="BY151" s="101">
        <f>'Advance Control'!$F$108</f>
        <v>0</v>
      </c>
      <c r="BZ151" s="126">
        <f>BY151*$BX$172</f>
        <v>0</v>
      </c>
      <c r="CA151" s="104">
        <f>'Advance Control'!$I$108</f>
        <v>0.4</v>
      </c>
      <c r="CB151" s="55">
        <f>(BY151+CA151)</f>
        <v>0.4</v>
      </c>
      <c r="CC151" s="56">
        <f>CA151*$BX$172</f>
        <v>3.234038</v>
      </c>
      <c r="CD151" s="226" t="str">
        <f t="shared" si="514"/>
        <v>Afforestation</v>
      </c>
      <c r="CE151" s="101">
        <f>'Advance Control'!$F$108</f>
        <v>0</v>
      </c>
      <c r="CF151" s="126">
        <f>CE151*$CD$172</f>
        <v>0</v>
      </c>
      <c r="CG151" s="104">
        <f>'Advance Control'!$I$108</f>
        <v>0.4</v>
      </c>
      <c r="CH151" s="55">
        <f>(CE151+CG151)</f>
        <v>0.4</v>
      </c>
      <c r="CI151" s="56">
        <f>CG151*$CD$172</f>
        <v>2.0167511999999999</v>
      </c>
      <c r="CJ151" s="176">
        <f t="shared" si="497"/>
        <v>11.384887600000001</v>
      </c>
      <c r="CK151" s="226" t="str">
        <f t="shared" si="515"/>
        <v>Afforestation</v>
      </c>
      <c r="CL151" s="119"/>
      <c r="CM151" s="100"/>
      <c r="CN151" s="109"/>
      <c r="CO151" s="55"/>
      <c r="CP151" s="56"/>
      <c r="CQ151" s="226" t="str">
        <f t="shared" si="516"/>
        <v>Afforestation</v>
      </c>
      <c r="CR151" s="119"/>
      <c r="CS151" s="100"/>
      <c r="CT151" s="109"/>
      <c r="CU151" s="55"/>
      <c r="CV151" s="56"/>
      <c r="CW151" s="226" t="str">
        <f t="shared" si="517"/>
        <v>Afforestation</v>
      </c>
      <c r="CX151" s="119"/>
      <c r="CY151" s="103"/>
      <c r="CZ151" s="109"/>
      <c r="DA151" s="41"/>
      <c r="DB151" s="42"/>
      <c r="DC151" s="226" t="str">
        <f t="shared" si="518"/>
        <v>Afforestation</v>
      </c>
      <c r="DD151" s="119"/>
      <c r="DE151" s="103"/>
      <c r="DF151" s="109"/>
      <c r="DG151" s="41"/>
      <c r="DH151" s="42"/>
      <c r="DI151" s="226" t="str">
        <f t="shared" si="519"/>
        <v>Afforestation</v>
      </c>
      <c r="DJ151" s="101"/>
      <c r="DK151" s="100"/>
      <c r="DL151" s="107"/>
      <c r="DM151" s="55"/>
      <c r="DN151" s="56"/>
      <c r="DO151" s="226" t="str">
        <f t="shared" si="520"/>
        <v>Afforestation</v>
      </c>
      <c r="DP151" s="119"/>
      <c r="DQ151" s="103"/>
      <c r="DR151" s="109"/>
      <c r="DS151" s="41"/>
      <c r="DT151" s="42"/>
      <c r="DU151" s="226" t="str">
        <f t="shared" si="521"/>
        <v>Afforestation</v>
      </c>
      <c r="DV151" s="119"/>
      <c r="DW151" s="103"/>
      <c r="DX151" s="109"/>
      <c r="DY151" s="41"/>
      <c r="DZ151" s="42"/>
      <c r="EA151" s="176">
        <f t="shared" si="498"/>
        <v>0</v>
      </c>
      <c r="EB151" s="226" t="str">
        <f t="shared" si="522"/>
        <v>Afforestation</v>
      </c>
      <c r="EC151" s="119"/>
      <c r="ED151" s="100"/>
      <c r="EE151" s="109"/>
      <c r="EF151" s="55"/>
      <c r="EG151" s="56"/>
      <c r="EH151" s="226" t="str">
        <f t="shared" si="523"/>
        <v>Afforestation</v>
      </c>
      <c r="EI151" s="119"/>
      <c r="EJ151" s="100"/>
      <c r="EK151" s="109"/>
      <c r="EL151" s="55"/>
      <c r="EM151" s="56"/>
      <c r="EN151" s="226" t="str">
        <f t="shared" si="524"/>
        <v>Afforestation</v>
      </c>
      <c r="EO151" s="119"/>
      <c r="EP151" s="103"/>
      <c r="EQ151" s="109"/>
      <c r="ER151" s="41"/>
      <c r="ES151" s="42"/>
      <c r="ET151" s="226" t="str">
        <f t="shared" si="525"/>
        <v>Afforestation</v>
      </c>
      <c r="EU151" s="119"/>
      <c r="EV151" s="103"/>
      <c r="EW151" s="109"/>
      <c r="EX151" s="41"/>
      <c r="EY151" s="42"/>
      <c r="EZ151" s="226" t="str">
        <f t="shared" si="526"/>
        <v>Afforestation</v>
      </c>
      <c r="FA151" s="101"/>
      <c r="FB151" s="100"/>
      <c r="FC151" s="107"/>
      <c r="FD151" s="55"/>
      <c r="FE151" s="56"/>
      <c r="FF151" s="226" t="str">
        <f t="shared" si="527"/>
        <v>Afforestation</v>
      </c>
      <c r="FG151" s="119"/>
      <c r="FH151" s="103"/>
      <c r="FI151" s="109"/>
      <c r="FJ151" s="41"/>
      <c r="FK151" s="42"/>
      <c r="FL151" s="226" t="str">
        <f t="shared" si="528"/>
        <v>Afforestation</v>
      </c>
      <c r="FM151" s="119"/>
      <c r="FN151" s="103"/>
      <c r="FO151" s="109"/>
      <c r="FP151" s="41"/>
      <c r="FQ151" s="42"/>
      <c r="FR151" s="176">
        <f t="shared" si="499"/>
        <v>0</v>
      </c>
      <c r="FS151" s="32"/>
      <c r="FT151" s="34"/>
      <c r="FU151" s="34"/>
      <c r="FV151" s="38"/>
      <c r="FW151" s="37"/>
    </row>
    <row r="152" spans="1:179" ht="12.6" customHeight="1">
      <c r="A152" s="1094"/>
      <c r="B152" s="195" t="s">
        <v>94</v>
      </c>
      <c r="C152" s="226" t="str">
        <f t="shared" si="500"/>
        <v>Bamboo</v>
      </c>
      <c r="D152" s="120"/>
      <c r="E152" s="100"/>
      <c r="F152" s="105"/>
      <c r="G152" s="54"/>
      <c r="H152" s="56"/>
      <c r="I152" s="226" t="str">
        <f t="shared" si="501"/>
        <v>Bamboo</v>
      </c>
      <c r="J152" s="120"/>
      <c r="K152" s="100"/>
      <c r="L152" s="105"/>
      <c r="M152" s="54"/>
      <c r="N152" s="56"/>
      <c r="O152" s="226" t="str">
        <f t="shared" si="502"/>
        <v>Bamboo</v>
      </c>
      <c r="P152" s="120"/>
      <c r="Q152" s="100"/>
      <c r="R152" s="104"/>
      <c r="S152" s="54"/>
      <c r="T152" s="56"/>
      <c r="U152" s="226" t="str">
        <f t="shared" si="503"/>
        <v>Bamboo</v>
      </c>
      <c r="V152" s="99">
        <f>'Advance Control'!$F$54</f>
        <v>7.247240759506228E-2</v>
      </c>
      <c r="W152" s="100">
        <f t="shared" si="533"/>
        <v>0.95349373902353829</v>
      </c>
      <c r="X152" s="104">
        <f>'Advance Control'!$I$54</f>
        <v>0</v>
      </c>
      <c r="Y152" s="55">
        <f t="shared" si="529"/>
        <v>7.247240759506228E-2</v>
      </c>
      <c r="Z152" s="56">
        <f t="shared" si="534"/>
        <v>0</v>
      </c>
      <c r="AA152" s="226" t="str">
        <f t="shared" si="504"/>
        <v>Bamboo</v>
      </c>
      <c r="AB152" s="99">
        <f>'Advance Control'!$F$54</f>
        <v>7.247240759506228E-2</v>
      </c>
      <c r="AC152" s="100">
        <f t="shared" si="535"/>
        <v>0.31786115328804693</v>
      </c>
      <c r="AD152" s="104">
        <f>'Advance Control'!$I$54</f>
        <v>0</v>
      </c>
      <c r="AE152" s="55">
        <f t="shared" si="541"/>
        <v>7.247240759506228E-2</v>
      </c>
      <c r="AF152" s="56">
        <f t="shared" ref="AF152" si="545">AD152*$AA$172</f>
        <v>0</v>
      </c>
      <c r="AG152" s="226" t="str">
        <f t="shared" si="505"/>
        <v>Bamboo</v>
      </c>
      <c r="AH152" s="99">
        <f>'Advance Control'!$F$54</f>
        <v>7.247240759506228E-2</v>
      </c>
      <c r="AI152" s="100">
        <f t="shared" si="537"/>
        <v>0.62597099918936305</v>
      </c>
      <c r="AJ152" s="104">
        <f>'Advance Control'!$I$54</f>
        <v>0</v>
      </c>
      <c r="AK152" s="55">
        <f t="shared" si="542"/>
        <v>7.247240759506228E-2</v>
      </c>
      <c r="AL152" s="56">
        <f t="shared" ref="AL152" si="546">AJ152*$AG$172</f>
        <v>0</v>
      </c>
      <c r="AM152" s="226" t="str">
        <f t="shared" si="506"/>
        <v>Bamboo</v>
      </c>
      <c r="AN152" s="99">
        <f>'Advance Control'!$F$54</f>
        <v>7.247240759506228E-2</v>
      </c>
      <c r="AO152" s="100">
        <f t="shared" si="539"/>
        <v>0.48189034498740208</v>
      </c>
      <c r="AP152" s="104">
        <f>'Advance Control'!$I$54</f>
        <v>0</v>
      </c>
      <c r="AQ152" s="55">
        <f t="shared" si="543"/>
        <v>7.247240759506228E-2</v>
      </c>
      <c r="AR152" s="56">
        <f t="shared" ref="AR152" si="547">AP152*$AM$172</f>
        <v>0</v>
      </c>
      <c r="AS152" s="176">
        <f t="shared" si="507"/>
        <v>2.3792162364883502</v>
      </c>
      <c r="AT152" s="226" t="str">
        <f t="shared" si="508"/>
        <v>Bamboo</v>
      </c>
      <c r="AU152" s="101"/>
      <c r="AV152" s="100"/>
      <c r="AW152" s="104"/>
      <c r="AX152" s="55"/>
      <c r="AY152" s="56"/>
      <c r="AZ152" s="226" t="str">
        <f t="shared" si="509"/>
        <v>Bamboo</v>
      </c>
      <c r="BA152" s="101"/>
      <c r="BB152" s="100"/>
      <c r="BC152" s="104"/>
      <c r="BD152" s="55"/>
      <c r="BE152" s="56"/>
      <c r="BF152" s="226" t="str">
        <f t="shared" si="510"/>
        <v>Bamboo</v>
      </c>
      <c r="BG152" s="101"/>
      <c r="BH152" s="100"/>
      <c r="BI152" s="104"/>
      <c r="BJ152" s="55"/>
      <c r="BK152" s="56"/>
      <c r="BL152" s="226" t="str">
        <f t="shared" si="511"/>
        <v>Bamboo</v>
      </c>
      <c r="BM152" s="101"/>
      <c r="BN152" s="126"/>
      <c r="BO152" s="104"/>
      <c r="BP152" s="55"/>
      <c r="BQ152" s="56"/>
      <c r="BR152" s="226" t="str">
        <f t="shared" si="512"/>
        <v>Bamboo</v>
      </c>
      <c r="BS152" s="101"/>
      <c r="BT152" s="100"/>
      <c r="BU152" s="104"/>
      <c r="BV152" s="55"/>
      <c r="BW152" s="56"/>
      <c r="BX152" s="226" t="str">
        <f t="shared" si="513"/>
        <v>Bamboo</v>
      </c>
      <c r="BY152" s="101"/>
      <c r="BZ152" s="100"/>
      <c r="CA152" s="104"/>
      <c r="CB152" s="55"/>
      <c r="CC152" s="56"/>
      <c r="CD152" s="226" t="str">
        <f t="shared" si="514"/>
        <v>Bamboo</v>
      </c>
      <c r="CE152" s="101"/>
      <c r="CF152" s="100"/>
      <c r="CG152" s="104"/>
      <c r="CH152" s="55"/>
      <c r="CI152" s="56"/>
      <c r="CJ152" s="176">
        <f t="shared" si="497"/>
        <v>0</v>
      </c>
      <c r="CK152" s="226" t="str">
        <f t="shared" si="515"/>
        <v>Bamboo</v>
      </c>
      <c r="CL152" s="119"/>
      <c r="CM152" s="100"/>
      <c r="CN152" s="106"/>
      <c r="CO152" s="55"/>
      <c r="CP152" s="56"/>
      <c r="CQ152" s="226" t="str">
        <f t="shared" si="516"/>
        <v>Bamboo</v>
      </c>
      <c r="CR152" s="119"/>
      <c r="CS152" s="100"/>
      <c r="CT152" s="106"/>
      <c r="CU152" s="55"/>
      <c r="CV152" s="56"/>
      <c r="CW152" s="226" t="str">
        <f t="shared" si="517"/>
        <v>Bamboo</v>
      </c>
      <c r="CX152" s="119"/>
      <c r="CY152" s="103"/>
      <c r="CZ152" s="106"/>
      <c r="DA152" s="41"/>
      <c r="DB152" s="42"/>
      <c r="DC152" s="226" t="str">
        <f t="shared" si="518"/>
        <v>Bamboo</v>
      </c>
      <c r="DD152" s="119"/>
      <c r="DE152" s="103"/>
      <c r="DF152" s="106"/>
      <c r="DG152" s="41"/>
      <c r="DH152" s="42"/>
      <c r="DI152" s="226" t="str">
        <f t="shared" si="519"/>
        <v>Bamboo</v>
      </c>
      <c r="DJ152" s="101"/>
      <c r="DK152" s="100"/>
      <c r="DL152" s="104"/>
      <c r="DM152" s="55"/>
      <c r="DN152" s="56"/>
      <c r="DO152" s="226" t="str">
        <f t="shared" si="520"/>
        <v>Bamboo</v>
      </c>
      <c r="DP152" s="119"/>
      <c r="DQ152" s="103"/>
      <c r="DR152" s="106"/>
      <c r="DS152" s="41"/>
      <c r="DT152" s="42"/>
      <c r="DU152" s="226" t="str">
        <f t="shared" si="521"/>
        <v>Bamboo</v>
      </c>
      <c r="DV152" s="119"/>
      <c r="DW152" s="103"/>
      <c r="DX152" s="106"/>
      <c r="DY152" s="41"/>
      <c r="DZ152" s="42"/>
      <c r="EA152" s="176">
        <f t="shared" si="498"/>
        <v>0</v>
      </c>
      <c r="EB152" s="226" t="str">
        <f t="shared" si="522"/>
        <v>Bamboo</v>
      </c>
      <c r="EC152" s="119"/>
      <c r="ED152" s="100"/>
      <c r="EE152" s="106"/>
      <c r="EF152" s="55"/>
      <c r="EG152" s="56"/>
      <c r="EH152" s="226" t="str">
        <f t="shared" si="523"/>
        <v>Bamboo</v>
      </c>
      <c r="EI152" s="119"/>
      <c r="EJ152" s="100"/>
      <c r="EK152" s="106"/>
      <c r="EL152" s="55"/>
      <c r="EM152" s="56"/>
      <c r="EN152" s="226" t="str">
        <f t="shared" si="524"/>
        <v>Bamboo</v>
      </c>
      <c r="EO152" s="119"/>
      <c r="EP152" s="103"/>
      <c r="EQ152" s="106"/>
      <c r="ER152" s="41"/>
      <c r="ES152" s="42"/>
      <c r="ET152" s="226" t="str">
        <f t="shared" si="525"/>
        <v>Bamboo</v>
      </c>
      <c r="EU152" s="119"/>
      <c r="EV152" s="103"/>
      <c r="EW152" s="106"/>
      <c r="EX152" s="41"/>
      <c r="EY152" s="42"/>
      <c r="EZ152" s="226" t="str">
        <f t="shared" si="526"/>
        <v>Bamboo</v>
      </c>
      <c r="FA152" s="101"/>
      <c r="FB152" s="100"/>
      <c r="FC152" s="104"/>
      <c r="FD152" s="55"/>
      <c r="FE152" s="56"/>
      <c r="FF152" s="226" t="str">
        <f t="shared" si="527"/>
        <v>Bamboo</v>
      </c>
      <c r="FG152" s="119"/>
      <c r="FH152" s="103"/>
      <c r="FI152" s="106"/>
      <c r="FJ152" s="41"/>
      <c r="FK152" s="42"/>
      <c r="FL152" s="226" t="str">
        <f t="shared" si="528"/>
        <v>Bamboo</v>
      </c>
      <c r="FM152" s="119"/>
      <c r="FN152" s="103"/>
      <c r="FO152" s="106"/>
      <c r="FP152" s="41"/>
      <c r="FQ152" s="42"/>
      <c r="FR152" s="176">
        <f t="shared" si="499"/>
        <v>0</v>
      </c>
      <c r="FS152" s="32"/>
      <c r="FT152" s="34"/>
      <c r="FU152" s="34"/>
      <c r="FV152" s="38"/>
      <c r="FW152" s="37"/>
    </row>
    <row r="153" spans="1:179" ht="12.6" customHeight="1">
      <c r="A153" s="1094"/>
      <c r="B153" s="195" t="s">
        <v>233</v>
      </c>
      <c r="C153" s="226" t="str">
        <f t="shared" si="500"/>
        <v>Grassland Protection</v>
      </c>
      <c r="D153" s="102"/>
      <c r="E153" s="103"/>
      <c r="F153" s="106"/>
      <c r="G153" s="41"/>
      <c r="H153" s="42"/>
      <c r="I153" s="226" t="str">
        <f t="shared" si="501"/>
        <v>Grassland Protection</v>
      </c>
      <c r="J153" s="102"/>
      <c r="K153" s="103"/>
      <c r="L153" s="106"/>
      <c r="M153" s="41"/>
      <c r="N153" s="42"/>
      <c r="O153" s="226" t="str">
        <f t="shared" si="502"/>
        <v>Grassland Protection</v>
      </c>
      <c r="P153" s="99"/>
      <c r="Q153" s="100"/>
      <c r="R153" s="104"/>
      <c r="S153" s="55"/>
      <c r="T153" s="56"/>
      <c r="U153" s="226" t="str">
        <f t="shared" si="503"/>
        <v>Grassland Protection</v>
      </c>
      <c r="V153" s="102"/>
      <c r="W153" s="103"/>
      <c r="X153" s="106"/>
      <c r="Y153" s="41"/>
      <c r="Z153" s="42"/>
      <c r="AA153" s="226" t="str">
        <f t="shared" si="504"/>
        <v>Grassland Protection</v>
      </c>
      <c r="AB153" s="102"/>
      <c r="AC153" s="103"/>
      <c r="AD153" s="106"/>
      <c r="AE153" s="41"/>
      <c r="AF153" s="42"/>
      <c r="AG153" s="226" t="str">
        <f t="shared" si="505"/>
        <v>Grassland Protection</v>
      </c>
      <c r="AH153" s="102"/>
      <c r="AI153" s="103"/>
      <c r="AJ153" s="106"/>
      <c r="AK153" s="41"/>
      <c r="AL153" s="42"/>
      <c r="AM153" s="226" t="str">
        <f t="shared" si="506"/>
        <v>Grassland Protection</v>
      </c>
      <c r="AN153" s="102"/>
      <c r="AO153" s="103"/>
      <c r="AP153" s="106"/>
      <c r="AQ153" s="41"/>
      <c r="AR153" s="42"/>
      <c r="AS153" s="176">
        <f t="shared" si="507"/>
        <v>0</v>
      </c>
      <c r="AT153" s="226" t="str">
        <f t="shared" si="508"/>
        <v>Grassland Protection</v>
      </c>
      <c r="AU153" s="101">
        <f>'Advance Control'!$F$87</f>
        <v>4.1694132494121107E-2</v>
      </c>
      <c r="AV153" s="100">
        <f t="shared" ref="AV153:AV156" si="548">AU153*$AT$172</f>
        <v>1.1549991006067795</v>
      </c>
      <c r="AW153" s="104">
        <f>'Advance Control'!$I$87</f>
        <v>0.11181497595056085</v>
      </c>
      <c r="AX153" s="55">
        <f t="shared" ref="AX153" si="549">(AU153+AW153)</f>
        <v>0.15350910844468196</v>
      </c>
      <c r="AY153" s="56">
        <f>AW153*$AT$172</f>
        <v>3.0974669319592185</v>
      </c>
      <c r="AZ153" s="226" t="str">
        <f t="shared" si="509"/>
        <v>Grassland Protection</v>
      </c>
      <c r="BA153" s="101">
        <f>'Advance Control'!$F$87</f>
        <v>4.1694132494121107E-2</v>
      </c>
      <c r="BB153" s="100">
        <f t="shared" ref="BB153:BB156" si="550">BA153*$AZ$172</f>
        <v>0.58405365946080323</v>
      </c>
      <c r="BC153" s="104">
        <f>'Advance Control'!$I$87</f>
        <v>0.11181497595056085</v>
      </c>
      <c r="BD153" s="55">
        <f t="shared" ref="BD153" si="551">(BA153+BC153)</f>
        <v>0.15350910844468196</v>
      </c>
      <c r="BE153" s="56">
        <f>BC153*$AZ$172</f>
        <v>1.566310221124158</v>
      </c>
      <c r="BF153" s="226" t="str">
        <f t="shared" si="510"/>
        <v>Grassland Protection</v>
      </c>
      <c r="BG153" s="101">
        <f>'Advance Control'!$F$87</f>
        <v>4.1694132494121107E-2</v>
      </c>
      <c r="BH153" s="100">
        <f t="shared" ref="BH153:BH156" si="552">BG153*$BF$172</f>
        <v>0.73823968716564037</v>
      </c>
      <c r="BI153" s="104">
        <f>'Advance Control'!$I$87</f>
        <v>0.11181497595056085</v>
      </c>
      <c r="BJ153" s="55">
        <f t="shared" ref="BJ153" si="553">(BG153+BI153)</f>
        <v>0.15350910844468196</v>
      </c>
      <c r="BK153" s="56">
        <f>BI153*$BF$172</f>
        <v>1.9798050211936824</v>
      </c>
      <c r="BL153" s="226" t="str">
        <f t="shared" si="511"/>
        <v>Grassland Protection</v>
      </c>
      <c r="BM153" s="101"/>
      <c r="BN153" s="100"/>
      <c r="BO153" s="104"/>
      <c r="BP153" s="55"/>
      <c r="BQ153" s="56"/>
      <c r="BR153" s="226" t="str">
        <f t="shared" si="512"/>
        <v>Grassland Protection</v>
      </c>
      <c r="BS153" s="101"/>
      <c r="BT153" s="103"/>
      <c r="BU153" s="104"/>
      <c r="BV153" s="55"/>
      <c r="BW153" s="56"/>
      <c r="BX153" s="226" t="str">
        <f t="shared" si="513"/>
        <v>Grassland Protection</v>
      </c>
      <c r="BY153" s="101"/>
      <c r="BZ153" s="103"/>
      <c r="CA153" s="104"/>
      <c r="CB153" s="55"/>
      <c r="CC153" s="56"/>
      <c r="CD153" s="226" t="str">
        <f t="shared" si="514"/>
        <v>Grassland Protection</v>
      </c>
      <c r="CE153" s="101"/>
      <c r="CF153" s="103"/>
      <c r="CG153" s="104"/>
      <c r="CH153" s="55"/>
      <c r="CI153" s="56"/>
      <c r="CJ153" s="176">
        <f t="shared" si="497"/>
        <v>9.1208746215102821</v>
      </c>
      <c r="CK153" s="226" t="str">
        <f t="shared" si="515"/>
        <v>Grassland Protection</v>
      </c>
      <c r="CL153" s="102"/>
      <c r="CM153" s="103"/>
      <c r="CN153" s="106"/>
      <c r="CO153" s="41"/>
      <c r="CP153" s="42"/>
      <c r="CQ153" s="226" t="str">
        <f t="shared" si="516"/>
        <v>Grassland Protection</v>
      </c>
      <c r="CR153" s="102"/>
      <c r="CS153" s="103"/>
      <c r="CT153" s="106"/>
      <c r="CU153" s="41"/>
      <c r="CV153" s="42"/>
      <c r="CW153" s="226" t="str">
        <f t="shared" si="517"/>
        <v>Grassland Protection</v>
      </c>
      <c r="CX153" s="102"/>
      <c r="CY153" s="100"/>
      <c r="CZ153" s="106"/>
      <c r="DA153" s="55"/>
      <c r="DB153" s="56"/>
      <c r="DC153" s="226" t="str">
        <f t="shared" si="518"/>
        <v>Grassland Protection</v>
      </c>
      <c r="DD153" s="99"/>
      <c r="DE153" s="100"/>
      <c r="DF153" s="104"/>
      <c r="DG153" s="55"/>
      <c r="DH153" s="56"/>
      <c r="DI153" s="226" t="str">
        <f t="shared" si="519"/>
        <v>Grassland Protection</v>
      </c>
      <c r="DJ153" s="102"/>
      <c r="DK153" s="103"/>
      <c r="DL153" s="106"/>
      <c r="DM153" s="41"/>
      <c r="DN153" s="42"/>
      <c r="DO153" s="226" t="str">
        <f t="shared" si="520"/>
        <v>Grassland Protection</v>
      </c>
      <c r="DP153" s="99"/>
      <c r="DQ153" s="100"/>
      <c r="DR153" s="104"/>
      <c r="DS153" s="55"/>
      <c r="DT153" s="56"/>
      <c r="DU153" s="226" t="str">
        <f t="shared" si="521"/>
        <v>Grassland Protection</v>
      </c>
      <c r="DV153" s="99"/>
      <c r="DW153" s="100"/>
      <c r="DX153" s="104"/>
      <c r="DY153" s="55"/>
      <c r="DZ153" s="56"/>
      <c r="EA153" s="176">
        <f t="shared" si="498"/>
        <v>0</v>
      </c>
      <c r="EB153" s="226" t="str">
        <f t="shared" si="522"/>
        <v>Grassland Protection</v>
      </c>
      <c r="EC153" s="102"/>
      <c r="ED153" s="103"/>
      <c r="EE153" s="106"/>
      <c r="EF153" s="41"/>
      <c r="EG153" s="42"/>
      <c r="EH153" s="226" t="str">
        <f t="shared" si="523"/>
        <v>Grassland Protection</v>
      </c>
      <c r="EI153" s="102"/>
      <c r="EJ153" s="103"/>
      <c r="EK153" s="106"/>
      <c r="EL153" s="41"/>
      <c r="EM153" s="42"/>
      <c r="EN153" s="226" t="str">
        <f t="shared" si="524"/>
        <v>Grassland Protection</v>
      </c>
      <c r="EO153" s="102"/>
      <c r="EP153" s="100"/>
      <c r="EQ153" s="106"/>
      <c r="ER153" s="55"/>
      <c r="ES153" s="56"/>
      <c r="ET153" s="226" t="str">
        <f t="shared" si="525"/>
        <v>Grassland Protection</v>
      </c>
      <c r="EU153" s="99"/>
      <c r="EV153" s="100"/>
      <c r="EW153" s="104"/>
      <c r="EX153" s="55"/>
      <c r="EY153" s="56"/>
      <c r="EZ153" s="226" t="str">
        <f t="shared" si="526"/>
        <v>Grassland Protection</v>
      </c>
      <c r="FA153" s="102"/>
      <c r="FB153" s="103"/>
      <c r="FC153" s="106"/>
      <c r="FD153" s="41"/>
      <c r="FE153" s="42"/>
      <c r="FF153" s="226" t="str">
        <f t="shared" si="527"/>
        <v>Grassland Protection</v>
      </c>
      <c r="FG153" s="99"/>
      <c r="FH153" s="100"/>
      <c r="FI153" s="104"/>
      <c r="FJ153" s="55"/>
      <c r="FK153" s="56"/>
      <c r="FL153" s="226" t="str">
        <f t="shared" si="528"/>
        <v>Grassland Protection</v>
      </c>
      <c r="FM153" s="99"/>
      <c r="FN153" s="100"/>
      <c r="FO153" s="104"/>
      <c r="FP153" s="55"/>
      <c r="FQ153" s="56"/>
      <c r="FR153" s="176">
        <f t="shared" si="499"/>
        <v>0</v>
      </c>
      <c r="FS153" s="34"/>
      <c r="FT153" s="34"/>
      <c r="FU153" s="34"/>
      <c r="FV153" s="33"/>
      <c r="FW153" s="37"/>
    </row>
    <row r="154" spans="1:179" ht="12.6" customHeight="1">
      <c r="A154" s="1094"/>
      <c r="B154" s="195" t="s">
        <v>243</v>
      </c>
      <c r="C154" s="226" t="str">
        <f t="shared" si="500"/>
        <v>Multistrata Agroforestry</v>
      </c>
      <c r="D154" s="99"/>
      <c r="E154" s="100"/>
      <c r="F154" s="104"/>
      <c r="G154" s="55"/>
      <c r="H154" s="56"/>
      <c r="I154" s="226" t="str">
        <f t="shared" si="501"/>
        <v>Multistrata Agroforestry</v>
      </c>
      <c r="J154" s="99"/>
      <c r="K154" s="100"/>
      <c r="L154" s="104"/>
      <c r="M154" s="55"/>
      <c r="N154" s="56"/>
      <c r="O154" s="226" t="str">
        <f t="shared" si="502"/>
        <v>Multistrata Agroforestry</v>
      </c>
      <c r="P154" s="99"/>
      <c r="Q154" s="100"/>
      <c r="R154" s="104"/>
      <c r="S154" s="55"/>
      <c r="T154" s="56"/>
      <c r="U154" s="226" t="str">
        <f t="shared" si="503"/>
        <v>Multistrata Agroforestry</v>
      </c>
      <c r="V154" s="101"/>
      <c r="W154" s="100"/>
      <c r="X154" s="105"/>
      <c r="Y154" s="54"/>
      <c r="Z154" s="56"/>
      <c r="AA154" s="226" t="str">
        <f t="shared" si="504"/>
        <v>Multistrata Agroforestry</v>
      </c>
      <c r="AB154" s="101"/>
      <c r="AC154" s="100"/>
      <c r="AD154" s="105"/>
      <c r="AE154" s="54"/>
      <c r="AF154" s="56"/>
      <c r="AG154" s="226" t="str">
        <f t="shared" si="505"/>
        <v>Multistrata Agroforestry</v>
      </c>
      <c r="AH154" s="101"/>
      <c r="AI154" s="100"/>
      <c r="AJ154" s="105"/>
      <c r="AK154" s="54"/>
      <c r="AL154" s="56"/>
      <c r="AM154" s="226" t="str">
        <f t="shared" si="506"/>
        <v>Multistrata Agroforestry</v>
      </c>
      <c r="AN154" s="101"/>
      <c r="AO154" s="100"/>
      <c r="AP154" s="105"/>
      <c r="AQ154" s="54"/>
      <c r="AR154" s="56"/>
      <c r="AS154" s="176">
        <f t="shared" si="507"/>
        <v>0</v>
      </c>
      <c r="AT154" s="226" t="str">
        <f t="shared" si="508"/>
        <v>Multistrata Agroforestry</v>
      </c>
      <c r="AU154" s="101"/>
      <c r="AV154" s="100"/>
      <c r="AW154" s="104"/>
      <c r="AX154" s="55"/>
      <c r="AY154" s="56"/>
      <c r="AZ154" s="226" t="str">
        <f t="shared" si="509"/>
        <v>Multistrata Agroforestry</v>
      </c>
      <c r="BA154" s="101"/>
      <c r="BB154" s="100"/>
      <c r="BC154" s="104"/>
      <c r="BD154" s="55"/>
      <c r="BE154" s="56"/>
      <c r="BF154" s="226" t="str">
        <f t="shared" si="510"/>
        <v>Multistrata Agroforestry</v>
      </c>
      <c r="BG154" s="101"/>
      <c r="BH154" s="100"/>
      <c r="BI154" s="104"/>
      <c r="BJ154" s="55"/>
      <c r="BK154" s="56"/>
      <c r="BL154" s="226" t="str">
        <f t="shared" si="511"/>
        <v>Multistrata Agroforestry</v>
      </c>
      <c r="BM154" s="101"/>
      <c r="BN154" s="126"/>
      <c r="BO154" s="104"/>
      <c r="BP154" s="55"/>
      <c r="BQ154" s="56"/>
      <c r="BR154" s="226" t="str">
        <f t="shared" si="512"/>
        <v>Multistrata Agroforestry</v>
      </c>
      <c r="BS154" s="101"/>
      <c r="BT154" s="100"/>
      <c r="BU154" s="104"/>
      <c r="BV154" s="55"/>
      <c r="BW154" s="56"/>
      <c r="BX154" s="226" t="str">
        <f t="shared" si="513"/>
        <v>Multistrata Agroforestry</v>
      </c>
      <c r="BY154" s="101"/>
      <c r="BZ154" s="100"/>
      <c r="CA154" s="104"/>
      <c r="CB154" s="55"/>
      <c r="CC154" s="56"/>
      <c r="CD154" s="226" t="str">
        <f t="shared" si="514"/>
        <v>Multistrata Agroforestry</v>
      </c>
      <c r="CE154" s="101"/>
      <c r="CF154" s="100"/>
      <c r="CG154" s="104"/>
      <c r="CH154" s="55"/>
      <c r="CI154" s="56"/>
      <c r="CJ154" s="176">
        <f t="shared" si="497"/>
        <v>0</v>
      </c>
      <c r="CK154" s="226" t="str">
        <f t="shared" si="515"/>
        <v>Multistrata Agroforestry</v>
      </c>
      <c r="CL154" s="119"/>
      <c r="CM154" s="100"/>
      <c r="CN154" s="111"/>
      <c r="CO154" s="55"/>
      <c r="CP154" s="56"/>
      <c r="CQ154" s="226" t="str">
        <f t="shared" si="516"/>
        <v>Multistrata Agroforestry</v>
      </c>
      <c r="CR154" s="119"/>
      <c r="CS154" s="100"/>
      <c r="CT154" s="111"/>
      <c r="CU154" s="55"/>
      <c r="CV154" s="56"/>
      <c r="CW154" s="226" t="str">
        <f t="shared" si="517"/>
        <v>Multistrata Agroforestry</v>
      </c>
      <c r="CX154" s="119"/>
      <c r="CY154" s="100"/>
      <c r="CZ154" s="111"/>
      <c r="DA154" s="55"/>
      <c r="DB154" s="56"/>
      <c r="DC154" s="226" t="str">
        <f t="shared" si="518"/>
        <v>Multistrata Agroforestry</v>
      </c>
      <c r="DD154" s="119"/>
      <c r="DE154" s="103"/>
      <c r="DF154" s="106"/>
      <c r="DG154" s="41"/>
      <c r="DH154" s="42"/>
      <c r="DI154" s="226" t="str">
        <f t="shared" si="519"/>
        <v>Multistrata Agroforestry</v>
      </c>
      <c r="DJ154" s="119"/>
      <c r="DK154" s="103"/>
      <c r="DL154" s="106"/>
      <c r="DM154" s="41"/>
      <c r="DN154" s="42"/>
      <c r="DO154" s="226" t="str">
        <f t="shared" si="520"/>
        <v>Multistrata Agroforestry</v>
      </c>
      <c r="DP154" s="119"/>
      <c r="DQ154" s="103"/>
      <c r="DR154" s="106"/>
      <c r="DS154" s="41"/>
      <c r="DT154" s="42"/>
      <c r="DU154" s="226" t="str">
        <f t="shared" si="521"/>
        <v>Multistrata Agroforestry</v>
      </c>
      <c r="DV154" s="119"/>
      <c r="DW154" s="103"/>
      <c r="DX154" s="106"/>
      <c r="DY154" s="41"/>
      <c r="DZ154" s="42"/>
      <c r="EA154" s="176">
        <f t="shared" si="498"/>
        <v>0</v>
      </c>
      <c r="EB154" s="226" t="str">
        <f t="shared" si="522"/>
        <v>Multistrata Agroforestry</v>
      </c>
      <c r="EC154" s="119"/>
      <c r="ED154" s="100"/>
      <c r="EE154" s="111"/>
      <c r="EF154" s="55"/>
      <c r="EG154" s="56"/>
      <c r="EH154" s="226" t="str">
        <f t="shared" si="523"/>
        <v>Multistrata Agroforestry</v>
      </c>
      <c r="EI154" s="119"/>
      <c r="EJ154" s="100"/>
      <c r="EK154" s="111"/>
      <c r="EL154" s="55"/>
      <c r="EM154" s="56"/>
      <c r="EN154" s="226" t="str">
        <f t="shared" si="524"/>
        <v>Multistrata Agroforestry</v>
      </c>
      <c r="EO154" s="119"/>
      <c r="EP154" s="100"/>
      <c r="EQ154" s="111"/>
      <c r="ER154" s="55"/>
      <c r="ES154" s="56"/>
      <c r="ET154" s="226" t="str">
        <f t="shared" si="525"/>
        <v>Multistrata Agroforestry</v>
      </c>
      <c r="EU154" s="119"/>
      <c r="EV154" s="103"/>
      <c r="EW154" s="106"/>
      <c r="EX154" s="41"/>
      <c r="EY154" s="42"/>
      <c r="EZ154" s="226" t="str">
        <f t="shared" si="526"/>
        <v>Multistrata Agroforestry</v>
      </c>
      <c r="FA154" s="101"/>
      <c r="FB154" s="100"/>
      <c r="FC154" s="104"/>
      <c r="FD154" s="55"/>
      <c r="FE154" s="56"/>
      <c r="FF154" s="226" t="str">
        <f t="shared" si="527"/>
        <v>Multistrata Agroforestry</v>
      </c>
      <c r="FG154" s="119"/>
      <c r="FH154" s="103"/>
      <c r="FI154" s="106"/>
      <c r="FJ154" s="41"/>
      <c r="FK154" s="42"/>
      <c r="FL154" s="226" t="str">
        <f t="shared" si="528"/>
        <v>Multistrata Agroforestry</v>
      </c>
      <c r="FM154" s="119"/>
      <c r="FN154" s="103"/>
      <c r="FO154" s="106"/>
      <c r="FP154" s="41"/>
      <c r="FQ154" s="42"/>
      <c r="FR154" s="176">
        <f t="shared" si="499"/>
        <v>0</v>
      </c>
      <c r="FS154" s="32"/>
      <c r="FT154" s="34"/>
      <c r="FU154" s="34"/>
      <c r="FV154" s="38"/>
      <c r="FW154" s="37"/>
    </row>
    <row r="155" spans="1:179" ht="12.6" customHeight="1">
      <c r="A155" s="1094"/>
      <c r="B155" s="222" t="s">
        <v>89</v>
      </c>
      <c r="C155" s="226" t="str">
        <f t="shared" si="500"/>
        <v>Silvopasture</v>
      </c>
      <c r="D155" s="99"/>
      <c r="E155" s="100"/>
      <c r="F155" s="104"/>
      <c r="G155" s="55"/>
      <c r="H155" s="56"/>
      <c r="I155" s="226" t="str">
        <f t="shared" si="501"/>
        <v>Silvopasture</v>
      </c>
      <c r="J155" s="99"/>
      <c r="K155" s="100"/>
      <c r="L155" s="104"/>
      <c r="M155" s="55"/>
      <c r="N155" s="56"/>
      <c r="O155" s="226" t="str">
        <f t="shared" si="502"/>
        <v>Silvopasture</v>
      </c>
      <c r="P155" s="99"/>
      <c r="Q155" s="100"/>
      <c r="R155" s="104"/>
      <c r="S155" s="55"/>
      <c r="T155" s="56"/>
      <c r="U155" s="226" t="str">
        <f t="shared" si="503"/>
        <v>Silvopasture</v>
      </c>
      <c r="V155" s="99"/>
      <c r="W155" s="100"/>
      <c r="X155" s="104"/>
      <c r="Y155" s="55"/>
      <c r="Z155" s="56"/>
      <c r="AA155" s="226" t="str">
        <f t="shared" si="504"/>
        <v>Silvopasture</v>
      </c>
      <c r="AB155" s="99"/>
      <c r="AC155" s="100"/>
      <c r="AD155" s="104"/>
      <c r="AE155" s="55"/>
      <c r="AF155" s="56"/>
      <c r="AG155" s="226" t="str">
        <f t="shared" si="505"/>
        <v>Silvopasture</v>
      </c>
      <c r="AH155" s="99"/>
      <c r="AI155" s="100"/>
      <c r="AJ155" s="104"/>
      <c r="AK155" s="55"/>
      <c r="AL155" s="56"/>
      <c r="AM155" s="226" t="str">
        <f t="shared" si="506"/>
        <v>Silvopasture</v>
      </c>
      <c r="AN155" s="99"/>
      <c r="AO155" s="100"/>
      <c r="AP155" s="104"/>
      <c r="AQ155" s="55"/>
      <c r="AR155" s="56"/>
      <c r="AS155" s="176">
        <f t="shared" si="507"/>
        <v>0</v>
      </c>
      <c r="AT155" s="226" t="str">
        <f t="shared" si="508"/>
        <v>Silvopasture</v>
      </c>
      <c r="AU155" s="99">
        <f>'Advance Control'!$F$88</f>
        <v>0.27926905506018762</v>
      </c>
      <c r="AV155" s="100">
        <f t="shared" si="548"/>
        <v>7.7362326094037908</v>
      </c>
      <c r="AW155" s="104">
        <f>'Advance Control'!$I$88</f>
        <v>0.30552950283043623</v>
      </c>
      <c r="AX155" s="55">
        <f t="shared" ref="AX155:AX156" si="554">(AU155+AW155)</f>
        <v>0.58479855789062385</v>
      </c>
      <c r="AY155" s="56">
        <f t="shared" ref="AY155:AY156" si="555">AW155*$AT$172</f>
        <v>8.4636921280889457</v>
      </c>
      <c r="AZ155" s="226" t="str">
        <f t="shared" si="509"/>
        <v>Silvopasture</v>
      </c>
      <c r="BA155" s="99">
        <f>'Advance Control'!$F$88</f>
        <v>0.27926905506018762</v>
      </c>
      <c r="BB155" s="100">
        <f t="shared" si="550"/>
        <v>3.9120160038120817</v>
      </c>
      <c r="BC155" s="104">
        <f>'Advance Control'!$I$88</f>
        <v>0.30552950283043623</v>
      </c>
      <c r="BD155" s="55">
        <f t="shared" ref="BD155:BD156" si="556">(BA155+BC155)</f>
        <v>0.58479855789062385</v>
      </c>
      <c r="BE155" s="56">
        <f t="shared" ref="BE155:BE156" si="557">BC155*$AZ$172</f>
        <v>4.2798737742419037</v>
      </c>
      <c r="BF155" s="226" t="str">
        <f t="shared" si="510"/>
        <v>Silvopasture</v>
      </c>
      <c r="BG155" s="99">
        <f>'Advance Control'!$F$88</f>
        <v>0.27926905506018762</v>
      </c>
      <c r="BH155" s="100">
        <f t="shared" si="552"/>
        <v>4.944760509689142</v>
      </c>
      <c r="BI155" s="104">
        <f>'Advance Control'!$I$88</f>
        <v>0.30552950283043623</v>
      </c>
      <c r="BJ155" s="55">
        <f t="shared" ref="BJ155:BJ156" si="558">(BG155+BI155)</f>
        <v>0.58479855789062385</v>
      </c>
      <c r="BK155" s="56">
        <f t="shared" ref="BK155:BK156" si="559">BI155*$BF$172</f>
        <v>5.4097301250054333</v>
      </c>
      <c r="BL155" s="226" t="str">
        <f t="shared" si="511"/>
        <v>Silvopasture</v>
      </c>
      <c r="BM155" s="99"/>
      <c r="BN155" s="100"/>
      <c r="BO155" s="104"/>
      <c r="BP155" s="55"/>
      <c r="BQ155" s="56"/>
      <c r="BR155" s="226" t="str">
        <f t="shared" si="512"/>
        <v>Silvopasture</v>
      </c>
      <c r="BS155" s="99"/>
      <c r="BT155" s="100"/>
      <c r="BU155" s="104"/>
      <c r="BV155" s="55"/>
      <c r="BW155" s="56"/>
      <c r="BX155" s="226" t="str">
        <f t="shared" si="513"/>
        <v>Silvopasture</v>
      </c>
      <c r="BY155" s="99"/>
      <c r="BZ155" s="100"/>
      <c r="CA155" s="104"/>
      <c r="CB155" s="55"/>
      <c r="CC155" s="56"/>
      <c r="CD155" s="226" t="str">
        <f t="shared" si="514"/>
        <v>Silvopasture</v>
      </c>
      <c r="CE155" s="99"/>
      <c r="CF155" s="100"/>
      <c r="CG155" s="104"/>
      <c r="CH155" s="55"/>
      <c r="CI155" s="56"/>
      <c r="CJ155" s="176">
        <f t="shared" si="497"/>
        <v>34.746305150241298</v>
      </c>
      <c r="CK155" s="226" t="str">
        <f t="shared" si="515"/>
        <v>Silvopasture</v>
      </c>
      <c r="CL155" s="102"/>
      <c r="CM155" s="100"/>
      <c r="CN155" s="106"/>
      <c r="CO155" s="55"/>
      <c r="CP155" s="56"/>
      <c r="CQ155" s="226" t="str">
        <f t="shared" si="516"/>
        <v>Silvopasture</v>
      </c>
      <c r="CR155" s="102"/>
      <c r="CS155" s="100"/>
      <c r="CT155" s="106"/>
      <c r="CU155" s="55"/>
      <c r="CV155" s="56"/>
      <c r="CW155" s="226" t="str">
        <f t="shared" si="517"/>
        <v>Silvopasture</v>
      </c>
      <c r="CX155" s="102"/>
      <c r="CY155" s="103"/>
      <c r="CZ155" s="106"/>
      <c r="DA155" s="41"/>
      <c r="DB155" s="42"/>
      <c r="DC155" s="226" t="str">
        <f t="shared" si="518"/>
        <v>Silvopasture</v>
      </c>
      <c r="DD155" s="102"/>
      <c r="DE155" s="103"/>
      <c r="DF155" s="106"/>
      <c r="DG155" s="41"/>
      <c r="DH155" s="42"/>
      <c r="DI155" s="226" t="str">
        <f t="shared" si="519"/>
        <v>Silvopasture</v>
      </c>
      <c r="DJ155" s="99"/>
      <c r="DK155" s="100"/>
      <c r="DL155" s="104"/>
      <c r="DM155" s="55"/>
      <c r="DN155" s="56"/>
      <c r="DO155" s="226" t="str">
        <f t="shared" si="520"/>
        <v>Silvopasture</v>
      </c>
      <c r="DP155" s="102"/>
      <c r="DQ155" s="103"/>
      <c r="DR155" s="106"/>
      <c r="DS155" s="41"/>
      <c r="DT155" s="42"/>
      <c r="DU155" s="226" t="str">
        <f t="shared" si="521"/>
        <v>Silvopasture</v>
      </c>
      <c r="DV155" s="102"/>
      <c r="DW155" s="103"/>
      <c r="DX155" s="106"/>
      <c r="DY155" s="41"/>
      <c r="DZ155" s="42"/>
      <c r="EA155" s="176">
        <f t="shared" si="498"/>
        <v>0</v>
      </c>
      <c r="EB155" s="226" t="str">
        <f t="shared" si="522"/>
        <v>Silvopasture</v>
      </c>
      <c r="EC155" s="102"/>
      <c r="ED155" s="100"/>
      <c r="EE155" s="106"/>
      <c r="EF155" s="55"/>
      <c r="EG155" s="56"/>
      <c r="EH155" s="226" t="str">
        <f t="shared" si="523"/>
        <v>Silvopasture</v>
      </c>
      <c r="EI155" s="102"/>
      <c r="EJ155" s="100"/>
      <c r="EK155" s="106"/>
      <c r="EL155" s="55"/>
      <c r="EM155" s="56"/>
      <c r="EN155" s="226" t="str">
        <f t="shared" si="524"/>
        <v>Silvopasture</v>
      </c>
      <c r="EO155" s="102"/>
      <c r="EP155" s="103"/>
      <c r="EQ155" s="106"/>
      <c r="ER155" s="41"/>
      <c r="ES155" s="42"/>
      <c r="ET155" s="226" t="str">
        <f t="shared" si="525"/>
        <v>Silvopasture</v>
      </c>
      <c r="EU155" s="102"/>
      <c r="EV155" s="103"/>
      <c r="EW155" s="106"/>
      <c r="EX155" s="41"/>
      <c r="EY155" s="42"/>
      <c r="EZ155" s="226" t="str">
        <f t="shared" si="526"/>
        <v>Silvopasture</v>
      </c>
      <c r="FA155" s="99"/>
      <c r="FB155" s="100"/>
      <c r="FC155" s="104"/>
      <c r="FD155" s="55"/>
      <c r="FE155" s="56"/>
      <c r="FF155" s="226" t="str">
        <f t="shared" si="527"/>
        <v>Silvopasture</v>
      </c>
      <c r="FG155" s="102"/>
      <c r="FH155" s="103"/>
      <c r="FI155" s="106"/>
      <c r="FJ155" s="41"/>
      <c r="FK155" s="42"/>
      <c r="FL155" s="226" t="str">
        <f t="shared" si="528"/>
        <v>Silvopasture</v>
      </c>
      <c r="FM155" s="102"/>
      <c r="FN155" s="103"/>
      <c r="FO155" s="106"/>
      <c r="FP155" s="41"/>
      <c r="FQ155" s="42"/>
      <c r="FR155" s="176">
        <f t="shared" si="499"/>
        <v>0</v>
      </c>
      <c r="FS155" s="32"/>
      <c r="FT155" s="34"/>
      <c r="FU155" s="34"/>
      <c r="FV155" s="38"/>
      <c r="FW155" s="37"/>
    </row>
    <row r="156" spans="1:179" ht="12.6" customHeight="1">
      <c r="A156" s="1094"/>
      <c r="B156" s="222" t="s">
        <v>88</v>
      </c>
      <c r="C156" s="226" t="str">
        <f t="shared" si="500"/>
        <v>Managed Grazing</v>
      </c>
      <c r="D156" s="99"/>
      <c r="E156" s="100"/>
      <c r="F156" s="104"/>
      <c r="G156" s="55"/>
      <c r="H156" s="56"/>
      <c r="I156" s="226" t="str">
        <f t="shared" si="501"/>
        <v>Managed Grazing</v>
      </c>
      <c r="J156" s="99"/>
      <c r="K156" s="100"/>
      <c r="L156" s="104"/>
      <c r="M156" s="55"/>
      <c r="N156" s="56"/>
      <c r="O156" s="226" t="str">
        <f t="shared" si="502"/>
        <v>Managed Grazing</v>
      </c>
      <c r="P156" s="99"/>
      <c r="Q156" s="100"/>
      <c r="R156" s="104"/>
      <c r="S156" s="55"/>
      <c r="T156" s="56"/>
      <c r="U156" s="226" t="str">
        <f t="shared" si="503"/>
        <v>Managed Grazing</v>
      </c>
      <c r="V156" s="99"/>
      <c r="W156" s="100"/>
      <c r="X156" s="104"/>
      <c r="Y156" s="55"/>
      <c r="Z156" s="56"/>
      <c r="AA156" s="226" t="str">
        <f t="shared" si="504"/>
        <v>Managed Grazing</v>
      </c>
      <c r="AB156" s="99"/>
      <c r="AC156" s="100"/>
      <c r="AD156" s="104"/>
      <c r="AE156" s="55"/>
      <c r="AF156" s="56"/>
      <c r="AG156" s="226" t="str">
        <f t="shared" si="505"/>
        <v>Managed Grazing</v>
      </c>
      <c r="AH156" s="99"/>
      <c r="AI156" s="100"/>
      <c r="AJ156" s="104"/>
      <c r="AK156" s="55"/>
      <c r="AL156" s="56"/>
      <c r="AM156" s="226" t="str">
        <f t="shared" si="506"/>
        <v>Managed Grazing</v>
      </c>
      <c r="AN156" s="99"/>
      <c r="AO156" s="100"/>
      <c r="AP156" s="104"/>
      <c r="AQ156" s="55"/>
      <c r="AR156" s="56"/>
      <c r="AS156" s="176">
        <f t="shared" si="507"/>
        <v>0</v>
      </c>
      <c r="AT156" s="226" t="str">
        <f t="shared" si="508"/>
        <v>Managed Grazing</v>
      </c>
      <c r="AU156" s="99">
        <f>'Advance Control'!$F$89</f>
        <v>2.1992342654936183E-2</v>
      </c>
      <c r="AV156" s="100">
        <f t="shared" si="548"/>
        <v>0.6092256743864134</v>
      </c>
      <c r="AW156" s="104">
        <f>'Advance Control'!$I$89</f>
        <v>0.22863561072675984</v>
      </c>
      <c r="AX156" s="55">
        <f t="shared" si="554"/>
        <v>0.25062795338169602</v>
      </c>
      <c r="AY156" s="56">
        <f t="shared" si="555"/>
        <v>6.3335992131104764</v>
      </c>
      <c r="AZ156" s="226" t="str">
        <f t="shared" si="509"/>
        <v>Managed Grazing</v>
      </c>
      <c r="BA156" s="99">
        <f>'Advance Control'!$F$89</f>
        <v>2.1992342654936183E-2</v>
      </c>
      <c r="BB156" s="100">
        <f t="shared" si="550"/>
        <v>0.30806992349684947</v>
      </c>
      <c r="BC156" s="104">
        <f>'Advance Control'!$I$89</f>
        <v>0.22863561072675984</v>
      </c>
      <c r="BD156" s="55">
        <f t="shared" si="556"/>
        <v>0.25062795338169602</v>
      </c>
      <c r="BE156" s="56">
        <f t="shared" si="557"/>
        <v>3.2027399813834312</v>
      </c>
      <c r="BF156" s="226" t="str">
        <f t="shared" si="510"/>
        <v>Managed Grazing</v>
      </c>
      <c r="BG156" s="99">
        <f>'Advance Control'!$F$89</f>
        <v>2.1992342654936183E-2</v>
      </c>
      <c r="BH156" s="100">
        <f t="shared" si="552"/>
        <v>0.38939820042805512</v>
      </c>
      <c r="BI156" s="104">
        <f>'Advance Control'!$I$89</f>
        <v>0.22863561072675984</v>
      </c>
      <c r="BJ156" s="55">
        <f t="shared" si="558"/>
        <v>0.25062795338169602</v>
      </c>
      <c r="BK156" s="56">
        <f t="shared" si="559"/>
        <v>4.0482406430124787</v>
      </c>
      <c r="BL156" s="226" t="str">
        <f t="shared" si="511"/>
        <v>Managed Grazing</v>
      </c>
      <c r="BM156" s="99"/>
      <c r="BN156" s="126"/>
      <c r="BO156" s="104"/>
      <c r="BP156" s="55"/>
      <c r="BQ156" s="56"/>
      <c r="BR156" s="226" t="str">
        <f t="shared" si="512"/>
        <v>Managed Grazing</v>
      </c>
      <c r="BS156" s="99"/>
      <c r="BT156" s="100"/>
      <c r="BU156" s="104"/>
      <c r="BV156" s="55"/>
      <c r="BW156" s="56"/>
      <c r="BX156" s="226" t="str">
        <f t="shared" si="513"/>
        <v>Managed Grazing</v>
      </c>
      <c r="BY156" s="99"/>
      <c r="BZ156" s="100"/>
      <c r="CA156" s="104"/>
      <c r="CB156" s="55"/>
      <c r="CC156" s="56"/>
      <c r="CD156" s="226" t="str">
        <f t="shared" si="514"/>
        <v>Managed Grazing</v>
      </c>
      <c r="CE156" s="99"/>
      <c r="CF156" s="100"/>
      <c r="CG156" s="104"/>
      <c r="CH156" s="55"/>
      <c r="CI156" s="56"/>
      <c r="CJ156" s="176">
        <f t="shared" si="497"/>
        <v>14.891273635817704</v>
      </c>
      <c r="CK156" s="226" t="str">
        <f t="shared" si="515"/>
        <v>Managed Grazing</v>
      </c>
      <c r="CL156" s="102"/>
      <c r="CM156" s="100"/>
      <c r="CN156" s="106"/>
      <c r="CO156" s="55"/>
      <c r="CP156" s="56"/>
      <c r="CQ156" s="226" t="str">
        <f t="shared" si="516"/>
        <v>Managed Grazing</v>
      </c>
      <c r="CR156" s="102"/>
      <c r="CS156" s="103"/>
      <c r="CT156" s="106"/>
      <c r="CU156" s="41"/>
      <c r="CV156" s="42"/>
      <c r="CW156" s="226" t="str">
        <f t="shared" si="517"/>
        <v>Managed Grazing</v>
      </c>
      <c r="CX156" s="102"/>
      <c r="CY156" s="103"/>
      <c r="CZ156" s="106"/>
      <c r="DA156" s="41"/>
      <c r="DB156" s="42"/>
      <c r="DC156" s="226" t="str">
        <f t="shared" si="518"/>
        <v>Managed Grazing</v>
      </c>
      <c r="DD156" s="102"/>
      <c r="DE156" s="103"/>
      <c r="DF156" s="106"/>
      <c r="DG156" s="41"/>
      <c r="DH156" s="42"/>
      <c r="DI156" s="226" t="str">
        <f t="shared" si="519"/>
        <v>Managed Grazing</v>
      </c>
      <c r="DJ156" s="102"/>
      <c r="DK156" s="103"/>
      <c r="DL156" s="106"/>
      <c r="DM156" s="41"/>
      <c r="DN156" s="42"/>
      <c r="DO156" s="226" t="str">
        <f t="shared" si="520"/>
        <v>Managed Grazing</v>
      </c>
      <c r="DP156" s="102"/>
      <c r="DQ156" s="103"/>
      <c r="DR156" s="106"/>
      <c r="DS156" s="41"/>
      <c r="DT156" s="42"/>
      <c r="DU156" s="226" t="str">
        <f t="shared" si="521"/>
        <v>Managed Grazing</v>
      </c>
      <c r="DV156" s="102"/>
      <c r="DW156" s="103"/>
      <c r="DX156" s="106"/>
      <c r="DY156" s="41"/>
      <c r="DZ156" s="42"/>
      <c r="EA156" s="176">
        <f t="shared" si="498"/>
        <v>0</v>
      </c>
      <c r="EB156" s="226" t="str">
        <f t="shared" si="522"/>
        <v>Managed Grazing</v>
      </c>
      <c r="EC156" s="102"/>
      <c r="ED156" s="100"/>
      <c r="EE156" s="106"/>
      <c r="EF156" s="55"/>
      <c r="EG156" s="56"/>
      <c r="EH156" s="226" t="str">
        <f t="shared" si="523"/>
        <v>Managed Grazing</v>
      </c>
      <c r="EI156" s="102"/>
      <c r="EJ156" s="100"/>
      <c r="EK156" s="106"/>
      <c r="EL156" s="55"/>
      <c r="EM156" s="56"/>
      <c r="EN156" s="226" t="str">
        <f t="shared" si="524"/>
        <v>Managed Grazing</v>
      </c>
      <c r="EO156" s="102"/>
      <c r="EP156" s="103"/>
      <c r="EQ156" s="106"/>
      <c r="ER156" s="41"/>
      <c r="ES156" s="42"/>
      <c r="ET156" s="226" t="str">
        <f t="shared" si="525"/>
        <v>Managed Grazing</v>
      </c>
      <c r="EU156" s="102"/>
      <c r="EV156" s="103"/>
      <c r="EW156" s="106"/>
      <c r="EX156" s="41"/>
      <c r="EY156" s="42"/>
      <c r="EZ156" s="226" t="str">
        <f t="shared" si="526"/>
        <v>Managed Grazing</v>
      </c>
      <c r="FA156" s="99"/>
      <c r="FB156" s="100"/>
      <c r="FC156" s="104"/>
      <c r="FD156" s="55"/>
      <c r="FE156" s="56"/>
      <c r="FF156" s="226" t="str">
        <f t="shared" si="527"/>
        <v>Managed Grazing</v>
      </c>
      <c r="FG156" s="102"/>
      <c r="FH156" s="103"/>
      <c r="FI156" s="106"/>
      <c r="FJ156" s="41"/>
      <c r="FK156" s="42"/>
      <c r="FL156" s="226" t="str">
        <f t="shared" si="528"/>
        <v>Managed Grazing</v>
      </c>
      <c r="FM156" s="102"/>
      <c r="FN156" s="103"/>
      <c r="FO156" s="106"/>
      <c r="FP156" s="41"/>
      <c r="FQ156" s="42"/>
      <c r="FR156" s="176">
        <f t="shared" si="499"/>
        <v>0</v>
      </c>
      <c r="FS156" s="32"/>
      <c r="FT156" s="34"/>
      <c r="FU156" s="34"/>
      <c r="FV156" s="38"/>
      <c r="FW156" s="37"/>
    </row>
    <row r="157" spans="1:179" ht="12.6" customHeight="1">
      <c r="A157" s="1094"/>
      <c r="B157" s="195" t="s">
        <v>97</v>
      </c>
      <c r="C157" s="226" t="str">
        <f t="shared" si="500"/>
        <v>Tropical Tree Staples</v>
      </c>
      <c r="D157" s="99"/>
      <c r="E157" s="100"/>
      <c r="F157" s="104"/>
      <c r="G157" s="55"/>
      <c r="H157" s="56"/>
      <c r="I157" s="226" t="str">
        <f t="shared" si="501"/>
        <v>Tropical Tree Staples</v>
      </c>
      <c r="J157" s="99"/>
      <c r="K157" s="100"/>
      <c r="L157" s="104"/>
      <c r="M157" s="55"/>
      <c r="N157" s="56"/>
      <c r="O157" s="226" t="str">
        <f t="shared" si="502"/>
        <v>Tropical Tree Staples</v>
      </c>
      <c r="P157" s="99"/>
      <c r="Q157" s="100"/>
      <c r="R157" s="104"/>
      <c r="S157" s="55"/>
      <c r="T157" s="56"/>
      <c r="U157" s="226" t="str">
        <f t="shared" si="503"/>
        <v>Tropical Tree Staples</v>
      </c>
      <c r="V157" s="99"/>
      <c r="W157" s="100"/>
      <c r="X157" s="104"/>
      <c r="Y157" s="55"/>
      <c r="Z157" s="56"/>
      <c r="AA157" s="226" t="str">
        <f t="shared" si="504"/>
        <v>Tropical Tree Staples</v>
      </c>
      <c r="AB157" s="99"/>
      <c r="AC157" s="100"/>
      <c r="AD157" s="104"/>
      <c r="AE157" s="55"/>
      <c r="AF157" s="56"/>
      <c r="AG157" s="226" t="str">
        <f t="shared" si="505"/>
        <v>Tropical Tree Staples</v>
      </c>
      <c r="AH157" s="99"/>
      <c r="AI157" s="100"/>
      <c r="AJ157" s="104"/>
      <c r="AK157" s="55"/>
      <c r="AL157" s="56"/>
      <c r="AM157" s="226" t="str">
        <f t="shared" si="506"/>
        <v>Tropical Tree Staples</v>
      </c>
      <c r="AN157" s="99"/>
      <c r="AO157" s="100"/>
      <c r="AP157" s="104"/>
      <c r="AQ157" s="55"/>
      <c r="AR157" s="56"/>
      <c r="AS157" s="176">
        <f t="shared" si="507"/>
        <v>0</v>
      </c>
      <c r="AT157" s="226" t="str">
        <f t="shared" si="508"/>
        <v>Tropical Tree Staples</v>
      </c>
      <c r="AU157" s="99"/>
      <c r="AV157" s="100"/>
      <c r="AW157" s="104"/>
      <c r="AX157" s="55"/>
      <c r="AY157" s="56"/>
      <c r="AZ157" s="226" t="str">
        <f t="shared" si="509"/>
        <v>Tropical Tree Staples</v>
      </c>
      <c r="BA157" s="99"/>
      <c r="BB157" s="100"/>
      <c r="BC157" s="104"/>
      <c r="BD157" s="55"/>
      <c r="BE157" s="56"/>
      <c r="BF157" s="226" t="str">
        <f t="shared" si="510"/>
        <v>Tropical Tree Staples</v>
      </c>
      <c r="BG157" s="99"/>
      <c r="BH157" s="100"/>
      <c r="BI157" s="104"/>
      <c r="BJ157" s="55"/>
      <c r="BK157" s="56"/>
      <c r="BL157" s="226" t="str">
        <f t="shared" si="511"/>
        <v>Tropical Tree Staples</v>
      </c>
      <c r="BM157" s="102"/>
      <c r="BN157" s="100"/>
      <c r="BO157" s="104"/>
      <c r="BP157" s="55"/>
      <c r="BQ157" s="56"/>
      <c r="BR157" s="226" t="str">
        <f t="shared" si="512"/>
        <v>Tropical Tree Staples</v>
      </c>
      <c r="BS157" s="102"/>
      <c r="BT157" s="100"/>
      <c r="BU157" s="104"/>
      <c r="BV157" s="55"/>
      <c r="BW157" s="56"/>
      <c r="BX157" s="226" t="str">
        <f t="shared" si="513"/>
        <v>Tropical Tree Staples</v>
      </c>
      <c r="BY157" s="102"/>
      <c r="BZ157" s="100"/>
      <c r="CA157" s="104"/>
      <c r="CB157" s="55"/>
      <c r="CC157" s="56"/>
      <c r="CD157" s="226" t="str">
        <f t="shared" si="514"/>
        <v>Tropical Tree Staples</v>
      </c>
      <c r="CE157" s="102"/>
      <c r="CF157" s="100"/>
      <c r="CG157" s="104"/>
      <c r="CH157" s="55"/>
      <c r="CI157" s="56"/>
      <c r="CJ157" s="176">
        <f t="shared" si="497"/>
        <v>0</v>
      </c>
      <c r="CK157" s="226" t="str">
        <f t="shared" si="515"/>
        <v>Tropical Tree Staples</v>
      </c>
      <c r="CL157" s="102"/>
      <c r="CM157" s="100"/>
      <c r="CN157" s="111"/>
      <c r="CO157" s="55"/>
      <c r="CP157" s="56"/>
      <c r="CQ157" s="226" t="str">
        <f t="shared" si="516"/>
        <v>Tropical Tree Staples</v>
      </c>
      <c r="CR157" s="102"/>
      <c r="CS157" s="100"/>
      <c r="CT157" s="111"/>
      <c r="CU157" s="55"/>
      <c r="CV157" s="56"/>
      <c r="CW157" s="226" t="str">
        <f t="shared" si="517"/>
        <v>Tropical Tree Staples</v>
      </c>
      <c r="CX157" s="102"/>
      <c r="CY157" s="100"/>
      <c r="CZ157" s="111"/>
      <c r="DA157" s="55"/>
      <c r="DB157" s="56"/>
      <c r="DC157" s="226" t="str">
        <f t="shared" si="518"/>
        <v>Tropical Tree Staples</v>
      </c>
      <c r="DD157" s="102"/>
      <c r="DE157" s="103"/>
      <c r="DF157" s="106"/>
      <c r="DG157" s="41"/>
      <c r="DH157" s="42"/>
      <c r="DI157" s="226" t="str">
        <f t="shared" si="519"/>
        <v>Tropical Tree Staples</v>
      </c>
      <c r="DJ157" s="102"/>
      <c r="DK157" s="103"/>
      <c r="DL157" s="106"/>
      <c r="DM157" s="41"/>
      <c r="DN157" s="42"/>
      <c r="DO157" s="226" t="str">
        <f t="shared" si="520"/>
        <v>Tropical Tree Staples</v>
      </c>
      <c r="DP157" s="102"/>
      <c r="DQ157" s="103"/>
      <c r="DR157" s="106"/>
      <c r="DS157" s="41"/>
      <c r="DT157" s="42"/>
      <c r="DU157" s="226" t="str">
        <f t="shared" si="521"/>
        <v>Tropical Tree Staples</v>
      </c>
      <c r="DV157" s="102"/>
      <c r="DW157" s="103"/>
      <c r="DX157" s="106"/>
      <c r="DY157" s="41"/>
      <c r="DZ157" s="42"/>
      <c r="EA157" s="176">
        <f t="shared" si="498"/>
        <v>0</v>
      </c>
      <c r="EB157" s="226" t="str">
        <f t="shared" si="522"/>
        <v>Tropical Tree Staples</v>
      </c>
      <c r="EC157" s="102"/>
      <c r="ED157" s="100"/>
      <c r="EE157" s="111"/>
      <c r="EF157" s="55"/>
      <c r="EG157" s="56"/>
      <c r="EH157" s="226" t="str">
        <f t="shared" si="523"/>
        <v>Tropical Tree Staples</v>
      </c>
      <c r="EI157" s="102"/>
      <c r="EJ157" s="100"/>
      <c r="EK157" s="111"/>
      <c r="EL157" s="55"/>
      <c r="EM157" s="56"/>
      <c r="EN157" s="226" t="str">
        <f t="shared" si="524"/>
        <v>Tropical Tree Staples</v>
      </c>
      <c r="EO157" s="102"/>
      <c r="EP157" s="100"/>
      <c r="EQ157" s="111"/>
      <c r="ER157" s="55"/>
      <c r="ES157" s="56"/>
      <c r="ET157" s="226" t="str">
        <f t="shared" si="525"/>
        <v>Tropical Tree Staples</v>
      </c>
      <c r="EU157" s="99"/>
      <c r="EV157" s="100"/>
      <c r="EW157" s="104"/>
      <c r="EX157" s="55"/>
      <c r="EY157" s="56"/>
      <c r="EZ157" s="226" t="str">
        <f t="shared" si="526"/>
        <v>Tropical Tree Staples</v>
      </c>
      <c r="FA157" s="102"/>
      <c r="FB157" s="103"/>
      <c r="FC157" s="106"/>
      <c r="FD157" s="41"/>
      <c r="FE157" s="42"/>
      <c r="FF157" s="226" t="str">
        <f t="shared" si="527"/>
        <v>Tropical Tree Staples</v>
      </c>
      <c r="FG157" s="102"/>
      <c r="FH157" s="103"/>
      <c r="FI157" s="106"/>
      <c r="FJ157" s="41"/>
      <c r="FK157" s="42"/>
      <c r="FL157" s="226" t="str">
        <f t="shared" si="528"/>
        <v>Tropical Tree Staples</v>
      </c>
      <c r="FM157" s="102"/>
      <c r="FN157" s="103"/>
      <c r="FO157" s="106"/>
      <c r="FP157" s="41"/>
      <c r="FQ157" s="42"/>
      <c r="FR157" s="176">
        <f t="shared" si="499"/>
        <v>0</v>
      </c>
      <c r="FS157" s="32"/>
      <c r="FT157" s="34"/>
      <c r="FU157" s="34"/>
      <c r="FV157" s="38"/>
      <c r="FW157" s="37"/>
    </row>
    <row r="158" spans="1:179" ht="12.6" customHeight="1">
      <c r="A158" s="1094"/>
      <c r="B158" s="222" t="s">
        <v>103</v>
      </c>
      <c r="C158" s="226" t="str">
        <f t="shared" si="500"/>
        <v>Farmland Restoration</v>
      </c>
      <c r="D158" s="102"/>
      <c r="E158" s="103"/>
      <c r="F158" s="106"/>
      <c r="G158" s="41"/>
      <c r="H158" s="42"/>
      <c r="I158" s="226" t="str">
        <f t="shared" si="501"/>
        <v>Farmland Restoration</v>
      </c>
      <c r="J158" s="102"/>
      <c r="K158" s="103"/>
      <c r="L158" s="106"/>
      <c r="M158" s="41"/>
      <c r="N158" s="42"/>
      <c r="O158" s="226" t="str">
        <f t="shared" si="502"/>
        <v>Farmland Restoration</v>
      </c>
      <c r="P158" s="99"/>
      <c r="Q158" s="100"/>
      <c r="R158" s="104"/>
      <c r="S158" s="55"/>
      <c r="T158" s="56"/>
      <c r="U158" s="226" t="str">
        <f t="shared" si="503"/>
        <v>Farmland Restoration</v>
      </c>
      <c r="V158" s="102"/>
      <c r="W158" s="103"/>
      <c r="X158" s="106"/>
      <c r="Y158" s="41"/>
      <c r="Z158" s="42"/>
      <c r="AA158" s="226" t="str">
        <f t="shared" si="504"/>
        <v>Farmland Restoration</v>
      </c>
      <c r="AB158" s="102"/>
      <c r="AC158" s="103"/>
      <c r="AD158" s="106"/>
      <c r="AE158" s="41"/>
      <c r="AF158" s="42"/>
      <c r="AG158" s="226" t="str">
        <f t="shared" si="505"/>
        <v>Farmland Restoration</v>
      </c>
      <c r="AH158" s="102"/>
      <c r="AI158" s="103"/>
      <c r="AJ158" s="106"/>
      <c r="AK158" s="41"/>
      <c r="AL158" s="42"/>
      <c r="AM158" s="226" t="str">
        <f t="shared" si="506"/>
        <v>Farmland Restoration</v>
      </c>
      <c r="AN158" s="102"/>
      <c r="AO158" s="103"/>
      <c r="AP158" s="106"/>
      <c r="AQ158" s="41"/>
      <c r="AR158" s="42"/>
      <c r="AS158" s="176">
        <f t="shared" si="507"/>
        <v>0</v>
      </c>
      <c r="AT158" s="226" t="str">
        <f t="shared" si="508"/>
        <v>Farmland Restoration</v>
      </c>
      <c r="AU158" s="102"/>
      <c r="AV158" s="100"/>
      <c r="AW158" s="106"/>
      <c r="AX158" s="55"/>
      <c r="AY158" s="56"/>
      <c r="AZ158" s="226" t="str">
        <f t="shared" si="509"/>
        <v>Farmland Restoration</v>
      </c>
      <c r="BA158" s="102"/>
      <c r="BB158" s="100"/>
      <c r="BC158" s="106"/>
      <c r="BD158" s="55"/>
      <c r="BE158" s="56"/>
      <c r="BF158" s="226" t="str">
        <f t="shared" si="510"/>
        <v>Farmland Restoration</v>
      </c>
      <c r="BG158" s="102"/>
      <c r="BH158" s="100"/>
      <c r="BI158" s="106"/>
      <c r="BJ158" s="55"/>
      <c r="BK158" s="56"/>
      <c r="BL158" s="226" t="str">
        <f t="shared" si="511"/>
        <v>Farmland Restoration</v>
      </c>
      <c r="BM158" s="99">
        <f>'Advance Control'!$F$109</f>
        <v>2.3409578732146379E-2</v>
      </c>
      <c r="BN158" s="100">
        <f>BM158*$BL$172</f>
        <v>0.12820986171516408</v>
      </c>
      <c r="BO158" s="104">
        <f>'Advance Control'!$I$109</f>
        <v>0.32659042126785359</v>
      </c>
      <c r="BP158" s="55">
        <f t="shared" ref="BP158" si="560">(BM158+BO158)</f>
        <v>0.35</v>
      </c>
      <c r="BQ158" s="56">
        <f>BO158*$BL$172</f>
        <v>1.788674338284836</v>
      </c>
      <c r="BR158" s="226" t="str">
        <f t="shared" si="512"/>
        <v>Farmland Restoration</v>
      </c>
      <c r="BS158" s="99">
        <f>'Advance Control'!$F$109</f>
        <v>2.3409578732146379E-2</v>
      </c>
      <c r="BT158" s="100">
        <f>BS158*$BR$172</f>
        <v>0.23078178689866874</v>
      </c>
      <c r="BU158" s="104">
        <f>'Advance Control'!$I$109</f>
        <v>0.32659042126785359</v>
      </c>
      <c r="BV158" s="55">
        <f t="shared" ref="BV158" si="561">(BS158+BU158)</f>
        <v>0.35</v>
      </c>
      <c r="BW158" s="56">
        <f>BU158*$BR$172</f>
        <v>3.2196701131013308</v>
      </c>
      <c r="BX158" s="226" t="str">
        <f t="shared" si="513"/>
        <v>Farmland Restoration</v>
      </c>
      <c r="BY158" s="99">
        <f>'Advance Control'!$F$109</f>
        <v>2.3409578732146379E-2</v>
      </c>
      <c r="BZ158" s="100">
        <f>BY158*$BX$172</f>
        <v>0.18926866795938299</v>
      </c>
      <c r="CA158" s="104">
        <f>'Advance Control'!$I$109</f>
        <v>0.32659042126785359</v>
      </c>
      <c r="CB158" s="55">
        <f t="shared" ref="CB158" si="562">(BY158+CA158)</f>
        <v>0.35</v>
      </c>
      <c r="CC158" s="56">
        <f>CA158*$BX$172</f>
        <v>2.6405145820406166</v>
      </c>
      <c r="CD158" s="226" t="str">
        <f t="shared" si="514"/>
        <v>Farmland Restoration</v>
      </c>
      <c r="CE158" s="99">
        <f>'Advance Control'!$F$109</f>
        <v>2.3409578732146379E-2</v>
      </c>
      <c r="CF158" s="100">
        <f>CE158*$CD$172</f>
        <v>0.11802823999887671</v>
      </c>
      <c r="CG158" s="104">
        <f>'Advance Control'!$I$109</f>
        <v>0.32659042126785359</v>
      </c>
      <c r="CH158" s="55">
        <f t="shared" ref="CH158" si="563">(CE158+CG158)</f>
        <v>0.35</v>
      </c>
      <c r="CI158" s="56">
        <f>CG158*$CD$172</f>
        <v>1.6466290600011231</v>
      </c>
      <c r="CJ158" s="176">
        <f t="shared" si="497"/>
        <v>9.9617766499999991</v>
      </c>
      <c r="CK158" s="226" t="str">
        <f t="shared" si="515"/>
        <v>Farmland Restoration</v>
      </c>
      <c r="CL158" s="102"/>
      <c r="CM158" s="103"/>
      <c r="CN158" s="106"/>
      <c r="CO158" s="41"/>
      <c r="CP158" s="42"/>
      <c r="CQ158" s="226" t="str">
        <f t="shared" si="516"/>
        <v>Farmland Restoration</v>
      </c>
      <c r="CR158" s="102"/>
      <c r="CS158" s="103"/>
      <c r="CT158" s="106"/>
      <c r="CU158" s="41"/>
      <c r="CV158" s="42"/>
      <c r="CW158" s="226" t="str">
        <f t="shared" si="517"/>
        <v>Farmland Restoration</v>
      </c>
      <c r="CX158" s="102"/>
      <c r="CY158" s="100"/>
      <c r="CZ158" s="106"/>
      <c r="DA158" s="55"/>
      <c r="DB158" s="56"/>
      <c r="DC158" s="226" t="str">
        <f t="shared" si="518"/>
        <v>Farmland Restoration</v>
      </c>
      <c r="DD158" s="101"/>
      <c r="DE158" s="100"/>
      <c r="DF158" s="104"/>
      <c r="DG158" s="55"/>
      <c r="DH158" s="56"/>
      <c r="DI158" s="226" t="str">
        <f t="shared" si="519"/>
        <v>Farmland Restoration</v>
      </c>
      <c r="DJ158" s="102"/>
      <c r="DK158" s="103"/>
      <c r="DL158" s="106"/>
      <c r="DM158" s="41"/>
      <c r="DN158" s="42"/>
      <c r="DO158" s="226" t="str">
        <f t="shared" si="520"/>
        <v>Farmland Restoration</v>
      </c>
      <c r="DP158" s="101"/>
      <c r="DQ158" s="100"/>
      <c r="DR158" s="104"/>
      <c r="DS158" s="55"/>
      <c r="DT158" s="56"/>
      <c r="DU158" s="226" t="str">
        <f t="shared" si="521"/>
        <v>Farmland Restoration</v>
      </c>
      <c r="DV158" s="101"/>
      <c r="DW158" s="100"/>
      <c r="DX158" s="104"/>
      <c r="DY158" s="55"/>
      <c r="DZ158" s="56"/>
      <c r="EA158" s="176">
        <f t="shared" si="498"/>
        <v>0</v>
      </c>
      <c r="EB158" s="226" t="str">
        <f t="shared" si="522"/>
        <v>Farmland Restoration</v>
      </c>
      <c r="EC158" s="102"/>
      <c r="ED158" s="103"/>
      <c r="EE158" s="106"/>
      <c r="EF158" s="41"/>
      <c r="EG158" s="42"/>
      <c r="EH158" s="226" t="str">
        <f t="shared" si="523"/>
        <v>Farmland Restoration</v>
      </c>
      <c r="EI158" s="102"/>
      <c r="EJ158" s="103"/>
      <c r="EK158" s="106"/>
      <c r="EL158" s="41"/>
      <c r="EM158" s="42"/>
      <c r="EN158" s="226" t="str">
        <f t="shared" si="524"/>
        <v>Farmland Restoration</v>
      </c>
      <c r="EO158" s="102"/>
      <c r="EP158" s="103"/>
      <c r="EQ158" s="106"/>
      <c r="ER158" s="41"/>
      <c r="ES158" s="42"/>
      <c r="ET158" s="226" t="str">
        <f t="shared" si="525"/>
        <v>Farmland Restoration</v>
      </c>
      <c r="EU158" s="101"/>
      <c r="EV158" s="100"/>
      <c r="EW158" s="104"/>
      <c r="EX158" s="55"/>
      <c r="EY158" s="56"/>
      <c r="EZ158" s="226" t="str">
        <f t="shared" si="526"/>
        <v>Farmland Restoration</v>
      </c>
      <c r="FA158" s="102"/>
      <c r="FB158" s="103"/>
      <c r="FC158" s="106"/>
      <c r="FD158" s="41"/>
      <c r="FE158" s="42"/>
      <c r="FF158" s="226" t="str">
        <f t="shared" si="527"/>
        <v>Farmland Restoration</v>
      </c>
      <c r="FG158" s="101"/>
      <c r="FH158" s="100"/>
      <c r="FI158" s="104"/>
      <c r="FJ158" s="55"/>
      <c r="FK158" s="56"/>
      <c r="FL158" s="226" t="str">
        <f t="shared" si="528"/>
        <v>Farmland Restoration</v>
      </c>
      <c r="FM158" s="101"/>
      <c r="FN158" s="100"/>
      <c r="FO158" s="104"/>
      <c r="FP158" s="55"/>
      <c r="FQ158" s="56"/>
      <c r="FR158" s="176">
        <f t="shared" si="499"/>
        <v>0</v>
      </c>
      <c r="FS158" s="32"/>
      <c r="FT158" s="34"/>
      <c r="FU158" s="34"/>
      <c r="FV158" s="33"/>
      <c r="FW158" s="37"/>
    </row>
    <row r="159" spans="1:179" ht="12.6" customHeight="1">
      <c r="A159" s="1094"/>
      <c r="B159" s="195" t="s">
        <v>96</v>
      </c>
      <c r="C159" s="226" t="str">
        <f t="shared" si="500"/>
        <v>Perennial Bioenergy Crops</v>
      </c>
      <c r="D159" s="100"/>
      <c r="E159" s="100"/>
      <c r="F159" s="105"/>
      <c r="G159" s="54"/>
      <c r="H159" s="56"/>
      <c r="I159" s="226" t="str">
        <f t="shared" si="501"/>
        <v>Perennial Bioenergy Crops</v>
      </c>
      <c r="J159" s="100"/>
      <c r="K159" s="100"/>
      <c r="L159" s="105"/>
      <c r="M159" s="54"/>
      <c r="N159" s="56"/>
      <c r="O159" s="226" t="str">
        <f t="shared" si="502"/>
        <v>Perennial Bioenergy Crops</v>
      </c>
      <c r="P159" s="100"/>
      <c r="Q159" s="100"/>
      <c r="R159" s="105"/>
      <c r="S159" s="54"/>
      <c r="T159" s="56"/>
      <c r="U159" s="226" t="str">
        <f t="shared" si="503"/>
        <v>Perennial Bioenergy Crops</v>
      </c>
      <c r="V159" s="100"/>
      <c r="W159" s="100"/>
      <c r="X159" s="105"/>
      <c r="Y159" s="54"/>
      <c r="Z159" s="56"/>
      <c r="AA159" s="226" t="str">
        <f t="shared" si="504"/>
        <v>Perennial Bioenergy Crops</v>
      </c>
      <c r="AB159" s="100"/>
      <c r="AC159" s="100"/>
      <c r="AD159" s="105"/>
      <c r="AE159" s="54"/>
      <c r="AF159" s="56"/>
      <c r="AG159" s="226" t="str">
        <f t="shared" si="505"/>
        <v>Perennial Bioenergy Crops</v>
      </c>
      <c r="AH159" s="100"/>
      <c r="AI159" s="100"/>
      <c r="AJ159" s="105"/>
      <c r="AK159" s="54"/>
      <c r="AL159" s="56"/>
      <c r="AM159" s="226" t="str">
        <f t="shared" si="506"/>
        <v>Perennial Bioenergy Crops</v>
      </c>
      <c r="AN159" s="100"/>
      <c r="AO159" s="100"/>
      <c r="AP159" s="105"/>
      <c r="AQ159" s="54"/>
      <c r="AR159" s="56"/>
      <c r="AS159" s="176">
        <f t="shared" si="507"/>
        <v>0</v>
      </c>
      <c r="AT159" s="226" t="str">
        <f t="shared" si="508"/>
        <v>Perennial Bioenergy Crops</v>
      </c>
      <c r="AU159" s="99"/>
      <c r="AV159" s="100"/>
      <c r="AW159" s="104"/>
      <c r="AX159" s="55"/>
      <c r="AY159" s="56"/>
      <c r="AZ159" s="226" t="str">
        <f t="shared" si="509"/>
        <v>Perennial Bioenergy Crops</v>
      </c>
      <c r="BA159" s="99"/>
      <c r="BB159" s="100"/>
      <c r="BC159" s="104"/>
      <c r="BD159" s="55"/>
      <c r="BE159" s="56"/>
      <c r="BF159" s="226" t="str">
        <f t="shared" si="510"/>
        <v>Perennial Bioenergy Crops</v>
      </c>
      <c r="BG159" s="99"/>
      <c r="BH159" s="100"/>
      <c r="BI159" s="104"/>
      <c r="BJ159" s="55"/>
      <c r="BK159" s="56"/>
      <c r="BL159" s="226" t="str">
        <f t="shared" si="511"/>
        <v>Perennial Bioenergy Crops</v>
      </c>
      <c r="BM159" s="99">
        <f>'Advance Control'!$F$110</f>
        <v>2.5553394151598671E-4</v>
      </c>
      <c r="BN159" s="100">
        <f>BM159*$BL$172</f>
        <v>1.3995113573020545E-3</v>
      </c>
      <c r="BO159" s="104">
        <f>'Advance Control'!$I$110</f>
        <v>0.24974446605848402</v>
      </c>
      <c r="BP159" s="55">
        <f t="shared" ref="BP159" si="564">(BM159+BO159)</f>
        <v>0.25</v>
      </c>
      <c r="BQ159" s="56">
        <f>BO159*$BL$172</f>
        <v>1.3678034886426982</v>
      </c>
      <c r="BR159" s="226" t="str">
        <f t="shared" si="512"/>
        <v>Perennial Bioenergy Crops</v>
      </c>
      <c r="BS159" s="99">
        <f>'Advance Control'!$F$110</f>
        <v>2.5553394151598671E-4</v>
      </c>
      <c r="BT159" s="100">
        <f>BS159*$BR$172</f>
        <v>2.5191644971952146E-3</v>
      </c>
      <c r="BU159" s="104">
        <f>'Advance Control'!$I$110</f>
        <v>0.24974446605848402</v>
      </c>
      <c r="BV159" s="55">
        <f t="shared" ref="BV159" si="565">(BS159+BU159)</f>
        <v>0.25</v>
      </c>
      <c r="BW159" s="56">
        <f>BU159*$BR$172</f>
        <v>2.4620893355028048</v>
      </c>
      <c r="BX159" s="226" t="str">
        <f t="shared" si="513"/>
        <v>Perennial Bioenergy Crops</v>
      </c>
      <c r="BY159" s="99">
        <f>'Advance Control'!$F$110</f>
        <v>2.5553394151598671E-4</v>
      </c>
      <c r="BZ159" s="100">
        <f>BY159*$BX$172</f>
        <v>2.0660161928811962E-3</v>
      </c>
      <c r="CA159" s="104">
        <f>'Advance Control'!$I$110</f>
        <v>0.24974446605848402</v>
      </c>
      <c r="CB159" s="55">
        <f t="shared" ref="CB159" si="566">(BY159+CA159)</f>
        <v>0.25</v>
      </c>
      <c r="CC159" s="56">
        <f>CA159*$BX$172</f>
        <v>2.0192077338071188</v>
      </c>
      <c r="CD159" s="226" t="str">
        <f t="shared" si="514"/>
        <v>Perennial Bioenergy Crops</v>
      </c>
      <c r="CE159" s="99">
        <f>'Advance Control'!$F$110</f>
        <v>2.5553394151598671E-4</v>
      </c>
      <c r="CF159" s="100">
        <f>CE159*$CD$172</f>
        <v>1.2883709579827398E-3</v>
      </c>
      <c r="CG159" s="104">
        <f>'Advance Control'!$I$110</f>
        <v>0.24974446605848402</v>
      </c>
      <c r="CH159" s="55">
        <f t="shared" ref="CH159" si="567">(CE159+CG159)</f>
        <v>0.25</v>
      </c>
      <c r="CI159" s="56">
        <f>CG159*$CD$172</f>
        <v>1.2591811290420172</v>
      </c>
      <c r="CJ159" s="176">
        <f t="shared" si="497"/>
        <v>7.1155547500000003</v>
      </c>
      <c r="CK159" s="226" t="str">
        <f t="shared" si="515"/>
        <v>Perennial Bioenergy Crops</v>
      </c>
      <c r="CL159" s="102"/>
      <c r="CM159" s="100"/>
      <c r="CN159" s="106"/>
      <c r="CO159" s="55"/>
      <c r="CP159" s="56"/>
      <c r="CQ159" s="226" t="str">
        <f t="shared" si="516"/>
        <v>Perennial Bioenergy Crops</v>
      </c>
      <c r="CR159" s="102"/>
      <c r="CS159" s="103"/>
      <c r="CT159" s="106"/>
      <c r="CU159" s="41"/>
      <c r="CV159" s="42"/>
      <c r="CW159" s="226" t="str">
        <f t="shared" si="517"/>
        <v>Perennial Bioenergy Crops</v>
      </c>
      <c r="CX159" s="102"/>
      <c r="CY159" s="103"/>
      <c r="CZ159" s="106"/>
      <c r="DA159" s="41"/>
      <c r="DB159" s="42"/>
      <c r="DC159" s="226" t="str">
        <f t="shared" si="518"/>
        <v>Perennial Bioenergy Crops</v>
      </c>
      <c r="DD159" s="102"/>
      <c r="DE159" s="103"/>
      <c r="DF159" s="106"/>
      <c r="DG159" s="41"/>
      <c r="DH159" s="42"/>
      <c r="DI159" s="226" t="str">
        <f t="shared" si="519"/>
        <v>Perennial Bioenergy Crops</v>
      </c>
      <c r="DJ159" s="102"/>
      <c r="DK159" s="103"/>
      <c r="DL159" s="106"/>
      <c r="DM159" s="41"/>
      <c r="DN159" s="42"/>
      <c r="DO159" s="226" t="str">
        <f t="shared" si="520"/>
        <v>Perennial Bioenergy Crops</v>
      </c>
      <c r="DP159" s="102"/>
      <c r="DQ159" s="103"/>
      <c r="DR159" s="106"/>
      <c r="DS159" s="41"/>
      <c r="DT159" s="42"/>
      <c r="DU159" s="226" t="str">
        <f t="shared" si="521"/>
        <v>Perennial Bioenergy Crops</v>
      </c>
      <c r="DV159" s="102"/>
      <c r="DW159" s="103"/>
      <c r="DX159" s="106"/>
      <c r="DY159" s="41"/>
      <c r="DZ159" s="42"/>
      <c r="EA159" s="176">
        <f t="shared" si="498"/>
        <v>0</v>
      </c>
      <c r="EB159" s="226" t="str">
        <f t="shared" si="522"/>
        <v>Perennial Bioenergy Crops</v>
      </c>
      <c r="EC159" s="102"/>
      <c r="ED159" s="103"/>
      <c r="EE159" s="106"/>
      <c r="EF159" s="41"/>
      <c r="EG159" s="42"/>
      <c r="EH159" s="226" t="str">
        <f t="shared" si="523"/>
        <v>Perennial Bioenergy Crops</v>
      </c>
      <c r="EI159" s="102"/>
      <c r="EJ159" s="100"/>
      <c r="EK159" s="106"/>
      <c r="EL159" s="55"/>
      <c r="EM159" s="56"/>
      <c r="EN159" s="226" t="str">
        <f t="shared" si="524"/>
        <v>Perennial Bioenergy Crops</v>
      </c>
      <c r="EO159" s="102"/>
      <c r="EP159" s="103"/>
      <c r="EQ159" s="106"/>
      <c r="ER159" s="41"/>
      <c r="ES159" s="42"/>
      <c r="ET159" s="226" t="str">
        <f t="shared" si="525"/>
        <v>Perennial Bioenergy Crops</v>
      </c>
      <c r="EU159" s="102"/>
      <c r="EV159" s="103"/>
      <c r="EW159" s="106"/>
      <c r="EX159" s="41"/>
      <c r="EY159" s="42"/>
      <c r="EZ159" s="226" t="str">
        <f t="shared" si="526"/>
        <v>Perennial Bioenergy Crops</v>
      </c>
      <c r="FA159" s="99"/>
      <c r="FB159" s="100"/>
      <c r="FC159" s="104"/>
      <c r="FD159" s="55"/>
      <c r="FE159" s="56"/>
      <c r="FF159" s="226" t="str">
        <f t="shared" si="527"/>
        <v>Perennial Bioenergy Crops</v>
      </c>
      <c r="FG159" s="102"/>
      <c r="FH159" s="103"/>
      <c r="FI159" s="106"/>
      <c r="FJ159" s="41"/>
      <c r="FK159" s="42"/>
      <c r="FL159" s="226" t="str">
        <f t="shared" si="528"/>
        <v>Perennial Bioenergy Crops</v>
      </c>
      <c r="FM159" s="102"/>
      <c r="FN159" s="103"/>
      <c r="FO159" s="106"/>
      <c r="FP159" s="41"/>
      <c r="FQ159" s="42"/>
      <c r="FR159" s="176">
        <f t="shared" si="499"/>
        <v>0</v>
      </c>
      <c r="FS159" s="32"/>
      <c r="FT159" s="34"/>
      <c r="FU159" s="34"/>
      <c r="FV159" s="38"/>
      <c r="FW159" s="37"/>
    </row>
    <row r="160" spans="1:179" ht="12.6" customHeight="1">
      <c r="A160" s="1094"/>
      <c r="B160" s="195" t="s">
        <v>552</v>
      </c>
      <c r="C160" s="226" t="str">
        <f t="shared" si="500"/>
        <v>Livestock Feed</v>
      </c>
      <c r="D160" s="100"/>
      <c r="E160" s="100"/>
      <c r="F160" s="105"/>
      <c r="G160" s="54"/>
      <c r="H160" s="56"/>
      <c r="I160" s="226" t="str">
        <f t="shared" si="501"/>
        <v>Livestock Feed</v>
      </c>
      <c r="J160" s="100"/>
      <c r="K160" s="100"/>
      <c r="L160" s="105"/>
      <c r="M160" s="54"/>
      <c r="N160" s="56"/>
      <c r="O160" s="226" t="str">
        <f t="shared" si="502"/>
        <v>Livestock Feed</v>
      </c>
      <c r="P160" s="100"/>
      <c r="Q160" s="100"/>
      <c r="R160" s="105"/>
      <c r="S160" s="54"/>
      <c r="T160" s="56"/>
      <c r="U160" s="226" t="str">
        <f t="shared" si="503"/>
        <v>Livestock Feed</v>
      </c>
      <c r="V160" s="100"/>
      <c r="W160" s="100"/>
      <c r="X160" s="105"/>
      <c r="Y160" s="54"/>
      <c r="Z160" s="56"/>
      <c r="AA160" s="226" t="str">
        <f t="shared" si="504"/>
        <v>Livestock Feed</v>
      </c>
      <c r="AB160" s="100"/>
      <c r="AC160" s="100"/>
      <c r="AD160" s="105"/>
      <c r="AE160" s="54"/>
      <c r="AF160" s="56"/>
      <c r="AG160" s="226" t="str">
        <f t="shared" si="505"/>
        <v>Livestock Feed</v>
      </c>
      <c r="AH160" s="100"/>
      <c r="AI160" s="100"/>
      <c r="AJ160" s="105"/>
      <c r="AK160" s="54"/>
      <c r="AL160" s="56"/>
      <c r="AM160" s="226" t="str">
        <f t="shared" si="506"/>
        <v>Livestock Feed</v>
      </c>
      <c r="AN160" s="100"/>
      <c r="AO160" s="100"/>
      <c r="AP160" s="105"/>
      <c r="AQ160" s="54"/>
      <c r="AR160" s="56"/>
      <c r="AS160" s="176">
        <f t="shared" si="507"/>
        <v>0</v>
      </c>
      <c r="AT160" s="226" t="str">
        <f t="shared" si="508"/>
        <v>Livestock Feed</v>
      </c>
      <c r="AU160" s="99"/>
      <c r="AV160" s="100"/>
      <c r="AW160" s="104"/>
      <c r="AX160" s="55"/>
      <c r="AY160" s="56"/>
      <c r="AZ160" s="226" t="str">
        <f t="shared" si="509"/>
        <v>Livestock Feed</v>
      </c>
      <c r="BA160" s="99"/>
      <c r="BB160" s="100"/>
      <c r="BC160" s="104"/>
      <c r="BD160" s="55"/>
      <c r="BE160" s="56"/>
      <c r="BF160" s="226" t="str">
        <f t="shared" si="510"/>
        <v>Livestock Feed</v>
      </c>
      <c r="BG160" s="99"/>
      <c r="BH160" s="100"/>
      <c r="BI160" s="104"/>
      <c r="BJ160" s="55"/>
      <c r="BK160" s="56"/>
      <c r="BL160" s="226" t="str">
        <f t="shared" si="511"/>
        <v>Livestock Feed</v>
      </c>
      <c r="BM160" s="99"/>
      <c r="BN160" s="100"/>
      <c r="BO160" s="104"/>
      <c r="BP160" s="55"/>
      <c r="BQ160" s="56"/>
      <c r="BR160" s="226" t="str">
        <f t="shared" si="512"/>
        <v>Livestock Feed</v>
      </c>
      <c r="BS160" s="99"/>
      <c r="BT160" s="100"/>
      <c r="BU160" s="104"/>
      <c r="BV160" s="55"/>
      <c r="BW160" s="56"/>
      <c r="BX160" s="226" t="str">
        <f t="shared" si="513"/>
        <v>Livestock Feed</v>
      </c>
      <c r="BY160" s="99"/>
      <c r="BZ160" s="100"/>
      <c r="CA160" s="104"/>
      <c r="CB160" s="55"/>
      <c r="CC160" s="56"/>
      <c r="CD160" s="226" t="str">
        <f t="shared" si="514"/>
        <v>Livestock Feed</v>
      </c>
      <c r="CE160" s="99"/>
      <c r="CF160" s="100"/>
      <c r="CG160" s="104"/>
      <c r="CH160" s="55"/>
      <c r="CI160" s="56"/>
      <c r="CJ160" s="176">
        <f t="shared" si="497"/>
        <v>0</v>
      </c>
      <c r="CK160" s="226" t="str">
        <f t="shared" si="515"/>
        <v>Livestock Feed</v>
      </c>
      <c r="CL160" s="102"/>
      <c r="CM160" s="100"/>
      <c r="CN160" s="106"/>
      <c r="CO160" s="55"/>
      <c r="CP160" s="56"/>
      <c r="CQ160" s="226" t="str">
        <f t="shared" si="516"/>
        <v>Livestock Feed</v>
      </c>
      <c r="CR160" s="102"/>
      <c r="CS160" s="103"/>
      <c r="CT160" s="106"/>
      <c r="CU160" s="41"/>
      <c r="CV160" s="42"/>
      <c r="CW160" s="226" t="str">
        <f t="shared" si="517"/>
        <v>Livestock Feed</v>
      </c>
      <c r="CX160" s="102"/>
      <c r="CY160" s="103"/>
      <c r="CZ160" s="106"/>
      <c r="DA160" s="41"/>
      <c r="DB160" s="42"/>
      <c r="DC160" s="226" t="str">
        <f t="shared" si="518"/>
        <v>Livestock Feed</v>
      </c>
      <c r="DD160" s="102"/>
      <c r="DE160" s="103"/>
      <c r="DF160" s="106"/>
      <c r="DG160" s="41"/>
      <c r="DH160" s="42"/>
      <c r="DI160" s="226" t="str">
        <f t="shared" si="519"/>
        <v>Livestock Feed</v>
      </c>
      <c r="DJ160" s="102"/>
      <c r="DK160" s="103"/>
      <c r="DL160" s="106"/>
      <c r="DM160" s="41"/>
      <c r="DN160" s="42"/>
      <c r="DO160" s="226" t="str">
        <f t="shared" si="520"/>
        <v>Livestock Feed</v>
      </c>
      <c r="DP160" s="102"/>
      <c r="DQ160" s="103"/>
      <c r="DR160" s="106"/>
      <c r="DS160" s="41"/>
      <c r="DT160" s="42"/>
      <c r="DU160" s="226" t="str">
        <f t="shared" si="521"/>
        <v>Livestock Feed</v>
      </c>
      <c r="DV160" s="102"/>
      <c r="DW160" s="103"/>
      <c r="DX160" s="106"/>
      <c r="DY160" s="41"/>
      <c r="DZ160" s="42"/>
      <c r="EA160" s="176">
        <f t="shared" si="498"/>
        <v>0</v>
      </c>
      <c r="EB160" s="226" t="str">
        <f t="shared" si="522"/>
        <v>Livestock Feed</v>
      </c>
      <c r="EC160" s="102"/>
      <c r="ED160" s="103"/>
      <c r="EE160" s="106"/>
      <c r="EF160" s="41"/>
      <c r="EG160" s="42"/>
      <c r="EH160" s="226" t="str">
        <f t="shared" si="523"/>
        <v>Livestock Feed</v>
      </c>
      <c r="EI160" s="102"/>
      <c r="EJ160" s="100"/>
      <c r="EK160" s="106"/>
      <c r="EL160" s="55"/>
      <c r="EM160" s="56"/>
      <c r="EN160" s="226" t="str">
        <f t="shared" si="524"/>
        <v>Livestock Feed</v>
      </c>
      <c r="EO160" s="102"/>
      <c r="EP160" s="103"/>
      <c r="EQ160" s="106"/>
      <c r="ER160" s="41"/>
      <c r="ES160" s="42"/>
      <c r="ET160" s="226" t="str">
        <f t="shared" si="525"/>
        <v>Livestock Feed</v>
      </c>
      <c r="EU160" s="102"/>
      <c r="EV160" s="103"/>
      <c r="EW160" s="106"/>
      <c r="EX160" s="41"/>
      <c r="EY160" s="42"/>
      <c r="EZ160" s="226" t="str">
        <f t="shared" si="526"/>
        <v>Livestock Feed</v>
      </c>
      <c r="FA160" s="99"/>
      <c r="FB160" s="100"/>
      <c r="FC160" s="104"/>
      <c r="FD160" s="55"/>
      <c r="FE160" s="56"/>
      <c r="FF160" s="226" t="str">
        <f t="shared" si="527"/>
        <v>Livestock Feed</v>
      </c>
      <c r="FG160" s="102"/>
      <c r="FH160" s="103"/>
      <c r="FI160" s="106"/>
      <c r="FJ160" s="41"/>
      <c r="FK160" s="42"/>
      <c r="FL160" s="226" t="str">
        <f t="shared" si="528"/>
        <v>Livestock Feed</v>
      </c>
      <c r="FM160" s="102"/>
      <c r="FN160" s="103"/>
      <c r="FO160" s="106"/>
      <c r="FP160" s="41"/>
      <c r="FQ160" s="42"/>
      <c r="FR160" s="176">
        <f t="shared" si="499"/>
        <v>0</v>
      </c>
      <c r="FS160" s="32"/>
      <c r="FT160" s="34"/>
      <c r="FU160" s="34"/>
      <c r="FV160" s="38"/>
      <c r="FW160" s="37"/>
    </row>
    <row r="161" spans="1:179" ht="12.6" customHeight="1">
      <c r="A161" s="1094"/>
      <c r="B161" s="195" t="s">
        <v>1</v>
      </c>
      <c r="C161" s="226" t="str">
        <f t="shared" si="500"/>
        <v>SRI</v>
      </c>
      <c r="D161" s="100"/>
      <c r="E161" s="100"/>
      <c r="F161" s="105"/>
      <c r="G161" s="54"/>
      <c r="H161" s="56"/>
      <c r="I161" s="226" t="str">
        <f t="shared" si="501"/>
        <v>SRI</v>
      </c>
      <c r="J161" s="100"/>
      <c r="K161" s="100"/>
      <c r="L161" s="105"/>
      <c r="M161" s="54"/>
      <c r="N161" s="56"/>
      <c r="O161" s="226" t="str">
        <f t="shared" si="502"/>
        <v>SRI</v>
      </c>
      <c r="P161" s="100"/>
      <c r="Q161" s="100"/>
      <c r="R161" s="105"/>
      <c r="S161" s="54"/>
      <c r="T161" s="56"/>
      <c r="U161" s="226" t="str">
        <f t="shared" si="503"/>
        <v>SRI</v>
      </c>
      <c r="V161" s="100"/>
      <c r="W161" s="100"/>
      <c r="X161" s="105"/>
      <c r="Y161" s="54"/>
      <c r="Z161" s="56"/>
      <c r="AA161" s="226" t="str">
        <f t="shared" si="504"/>
        <v>SRI</v>
      </c>
      <c r="AB161" s="100"/>
      <c r="AC161" s="100"/>
      <c r="AD161" s="105"/>
      <c r="AE161" s="54"/>
      <c r="AF161" s="56"/>
      <c r="AG161" s="226" t="str">
        <f t="shared" si="505"/>
        <v>SRI</v>
      </c>
      <c r="AH161" s="100"/>
      <c r="AI161" s="100"/>
      <c r="AJ161" s="105"/>
      <c r="AK161" s="54"/>
      <c r="AL161" s="56"/>
      <c r="AM161" s="226" t="str">
        <f t="shared" si="506"/>
        <v>SRI</v>
      </c>
      <c r="AN161" s="100"/>
      <c r="AO161" s="100"/>
      <c r="AP161" s="105"/>
      <c r="AQ161" s="54"/>
      <c r="AR161" s="56"/>
      <c r="AS161" s="176">
        <f t="shared" si="507"/>
        <v>0</v>
      </c>
      <c r="AT161" s="226" t="str">
        <f t="shared" si="508"/>
        <v>SRI</v>
      </c>
      <c r="AU161" s="100"/>
      <c r="AV161" s="100"/>
      <c r="AW161" s="105"/>
      <c r="AX161" s="55"/>
      <c r="AY161" s="56"/>
      <c r="AZ161" s="226" t="str">
        <f t="shared" si="509"/>
        <v>SRI</v>
      </c>
      <c r="BA161" s="100"/>
      <c r="BB161" s="100"/>
      <c r="BC161" s="105"/>
      <c r="BD161" s="55"/>
      <c r="BE161" s="56"/>
      <c r="BF161" s="226" t="str">
        <f t="shared" si="510"/>
        <v>SRI</v>
      </c>
      <c r="BG161" s="100"/>
      <c r="BH161" s="100"/>
      <c r="BI161" s="105"/>
      <c r="BJ161" s="55"/>
      <c r="BK161" s="56"/>
      <c r="BL161" s="226" t="str">
        <f t="shared" si="511"/>
        <v>SRI</v>
      </c>
      <c r="BM161" s="100"/>
      <c r="BN161" s="100"/>
      <c r="BO161" s="105"/>
      <c r="BP161" s="55"/>
      <c r="BQ161" s="56"/>
      <c r="BR161" s="226" t="str">
        <f t="shared" si="512"/>
        <v>SRI</v>
      </c>
      <c r="BS161" s="100"/>
      <c r="BT161" s="100"/>
      <c r="BU161" s="105"/>
      <c r="BV161" s="55"/>
      <c r="BW161" s="56"/>
      <c r="BX161" s="226" t="str">
        <f t="shared" si="513"/>
        <v>SRI</v>
      </c>
      <c r="BY161" s="100"/>
      <c r="BZ161" s="100"/>
      <c r="CA161" s="105"/>
      <c r="CB161" s="55"/>
      <c r="CC161" s="56"/>
      <c r="CD161" s="226" t="str">
        <f t="shared" si="514"/>
        <v>SRI</v>
      </c>
      <c r="CE161" s="100"/>
      <c r="CF161" s="100"/>
      <c r="CG161" s="105"/>
      <c r="CH161" s="55"/>
      <c r="CI161" s="56"/>
      <c r="CJ161" s="176">
        <f t="shared" si="497"/>
        <v>0</v>
      </c>
      <c r="CK161" s="226" t="str">
        <f t="shared" si="515"/>
        <v>SRI</v>
      </c>
      <c r="CL161" s="122">
        <f>'Advance Control'!$F$130</f>
        <v>5.7993184576379973E-3</v>
      </c>
      <c r="CM161" s="100">
        <f>CL161*$CK$172</f>
        <v>2.2844101135800297E-2</v>
      </c>
      <c r="CN161" s="111">
        <f>'Advance Control'!$I$130</f>
        <v>3.9384033202584101E-2</v>
      </c>
      <c r="CO161" s="55">
        <f>(CL161+CN161)</f>
        <v>4.5183351660222096E-2</v>
      </c>
      <c r="CP161" s="56">
        <f>CN161*$CK$172</f>
        <v>0.15513768457233226</v>
      </c>
      <c r="CQ161" s="226" t="str">
        <f t="shared" si="516"/>
        <v>SRI</v>
      </c>
      <c r="CR161" s="122">
        <f>'Advance Control'!$F$130</f>
        <v>5.7993184576379973E-3</v>
      </c>
      <c r="CS161" s="100">
        <f>CR161*$CQ$172</f>
        <v>9.3572119300358234E-3</v>
      </c>
      <c r="CT161" s="111">
        <f>'Advance Control'!$I$130</f>
        <v>3.9384033202584101E-2</v>
      </c>
      <c r="CU161" s="55">
        <f>(CR161+CT161)</f>
        <v>4.5183351660222096E-2</v>
      </c>
      <c r="CV161" s="56">
        <f>CT161*$CQ$172</f>
        <v>6.3546216340435849E-2</v>
      </c>
      <c r="CW161" s="226" t="str">
        <f t="shared" si="517"/>
        <v>SRI</v>
      </c>
      <c r="CX161" s="122">
        <f>'Advance Control'!$F$130</f>
        <v>5.7993184576379973E-3</v>
      </c>
      <c r="CY161" s="100">
        <f>CX161*$CW$172</f>
        <v>1.6288429765598691E-3</v>
      </c>
      <c r="CZ161" s="111">
        <f>'Advance Control'!$I$130</f>
        <v>3.9384033202584101E-2</v>
      </c>
      <c r="DA161" s="55">
        <f>(CX161+CZ161)</f>
        <v>4.5183351660222096E-2</v>
      </c>
      <c r="DB161" s="56">
        <f>CZ161*$CW$172</f>
        <v>1.1061714637543392E-2</v>
      </c>
      <c r="DC161" s="226" t="str">
        <f t="shared" si="518"/>
        <v>SRI</v>
      </c>
      <c r="DD161" s="119"/>
      <c r="DE161" s="103"/>
      <c r="DF161" s="112"/>
      <c r="DG161" s="41"/>
      <c r="DH161" s="42"/>
      <c r="DI161" s="226" t="str">
        <f t="shared" si="519"/>
        <v>SRI</v>
      </c>
      <c r="DJ161" s="101"/>
      <c r="DK161" s="100"/>
      <c r="DL161" s="115"/>
      <c r="DM161" s="55"/>
      <c r="DN161" s="56"/>
      <c r="DO161" s="226" t="str">
        <f t="shared" si="520"/>
        <v>SRI</v>
      </c>
      <c r="DP161" s="119"/>
      <c r="DQ161" s="103"/>
      <c r="DR161" s="112"/>
      <c r="DS161" s="41"/>
      <c r="DT161" s="42"/>
      <c r="DU161" s="226" t="str">
        <f t="shared" si="521"/>
        <v>SRI</v>
      </c>
      <c r="DV161" s="119"/>
      <c r="DW161" s="103"/>
      <c r="DX161" s="112"/>
      <c r="DY161" s="41"/>
      <c r="DZ161" s="42"/>
      <c r="EA161" s="176">
        <f t="shared" si="498"/>
        <v>0.26357577159270751</v>
      </c>
      <c r="EB161" s="226" t="str">
        <f t="shared" si="522"/>
        <v>SRI</v>
      </c>
      <c r="EC161" s="122">
        <f>'Advance Control'!$F$130</f>
        <v>5.7993184576379973E-3</v>
      </c>
      <c r="ED161" s="100">
        <f>EC161*$EB$172</f>
        <v>4.7478504073339554E-2</v>
      </c>
      <c r="EE161" s="111">
        <f>'Advance Control'!$I$130</f>
        <v>3.9384033202584101E-2</v>
      </c>
      <c r="EF161" s="55">
        <f>(EC161+EE161)</f>
        <v>4.5183351660222096E-2</v>
      </c>
      <c r="EG161" s="56">
        <f>EE161*$EB$172</f>
        <v>0.32243357465060102</v>
      </c>
      <c r="EH161" s="226" t="str">
        <f t="shared" si="523"/>
        <v>SRI</v>
      </c>
      <c r="EI161" s="122">
        <f>'Advance Control'!$F$130</f>
        <v>5.7993184576379973E-3</v>
      </c>
      <c r="EJ161" s="100">
        <f>EI161*$EH$172</f>
        <v>3.9308250250665408E-2</v>
      </c>
      <c r="EK161" s="111">
        <f>'Advance Control'!$I$130</f>
        <v>3.9384033202584101E-2</v>
      </c>
      <c r="EL161" s="55">
        <f>(EI161+EK161)</f>
        <v>4.5183351660222096E-2</v>
      </c>
      <c r="EM161" s="56">
        <f>EK161*$EH$172</f>
        <v>0.26694816715380443</v>
      </c>
      <c r="EN161" s="226" t="str">
        <f t="shared" si="524"/>
        <v>SRI</v>
      </c>
      <c r="EO161" s="122">
        <f>'Advance Control'!$F$130</f>
        <v>5.7993184576379973E-3</v>
      </c>
      <c r="EP161" s="100">
        <f>EO161*$EN$172</f>
        <v>4.8179577882364946E-2</v>
      </c>
      <c r="EQ161" s="111">
        <f>'Advance Control'!$I$130</f>
        <v>3.9384033202584101E-2</v>
      </c>
      <c r="ER161" s="55">
        <f>(EO161+EQ161)</f>
        <v>4.5183351660222096E-2</v>
      </c>
      <c r="ES161" s="56">
        <f>EQ161*$EN$172</f>
        <v>0.32719467104042815</v>
      </c>
      <c r="ET161" s="226" t="str">
        <f t="shared" si="525"/>
        <v>SRI</v>
      </c>
      <c r="EU161" s="119"/>
      <c r="EV161" s="103"/>
      <c r="EW161" s="112"/>
      <c r="EX161" s="41"/>
      <c r="EY161" s="42"/>
      <c r="EZ161" s="226" t="str">
        <f t="shared" si="526"/>
        <v>SRI</v>
      </c>
      <c r="FA161" s="101"/>
      <c r="FB161" s="100"/>
      <c r="FC161" s="115"/>
      <c r="FD161" s="55"/>
      <c r="FE161" s="56"/>
      <c r="FF161" s="226" t="str">
        <f t="shared" si="527"/>
        <v>SRI</v>
      </c>
      <c r="FG161" s="119"/>
      <c r="FH161" s="103"/>
      <c r="FI161" s="112"/>
      <c r="FJ161" s="41"/>
      <c r="FK161" s="42"/>
      <c r="FL161" s="226" t="str">
        <f t="shared" si="528"/>
        <v>SRI</v>
      </c>
      <c r="FM161" s="119"/>
      <c r="FN161" s="103"/>
      <c r="FO161" s="112"/>
      <c r="FP161" s="41"/>
      <c r="FQ161" s="42"/>
      <c r="FR161" s="176">
        <f t="shared" si="499"/>
        <v>1.0515427450512034</v>
      </c>
      <c r="FS161" s="34"/>
      <c r="FT161" s="34"/>
      <c r="FU161" s="34"/>
      <c r="FV161" s="38"/>
      <c r="FW161" s="37"/>
    </row>
    <row r="162" spans="1:179" ht="12.6" customHeight="1">
      <c r="A162" s="1094"/>
      <c r="B162" s="195" t="s">
        <v>90</v>
      </c>
      <c r="C162" s="226" t="str">
        <f t="shared" si="500"/>
        <v>Improved Rice</v>
      </c>
      <c r="D162" s="100"/>
      <c r="E162" s="100"/>
      <c r="F162" s="105"/>
      <c r="G162" s="54"/>
      <c r="H162" s="56"/>
      <c r="I162" s="226" t="str">
        <f t="shared" si="501"/>
        <v>Improved Rice</v>
      </c>
      <c r="J162" s="100"/>
      <c r="K162" s="100"/>
      <c r="L162" s="105"/>
      <c r="M162" s="54"/>
      <c r="N162" s="56"/>
      <c r="O162" s="226" t="str">
        <f t="shared" si="502"/>
        <v>Improved Rice</v>
      </c>
      <c r="P162" s="100"/>
      <c r="Q162" s="100"/>
      <c r="R162" s="105"/>
      <c r="S162" s="54"/>
      <c r="T162" s="56"/>
      <c r="U162" s="226" t="str">
        <f t="shared" si="503"/>
        <v>Improved Rice</v>
      </c>
      <c r="V162" s="100"/>
      <c r="W162" s="100"/>
      <c r="X162" s="105"/>
      <c r="Y162" s="54"/>
      <c r="Z162" s="56"/>
      <c r="AA162" s="226" t="str">
        <f t="shared" si="504"/>
        <v>Improved Rice</v>
      </c>
      <c r="AB162" s="100"/>
      <c r="AC162" s="100"/>
      <c r="AD162" s="105"/>
      <c r="AE162" s="54"/>
      <c r="AF162" s="56"/>
      <c r="AG162" s="226" t="str">
        <f t="shared" si="505"/>
        <v>Improved Rice</v>
      </c>
      <c r="AH162" s="100"/>
      <c r="AI162" s="100"/>
      <c r="AJ162" s="105"/>
      <c r="AK162" s="54"/>
      <c r="AL162" s="56"/>
      <c r="AM162" s="226" t="str">
        <f t="shared" si="506"/>
        <v>Improved Rice</v>
      </c>
      <c r="AN162" s="100"/>
      <c r="AO162" s="100"/>
      <c r="AP162" s="105"/>
      <c r="AQ162" s="54"/>
      <c r="AR162" s="56"/>
      <c r="AS162" s="176">
        <f t="shared" si="507"/>
        <v>0</v>
      </c>
      <c r="AT162" s="226" t="str">
        <f t="shared" si="508"/>
        <v>Improved Rice</v>
      </c>
      <c r="AU162" s="100"/>
      <c r="AV162" s="100"/>
      <c r="AW162" s="105"/>
      <c r="AX162" s="55"/>
      <c r="AY162" s="56"/>
      <c r="AZ162" s="226" t="str">
        <f t="shared" si="509"/>
        <v>Improved Rice</v>
      </c>
      <c r="BA162" s="100"/>
      <c r="BB162" s="100"/>
      <c r="BC162" s="105"/>
      <c r="BD162" s="55"/>
      <c r="BE162" s="56"/>
      <c r="BF162" s="226" t="str">
        <f t="shared" si="510"/>
        <v>Improved Rice</v>
      </c>
      <c r="BG162" s="100"/>
      <c r="BH162" s="100"/>
      <c r="BI162" s="105"/>
      <c r="BJ162" s="55"/>
      <c r="BK162" s="56"/>
      <c r="BL162" s="226" t="str">
        <f t="shared" si="511"/>
        <v>Improved Rice</v>
      </c>
      <c r="BM162" s="100"/>
      <c r="BN162" s="100"/>
      <c r="BO162" s="105"/>
      <c r="BP162" s="54"/>
      <c r="BQ162" s="56"/>
      <c r="BR162" s="226" t="str">
        <f t="shared" si="512"/>
        <v>Improved Rice</v>
      </c>
      <c r="BS162" s="100"/>
      <c r="BT162" s="100"/>
      <c r="BU162" s="105"/>
      <c r="BV162" s="54"/>
      <c r="BW162" s="56"/>
      <c r="BX162" s="226" t="str">
        <f t="shared" si="513"/>
        <v>Improved Rice</v>
      </c>
      <c r="BY162" s="100"/>
      <c r="BZ162" s="100"/>
      <c r="CA162" s="105"/>
      <c r="CB162" s="54"/>
      <c r="CC162" s="56"/>
      <c r="CD162" s="226" t="str">
        <f t="shared" si="514"/>
        <v>Improved Rice</v>
      </c>
      <c r="CE162" s="100"/>
      <c r="CF162" s="100"/>
      <c r="CG162" s="105"/>
      <c r="CH162" s="54"/>
      <c r="CI162" s="56"/>
      <c r="CJ162" s="176">
        <f t="shared" si="497"/>
        <v>0</v>
      </c>
      <c r="CK162" s="226" t="str">
        <f t="shared" si="515"/>
        <v>Improved Rice</v>
      </c>
      <c r="CL162" s="119">
        <f>'Advance Control'!$F$131</f>
        <v>3.5344627314369895E-2</v>
      </c>
      <c r="CM162" s="100">
        <f>CL162*$CK$172</f>
        <v>0.13922605679866179</v>
      </c>
      <c r="CN162" s="111">
        <f>'Advance Control'!$I$131</f>
        <v>6.1104450268027279E-2</v>
      </c>
      <c r="CO162" s="55">
        <f>(CL162+CN162)</f>
        <v>9.644907758239718E-2</v>
      </c>
      <c r="CP162" s="56">
        <f>CN162*$CK$172</f>
        <v>0.24069660115523656</v>
      </c>
      <c r="CQ162" s="226" t="str">
        <f t="shared" si="516"/>
        <v>Improved Rice</v>
      </c>
      <c r="CR162" s="119">
        <f>'Advance Control'!$F$131</f>
        <v>3.5344627314369895E-2</v>
      </c>
      <c r="CS162" s="100">
        <f>CR162*$CQ$172</f>
        <v>5.7028626860990451E-2</v>
      </c>
      <c r="CT162" s="111">
        <f>'Advance Control'!$I$131</f>
        <v>6.1104450268027279E-2</v>
      </c>
      <c r="CU162" s="55">
        <f>(CR162+CT162)</f>
        <v>9.644907758239718E-2</v>
      </c>
      <c r="CV162" s="56">
        <f>CT162*$CQ$172</f>
        <v>9.8592152716362555E-2</v>
      </c>
      <c r="CW162" s="226" t="str">
        <f t="shared" si="517"/>
        <v>Improved Rice</v>
      </c>
      <c r="CX162" s="119">
        <f>'Advance Control'!$F$131</f>
        <v>3.5344627314369895E-2</v>
      </c>
      <c r="CY162" s="100">
        <f>CX162*$CW$172</f>
        <v>9.9271747845324446E-3</v>
      </c>
      <c r="CZ162" s="111">
        <f>'Advance Control'!$I$131</f>
        <v>6.1104450268027279E-2</v>
      </c>
      <c r="DA162" s="55">
        <f>(CX162+CZ162)</f>
        <v>9.644907758239718E-2</v>
      </c>
      <c r="DB162" s="56">
        <f>CZ162*$CW$172</f>
        <v>1.7162284737880285E-2</v>
      </c>
      <c r="DC162" s="226" t="str">
        <f t="shared" si="518"/>
        <v>Improved Rice</v>
      </c>
      <c r="DD162" s="119"/>
      <c r="DE162" s="103"/>
      <c r="DF162" s="112"/>
      <c r="DG162" s="41"/>
      <c r="DH162" s="42"/>
      <c r="DI162" s="226" t="str">
        <f t="shared" si="519"/>
        <v>Improved Rice</v>
      </c>
      <c r="DJ162" s="101"/>
      <c r="DK162" s="100"/>
      <c r="DL162" s="115"/>
      <c r="DM162" s="55"/>
      <c r="DN162" s="56"/>
      <c r="DO162" s="226" t="str">
        <f t="shared" si="520"/>
        <v>Improved Rice</v>
      </c>
      <c r="DP162" s="119"/>
      <c r="DQ162" s="103"/>
      <c r="DR162" s="112"/>
      <c r="DS162" s="41"/>
      <c r="DT162" s="42"/>
      <c r="DU162" s="226" t="str">
        <f t="shared" si="521"/>
        <v>Improved Rice</v>
      </c>
      <c r="DV162" s="119"/>
      <c r="DW162" s="103"/>
      <c r="DX162" s="112"/>
      <c r="DY162" s="41"/>
      <c r="DZ162" s="42"/>
      <c r="EA162" s="176">
        <f t="shared" si="498"/>
        <v>0.56263289705366404</v>
      </c>
      <c r="EB162" s="226" t="str">
        <f t="shared" si="522"/>
        <v>Improved Rice</v>
      </c>
      <c r="EC162" s="119">
        <f>'Advance Control'!$F$131</f>
        <v>3.5344627314369895E-2</v>
      </c>
      <c r="ED162" s="100">
        <f>EC162*$EB$172</f>
        <v>0.28936331815091537</v>
      </c>
      <c r="EE162" s="111">
        <f>'Advance Control'!$I$131</f>
        <v>6.1104450268027279E-2</v>
      </c>
      <c r="EF162" s="55">
        <f>(EC162+EE162)</f>
        <v>9.644907758239718E-2</v>
      </c>
      <c r="EG162" s="56">
        <f>EE162*$EB$172</f>
        <v>0.5002566960482655</v>
      </c>
      <c r="EH162" s="226" t="str">
        <f t="shared" si="523"/>
        <v>Improved Rice</v>
      </c>
      <c r="EI162" s="119">
        <f>'Advance Control'!$F$131</f>
        <v>3.5344627314369895E-2</v>
      </c>
      <c r="EJ162" s="100">
        <f>EI162*$EH$172</f>
        <v>0.23956874685161159</v>
      </c>
      <c r="EK162" s="111">
        <f>'Advance Control'!$I$131</f>
        <v>6.1104450268027279E-2</v>
      </c>
      <c r="EL162" s="55">
        <f>(EI162+EK162)</f>
        <v>9.644907758239718E-2</v>
      </c>
      <c r="EM162" s="56">
        <f>EK162*$EH$172</f>
        <v>0.41417091337716055</v>
      </c>
      <c r="EN162" s="226" t="str">
        <f t="shared" si="524"/>
        <v>Improved Rice</v>
      </c>
      <c r="EO162" s="119">
        <f>'Advance Control'!$F$131</f>
        <v>3.5344627314369895E-2</v>
      </c>
      <c r="EP162" s="100">
        <f>EO162*$EN$172</f>
        <v>0.29363609480232217</v>
      </c>
      <c r="EQ162" s="111">
        <f>'Advance Control'!$I$131</f>
        <v>6.1104450268027279E-2</v>
      </c>
      <c r="ER162" s="55">
        <f>(EO162+EQ162)</f>
        <v>9.644907758239718E-2</v>
      </c>
      <c r="ES162" s="56">
        <f>EQ162*$EN$172</f>
        <v>0.50764355193671695</v>
      </c>
      <c r="ET162" s="226" t="str">
        <f t="shared" si="525"/>
        <v>Improved Rice</v>
      </c>
      <c r="EU162" s="119"/>
      <c r="EV162" s="103"/>
      <c r="EW162" s="112"/>
      <c r="EX162" s="41"/>
      <c r="EY162" s="42"/>
      <c r="EZ162" s="226" t="str">
        <f t="shared" si="526"/>
        <v>Improved Rice</v>
      </c>
      <c r="FA162" s="101"/>
      <c r="FB162" s="100"/>
      <c r="FC162" s="115"/>
      <c r="FD162" s="55"/>
      <c r="FE162" s="56"/>
      <c r="FF162" s="226" t="str">
        <f t="shared" si="527"/>
        <v>Improved Rice</v>
      </c>
      <c r="FG162" s="119"/>
      <c r="FH162" s="103"/>
      <c r="FI162" s="112"/>
      <c r="FJ162" s="41"/>
      <c r="FK162" s="42"/>
      <c r="FL162" s="226" t="str">
        <f t="shared" si="528"/>
        <v>Improved Rice</v>
      </c>
      <c r="FM162" s="119"/>
      <c r="FN162" s="103"/>
      <c r="FO162" s="112"/>
      <c r="FP162" s="41"/>
      <c r="FQ162" s="42"/>
      <c r="FR162" s="176">
        <f t="shared" si="499"/>
        <v>2.2446393211669919</v>
      </c>
      <c r="FS162" s="34"/>
      <c r="FT162" s="34"/>
      <c r="FU162" s="34"/>
      <c r="FV162" s="38"/>
      <c r="FW162" s="37"/>
    </row>
    <row r="163" spans="1:179" ht="12.6" customHeight="1">
      <c r="A163" s="1094"/>
      <c r="B163" s="222" t="s">
        <v>86</v>
      </c>
      <c r="C163" s="226" t="str">
        <f t="shared" si="500"/>
        <v>Conservation Agriculture</v>
      </c>
      <c r="D163" s="100"/>
      <c r="E163" s="100"/>
      <c r="F163" s="105"/>
      <c r="G163" s="54"/>
      <c r="H163" s="56"/>
      <c r="I163" s="226" t="str">
        <f t="shared" si="501"/>
        <v>Conservation Agriculture</v>
      </c>
      <c r="J163" s="100"/>
      <c r="K163" s="100"/>
      <c r="L163" s="105"/>
      <c r="M163" s="54"/>
      <c r="N163" s="56"/>
      <c r="O163" s="226" t="str">
        <f t="shared" si="502"/>
        <v>Conservation Agriculture</v>
      </c>
      <c r="P163" s="100"/>
      <c r="Q163" s="100"/>
      <c r="R163" s="105"/>
      <c r="S163" s="54"/>
      <c r="T163" s="56"/>
      <c r="U163" s="226" t="str">
        <f t="shared" si="503"/>
        <v>Conservation Agriculture</v>
      </c>
      <c r="V163" s="100"/>
      <c r="W163" s="100"/>
      <c r="X163" s="105"/>
      <c r="Y163" s="54"/>
      <c r="Z163" s="56"/>
      <c r="AA163" s="226" t="str">
        <f t="shared" si="504"/>
        <v>Conservation Agriculture</v>
      </c>
      <c r="AB163" s="100"/>
      <c r="AC163" s="100"/>
      <c r="AD163" s="105"/>
      <c r="AE163" s="54"/>
      <c r="AF163" s="56"/>
      <c r="AG163" s="226" t="str">
        <f t="shared" si="505"/>
        <v>Conservation Agriculture</v>
      </c>
      <c r="AH163" s="100"/>
      <c r="AI163" s="100"/>
      <c r="AJ163" s="105"/>
      <c r="AK163" s="54"/>
      <c r="AL163" s="56"/>
      <c r="AM163" s="226" t="str">
        <f t="shared" si="506"/>
        <v>Conservation Agriculture</v>
      </c>
      <c r="AN163" s="100"/>
      <c r="AO163" s="100"/>
      <c r="AP163" s="105"/>
      <c r="AQ163" s="54"/>
      <c r="AR163" s="56"/>
      <c r="AS163" s="176">
        <f t="shared" si="507"/>
        <v>0</v>
      </c>
      <c r="AT163" s="226" t="str">
        <f t="shared" si="508"/>
        <v>Conservation Agriculture</v>
      </c>
      <c r="AU163" s="100"/>
      <c r="AV163" s="100"/>
      <c r="AW163" s="105"/>
      <c r="AX163" s="55"/>
      <c r="AY163" s="56"/>
      <c r="AZ163" s="226" t="str">
        <f t="shared" si="509"/>
        <v>Conservation Agriculture</v>
      </c>
      <c r="BA163" s="100"/>
      <c r="BB163" s="100"/>
      <c r="BC163" s="105"/>
      <c r="BD163" s="55"/>
      <c r="BE163" s="56"/>
      <c r="BF163" s="226" t="str">
        <f t="shared" si="510"/>
        <v>Conservation Agriculture</v>
      </c>
      <c r="BG163" s="100"/>
      <c r="BH163" s="100"/>
      <c r="BI163" s="105"/>
      <c r="BJ163" s="55"/>
      <c r="BK163" s="56"/>
      <c r="BL163" s="226" t="str">
        <f t="shared" si="511"/>
        <v>Conservation Agriculture</v>
      </c>
      <c r="BM163" s="100"/>
      <c r="BN163" s="100"/>
      <c r="BO163" s="105"/>
      <c r="BP163" s="55"/>
      <c r="BQ163" s="56"/>
      <c r="BR163" s="226" t="str">
        <f t="shared" si="512"/>
        <v>Conservation Agriculture</v>
      </c>
      <c r="BS163" s="100"/>
      <c r="BT163" s="100"/>
      <c r="BU163" s="105"/>
      <c r="BV163" s="55"/>
      <c r="BW163" s="56"/>
      <c r="BX163" s="226" t="str">
        <f t="shared" si="513"/>
        <v>Conservation Agriculture</v>
      </c>
      <c r="BY163" s="100"/>
      <c r="BZ163" s="100"/>
      <c r="CA163" s="105"/>
      <c r="CB163" s="55"/>
      <c r="CC163" s="56"/>
      <c r="CD163" s="226" t="str">
        <f t="shared" si="514"/>
        <v>Conservation Agriculture</v>
      </c>
      <c r="CE163" s="100"/>
      <c r="CF163" s="100"/>
      <c r="CG163" s="105"/>
      <c r="CH163" s="55"/>
      <c r="CI163" s="56"/>
      <c r="CJ163" s="176">
        <f t="shared" si="497"/>
        <v>0</v>
      </c>
      <c r="CK163" s="226" t="str">
        <f t="shared" si="515"/>
        <v>Conservation Agriculture</v>
      </c>
      <c r="CL163" s="119">
        <f>'Advance Control'!$F$132</f>
        <v>0.12859119675068839</v>
      </c>
      <c r="CM163" s="100">
        <f>CL163*$CK$172</f>
        <v>0.50653371171183348</v>
      </c>
      <c r="CN163" s="111">
        <f>'Advance Control'!$I$132</f>
        <v>0.46661257031185266</v>
      </c>
      <c r="CO163" s="55">
        <f>(CL163+CN163)</f>
        <v>0.59520376706254108</v>
      </c>
      <c r="CP163" s="56">
        <f>CN163*$CK$172</f>
        <v>1.8380340423279893</v>
      </c>
      <c r="CQ163" s="226" t="str">
        <f t="shared" si="516"/>
        <v>Conservation Agriculture</v>
      </c>
      <c r="CR163" s="119">
        <f>'Advance Control'!$F$132</f>
        <v>0.12859119675068839</v>
      </c>
      <c r="CS163" s="100">
        <f>CR163*$CQ$172</f>
        <v>0.20748215313962923</v>
      </c>
      <c r="CT163" s="111">
        <f>'Advance Control'!$I$132</f>
        <v>0.46661257031185266</v>
      </c>
      <c r="CU163" s="55">
        <f>(CR163+CT163)</f>
        <v>0.59520376706254108</v>
      </c>
      <c r="CV163" s="56">
        <f>CT163*$CQ$172</f>
        <v>0.75288031542331491</v>
      </c>
      <c r="CW163" s="226" t="str">
        <f t="shared" si="517"/>
        <v>Conservation Agriculture</v>
      </c>
      <c r="CX163" s="119">
        <f>'Advance Control'!$F$132</f>
        <v>0.12859119675068839</v>
      </c>
      <c r="CY163" s="100">
        <f>CX163*$CW$172</f>
        <v>3.6117152248972349E-2</v>
      </c>
      <c r="CZ163" s="111">
        <f>'Advance Control'!$I$132</f>
        <v>0.46661257031185266</v>
      </c>
      <c r="DA163" s="55">
        <f>(CX163+CZ163)</f>
        <v>0.59520376706254108</v>
      </c>
      <c r="DB163" s="56">
        <f>CZ163*$CW$172</f>
        <v>0.13105653939834944</v>
      </c>
      <c r="DC163" s="226" t="str">
        <f t="shared" si="518"/>
        <v>Conservation Agriculture</v>
      </c>
      <c r="DD163" s="119"/>
      <c r="DE163" s="103"/>
      <c r="DF163" s="112"/>
      <c r="DG163" s="41"/>
      <c r="DH163" s="42"/>
      <c r="DI163" s="226" t="str">
        <f t="shared" si="519"/>
        <v>Conservation Agriculture</v>
      </c>
      <c r="DJ163" s="101"/>
      <c r="DK163" s="100"/>
      <c r="DL163" s="115"/>
      <c r="DM163" s="55"/>
      <c r="DN163" s="56"/>
      <c r="DO163" s="226" t="str">
        <f t="shared" si="520"/>
        <v>Conservation Agriculture</v>
      </c>
      <c r="DP163" s="101"/>
      <c r="DQ163" s="100"/>
      <c r="DR163" s="115"/>
      <c r="DS163" s="55"/>
      <c r="DT163" s="56"/>
      <c r="DU163" s="226" t="str">
        <f t="shared" si="521"/>
        <v>Conservation Agriculture</v>
      </c>
      <c r="DV163" s="119"/>
      <c r="DW163" s="103"/>
      <c r="DX163" s="112"/>
      <c r="DY163" s="41"/>
      <c r="DZ163" s="42"/>
      <c r="EA163" s="176">
        <f t="shared" si="498"/>
        <v>3.4721039142500891</v>
      </c>
      <c r="EB163" s="226" t="str">
        <f t="shared" si="522"/>
        <v>Conservation Agriculture</v>
      </c>
      <c r="EC163" s="119">
        <f>'Advance Control'!$F$132</f>
        <v>0.12859119675068839</v>
      </c>
      <c r="ED163" s="100">
        <f>EC163*$EB$172</f>
        <v>1.0527646831813751</v>
      </c>
      <c r="EE163" s="111">
        <f>'Advance Control'!$I$132</f>
        <v>0.46661257031185266</v>
      </c>
      <c r="EF163" s="55">
        <f>(EC163+EE163)</f>
        <v>0.59520376706254108</v>
      </c>
      <c r="EG163" s="56">
        <f>EE163*$EB$172</f>
        <v>3.8201155846243799</v>
      </c>
      <c r="EH163" s="226" t="str">
        <f t="shared" si="523"/>
        <v>Conservation Agriculture</v>
      </c>
      <c r="EI163" s="119">
        <f>'Advance Control'!$F$132</f>
        <v>0.12859119675068839</v>
      </c>
      <c r="EJ163" s="100">
        <f>EI163*$EH$172</f>
        <v>0.87160154746310259</v>
      </c>
      <c r="EK163" s="111">
        <f>'Advance Control'!$I$132</f>
        <v>0.46661257031185266</v>
      </c>
      <c r="EL163" s="55">
        <f>(EI163+EK163)</f>
        <v>0.59520376706254108</v>
      </c>
      <c r="EM163" s="56">
        <f>EK163*$EH$172</f>
        <v>3.1627377971919324</v>
      </c>
      <c r="EN163" s="226" t="str">
        <f t="shared" si="524"/>
        <v>Conservation Agriculture</v>
      </c>
      <c r="EO163" s="119">
        <f>'Advance Control'!$F$132</f>
        <v>0.12859119675068839</v>
      </c>
      <c r="EP163" s="100">
        <f>EO163*$EN$172</f>
        <v>1.0683099443653687</v>
      </c>
      <c r="EQ163" s="111">
        <f>'Advance Control'!$I$132</f>
        <v>0.46661257031185266</v>
      </c>
      <c r="ER163" s="55">
        <f>(EO163+EQ163)</f>
        <v>0.59520376706254108</v>
      </c>
      <c r="ES163" s="56">
        <f>EQ163*$EN$172</f>
        <v>3.8765239116368089</v>
      </c>
      <c r="ET163" s="226" t="str">
        <f t="shared" si="525"/>
        <v>Conservation Agriculture</v>
      </c>
      <c r="EU163" s="119"/>
      <c r="EV163" s="103"/>
      <c r="EW163" s="112"/>
      <c r="EX163" s="41"/>
      <c r="EY163" s="42"/>
      <c r="EZ163" s="226" t="str">
        <f t="shared" si="526"/>
        <v>Conservation Agriculture</v>
      </c>
      <c r="FA163" s="101"/>
      <c r="FB163" s="100"/>
      <c r="FC163" s="115"/>
      <c r="FD163" s="55"/>
      <c r="FE163" s="56"/>
      <c r="FF163" s="226" t="str">
        <f t="shared" si="527"/>
        <v>Conservation Agriculture</v>
      </c>
      <c r="FG163" s="101"/>
      <c r="FH163" s="100"/>
      <c r="FI163" s="115"/>
      <c r="FJ163" s="55"/>
      <c r="FK163" s="56"/>
      <c r="FL163" s="226" t="str">
        <f t="shared" si="528"/>
        <v>Conservation Agriculture</v>
      </c>
      <c r="FM163" s="119"/>
      <c r="FN163" s="103"/>
      <c r="FO163" s="112"/>
      <c r="FP163" s="41"/>
      <c r="FQ163" s="42"/>
      <c r="FR163" s="176">
        <f t="shared" si="499"/>
        <v>13.852053468462968</v>
      </c>
      <c r="FS163" s="34"/>
      <c r="FT163" s="34"/>
      <c r="FU163" s="34"/>
      <c r="FV163" s="38"/>
      <c r="FW163" s="37"/>
    </row>
    <row r="164" spans="1:179" ht="12.6" customHeight="1">
      <c r="A164" s="1094"/>
      <c r="B164" s="195" t="s">
        <v>87</v>
      </c>
      <c r="C164" s="226" t="str">
        <f t="shared" si="500"/>
        <v>Regenerative Agriculture</v>
      </c>
      <c r="D164" s="100"/>
      <c r="E164" s="100"/>
      <c r="F164" s="105"/>
      <c r="G164" s="54"/>
      <c r="H164" s="56"/>
      <c r="I164" s="226" t="str">
        <f t="shared" si="501"/>
        <v>Regenerative Agriculture</v>
      </c>
      <c r="J164" s="100"/>
      <c r="K164" s="100"/>
      <c r="L164" s="105"/>
      <c r="M164" s="54"/>
      <c r="N164" s="56"/>
      <c r="O164" s="226" t="str">
        <f t="shared" si="502"/>
        <v>Regenerative Agriculture</v>
      </c>
      <c r="P164" s="100"/>
      <c r="Q164" s="100"/>
      <c r="R164" s="105"/>
      <c r="S164" s="54"/>
      <c r="T164" s="56"/>
      <c r="U164" s="226" t="str">
        <f t="shared" si="503"/>
        <v>Regenerative Agriculture</v>
      </c>
      <c r="V164" s="100"/>
      <c r="W164" s="100"/>
      <c r="X164" s="105"/>
      <c r="Y164" s="54"/>
      <c r="Z164" s="56"/>
      <c r="AA164" s="226" t="str">
        <f t="shared" si="504"/>
        <v>Regenerative Agriculture</v>
      </c>
      <c r="AB164" s="100"/>
      <c r="AC164" s="100"/>
      <c r="AD164" s="105"/>
      <c r="AE164" s="54"/>
      <c r="AF164" s="56"/>
      <c r="AG164" s="226" t="str">
        <f t="shared" si="505"/>
        <v>Regenerative Agriculture</v>
      </c>
      <c r="AH164" s="100"/>
      <c r="AI164" s="100"/>
      <c r="AJ164" s="105"/>
      <c r="AK164" s="54"/>
      <c r="AL164" s="56"/>
      <c r="AM164" s="226" t="str">
        <f t="shared" si="506"/>
        <v>Regenerative Agriculture</v>
      </c>
      <c r="AN164" s="100"/>
      <c r="AO164" s="100"/>
      <c r="AP164" s="105"/>
      <c r="AQ164" s="54"/>
      <c r="AR164" s="56"/>
      <c r="AS164" s="176">
        <f t="shared" si="507"/>
        <v>0</v>
      </c>
      <c r="AT164" s="226" t="str">
        <f t="shared" si="508"/>
        <v>Regenerative Agriculture</v>
      </c>
      <c r="AU164" s="100"/>
      <c r="AV164" s="100"/>
      <c r="AW164" s="105"/>
      <c r="AX164" s="55"/>
      <c r="AY164" s="56"/>
      <c r="AZ164" s="226" t="str">
        <f t="shared" si="509"/>
        <v>Regenerative Agriculture</v>
      </c>
      <c r="BA164" s="100"/>
      <c r="BB164" s="100"/>
      <c r="BC164" s="105"/>
      <c r="BD164" s="55"/>
      <c r="BE164" s="56"/>
      <c r="BF164" s="226" t="str">
        <f t="shared" si="510"/>
        <v>Regenerative Agriculture</v>
      </c>
      <c r="BG164" s="100"/>
      <c r="BH164" s="100"/>
      <c r="BI164" s="105"/>
      <c r="BJ164" s="55"/>
      <c r="BK164" s="56"/>
      <c r="BL164" s="226" t="str">
        <f t="shared" si="511"/>
        <v>Regenerative Agriculture</v>
      </c>
      <c r="BM164" s="100"/>
      <c r="BN164" s="100"/>
      <c r="BO164" s="105"/>
      <c r="BP164" s="55"/>
      <c r="BQ164" s="56"/>
      <c r="BR164" s="226" t="str">
        <f t="shared" si="512"/>
        <v>Regenerative Agriculture</v>
      </c>
      <c r="BS164" s="100"/>
      <c r="BT164" s="100"/>
      <c r="BU164" s="105"/>
      <c r="BV164" s="55"/>
      <c r="BW164" s="56"/>
      <c r="BX164" s="226" t="str">
        <f t="shared" si="513"/>
        <v>Regenerative Agriculture</v>
      </c>
      <c r="BY164" s="100"/>
      <c r="BZ164" s="100"/>
      <c r="CA164" s="105"/>
      <c r="CB164" s="55"/>
      <c r="CC164" s="56"/>
      <c r="CD164" s="226" t="str">
        <f t="shared" si="514"/>
        <v>Regenerative Agriculture</v>
      </c>
      <c r="CE164" s="100"/>
      <c r="CF164" s="100"/>
      <c r="CG164" s="105"/>
      <c r="CH164" s="55"/>
      <c r="CI164" s="56"/>
      <c r="CJ164" s="176">
        <f t="shared" si="497"/>
        <v>0</v>
      </c>
      <c r="CK164" s="226" t="str">
        <f t="shared" si="515"/>
        <v>Regenerative Agriculture</v>
      </c>
      <c r="CL164" s="119"/>
      <c r="CM164" s="100"/>
      <c r="CN164" s="112"/>
      <c r="CO164" s="55"/>
      <c r="CP164" s="56"/>
      <c r="CQ164" s="226" t="str">
        <f t="shared" si="516"/>
        <v>Regenerative Agriculture</v>
      </c>
      <c r="CR164" s="119"/>
      <c r="CS164" s="100"/>
      <c r="CT164" s="112"/>
      <c r="CU164" s="55"/>
      <c r="CV164" s="56"/>
      <c r="CW164" s="226" t="str">
        <f t="shared" si="517"/>
        <v>Regenerative Agriculture</v>
      </c>
      <c r="CX164" s="119"/>
      <c r="CY164" s="103"/>
      <c r="CZ164" s="112"/>
      <c r="DA164" s="41"/>
      <c r="DB164" s="42"/>
      <c r="DC164" s="226" t="str">
        <f t="shared" si="518"/>
        <v>Regenerative Agriculture</v>
      </c>
      <c r="DD164" s="119"/>
      <c r="DE164" s="103"/>
      <c r="DF164" s="112"/>
      <c r="DG164" s="41"/>
      <c r="DH164" s="42"/>
      <c r="DI164" s="226" t="str">
        <f t="shared" si="519"/>
        <v>Regenerative Agriculture</v>
      </c>
      <c r="DJ164" s="101"/>
      <c r="DK164" s="100"/>
      <c r="DL164" s="115"/>
      <c r="DM164" s="55"/>
      <c r="DN164" s="56"/>
      <c r="DO164" s="226" t="str">
        <f t="shared" si="520"/>
        <v>Regenerative Agriculture</v>
      </c>
      <c r="DP164" s="119"/>
      <c r="DQ164" s="103"/>
      <c r="DR164" s="112"/>
      <c r="DS164" s="41"/>
      <c r="DT164" s="42"/>
      <c r="DU164" s="226" t="str">
        <f t="shared" si="521"/>
        <v>Regenerative Agriculture</v>
      </c>
      <c r="DV164" s="119"/>
      <c r="DW164" s="103"/>
      <c r="DX164" s="112"/>
      <c r="DY164" s="41"/>
      <c r="DZ164" s="42"/>
      <c r="EA164" s="176">
        <f t="shared" si="498"/>
        <v>0</v>
      </c>
      <c r="EB164" s="226" t="str">
        <f t="shared" si="522"/>
        <v>Regenerative Agriculture</v>
      </c>
      <c r="EC164" s="119"/>
      <c r="ED164" s="100"/>
      <c r="EE164" s="112"/>
      <c r="EF164" s="55"/>
      <c r="EG164" s="56"/>
      <c r="EH164" s="226" t="str">
        <f t="shared" si="523"/>
        <v>Regenerative Agriculture</v>
      </c>
      <c r="EI164" s="119"/>
      <c r="EJ164" s="100"/>
      <c r="EK164" s="112"/>
      <c r="EL164" s="55"/>
      <c r="EM164" s="56"/>
      <c r="EN164" s="226" t="str">
        <f t="shared" si="524"/>
        <v>Regenerative Agriculture</v>
      </c>
      <c r="EO164" s="119"/>
      <c r="EP164" s="103"/>
      <c r="EQ164" s="112"/>
      <c r="ER164" s="41"/>
      <c r="ES164" s="42"/>
      <c r="ET164" s="226" t="str">
        <f t="shared" si="525"/>
        <v>Regenerative Agriculture</v>
      </c>
      <c r="EU164" s="119"/>
      <c r="EV164" s="103"/>
      <c r="EW164" s="112"/>
      <c r="EX164" s="41"/>
      <c r="EY164" s="42"/>
      <c r="EZ164" s="226" t="str">
        <f t="shared" si="526"/>
        <v>Regenerative Agriculture</v>
      </c>
      <c r="FA164" s="101"/>
      <c r="FB164" s="100"/>
      <c r="FC164" s="115"/>
      <c r="FD164" s="55"/>
      <c r="FE164" s="56"/>
      <c r="FF164" s="226" t="str">
        <f t="shared" si="527"/>
        <v>Regenerative Agriculture</v>
      </c>
      <c r="FG164" s="119"/>
      <c r="FH164" s="103"/>
      <c r="FI164" s="112"/>
      <c r="FJ164" s="41"/>
      <c r="FK164" s="42"/>
      <c r="FL164" s="226" t="str">
        <f t="shared" si="528"/>
        <v>Regenerative Agriculture</v>
      </c>
      <c r="FM164" s="119"/>
      <c r="FN164" s="103"/>
      <c r="FO164" s="112"/>
      <c r="FP164" s="41"/>
      <c r="FQ164" s="42"/>
      <c r="FR164" s="176">
        <f t="shared" si="499"/>
        <v>0</v>
      </c>
      <c r="FS164" s="34"/>
      <c r="FT164" s="34"/>
      <c r="FU164" s="34"/>
      <c r="FV164" s="38"/>
      <c r="FW164" s="37"/>
    </row>
    <row r="165" spans="1:179" ht="12.6" customHeight="1">
      <c r="A165" s="1094"/>
      <c r="B165" s="195" t="s">
        <v>102</v>
      </c>
      <c r="C165" s="226" t="str">
        <f t="shared" si="500"/>
        <v>Tree Intercropping</v>
      </c>
      <c r="D165" s="99"/>
      <c r="E165" s="100"/>
      <c r="F165" s="104"/>
      <c r="G165" s="55"/>
      <c r="H165" s="56"/>
      <c r="I165" s="226" t="str">
        <f t="shared" si="501"/>
        <v>Tree Intercropping</v>
      </c>
      <c r="J165" s="102"/>
      <c r="K165" s="103"/>
      <c r="L165" s="106"/>
      <c r="M165" s="41"/>
      <c r="N165" s="42"/>
      <c r="O165" s="226" t="str">
        <f t="shared" si="502"/>
        <v>Tree Intercropping</v>
      </c>
      <c r="P165" s="99"/>
      <c r="Q165" s="100"/>
      <c r="R165" s="104"/>
      <c r="S165" s="55"/>
      <c r="T165" s="56"/>
      <c r="U165" s="226" t="str">
        <f t="shared" si="503"/>
        <v>Tree Intercropping</v>
      </c>
      <c r="V165" s="102"/>
      <c r="W165" s="103"/>
      <c r="X165" s="106"/>
      <c r="Y165" s="41"/>
      <c r="Z165" s="42"/>
      <c r="AA165" s="226" t="str">
        <f t="shared" si="504"/>
        <v>Tree Intercropping</v>
      </c>
      <c r="AB165" s="102"/>
      <c r="AC165" s="103"/>
      <c r="AD165" s="106"/>
      <c r="AE165" s="41"/>
      <c r="AF165" s="42"/>
      <c r="AG165" s="226" t="str">
        <f t="shared" si="505"/>
        <v>Tree Intercropping</v>
      </c>
      <c r="AH165" s="102"/>
      <c r="AI165" s="103"/>
      <c r="AJ165" s="106"/>
      <c r="AK165" s="41"/>
      <c r="AL165" s="42"/>
      <c r="AM165" s="226" t="str">
        <f t="shared" si="506"/>
        <v>Tree Intercropping</v>
      </c>
      <c r="AN165" s="102"/>
      <c r="AO165" s="103"/>
      <c r="AP165" s="106"/>
      <c r="AQ165" s="41"/>
      <c r="AR165" s="42"/>
      <c r="AS165" s="176">
        <f t="shared" si="507"/>
        <v>0</v>
      </c>
      <c r="AT165" s="226" t="str">
        <f t="shared" si="508"/>
        <v>Tree Intercropping</v>
      </c>
      <c r="AU165" s="102"/>
      <c r="AV165" s="103"/>
      <c r="AW165" s="106"/>
      <c r="AX165" s="41"/>
      <c r="AY165" s="42"/>
      <c r="AZ165" s="226" t="str">
        <f t="shared" si="509"/>
        <v>Tree Intercropping</v>
      </c>
      <c r="BA165" s="102"/>
      <c r="BB165" s="103"/>
      <c r="BC165" s="106"/>
      <c r="BD165" s="41"/>
      <c r="BE165" s="42"/>
      <c r="BF165" s="226" t="str">
        <f t="shared" si="510"/>
        <v>Tree Intercropping</v>
      </c>
      <c r="BG165" s="102"/>
      <c r="BH165" s="103"/>
      <c r="BI165" s="106"/>
      <c r="BJ165" s="41"/>
      <c r="BK165" s="42"/>
      <c r="BL165" s="226" t="str">
        <f t="shared" si="511"/>
        <v>Tree Intercropping</v>
      </c>
      <c r="BM165" s="102"/>
      <c r="BN165" s="103"/>
      <c r="BO165" s="106"/>
      <c r="BP165" s="41"/>
      <c r="BQ165" s="42"/>
      <c r="BR165" s="226" t="str">
        <f t="shared" si="512"/>
        <v>Tree Intercropping</v>
      </c>
      <c r="BS165" s="102"/>
      <c r="BT165" s="103"/>
      <c r="BU165" s="106"/>
      <c r="BV165" s="41"/>
      <c r="BW165" s="42"/>
      <c r="BX165" s="226" t="str">
        <f t="shared" si="513"/>
        <v>Tree Intercropping</v>
      </c>
      <c r="BY165" s="102"/>
      <c r="BZ165" s="103"/>
      <c r="CA165" s="104"/>
      <c r="CB165" s="55"/>
      <c r="CC165" s="56"/>
      <c r="CD165" s="226" t="str">
        <f t="shared" si="514"/>
        <v>Tree Intercropping</v>
      </c>
      <c r="CE165" s="102"/>
      <c r="CF165" s="103"/>
      <c r="CG165" s="104"/>
      <c r="CH165" s="55"/>
      <c r="CI165" s="56"/>
      <c r="CJ165" s="176">
        <f t="shared" si="497"/>
        <v>0</v>
      </c>
      <c r="CK165" s="226" t="str">
        <f t="shared" si="515"/>
        <v>Tree Intercropping</v>
      </c>
      <c r="CL165" s="102">
        <f>'Advance Control'!$F$133</f>
        <v>0.24499483688967102</v>
      </c>
      <c r="CM165" s="100">
        <f>CL165*$CK$172</f>
        <v>0.96505940698694015</v>
      </c>
      <c r="CN165" s="111">
        <f>'Advance Control'!$I$133</f>
        <v>0</v>
      </c>
      <c r="CO165" s="55">
        <f>(CL165+CN165)</f>
        <v>0.24499483688967102</v>
      </c>
      <c r="CP165" s="56">
        <f>CN165*$CK$172</f>
        <v>0</v>
      </c>
      <c r="CQ165" s="226" t="str">
        <f t="shared" si="516"/>
        <v>Tree Intercropping</v>
      </c>
      <c r="CR165" s="102">
        <f>'Advance Control'!$F$133</f>
        <v>0.24499483688967102</v>
      </c>
      <c r="CS165" s="100">
        <f>CR165*$CQ$172</f>
        <v>0.39529965931115796</v>
      </c>
      <c r="CT165" s="111">
        <f>'Advance Control'!$I$133</f>
        <v>0</v>
      </c>
      <c r="CU165" s="55">
        <f>(CR165+CT165)</f>
        <v>0.24499483688967102</v>
      </c>
      <c r="CV165" s="56">
        <f>CT165*$CQ$172</f>
        <v>0</v>
      </c>
      <c r="CW165" s="226" t="str">
        <f t="shared" si="517"/>
        <v>Tree Intercropping</v>
      </c>
      <c r="CX165" s="102">
        <f>'Advance Control'!$F$133</f>
        <v>0.24499483688967102</v>
      </c>
      <c r="CY165" s="100">
        <f>CX165*$CW$172</f>
        <v>6.8811209847528129E-2</v>
      </c>
      <c r="CZ165" s="111">
        <f>'Advance Control'!$I$133</f>
        <v>0</v>
      </c>
      <c r="DA165" s="55">
        <f>(CX165+CZ165)</f>
        <v>0.24499483688967102</v>
      </c>
      <c r="DB165" s="56">
        <f>CZ165*$CW$172</f>
        <v>0</v>
      </c>
      <c r="DC165" s="226" t="str">
        <f t="shared" si="518"/>
        <v>Tree Intercropping</v>
      </c>
      <c r="DD165" s="102">
        <f>'Advance Control'!$F$146</f>
        <v>2.2137017618213888E-2</v>
      </c>
      <c r="DE165" s="100">
        <f>DD165*$DC$172</f>
        <v>8.8231511120915088E-4</v>
      </c>
      <c r="DF165" s="111">
        <f>'Advance Control'!$I$146</f>
        <v>0.97786298238178615</v>
      </c>
      <c r="DG165" s="55">
        <f>(DD165+DF165)</f>
        <v>1</v>
      </c>
      <c r="DH165" s="56">
        <f>DF165*$DC$172</f>
        <v>3.8974684888790849E-2</v>
      </c>
      <c r="DI165" s="226" t="str">
        <f t="shared" si="519"/>
        <v>Tree Intercropping</v>
      </c>
      <c r="DJ165" s="102">
        <f>'Advance Control'!$F$146</f>
        <v>2.2137017618213888E-2</v>
      </c>
      <c r="DK165" s="100">
        <f>DJ165*$DI$172</f>
        <v>1.2804316634586333E-2</v>
      </c>
      <c r="DL165" s="111">
        <f>'Advance Control'!$I$146</f>
        <v>0.97786298238178615</v>
      </c>
      <c r="DM165" s="55">
        <f>(DJ165+DL165)</f>
        <v>1</v>
      </c>
      <c r="DN165" s="56">
        <f>DL165*$DI$172</f>
        <v>0.56560768336541367</v>
      </c>
      <c r="DO165" s="226" t="str">
        <f t="shared" si="520"/>
        <v>Tree Intercropping</v>
      </c>
      <c r="DP165" s="102">
        <f>'Advance Control'!$F$146</f>
        <v>2.2137017618213888E-2</v>
      </c>
      <c r="DQ165" s="100">
        <f>DP165*$DO$172</f>
        <v>2.7114968770021648E-3</v>
      </c>
      <c r="DR165" s="111">
        <f>'Advance Control'!$I$146</f>
        <v>0.97786298238178615</v>
      </c>
      <c r="DS165" s="55">
        <f>(DP165+DR165)</f>
        <v>1</v>
      </c>
      <c r="DT165" s="56">
        <f>DR165*$DO$172</f>
        <v>0.11977550312299785</v>
      </c>
      <c r="DU165" s="226" t="str">
        <f t="shared" si="521"/>
        <v>Tree Intercropping</v>
      </c>
      <c r="DV165" s="102">
        <f>'Advance Control'!$F$146</f>
        <v>2.2137017618213888E-2</v>
      </c>
      <c r="DW165" s="100">
        <f>DV165*$DU$172</f>
        <v>9.1769006536305674E-4</v>
      </c>
      <c r="DX165" s="111">
        <f>'Advance Control'!$I$146</f>
        <v>0.97786298238178615</v>
      </c>
      <c r="DY165" s="55">
        <f>(DV165+DX165)</f>
        <v>1</v>
      </c>
      <c r="DZ165" s="56">
        <f>DX165*$DU$172</f>
        <v>4.0537309934636945E-2</v>
      </c>
      <c r="EA165" s="176">
        <f t="shared" si="498"/>
        <v>2.2113812761456266</v>
      </c>
      <c r="EB165" s="226" t="str">
        <f t="shared" si="522"/>
        <v>Tree Intercropping</v>
      </c>
      <c r="EC165" s="102">
        <f>'Advance Control'!$F$133</f>
        <v>0.24499483688967102</v>
      </c>
      <c r="ED165" s="100">
        <f>EC165*$EB$172</f>
        <v>2.0057509250752537</v>
      </c>
      <c r="EE165" s="111">
        <f>'Advance Control'!$I$133</f>
        <v>0</v>
      </c>
      <c r="EF165" s="55">
        <f>(EC165+EE165)</f>
        <v>0.24499483688967102</v>
      </c>
      <c r="EG165" s="56">
        <f>EE165*$EB$172</f>
        <v>0</v>
      </c>
      <c r="EH165" s="226" t="str">
        <f t="shared" si="523"/>
        <v>Tree Intercropping</v>
      </c>
      <c r="EI165" s="102">
        <f>'Advance Control'!$F$133</f>
        <v>0.24499483688967102</v>
      </c>
      <c r="EJ165" s="100">
        <f>EI165*$EH$172</f>
        <v>1.660594849019978</v>
      </c>
      <c r="EK165" s="111">
        <f>'Advance Control'!$I$133</f>
        <v>0</v>
      </c>
      <c r="EL165" s="55">
        <f>(EI165+EK165)</f>
        <v>0.24499483688967102</v>
      </c>
      <c r="EM165" s="56">
        <f>EK165*$EH$172</f>
        <v>0</v>
      </c>
      <c r="EN165" s="226" t="str">
        <f t="shared" si="524"/>
        <v>Tree Intercropping</v>
      </c>
      <c r="EO165" s="102">
        <f>'Advance Control'!$F$133</f>
        <v>0.24499483688967102</v>
      </c>
      <c r="EP165" s="100">
        <f>EO165*$EN$172</f>
        <v>2.0353681059120086</v>
      </c>
      <c r="EQ165" s="111">
        <f>'Advance Control'!$I$133</f>
        <v>0</v>
      </c>
      <c r="ER165" s="55">
        <f>(EO165+EQ165)</f>
        <v>0.24499483688967102</v>
      </c>
      <c r="ES165" s="56">
        <f>EQ165*$EN$172</f>
        <v>0</v>
      </c>
      <c r="ET165" s="226" t="str">
        <f t="shared" si="525"/>
        <v>Tree Intercropping</v>
      </c>
      <c r="EU165" s="102">
        <f>'Advance Control'!$F$146</f>
        <v>2.2137017618213888E-2</v>
      </c>
      <c r="EV165" s="126">
        <f>EU165*$ET$172</f>
        <v>4.2171749084278849E-2</v>
      </c>
      <c r="EW165" s="111">
        <f>'Advance Control'!$I$146</f>
        <v>0.97786298238178615</v>
      </c>
      <c r="EX165" s="55">
        <f>(EU165+EW165)</f>
        <v>1</v>
      </c>
      <c r="EY165" s="56">
        <f>EW165*$ET$172</f>
        <v>1.862861250915721</v>
      </c>
      <c r="EZ165" s="226" t="str">
        <f t="shared" si="526"/>
        <v>Tree Intercropping</v>
      </c>
      <c r="FA165" s="102">
        <f>'Advance Control'!$F$146</f>
        <v>2.2137017618213888E-2</v>
      </c>
      <c r="FB165" s="126">
        <f>FA165*$EZ$172</f>
        <v>0.12315900973770394</v>
      </c>
      <c r="FC165" s="111">
        <f>'Advance Control'!$I$146</f>
        <v>0.97786298238178615</v>
      </c>
      <c r="FD165" s="55">
        <f>(FA165+FC165)</f>
        <v>1</v>
      </c>
      <c r="FE165" s="56">
        <f>FC165*$EZ$172</f>
        <v>5.440327990262297</v>
      </c>
      <c r="FF165" s="226" t="str">
        <f t="shared" si="527"/>
        <v>Tree Intercropping</v>
      </c>
      <c r="FG165" s="102">
        <f>'Advance Control'!$F$146</f>
        <v>2.2137017618213888E-2</v>
      </c>
      <c r="FH165" s="126">
        <f>FG165*$FF$172</f>
        <v>8.6332442790501368E-2</v>
      </c>
      <c r="FI165" s="111">
        <f>'Advance Control'!$I$146</f>
        <v>0.97786298238178615</v>
      </c>
      <c r="FJ165" s="55">
        <f>(FG165+FI165)</f>
        <v>1</v>
      </c>
      <c r="FK165" s="56">
        <f>FI165*$FF$172</f>
        <v>3.8135805572094985</v>
      </c>
      <c r="FL165" s="226" t="str">
        <f t="shared" si="528"/>
        <v>Tree Intercropping</v>
      </c>
      <c r="FM165" s="102">
        <f>'Advance Control'!$F$146</f>
        <v>2.2137017618213888E-2</v>
      </c>
      <c r="FN165" s="126">
        <f>FM165*$FL$172</f>
        <v>3.1014360149434789E-2</v>
      </c>
      <c r="FO165" s="111">
        <f>'Advance Control'!$I$146</f>
        <v>0.97786298238178615</v>
      </c>
      <c r="FP165" s="55">
        <f>(FM165+FO165)</f>
        <v>1</v>
      </c>
      <c r="FQ165" s="56">
        <f>FO165*$FL$172</f>
        <v>1.3700036398505653</v>
      </c>
      <c r="FR165" s="176">
        <f t="shared" si="499"/>
        <v>18.47116488000724</v>
      </c>
      <c r="FS165" s="34"/>
      <c r="FT165" s="34"/>
      <c r="FU165" s="34"/>
      <c r="FV165" s="33"/>
      <c r="FW165" s="37"/>
    </row>
    <row r="166" spans="1:179" ht="12.6" customHeight="1">
      <c r="A166" s="1094"/>
      <c r="B166" s="195" t="s">
        <v>98</v>
      </c>
      <c r="C166" s="226" t="str">
        <f t="shared" si="500"/>
        <v>Biochar</v>
      </c>
      <c r="D166" s="99"/>
      <c r="E166" s="100"/>
      <c r="F166" s="104"/>
      <c r="G166" s="55"/>
      <c r="H166" s="56"/>
      <c r="I166" s="226" t="str">
        <f t="shared" si="501"/>
        <v>Biochar</v>
      </c>
      <c r="J166" s="99"/>
      <c r="K166" s="100"/>
      <c r="L166" s="104"/>
      <c r="M166" s="55"/>
      <c r="N166" s="56"/>
      <c r="O166" s="226" t="str">
        <f t="shared" si="502"/>
        <v>Biochar</v>
      </c>
      <c r="P166" s="99"/>
      <c r="Q166" s="100"/>
      <c r="R166" s="104"/>
      <c r="S166" s="55"/>
      <c r="T166" s="56"/>
      <c r="U166" s="226" t="str">
        <f t="shared" si="503"/>
        <v>Biochar</v>
      </c>
      <c r="V166" s="99"/>
      <c r="W166" s="100"/>
      <c r="X166" s="104"/>
      <c r="Y166" s="55"/>
      <c r="Z166" s="56"/>
      <c r="AA166" s="226" t="str">
        <f t="shared" si="504"/>
        <v>Biochar</v>
      </c>
      <c r="AB166" s="99"/>
      <c r="AC166" s="100"/>
      <c r="AD166" s="104"/>
      <c r="AE166" s="55"/>
      <c r="AF166" s="56"/>
      <c r="AG166" s="226" t="str">
        <f t="shared" si="505"/>
        <v>Biochar</v>
      </c>
      <c r="AH166" s="99"/>
      <c r="AI166" s="100"/>
      <c r="AJ166" s="104"/>
      <c r="AK166" s="55"/>
      <c r="AL166" s="56"/>
      <c r="AM166" s="226" t="str">
        <f t="shared" si="506"/>
        <v>Biochar</v>
      </c>
      <c r="AN166" s="99"/>
      <c r="AO166" s="100"/>
      <c r="AP166" s="104"/>
      <c r="AQ166" s="55"/>
      <c r="AR166" s="56"/>
      <c r="AS166" s="176">
        <f t="shared" si="507"/>
        <v>0</v>
      </c>
      <c r="AT166" s="226" t="str">
        <f t="shared" si="508"/>
        <v>Biochar</v>
      </c>
      <c r="AU166" s="102"/>
      <c r="AV166" s="103"/>
      <c r="AW166" s="106"/>
      <c r="AX166" s="41"/>
      <c r="AY166" s="42"/>
      <c r="AZ166" s="226" t="str">
        <f t="shared" si="509"/>
        <v>Biochar</v>
      </c>
      <c r="BA166" s="102"/>
      <c r="BB166" s="103"/>
      <c r="BC166" s="106"/>
      <c r="BD166" s="41"/>
      <c r="BE166" s="42"/>
      <c r="BF166" s="226" t="str">
        <f t="shared" si="510"/>
        <v>Biochar</v>
      </c>
      <c r="BG166" s="102"/>
      <c r="BH166" s="103"/>
      <c r="BI166" s="106"/>
      <c r="BJ166" s="41"/>
      <c r="BK166" s="42"/>
      <c r="BL166" s="226" t="str">
        <f t="shared" si="511"/>
        <v>Biochar</v>
      </c>
      <c r="BM166" s="99"/>
      <c r="BN166" s="100"/>
      <c r="BO166" s="104"/>
      <c r="BP166" s="55"/>
      <c r="BQ166" s="56"/>
      <c r="BR166" s="226" t="str">
        <f t="shared" si="512"/>
        <v>Biochar</v>
      </c>
      <c r="BS166" s="99"/>
      <c r="BT166" s="100"/>
      <c r="BU166" s="104"/>
      <c r="BV166" s="55"/>
      <c r="BW166" s="56"/>
      <c r="BX166" s="226" t="str">
        <f t="shared" si="513"/>
        <v>Biochar</v>
      </c>
      <c r="BY166" s="99"/>
      <c r="BZ166" s="100"/>
      <c r="CA166" s="104"/>
      <c r="CB166" s="55"/>
      <c r="CC166" s="56"/>
      <c r="CD166" s="226" t="str">
        <f t="shared" si="514"/>
        <v>Biochar</v>
      </c>
      <c r="CE166" s="99"/>
      <c r="CF166" s="100"/>
      <c r="CG166" s="104"/>
      <c r="CH166" s="55"/>
      <c r="CI166" s="56"/>
      <c r="CJ166" s="176">
        <f t="shared" si="497"/>
        <v>0</v>
      </c>
      <c r="CK166" s="226" t="str">
        <f t="shared" si="515"/>
        <v>Biochar</v>
      </c>
      <c r="CL166" s="102"/>
      <c r="CM166" s="103"/>
      <c r="CN166" s="106"/>
      <c r="CO166" s="41"/>
      <c r="CP166" s="42"/>
      <c r="CQ166" s="226" t="str">
        <f t="shared" si="516"/>
        <v>Biochar</v>
      </c>
      <c r="CR166" s="102"/>
      <c r="CS166" s="103"/>
      <c r="CT166" s="106"/>
      <c r="CU166" s="41"/>
      <c r="CV166" s="42"/>
      <c r="CW166" s="226" t="str">
        <f t="shared" si="517"/>
        <v>Biochar</v>
      </c>
      <c r="CX166" s="99"/>
      <c r="CY166" s="100"/>
      <c r="CZ166" s="104"/>
      <c r="DA166" s="55"/>
      <c r="DB166" s="56"/>
      <c r="DC166" s="226" t="str">
        <f t="shared" si="518"/>
        <v>Biochar</v>
      </c>
      <c r="DD166" s="102"/>
      <c r="DE166" s="103"/>
      <c r="DF166" s="106"/>
      <c r="DG166" s="41"/>
      <c r="DH166" s="42"/>
      <c r="DI166" s="226" t="str">
        <f t="shared" si="519"/>
        <v>Biochar</v>
      </c>
      <c r="DJ166" s="102"/>
      <c r="DK166" s="103"/>
      <c r="DL166" s="106"/>
      <c r="DM166" s="41"/>
      <c r="DN166" s="42"/>
      <c r="DO166" s="226" t="str">
        <f t="shared" si="520"/>
        <v>Biochar</v>
      </c>
      <c r="DP166" s="102"/>
      <c r="DQ166" s="103"/>
      <c r="DR166" s="106"/>
      <c r="DS166" s="41"/>
      <c r="DT166" s="42"/>
      <c r="DU166" s="226" t="str">
        <f t="shared" si="521"/>
        <v>Biochar</v>
      </c>
      <c r="DV166" s="99"/>
      <c r="DW166" s="100"/>
      <c r="DX166" s="104"/>
      <c r="DY166" s="55"/>
      <c r="DZ166" s="56"/>
      <c r="EA166" s="176">
        <f t="shared" si="498"/>
        <v>0</v>
      </c>
      <c r="EB166" s="226" t="str">
        <f t="shared" si="522"/>
        <v>Biochar</v>
      </c>
      <c r="EC166" s="102"/>
      <c r="ED166" s="103"/>
      <c r="EE166" s="106"/>
      <c r="EF166" s="41"/>
      <c r="EG166" s="42"/>
      <c r="EH166" s="226" t="str">
        <f t="shared" si="523"/>
        <v>Biochar</v>
      </c>
      <c r="EI166" s="99"/>
      <c r="EJ166" s="100"/>
      <c r="EK166" s="104"/>
      <c r="EL166" s="55"/>
      <c r="EM166" s="56"/>
      <c r="EN166" s="226" t="str">
        <f t="shared" si="524"/>
        <v>Biochar</v>
      </c>
      <c r="EO166" s="102"/>
      <c r="EP166" s="103"/>
      <c r="EQ166" s="106"/>
      <c r="ER166" s="41"/>
      <c r="ES166" s="42"/>
      <c r="ET166" s="226" t="str">
        <f t="shared" si="525"/>
        <v>Biochar</v>
      </c>
      <c r="EU166" s="99"/>
      <c r="EV166" s="100"/>
      <c r="EW166" s="104"/>
      <c r="EX166" s="55"/>
      <c r="EY166" s="56"/>
      <c r="EZ166" s="226" t="str">
        <f t="shared" si="526"/>
        <v>Biochar</v>
      </c>
      <c r="FA166" s="102"/>
      <c r="FB166" s="103"/>
      <c r="FC166" s="106"/>
      <c r="FD166" s="41"/>
      <c r="FE166" s="42"/>
      <c r="FF166" s="226" t="str">
        <f t="shared" si="527"/>
        <v>Biochar</v>
      </c>
      <c r="FG166" s="102"/>
      <c r="FH166" s="103"/>
      <c r="FI166" s="106"/>
      <c r="FJ166" s="41"/>
      <c r="FK166" s="42"/>
      <c r="FL166" s="226" t="str">
        <f t="shared" si="528"/>
        <v>Biochar</v>
      </c>
      <c r="FM166" s="102"/>
      <c r="FN166" s="103"/>
      <c r="FO166" s="106"/>
      <c r="FP166" s="41"/>
      <c r="FQ166" s="42"/>
      <c r="FR166" s="176">
        <f t="shared" si="499"/>
        <v>0</v>
      </c>
      <c r="FS166" s="32"/>
      <c r="FT166" s="34"/>
      <c r="FU166" s="34"/>
      <c r="FV166" s="38"/>
      <c r="FW166" s="37"/>
    </row>
    <row r="167" spans="1:179" ht="12.6" customHeight="1">
      <c r="A167" s="1094"/>
      <c r="B167" s="195" t="s">
        <v>99</v>
      </c>
      <c r="C167" s="226" t="str">
        <f t="shared" si="500"/>
        <v>Irrigation Efficiency</v>
      </c>
      <c r="D167" s="99"/>
      <c r="E167" s="100"/>
      <c r="F167" s="104"/>
      <c r="G167" s="55"/>
      <c r="H167" s="56"/>
      <c r="I167" s="226" t="str">
        <f t="shared" si="501"/>
        <v>Irrigation Efficiency</v>
      </c>
      <c r="J167" s="99"/>
      <c r="K167" s="100"/>
      <c r="L167" s="104"/>
      <c r="M167" s="55"/>
      <c r="N167" s="56"/>
      <c r="O167" s="226" t="str">
        <f t="shared" si="502"/>
        <v>Irrigation Efficiency</v>
      </c>
      <c r="P167" s="99"/>
      <c r="Q167" s="100"/>
      <c r="R167" s="104"/>
      <c r="S167" s="55"/>
      <c r="T167" s="56"/>
      <c r="U167" s="226" t="str">
        <f t="shared" si="503"/>
        <v>Irrigation Efficiency</v>
      </c>
      <c r="V167" s="99"/>
      <c r="W167" s="100"/>
      <c r="X167" s="104"/>
      <c r="Y167" s="55"/>
      <c r="Z167" s="56"/>
      <c r="AA167" s="226" t="str">
        <f t="shared" si="504"/>
        <v>Irrigation Efficiency</v>
      </c>
      <c r="AB167" s="99"/>
      <c r="AC167" s="100"/>
      <c r="AD167" s="104"/>
      <c r="AE167" s="55"/>
      <c r="AF167" s="56"/>
      <c r="AG167" s="226" t="str">
        <f t="shared" si="505"/>
        <v>Irrigation Efficiency</v>
      </c>
      <c r="AH167" s="99"/>
      <c r="AI167" s="100"/>
      <c r="AJ167" s="104"/>
      <c r="AK167" s="55"/>
      <c r="AL167" s="56"/>
      <c r="AM167" s="226" t="str">
        <f t="shared" si="506"/>
        <v>Irrigation Efficiency</v>
      </c>
      <c r="AN167" s="99"/>
      <c r="AO167" s="100"/>
      <c r="AP167" s="104"/>
      <c r="AQ167" s="55"/>
      <c r="AR167" s="56"/>
      <c r="AS167" s="176">
        <f t="shared" si="507"/>
        <v>0</v>
      </c>
      <c r="AT167" s="226" t="str">
        <f t="shared" si="508"/>
        <v>Irrigation Efficiency</v>
      </c>
      <c r="AU167" s="102"/>
      <c r="AV167" s="103"/>
      <c r="AW167" s="106"/>
      <c r="AX167" s="41"/>
      <c r="AY167" s="42"/>
      <c r="AZ167" s="226" t="str">
        <f t="shared" si="509"/>
        <v>Irrigation Efficiency</v>
      </c>
      <c r="BA167" s="102"/>
      <c r="BB167" s="103"/>
      <c r="BC167" s="106"/>
      <c r="BD167" s="41"/>
      <c r="BE167" s="42"/>
      <c r="BF167" s="226" t="str">
        <f t="shared" si="510"/>
        <v>Irrigation Efficiency</v>
      </c>
      <c r="BG167" s="102"/>
      <c r="BH167" s="103"/>
      <c r="BI167" s="106"/>
      <c r="BJ167" s="41"/>
      <c r="BK167" s="42"/>
      <c r="BL167" s="226" t="str">
        <f t="shared" si="511"/>
        <v>Irrigation Efficiency</v>
      </c>
      <c r="BM167" s="99"/>
      <c r="BN167" s="100"/>
      <c r="BO167" s="104"/>
      <c r="BP167" s="55"/>
      <c r="BQ167" s="56"/>
      <c r="BR167" s="226" t="str">
        <f t="shared" si="512"/>
        <v>Irrigation Efficiency</v>
      </c>
      <c r="BS167" s="99"/>
      <c r="BT167" s="100"/>
      <c r="BU167" s="104"/>
      <c r="BV167" s="55"/>
      <c r="BW167" s="56"/>
      <c r="BX167" s="226" t="str">
        <f t="shared" si="513"/>
        <v>Irrigation Efficiency</v>
      </c>
      <c r="BY167" s="99"/>
      <c r="BZ167" s="100"/>
      <c r="CA167" s="104"/>
      <c r="CB167" s="55"/>
      <c r="CC167" s="56"/>
      <c r="CD167" s="226" t="str">
        <f t="shared" si="514"/>
        <v>Irrigation Efficiency</v>
      </c>
      <c r="CE167" s="99"/>
      <c r="CF167" s="100"/>
      <c r="CG167" s="104"/>
      <c r="CH167" s="55"/>
      <c r="CI167" s="56"/>
      <c r="CJ167" s="176">
        <f t="shared" si="497"/>
        <v>0</v>
      </c>
      <c r="CK167" s="226" t="str">
        <f t="shared" si="515"/>
        <v>Irrigation Efficiency</v>
      </c>
      <c r="CL167" s="102"/>
      <c r="CM167" s="103"/>
      <c r="CN167" s="106"/>
      <c r="CO167" s="41"/>
      <c r="CP167" s="42"/>
      <c r="CQ167" s="226" t="str">
        <f t="shared" si="516"/>
        <v>Irrigation Efficiency</v>
      </c>
      <c r="CR167" s="102"/>
      <c r="CS167" s="103"/>
      <c r="CT167" s="106"/>
      <c r="CU167" s="41"/>
      <c r="CV167" s="42"/>
      <c r="CW167" s="226" t="str">
        <f t="shared" si="517"/>
        <v>Irrigation Efficiency</v>
      </c>
      <c r="CX167" s="99"/>
      <c r="CY167" s="100"/>
      <c r="CZ167" s="104"/>
      <c r="DA167" s="55"/>
      <c r="DB167" s="56"/>
      <c r="DC167" s="226" t="str">
        <f t="shared" si="518"/>
        <v>Irrigation Efficiency</v>
      </c>
      <c r="DD167" s="99"/>
      <c r="DE167" s="100"/>
      <c r="DF167" s="104"/>
      <c r="DG167" s="55"/>
      <c r="DH167" s="56"/>
      <c r="DI167" s="226" t="str">
        <f t="shared" si="519"/>
        <v>Irrigation Efficiency</v>
      </c>
      <c r="DJ167" s="99"/>
      <c r="DK167" s="100"/>
      <c r="DL167" s="104"/>
      <c r="DM167" s="55"/>
      <c r="DN167" s="56"/>
      <c r="DO167" s="226" t="str">
        <f t="shared" si="520"/>
        <v>Irrigation Efficiency</v>
      </c>
      <c r="DP167" s="99"/>
      <c r="DQ167" s="100"/>
      <c r="DR167" s="104"/>
      <c r="DS167" s="55"/>
      <c r="DT167" s="56"/>
      <c r="DU167" s="226" t="str">
        <f t="shared" si="521"/>
        <v>Irrigation Efficiency</v>
      </c>
      <c r="DV167" s="99"/>
      <c r="DW167" s="100"/>
      <c r="DX167" s="104"/>
      <c r="DY167" s="55"/>
      <c r="DZ167" s="56"/>
      <c r="EA167" s="176">
        <f t="shared" si="498"/>
        <v>0</v>
      </c>
      <c r="EB167" s="226" t="str">
        <f t="shared" si="522"/>
        <v>Irrigation Efficiency</v>
      </c>
      <c r="EC167" s="102"/>
      <c r="ED167" s="103"/>
      <c r="EE167" s="106"/>
      <c r="EF167" s="41"/>
      <c r="EG167" s="42"/>
      <c r="EH167" s="226" t="str">
        <f t="shared" si="523"/>
        <v>Irrigation Efficiency</v>
      </c>
      <c r="EI167" s="102"/>
      <c r="EJ167" s="103"/>
      <c r="EK167" s="106"/>
      <c r="EL167" s="41"/>
      <c r="EM167" s="42"/>
      <c r="EN167" s="226" t="str">
        <f t="shared" si="524"/>
        <v>Irrigation Efficiency</v>
      </c>
      <c r="EO167" s="99"/>
      <c r="EP167" s="100"/>
      <c r="EQ167" s="104"/>
      <c r="ER167" s="55"/>
      <c r="ES167" s="56"/>
      <c r="ET167" s="226" t="str">
        <f t="shared" si="525"/>
        <v>Irrigation Efficiency</v>
      </c>
      <c r="EU167" s="99"/>
      <c r="EV167" s="100"/>
      <c r="EW167" s="104"/>
      <c r="EX167" s="55"/>
      <c r="EY167" s="56"/>
      <c r="EZ167" s="226" t="str">
        <f t="shared" si="526"/>
        <v>Irrigation Efficiency</v>
      </c>
      <c r="FA167" s="102"/>
      <c r="FB167" s="103"/>
      <c r="FC167" s="106"/>
      <c r="FD167" s="41"/>
      <c r="FE167" s="42"/>
      <c r="FF167" s="226" t="str">
        <f t="shared" si="527"/>
        <v>Irrigation Efficiency</v>
      </c>
      <c r="FG167" s="99"/>
      <c r="FH167" s="100"/>
      <c r="FI167" s="104"/>
      <c r="FJ167" s="55"/>
      <c r="FK167" s="56"/>
      <c r="FL167" s="226" t="str">
        <f t="shared" si="528"/>
        <v>Irrigation Efficiency</v>
      </c>
      <c r="FM167" s="99"/>
      <c r="FN167" s="100"/>
      <c r="FO167" s="104"/>
      <c r="FP167" s="55"/>
      <c r="FQ167" s="56"/>
      <c r="FR167" s="176">
        <f t="shared" si="499"/>
        <v>0</v>
      </c>
      <c r="FS167" s="32"/>
      <c r="FT167" s="34"/>
      <c r="FU167" s="34"/>
      <c r="FV167" s="38"/>
      <c r="FW167" s="37"/>
    </row>
    <row r="168" spans="1:179" ht="12.6" customHeight="1">
      <c r="A168" s="1094"/>
      <c r="B168" s="195" t="s">
        <v>100</v>
      </c>
      <c r="C168" s="226" t="str">
        <f t="shared" si="500"/>
        <v>Nutrient Management</v>
      </c>
      <c r="D168" s="99"/>
      <c r="E168" s="100"/>
      <c r="F168" s="104"/>
      <c r="G168" s="55"/>
      <c r="H168" s="56"/>
      <c r="I168" s="226" t="str">
        <f t="shared" si="501"/>
        <v>Nutrient Management</v>
      </c>
      <c r="J168" s="102"/>
      <c r="K168" s="103"/>
      <c r="L168" s="106"/>
      <c r="M168" s="41"/>
      <c r="N168" s="42"/>
      <c r="O168" s="226" t="str">
        <f t="shared" si="502"/>
        <v>Nutrient Management</v>
      </c>
      <c r="P168" s="99"/>
      <c r="Q168" s="100"/>
      <c r="R168" s="104"/>
      <c r="S168" s="55"/>
      <c r="T168" s="56"/>
      <c r="U168" s="226" t="str">
        <f t="shared" si="503"/>
        <v>Nutrient Management</v>
      </c>
      <c r="V168" s="99"/>
      <c r="W168" s="100"/>
      <c r="X168" s="104"/>
      <c r="Y168" s="55"/>
      <c r="Z168" s="56"/>
      <c r="AA168" s="226" t="str">
        <f t="shared" si="504"/>
        <v>Nutrient Management</v>
      </c>
      <c r="AB168" s="99"/>
      <c r="AC168" s="100"/>
      <c r="AD168" s="104"/>
      <c r="AE168" s="55"/>
      <c r="AF168" s="56"/>
      <c r="AG168" s="226" t="str">
        <f t="shared" si="505"/>
        <v>Nutrient Management</v>
      </c>
      <c r="AH168" s="99"/>
      <c r="AI168" s="100"/>
      <c r="AJ168" s="104"/>
      <c r="AK168" s="55"/>
      <c r="AL168" s="56"/>
      <c r="AM168" s="226" t="str">
        <f t="shared" si="506"/>
        <v>Nutrient Management</v>
      </c>
      <c r="AN168" s="102"/>
      <c r="AO168" s="103"/>
      <c r="AP168" s="106"/>
      <c r="AQ168" s="41"/>
      <c r="AR168" s="42"/>
      <c r="AS168" s="176">
        <f t="shared" si="507"/>
        <v>0</v>
      </c>
      <c r="AT168" s="226" t="str">
        <f t="shared" si="508"/>
        <v>Nutrient Management</v>
      </c>
      <c r="AU168" s="102"/>
      <c r="AV168" s="103"/>
      <c r="AW168" s="106"/>
      <c r="AX168" s="41"/>
      <c r="AY168" s="42"/>
      <c r="AZ168" s="226" t="str">
        <f t="shared" si="509"/>
        <v>Nutrient Management</v>
      </c>
      <c r="BA168" s="102"/>
      <c r="BB168" s="103"/>
      <c r="BC168" s="106"/>
      <c r="BD168" s="41"/>
      <c r="BE168" s="42"/>
      <c r="BF168" s="226" t="str">
        <f t="shared" si="510"/>
        <v>Nutrient Management</v>
      </c>
      <c r="BG168" s="102"/>
      <c r="BH168" s="103"/>
      <c r="BI168" s="106"/>
      <c r="BJ168" s="41"/>
      <c r="BK168" s="42"/>
      <c r="BL168" s="226" t="str">
        <f t="shared" si="511"/>
        <v>Nutrient Management</v>
      </c>
      <c r="BM168" s="99"/>
      <c r="BN168" s="100"/>
      <c r="BO168" s="104"/>
      <c r="BP168" s="55"/>
      <c r="BQ168" s="56"/>
      <c r="BR168" s="226" t="str">
        <f t="shared" si="512"/>
        <v>Nutrient Management</v>
      </c>
      <c r="BS168" s="99"/>
      <c r="BT168" s="100"/>
      <c r="BU168" s="104"/>
      <c r="BV168" s="55"/>
      <c r="BW168" s="56"/>
      <c r="BX168" s="226" t="str">
        <f t="shared" si="513"/>
        <v>Nutrient Management</v>
      </c>
      <c r="BY168" s="99"/>
      <c r="BZ168" s="100"/>
      <c r="CA168" s="104"/>
      <c r="CB168" s="55"/>
      <c r="CC168" s="56"/>
      <c r="CD168" s="226" t="str">
        <f t="shared" si="514"/>
        <v>Nutrient Management</v>
      </c>
      <c r="CE168" s="99"/>
      <c r="CF168" s="100"/>
      <c r="CG168" s="104"/>
      <c r="CH168" s="55"/>
      <c r="CI168" s="56"/>
      <c r="CJ168" s="176">
        <f t="shared" si="497"/>
        <v>0</v>
      </c>
      <c r="CK168" s="226" t="str">
        <f t="shared" si="515"/>
        <v>Nutrient Management</v>
      </c>
      <c r="CL168" s="102"/>
      <c r="CM168" s="103"/>
      <c r="CN168" s="106"/>
      <c r="CO168" s="41"/>
      <c r="CP168" s="42"/>
      <c r="CQ168" s="226" t="str">
        <f t="shared" si="516"/>
        <v>Nutrient Management</v>
      </c>
      <c r="CR168" s="102"/>
      <c r="CS168" s="103"/>
      <c r="CT168" s="106"/>
      <c r="CU168" s="41"/>
      <c r="CV168" s="42"/>
      <c r="CW168" s="226" t="str">
        <f t="shared" si="517"/>
        <v>Nutrient Management</v>
      </c>
      <c r="CX168" s="99"/>
      <c r="CY168" s="100"/>
      <c r="CZ168" s="104"/>
      <c r="DA168" s="55"/>
      <c r="DB168" s="56"/>
      <c r="DC168" s="226" t="str">
        <f t="shared" si="518"/>
        <v>Nutrient Management</v>
      </c>
      <c r="DD168" s="99"/>
      <c r="DE168" s="100"/>
      <c r="DF168" s="104"/>
      <c r="DG168" s="55"/>
      <c r="DH168" s="56"/>
      <c r="DI168" s="226" t="str">
        <f t="shared" si="519"/>
        <v>Nutrient Management</v>
      </c>
      <c r="DJ168" s="102"/>
      <c r="DK168" s="103"/>
      <c r="DL168" s="106"/>
      <c r="DM168" s="41"/>
      <c r="DN168" s="42"/>
      <c r="DO168" s="226" t="str">
        <f t="shared" si="520"/>
        <v>Nutrient Management</v>
      </c>
      <c r="DP168" s="99"/>
      <c r="DQ168" s="100"/>
      <c r="DR168" s="104"/>
      <c r="DS168" s="55"/>
      <c r="DT168" s="56"/>
      <c r="DU168" s="226" t="str">
        <f t="shared" si="521"/>
        <v>Nutrient Management</v>
      </c>
      <c r="DV168" s="99"/>
      <c r="DW168" s="100"/>
      <c r="DX168" s="104"/>
      <c r="DY168" s="55"/>
      <c r="DZ168" s="56"/>
      <c r="EA168" s="176">
        <f t="shared" si="498"/>
        <v>0</v>
      </c>
      <c r="EB168" s="226" t="str">
        <f t="shared" si="522"/>
        <v>Nutrient Management</v>
      </c>
      <c r="EC168" s="102"/>
      <c r="ED168" s="103"/>
      <c r="EE168" s="106"/>
      <c r="EF168" s="41"/>
      <c r="EG168" s="42"/>
      <c r="EH168" s="226" t="str">
        <f t="shared" si="523"/>
        <v>Nutrient Management</v>
      </c>
      <c r="EI168" s="102"/>
      <c r="EJ168" s="103"/>
      <c r="EK168" s="106"/>
      <c r="EL168" s="41"/>
      <c r="EM168" s="42"/>
      <c r="EN168" s="226" t="str">
        <f t="shared" si="524"/>
        <v>Nutrient Management</v>
      </c>
      <c r="EO168" s="99"/>
      <c r="EP168" s="100"/>
      <c r="EQ168" s="104"/>
      <c r="ER168" s="55"/>
      <c r="ES168" s="56"/>
      <c r="ET168" s="226" t="str">
        <f t="shared" si="525"/>
        <v>Nutrient Management</v>
      </c>
      <c r="EU168" s="99"/>
      <c r="EV168" s="100"/>
      <c r="EW168" s="104"/>
      <c r="EX168" s="55"/>
      <c r="EY168" s="56"/>
      <c r="EZ168" s="226" t="str">
        <f t="shared" si="526"/>
        <v>Nutrient Management</v>
      </c>
      <c r="FA168" s="102"/>
      <c r="FB168" s="103"/>
      <c r="FC168" s="106"/>
      <c r="FD168" s="41"/>
      <c r="FE168" s="42"/>
      <c r="FF168" s="226" t="str">
        <f t="shared" si="527"/>
        <v>Nutrient Management</v>
      </c>
      <c r="FG168" s="99"/>
      <c r="FH168" s="100"/>
      <c r="FI168" s="104"/>
      <c r="FJ168" s="55"/>
      <c r="FK168" s="56"/>
      <c r="FL168" s="226" t="str">
        <f t="shared" si="528"/>
        <v>Nutrient Management</v>
      </c>
      <c r="FM168" s="99"/>
      <c r="FN168" s="100"/>
      <c r="FO168" s="104"/>
      <c r="FP168" s="55"/>
      <c r="FQ168" s="56"/>
      <c r="FR168" s="176">
        <f t="shared" si="499"/>
        <v>0</v>
      </c>
      <c r="FS168" s="34"/>
      <c r="FT168" s="34"/>
      <c r="FU168" s="34"/>
      <c r="FV168" s="33"/>
      <c r="FW168" s="37"/>
    </row>
    <row r="169" spans="1:179" ht="12.6" customHeight="1">
      <c r="A169" s="1094"/>
      <c r="B169" s="195" t="s">
        <v>690</v>
      </c>
      <c r="C169" s="226" t="str">
        <f t="shared" si="500"/>
        <v>Boreal Forest Restoration</v>
      </c>
      <c r="D169" s="99"/>
      <c r="E169" s="100"/>
      <c r="F169" s="104"/>
      <c r="G169" s="55"/>
      <c r="H169" s="56"/>
      <c r="I169" s="226" t="str">
        <f t="shared" si="501"/>
        <v>Boreal Forest Restoration</v>
      </c>
      <c r="J169" s="102"/>
      <c r="K169" s="103"/>
      <c r="L169" s="106"/>
      <c r="M169" s="41"/>
      <c r="N169" s="42"/>
      <c r="O169" s="226" t="str">
        <f t="shared" si="502"/>
        <v>Boreal Forest Restoration</v>
      </c>
      <c r="P169" s="99"/>
      <c r="Q169" s="100"/>
      <c r="R169" s="104"/>
      <c r="S169" s="55"/>
      <c r="T169" s="56"/>
      <c r="U169" s="226" t="str">
        <f t="shared" si="503"/>
        <v>Boreal Forest Restoration</v>
      </c>
      <c r="V169" s="99"/>
      <c r="W169" s="100"/>
      <c r="X169" s="104"/>
      <c r="Y169" s="55"/>
      <c r="Z169" s="56"/>
      <c r="AA169" s="226" t="str">
        <f t="shared" si="504"/>
        <v>Boreal Forest Restoration</v>
      </c>
      <c r="AB169" s="102"/>
      <c r="AC169" s="103"/>
      <c r="AD169" s="106"/>
      <c r="AE169" s="41"/>
      <c r="AF169" s="42"/>
      <c r="AG169" s="226" t="str">
        <f t="shared" si="505"/>
        <v>Boreal Forest Restoration</v>
      </c>
      <c r="AH169" s="102"/>
      <c r="AI169" s="103"/>
      <c r="AJ169" s="106"/>
      <c r="AK169" s="41"/>
      <c r="AL169" s="42"/>
      <c r="AM169" s="226" t="str">
        <f t="shared" si="506"/>
        <v>Boreal Forest Restoration</v>
      </c>
      <c r="AN169" s="102"/>
      <c r="AO169" s="103"/>
      <c r="AP169" s="106"/>
      <c r="AQ169" s="41"/>
      <c r="AR169" s="42"/>
      <c r="AS169" s="176">
        <f t="shared" si="507"/>
        <v>0</v>
      </c>
      <c r="AT169" s="226" t="str">
        <f t="shared" si="508"/>
        <v>Boreal Forest Restoration</v>
      </c>
      <c r="AU169" s="102"/>
      <c r="AV169" s="103"/>
      <c r="AW169" s="106"/>
      <c r="AX169" s="41"/>
      <c r="AY169" s="42"/>
      <c r="AZ169" s="226" t="str">
        <f t="shared" si="509"/>
        <v>Boreal Forest Restoration</v>
      </c>
      <c r="BA169" s="102"/>
      <c r="BB169" s="103"/>
      <c r="BC169" s="106"/>
      <c r="BD169" s="41"/>
      <c r="BE169" s="42"/>
      <c r="BF169" s="226" t="str">
        <f t="shared" si="510"/>
        <v>Boreal Forest Restoration</v>
      </c>
      <c r="BG169" s="102"/>
      <c r="BH169" s="103"/>
      <c r="BI169" s="106"/>
      <c r="BJ169" s="41"/>
      <c r="BK169" s="42"/>
      <c r="BL169" s="226" t="str">
        <f t="shared" si="511"/>
        <v>Boreal Forest Restoration</v>
      </c>
      <c r="BM169" s="99"/>
      <c r="BN169" s="100"/>
      <c r="BO169" s="104"/>
      <c r="BP169" s="55"/>
      <c r="BQ169" s="56"/>
      <c r="BR169" s="226" t="str">
        <f t="shared" si="512"/>
        <v>Boreal Forest Restoration</v>
      </c>
      <c r="BS169" s="99"/>
      <c r="BT169" s="100"/>
      <c r="BU169" s="106"/>
      <c r="BV169" s="41"/>
      <c r="BW169" s="42"/>
      <c r="BX169" s="226" t="str">
        <f t="shared" si="513"/>
        <v>Boreal Forest Restoration</v>
      </c>
      <c r="BY169" s="99"/>
      <c r="BZ169" s="100"/>
      <c r="CA169" s="104"/>
      <c r="CB169" s="55"/>
      <c r="CC169" s="56"/>
      <c r="CD169" s="226" t="str">
        <f t="shared" si="514"/>
        <v>Boreal Forest Restoration</v>
      </c>
      <c r="CE169" s="99"/>
      <c r="CF169" s="100"/>
      <c r="CG169" s="104"/>
      <c r="CH169" s="55"/>
      <c r="CI169" s="56"/>
      <c r="CJ169" s="176">
        <f t="shared" si="497"/>
        <v>0</v>
      </c>
      <c r="CK169" s="226" t="str">
        <f t="shared" si="515"/>
        <v>Boreal Forest Restoration</v>
      </c>
      <c r="CL169" s="102"/>
      <c r="CM169" s="103"/>
      <c r="CN169" s="106"/>
      <c r="CO169" s="41"/>
      <c r="CP169" s="42"/>
      <c r="CQ169" s="226" t="str">
        <f t="shared" si="516"/>
        <v>Boreal Forest Restoration</v>
      </c>
      <c r="CR169" s="102"/>
      <c r="CS169" s="103"/>
      <c r="CT169" s="106"/>
      <c r="CU169" s="41"/>
      <c r="CV169" s="42"/>
      <c r="CW169" s="226" t="str">
        <f t="shared" si="517"/>
        <v>Boreal Forest Restoration</v>
      </c>
      <c r="CX169" s="99"/>
      <c r="CY169" s="100"/>
      <c r="CZ169" s="104"/>
      <c r="DA169" s="55"/>
      <c r="DB169" s="56"/>
      <c r="DC169" s="226" t="str">
        <f t="shared" si="518"/>
        <v>Boreal Forest Restoration</v>
      </c>
      <c r="DD169" s="99"/>
      <c r="DE169" s="100"/>
      <c r="DF169" s="104"/>
      <c r="DG169" s="55"/>
      <c r="DH169" s="56"/>
      <c r="DI169" s="226" t="str">
        <f t="shared" si="519"/>
        <v>Boreal Forest Restoration</v>
      </c>
      <c r="DJ169" s="102"/>
      <c r="DK169" s="103"/>
      <c r="DL169" s="106"/>
      <c r="DM169" s="41"/>
      <c r="DN169" s="42"/>
      <c r="DO169" s="226" t="str">
        <f t="shared" si="520"/>
        <v>Boreal Forest Restoration</v>
      </c>
      <c r="DP169" s="99"/>
      <c r="DQ169" s="100"/>
      <c r="DR169" s="104"/>
      <c r="DS169" s="55"/>
      <c r="DT169" s="56"/>
      <c r="DU169" s="226" t="str">
        <f t="shared" si="521"/>
        <v>Boreal Forest Restoration</v>
      </c>
      <c r="DV169" s="99"/>
      <c r="DW169" s="100"/>
      <c r="DX169" s="104"/>
      <c r="DY169" s="55"/>
      <c r="DZ169" s="56"/>
      <c r="EA169" s="176">
        <f t="shared" si="498"/>
        <v>0</v>
      </c>
      <c r="EB169" s="226" t="str">
        <f t="shared" si="522"/>
        <v>Boreal Forest Restoration</v>
      </c>
      <c r="EC169" s="102"/>
      <c r="ED169" s="103"/>
      <c r="EE169" s="106"/>
      <c r="EF169" s="41"/>
      <c r="EG169" s="42"/>
      <c r="EH169" s="226" t="str">
        <f t="shared" si="523"/>
        <v>Boreal Forest Restoration</v>
      </c>
      <c r="EI169" s="102"/>
      <c r="EJ169" s="103"/>
      <c r="EK169" s="106"/>
      <c r="EL169" s="41"/>
      <c r="EM169" s="42"/>
      <c r="EN169" s="226" t="str">
        <f t="shared" si="524"/>
        <v>Boreal Forest Restoration</v>
      </c>
      <c r="EO169" s="99"/>
      <c r="EP169" s="100"/>
      <c r="EQ169" s="104"/>
      <c r="ER169" s="55"/>
      <c r="ES169" s="56"/>
      <c r="ET169" s="226" t="str">
        <f t="shared" si="525"/>
        <v>Boreal Forest Restoration</v>
      </c>
      <c r="EU169" s="99"/>
      <c r="EV169" s="100"/>
      <c r="EW169" s="104"/>
      <c r="EX169" s="55"/>
      <c r="EY169" s="56"/>
      <c r="EZ169" s="226" t="str">
        <f t="shared" si="526"/>
        <v>Boreal Forest Restoration</v>
      </c>
      <c r="FA169" s="102"/>
      <c r="FB169" s="103"/>
      <c r="FC169" s="106"/>
      <c r="FD169" s="41"/>
      <c r="FE169" s="42"/>
      <c r="FF169" s="226" t="str">
        <f t="shared" si="527"/>
        <v>Boreal Forest Restoration</v>
      </c>
      <c r="FG169" s="99"/>
      <c r="FH169" s="100"/>
      <c r="FI169" s="104"/>
      <c r="FJ169" s="55"/>
      <c r="FK169" s="56"/>
      <c r="FL169" s="226" t="str">
        <f t="shared" si="528"/>
        <v>Boreal Forest Restoration</v>
      </c>
      <c r="FM169" s="99"/>
      <c r="FN169" s="100"/>
      <c r="FO169" s="104"/>
      <c r="FP169" s="55"/>
      <c r="FQ169" s="56"/>
      <c r="FR169" s="176">
        <f t="shared" si="499"/>
        <v>0</v>
      </c>
      <c r="FS169" s="34"/>
      <c r="FT169" s="34"/>
      <c r="FU169" s="34"/>
      <c r="FV169" s="33"/>
      <c r="FW169" s="37"/>
    </row>
    <row r="170" spans="1:179" ht="12.6" customHeight="1" thickBot="1">
      <c r="A170" s="1094"/>
      <c r="B170" s="195" t="s">
        <v>549</v>
      </c>
      <c r="C170" s="226" t="str">
        <f t="shared" si="500"/>
        <v>Sustainable Intensification</v>
      </c>
      <c r="D170" s="102"/>
      <c r="E170" s="103"/>
      <c r="F170" s="106"/>
      <c r="G170" s="41"/>
      <c r="H170" s="42"/>
      <c r="I170" s="226" t="str">
        <f t="shared" si="501"/>
        <v>Sustainable Intensification</v>
      </c>
      <c r="J170" s="102"/>
      <c r="K170" s="103"/>
      <c r="L170" s="106"/>
      <c r="M170" s="41"/>
      <c r="N170" s="42"/>
      <c r="O170" s="226" t="str">
        <f t="shared" si="502"/>
        <v>Sustainable Intensification</v>
      </c>
      <c r="P170" s="99"/>
      <c r="Q170" s="100"/>
      <c r="R170" s="104"/>
      <c r="S170" s="55"/>
      <c r="T170" s="56"/>
      <c r="U170" s="226" t="str">
        <f t="shared" si="503"/>
        <v>Sustainable Intensification</v>
      </c>
      <c r="V170" s="102"/>
      <c r="W170" s="103"/>
      <c r="X170" s="106"/>
      <c r="Y170" s="41"/>
      <c r="Z170" s="42"/>
      <c r="AA170" s="226" t="str">
        <f t="shared" si="504"/>
        <v>Sustainable Intensification</v>
      </c>
      <c r="AB170" s="102"/>
      <c r="AC170" s="103"/>
      <c r="AD170" s="106"/>
      <c r="AE170" s="41"/>
      <c r="AF170" s="42"/>
      <c r="AG170" s="226" t="str">
        <f t="shared" si="505"/>
        <v>Sustainable Intensification</v>
      </c>
      <c r="AH170" s="102"/>
      <c r="AI170" s="103"/>
      <c r="AJ170" s="106"/>
      <c r="AK170" s="41"/>
      <c r="AL170" s="42"/>
      <c r="AM170" s="226" t="str">
        <f t="shared" si="506"/>
        <v>Sustainable Intensification</v>
      </c>
      <c r="AN170" s="102"/>
      <c r="AO170" s="103"/>
      <c r="AP170" s="106"/>
      <c r="AQ170" s="41"/>
      <c r="AR170" s="42"/>
      <c r="AS170" s="176">
        <f t="shared" si="507"/>
        <v>0</v>
      </c>
      <c r="AT170" s="226" t="str">
        <f t="shared" si="508"/>
        <v>Sustainable Intensification</v>
      </c>
      <c r="AU170" s="102"/>
      <c r="AV170" s="103"/>
      <c r="AW170" s="106"/>
      <c r="AX170" s="41"/>
      <c r="AY170" s="42"/>
      <c r="AZ170" s="226" t="str">
        <f t="shared" si="509"/>
        <v>Sustainable Intensification</v>
      </c>
      <c r="BA170" s="102"/>
      <c r="BB170" s="103"/>
      <c r="BC170" s="106"/>
      <c r="BD170" s="41"/>
      <c r="BE170" s="42"/>
      <c r="BF170" s="226" t="str">
        <f t="shared" si="510"/>
        <v>Sustainable Intensification</v>
      </c>
      <c r="BG170" s="102"/>
      <c r="BH170" s="103"/>
      <c r="BI170" s="106"/>
      <c r="BJ170" s="41"/>
      <c r="BK170" s="42"/>
      <c r="BL170" s="226" t="str">
        <f t="shared" si="511"/>
        <v>Sustainable Intensification</v>
      </c>
      <c r="BM170" s="102"/>
      <c r="BN170" s="103"/>
      <c r="BO170" s="106"/>
      <c r="BP170" s="41"/>
      <c r="BQ170" s="42"/>
      <c r="BR170" s="226" t="str">
        <f t="shared" si="512"/>
        <v>Sustainable Intensification</v>
      </c>
      <c r="BS170" s="102"/>
      <c r="BT170" s="103"/>
      <c r="BU170" s="106"/>
      <c r="BV170" s="41"/>
      <c r="BW170" s="42"/>
      <c r="BX170" s="226" t="str">
        <f t="shared" si="513"/>
        <v>Sustainable Intensification</v>
      </c>
      <c r="BY170" s="102"/>
      <c r="BZ170" s="103"/>
      <c r="CA170" s="106"/>
      <c r="CB170" s="41"/>
      <c r="CC170" s="42"/>
      <c r="CD170" s="226" t="str">
        <f t="shared" si="514"/>
        <v>Sustainable Intensification</v>
      </c>
      <c r="CE170" s="102"/>
      <c r="CF170" s="103"/>
      <c r="CG170" s="106"/>
      <c r="CH170" s="41"/>
      <c r="CI170" s="42"/>
      <c r="CJ170" s="176">
        <f t="shared" ref="CJ170" si="568">SUM(AV170+BB170+BH170+BN170+BT170+BZ170+CF170)+SUM(AY170+BE170+BK170+BQ170+BW170+CC170+CI170)</f>
        <v>0</v>
      </c>
      <c r="CK170" s="226" t="str">
        <f t="shared" si="515"/>
        <v>Sustainable Intensification</v>
      </c>
      <c r="CL170" s="102"/>
      <c r="CM170" s="103"/>
      <c r="CN170" s="106"/>
      <c r="CO170" s="41"/>
      <c r="CP170" s="42"/>
      <c r="CQ170" s="226" t="str">
        <f t="shared" si="516"/>
        <v>Sustainable Intensification</v>
      </c>
      <c r="CR170" s="102"/>
      <c r="CS170" s="103"/>
      <c r="CT170" s="106"/>
      <c r="CU170" s="41"/>
      <c r="CV170" s="42"/>
      <c r="CW170" s="226" t="str">
        <f t="shared" si="517"/>
        <v>Sustainable Intensification</v>
      </c>
      <c r="CX170" s="102"/>
      <c r="CY170" s="103"/>
      <c r="CZ170" s="106"/>
      <c r="DA170" s="41"/>
      <c r="DB170" s="42"/>
      <c r="DC170" s="226" t="str">
        <f t="shared" si="518"/>
        <v>Sustainable Intensification</v>
      </c>
      <c r="DD170" s="102"/>
      <c r="DE170" s="103"/>
      <c r="DF170" s="106"/>
      <c r="DG170" s="41"/>
      <c r="DH170" s="42"/>
      <c r="DI170" s="226" t="str">
        <f t="shared" si="519"/>
        <v>Sustainable Intensification</v>
      </c>
      <c r="DJ170" s="102"/>
      <c r="DK170" s="103"/>
      <c r="DL170" s="106"/>
      <c r="DM170" s="41"/>
      <c r="DN170" s="42"/>
      <c r="DO170" s="226" t="str">
        <f t="shared" si="520"/>
        <v>Sustainable Intensification</v>
      </c>
      <c r="DP170" s="102"/>
      <c r="DQ170" s="103"/>
      <c r="DR170" s="106"/>
      <c r="DS170" s="41"/>
      <c r="DT170" s="42"/>
      <c r="DU170" s="226" t="str">
        <f t="shared" si="521"/>
        <v>Sustainable Intensification</v>
      </c>
      <c r="DV170" s="102"/>
      <c r="DW170" s="103"/>
      <c r="DX170" s="106"/>
      <c r="DY170" s="41"/>
      <c r="DZ170" s="42"/>
      <c r="EA170" s="176">
        <f t="shared" ref="EA170" si="569">SUM(CM170+CS170+CY170+DE170+DK170+DQ170+DW170)+SUM(CP170+CV170+DB170+DH170+DN170+DT170+DZ170)</f>
        <v>0</v>
      </c>
      <c r="EB170" s="226" t="str">
        <f t="shared" si="522"/>
        <v>Sustainable Intensification</v>
      </c>
      <c r="EC170" s="102"/>
      <c r="ED170" s="103"/>
      <c r="EE170" s="106"/>
      <c r="EF170" s="41"/>
      <c r="EG170" s="42"/>
      <c r="EH170" s="226" t="str">
        <f t="shared" si="523"/>
        <v>Sustainable Intensification</v>
      </c>
      <c r="EI170" s="102"/>
      <c r="EJ170" s="103"/>
      <c r="EK170" s="106"/>
      <c r="EL170" s="41"/>
      <c r="EM170" s="42"/>
      <c r="EN170" s="226" t="str">
        <f t="shared" si="524"/>
        <v>Sustainable Intensification</v>
      </c>
      <c r="EO170" s="102"/>
      <c r="EP170" s="103"/>
      <c r="EQ170" s="106"/>
      <c r="ER170" s="41"/>
      <c r="ES170" s="42"/>
      <c r="ET170" s="226" t="str">
        <f t="shared" si="525"/>
        <v>Sustainable Intensification</v>
      </c>
      <c r="EU170" s="102"/>
      <c r="EV170" s="103"/>
      <c r="EW170" s="106"/>
      <c r="EX170" s="41"/>
      <c r="EY170" s="42"/>
      <c r="EZ170" s="226" t="str">
        <f t="shared" si="526"/>
        <v>Sustainable Intensification</v>
      </c>
      <c r="FA170" s="102"/>
      <c r="FB170" s="103"/>
      <c r="FC170" s="106"/>
      <c r="FD170" s="41"/>
      <c r="FE170" s="42"/>
      <c r="FF170" s="226" t="str">
        <f t="shared" si="527"/>
        <v>Sustainable Intensification</v>
      </c>
      <c r="FG170" s="102"/>
      <c r="FH170" s="103"/>
      <c r="FI170" s="106"/>
      <c r="FJ170" s="41"/>
      <c r="FK170" s="42"/>
      <c r="FL170" s="226" t="str">
        <f t="shared" si="528"/>
        <v>Sustainable Intensification</v>
      </c>
      <c r="FM170" s="102"/>
      <c r="FN170" s="103"/>
      <c r="FO170" s="106"/>
      <c r="FP170" s="41"/>
      <c r="FQ170" s="42"/>
      <c r="FR170" s="176">
        <f t="shared" ref="FR170" si="570">SUM(ED170+EJ170+EP170+EV170+FB170+FH170+FN170)+SUM(EG170+EM170+ES170+EY170+FE170+FK170+FQ170)</f>
        <v>0</v>
      </c>
      <c r="FS170" s="32"/>
      <c r="FT170" s="34"/>
      <c r="FU170" s="34"/>
      <c r="FV170" s="33"/>
      <c r="FW170" s="37"/>
    </row>
    <row r="171" spans="1:179" s="135" customFormat="1" ht="12.6" customHeight="1" thickBot="1">
      <c r="A171" s="1094"/>
      <c r="B171" s="220"/>
      <c r="C171" s="226" t="s">
        <v>0</v>
      </c>
      <c r="D171" s="134"/>
      <c r="E171" s="158" t="s">
        <v>71</v>
      </c>
      <c r="F171" s="159"/>
      <c r="G171" s="160">
        <f>1-SUM(G142:G170)</f>
        <v>0</v>
      </c>
      <c r="H171" s="137"/>
      <c r="I171" s="226" t="s">
        <v>0</v>
      </c>
      <c r="J171" s="134"/>
      <c r="K171" s="158" t="s">
        <v>71</v>
      </c>
      <c r="L171" s="159"/>
      <c r="M171" s="160">
        <f>1-SUM(M142:M170)</f>
        <v>0</v>
      </c>
      <c r="N171" s="137"/>
      <c r="O171" s="226" t="s">
        <v>0</v>
      </c>
      <c r="P171" s="134"/>
      <c r="Q171" s="158" t="s">
        <v>71</v>
      </c>
      <c r="R171" s="159"/>
      <c r="S171" s="160">
        <f>1-SUM(S142:S170)</f>
        <v>0</v>
      </c>
      <c r="T171" s="137"/>
      <c r="U171" s="226" t="s">
        <v>0</v>
      </c>
      <c r="V171" s="134"/>
      <c r="W171" s="158" t="s">
        <v>71</v>
      </c>
      <c r="X171" s="159"/>
      <c r="Y171" s="160">
        <f>1-SUM(Y142:Y170)</f>
        <v>0</v>
      </c>
      <c r="Z171" s="137"/>
      <c r="AA171" s="226" t="s">
        <v>0</v>
      </c>
      <c r="AB171" s="134"/>
      <c r="AC171" s="158" t="s">
        <v>71</v>
      </c>
      <c r="AD171" s="159"/>
      <c r="AE171" s="160">
        <f>1-SUM(AE142:AE170)</f>
        <v>0</v>
      </c>
      <c r="AF171" s="137"/>
      <c r="AG171" s="226" t="s">
        <v>0</v>
      </c>
      <c r="AH171" s="134"/>
      <c r="AI171" s="158" t="s">
        <v>71</v>
      </c>
      <c r="AJ171" s="159"/>
      <c r="AK171" s="160">
        <f>1-SUM(AK142:AK170)</f>
        <v>0</v>
      </c>
      <c r="AL171" s="137"/>
      <c r="AM171" s="226" t="s">
        <v>0</v>
      </c>
      <c r="AN171" s="134"/>
      <c r="AO171" s="158" t="s">
        <v>71</v>
      </c>
      <c r="AP171" s="159"/>
      <c r="AQ171" s="160">
        <f>1-SUM(AQ142:AQ170)</f>
        <v>0</v>
      </c>
      <c r="AR171" s="137"/>
      <c r="AS171" s="176"/>
      <c r="AT171" s="226" t="s">
        <v>0</v>
      </c>
      <c r="AU171" s="134"/>
      <c r="AV171" s="133" t="s">
        <v>71</v>
      </c>
      <c r="AX171" s="136">
        <f>1-SUM(AX142:AX170)</f>
        <v>0</v>
      </c>
      <c r="AY171" s="137"/>
      <c r="AZ171" s="226" t="s">
        <v>0</v>
      </c>
      <c r="BA171" s="134"/>
      <c r="BB171" s="133" t="s">
        <v>71</v>
      </c>
      <c r="BD171" s="136">
        <f>1-SUM(BD142:BD170)</f>
        <v>0</v>
      </c>
      <c r="BE171" s="137"/>
      <c r="BF171" s="226" t="s">
        <v>0</v>
      </c>
      <c r="BG171" s="134"/>
      <c r="BH171" s="133" t="s">
        <v>71</v>
      </c>
      <c r="BJ171" s="136">
        <f>1-SUM(BJ142:BJ170)</f>
        <v>0</v>
      </c>
      <c r="BK171" s="137"/>
      <c r="BL171" s="226" t="s">
        <v>0</v>
      </c>
      <c r="BM171" s="134"/>
      <c r="BN171" s="133" t="s">
        <v>71</v>
      </c>
      <c r="BP171" s="136">
        <f>1-SUM(BP142:BP170)</f>
        <v>0</v>
      </c>
      <c r="BQ171" s="137"/>
      <c r="BR171" s="226" t="s">
        <v>0</v>
      </c>
      <c r="BS171" s="134"/>
      <c r="BT171" s="133" t="s">
        <v>71</v>
      </c>
      <c r="BV171" s="136">
        <f>1-SUM(BV142:BV170)</f>
        <v>0</v>
      </c>
      <c r="BW171" s="137"/>
      <c r="BX171" s="226" t="s">
        <v>0</v>
      </c>
      <c r="BY171" s="134"/>
      <c r="BZ171" s="133" t="s">
        <v>71</v>
      </c>
      <c r="CB171" s="136">
        <f>1-SUM(CB142:CB170)</f>
        <v>0</v>
      </c>
      <c r="CC171" s="137"/>
      <c r="CD171" s="226" t="s">
        <v>0</v>
      </c>
      <c r="CE171" s="134"/>
      <c r="CF171" s="133" t="s">
        <v>71</v>
      </c>
      <c r="CH171" s="136">
        <f>1-SUM(CH142:CH170)</f>
        <v>0</v>
      </c>
      <c r="CI171" s="137"/>
      <c r="CJ171" s="176"/>
      <c r="CK171" s="226" t="s">
        <v>0</v>
      </c>
      <c r="CL171" s="134"/>
      <c r="CM171" s="133" t="s">
        <v>71</v>
      </c>
      <c r="CO171" s="136">
        <f>1-SUM(CO142:CO170)</f>
        <v>0</v>
      </c>
      <c r="CP171" s="137"/>
      <c r="CQ171" s="226" t="s">
        <v>0</v>
      </c>
      <c r="CR171" s="134"/>
      <c r="CS171" s="133" t="s">
        <v>71</v>
      </c>
      <c r="CU171" s="136">
        <f>1-SUM(CU142:CU170)</f>
        <v>0</v>
      </c>
      <c r="CV171" s="137"/>
      <c r="CW171" s="226" t="s">
        <v>0</v>
      </c>
      <c r="CX171" s="134"/>
      <c r="CY171" s="133" t="s">
        <v>71</v>
      </c>
      <c r="DA171" s="136">
        <f>1-SUM(DA142:DA170)</f>
        <v>0</v>
      </c>
      <c r="DB171" s="137"/>
      <c r="DC171" s="226" t="s">
        <v>0</v>
      </c>
      <c r="DD171" s="134"/>
      <c r="DE171" s="133" t="s">
        <v>71</v>
      </c>
      <c r="DG171" s="136">
        <f>1-SUM(DG142:DG170)</f>
        <v>0</v>
      </c>
      <c r="DH171" s="137"/>
      <c r="DI171" s="226" t="s">
        <v>0</v>
      </c>
      <c r="DJ171" s="134"/>
      <c r="DK171" s="133" t="s">
        <v>71</v>
      </c>
      <c r="DM171" s="136">
        <f>1-SUM(DM142:DM170)</f>
        <v>0</v>
      </c>
      <c r="DN171" s="137"/>
      <c r="DO171" s="226" t="s">
        <v>0</v>
      </c>
      <c r="DP171" s="134"/>
      <c r="DQ171" s="133" t="s">
        <v>71</v>
      </c>
      <c r="DS171" s="136">
        <f>1-SUM(DS142:DS170)</f>
        <v>0</v>
      </c>
      <c r="DT171" s="137"/>
      <c r="DU171" s="226" t="s">
        <v>0</v>
      </c>
      <c r="DV171" s="134"/>
      <c r="DW171" s="133" t="s">
        <v>71</v>
      </c>
      <c r="DY171" s="136">
        <f>1-SUM(DY142:DY170)</f>
        <v>0</v>
      </c>
      <c r="DZ171" s="137"/>
      <c r="EA171" s="176"/>
      <c r="EB171" s="226" t="s">
        <v>0</v>
      </c>
      <c r="EC171" s="134"/>
      <c r="ED171" s="133" t="s">
        <v>71</v>
      </c>
      <c r="EF171" s="136">
        <f>1-SUM(EF142:EF170)</f>
        <v>0</v>
      </c>
      <c r="EG171" s="137"/>
      <c r="EH171" s="226" t="s">
        <v>0</v>
      </c>
      <c r="EI171" s="134"/>
      <c r="EJ171" s="133" t="s">
        <v>71</v>
      </c>
      <c r="EL171" s="136">
        <f>1-SUM(EL142:EL170)</f>
        <v>0</v>
      </c>
      <c r="EM171" s="137"/>
      <c r="EN171" s="226" t="s">
        <v>0</v>
      </c>
      <c r="EO171" s="134"/>
      <c r="EP171" s="133" t="s">
        <v>71</v>
      </c>
      <c r="ER171" s="136">
        <f>1-SUM(ER142:ER170)</f>
        <v>0</v>
      </c>
      <c r="ES171" s="137"/>
      <c r="ET171" s="226" t="s">
        <v>0</v>
      </c>
      <c r="EU171" s="134"/>
      <c r="EV171" s="133" t="s">
        <v>71</v>
      </c>
      <c r="EX171" s="136">
        <f>1-SUM(EX144:EX170)</f>
        <v>0</v>
      </c>
      <c r="EY171" s="137"/>
      <c r="EZ171" s="226" t="s">
        <v>0</v>
      </c>
      <c r="FA171" s="134"/>
      <c r="FB171" s="133" t="s">
        <v>71</v>
      </c>
      <c r="FD171" s="136">
        <f>1-SUM(FD144:FD170)</f>
        <v>0</v>
      </c>
      <c r="FE171" s="137"/>
      <c r="FF171" s="226" t="s">
        <v>0</v>
      </c>
      <c r="FG171" s="134"/>
      <c r="FH171" s="133" t="s">
        <v>71</v>
      </c>
      <c r="FJ171" s="136">
        <f>1-SUM(FJ144:FJ170)</f>
        <v>0</v>
      </c>
      <c r="FK171" s="137"/>
      <c r="FL171" s="226" t="s">
        <v>0</v>
      </c>
      <c r="FM171" s="134"/>
      <c r="FN171" s="133" t="s">
        <v>71</v>
      </c>
      <c r="FP171" s="136">
        <f>1-SUM(FP144:FP170)</f>
        <v>0</v>
      </c>
      <c r="FQ171" s="137"/>
      <c r="FR171" s="176"/>
      <c r="FS171" s="138"/>
      <c r="FT171" s="138"/>
      <c r="FU171" s="138"/>
      <c r="FV171" s="140"/>
      <c r="FW171" s="141"/>
    </row>
    <row r="172" spans="1:179" s="152" customFormat="1" ht="12.6" customHeight="1">
      <c r="A172" s="325"/>
      <c r="B172" s="216">
        <f>SUM(C172+I172+O172+U172+AA172+AG172+AM172+AT172+AZ172+BF172+BL172+BR172+BX172+CD172+CK172+CQ172+CW172+DC172+DI172+DO172+DU172+EB172+EH172+EN172+ET172+EZ172+FF172+FL172+FV172)</f>
        <v>204.01213699999997</v>
      </c>
      <c r="C172" s="234">
        <f>'World Land Data'!B6</f>
        <v>10.718594</v>
      </c>
      <c r="D172" s="142"/>
      <c r="E172" s="142">
        <f>C172-SUM(E142:E170)</f>
        <v>4.1473284793321046</v>
      </c>
      <c r="F172" s="142"/>
      <c r="G172" s="146">
        <f>SUM(G142:G170)</f>
        <v>1</v>
      </c>
      <c r="H172" s="142"/>
      <c r="I172" s="234">
        <f>'World Land Data'!C6</f>
        <v>7.0607149999999992</v>
      </c>
      <c r="J172" s="142"/>
      <c r="K172" s="142">
        <f>I172-SUM(K142:K170)</f>
        <v>2.7319911924966442</v>
      </c>
      <c r="L172" s="142"/>
      <c r="M172" s="146">
        <f>SUM(M142:M170)</f>
        <v>1</v>
      </c>
      <c r="N172" s="142"/>
      <c r="O172" s="234">
        <f>'World Land Data'!D6</f>
        <v>21.466542999999998</v>
      </c>
      <c r="P172" s="142"/>
      <c r="Q172" s="142">
        <f>O172-SUM(Q142:Q170)</f>
        <v>8.3060152419904352</v>
      </c>
      <c r="R172" s="142"/>
      <c r="S172" s="162">
        <f>SUM(S142:S171)</f>
        <v>1</v>
      </c>
      <c r="T172" s="142"/>
      <c r="U172" s="234">
        <f>'World Land Data'!E6</f>
        <v>13.156645000000001</v>
      </c>
      <c r="V172" s="142"/>
      <c r="W172" s="142">
        <f>U172-SUM(W142:W170)</f>
        <v>8.5239820733010312</v>
      </c>
      <c r="X172" s="142"/>
      <c r="Y172" s="162">
        <f>SUM(Y142:Y171)</f>
        <v>1</v>
      </c>
      <c r="Z172" s="142"/>
      <c r="AA172" s="234">
        <f>'World Land Data'!F6</f>
        <v>4.385961</v>
      </c>
      <c r="AB172" s="142"/>
      <c r="AC172" s="142">
        <f>AA172-SUM(AC142:AC170)</f>
        <v>2.8415947179693202</v>
      </c>
      <c r="AD172" s="142"/>
      <c r="AE172" s="162">
        <f>SUM(AE142:AE171)</f>
        <v>1</v>
      </c>
      <c r="AF172" s="142"/>
      <c r="AG172" s="234">
        <f>'World Land Data'!G6</f>
        <v>8.6373699999999989</v>
      </c>
      <c r="AH172" s="142"/>
      <c r="AI172" s="142">
        <f>AG172-SUM(AI142:AI170)</f>
        <v>5.5960153246111082</v>
      </c>
      <c r="AJ172" s="142"/>
      <c r="AK172" s="162">
        <f>SUM(AK142:AK171)</f>
        <v>1</v>
      </c>
      <c r="AL172" s="142"/>
      <c r="AM172" s="234">
        <f>'World Land Data'!H6</f>
        <v>6.6492940000000003</v>
      </c>
      <c r="AN172" s="142"/>
      <c r="AO172" s="142">
        <f>AM172-SUM(AO142:AO170)</f>
        <v>4.3079723482778558</v>
      </c>
      <c r="AP172" s="142"/>
      <c r="AQ172" s="162">
        <f>SUM(AQ142:AQ171)</f>
        <v>1</v>
      </c>
      <c r="AR172" s="142"/>
      <c r="AS172" s="177"/>
      <c r="AT172" s="234">
        <f>'World Land Data'!I6</f>
        <v>27.701718</v>
      </c>
      <c r="AU172" s="148"/>
      <c r="AV172" s="155">
        <f>AT172-SUM(AV142:AV170)</f>
        <v>18.201260615603015</v>
      </c>
      <c r="AW172" s="148"/>
      <c r="AX172" s="149">
        <f>SUM(AX142:AX170)</f>
        <v>1</v>
      </c>
      <c r="AY172" s="148"/>
      <c r="AZ172" s="234">
        <f>'World Land Data'!J6</f>
        <v>14.008054000000001</v>
      </c>
      <c r="BA172" s="148"/>
      <c r="BB172" s="155">
        <f>AZ172-SUM(BB142:BB170)</f>
        <v>9.203914413230267</v>
      </c>
      <c r="BC172" s="148"/>
      <c r="BD172" s="149">
        <f>SUM(BD142:BD170)</f>
        <v>1</v>
      </c>
      <c r="BE172" s="148"/>
      <c r="BF172" s="234">
        <f>'World Land Data'!K6</f>
        <v>17.706081000000001</v>
      </c>
      <c r="BG172" s="142"/>
      <c r="BH172" s="155">
        <f>BF172-SUM(BH142:BH170)</f>
        <v>11.633682602717164</v>
      </c>
      <c r="BI172" s="142"/>
      <c r="BJ172" s="149">
        <f>SUM(BJ142:BJ170)</f>
        <v>1</v>
      </c>
      <c r="BK172" s="142"/>
      <c r="BL172" s="234">
        <f>'World Land Data'!L6</f>
        <v>5.4768120000000007</v>
      </c>
      <c r="BM172" s="142"/>
      <c r="BN172" s="155">
        <f>BL172-SUM(BN142:BN170)</f>
        <v>5.347202626927535</v>
      </c>
      <c r="BO172" s="142"/>
      <c r="BP172" s="149">
        <f>SUM(BP142:BP170)</f>
        <v>1</v>
      </c>
      <c r="BQ172" s="142"/>
      <c r="BR172" s="234">
        <f>'World Land Data'!M6</f>
        <v>9.858433999999999</v>
      </c>
      <c r="BS172" s="142"/>
      <c r="BT172" s="155">
        <f>BR172-SUM(BT142:BT170)</f>
        <v>9.6251330486041358</v>
      </c>
      <c r="BU172" s="142"/>
      <c r="BV172" s="149">
        <f>SUM(BV142:BV170)</f>
        <v>1</v>
      </c>
      <c r="BW172" s="142"/>
      <c r="BX172" s="234">
        <f>'World Land Data'!N6</f>
        <v>8.085094999999999</v>
      </c>
      <c r="BY172" s="142"/>
      <c r="BZ172" s="155">
        <f>BX172-SUM(BZ142:BZ170)</f>
        <v>7.893760315847735</v>
      </c>
      <c r="CA172" s="142"/>
      <c r="CB172" s="149">
        <f>SUM(CB142:CB170)</f>
        <v>1</v>
      </c>
      <c r="CC172" s="142"/>
      <c r="CD172" s="234">
        <f>'World Land Data'!O6</f>
        <v>5.0418779999999996</v>
      </c>
      <c r="CE172" s="142"/>
      <c r="CF172" s="155">
        <f>CD172-SUM(CF142:CF170)</f>
        <v>4.9225613890431399</v>
      </c>
      <c r="CG172" s="142"/>
      <c r="CH172" s="149">
        <f>SUM(CH142:CH170)</f>
        <v>1</v>
      </c>
      <c r="CI172" s="147"/>
      <c r="CJ172" s="177"/>
      <c r="CK172" s="234">
        <f>'World Land Data'!P6</f>
        <v>3.9391010000000004</v>
      </c>
      <c r="CL172" s="148"/>
      <c r="CM172" s="148">
        <f>CK172-SUM(CM142:CM170)</f>
        <v>2.3054377233667647</v>
      </c>
      <c r="CN172" s="148"/>
      <c r="CO172" s="149">
        <f>SUM(CO142:CO170)</f>
        <v>1</v>
      </c>
      <c r="CP172" s="148"/>
      <c r="CQ172" s="234">
        <f>'World Land Data'!Q6</f>
        <v>1.613502</v>
      </c>
      <c r="CR172" s="148"/>
      <c r="CS172" s="148">
        <f>CQ172-SUM(CS142:CS170)</f>
        <v>0.94433434875818656</v>
      </c>
      <c r="CT172" s="148"/>
      <c r="CU172" s="149">
        <f>SUM(CU142:CU170)</f>
        <v>1</v>
      </c>
      <c r="CV172" s="148"/>
      <c r="CW172" s="234">
        <f>'World Land Data'!R6</f>
        <v>0.28086800000000001</v>
      </c>
      <c r="CX172" s="142"/>
      <c r="CY172" s="148">
        <f>CW172-SUM(CY142:CY170)</f>
        <v>0.16438362014240721</v>
      </c>
      <c r="CZ172" s="142"/>
      <c r="DA172" s="149">
        <f>SUM(DA142:DA170)</f>
        <v>1</v>
      </c>
      <c r="DB172" s="142"/>
      <c r="DC172" s="234">
        <f>'World Land Data'!S6</f>
        <v>3.9856999999999997E-2</v>
      </c>
      <c r="DD172" s="142"/>
      <c r="DE172" s="148">
        <f>DC172-SUM(DE142:DE170)</f>
        <v>3.8974684888790849E-2</v>
      </c>
      <c r="DF172" s="142"/>
      <c r="DG172" s="149">
        <f>SUM(DG142:DG170)</f>
        <v>1</v>
      </c>
      <c r="DH172" s="142"/>
      <c r="DI172" s="234">
        <f>'World Land Data'!T6</f>
        <v>0.57841200000000004</v>
      </c>
      <c r="DJ172" s="142"/>
      <c r="DK172" s="148">
        <f>DI172-SUM(DK142:DK170)</f>
        <v>0.56560768336541367</v>
      </c>
      <c r="DL172" s="142"/>
      <c r="DM172" s="149">
        <f>SUM(DM142:DM170)</f>
        <v>1</v>
      </c>
      <c r="DN172" s="142"/>
      <c r="DO172" s="234">
        <f>'World Land Data'!U6</f>
        <v>0.12248700000000001</v>
      </c>
      <c r="DP172" s="142"/>
      <c r="DQ172" s="148">
        <f>DO172-SUM(DQ142:DQ170)</f>
        <v>0.11977550312299785</v>
      </c>
      <c r="DR172" s="142"/>
      <c r="DS172" s="149">
        <f>SUM(DS142:DS170)</f>
        <v>1</v>
      </c>
      <c r="DT172" s="142"/>
      <c r="DU172" s="234">
        <f>'World Land Data'!V6</f>
        <v>4.1454999999999999E-2</v>
      </c>
      <c r="DV172" s="142"/>
      <c r="DW172" s="148">
        <f>DU172-SUM(DW142:DW170)</f>
        <v>4.0537309934636945E-2</v>
      </c>
      <c r="DX172" s="142"/>
      <c r="DY172" s="149">
        <f>SUM(DY142:DY170)</f>
        <v>1</v>
      </c>
      <c r="DZ172" s="142"/>
      <c r="EA172" s="177"/>
      <c r="EB172" s="234">
        <f>'World Land Data'!W6</f>
        <v>8.1869110000000003</v>
      </c>
      <c r="EC172" s="148"/>
      <c r="ED172" s="155">
        <f>EB172-SUM(ED142:ED170)</f>
        <v>4.7915535695191167</v>
      </c>
      <c r="EE172" s="155"/>
      <c r="EF172" s="149">
        <f>SUM(EF142:EF170)</f>
        <v>1</v>
      </c>
      <c r="EG172" s="148"/>
      <c r="EH172" s="234">
        <f>'World Land Data'!X6</f>
        <v>6.7780809999999994</v>
      </c>
      <c r="EI172" s="148"/>
      <c r="EJ172" s="155">
        <f>EH172-SUM(EJ142:EJ170)</f>
        <v>3.9670076064146418</v>
      </c>
      <c r="EK172" s="155"/>
      <c r="EL172" s="149">
        <f>SUM(EL142:EL170)</f>
        <v>1</v>
      </c>
      <c r="EM172" s="148"/>
      <c r="EN172" s="234">
        <f>'World Land Data'!Y6</f>
        <v>8.3077999999999985</v>
      </c>
      <c r="EO172" s="142"/>
      <c r="EP172" s="155">
        <f>EN172-SUM(EP142:EP170)</f>
        <v>4.8623062770379342</v>
      </c>
      <c r="EQ172" s="155"/>
      <c r="ER172" s="149">
        <f>SUM(ER142:ER170)</f>
        <v>1</v>
      </c>
      <c r="ES172" s="142"/>
      <c r="ET172" s="234">
        <f>'World Land Data'!Z6</f>
        <v>1.9050329999999998</v>
      </c>
      <c r="EU172" s="142"/>
      <c r="EV172" s="155">
        <f>ET172-SUM(EV142:EV170)</f>
        <v>1.862861250915721</v>
      </c>
      <c r="EW172" s="155"/>
      <c r="EX172" s="149">
        <f>SUM(EX142:EX170)</f>
        <v>1</v>
      </c>
      <c r="EY172" s="142"/>
      <c r="EZ172" s="234">
        <f>'World Land Data'!AA6</f>
        <v>5.5634870000000003</v>
      </c>
      <c r="FA172" s="142"/>
      <c r="FB172" s="155">
        <f>EZ172-SUM(FB142:FB170)</f>
        <v>5.4403279902622961</v>
      </c>
      <c r="FC172" s="155"/>
      <c r="FD172" s="149">
        <f>SUM(FD142:FD170)</f>
        <v>1</v>
      </c>
      <c r="FE172" s="142"/>
      <c r="FF172" s="234">
        <f>'World Land Data'!AB6</f>
        <v>3.8999129999999997</v>
      </c>
      <c r="FG172" s="142"/>
      <c r="FH172" s="155">
        <f>FF172-SUM(FH142:FH170)</f>
        <v>3.8135805572094985</v>
      </c>
      <c r="FI172" s="155"/>
      <c r="FJ172" s="149">
        <f>SUM(FJ142:FJ170)</f>
        <v>1</v>
      </c>
      <c r="FK172" s="147"/>
      <c r="FL172" s="234">
        <f>'World Land Data'!AC6</f>
        <v>1.4010180000000001</v>
      </c>
      <c r="FM172" s="147"/>
      <c r="FN172" s="155">
        <f>FL172-SUM(FN142:FN170)</f>
        <v>1.3700036398505653</v>
      </c>
      <c r="FO172" s="155"/>
      <c r="FP172" s="149">
        <f>SUM(FP142:FP170)</f>
        <v>1</v>
      </c>
      <c r="FQ172" s="142"/>
      <c r="FR172" s="177"/>
      <c r="FS172" s="147"/>
      <c r="FT172" s="147"/>
      <c r="FU172" s="147"/>
      <c r="FV172" s="234">
        <f>'World Land Data'!AC6</f>
        <v>1.4010180000000001</v>
      </c>
      <c r="FW172" s="151"/>
    </row>
    <row r="173" spans="1:179" ht="12.6" customHeight="1">
      <c r="A173" s="1093" t="s">
        <v>678</v>
      </c>
      <c r="B173" s="222" t="s">
        <v>78</v>
      </c>
      <c r="C173" s="226" t="str">
        <f>$B173</f>
        <v>Peatland Protection</v>
      </c>
      <c r="D173" s="125">
        <f>'Advance Control'!$F$27</f>
        <v>8.2489035191231005E-3</v>
      </c>
      <c r="E173" s="100">
        <f t="shared" ref="E173:E176" si="571">D173*$C$203</f>
        <v>0.37956371020656027</v>
      </c>
      <c r="F173" s="104">
        <f>'Advance Control'!$I$27</f>
        <v>0.29759096560082265</v>
      </c>
      <c r="G173" s="55">
        <f>(D173+F173)</f>
        <v>0.30583986911994576</v>
      </c>
      <c r="H173" s="56">
        <f>F173*$C$203</f>
        <v>13.693302481419826</v>
      </c>
      <c r="I173" s="226" t="str">
        <f>$B173</f>
        <v>Peatland Protection</v>
      </c>
      <c r="J173" s="125">
        <f>'Advance Control'!$F$27</f>
        <v>8.2489035191231005E-3</v>
      </c>
      <c r="K173" s="100">
        <f t="shared" ref="K173:K176" si="572">J173*$I$203</f>
        <v>0.16097418459673596</v>
      </c>
      <c r="L173" s="104">
        <f>'Advance Control'!$I$27</f>
        <v>0.29759096560082265</v>
      </c>
      <c r="M173" s="55">
        <f>(J173+L173)</f>
        <v>0.30583986911994576</v>
      </c>
      <c r="N173" s="56">
        <f t="shared" ref="N173:N175" si="573">L173*$I$203</f>
        <v>5.8073734187692638</v>
      </c>
      <c r="O173" s="226" t="str">
        <f>$B173</f>
        <v>Peatland Protection</v>
      </c>
      <c r="P173" s="125">
        <f>'Advance Control'!$F$27</f>
        <v>8.2489035191231005E-3</v>
      </c>
      <c r="Q173" s="100">
        <f t="shared" ref="Q173:Q176" si="574">P173*$O$203</f>
        <v>0.54065253806440505</v>
      </c>
      <c r="R173" s="104">
        <f>'Advance Control'!$I$27</f>
        <v>0.29759096560082265</v>
      </c>
      <c r="S173" s="55">
        <f>(P173+R173)</f>
        <v>0.30583986911994576</v>
      </c>
      <c r="T173" s="56">
        <f t="shared" ref="T173:T176" si="575">R173*$O$203</f>
        <v>19.504811819429012</v>
      </c>
      <c r="U173" s="226" t="str">
        <f>$B173</f>
        <v>Peatland Protection</v>
      </c>
      <c r="V173" s="99"/>
      <c r="W173" s="100"/>
      <c r="X173" s="104"/>
      <c r="Y173" s="55"/>
      <c r="Z173" s="56"/>
      <c r="AA173" s="226" t="str">
        <f>$B173</f>
        <v>Peatland Protection</v>
      </c>
      <c r="AB173" s="99"/>
      <c r="AC173" s="100"/>
      <c r="AD173" s="104"/>
      <c r="AE173" s="55"/>
      <c r="AF173" s="56"/>
      <c r="AG173" s="226" t="str">
        <f>$B173</f>
        <v>Peatland Protection</v>
      </c>
      <c r="AH173" s="99"/>
      <c r="AI173" s="100"/>
      <c r="AJ173" s="104"/>
      <c r="AK173" s="55"/>
      <c r="AL173" s="56"/>
      <c r="AM173" s="226" t="str">
        <f>$B173</f>
        <v>Peatland Protection</v>
      </c>
      <c r="AN173" s="99"/>
      <c r="AO173" s="100"/>
      <c r="AP173" s="104"/>
      <c r="AQ173" s="55"/>
      <c r="AR173" s="56"/>
      <c r="AS173" s="176">
        <f>SUM(E173+K173+Q173+W173+AC173+AI173+AO173)+SUM(H173+N173+T173+Z173+AF173+AL173+AR173)</f>
        <v>40.086678152485803</v>
      </c>
      <c r="AT173" s="226" t="str">
        <f>$B173</f>
        <v>Peatland Protection</v>
      </c>
      <c r="AU173" s="99">
        <f>'Advance Control'!$F$90</f>
        <v>0</v>
      </c>
      <c r="AV173" s="100">
        <f>AU173*$AT$203</f>
        <v>0</v>
      </c>
      <c r="AW173" s="104">
        <f>'Advance Control'!$I$90</f>
        <v>0.15138132202355462</v>
      </c>
      <c r="AX173" s="55">
        <f t="shared" ref="AX173" si="576">(AU173+AW173)</f>
        <v>0.15138132202355462</v>
      </c>
      <c r="AY173" s="56">
        <f>AW173*$AT$203</f>
        <v>15.856634884889079</v>
      </c>
      <c r="AZ173" s="226" t="str">
        <f>$B173</f>
        <v>Peatland Protection</v>
      </c>
      <c r="BA173" s="99">
        <f>'Advance Control'!$F$90</f>
        <v>0</v>
      </c>
      <c r="BB173" s="100">
        <f>BA173*$AZ$203</f>
        <v>0</v>
      </c>
      <c r="BC173" s="104">
        <f>'Advance Control'!$I$90</f>
        <v>0.15138132202355462</v>
      </c>
      <c r="BD173" s="55">
        <f t="shared" ref="BD173" si="577">(BA173+BC173)</f>
        <v>0.15138132202355462</v>
      </c>
      <c r="BE173" s="56">
        <f>BC173*$AZ$203</f>
        <v>1.5890500400438965</v>
      </c>
      <c r="BF173" s="226" t="str">
        <f>$B173</f>
        <v>Peatland Protection</v>
      </c>
      <c r="BG173" s="99">
        <f>'Advance Control'!$F$90</f>
        <v>0</v>
      </c>
      <c r="BH173" s="100">
        <f>BG173*$BF$203</f>
        <v>0</v>
      </c>
      <c r="BI173" s="104">
        <f>'Advance Control'!$I$90</f>
        <v>0.15138132202355462</v>
      </c>
      <c r="BJ173" s="55">
        <f t="shared" ref="BJ173" si="578">(BG173+BI173)</f>
        <v>0.15138132202355462</v>
      </c>
      <c r="BK173" s="56">
        <f>BI173*$BF$203</f>
        <v>6.6215566309319973</v>
      </c>
      <c r="BL173" s="226" t="str">
        <f>$B173</f>
        <v>Peatland Protection</v>
      </c>
      <c r="BM173" s="99"/>
      <c r="BN173" s="100"/>
      <c r="BO173" s="104"/>
      <c r="BP173" s="55"/>
      <c r="BQ173" s="56"/>
      <c r="BR173" s="226" t="str">
        <f>$B173</f>
        <v>Peatland Protection</v>
      </c>
      <c r="BS173" s="99"/>
      <c r="BT173" s="100"/>
      <c r="BU173" s="106"/>
      <c r="BV173" s="41"/>
      <c r="BW173" s="42"/>
      <c r="BX173" s="226" t="str">
        <f>$B173</f>
        <v>Peatland Protection</v>
      </c>
      <c r="BY173" s="99"/>
      <c r="BZ173" s="100"/>
      <c r="CA173" s="104"/>
      <c r="CB173" s="55"/>
      <c r="CC173" s="56"/>
      <c r="CD173" s="226" t="str">
        <f>$B173</f>
        <v>Peatland Protection</v>
      </c>
      <c r="CE173" s="99"/>
      <c r="CF173" s="100"/>
      <c r="CG173" s="106"/>
      <c r="CH173" s="41"/>
      <c r="CI173" s="42"/>
      <c r="CJ173" s="176">
        <f t="shared" ref="CJ173:CJ200" si="579">SUM(AV173+BB173+BH173+BN173+BT173+BZ173+CF173)+SUM(AY173+BE173+BK173+BQ173+BW173+CC173+CI173)</f>
        <v>24.067241555864975</v>
      </c>
      <c r="CK173" s="226" t="str">
        <f>$B173</f>
        <v>Peatland Protection</v>
      </c>
      <c r="CL173" s="119">
        <f>'Advance Control'!$F$129</f>
        <v>0</v>
      </c>
      <c r="CM173" s="100">
        <f>CL173*$CK$203</f>
        <v>0</v>
      </c>
      <c r="CN173" s="106">
        <f>'Advance Control'!$I$129</f>
        <v>1.8168966805168676E-2</v>
      </c>
      <c r="CO173" s="55">
        <f>(CL173+CN173)</f>
        <v>1.8168966805168676E-2</v>
      </c>
      <c r="CP173" s="56">
        <f>CN173*$CK$203</f>
        <v>0.21480918722009013</v>
      </c>
      <c r="CQ173" s="226" t="str">
        <f>$B173</f>
        <v>Peatland Protection</v>
      </c>
      <c r="CR173" s="119">
        <f>'Advance Control'!$F$129</f>
        <v>0</v>
      </c>
      <c r="CS173" s="100">
        <f>CR173*$CQ$203</f>
        <v>0</v>
      </c>
      <c r="CT173" s="106">
        <f>'Advance Control'!$I$129</f>
        <v>1.8168966805168676E-2</v>
      </c>
      <c r="CU173" s="55">
        <f>(CR173+CT173)</f>
        <v>1.8168966805168676E-2</v>
      </c>
      <c r="CV173" s="56">
        <f>CT173*$CQ$203</f>
        <v>1.8706423012232368E-2</v>
      </c>
      <c r="CW173" s="226" t="str">
        <f>$B173</f>
        <v>Peatland Protection</v>
      </c>
      <c r="CX173" s="119">
        <f>'Advance Control'!$F$129</f>
        <v>0</v>
      </c>
      <c r="CY173" s="100">
        <f>CX173*$CW$203</f>
        <v>0</v>
      </c>
      <c r="CZ173" s="106">
        <f>'Advance Control'!$I$129</f>
        <v>1.8168966805168676E-2</v>
      </c>
      <c r="DA173" s="55">
        <f>(CX173+CZ173)</f>
        <v>1.8168966805168676E-2</v>
      </c>
      <c r="DB173" s="56">
        <f>CZ173*$CW$203</f>
        <v>2.4012905964250347E-2</v>
      </c>
      <c r="DC173" s="226" t="str">
        <f>$B173</f>
        <v>Peatland Protection</v>
      </c>
      <c r="DD173" s="102"/>
      <c r="DE173" s="103"/>
      <c r="DF173" s="106"/>
      <c r="DG173" s="41"/>
      <c r="DH173" s="42"/>
      <c r="DI173" s="226" t="str">
        <f>$B173</f>
        <v>Peatland Protection</v>
      </c>
      <c r="DJ173" s="102"/>
      <c r="DK173" s="103"/>
      <c r="DL173" s="106"/>
      <c r="DM173" s="41"/>
      <c r="DN173" s="42"/>
      <c r="DO173" s="226" t="str">
        <f>$B173</f>
        <v>Peatland Protection</v>
      </c>
      <c r="DP173" s="102"/>
      <c r="DQ173" s="103"/>
      <c r="DR173" s="106"/>
      <c r="DS173" s="41"/>
      <c r="DT173" s="42"/>
      <c r="DU173" s="226" t="str">
        <f>$B173</f>
        <v>Peatland Protection</v>
      </c>
      <c r="DV173" s="102"/>
      <c r="DW173" s="103"/>
      <c r="DX173" s="106"/>
      <c r="DY173" s="41"/>
      <c r="DZ173" s="42"/>
      <c r="EA173" s="176">
        <f t="shared" ref="EA173:EA200" si="580">SUM(CM173+CS173+CY173+DE173+DK173+DQ173+DW173)+SUM(CP173+CV173+DB173+DH173+DN173+DT173+DZ173)</f>
        <v>0.2575285161965728</v>
      </c>
      <c r="EB173" s="226" t="str">
        <f>$B173</f>
        <v>Peatland Protection</v>
      </c>
      <c r="EC173" s="119">
        <f>'Advance Control'!$F$129</f>
        <v>0</v>
      </c>
      <c r="ED173" s="100">
        <f>EC173*$EB$203</f>
        <v>0</v>
      </c>
      <c r="EE173" s="106">
        <f>'Advance Control'!$I$129</f>
        <v>1.8168966805168676E-2</v>
      </c>
      <c r="EF173" s="55">
        <f>(EC173+EE173)</f>
        <v>1.8168966805168676E-2</v>
      </c>
      <c r="EG173" s="56">
        <f>EE173*$EB$203</f>
        <v>0.28518455437079476</v>
      </c>
      <c r="EH173" s="226" t="str">
        <f>$B173</f>
        <v>Peatland Protection</v>
      </c>
      <c r="EI173" s="119">
        <f>'Advance Control'!$F$129</f>
        <v>0</v>
      </c>
      <c r="EJ173" s="100">
        <f>EI173*$EH$203</f>
        <v>0</v>
      </c>
      <c r="EK173" s="106">
        <f>'Advance Control'!$I$129</f>
        <v>1.8168966805168676E-2</v>
      </c>
      <c r="EL173" s="55">
        <f>(EI173+EK173)</f>
        <v>1.8168966805168676E-2</v>
      </c>
      <c r="EM173" s="56">
        <f>EK173*$EH$203</f>
        <v>3.7254249113222435E-2</v>
      </c>
      <c r="EN173" s="226" t="str">
        <f>$B173</f>
        <v>Peatland Protection</v>
      </c>
      <c r="EO173" s="119">
        <f>'Advance Control'!$F$129</f>
        <v>0</v>
      </c>
      <c r="EP173" s="100">
        <f>EO173*$EN$203</f>
        <v>0</v>
      </c>
      <c r="EQ173" s="106">
        <f>'Advance Control'!$I$129</f>
        <v>1.8168966805168676E-2</v>
      </c>
      <c r="ER173" s="55">
        <f>(EO173+EQ173)</f>
        <v>1.8168966805168676E-2</v>
      </c>
      <c r="ES173" s="56">
        <f>EQ173*$EN$203</f>
        <v>0.21287444662087493</v>
      </c>
      <c r="ET173" s="226" t="str">
        <f>$B173</f>
        <v>Peatland Protection</v>
      </c>
      <c r="EU173" s="102"/>
      <c r="EV173" s="103"/>
      <c r="EW173" s="106"/>
      <c r="EX173" s="41"/>
      <c r="EY173" s="42"/>
      <c r="EZ173" s="226" t="str">
        <f>$B173</f>
        <v>Peatland Protection</v>
      </c>
      <c r="FA173" s="102"/>
      <c r="FB173" s="103"/>
      <c r="FC173" s="106"/>
      <c r="FD173" s="41"/>
      <c r="FE173" s="42"/>
      <c r="FF173" s="226" t="str">
        <f>$B173</f>
        <v>Peatland Protection</v>
      </c>
      <c r="FG173" s="102"/>
      <c r="FH173" s="103"/>
      <c r="FI173" s="106"/>
      <c r="FJ173" s="41"/>
      <c r="FK173" s="42"/>
      <c r="FL173" s="226" t="str">
        <f>$B173</f>
        <v>Peatland Protection</v>
      </c>
      <c r="FM173" s="102"/>
      <c r="FN173" s="103"/>
      <c r="FO173" s="106"/>
      <c r="FP173" s="41"/>
      <c r="FQ173" s="42"/>
      <c r="FR173" s="176">
        <f t="shared" ref="FR173:FR201" si="581">SUM(ED173+EJ173+EP173+EV173+FB173+FH173+FN173)+SUM(EG173+EM173+ES173+EY173+FE173+FK173+FQ173)</f>
        <v>0.53531325010489217</v>
      </c>
      <c r="FS173" s="32"/>
      <c r="FT173" s="34"/>
      <c r="FU173" s="34"/>
      <c r="FV173" s="38"/>
      <c r="FW173" s="37"/>
    </row>
    <row r="174" spans="1:179" ht="12.6" customHeight="1">
      <c r="A174" s="1094"/>
      <c r="B174" s="222" t="s">
        <v>550</v>
      </c>
      <c r="C174" s="226" t="str">
        <f t="shared" ref="C174:C201" si="582">$B174</f>
        <v>Mangrove Protection</v>
      </c>
      <c r="D174" s="125">
        <f>'Advance Control'!$F$28</f>
        <v>1.2226000975372135E-3</v>
      </c>
      <c r="E174" s="100">
        <f t="shared" si="571"/>
        <v>5.6256522826861541E-2</v>
      </c>
      <c r="F174" s="104">
        <f>'Advance Control'!$I$28</f>
        <v>3.7977981025326545E-3</v>
      </c>
      <c r="G174" s="51">
        <f>(D174+F174)</f>
        <v>5.0203982000698675E-3</v>
      </c>
      <c r="H174" s="56">
        <f t="shared" ref="H174:H175" si="583">F174*$C$203</f>
        <v>0.17475126664664495</v>
      </c>
      <c r="I174" s="226" t="str">
        <f t="shared" ref="I174:I201" si="584">$B174</f>
        <v>Mangrove Protection</v>
      </c>
      <c r="J174" s="125">
        <f>'Advance Control'!$F$28</f>
        <v>1.2226000975372135E-3</v>
      </c>
      <c r="K174" s="100">
        <f t="shared" si="572"/>
        <v>2.3858571425001265E-2</v>
      </c>
      <c r="L174" s="104">
        <f>'Advance Control'!$I$28</f>
        <v>3.7977981025326545E-3</v>
      </c>
      <c r="M174" s="51">
        <f>(J174+L174)</f>
        <v>5.0203982000698675E-3</v>
      </c>
      <c r="N174" s="56">
        <f t="shared" si="573"/>
        <v>7.4112571616453377E-2</v>
      </c>
      <c r="O174" s="226" t="str">
        <f t="shared" ref="O174:O201" si="585">$B174</f>
        <v>Mangrove Protection</v>
      </c>
      <c r="P174" s="125">
        <f>'Advance Control'!$F$28</f>
        <v>1.2226000975372135E-3</v>
      </c>
      <c r="Q174" s="100">
        <f t="shared" si="574"/>
        <v>8.0132085948018392E-2</v>
      </c>
      <c r="R174" s="104">
        <f>'Advance Control'!$I$28</f>
        <v>3.7977981025326545E-3</v>
      </c>
      <c r="S174" s="51">
        <f>(P174+R174)</f>
        <v>5.0203982000698675E-3</v>
      </c>
      <c r="T174" s="56">
        <f t="shared" si="575"/>
        <v>0.24891662006112736</v>
      </c>
      <c r="U174" s="226" t="str">
        <f t="shared" ref="U174:U201" si="586">$B174</f>
        <v>Mangrove Protection</v>
      </c>
      <c r="V174" s="125"/>
      <c r="W174" s="100"/>
      <c r="X174" s="104"/>
      <c r="Y174" s="51"/>
      <c r="Z174" s="56"/>
      <c r="AA174" s="226" t="str">
        <f t="shared" ref="AA174:AA201" si="587">$B174</f>
        <v>Mangrove Protection</v>
      </c>
      <c r="AB174" s="125"/>
      <c r="AC174" s="100"/>
      <c r="AD174" s="104"/>
      <c r="AE174" s="51"/>
      <c r="AF174" s="56"/>
      <c r="AG174" s="226" t="str">
        <f t="shared" ref="AG174:AG201" si="588">$B174</f>
        <v>Mangrove Protection</v>
      </c>
      <c r="AH174" s="125"/>
      <c r="AI174" s="100"/>
      <c r="AJ174" s="104"/>
      <c r="AK174" s="51"/>
      <c r="AL174" s="56"/>
      <c r="AM174" s="226" t="str">
        <f t="shared" ref="AM174:AM201" si="589">$B174</f>
        <v>Mangrove Protection</v>
      </c>
      <c r="AN174" s="99"/>
      <c r="AO174" s="100"/>
      <c r="AP174" s="104"/>
      <c r="AQ174" s="55"/>
      <c r="AR174" s="56"/>
      <c r="AS174" s="176">
        <f t="shared" ref="AS174:AS201" si="590">SUM(E174+K174+Q174+W174+AC174+AI174+AO174)+SUM(H174+N174+T174+Z174+AF174+AL174+AR174)</f>
        <v>0.65802763852410684</v>
      </c>
      <c r="AT174" s="226" t="str">
        <f t="shared" ref="AT174:AT201" si="591">$B174</f>
        <v>Mangrove Protection</v>
      </c>
      <c r="AU174" s="99"/>
      <c r="AV174" s="100"/>
      <c r="AW174" s="104"/>
      <c r="AX174" s="55"/>
      <c r="AY174" s="56"/>
      <c r="AZ174" s="226" t="str">
        <f t="shared" ref="AZ174:AZ201" si="592">$B174</f>
        <v>Mangrove Protection</v>
      </c>
      <c r="BA174" s="99"/>
      <c r="BB174" s="100"/>
      <c r="BC174" s="104"/>
      <c r="BD174" s="55"/>
      <c r="BE174" s="56"/>
      <c r="BF174" s="226" t="str">
        <f t="shared" ref="BF174:BF201" si="593">$B174</f>
        <v>Mangrove Protection</v>
      </c>
      <c r="BG174" s="99"/>
      <c r="BH174" s="100"/>
      <c r="BI174" s="104"/>
      <c r="BJ174" s="55"/>
      <c r="BK174" s="56"/>
      <c r="BL174" s="226" t="str">
        <f t="shared" ref="BL174:BL201" si="594">$B174</f>
        <v>Mangrove Protection</v>
      </c>
      <c r="BM174" s="99"/>
      <c r="BN174" s="100"/>
      <c r="BO174" s="104"/>
      <c r="BP174" s="55"/>
      <c r="BQ174" s="56"/>
      <c r="BR174" s="226" t="str">
        <f t="shared" ref="BR174:BR201" si="595">$B174</f>
        <v>Mangrove Protection</v>
      </c>
      <c r="BS174" s="99"/>
      <c r="BT174" s="100"/>
      <c r="BU174" s="104"/>
      <c r="BV174" s="55"/>
      <c r="BW174" s="56"/>
      <c r="BX174" s="226" t="str">
        <f t="shared" ref="BX174:BX201" si="596">$B174</f>
        <v>Mangrove Protection</v>
      </c>
      <c r="BY174" s="99"/>
      <c r="BZ174" s="100"/>
      <c r="CA174" s="104"/>
      <c r="CB174" s="55"/>
      <c r="CC174" s="56"/>
      <c r="CD174" s="226" t="str">
        <f t="shared" ref="CD174:CD201" si="597">$B174</f>
        <v>Mangrove Protection</v>
      </c>
      <c r="CE174" s="99"/>
      <c r="CF174" s="100"/>
      <c r="CG174" s="104"/>
      <c r="CH174" s="55"/>
      <c r="CI174" s="56"/>
      <c r="CJ174" s="176">
        <f t="shared" si="579"/>
        <v>0</v>
      </c>
      <c r="CK174" s="226" t="str">
        <f t="shared" ref="CK174:CK201" si="598">$B174</f>
        <v>Mangrove Protection</v>
      </c>
      <c r="CL174" s="102"/>
      <c r="CM174" s="100"/>
      <c r="CN174" s="106"/>
      <c r="CO174" s="41"/>
      <c r="CP174" s="56"/>
      <c r="CQ174" s="226" t="str">
        <f t="shared" ref="CQ174:CQ201" si="599">$B174</f>
        <v>Mangrove Protection</v>
      </c>
      <c r="CR174" s="102"/>
      <c r="CS174" s="100"/>
      <c r="CT174" s="106"/>
      <c r="CU174" s="41"/>
      <c r="CV174" s="56"/>
      <c r="CW174" s="226" t="str">
        <f t="shared" ref="CW174:CW201" si="600">$B174</f>
        <v>Mangrove Protection</v>
      </c>
      <c r="CX174" s="102"/>
      <c r="CY174" s="100"/>
      <c r="CZ174" s="106"/>
      <c r="DA174" s="41"/>
      <c r="DB174" s="56"/>
      <c r="DC174" s="226" t="str">
        <f t="shared" ref="DC174:DC201" si="601">$B174</f>
        <v>Mangrove Protection</v>
      </c>
      <c r="DD174" s="102"/>
      <c r="DE174" s="103"/>
      <c r="DF174" s="106"/>
      <c r="DG174" s="41"/>
      <c r="DH174" s="42"/>
      <c r="DI174" s="226" t="str">
        <f t="shared" ref="DI174:DI201" si="602">$B174</f>
        <v>Mangrove Protection</v>
      </c>
      <c r="DJ174" s="102"/>
      <c r="DK174" s="103"/>
      <c r="DL174" s="106"/>
      <c r="DM174" s="41"/>
      <c r="DN174" s="42"/>
      <c r="DO174" s="226" t="str">
        <f t="shared" ref="DO174:DO201" si="603">$B174</f>
        <v>Mangrove Protection</v>
      </c>
      <c r="DP174" s="102"/>
      <c r="DQ174" s="103"/>
      <c r="DR174" s="106"/>
      <c r="DS174" s="41"/>
      <c r="DT174" s="42"/>
      <c r="DU174" s="226" t="str">
        <f t="shared" ref="DU174:DU201" si="604">$B174</f>
        <v>Mangrove Protection</v>
      </c>
      <c r="DV174" s="102"/>
      <c r="DW174" s="103"/>
      <c r="DX174" s="106"/>
      <c r="DY174" s="41"/>
      <c r="DZ174" s="42"/>
      <c r="EA174" s="176">
        <f t="shared" si="580"/>
        <v>0</v>
      </c>
      <c r="EB174" s="226" t="str">
        <f t="shared" ref="EB174:EB201" si="605">$B174</f>
        <v>Mangrove Protection</v>
      </c>
      <c r="EC174" s="102"/>
      <c r="ED174" s="100"/>
      <c r="EE174" s="106"/>
      <c r="EF174" s="41"/>
      <c r="EG174" s="56"/>
      <c r="EH174" s="226" t="str">
        <f t="shared" ref="EH174:EH201" si="606">$B174</f>
        <v>Mangrove Protection</v>
      </c>
      <c r="EI174" s="102"/>
      <c r="EJ174" s="100"/>
      <c r="EK174" s="106"/>
      <c r="EL174" s="41"/>
      <c r="EM174" s="56"/>
      <c r="EN174" s="226" t="str">
        <f t="shared" ref="EN174:EN201" si="607">$B174</f>
        <v>Mangrove Protection</v>
      </c>
      <c r="EO174" s="102"/>
      <c r="EP174" s="100"/>
      <c r="EQ174" s="106"/>
      <c r="ER174" s="41"/>
      <c r="ES174" s="56"/>
      <c r="ET174" s="226" t="str">
        <f t="shared" ref="ET174:ET201" si="608">$B174</f>
        <v>Mangrove Protection</v>
      </c>
      <c r="EU174" s="102"/>
      <c r="EV174" s="103"/>
      <c r="EW174" s="106"/>
      <c r="EX174" s="41"/>
      <c r="EY174" s="42"/>
      <c r="EZ174" s="226" t="str">
        <f t="shared" ref="EZ174:EZ201" si="609">$B174</f>
        <v>Mangrove Protection</v>
      </c>
      <c r="FA174" s="102"/>
      <c r="FB174" s="103"/>
      <c r="FC174" s="106"/>
      <c r="FD174" s="41"/>
      <c r="FE174" s="42"/>
      <c r="FF174" s="226" t="str">
        <f t="shared" ref="FF174:FF201" si="610">$B174</f>
        <v>Mangrove Protection</v>
      </c>
      <c r="FG174" s="102"/>
      <c r="FH174" s="103"/>
      <c r="FI174" s="106"/>
      <c r="FJ174" s="41"/>
      <c r="FK174" s="42"/>
      <c r="FL174" s="226" t="str">
        <f t="shared" ref="FL174:FL201" si="611">$B174</f>
        <v>Mangrove Protection</v>
      </c>
      <c r="FM174" s="102"/>
      <c r="FN174" s="103"/>
      <c r="FO174" s="106"/>
      <c r="FP174" s="41"/>
      <c r="FQ174" s="42"/>
      <c r="FR174" s="176">
        <f t="shared" si="581"/>
        <v>0</v>
      </c>
      <c r="FS174" s="32"/>
      <c r="FT174" s="34"/>
      <c r="FU174" s="34"/>
      <c r="FV174" s="38"/>
      <c r="FW174" s="37"/>
    </row>
    <row r="175" spans="1:179" ht="12.6" customHeight="1">
      <c r="A175" s="1094"/>
      <c r="B175" s="222" t="s">
        <v>79</v>
      </c>
      <c r="C175" s="226" t="str">
        <f t="shared" si="582"/>
        <v>IP Forest Management</v>
      </c>
      <c r="D175" s="125">
        <f>'Advance Control'!$F$29</f>
        <v>1.7063547831146976E-2</v>
      </c>
      <c r="E175" s="100">
        <f t="shared" si="571"/>
        <v>0.78515932560764834</v>
      </c>
      <c r="F175" s="113">
        <f>'Advance Control'!$I$29</f>
        <v>0.3118788806193612</v>
      </c>
      <c r="G175" s="55">
        <f>(D175+F175)</f>
        <v>0.3289424284505082</v>
      </c>
      <c r="H175" s="56">
        <f t="shared" si="583"/>
        <v>14.350744288440627</v>
      </c>
      <c r="I175" s="226" t="str">
        <f t="shared" si="584"/>
        <v>IP Forest Management</v>
      </c>
      <c r="J175" s="125">
        <f>'Advance Control'!$F$29</f>
        <v>1.7063547831146976E-2</v>
      </c>
      <c r="K175" s="100">
        <f t="shared" si="572"/>
        <v>0.33298858352246608</v>
      </c>
      <c r="L175" s="113">
        <f>'Advance Control'!$I$29</f>
        <v>0.3118788806193612</v>
      </c>
      <c r="M175" s="55">
        <f>(J175+L175)</f>
        <v>0.3289424284505082</v>
      </c>
      <c r="N175" s="56">
        <f t="shared" si="573"/>
        <v>6.086196593796676</v>
      </c>
      <c r="O175" s="226" t="str">
        <f t="shared" si="585"/>
        <v>IP Forest Management</v>
      </c>
      <c r="P175" s="125">
        <f>'Advance Control'!$F$29</f>
        <v>1.7063547831146976E-2</v>
      </c>
      <c r="Q175" s="100">
        <f t="shared" si="574"/>
        <v>1.1183850583178718</v>
      </c>
      <c r="R175" s="113">
        <f>'Advance Control'!$I$29</f>
        <v>0.3118788806193612</v>
      </c>
      <c r="S175" s="55">
        <f>(P175+R175)</f>
        <v>0.3289424284505082</v>
      </c>
      <c r="T175" s="56">
        <f t="shared" si="575"/>
        <v>20.441275374920153</v>
      </c>
      <c r="U175" s="226" t="str">
        <f t="shared" si="586"/>
        <v>IP Forest Management</v>
      </c>
      <c r="V175" s="99"/>
      <c r="W175" s="100"/>
      <c r="X175" s="104"/>
      <c r="Y175" s="55"/>
      <c r="Z175" s="56"/>
      <c r="AA175" s="226" t="str">
        <f t="shared" si="587"/>
        <v>IP Forest Management</v>
      </c>
      <c r="AB175" s="99"/>
      <c r="AC175" s="100"/>
      <c r="AD175" s="104"/>
      <c r="AE175" s="55"/>
      <c r="AF175" s="56"/>
      <c r="AG175" s="226" t="str">
        <f t="shared" si="588"/>
        <v>IP Forest Management</v>
      </c>
      <c r="AH175" s="99"/>
      <c r="AI175" s="100"/>
      <c r="AJ175" s="104"/>
      <c r="AK175" s="55"/>
      <c r="AL175" s="56"/>
      <c r="AM175" s="226" t="str">
        <f t="shared" si="589"/>
        <v>IP Forest Management</v>
      </c>
      <c r="AN175" s="99"/>
      <c r="AO175" s="100"/>
      <c r="AP175" s="104"/>
      <c r="AQ175" s="55"/>
      <c r="AR175" s="56"/>
      <c r="AS175" s="176">
        <f t="shared" si="590"/>
        <v>43.11474922460544</v>
      </c>
      <c r="AT175" s="226" t="str">
        <f t="shared" si="591"/>
        <v>IP Forest Management</v>
      </c>
      <c r="AU175" s="102"/>
      <c r="AV175" s="100"/>
      <c r="AW175" s="106"/>
      <c r="AX175" s="55"/>
      <c r="AY175" s="56"/>
      <c r="AZ175" s="226" t="str">
        <f t="shared" si="592"/>
        <v>IP Forest Management</v>
      </c>
      <c r="BA175" s="102"/>
      <c r="BB175" s="100"/>
      <c r="BC175" s="106"/>
      <c r="BD175" s="55"/>
      <c r="BE175" s="56"/>
      <c r="BF175" s="226" t="str">
        <f t="shared" si="593"/>
        <v>IP Forest Management</v>
      </c>
      <c r="BG175" s="102"/>
      <c r="BH175" s="100"/>
      <c r="BI175" s="106"/>
      <c r="BJ175" s="55"/>
      <c r="BK175" s="56"/>
      <c r="BL175" s="226" t="str">
        <f t="shared" si="594"/>
        <v>IP Forest Management</v>
      </c>
      <c r="BM175" s="102"/>
      <c r="BN175" s="100"/>
      <c r="BO175" s="106"/>
      <c r="BP175" s="55"/>
      <c r="BQ175" s="56"/>
      <c r="BR175" s="226" t="str">
        <f t="shared" si="595"/>
        <v>IP Forest Management</v>
      </c>
      <c r="BS175" s="102"/>
      <c r="BT175" s="103"/>
      <c r="BU175" s="106"/>
      <c r="BV175" s="41"/>
      <c r="BW175" s="42"/>
      <c r="BX175" s="226" t="str">
        <f t="shared" si="596"/>
        <v>IP Forest Management</v>
      </c>
      <c r="BY175" s="102"/>
      <c r="BZ175" s="103"/>
      <c r="CA175" s="106"/>
      <c r="CB175" s="41"/>
      <c r="CC175" s="42"/>
      <c r="CD175" s="226" t="str">
        <f t="shared" si="597"/>
        <v>IP Forest Management</v>
      </c>
      <c r="CE175" s="102"/>
      <c r="CF175" s="103"/>
      <c r="CG175" s="106"/>
      <c r="CH175" s="41"/>
      <c r="CI175" s="42"/>
      <c r="CJ175" s="176">
        <f t="shared" si="579"/>
        <v>0</v>
      </c>
      <c r="CK175" s="226" t="str">
        <f t="shared" si="598"/>
        <v>IP Forest Management</v>
      </c>
      <c r="CL175" s="102"/>
      <c r="CM175" s="100"/>
      <c r="CN175" s="106"/>
      <c r="CO175" s="41"/>
      <c r="CP175" s="56"/>
      <c r="CQ175" s="226" t="str">
        <f t="shared" si="599"/>
        <v>IP Forest Management</v>
      </c>
      <c r="CR175" s="102"/>
      <c r="CS175" s="100"/>
      <c r="CT175" s="106"/>
      <c r="CU175" s="41"/>
      <c r="CV175" s="56"/>
      <c r="CW175" s="226" t="str">
        <f t="shared" si="600"/>
        <v>IP Forest Management</v>
      </c>
      <c r="CX175" s="102"/>
      <c r="CY175" s="100"/>
      <c r="CZ175" s="106"/>
      <c r="DA175" s="41"/>
      <c r="DB175" s="56"/>
      <c r="DC175" s="226" t="str">
        <f t="shared" si="601"/>
        <v>IP Forest Management</v>
      </c>
      <c r="DD175" s="102"/>
      <c r="DE175" s="103"/>
      <c r="DF175" s="106"/>
      <c r="DG175" s="41"/>
      <c r="DH175" s="42"/>
      <c r="DI175" s="226" t="str">
        <f t="shared" si="602"/>
        <v>IP Forest Management</v>
      </c>
      <c r="DJ175" s="102"/>
      <c r="DK175" s="103"/>
      <c r="DL175" s="106"/>
      <c r="DM175" s="41"/>
      <c r="DN175" s="42"/>
      <c r="DO175" s="226" t="str">
        <f t="shared" si="603"/>
        <v>IP Forest Management</v>
      </c>
      <c r="DP175" s="102"/>
      <c r="DQ175" s="103"/>
      <c r="DR175" s="106"/>
      <c r="DS175" s="41"/>
      <c r="DT175" s="42"/>
      <c r="DU175" s="226" t="str">
        <f t="shared" si="604"/>
        <v>IP Forest Management</v>
      </c>
      <c r="DV175" s="102"/>
      <c r="DW175" s="103"/>
      <c r="DX175" s="106"/>
      <c r="DY175" s="41"/>
      <c r="DZ175" s="42"/>
      <c r="EA175" s="176">
        <f t="shared" si="580"/>
        <v>0</v>
      </c>
      <c r="EB175" s="226" t="str">
        <f t="shared" si="605"/>
        <v>IP Forest Management</v>
      </c>
      <c r="EC175" s="102"/>
      <c r="ED175" s="100"/>
      <c r="EE175" s="106"/>
      <c r="EF175" s="41"/>
      <c r="EG175" s="56"/>
      <c r="EH175" s="226" t="str">
        <f t="shared" si="606"/>
        <v>IP Forest Management</v>
      </c>
      <c r="EI175" s="102"/>
      <c r="EJ175" s="100"/>
      <c r="EK175" s="106"/>
      <c r="EL175" s="41"/>
      <c r="EM175" s="56"/>
      <c r="EN175" s="226" t="str">
        <f t="shared" si="607"/>
        <v>IP Forest Management</v>
      </c>
      <c r="EO175" s="102"/>
      <c r="EP175" s="100"/>
      <c r="EQ175" s="106"/>
      <c r="ER175" s="41"/>
      <c r="ES175" s="56"/>
      <c r="ET175" s="226" t="str">
        <f t="shared" si="608"/>
        <v>IP Forest Management</v>
      </c>
      <c r="EU175" s="102"/>
      <c r="EV175" s="103"/>
      <c r="EW175" s="106"/>
      <c r="EX175" s="41"/>
      <c r="EY175" s="42"/>
      <c r="EZ175" s="226" t="str">
        <f t="shared" si="609"/>
        <v>IP Forest Management</v>
      </c>
      <c r="FA175" s="102"/>
      <c r="FB175" s="103"/>
      <c r="FC175" s="106"/>
      <c r="FD175" s="41"/>
      <c r="FE175" s="42"/>
      <c r="FF175" s="226" t="str">
        <f t="shared" si="610"/>
        <v>IP Forest Management</v>
      </c>
      <c r="FG175" s="102"/>
      <c r="FH175" s="103"/>
      <c r="FI175" s="106"/>
      <c r="FJ175" s="41"/>
      <c r="FK175" s="42"/>
      <c r="FL175" s="226" t="str">
        <f t="shared" si="611"/>
        <v>IP Forest Management</v>
      </c>
      <c r="FM175" s="102"/>
      <c r="FN175" s="103"/>
      <c r="FO175" s="106"/>
      <c r="FP175" s="41"/>
      <c r="FQ175" s="42"/>
      <c r="FR175" s="176">
        <f t="shared" si="581"/>
        <v>0</v>
      </c>
      <c r="FS175" s="32"/>
      <c r="FT175" s="34"/>
      <c r="FU175" s="34"/>
      <c r="FV175" s="38"/>
      <c r="FW175" s="37"/>
    </row>
    <row r="176" spans="1:179" ht="12.6" customHeight="1">
      <c r="A176" s="1094"/>
      <c r="B176" s="222" t="s">
        <v>80</v>
      </c>
      <c r="C176" s="226" t="str">
        <f t="shared" si="582"/>
        <v>Forest Protection</v>
      </c>
      <c r="D176" s="125">
        <f>'Advance Control'!$F$30</f>
        <v>3.7983786112786987E-2</v>
      </c>
      <c r="E176" s="100">
        <f t="shared" si="571"/>
        <v>1.7477797808204301</v>
      </c>
      <c r="F176" s="113">
        <f>'Advance Control'!$I$30</f>
        <v>0.32221351811668913</v>
      </c>
      <c r="G176" s="55">
        <f>(D176+F176)</f>
        <v>0.3601973042294761</v>
      </c>
      <c r="H176" s="56">
        <f>F176*$C$203</f>
        <v>14.8262806240314</v>
      </c>
      <c r="I176" s="226" t="str">
        <f t="shared" si="584"/>
        <v>Forest Protection</v>
      </c>
      <c r="J176" s="125">
        <f>'Advance Control'!$F$30</f>
        <v>3.7983786112786987E-2</v>
      </c>
      <c r="K176" s="100">
        <f t="shared" si="572"/>
        <v>0.74123900021717071</v>
      </c>
      <c r="L176" s="113">
        <f>'Advance Control'!$I$30</f>
        <v>0.32221351811668913</v>
      </c>
      <c r="M176" s="55">
        <f>(J176+L176)</f>
        <v>0.3601973042294761</v>
      </c>
      <c r="N176" s="56">
        <f>L176*$I$203</f>
        <v>6.2878730760562318</v>
      </c>
      <c r="O176" s="226" t="str">
        <f t="shared" si="585"/>
        <v>Forest Protection</v>
      </c>
      <c r="P176" s="125">
        <f>'Advance Control'!$F$30</f>
        <v>3.7983786112786987E-2</v>
      </c>
      <c r="Q176" s="100">
        <f t="shared" si="574"/>
        <v>2.4895466796969967</v>
      </c>
      <c r="R176" s="113">
        <f>'Advance Control'!$I$30</f>
        <v>0.32221351811668913</v>
      </c>
      <c r="S176" s="55">
        <f>(P176+R176)</f>
        <v>0.3601973042294761</v>
      </c>
      <c r="T176" s="56">
        <f t="shared" si="575"/>
        <v>21.118631823562421</v>
      </c>
      <c r="U176" s="226" t="str">
        <f t="shared" si="586"/>
        <v>Forest Protection</v>
      </c>
      <c r="V176" s="99"/>
      <c r="W176" s="100"/>
      <c r="X176" s="113"/>
      <c r="Y176" s="55"/>
      <c r="Z176" s="56"/>
      <c r="AA176" s="226" t="str">
        <f t="shared" si="587"/>
        <v>Forest Protection</v>
      </c>
      <c r="AB176" s="99"/>
      <c r="AC176" s="100"/>
      <c r="AD176" s="106"/>
      <c r="AE176" s="55"/>
      <c r="AF176" s="56"/>
      <c r="AG176" s="226" t="str">
        <f t="shared" si="588"/>
        <v>Forest Protection</v>
      </c>
      <c r="AH176" s="99"/>
      <c r="AI176" s="100"/>
      <c r="AJ176" s="106"/>
      <c r="AK176" s="55"/>
      <c r="AL176" s="56"/>
      <c r="AM176" s="226" t="str">
        <f t="shared" si="589"/>
        <v>Forest Protection</v>
      </c>
      <c r="AN176" s="99"/>
      <c r="AO176" s="100"/>
      <c r="AP176" s="106"/>
      <c r="AQ176" s="55"/>
      <c r="AR176" s="56"/>
      <c r="AS176" s="176">
        <f t="shared" si="590"/>
        <v>47.211350984384651</v>
      </c>
      <c r="AT176" s="226" t="str">
        <f t="shared" si="591"/>
        <v>Forest Protection</v>
      </c>
      <c r="AU176" s="102"/>
      <c r="AV176" s="100"/>
      <c r="AW176" s="106"/>
      <c r="AX176" s="55"/>
      <c r="AY176" s="56"/>
      <c r="AZ176" s="226" t="str">
        <f t="shared" si="592"/>
        <v>Forest Protection</v>
      </c>
      <c r="BA176" s="102"/>
      <c r="BB176" s="100"/>
      <c r="BC176" s="106"/>
      <c r="BD176" s="55"/>
      <c r="BE176" s="56"/>
      <c r="BF176" s="226" t="str">
        <f t="shared" si="593"/>
        <v>Forest Protection</v>
      </c>
      <c r="BG176" s="102"/>
      <c r="BH176" s="100"/>
      <c r="BI176" s="106"/>
      <c r="BJ176" s="55"/>
      <c r="BK176" s="56"/>
      <c r="BL176" s="226" t="str">
        <f t="shared" si="594"/>
        <v>Forest Protection</v>
      </c>
      <c r="BM176" s="102"/>
      <c r="BN176" s="100"/>
      <c r="BO176" s="106"/>
      <c r="BP176" s="55"/>
      <c r="BQ176" s="56"/>
      <c r="BR176" s="226" t="str">
        <f t="shared" si="595"/>
        <v>Forest Protection</v>
      </c>
      <c r="BS176" s="102"/>
      <c r="BT176" s="103"/>
      <c r="BU176" s="106"/>
      <c r="BV176" s="41"/>
      <c r="BW176" s="42"/>
      <c r="BX176" s="226" t="str">
        <f t="shared" si="596"/>
        <v>Forest Protection</v>
      </c>
      <c r="BY176" s="102"/>
      <c r="BZ176" s="103"/>
      <c r="CA176" s="106"/>
      <c r="CB176" s="41"/>
      <c r="CC176" s="42"/>
      <c r="CD176" s="226" t="str">
        <f t="shared" si="597"/>
        <v>Forest Protection</v>
      </c>
      <c r="CE176" s="102"/>
      <c r="CF176" s="103"/>
      <c r="CG176" s="106"/>
      <c r="CH176" s="41"/>
      <c r="CI176" s="42"/>
      <c r="CJ176" s="176">
        <f t="shared" si="579"/>
        <v>0</v>
      </c>
      <c r="CK176" s="226" t="str">
        <f t="shared" si="598"/>
        <v>Forest Protection</v>
      </c>
      <c r="CL176" s="121"/>
      <c r="CM176" s="100"/>
      <c r="CN176" s="110"/>
      <c r="CO176" s="41"/>
      <c r="CP176" s="56"/>
      <c r="CQ176" s="226" t="str">
        <f t="shared" si="599"/>
        <v>Forest Protection</v>
      </c>
      <c r="CR176" s="121"/>
      <c r="CS176" s="100"/>
      <c r="CT176" s="110"/>
      <c r="CU176" s="41"/>
      <c r="CV176" s="56"/>
      <c r="CW176" s="226" t="str">
        <f t="shared" si="600"/>
        <v>Forest Protection</v>
      </c>
      <c r="CX176" s="121"/>
      <c r="CY176" s="100"/>
      <c r="CZ176" s="110"/>
      <c r="DA176" s="41"/>
      <c r="DB176" s="56"/>
      <c r="DC176" s="226" t="str">
        <f t="shared" si="601"/>
        <v>Forest Protection</v>
      </c>
      <c r="DD176" s="102"/>
      <c r="DE176" s="103"/>
      <c r="DF176" s="106"/>
      <c r="DG176" s="41"/>
      <c r="DH176" s="42"/>
      <c r="DI176" s="226" t="str">
        <f t="shared" si="602"/>
        <v>Forest Protection</v>
      </c>
      <c r="DJ176" s="102"/>
      <c r="DK176" s="103"/>
      <c r="DL176" s="106"/>
      <c r="DM176" s="41"/>
      <c r="DN176" s="42"/>
      <c r="DO176" s="226" t="str">
        <f t="shared" si="603"/>
        <v>Forest Protection</v>
      </c>
      <c r="DP176" s="102"/>
      <c r="DQ176" s="103"/>
      <c r="DR176" s="106"/>
      <c r="DS176" s="41"/>
      <c r="DT176" s="42"/>
      <c r="DU176" s="226" t="str">
        <f t="shared" si="604"/>
        <v>Forest Protection</v>
      </c>
      <c r="DV176" s="102"/>
      <c r="DW176" s="103"/>
      <c r="DX176" s="106"/>
      <c r="DY176" s="41"/>
      <c r="DZ176" s="42"/>
      <c r="EA176" s="176">
        <f t="shared" si="580"/>
        <v>0</v>
      </c>
      <c r="EB176" s="226" t="str">
        <f t="shared" si="605"/>
        <v>Forest Protection</v>
      </c>
      <c r="EC176" s="121"/>
      <c r="ED176" s="100"/>
      <c r="EE176" s="110"/>
      <c r="EF176" s="41"/>
      <c r="EG176" s="56"/>
      <c r="EH176" s="226" t="str">
        <f t="shared" si="606"/>
        <v>Forest Protection</v>
      </c>
      <c r="EI176" s="121"/>
      <c r="EJ176" s="100"/>
      <c r="EK176" s="110"/>
      <c r="EL176" s="41"/>
      <c r="EM176" s="56"/>
      <c r="EN176" s="226" t="str">
        <f t="shared" si="607"/>
        <v>Forest Protection</v>
      </c>
      <c r="EO176" s="121"/>
      <c r="EP176" s="100"/>
      <c r="EQ176" s="110"/>
      <c r="ER176" s="41"/>
      <c r="ES176" s="56"/>
      <c r="ET176" s="226" t="str">
        <f t="shared" si="608"/>
        <v>Forest Protection</v>
      </c>
      <c r="EU176" s="102"/>
      <c r="EV176" s="103"/>
      <c r="EW176" s="106"/>
      <c r="EX176" s="41"/>
      <c r="EY176" s="42"/>
      <c r="EZ176" s="226" t="str">
        <f t="shared" si="609"/>
        <v>Forest Protection</v>
      </c>
      <c r="FA176" s="102"/>
      <c r="FB176" s="103"/>
      <c r="FC176" s="106"/>
      <c r="FD176" s="41"/>
      <c r="FE176" s="42"/>
      <c r="FF176" s="226" t="str">
        <f t="shared" si="610"/>
        <v>Forest Protection</v>
      </c>
      <c r="FG176" s="102"/>
      <c r="FH176" s="103"/>
      <c r="FI176" s="106"/>
      <c r="FJ176" s="41"/>
      <c r="FK176" s="42"/>
      <c r="FL176" s="226" t="str">
        <f t="shared" si="611"/>
        <v>Forest Protection</v>
      </c>
      <c r="FM176" s="102"/>
      <c r="FN176" s="103"/>
      <c r="FO176" s="106"/>
      <c r="FP176" s="41"/>
      <c r="FQ176" s="42"/>
      <c r="FR176" s="176">
        <f t="shared" si="581"/>
        <v>0</v>
      </c>
      <c r="FS176" s="32"/>
      <c r="FT176" s="34"/>
      <c r="FU176" s="34"/>
      <c r="FV176" s="35"/>
      <c r="FW176" s="36"/>
    </row>
    <row r="177" spans="1:179" ht="12.6" customHeight="1">
      <c r="A177" s="1094"/>
      <c r="B177" s="222" t="s">
        <v>548</v>
      </c>
      <c r="C177" s="226" t="str">
        <f t="shared" si="582"/>
        <v>Sustainable Forest Management</v>
      </c>
      <c r="D177" s="99"/>
      <c r="E177" s="100"/>
      <c r="F177" s="104"/>
      <c r="G177" s="55"/>
      <c r="H177" s="56"/>
      <c r="I177" s="226" t="str">
        <f t="shared" si="584"/>
        <v>Sustainable Forest Management</v>
      </c>
      <c r="J177" s="99"/>
      <c r="K177" s="100"/>
      <c r="L177" s="104"/>
      <c r="M177" s="55"/>
      <c r="N177" s="56"/>
      <c r="O177" s="226" t="str">
        <f t="shared" si="585"/>
        <v>Sustainable Forest Management</v>
      </c>
      <c r="P177" s="99"/>
      <c r="Q177" s="100"/>
      <c r="R177" s="104"/>
      <c r="S177" s="55"/>
      <c r="T177" s="56"/>
      <c r="U177" s="226" t="str">
        <f t="shared" si="586"/>
        <v>Sustainable Forest Management</v>
      </c>
      <c r="V177" s="99"/>
      <c r="W177" s="100"/>
      <c r="X177" s="104"/>
      <c r="Y177" s="55"/>
      <c r="Z177" s="56"/>
      <c r="AA177" s="226" t="str">
        <f t="shared" si="587"/>
        <v>Sustainable Forest Management</v>
      </c>
      <c r="AB177" s="99"/>
      <c r="AC177" s="100"/>
      <c r="AD177" s="104"/>
      <c r="AE177" s="55"/>
      <c r="AF177" s="56"/>
      <c r="AG177" s="226" t="str">
        <f t="shared" si="588"/>
        <v>Sustainable Forest Management</v>
      </c>
      <c r="AH177" s="99"/>
      <c r="AI177" s="100"/>
      <c r="AJ177" s="104"/>
      <c r="AK177" s="55"/>
      <c r="AL177" s="56"/>
      <c r="AM177" s="226" t="str">
        <f t="shared" si="589"/>
        <v>Sustainable Forest Management</v>
      </c>
      <c r="AN177" s="99"/>
      <c r="AO177" s="100"/>
      <c r="AP177" s="104"/>
      <c r="AQ177" s="55"/>
      <c r="AR177" s="56"/>
      <c r="AS177" s="176">
        <f t="shared" si="590"/>
        <v>0</v>
      </c>
      <c r="AT177" s="226" t="str">
        <f t="shared" si="591"/>
        <v>Sustainable Forest Management</v>
      </c>
      <c r="AU177" s="102"/>
      <c r="AV177" s="100"/>
      <c r="AW177" s="106"/>
      <c r="AX177" s="55"/>
      <c r="AY177" s="56"/>
      <c r="AZ177" s="226" t="str">
        <f t="shared" si="592"/>
        <v>Sustainable Forest Management</v>
      </c>
      <c r="BA177" s="102"/>
      <c r="BB177" s="100"/>
      <c r="BC177" s="106"/>
      <c r="BD177" s="55"/>
      <c r="BE177" s="56"/>
      <c r="BF177" s="226" t="str">
        <f t="shared" si="593"/>
        <v>Sustainable Forest Management</v>
      </c>
      <c r="BG177" s="102"/>
      <c r="BH177" s="100"/>
      <c r="BI177" s="106"/>
      <c r="BJ177" s="55"/>
      <c r="BK177" s="56"/>
      <c r="BL177" s="226" t="str">
        <f t="shared" si="594"/>
        <v>Sustainable Forest Management</v>
      </c>
      <c r="BM177" s="102"/>
      <c r="BN177" s="100"/>
      <c r="BO177" s="106"/>
      <c r="BP177" s="55"/>
      <c r="BQ177" s="56"/>
      <c r="BR177" s="226" t="str">
        <f t="shared" si="595"/>
        <v>Sustainable Forest Management</v>
      </c>
      <c r="BS177" s="102"/>
      <c r="BT177" s="103"/>
      <c r="BU177" s="106"/>
      <c r="BV177" s="41"/>
      <c r="BW177" s="42"/>
      <c r="BX177" s="226" t="str">
        <f t="shared" si="596"/>
        <v>Sustainable Forest Management</v>
      </c>
      <c r="BY177" s="102"/>
      <c r="BZ177" s="103"/>
      <c r="CA177" s="106"/>
      <c r="CB177" s="41"/>
      <c r="CC177" s="42"/>
      <c r="CD177" s="226" t="str">
        <f t="shared" si="597"/>
        <v>Sustainable Forest Management</v>
      </c>
      <c r="CE177" s="102"/>
      <c r="CF177" s="103"/>
      <c r="CG177" s="106"/>
      <c r="CH177" s="41"/>
      <c r="CI177" s="42"/>
      <c r="CJ177" s="176">
        <f t="shared" si="579"/>
        <v>0</v>
      </c>
      <c r="CK177" s="226" t="str">
        <f t="shared" si="598"/>
        <v>Sustainable Forest Management</v>
      </c>
      <c r="CL177" s="102"/>
      <c r="CM177" s="100"/>
      <c r="CN177" s="106"/>
      <c r="CO177" s="41"/>
      <c r="CP177" s="56"/>
      <c r="CQ177" s="226" t="str">
        <f t="shared" si="599"/>
        <v>Sustainable Forest Management</v>
      </c>
      <c r="CR177" s="102"/>
      <c r="CS177" s="100"/>
      <c r="CT177" s="106"/>
      <c r="CU177" s="51"/>
      <c r="CV177" s="56"/>
      <c r="CW177" s="226" t="str">
        <f t="shared" si="600"/>
        <v>Sustainable Forest Management</v>
      </c>
      <c r="CX177" s="102"/>
      <c r="CY177" s="100"/>
      <c r="CZ177" s="106"/>
      <c r="DA177" s="51"/>
      <c r="DB177" s="56"/>
      <c r="DC177" s="226" t="str">
        <f t="shared" si="601"/>
        <v>Sustainable Forest Management</v>
      </c>
      <c r="DD177" s="125"/>
      <c r="DE177" s="126"/>
      <c r="DF177" s="113"/>
      <c r="DG177" s="51"/>
      <c r="DH177" s="52"/>
      <c r="DI177" s="226" t="str">
        <f t="shared" si="602"/>
        <v>Sustainable Forest Management</v>
      </c>
      <c r="DJ177" s="125"/>
      <c r="DK177" s="126"/>
      <c r="DL177" s="113"/>
      <c r="DM177" s="51"/>
      <c r="DN177" s="52"/>
      <c r="DO177" s="226" t="str">
        <f t="shared" si="603"/>
        <v>Sustainable Forest Management</v>
      </c>
      <c r="DP177" s="102"/>
      <c r="DQ177" s="103"/>
      <c r="DR177" s="106"/>
      <c r="DS177" s="41"/>
      <c r="DT177" s="42"/>
      <c r="DU177" s="226" t="str">
        <f t="shared" si="604"/>
        <v>Sustainable Forest Management</v>
      </c>
      <c r="DV177" s="102"/>
      <c r="DW177" s="103"/>
      <c r="DX177" s="106"/>
      <c r="DY177" s="41"/>
      <c r="DZ177" s="42"/>
      <c r="EA177" s="176">
        <f t="shared" si="580"/>
        <v>0</v>
      </c>
      <c r="EB177" s="226" t="str">
        <f t="shared" si="605"/>
        <v>Sustainable Forest Management</v>
      </c>
      <c r="EC177" s="102"/>
      <c r="ED177" s="100"/>
      <c r="EE177" s="106"/>
      <c r="EF177" s="51"/>
      <c r="EG177" s="56"/>
      <c r="EH177" s="226" t="str">
        <f t="shared" si="606"/>
        <v>Sustainable Forest Management</v>
      </c>
      <c r="EI177" s="102"/>
      <c r="EJ177" s="100"/>
      <c r="EK177" s="106"/>
      <c r="EL177" s="51"/>
      <c r="EM177" s="56"/>
      <c r="EN177" s="226" t="str">
        <f t="shared" si="607"/>
        <v>Sustainable Forest Management</v>
      </c>
      <c r="EO177" s="102"/>
      <c r="EP177" s="100"/>
      <c r="EQ177" s="106"/>
      <c r="ER177" s="51"/>
      <c r="ES177" s="56"/>
      <c r="ET177" s="226" t="str">
        <f t="shared" si="608"/>
        <v>Sustainable Forest Management</v>
      </c>
      <c r="EU177" s="102"/>
      <c r="EV177" s="103"/>
      <c r="EW177" s="106"/>
      <c r="EX177" s="41"/>
      <c r="EY177" s="42"/>
      <c r="EZ177" s="226" t="str">
        <f t="shared" si="609"/>
        <v>Sustainable Forest Management</v>
      </c>
      <c r="FA177" s="125"/>
      <c r="FB177" s="126"/>
      <c r="FC177" s="113"/>
      <c r="FD177" s="51"/>
      <c r="FE177" s="52"/>
      <c r="FF177" s="226" t="str">
        <f t="shared" si="610"/>
        <v>Sustainable Forest Management</v>
      </c>
      <c r="FG177" s="102"/>
      <c r="FH177" s="103"/>
      <c r="FI177" s="106"/>
      <c r="FJ177" s="41"/>
      <c r="FK177" s="42"/>
      <c r="FL177" s="226" t="str">
        <f t="shared" si="611"/>
        <v>Sustainable Forest Management</v>
      </c>
      <c r="FM177" s="102"/>
      <c r="FN177" s="103"/>
      <c r="FO177" s="106"/>
      <c r="FP177" s="41"/>
      <c r="FQ177" s="42"/>
      <c r="FR177" s="176">
        <f t="shared" si="581"/>
        <v>0</v>
      </c>
      <c r="FS177" s="34"/>
      <c r="FT177" s="34"/>
      <c r="FU177" s="34"/>
      <c r="FV177" s="33"/>
      <c r="FW177" s="37"/>
    </row>
    <row r="178" spans="1:179" ht="12.6" customHeight="1">
      <c r="A178" s="1094"/>
      <c r="B178" s="222" t="s">
        <v>544</v>
      </c>
      <c r="C178" s="226" t="str">
        <f t="shared" si="582"/>
        <v>Peatland Restoration</v>
      </c>
      <c r="D178" s="99"/>
      <c r="E178" s="100"/>
      <c r="F178" s="104"/>
      <c r="G178" s="55"/>
      <c r="H178" s="56"/>
      <c r="I178" s="226" t="str">
        <f t="shared" si="584"/>
        <v>Peatland Restoration</v>
      </c>
      <c r="J178" s="99"/>
      <c r="K178" s="100"/>
      <c r="L178" s="104"/>
      <c r="M178" s="55"/>
      <c r="N178" s="56"/>
      <c r="O178" s="226" t="str">
        <f t="shared" si="585"/>
        <v>Peatland Restoration</v>
      </c>
      <c r="P178" s="99"/>
      <c r="Q178" s="100"/>
      <c r="R178" s="104"/>
      <c r="S178" s="55"/>
      <c r="T178" s="56"/>
      <c r="U178" s="226" t="str">
        <f t="shared" si="586"/>
        <v>Peatland Restoration</v>
      </c>
      <c r="V178" s="99">
        <f>'Advance Control'!$F$57</f>
        <v>0</v>
      </c>
      <c r="W178" s="100">
        <f t="shared" ref="W178:W182" si="612">V178*$U$203</f>
        <v>0</v>
      </c>
      <c r="X178" s="104">
        <f>'Advance Control'!$I$57</f>
        <v>4.8543131188932075E-2</v>
      </c>
      <c r="Y178" s="55">
        <f t="shared" ref="Y178:Y183" si="613">(V178+X178)</f>
        <v>4.8543131188932075E-2</v>
      </c>
      <c r="Z178" s="56">
        <f t="shared" ref="Z178:Z182" si="614">X178*$U$203</f>
        <v>2.0651581973016779</v>
      </c>
      <c r="AA178" s="226" t="str">
        <f t="shared" si="587"/>
        <v>Peatland Restoration</v>
      </c>
      <c r="AB178" s="99">
        <f>'Advance Control'!$F$57</f>
        <v>0</v>
      </c>
      <c r="AC178" s="100">
        <f>AB178*$AA$203</f>
        <v>0</v>
      </c>
      <c r="AD178" s="104">
        <f>'Advance Control'!$I$57</f>
        <v>4.8543131188932075E-2</v>
      </c>
      <c r="AE178" s="55">
        <f t="shared" ref="AE178:AE183" si="615">(AB178+AD178)</f>
        <v>4.8543131188932075E-2</v>
      </c>
      <c r="AF178" s="56">
        <f>AD178*$AA$203</f>
        <v>5.5761924403437293</v>
      </c>
      <c r="AG178" s="226" t="str">
        <f t="shared" si="588"/>
        <v>Peatland Restoration</v>
      </c>
      <c r="AH178" s="99">
        <f>'Advance Control'!$F$57</f>
        <v>0</v>
      </c>
      <c r="AI178" s="100">
        <f>AH178*$AG$203</f>
        <v>0</v>
      </c>
      <c r="AJ178" s="104">
        <f>'Advance Control'!$I$57</f>
        <v>4.8543131188932075E-2</v>
      </c>
      <c r="AK178" s="55">
        <f t="shared" ref="AK178:AK183" si="616">(AH178+AJ178)</f>
        <v>4.8543131188932075E-2</v>
      </c>
      <c r="AL178" s="56">
        <f>AJ178*$AG$203</f>
        <v>4.1423894596750914</v>
      </c>
      <c r="AM178" s="226" t="str">
        <f t="shared" si="589"/>
        <v>Peatland Restoration</v>
      </c>
      <c r="AN178" s="99">
        <f>'Advance Control'!$F$57</f>
        <v>0</v>
      </c>
      <c r="AO178" s="100">
        <f>AN178*$AM$203</f>
        <v>0</v>
      </c>
      <c r="AP178" s="104">
        <f>'Advance Control'!$I$57</f>
        <v>4.8543131188932075E-2</v>
      </c>
      <c r="AQ178" s="55">
        <f t="shared" ref="AQ178:AQ183" si="617">(AN178+AP178)</f>
        <v>4.8543131188932075E-2</v>
      </c>
      <c r="AR178" s="56">
        <f>AP178*$AM$203</f>
        <v>1.7385073413652026</v>
      </c>
      <c r="AS178" s="176">
        <f t="shared" si="590"/>
        <v>13.522247438685703</v>
      </c>
      <c r="AT178" s="226" t="str">
        <f t="shared" si="591"/>
        <v>Peatland Restoration</v>
      </c>
      <c r="AU178" s="102"/>
      <c r="AV178" s="100"/>
      <c r="AW178" s="106"/>
      <c r="AX178" s="55"/>
      <c r="AY178" s="56"/>
      <c r="AZ178" s="226" t="str">
        <f t="shared" si="592"/>
        <v>Peatland Restoration</v>
      </c>
      <c r="BA178" s="102"/>
      <c r="BB178" s="100"/>
      <c r="BC178" s="106"/>
      <c r="BD178" s="55"/>
      <c r="BE178" s="56"/>
      <c r="BF178" s="226" t="str">
        <f t="shared" si="593"/>
        <v>Peatland Restoration</v>
      </c>
      <c r="BG178" s="102"/>
      <c r="BH178" s="100"/>
      <c r="BI178" s="106"/>
      <c r="BJ178" s="55"/>
      <c r="BK178" s="56"/>
      <c r="BL178" s="226" t="str">
        <f t="shared" si="594"/>
        <v>Peatland Restoration</v>
      </c>
      <c r="BM178" s="102"/>
      <c r="BN178" s="100"/>
      <c r="BO178" s="106"/>
      <c r="BP178" s="55"/>
      <c r="BQ178" s="56"/>
      <c r="BR178" s="226" t="str">
        <f t="shared" si="595"/>
        <v>Peatland Restoration</v>
      </c>
      <c r="BS178" s="102"/>
      <c r="BT178" s="103"/>
      <c r="BU178" s="106"/>
      <c r="BV178" s="41"/>
      <c r="BW178" s="42"/>
      <c r="BX178" s="226" t="str">
        <f t="shared" si="596"/>
        <v>Peatland Restoration</v>
      </c>
      <c r="BY178" s="102"/>
      <c r="BZ178" s="103"/>
      <c r="CA178" s="106"/>
      <c r="CB178" s="41"/>
      <c r="CC178" s="42"/>
      <c r="CD178" s="226" t="str">
        <f t="shared" si="597"/>
        <v>Peatland Restoration</v>
      </c>
      <c r="CE178" s="102"/>
      <c r="CF178" s="103"/>
      <c r="CG178" s="106"/>
      <c r="CH178" s="41"/>
      <c r="CI178" s="42"/>
      <c r="CJ178" s="176">
        <f t="shared" si="579"/>
        <v>0</v>
      </c>
      <c r="CK178" s="226" t="str">
        <f t="shared" si="598"/>
        <v>Peatland Restoration</v>
      </c>
      <c r="CL178" s="102"/>
      <c r="CM178" s="100"/>
      <c r="CN178" s="106"/>
      <c r="CO178" s="41"/>
      <c r="CP178" s="56"/>
      <c r="CQ178" s="226" t="str">
        <f t="shared" si="599"/>
        <v>Peatland Restoration</v>
      </c>
      <c r="CR178" s="102"/>
      <c r="CS178" s="100"/>
      <c r="CT178" s="106"/>
      <c r="CU178" s="51"/>
      <c r="CV178" s="56"/>
      <c r="CW178" s="226" t="str">
        <f t="shared" si="600"/>
        <v>Peatland Restoration</v>
      </c>
      <c r="CX178" s="102"/>
      <c r="CY178" s="100"/>
      <c r="CZ178" s="106"/>
      <c r="DA178" s="51"/>
      <c r="DB178" s="56"/>
      <c r="DC178" s="226" t="str">
        <f t="shared" si="601"/>
        <v>Peatland Restoration</v>
      </c>
      <c r="DD178" s="125"/>
      <c r="DE178" s="126"/>
      <c r="DF178" s="113"/>
      <c r="DG178" s="51"/>
      <c r="DH178" s="52"/>
      <c r="DI178" s="226" t="str">
        <f t="shared" si="602"/>
        <v>Peatland Restoration</v>
      </c>
      <c r="DJ178" s="125"/>
      <c r="DK178" s="126"/>
      <c r="DL178" s="113"/>
      <c r="DM178" s="51"/>
      <c r="DN178" s="52"/>
      <c r="DO178" s="226" t="str">
        <f t="shared" si="603"/>
        <v>Peatland Restoration</v>
      </c>
      <c r="DP178" s="102"/>
      <c r="DQ178" s="103"/>
      <c r="DR178" s="106"/>
      <c r="DS178" s="41"/>
      <c r="DT178" s="42"/>
      <c r="DU178" s="226" t="str">
        <f t="shared" si="604"/>
        <v>Peatland Restoration</v>
      </c>
      <c r="DV178" s="102"/>
      <c r="DW178" s="103"/>
      <c r="DX178" s="106"/>
      <c r="DY178" s="41"/>
      <c r="DZ178" s="42"/>
      <c r="EA178" s="176">
        <f t="shared" si="580"/>
        <v>0</v>
      </c>
      <c r="EB178" s="226" t="str">
        <f t="shared" si="605"/>
        <v>Peatland Restoration</v>
      </c>
      <c r="EC178" s="102"/>
      <c r="ED178" s="100"/>
      <c r="EE178" s="106"/>
      <c r="EF178" s="51"/>
      <c r="EG178" s="56"/>
      <c r="EH178" s="226" t="str">
        <f t="shared" si="606"/>
        <v>Peatland Restoration</v>
      </c>
      <c r="EI178" s="102"/>
      <c r="EJ178" s="100"/>
      <c r="EK178" s="106"/>
      <c r="EL178" s="51"/>
      <c r="EM178" s="56"/>
      <c r="EN178" s="226" t="str">
        <f t="shared" si="607"/>
        <v>Peatland Restoration</v>
      </c>
      <c r="EO178" s="102"/>
      <c r="EP178" s="100"/>
      <c r="EQ178" s="106"/>
      <c r="ER178" s="51"/>
      <c r="ES178" s="56"/>
      <c r="ET178" s="226" t="str">
        <f t="shared" si="608"/>
        <v>Peatland Restoration</v>
      </c>
      <c r="EU178" s="102"/>
      <c r="EV178" s="103"/>
      <c r="EW178" s="106"/>
      <c r="EX178" s="41"/>
      <c r="EY178" s="42"/>
      <c r="EZ178" s="226" t="str">
        <f t="shared" si="609"/>
        <v>Peatland Restoration</v>
      </c>
      <c r="FA178" s="125"/>
      <c r="FB178" s="126"/>
      <c r="FC178" s="113"/>
      <c r="FD178" s="51"/>
      <c r="FE178" s="52"/>
      <c r="FF178" s="226" t="str">
        <f t="shared" si="610"/>
        <v>Peatland Restoration</v>
      </c>
      <c r="FG178" s="102"/>
      <c r="FH178" s="103"/>
      <c r="FI178" s="106"/>
      <c r="FJ178" s="41"/>
      <c r="FK178" s="42"/>
      <c r="FL178" s="226" t="str">
        <f t="shared" si="611"/>
        <v>Peatland Restoration</v>
      </c>
      <c r="FM178" s="102"/>
      <c r="FN178" s="103"/>
      <c r="FO178" s="106"/>
      <c r="FP178" s="41"/>
      <c r="FQ178" s="42"/>
      <c r="FR178" s="176">
        <f t="shared" si="581"/>
        <v>0</v>
      </c>
      <c r="FS178" s="34"/>
      <c r="FT178" s="34"/>
      <c r="FU178" s="34"/>
      <c r="FV178" s="33"/>
      <c r="FW178" s="37"/>
    </row>
    <row r="179" spans="1:179" ht="12.6" customHeight="1">
      <c r="A179" s="1094"/>
      <c r="B179" s="222" t="s">
        <v>551</v>
      </c>
      <c r="C179" s="226" t="str">
        <f t="shared" si="582"/>
        <v>Mangrove Restoration</v>
      </c>
      <c r="D179" s="99"/>
      <c r="E179" s="100"/>
      <c r="F179" s="104"/>
      <c r="G179" s="55"/>
      <c r="H179" s="56"/>
      <c r="I179" s="226" t="str">
        <f t="shared" si="584"/>
        <v>Mangrove Restoration</v>
      </c>
      <c r="J179" s="99"/>
      <c r="K179" s="100"/>
      <c r="L179" s="104"/>
      <c r="M179" s="55"/>
      <c r="N179" s="56"/>
      <c r="O179" s="226" t="str">
        <f t="shared" si="585"/>
        <v>Mangrove Restoration</v>
      </c>
      <c r="P179" s="99"/>
      <c r="Q179" s="100"/>
      <c r="R179" s="104"/>
      <c r="S179" s="55"/>
      <c r="T179" s="56"/>
      <c r="U179" s="226" t="str">
        <f t="shared" si="586"/>
        <v>Mangrove Restoration</v>
      </c>
      <c r="V179" s="99">
        <f>'Advance Control'!$F$58</f>
        <v>0</v>
      </c>
      <c r="W179" s="100">
        <f t="shared" si="612"/>
        <v>0</v>
      </c>
      <c r="X179" s="104">
        <f>'Advance Control'!$I$58</f>
        <v>4.1966150493297303E-4</v>
      </c>
      <c r="Y179" s="55">
        <f t="shared" si="613"/>
        <v>4.1966150493297303E-4</v>
      </c>
      <c r="Z179" s="56">
        <f t="shared" si="614"/>
        <v>1.785355364966423E-2</v>
      </c>
      <c r="AA179" s="226" t="str">
        <f t="shared" si="587"/>
        <v>Mangrove Restoration</v>
      </c>
      <c r="AB179" s="99">
        <f>'Advance Control'!$F$58</f>
        <v>0</v>
      </c>
      <c r="AC179" s="100">
        <f t="shared" ref="AC179:AC183" si="618">AB179*$AA$203</f>
        <v>0</v>
      </c>
      <c r="AD179" s="104">
        <f>'Advance Control'!$I$58</f>
        <v>4.1966150493297303E-4</v>
      </c>
      <c r="AE179" s="55">
        <f t="shared" si="615"/>
        <v>4.1966150493297303E-4</v>
      </c>
      <c r="AF179" s="56">
        <f t="shared" ref="AF179:AF183" si="619">AD179*$AA$203</f>
        <v>4.8206888472082474E-2</v>
      </c>
      <c r="AG179" s="226" t="str">
        <f t="shared" si="588"/>
        <v>Mangrove Restoration</v>
      </c>
      <c r="AH179" s="99">
        <f>'Advance Control'!$F$58</f>
        <v>0</v>
      </c>
      <c r="AI179" s="100">
        <f t="shared" ref="AI179:AI183" si="620">AH179*$AG$203</f>
        <v>0</v>
      </c>
      <c r="AJ179" s="104">
        <f>'Advance Control'!$I$58</f>
        <v>4.1966150493297303E-4</v>
      </c>
      <c r="AK179" s="55">
        <f t="shared" si="616"/>
        <v>4.1966150493297303E-4</v>
      </c>
      <c r="AL179" s="56">
        <f t="shared" ref="AL179:AL183" si="621">AJ179*$AG$203</f>
        <v>3.5811480472897318E-2</v>
      </c>
      <c r="AM179" s="226" t="str">
        <f t="shared" si="589"/>
        <v>Mangrove Restoration</v>
      </c>
      <c r="AN179" s="99">
        <f>'Advance Control'!$F$58</f>
        <v>0</v>
      </c>
      <c r="AO179" s="100">
        <f t="shared" ref="AO179:AO183" si="622">AN179*$AM$203</f>
        <v>0</v>
      </c>
      <c r="AP179" s="104">
        <f>'Advance Control'!$I$58</f>
        <v>4.1966150493297303E-4</v>
      </c>
      <c r="AQ179" s="55">
        <f t="shared" si="617"/>
        <v>4.1966150493297303E-4</v>
      </c>
      <c r="AR179" s="56">
        <f t="shared" ref="AR179:AR183" si="623">AP179*$AM$203</f>
        <v>1.5029615711742333E-2</v>
      </c>
      <c r="AS179" s="176">
        <f t="shared" si="590"/>
        <v>0.11690153830638636</v>
      </c>
      <c r="AT179" s="226" t="str">
        <f t="shared" si="591"/>
        <v>Mangrove Restoration</v>
      </c>
      <c r="AU179" s="102"/>
      <c r="AV179" s="100"/>
      <c r="AW179" s="106"/>
      <c r="AX179" s="55"/>
      <c r="AY179" s="56"/>
      <c r="AZ179" s="226" t="str">
        <f t="shared" si="592"/>
        <v>Mangrove Restoration</v>
      </c>
      <c r="BA179" s="102"/>
      <c r="BB179" s="100"/>
      <c r="BC179" s="106"/>
      <c r="BD179" s="55"/>
      <c r="BE179" s="56"/>
      <c r="BF179" s="226" t="str">
        <f t="shared" si="593"/>
        <v>Mangrove Restoration</v>
      </c>
      <c r="BG179" s="102"/>
      <c r="BH179" s="100"/>
      <c r="BI179" s="106"/>
      <c r="BJ179" s="55"/>
      <c r="BK179" s="56"/>
      <c r="BL179" s="226" t="str">
        <f t="shared" si="594"/>
        <v>Mangrove Restoration</v>
      </c>
      <c r="BM179" s="102"/>
      <c r="BN179" s="100"/>
      <c r="BO179" s="106"/>
      <c r="BP179" s="55"/>
      <c r="BQ179" s="56"/>
      <c r="BR179" s="226" t="str">
        <f t="shared" si="595"/>
        <v>Mangrove Restoration</v>
      </c>
      <c r="BS179" s="102"/>
      <c r="BT179" s="103"/>
      <c r="BU179" s="106"/>
      <c r="BV179" s="41"/>
      <c r="BW179" s="42"/>
      <c r="BX179" s="226" t="str">
        <f t="shared" si="596"/>
        <v>Mangrove Restoration</v>
      </c>
      <c r="BY179" s="102"/>
      <c r="BZ179" s="103"/>
      <c r="CA179" s="106"/>
      <c r="CB179" s="41"/>
      <c r="CC179" s="42"/>
      <c r="CD179" s="226" t="str">
        <f t="shared" si="597"/>
        <v>Mangrove Restoration</v>
      </c>
      <c r="CE179" s="102"/>
      <c r="CF179" s="103"/>
      <c r="CG179" s="106"/>
      <c r="CH179" s="41"/>
      <c r="CI179" s="42"/>
      <c r="CJ179" s="176">
        <f t="shared" si="579"/>
        <v>0</v>
      </c>
      <c r="CK179" s="226" t="str">
        <f t="shared" si="598"/>
        <v>Mangrove Restoration</v>
      </c>
      <c r="CL179" s="102"/>
      <c r="CM179" s="100"/>
      <c r="CN179" s="106"/>
      <c r="CO179" s="41"/>
      <c r="CP179" s="56"/>
      <c r="CQ179" s="226" t="str">
        <f t="shared" si="599"/>
        <v>Mangrove Restoration</v>
      </c>
      <c r="CR179" s="102"/>
      <c r="CS179" s="100"/>
      <c r="CT179" s="106"/>
      <c r="CU179" s="51"/>
      <c r="CV179" s="56"/>
      <c r="CW179" s="226" t="str">
        <f t="shared" si="600"/>
        <v>Mangrove Restoration</v>
      </c>
      <c r="CX179" s="102"/>
      <c r="CY179" s="100"/>
      <c r="CZ179" s="106"/>
      <c r="DA179" s="51"/>
      <c r="DB179" s="56"/>
      <c r="DC179" s="226" t="str">
        <f t="shared" si="601"/>
        <v>Mangrove Restoration</v>
      </c>
      <c r="DD179" s="125"/>
      <c r="DE179" s="126"/>
      <c r="DF179" s="113"/>
      <c r="DG179" s="51"/>
      <c r="DH179" s="52"/>
      <c r="DI179" s="226" t="str">
        <f t="shared" si="602"/>
        <v>Mangrove Restoration</v>
      </c>
      <c r="DJ179" s="125"/>
      <c r="DK179" s="126"/>
      <c r="DL179" s="113"/>
      <c r="DM179" s="51"/>
      <c r="DN179" s="52"/>
      <c r="DO179" s="226" t="str">
        <f t="shared" si="603"/>
        <v>Mangrove Restoration</v>
      </c>
      <c r="DP179" s="102"/>
      <c r="DQ179" s="103"/>
      <c r="DR179" s="106"/>
      <c r="DS179" s="41"/>
      <c r="DT179" s="42"/>
      <c r="DU179" s="226" t="str">
        <f t="shared" si="604"/>
        <v>Mangrove Restoration</v>
      </c>
      <c r="DV179" s="102"/>
      <c r="DW179" s="103"/>
      <c r="DX179" s="106"/>
      <c r="DY179" s="41"/>
      <c r="DZ179" s="42"/>
      <c r="EA179" s="176">
        <f t="shared" si="580"/>
        <v>0</v>
      </c>
      <c r="EB179" s="226" t="str">
        <f t="shared" si="605"/>
        <v>Mangrove Restoration</v>
      </c>
      <c r="EC179" s="102"/>
      <c r="ED179" s="100"/>
      <c r="EE179" s="106"/>
      <c r="EF179" s="51"/>
      <c r="EG179" s="56"/>
      <c r="EH179" s="226" t="str">
        <f t="shared" si="606"/>
        <v>Mangrove Restoration</v>
      </c>
      <c r="EI179" s="102"/>
      <c r="EJ179" s="100"/>
      <c r="EK179" s="106"/>
      <c r="EL179" s="51"/>
      <c r="EM179" s="56"/>
      <c r="EN179" s="226" t="str">
        <f t="shared" si="607"/>
        <v>Mangrove Restoration</v>
      </c>
      <c r="EO179" s="102"/>
      <c r="EP179" s="100"/>
      <c r="EQ179" s="106"/>
      <c r="ER179" s="51"/>
      <c r="ES179" s="56"/>
      <c r="ET179" s="226" t="str">
        <f t="shared" si="608"/>
        <v>Mangrove Restoration</v>
      </c>
      <c r="EU179" s="102"/>
      <c r="EV179" s="103"/>
      <c r="EW179" s="106"/>
      <c r="EX179" s="41"/>
      <c r="EY179" s="42"/>
      <c r="EZ179" s="226" t="str">
        <f t="shared" si="609"/>
        <v>Mangrove Restoration</v>
      </c>
      <c r="FA179" s="125"/>
      <c r="FB179" s="126"/>
      <c r="FC179" s="113"/>
      <c r="FD179" s="51"/>
      <c r="FE179" s="52"/>
      <c r="FF179" s="226" t="str">
        <f t="shared" si="610"/>
        <v>Mangrove Restoration</v>
      </c>
      <c r="FG179" s="102"/>
      <c r="FH179" s="103"/>
      <c r="FI179" s="106"/>
      <c r="FJ179" s="41"/>
      <c r="FK179" s="42"/>
      <c r="FL179" s="226" t="str">
        <f t="shared" si="611"/>
        <v>Mangrove Restoration</v>
      </c>
      <c r="FM179" s="102"/>
      <c r="FN179" s="103"/>
      <c r="FO179" s="106"/>
      <c r="FP179" s="41"/>
      <c r="FQ179" s="42"/>
      <c r="FR179" s="176">
        <f t="shared" si="581"/>
        <v>0</v>
      </c>
      <c r="FS179" s="34"/>
      <c r="FT179" s="34"/>
      <c r="FU179" s="34"/>
      <c r="FV179" s="33"/>
      <c r="FW179" s="37"/>
    </row>
    <row r="180" spans="1:179" ht="12.6" customHeight="1">
      <c r="A180" s="1094"/>
      <c r="B180" s="195" t="s">
        <v>91</v>
      </c>
      <c r="C180" s="226" t="str">
        <f t="shared" si="582"/>
        <v>Tropical Forest Restoration</v>
      </c>
      <c r="D180" s="126"/>
      <c r="E180" s="100"/>
      <c r="F180" s="104"/>
      <c r="G180" s="54"/>
      <c r="H180" s="56"/>
      <c r="I180" s="226" t="str">
        <f t="shared" si="584"/>
        <v>Tropical Forest Restoration</v>
      </c>
      <c r="J180" s="126"/>
      <c r="K180" s="100"/>
      <c r="L180" s="104"/>
      <c r="M180" s="54"/>
      <c r="N180" s="56"/>
      <c r="O180" s="226" t="str">
        <f t="shared" si="585"/>
        <v>Tropical Forest Restoration</v>
      </c>
      <c r="P180" s="126"/>
      <c r="Q180" s="100"/>
      <c r="R180" s="104"/>
      <c r="S180" s="55"/>
      <c r="T180" s="56"/>
      <c r="U180" s="226" t="str">
        <f t="shared" si="586"/>
        <v>Tropical Forest Restoration</v>
      </c>
      <c r="V180" s="100"/>
      <c r="W180" s="100"/>
      <c r="X180" s="104"/>
      <c r="Y180" s="55"/>
      <c r="Z180" s="56"/>
      <c r="AA180" s="226" t="str">
        <f t="shared" si="587"/>
        <v>Tropical Forest Restoration</v>
      </c>
      <c r="AB180" s="100"/>
      <c r="AC180" s="100"/>
      <c r="AD180" s="104"/>
      <c r="AE180" s="55"/>
      <c r="AF180" s="56"/>
      <c r="AG180" s="226" t="str">
        <f t="shared" si="588"/>
        <v>Tropical Forest Restoration</v>
      </c>
      <c r="AH180" s="100"/>
      <c r="AI180" s="100"/>
      <c r="AJ180" s="104"/>
      <c r="AK180" s="55"/>
      <c r="AL180" s="56"/>
      <c r="AM180" s="226" t="str">
        <f t="shared" si="589"/>
        <v>Tropical Forest Restoration</v>
      </c>
      <c r="AN180" s="100"/>
      <c r="AO180" s="100"/>
      <c r="AP180" s="104"/>
      <c r="AQ180" s="55"/>
      <c r="AR180" s="56"/>
      <c r="AS180" s="176">
        <f t="shared" si="590"/>
        <v>0</v>
      </c>
      <c r="AT180" s="226" t="str">
        <f t="shared" si="591"/>
        <v>Tropical Forest Restoration</v>
      </c>
      <c r="AU180" s="100"/>
      <c r="AV180" s="100"/>
      <c r="AW180" s="104"/>
      <c r="AX180" s="55"/>
      <c r="AY180" s="56"/>
      <c r="AZ180" s="226" t="str">
        <f t="shared" si="592"/>
        <v>Tropical Forest Restoration</v>
      </c>
      <c r="BA180" s="100"/>
      <c r="BB180" s="100"/>
      <c r="BC180" s="104"/>
      <c r="BD180" s="55"/>
      <c r="BE180" s="56"/>
      <c r="BF180" s="226" t="str">
        <f t="shared" si="593"/>
        <v>Tropical Forest Restoration</v>
      </c>
      <c r="BG180" s="100"/>
      <c r="BH180" s="100"/>
      <c r="BI180" s="104"/>
      <c r="BJ180" s="55"/>
      <c r="BK180" s="56"/>
      <c r="BL180" s="226" t="str">
        <f t="shared" si="594"/>
        <v>Tropical Forest Restoration</v>
      </c>
      <c r="BM180" s="100"/>
      <c r="BN180" s="100"/>
      <c r="BO180" s="104"/>
      <c r="BP180" s="55"/>
      <c r="BQ180" s="56"/>
      <c r="BR180" s="226" t="str">
        <f t="shared" si="595"/>
        <v>Tropical Forest Restoration</v>
      </c>
      <c r="BS180" s="100"/>
      <c r="BT180" s="100"/>
      <c r="BU180" s="104"/>
      <c r="BV180" s="55"/>
      <c r="BW180" s="56"/>
      <c r="BX180" s="226" t="str">
        <f t="shared" si="596"/>
        <v>Tropical Forest Restoration</v>
      </c>
      <c r="BY180" s="100"/>
      <c r="BZ180" s="100"/>
      <c r="CA180" s="104"/>
      <c r="CB180" s="55"/>
      <c r="CC180" s="56"/>
      <c r="CD180" s="226" t="str">
        <f t="shared" si="597"/>
        <v>Tropical Forest Restoration</v>
      </c>
      <c r="CE180" s="100"/>
      <c r="CF180" s="100"/>
      <c r="CG180" s="104"/>
      <c r="CH180" s="55"/>
      <c r="CI180" s="56"/>
      <c r="CJ180" s="176">
        <f t="shared" si="579"/>
        <v>0</v>
      </c>
      <c r="CK180" s="226" t="str">
        <f t="shared" si="598"/>
        <v>Tropical Forest Restoration</v>
      </c>
      <c r="CL180" s="103"/>
      <c r="CM180" s="100"/>
      <c r="CN180" s="112"/>
      <c r="CO180" s="55"/>
      <c r="CP180" s="56"/>
      <c r="CQ180" s="226" t="str">
        <f t="shared" si="599"/>
        <v>Tropical Forest Restoration</v>
      </c>
      <c r="CR180" s="103"/>
      <c r="CS180" s="100"/>
      <c r="CT180" s="112"/>
      <c r="CU180" s="55"/>
      <c r="CV180" s="56"/>
      <c r="CW180" s="226" t="str">
        <f t="shared" si="600"/>
        <v>Tropical Forest Restoration</v>
      </c>
      <c r="CX180" s="103"/>
      <c r="CY180" s="100"/>
      <c r="CZ180" s="112"/>
      <c r="DA180" s="41"/>
      <c r="DB180" s="56"/>
      <c r="DC180" s="226" t="str">
        <f t="shared" si="601"/>
        <v>Tropical Forest Restoration</v>
      </c>
      <c r="DD180" s="103"/>
      <c r="DE180" s="103"/>
      <c r="DF180" s="106"/>
      <c r="DG180" s="41"/>
      <c r="DH180" s="42"/>
      <c r="DI180" s="226" t="str">
        <f t="shared" si="602"/>
        <v>Tropical Forest Restoration</v>
      </c>
      <c r="DJ180" s="100"/>
      <c r="DK180" s="100"/>
      <c r="DL180" s="104"/>
      <c r="DM180" s="55"/>
      <c r="DN180" s="56"/>
      <c r="DO180" s="226" t="str">
        <f t="shared" si="603"/>
        <v>Tropical Forest Restoration</v>
      </c>
      <c r="DP180" s="103"/>
      <c r="DQ180" s="103"/>
      <c r="DR180" s="106"/>
      <c r="DS180" s="41"/>
      <c r="DT180" s="42"/>
      <c r="DU180" s="226" t="str">
        <f t="shared" si="604"/>
        <v>Tropical Forest Restoration</v>
      </c>
      <c r="DV180" s="103"/>
      <c r="DW180" s="103"/>
      <c r="DX180" s="106"/>
      <c r="DY180" s="41"/>
      <c r="DZ180" s="42"/>
      <c r="EA180" s="176">
        <f t="shared" si="580"/>
        <v>0</v>
      </c>
      <c r="EB180" s="226" t="str">
        <f t="shared" si="605"/>
        <v>Tropical Forest Restoration</v>
      </c>
      <c r="EC180" s="103"/>
      <c r="ED180" s="100"/>
      <c r="EE180" s="112"/>
      <c r="EF180" s="55"/>
      <c r="EG180" s="56"/>
      <c r="EH180" s="226" t="str">
        <f t="shared" si="606"/>
        <v>Tropical Forest Restoration</v>
      </c>
      <c r="EI180" s="103"/>
      <c r="EJ180" s="100"/>
      <c r="EK180" s="112"/>
      <c r="EL180" s="55"/>
      <c r="EM180" s="56"/>
      <c r="EN180" s="226" t="str">
        <f t="shared" si="607"/>
        <v>Tropical Forest Restoration</v>
      </c>
      <c r="EO180" s="103"/>
      <c r="EP180" s="100"/>
      <c r="EQ180" s="112"/>
      <c r="ER180" s="41"/>
      <c r="ES180" s="56"/>
      <c r="ET180" s="226" t="str">
        <f t="shared" si="608"/>
        <v>Tropical Forest Restoration</v>
      </c>
      <c r="EU180" s="103"/>
      <c r="EV180" s="103"/>
      <c r="EW180" s="106"/>
      <c r="EX180" s="41"/>
      <c r="EY180" s="42"/>
      <c r="EZ180" s="226" t="str">
        <f t="shared" si="609"/>
        <v>Tropical Forest Restoration</v>
      </c>
      <c r="FA180" s="100"/>
      <c r="FB180" s="100"/>
      <c r="FC180" s="104"/>
      <c r="FD180" s="55"/>
      <c r="FE180" s="56"/>
      <c r="FF180" s="226" t="str">
        <f t="shared" si="610"/>
        <v>Tropical Forest Restoration</v>
      </c>
      <c r="FG180" s="103"/>
      <c r="FH180" s="103"/>
      <c r="FI180" s="106"/>
      <c r="FJ180" s="41"/>
      <c r="FK180" s="42"/>
      <c r="FL180" s="226" t="str">
        <f t="shared" si="611"/>
        <v>Tropical Forest Restoration</v>
      </c>
      <c r="FM180" s="103"/>
      <c r="FN180" s="103"/>
      <c r="FO180" s="106"/>
      <c r="FP180" s="41"/>
      <c r="FQ180" s="42"/>
      <c r="FR180" s="176">
        <f t="shared" si="581"/>
        <v>0</v>
      </c>
      <c r="FS180" s="32"/>
      <c r="FT180" s="34"/>
      <c r="FU180" s="34"/>
      <c r="FV180" s="38"/>
      <c r="FW180" s="37"/>
    </row>
    <row r="181" spans="1:179" ht="12.6" customHeight="1">
      <c r="A181" s="1094"/>
      <c r="B181" s="195" t="s">
        <v>92</v>
      </c>
      <c r="C181" s="226" t="str">
        <f t="shared" si="582"/>
        <v>Temperate Forest Restoration</v>
      </c>
      <c r="D181" s="126"/>
      <c r="E181" s="100"/>
      <c r="F181" s="106"/>
      <c r="G181" s="291"/>
      <c r="H181" s="56"/>
      <c r="I181" s="226" t="str">
        <f t="shared" si="584"/>
        <v>Temperate Forest Restoration</v>
      </c>
      <c r="J181" s="126"/>
      <c r="K181" s="100"/>
      <c r="L181" s="106"/>
      <c r="M181" s="291"/>
      <c r="N181" s="56"/>
      <c r="O181" s="226" t="str">
        <f t="shared" si="585"/>
        <v>Temperate Forest Restoration</v>
      </c>
      <c r="P181" s="126"/>
      <c r="Q181" s="100"/>
      <c r="R181" s="106"/>
      <c r="S181" s="55"/>
      <c r="T181" s="56"/>
      <c r="U181" s="226" t="str">
        <f t="shared" si="586"/>
        <v>Temperate Forest Restoration</v>
      </c>
      <c r="V181" s="100"/>
      <c r="W181" s="100"/>
      <c r="X181" s="113"/>
      <c r="Y181" s="55"/>
      <c r="Z181" s="56"/>
      <c r="AA181" s="226" t="str">
        <f t="shared" si="587"/>
        <v>Temperate Forest Restoration</v>
      </c>
      <c r="AB181" s="100"/>
      <c r="AC181" s="100"/>
      <c r="AD181" s="113"/>
      <c r="AE181" s="55"/>
      <c r="AF181" s="56"/>
      <c r="AG181" s="226" t="str">
        <f t="shared" si="588"/>
        <v>Temperate Forest Restoration</v>
      </c>
      <c r="AH181" s="100"/>
      <c r="AI181" s="100"/>
      <c r="AJ181" s="113"/>
      <c r="AK181" s="55"/>
      <c r="AL181" s="56"/>
      <c r="AM181" s="226" t="str">
        <f t="shared" si="589"/>
        <v>Temperate Forest Restoration</v>
      </c>
      <c r="AN181" s="100"/>
      <c r="AO181" s="100"/>
      <c r="AP181" s="113"/>
      <c r="AQ181" s="55"/>
      <c r="AR181" s="56"/>
      <c r="AS181" s="176">
        <f t="shared" si="590"/>
        <v>0</v>
      </c>
      <c r="AT181" s="226" t="str">
        <f t="shared" si="591"/>
        <v>Temperate Forest Restoration</v>
      </c>
      <c r="AU181" s="100"/>
      <c r="AV181" s="100"/>
      <c r="AW181" s="104"/>
      <c r="AX181" s="55"/>
      <c r="AY181" s="56"/>
      <c r="AZ181" s="226" t="str">
        <f t="shared" si="592"/>
        <v>Temperate Forest Restoration</v>
      </c>
      <c r="BA181" s="100"/>
      <c r="BB181" s="100"/>
      <c r="BC181" s="104"/>
      <c r="BD181" s="55"/>
      <c r="BE181" s="56"/>
      <c r="BF181" s="226" t="str">
        <f t="shared" si="593"/>
        <v>Temperate Forest Restoration</v>
      </c>
      <c r="BG181" s="100"/>
      <c r="BH181" s="100"/>
      <c r="BI181" s="104"/>
      <c r="BJ181" s="55"/>
      <c r="BK181" s="56"/>
      <c r="BL181" s="226" t="str">
        <f t="shared" si="594"/>
        <v>Temperate Forest Restoration</v>
      </c>
      <c r="BM181" s="100"/>
      <c r="BN181" s="100"/>
      <c r="BO181" s="104"/>
      <c r="BP181" s="55"/>
      <c r="BQ181" s="56"/>
      <c r="BR181" s="226" t="str">
        <f t="shared" si="595"/>
        <v>Temperate Forest Restoration</v>
      </c>
      <c r="BS181" s="100"/>
      <c r="BT181" s="100"/>
      <c r="BU181" s="104"/>
      <c r="BV181" s="55"/>
      <c r="BW181" s="56"/>
      <c r="BX181" s="226" t="str">
        <f t="shared" si="596"/>
        <v>Temperate Forest Restoration</v>
      </c>
      <c r="BY181" s="100"/>
      <c r="BZ181" s="100"/>
      <c r="CA181" s="104"/>
      <c r="CB181" s="55"/>
      <c r="CC181" s="56"/>
      <c r="CD181" s="226" t="str">
        <f t="shared" si="597"/>
        <v>Temperate Forest Restoration</v>
      </c>
      <c r="CE181" s="100"/>
      <c r="CF181" s="100"/>
      <c r="CG181" s="104"/>
      <c r="CH181" s="55"/>
      <c r="CI181" s="56"/>
      <c r="CJ181" s="176">
        <f t="shared" si="579"/>
        <v>0</v>
      </c>
      <c r="CK181" s="226" t="str">
        <f t="shared" si="598"/>
        <v>Temperate Forest Restoration</v>
      </c>
      <c r="CL181" s="103"/>
      <c r="CM181" s="100"/>
      <c r="CN181" s="106"/>
      <c r="CO181" s="55"/>
      <c r="CP181" s="56"/>
      <c r="CQ181" s="226" t="str">
        <f t="shared" si="599"/>
        <v>Temperate Forest Restoration</v>
      </c>
      <c r="CR181" s="103"/>
      <c r="CS181" s="100"/>
      <c r="CT181" s="106"/>
      <c r="CU181" s="55"/>
      <c r="CV181" s="56"/>
      <c r="CW181" s="226" t="str">
        <f t="shared" si="600"/>
        <v>Temperate Forest Restoration</v>
      </c>
      <c r="CX181" s="103"/>
      <c r="CY181" s="100"/>
      <c r="CZ181" s="106"/>
      <c r="DA181" s="41"/>
      <c r="DB181" s="56"/>
      <c r="DC181" s="226" t="str">
        <f t="shared" si="601"/>
        <v>Temperate Forest Restoration</v>
      </c>
      <c r="DD181" s="103"/>
      <c r="DE181" s="103"/>
      <c r="DF181" s="106"/>
      <c r="DG181" s="41"/>
      <c r="DH181" s="42"/>
      <c r="DI181" s="226" t="str">
        <f t="shared" si="602"/>
        <v>Temperate Forest Restoration</v>
      </c>
      <c r="DJ181" s="100"/>
      <c r="DK181" s="100"/>
      <c r="DL181" s="104"/>
      <c r="DM181" s="55"/>
      <c r="DN181" s="56"/>
      <c r="DO181" s="226" t="str">
        <f t="shared" si="603"/>
        <v>Temperate Forest Restoration</v>
      </c>
      <c r="DP181" s="103"/>
      <c r="DQ181" s="103"/>
      <c r="DR181" s="106"/>
      <c r="DS181" s="41"/>
      <c r="DT181" s="42"/>
      <c r="DU181" s="226" t="str">
        <f t="shared" si="604"/>
        <v>Temperate Forest Restoration</v>
      </c>
      <c r="DV181" s="103"/>
      <c r="DW181" s="103"/>
      <c r="DX181" s="106"/>
      <c r="DY181" s="41"/>
      <c r="DZ181" s="42"/>
      <c r="EA181" s="176">
        <f t="shared" si="580"/>
        <v>0</v>
      </c>
      <c r="EB181" s="226" t="str">
        <f t="shared" si="605"/>
        <v>Temperate Forest Restoration</v>
      </c>
      <c r="EC181" s="103"/>
      <c r="ED181" s="100"/>
      <c r="EE181" s="106"/>
      <c r="EF181" s="55"/>
      <c r="EG181" s="56"/>
      <c r="EH181" s="226" t="str">
        <f t="shared" si="606"/>
        <v>Temperate Forest Restoration</v>
      </c>
      <c r="EI181" s="103"/>
      <c r="EJ181" s="100"/>
      <c r="EK181" s="106"/>
      <c r="EL181" s="55"/>
      <c r="EM181" s="56"/>
      <c r="EN181" s="226" t="str">
        <f t="shared" si="607"/>
        <v>Temperate Forest Restoration</v>
      </c>
      <c r="EO181" s="103"/>
      <c r="EP181" s="100"/>
      <c r="EQ181" s="106"/>
      <c r="ER181" s="41"/>
      <c r="ES181" s="56"/>
      <c r="ET181" s="226" t="str">
        <f t="shared" si="608"/>
        <v>Temperate Forest Restoration</v>
      </c>
      <c r="EU181" s="103"/>
      <c r="EV181" s="103"/>
      <c r="EW181" s="106"/>
      <c r="EX181" s="41"/>
      <c r="EY181" s="42"/>
      <c r="EZ181" s="226" t="str">
        <f t="shared" si="609"/>
        <v>Temperate Forest Restoration</v>
      </c>
      <c r="FA181" s="100"/>
      <c r="FB181" s="100"/>
      <c r="FC181" s="104"/>
      <c r="FD181" s="55"/>
      <c r="FE181" s="56"/>
      <c r="FF181" s="226" t="str">
        <f t="shared" si="610"/>
        <v>Temperate Forest Restoration</v>
      </c>
      <c r="FG181" s="103"/>
      <c r="FH181" s="103"/>
      <c r="FI181" s="106"/>
      <c r="FJ181" s="41"/>
      <c r="FK181" s="42"/>
      <c r="FL181" s="226" t="str">
        <f t="shared" si="611"/>
        <v>Temperate Forest Restoration</v>
      </c>
      <c r="FM181" s="103"/>
      <c r="FN181" s="103"/>
      <c r="FO181" s="106"/>
      <c r="FP181" s="41"/>
      <c r="FQ181" s="42"/>
      <c r="FR181" s="176">
        <f t="shared" si="581"/>
        <v>0</v>
      </c>
      <c r="FS181" s="32"/>
      <c r="FT181" s="34"/>
      <c r="FU181" s="34"/>
      <c r="FV181" s="38"/>
      <c r="FW181" s="37"/>
    </row>
    <row r="182" spans="1:179" ht="12.6" customHeight="1">
      <c r="A182" s="1094"/>
      <c r="B182" s="195" t="s">
        <v>93</v>
      </c>
      <c r="C182" s="226" t="str">
        <f t="shared" si="582"/>
        <v>Afforestation</v>
      </c>
      <c r="D182" s="119"/>
      <c r="E182" s="100"/>
      <c r="F182" s="104"/>
      <c r="G182" s="291"/>
      <c r="H182" s="56"/>
      <c r="I182" s="226" t="str">
        <f t="shared" si="584"/>
        <v>Afforestation</v>
      </c>
      <c r="J182" s="119"/>
      <c r="K182" s="100"/>
      <c r="L182" s="104"/>
      <c r="M182" s="291"/>
      <c r="N182" s="56"/>
      <c r="O182" s="226" t="str">
        <f t="shared" si="585"/>
        <v>Afforestation</v>
      </c>
      <c r="P182" s="119"/>
      <c r="Q182" s="100"/>
      <c r="R182" s="104"/>
      <c r="S182" s="55"/>
      <c r="T182" s="56"/>
      <c r="U182" s="226" t="str">
        <f t="shared" si="586"/>
        <v>Afforestation</v>
      </c>
      <c r="V182" s="127">
        <f>'Advance Control'!$F$59</f>
        <v>0.23477923812737261</v>
      </c>
      <c r="W182" s="100">
        <f t="shared" si="612"/>
        <v>9.9881539632848053</v>
      </c>
      <c r="X182" s="104">
        <f>'Advance Control'!$I$59</f>
        <v>0</v>
      </c>
      <c r="Y182" s="55">
        <f t="shared" si="613"/>
        <v>0.23477923812737261</v>
      </c>
      <c r="Z182" s="56">
        <f t="shared" si="614"/>
        <v>0</v>
      </c>
      <c r="AA182" s="226" t="str">
        <f t="shared" si="587"/>
        <v>Afforestation</v>
      </c>
      <c r="AB182" s="127">
        <f>'Advance Control'!$F$59</f>
        <v>0.23477923812737261</v>
      </c>
      <c r="AC182" s="100">
        <f t="shared" si="618"/>
        <v>26.969298863317032</v>
      </c>
      <c r="AD182" s="104">
        <f>'Advance Control'!$I$59</f>
        <v>0</v>
      </c>
      <c r="AE182" s="55">
        <f t="shared" si="615"/>
        <v>0.23477923812737261</v>
      </c>
      <c r="AF182" s="56">
        <f t="shared" si="619"/>
        <v>0</v>
      </c>
      <c r="AG182" s="226" t="str">
        <f t="shared" si="588"/>
        <v>Afforestation</v>
      </c>
      <c r="AH182" s="127">
        <f>'Advance Control'!$F$59</f>
        <v>0.23477923812737261</v>
      </c>
      <c r="AI182" s="100">
        <f t="shared" si="620"/>
        <v>20.034699401325788</v>
      </c>
      <c r="AJ182" s="104">
        <f>'Advance Control'!$I$59</f>
        <v>0</v>
      </c>
      <c r="AK182" s="55">
        <f t="shared" si="616"/>
        <v>0.23477923812737261</v>
      </c>
      <c r="AL182" s="56">
        <f t="shared" si="621"/>
        <v>0</v>
      </c>
      <c r="AM182" s="226" t="str">
        <f t="shared" si="589"/>
        <v>Afforestation</v>
      </c>
      <c r="AN182" s="127">
        <f>'Advance Control'!$F$59</f>
        <v>0.23477923812737261</v>
      </c>
      <c r="AO182" s="100">
        <f>AN182*$AM$203</f>
        <v>8.4083045136904726</v>
      </c>
      <c r="AP182" s="104">
        <f>'Advance Control'!$I$59</f>
        <v>0</v>
      </c>
      <c r="AQ182" s="55">
        <f t="shared" si="617"/>
        <v>0.23477923812737261</v>
      </c>
      <c r="AR182" s="56">
        <f>AP182*$AM$203</f>
        <v>0</v>
      </c>
      <c r="AS182" s="176">
        <f t="shared" si="590"/>
        <v>65.4004567416181</v>
      </c>
      <c r="AT182" s="226" t="str">
        <f t="shared" si="591"/>
        <v>Afforestation</v>
      </c>
      <c r="AU182" s="101"/>
      <c r="AV182" s="100"/>
      <c r="AW182" s="107"/>
      <c r="AX182" s="55"/>
      <c r="AY182" s="56"/>
      <c r="AZ182" s="226" t="str">
        <f t="shared" si="592"/>
        <v>Afforestation</v>
      </c>
      <c r="BA182" s="101"/>
      <c r="BB182" s="100"/>
      <c r="BC182" s="107"/>
      <c r="BD182" s="55"/>
      <c r="BE182" s="56"/>
      <c r="BF182" s="226" t="str">
        <f t="shared" si="593"/>
        <v>Afforestation</v>
      </c>
      <c r="BG182" s="101"/>
      <c r="BH182" s="100"/>
      <c r="BI182" s="107"/>
      <c r="BJ182" s="55"/>
      <c r="BK182" s="56"/>
      <c r="BL182" s="226" t="str">
        <f t="shared" si="594"/>
        <v>Afforestation</v>
      </c>
      <c r="BM182" s="101">
        <f>'Advance Control'!$F$108</f>
        <v>0</v>
      </c>
      <c r="BN182" s="100">
        <f>BM182*$BL$203</f>
        <v>0</v>
      </c>
      <c r="BO182" s="104">
        <f>'Advance Control'!$I$108</f>
        <v>0.4</v>
      </c>
      <c r="BP182" s="55">
        <f>(BM182+BO182)</f>
        <v>0.4</v>
      </c>
      <c r="BQ182" s="56">
        <f>BO182*$BL$203</f>
        <v>7.598254400000001</v>
      </c>
      <c r="BR182" s="226" t="str">
        <f t="shared" si="595"/>
        <v>Afforestation</v>
      </c>
      <c r="BS182" s="101">
        <f>'Advance Control'!$F$108</f>
        <v>0</v>
      </c>
      <c r="BT182" s="126">
        <f>BS182*$BR$203</f>
        <v>0</v>
      </c>
      <c r="BU182" s="104">
        <f>'Advance Control'!$I$108</f>
        <v>0.4</v>
      </c>
      <c r="BV182" s="55">
        <f>(BS182+BU182)</f>
        <v>0.4</v>
      </c>
      <c r="BW182" s="56">
        <f>BU182*$BR$203</f>
        <v>20.653308000000003</v>
      </c>
      <c r="BX182" s="226" t="str">
        <f t="shared" si="596"/>
        <v>Afforestation</v>
      </c>
      <c r="BY182" s="101">
        <f>'Advance Control'!$F$108</f>
        <v>0</v>
      </c>
      <c r="BZ182" s="126">
        <f>BY182*$BX$203</f>
        <v>0</v>
      </c>
      <c r="CA182" s="104">
        <f>'Advance Control'!$I$108</f>
        <v>0.4</v>
      </c>
      <c r="CB182" s="55">
        <f>(BY182+CA182)</f>
        <v>0.4</v>
      </c>
      <c r="CC182" s="56">
        <f>CA182*$BX$203</f>
        <v>12.618905600000001</v>
      </c>
      <c r="CD182" s="226" t="str">
        <f t="shared" si="597"/>
        <v>Afforestation</v>
      </c>
      <c r="CE182" s="101">
        <f>'Advance Control'!$F$108</f>
        <v>0</v>
      </c>
      <c r="CF182" s="126">
        <f>CE182*$CD$203</f>
        <v>0</v>
      </c>
      <c r="CG182" s="104">
        <f>'Advance Control'!$I$108</f>
        <v>0.4</v>
      </c>
      <c r="CH182" s="55">
        <f>(CE182+CG182)</f>
        <v>0.4</v>
      </c>
      <c r="CI182" s="56">
        <f>CG182*$CD$203</f>
        <v>8.6375228000000028</v>
      </c>
      <c r="CJ182" s="176">
        <f t="shared" si="579"/>
        <v>49.507990800000002</v>
      </c>
      <c r="CK182" s="226" t="str">
        <f t="shared" si="598"/>
        <v>Afforestation</v>
      </c>
      <c r="CL182" s="119"/>
      <c r="CM182" s="100"/>
      <c r="CN182" s="109"/>
      <c r="CO182" s="55"/>
      <c r="CP182" s="56"/>
      <c r="CQ182" s="226" t="str">
        <f t="shared" si="599"/>
        <v>Afforestation</v>
      </c>
      <c r="CR182" s="119"/>
      <c r="CS182" s="100"/>
      <c r="CT182" s="109"/>
      <c r="CU182" s="55"/>
      <c r="CV182" s="56"/>
      <c r="CW182" s="226" t="str">
        <f t="shared" si="600"/>
        <v>Afforestation</v>
      </c>
      <c r="CX182" s="119"/>
      <c r="CY182" s="100"/>
      <c r="CZ182" s="109"/>
      <c r="DA182" s="41"/>
      <c r="DB182" s="56"/>
      <c r="DC182" s="226" t="str">
        <f t="shared" si="601"/>
        <v>Afforestation</v>
      </c>
      <c r="DD182" s="119"/>
      <c r="DE182" s="103"/>
      <c r="DF182" s="109"/>
      <c r="DG182" s="41"/>
      <c r="DH182" s="42"/>
      <c r="DI182" s="226" t="str">
        <f t="shared" si="602"/>
        <v>Afforestation</v>
      </c>
      <c r="DJ182" s="101"/>
      <c r="DK182" s="100"/>
      <c r="DL182" s="107"/>
      <c r="DM182" s="55"/>
      <c r="DN182" s="56"/>
      <c r="DO182" s="226" t="str">
        <f t="shared" si="603"/>
        <v>Afforestation</v>
      </c>
      <c r="DP182" s="119"/>
      <c r="DQ182" s="103"/>
      <c r="DR182" s="109"/>
      <c r="DS182" s="41"/>
      <c r="DT182" s="42"/>
      <c r="DU182" s="226" t="str">
        <f t="shared" si="604"/>
        <v>Afforestation</v>
      </c>
      <c r="DV182" s="119"/>
      <c r="DW182" s="103"/>
      <c r="DX182" s="109"/>
      <c r="DY182" s="41"/>
      <c r="DZ182" s="42"/>
      <c r="EA182" s="176">
        <f t="shared" si="580"/>
        <v>0</v>
      </c>
      <c r="EB182" s="226" t="str">
        <f t="shared" si="605"/>
        <v>Afforestation</v>
      </c>
      <c r="EC182" s="119"/>
      <c r="ED182" s="100"/>
      <c r="EE182" s="109"/>
      <c r="EF182" s="55"/>
      <c r="EG182" s="56"/>
      <c r="EH182" s="226" t="str">
        <f t="shared" si="606"/>
        <v>Afforestation</v>
      </c>
      <c r="EI182" s="119"/>
      <c r="EJ182" s="100"/>
      <c r="EK182" s="109"/>
      <c r="EL182" s="55"/>
      <c r="EM182" s="56"/>
      <c r="EN182" s="226" t="str">
        <f t="shared" si="607"/>
        <v>Afforestation</v>
      </c>
      <c r="EO182" s="119"/>
      <c r="EP182" s="100"/>
      <c r="EQ182" s="109"/>
      <c r="ER182" s="41"/>
      <c r="ES182" s="56"/>
      <c r="ET182" s="226" t="str">
        <f t="shared" si="608"/>
        <v>Afforestation</v>
      </c>
      <c r="EU182" s="119"/>
      <c r="EV182" s="103"/>
      <c r="EW182" s="109"/>
      <c r="EX182" s="41"/>
      <c r="EY182" s="42"/>
      <c r="EZ182" s="226" t="str">
        <f t="shared" si="609"/>
        <v>Afforestation</v>
      </c>
      <c r="FA182" s="101"/>
      <c r="FB182" s="100"/>
      <c r="FC182" s="107"/>
      <c r="FD182" s="55"/>
      <c r="FE182" s="56"/>
      <c r="FF182" s="226" t="str">
        <f t="shared" si="610"/>
        <v>Afforestation</v>
      </c>
      <c r="FG182" s="119"/>
      <c r="FH182" s="103"/>
      <c r="FI182" s="109"/>
      <c r="FJ182" s="41"/>
      <c r="FK182" s="42"/>
      <c r="FL182" s="226" t="str">
        <f t="shared" si="611"/>
        <v>Afforestation</v>
      </c>
      <c r="FM182" s="119"/>
      <c r="FN182" s="103"/>
      <c r="FO182" s="109"/>
      <c r="FP182" s="41"/>
      <c r="FQ182" s="42"/>
      <c r="FR182" s="176">
        <f t="shared" si="581"/>
        <v>0</v>
      </c>
      <c r="FS182" s="32"/>
      <c r="FT182" s="34"/>
      <c r="FU182" s="34"/>
      <c r="FV182" s="38"/>
      <c r="FW182" s="37"/>
    </row>
    <row r="183" spans="1:179" ht="12.6" customHeight="1">
      <c r="A183" s="1094"/>
      <c r="B183" s="195" t="s">
        <v>94</v>
      </c>
      <c r="C183" s="226" t="str">
        <f t="shared" si="582"/>
        <v>Bamboo</v>
      </c>
      <c r="D183" s="119"/>
      <c r="E183" s="100"/>
      <c r="F183" s="105"/>
      <c r="G183" s="54"/>
      <c r="H183" s="56"/>
      <c r="I183" s="226" t="str">
        <f t="shared" si="584"/>
        <v>Bamboo</v>
      </c>
      <c r="J183" s="119"/>
      <c r="K183" s="100"/>
      <c r="L183" s="105"/>
      <c r="M183" s="54"/>
      <c r="N183" s="56"/>
      <c r="O183" s="226" t="str">
        <f t="shared" si="585"/>
        <v>Bamboo</v>
      </c>
      <c r="P183" s="119"/>
      <c r="Q183" s="100"/>
      <c r="R183" s="104"/>
      <c r="S183" s="55"/>
      <c r="T183" s="56"/>
      <c r="U183" s="226" t="str">
        <f t="shared" si="586"/>
        <v>Bamboo</v>
      </c>
      <c r="V183" s="127">
        <f>'Advance Control'!$F$60</f>
        <v>1.7837012831334462E-2</v>
      </c>
      <c r="W183" s="100">
        <f>V183*$U$203</f>
        <v>0.7588355419562286</v>
      </c>
      <c r="X183" s="104">
        <f>'Advance Control'!$I$60</f>
        <v>0.34596326823080625</v>
      </c>
      <c r="Y183" s="55">
        <f t="shared" si="613"/>
        <v>0.36380028106214074</v>
      </c>
      <c r="Z183" s="56">
        <f>X183*$U$203</f>
        <v>14.718228137599597</v>
      </c>
      <c r="AA183" s="226" t="str">
        <f t="shared" si="587"/>
        <v>Bamboo</v>
      </c>
      <c r="AB183" s="127">
        <f>'Advance Control'!$F$60</f>
        <v>1.7837012831334462E-2</v>
      </c>
      <c r="AC183" s="100">
        <f t="shared" si="618"/>
        <v>2.0489534496917452</v>
      </c>
      <c r="AD183" s="104">
        <f>'Advance Control'!$I$60</f>
        <v>0.34596326823080625</v>
      </c>
      <c r="AE183" s="55">
        <f t="shared" si="615"/>
        <v>0.36380028106214074</v>
      </c>
      <c r="AF183" s="56">
        <f t="shared" si="619"/>
        <v>39.741106799165095</v>
      </c>
      <c r="AG183" s="226" t="str">
        <f t="shared" si="588"/>
        <v>Bamboo</v>
      </c>
      <c r="AH183" s="127">
        <f>'Advance Control'!$F$60</f>
        <v>1.7837012831334462E-2</v>
      </c>
      <c r="AI183" s="100">
        <f t="shared" si="620"/>
        <v>1.5221072916997123</v>
      </c>
      <c r="AJ183" s="104">
        <f>'Advance Control'!$I$60</f>
        <v>0.34596326823080625</v>
      </c>
      <c r="AK183" s="55">
        <f t="shared" si="616"/>
        <v>0.36380028106214074</v>
      </c>
      <c r="AL183" s="56">
        <f t="shared" si="621"/>
        <v>29.522500107714336</v>
      </c>
      <c r="AM183" s="226" t="str">
        <f t="shared" si="589"/>
        <v>Bamboo</v>
      </c>
      <c r="AN183" s="127">
        <f>'Advance Control'!$F$60</f>
        <v>1.7837012831334462E-2</v>
      </c>
      <c r="AO183" s="100">
        <f t="shared" si="622"/>
        <v>0.63880876646808826</v>
      </c>
      <c r="AP183" s="104">
        <f>'Advance Control'!$I$60</f>
        <v>0.34596326823080625</v>
      </c>
      <c r="AQ183" s="55">
        <f t="shared" si="617"/>
        <v>0.36380028106214074</v>
      </c>
      <c r="AR183" s="56">
        <f t="shared" si="623"/>
        <v>12.3902118987967</v>
      </c>
      <c r="AS183" s="176">
        <f t="shared" si="590"/>
        <v>101.34075199309152</v>
      </c>
      <c r="AT183" s="226" t="str">
        <f t="shared" si="591"/>
        <v>Bamboo</v>
      </c>
      <c r="AU183" s="101"/>
      <c r="AV183" s="100"/>
      <c r="AW183" s="104"/>
      <c r="AX183" s="55"/>
      <c r="AY183" s="56"/>
      <c r="AZ183" s="226" t="str">
        <f t="shared" si="592"/>
        <v>Bamboo</v>
      </c>
      <c r="BA183" s="101"/>
      <c r="BB183" s="100"/>
      <c r="BC183" s="104"/>
      <c r="BD183" s="55"/>
      <c r="BE183" s="56"/>
      <c r="BF183" s="226" t="str">
        <f t="shared" si="593"/>
        <v>Bamboo</v>
      </c>
      <c r="BG183" s="101"/>
      <c r="BH183" s="100"/>
      <c r="BI183" s="104"/>
      <c r="BJ183" s="55"/>
      <c r="BK183" s="56"/>
      <c r="BL183" s="226" t="str">
        <f t="shared" si="594"/>
        <v>Bamboo</v>
      </c>
      <c r="BM183" s="101"/>
      <c r="BN183" s="100"/>
      <c r="BO183" s="104"/>
      <c r="BP183" s="55"/>
      <c r="BQ183" s="56"/>
      <c r="BR183" s="226" t="str">
        <f t="shared" si="595"/>
        <v>Bamboo</v>
      </c>
      <c r="BS183" s="101"/>
      <c r="BT183" s="126"/>
      <c r="BU183" s="104"/>
      <c r="BV183" s="55"/>
      <c r="BW183" s="56"/>
      <c r="BX183" s="226" t="str">
        <f t="shared" si="596"/>
        <v>Bamboo</v>
      </c>
      <c r="BY183" s="101"/>
      <c r="BZ183" s="126"/>
      <c r="CA183" s="104"/>
      <c r="CB183" s="55"/>
      <c r="CC183" s="56"/>
      <c r="CD183" s="226" t="str">
        <f t="shared" si="597"/>
        <v>Bamboo</v>
      </c>
      <c r="CE183" s="101"/>
      <c r="CF183" s="126"/>
      <c r="CG183" s="104"/>
      <c r="CH183" s="55"/>
      <c r="CI183" s="56"/>
      <c r="CJ183" s="176">
        <f t="shared" si="579"/>
        <v>0</v>
      </c>
      <c r="CK183" s="226" t="str">
        <f t="shared" si="598"/>
        <v>Bamboo</v>
      </c>
      <c r="CL183" s="119"/>
      <c r="CM183" s="100"/>
      <c r="CN183" s="106"/>
      <c r="CO183" s="55"/>
      <c r="CP183" s="56"/>
      <c r="CQ183" s="226" t="str">
        <f t="shared" si="599"/>
        <v>Bamboo</v>
      </c>
      <c r="CR183" s="119"/>
      <c r="CS183" s="100"/>
      <c r="CT183" s="106"/>
      <c r="CU183" s="55"/>
      <c r="CV183" s="56"/>
      <c r="CW183" s="226" t="str">
        <f t="shared" si="600"/>
        <v>Bamboo</v>
      </c>
      <c r="CX183" s="119"/>
      <c r="CY183" s="100"/>
      <c r="CZ183" s="106"/>
      <c r="DA183" s="41"/>
      <c r="DB183" s="56"/>
      <c r="DC183" s="226" t="str">
        <f t="shared" si="601"/>
        <v>Bamboo</v>
      </c>
      <c r="DD183" s="119"/>
      <c r="DE183" s="103"/>
      <c r="DF183" s="106"/>
      <c r="DG183" s="41"/>
      <c r="DH183" s="42"/>
      <c r="DI183" s="226" t="str">
        <f t="shared" si="602"/>
        <v>Bamboo</v>
      </c>
      <c r="DJ183" s="101"/>
      <c r="DK183" s="100"/>
      <c r="DL183" s="104"/>
      <c r="DM183" s="55"/>
      <c r="DN183" s="56"/>
      <c r="DO183" s="226" t="str">
        <f t="shared" si="603"/>
        <v>Bamboo</v>
      </c>
      <c r="DP183" s="119"/>
      <c r="DQ183" s="103"/>
      <c r="DR183" s="106"/>
      <c r="DS183" s="41"/>
      <c r="DT183" s="42"/>
      <c r="DU183" s="226" t="str">
        <f t="shared" si="604"/>
        <v>Bamboo</v>
      </c>
      <c r="DV183" s="119"/>
      <c r="DW183" s="103"/>
      <c r="DX183" s="106"/>
      <c r="DY183" s="41"/>
      <c r="DZ183" s="42"/>
      <c r="EA183" s="176">
        <f t="shared" si="580"/>
        <v>0</v>
      </c>
      <c r="EB183" s="226" t="str">
        <f t="shared" si="605"/>
        <v>Bamboo</v>
      </c>
      <c r="EC183" s="119"/>
      <c r="ED183" s="100"/>
      <c r="EE183" s="106"/>
      <c r="EF183" s="55"/>
      <c r="EG183" s="56"/>
      <c r="EH183" s="226" t="str">
        <f t="shared" si="606"/>
        <v>Bamboo</v>
      </c>
      <c r="EI183" s="119"/>
      <c r="EJ183" s="100"/>
      <c r="EK183" s="106"/>
      <c r="EL183" s="55"/>
      <c r="EM183" s="56"/>
      <c r="EN183" s="226" t="str">
        <f t="shared" si="607"/>
        <v>Bamboo</v>
      </c>
      <c r="EO183" s="119"/>
      <c r="EP183" s="100"/>
      <c r="EQ183" s="106"/>
      <c r="ER183" s="41"/>
      <c r="ES183" s="56"/>
      <c r="ET183" s="226" t="str">
        <f t="shared" si="608"/>
        <v>Bamboo</v>
      </c>
      <c r="EU183" s="119"/>
      <c r="EV183" s="103"/>
      <c r="EW183" s="106"/>
      <c r="EX183" s="41"/>
      <c r="EY183" s="42"/>
      <c r="EZ183" s="226" t="str">
        <f t="shared" si="609"/>
        <v>Bamboo</v>
      </c>
      <c r="FA183" s="101"/>
      <c r="FB183" s="100"/>
      <c r="FC183" s="104"/>
      <c r="FD183" s="55"/>
      <c r="FE183" s="56"/>
      <c r="FF183" s="226" t="str">
        <f t="shared" si="610"/>
        <v>Bamboo</v>
      </c>
      <c r="FG183" s="119"/>
      <c r="FH183" s="103"/>
      <c r="FI183" s="106"/>
      <c r="FJ183" s="41"/>
      <c r="FK183" s="42"/>
      <c r="FL183" s="226" t="str">
        <f t="shared" si="611"/>
        <v>Bamboo</v>
      </c>
      <c r="FM183" s="119"/>
      <c r="FN183" s="103"/>
      <c r="FO183" s="106"/>
      <c r="FP183" s="41"/>
      <c r="FQ183" s="42"/>
      <c r="FR183" s="176">
        <f t="shared" si="581"/>
        <v>0</v>
      </c>
      <c r="FS183" s="32"/>
      <c r="FT183" s="34"/>
      <c r="FU183" s="34"/>
      <c r="FV183" s="38"/>
      <c r="FW183" s="37"/>
    </row>
    <row r="184" spans="1:179" ht="12.6" customHeight="1">
      <c r="A184" s="1094"/>
      <c r="B184" s="195" t="s">
        <v>233</v>
      </c>
      <c r="C184" s="226" t="str">
        <f t="shared" si="582"/>
        <v>Grassland Protection</v>
      </c>
      <c r="D184" s="102"/>
      <c r="E184" s="100"/>
      <c r="F184" s="106"/>
      <c r="G184" s="41"/>
      <c r="H184" s="56"/>
      <c r="I184" s="226" t="str">
        <f t="shared" si="584"/>
        <v>Grassland Protection</v>
      </c>
      <c r="J184" s="102"/>
      <c r="K184" s="100"/>
      <c r="L184" s="106"/>
      <c r="M184" s="41"/>
      <c r="N184" s="56"/>
      <c r="O184" s="226" t="str">
        <f t="shared" si="585"/>
        <v>Grassland Protection</v>
      </c>
      <c r="P184" s="102"/>
      <c r="Q184" s="100"/>
      <c r="R184" s="104"/>
      <c r="S184" s="55"/>
      <c r="T184" s="56"/>
      <c r="U184" s="226" t="str">
        <f t="shared" si="586"/>
        <v>Grassland Protection</v>
      </c>
      <c r="V184" s="102"/>
      <c r="W184" s="103"/>
      <c r="X184" s="106"/>
      <c r="Y184" s="41"/>
      <c r="Z184" s="42"/>
      <c r="AA184" s="226" t="str">
        <f t="shared" si="587"/>
        <v>Grassland Protection</v>
      </c>
      <c r="AB184" s="102"/>
      <c r="AC184" s="103"/>
      <c r="AD184" s="106"/>
      <c r="AE184" s="41"/>
      <c r="AF184" s="42"/>
      <c r="AG184" s="226" t="str">
        <f t="shared" si="588"/>
        <v>Grassland Protection</v>
      </c>
      <c r="AH184" s="102"/>
      <c r="AI184" s="103"/>
      <c r="AJ184" s="106"/>
      <c r="AK184" s="41"/>
      <c r="AL184" s="42"/>
      <c r="AM184" s="226" t="str">
        <f t="shared" si="589"/>
        <v>Grassland Protection</v>
      </c>
      <c r="AN184" s="102"/>
      <c r="AO184" s="103"/>
      <c r="AP184" s="106"/>
      <c r="AQ184" s="41"/>
      <c r="AR184" s="42"/>
      <c r="AS184" s="176">
        <f t="shared" si="590"/>
        <v>0</v>
      </c>
      <c r="AT184" s="226" t="str">
        <f t="shared" si="591"/>
        <v>Grassland Protection</v>
      </c>
      <c r="AU184" s="101">
        <f>'Advance Control'!$F$91</f>
        <v>4.1694132494121121E-2</v>
      </c>
      <c r="AV184" s="100">
        <f t="shared" ref="AV184:AV187" si="624">AU184*$AT$203</f>
        <v>4.3673065274102836</v>
      </c>
      <c r="AW184" s="104">
        <f>'Advance Control'!$I$91</f>
        <v>0.11181497595056088</v>
      </c>
      <c r="AX184" s="55">
        <f t="shared" ref="AX184:AX187" si="625">(AU184+AW184)</f>
        <v>0.15350910844468199</v>
      </c>
      <c r="AY184" s="56">
        <f t="shared" ref="AY184:AY187" si="626">AW184*$AT$203</f>
        <v>11.712206133559993</v>
      </c>
      <c r="AZ184" s="226" t="str">
        <f t="shared" si="592"/>
        <v>Grassland Protection</v>
      </c>
      <c r="BA184" s="101">
        <f>'Advance Control'!$F$91</f>
        <v>4.1694132494121121E-2</v>
      </c>
      <c r="BB184" s="100">
        <f t="shared" ref="BB184:BB187" si="627">BA184*$AZ$203</f>
        <v>0.43766339217905431</v>
      </c>
      <c r="BC184" s="104">
        <f>'Advance Control'!$I$91</f>
        <v>0.11181497595056088</v>
      </c>
      <c r="BD184" s="55">
        <f t="shared" ref="BD184:BD187" si="628">(BA184+BC184)</f>
        <v>0.15350910844468199</v>
      </c>
      <c r="BE184" s="56">
        <f t="shared" ref="BE184:BE187" si="629">BC184*$AZ$203</f>
        <v>1.1737220261829893</v>
      </c>
      <c r="BF184" s="226" t="str">
        <f t="shared" si="593"/>
        <v>Grassland Protection</v>
      </c>
      <c r="BG184" s="101">
        <f>'Advance Control'!$F$91</f>
        <v>4.1694132494121121E-2</v>
      </c>
      <c r="BH184" s="100">
        <f t="shared" ref="BH184:BH187" si="630">BG184*$BF$203</f>
        <v>1.8237392552592948</v>
      </c>
      <c r="BI184" s="104">
        <f>'Advance Control'!$I$91</f>
        <v>0.11181497595056088</v>
      </c>
      <c r="BJ184" s="55">
        <f t="shared" ref="BJ184:BJ187" si="631">(BG184+BI184)</f>
        <v>0.15350910844468199</v>
      </c>
      <c r="BK184" s="56">
        <f t="shared" ref="BK184:BK187" si="632">BI184*$BF$203</f>
        <v>4.890888687890671</v>
      </c>
      <c r="BL184" s="226" t="str">
        <f t="shared" si="594"/>
        <v>Grassland Protection</v>
      </c>
      <c r="BM184" s="101"/>
      <c r="BN184" s="100"/>
      <c r="BO184" s="104"/>
      <c r="BP184" s="55"/>
      <c r="BQ184" s="56"/>
      <c r="BR184" s="226" t="str">
        <f t="shared" si="595"/>
        <v>Grassland Protection</v>
      </c>
      <c r="BS184" s="101"/>
      <c r="BT184" s="126"/>
      <c r="BU184" s="104"/>
      <c r="BV184" s="55"/>
      <c r="BW184" s="56"/>
      <c r="BX184" s="226" t="str">
        <f t="shared" si="596"/>
        <v>Grassland Protection</v>
      </c>
      <c r="BY184" s="101"/>
      <c r="BZ184" s="126"/>
      <c r="CA184" s="104"/>
      <c r="CB184" s="55"/>
      <c r="CC184" s="56"/>
      <c r="CD184" s="226" t="str">
        <f t="shared" si="597"/>
        <v>Grassland Protection</v>
      </c>
      <c r="CE184" s="101"/>
      <c r="CF184" s="126"/>
      <c r="CG184" s="104"/>
      <c r="CH184" s="55"/>
      <c r="CI184" s="56"/>
      <c r="CJ184" s="176">
        <f t="shared" si="579"/>
        <v>24.405526022482285</v>
      </c>
      <c r="CK184" s="226" t="str">
        <f t="shared" si="598"/>
        <v>Grassland Protection</v>
      </c>
      <c r="CL184" s="102"/>
      <c r="CM184" s="100"/>
      <c r="CN184" s="106"/>
      <c r="CO184" s="41"/>
      <c r="CP184" s="56"/>
      <c r="CQ184" s="226" t="str">
        <f t="shared" si="599"/>
        <v>Grassland Protection</v>
      </c>
      <c r="CR184" s="102"/>
      <c r="CS184" s="100"/>
      <c r="CT184" s="106"/>
      <c r="CU184" s="41"/>
      <c r="CV184" s="56"/>
      <c r="CW184" s="226" t="str">
        <f t="shared" si="600"/>
        <v>Grassland Protection</v>
      </c>
      <c r="CX184" s="102"/>
      <c r="CY184" s="100"/>
      <c r="CZ184" s="106"/>
      <c r="DA184" s="55"/>
      <c r="DB184" s="56"/>
      <c r="DC184" s="226" t="str">
        <f t="shared" si="601"/>
        <v>Grassland Protection</v>
      </c>
      <c r="DD184" s="99"/>
      <c r="DE184" s="100"/>
      <c r="DF184" s="104"/>
      <c r="DG184" s="55"/>
      <c r="DH184" s="56"/>
      <c r="DI184" s="226" t="str">
        <f t="shared" si="602"/>
        <v>Grassland Protection</v>
      </c>
      <c r="DJ184" s="102"/>
      <c r="DK184" s="103"/>
      <c r="DL184" s="106"/>
      <c r="DM184" s="41"/>
      <c r="DN184" s="42"/>
      <c r="DO184" s="226" t="str">
        <f t="shared" si="603"/>
        <v>Grassland Protection</v>
      </c>
      <c r="DP184" s="99"/>
      <c r="DQ184" s="100"/>
      <c r="DR184" s="104"/>
      <c r="DS184" s="55"/>
      <c r="DT184" s="56"/>
      <c r="DU184" s="226" t="str">
        <f t="shared" si="604"/>
        <v>Grassland Protection</v>
      </c>
      <c r="DV184" s="99"/>
      <c r="DW184" s="100"/>
      <c r="DX184" s="104"/>
      <c r="DY184" s="55"/>
      <c r="DZ184" s="56"/>
      <c r="EA184" s="176">
        <f t="shared" si="580"/>
        <v>0</v>
      </c>
      <c r="EB184" s="226" t="str">
        <f t="shared" si="605"/>
        <v>Grassland Protection</v>
      </c>
      <c r="EC184" s="102"/>
      <c r="ED184" s="100"/>
      <c r="EE184" s="106"/>
      <c r="EF184" s="41"/>
      <c r="EG184" s="56"/>
      <c r="EH184" s="226" t="str">
        <f t="shared" si="606"/>
        <v>Grassland Protection</v>
      </c>
      <c r="EI184" s="102"/>
      <c r="EJ184" s="100"/>
      <c r="EK184" s="106"/>
      <c r="EL184" s="41"/>
      <c r="EM184" s="56"/>
      <c r="EN184" s="226" t="str">
        <f t="shared" si="607"/>
        <v>Grassland Protection</v>
      </c>
      <c r="EO184" s="102"/>
      <c r="EP184" s="100"/>
      <c r="EQ184" s="106"/>
      <c r="ER184" s="55"/>
      <c r="ES184" s="56"/>
      <c r="ET184" s="226" t="str">
        <f t="shared" si="608"/>
        <v>Grassland Protection</v>
      </c>
      <c r="EU184" s="99"/>
      <c r="EV184" s="100"/>
      <c r="EW184" s="104"/>
      <c r="EX184" s="55"/>
      <c r="EY184" s="56"/>
      <c r="EZ184" s="226" t="str">
        <f t="shared" si="609"/>
        <v>Grassland Protection</v>
      </c>
      <c r="FA184" s="102"/>
      <c r="FB184" s="103"/>
      <c r="FC184" s="106"/>
      <c r="FD184" s="41"/>
      <c r="FE184" s="42"/>
      <c r="FF184" s="226" t="str">
        <f t="shared" si="610"/>
        <v>Grassland Protection</v>
      </c>
      <c r="FG184" s="99"/>
      <c r="FH184" s="100"/>
      <c r="FI184" s="104"/>
      <c r="FJ184" s="55"/>
      <c r="FK184" s="56"/>
      <c r="FL184" s="226" t="str">
        <f t="shared" si="611"/>
        <v>Grassland Protection</v>
      </c>
      <c r="FM184" s="99"/>
      <c r="FN184" s="100"/>
      <c r="FO184" s="104"/>
      <c r="FP184" s="55"/>
      <c r="FQ184" s="56"/>
      <c r="FR184" s="176">
        <f t="shared" si="581"/>
        <v>0</v>
      </c>
      <c r="FS184" s="34"/>
      <c r="FT184" s="34"/>
      <c r="FU184" s="34"/>
      <c r="FV184" s="33"/>
      <c r="FW184" s="37"/>
    </row>
    <row r="185" spans="1:179" ht="12.6" customHeight="1">
      <c r="A185" s="1094"/>
      <c r="B185" s="195" t="s">
        <v>243</v>
      </c>
      <c r="C185" s="226" t="str">
        <f t="shared" si="582"/>
        <v>Multistrata Agroforestry</v>
      </c>
      <c r="D185" s="99"/>
      <c r="E185" s="100"/>
      <c r="F185" s="104"/>
      <c r="G185" s="55"/>
      <c r="H185" s="56"/>
      <c r="I185" s="226" t="str">
        <f t="shared" si="584"/>
        <v>Multistrata Agroforestry</v>
      </c>
      <c r="J185" s="99"/>
      <c r="K185" s="100"/>
      <c r="L185" s="104"/>
      <c r="M185" s="55"/>
      <c r="N185" s="56"/>
      <c r="O185" s="226" t="str">
        <f t="shared" si="585"/>
        <v>Multistrata Agroforestry</v>
      </c>
      <c r="P185" s="99"/>
      <c r="Q185" s="100"/>
      <c r="R185" s="104"/>
      <c r="S185" s="55"/>
      <c r="T185" s="56"/>
      <c r="U185" s="226" t="str">
        <f t="shared" si="586"/>
        <v>Multistrata Agroforestry</v>
      </c>
      <c r="V185" s="101"/>
      <c r="W185" s="100"/>
      <c r="X185" s="105"/>
      <c r="Y185" s="54"/>
      <c r="Z185" s="56"/>
      <c r="AA185" s="226" t="str">
        <f t="shared" si="587"/>
        <v>Multistrata Agroforestry</v>
      </c>
      <c r="AB185" s="101"/>
      <c r="AC185" s="100"/>
      <c r="AD185" s="105"/>
      <c r="AE185" s="54"/>
      <c r="AF185" s="56"/>
      <c r="AG185" s="226" t="str">
        <f t="shared" si="588"/>
        <v>Multistrata Agroforestry</v>
      </c>
      <c r="AH185" s="101"/>
      <c r="AI185" s="100"/>
      <c r="AJ185" s="105"/>
      <c r="AK185" s="54"/>
      <c r="AL185" s="56"/>
      <c r="AM185" s="226" t="str">
        <f t="shared" si="589"/>
        <v>Multistrata Agroforestry</v>
      </c>
      <c r="AN185" s="101"/>
      <c r="AO185" s="100"/>
      <c r="AP185" s="105"/>
      <c r="AQ185" s="54"/>
      <c r="AR185" s="56"/>
      <c r="AS185" s="176">
        <f t="shared" si="590"/>
        <v>0</v>
      </c>
      <c r="AT185" s="226" t="str">
        <f t="shared" si="591"/>
        <v>Multistrata Agroforestry</v>
      </c>
      <c r="AU185" s="101"/>
      <c r="AV185" s="100"/>
      <c r="AW185" s="104"/>
      <c r="AX185" s="55"/>
      <c r="AY185" s="56"/>
      <c r="AZ185" s="226" t="str">
        <f t="shared" si="592"/>
        <v>Multistrata Agroforestry</v>
      </c>
      <c r="BA185" s="101"/>
      <c r="BB185" s="100"/>
      <c r="BC185" s="104"/>
      <c r="BD185" s="55"/>
      <c r="BE185" s="56"/>
      <c r="BF185" s="226" t="str">
        <f t="shared" si="593"/>
        <v>Multistrata Agroforestry</v>
      </c>
      <c r="BG185" s="101"/>
      <c r="BH185" s="100"/>
      <c r="BI185" s="104"/>
      <c r="BJ185" s="55"/>
      <c r="BK185" s="56"/>
      <c r="BL185" s="226" t="str">
        <f t="shared" si="594"/>
        <v>Multistrata Agroforestry</v>
      </c>
      <c r="BM185" s="101"/>
      <c r="BN185" s="100"/>
      <c r="BO185" s="104"/>
      <c r="BP185" s="55"/>
      <c r="BQ185" s="56"/>
      <c r="BR185" s="226" t="str">
        <f t="shared" si="595"/>
        <v>Multistrata Agroforestry</v>
      </c>
      <c r="BS185" s="101"/>
      <c r="BT185" s="126"/>
      <c r="BU185" s="104"/>
      <c r="BV185" s="55"/>
      <c r="BW185" s="56"/>
      <c r="BX185" s="226" t="str">
        <f t="shared" si="596"/>
        <v>Multistrata Agroforestry</v>
      </c>
      <c r="BY185" s="101"/>
      <c r="BZ185" s="126"/>
      <c r="CA185" s="104"/>
      <c r="CB185" s="55"/>
      <c r="CC185" s="56"/>
      <c r="CD185" s="226" t="str">
        <f t="shared" si="597"/>
        <v>Multistrata Agroforestry</v>
      </c>
      <c r="CE185" s="101"/>
      <c r="CF185" s="126"/>
      <c r="CG185" s="104"/>
      <c r="CH185" s="55"/>
      <c r="CI185" s="56"/>
      <c r="CJ185" s="176">
        <f t="shared" si="579"/>
        <v>0</v>
      </c>
      <c r="CK185" s="226" t="str">
        <f t="shared" si="598"/>
        <v>Multistrata Agroforestry</v>
      </c>
      <c r="CL185" s="119"/>
      <c r="CM185" s="100"/>
      <c r="CN185" s="111"/>
      <c r="CO185" s="55"/>
      <c r="CP185" s="56"/>
      <c r="CQ185" s="226" t="str">
        <f t="shared" si="599"/>
        <v>Multistrata Agroforestry</v>
      </c>
      <c r="CR185" s="119"/>
      <c r="CS185" s="100"/>
      <c r="CT185" s="111"/>
      <c r="CU185" s="55"/>
      <c r="CV185" s="56"/>
      <c r="CW185" s="226" t="str">
        <f t="shared" si="600"/>
        <v>Multistrata Agroforestry</v>
      </c>
      <c r="CX185" s="119"/>
      <c r="CY185" s="100"/>
      <c r="CZ185" s="111"/>
      <c r="DA185" s="55"/>
      <c r="DB185" s="56"/>
      <c r="DC185" s="226" t="str">
        <f t="shared" si="601"/>
        <v>Multistrata Agroforestry</v>
      </c>
      <c r="DD185" s="119"/>
      <c r="DE185" s="103"/>
      <c r="DF185" s="106"/>
      <c r="DG185" s="41"/>
      <c r="DH185" s="42"/>
      <c r="DI185" s="226" t="str">
        <f t="shared" si="602"/>
        <v>Multistrata Agroforestry</v>
      </c>
      <c r="DJ185" s="119"/>
      <c r="DK185" s="103"/>
      <c r="DL185" s="106"/>
      <c r="DM185" s="41"/>
      <c r="DN185" s="42"/>
      <c r="DO185" s="226" t="str">
        <f t="shared" si="603"/>
        <v>Multistrata Agroforestry</v>
      </c>
      <c r="DP185" s="119"/>
      <c r="DQ185" s="103"/>
      <c r="DR185" s="106"/>
      <c r="DS185" s="41"/>
      <c r="DT185" s="42"/>
      <c r="DU185" s="226" t="str">
        <f t="shared" si="604"/>
        <v>Multistrata Agroforestry</v>
      </c>
      <c r="DV185" s="119"/>
      <c r="DW185" s="103"/>
      <c r="DX185" s="106"/>
      <c r="DY185" s="41"/>
      <c r="DZ185" s="42"/>
      <c r="EA185" s="176">
        <f t="shared" si="580"/>
        <v>0</v>
      </c>
      <c r="EB185" s="226" t="str">
        <f t="shared" si="605"/>
        <v>Multistrata Agroforestry</v>
      </c>
      <c r="EC185" s="119"/>
      <c r="ED185" s="100"/>
      <c r="EE185" s="111"/>
      <c r="EF185" s="55"/>
      <c r="EG185" s="56"/>
      <c r="EH185" s="226" t="str">
        <f t="shared" si="606"/>
        <v>Multistrata Agroforestry</v>
      </c>
      <c r="EI185" s="119"/>
      <c r="EJ185" s="100"/>
      <c r="EK185" s="111"/>
      <c r="EL185" s="55"/>
      <c r="EM185" s="56"/>
      <c r="EN185" s="226" t="str">
        <f t="shared" si="607"/>
        <v>Multistrata Agroforestry</v>
      </c>
      <c r="EO185" s="119"/>
      <c r="EP185" s="100"/>
      <c r="EQ185" s="111"/>
      <c r="ER185" s="55"/>
      <c r="ES185" s="56"/>
      <c r="ET185" s="226" t="str">
        <f t="shared" si="608"/>
        <v>Multistrata Agroforestry</v>
      </c>
      <c r="EU185" s="119"/>
      <c r="EV185" s="103"/>
      <c r="EW185" s="106"/>
      <c r="EX185" s="41"/>
      <c r="EY185" s="42"/>
      <c r="EZ185" s="226" t="str">
        <f t="shared" si="609"/>
        <v>Multistrata Agroforestry</v>
      </c>
      <c r="FA185" s="101"/>
      <c r="FB185" s="100"/>
      <c r="FC185" s="104"/>
      <c r="FD185" s="55"/>
      <c r="FE185" s="56"/>
      <c r="FF185" s="226" t="str">
        <f t="shared" si="610"/>
        <v>Multistrata Agroforestry</v>
      </c>
      <c r="FG185" s="119"/>
      <c r="FH185" s="103"/>
      <c r="FI185" s="106"/>
      <c r="FJ185" s="41"/>
      <c r="FK185" s="42"/>
      <c r="FL185" s="226" t="str">
        <f t="shared" si="611"/>
        <v>Multistrata Agroforestry</v>
      </c>
      <c r="FM185" s="119"/>
      <c r="FN185" s="103"/>
      <c r="FO185" s="106"/>
      <c r="FP185" s="41"/>
      <c r="FQ185" s="42"/>
      <c r="FR185" s="176">
        <f t="shared" si="581"/>
        <v>0</v>
      </c>
      <c r="FS185" s="32"/>
      <c r="FT185" s="34"/>
      <c r="FU185" s="34"/>
      <c r="FV185" s="38"/>
      <c r="FW185" s="37"/>
    </row>
    <row r="186" spans="1:179" ht="12.6" customHeight="1">
      <c r="A186" s="1094"/>
      <c r="B186" s="222" t="s">
        <v>89</v>
      </c>
      <c r="C186" s="226" t="str">
        <f t="shared" si="582"/>
        <v>Silvopasture</v>
      </c>
      <c r="D186" s="99"/>
      <c r="E186" s="100"/>
      <c r="F186" s="104"/>
      <c r="G186" s="55"/>
      <c r="H186" s="56"/>
      <c r="I186" s="226" t="str">
        <f t="shared" si="584"/>
        <v>Silvopasture</v>
      </c>
      <c r="J186" s="99"/>
      <c r="K186" s="100"/>
      <c r="L186" s="104"/>
      <c r="M186" s="55"/>
      <c r="N186" s="56"/>
      <c r="O186" s="226" t="str">
        <f t="shared" si="585"/>
        <v>Silvopasture</v>
      </c>
      <c r="P186" s="99"/>
      <c r="Q186" s="100"/>
      <c r="R186" s="104"/>
      <c r="S186" s="55"/>
      <c r="T186" s="56"/>
      <c r="U186" s="226" t="str">
        <f t="shared" si="586"/>
        <v>Silvopasture</v>
      </c>
      <c r="V186" s="99"/>
      <c r="W186" s="100"/>
      <c r="X186" s="104"/>
      <c r="Y186" s="55"/>
      <c r="Z186" s="56"/>
      <c r="AA186" s="226" t="str">
        <f t="shared" si="587"/>
        <v>Silvopasture</v>
      </c>
      <c r="AB186" s="99"/>
      <c r="AC186" s="100"/>
      <c r="AD186" s="104"/>
      <c r="AE186" s="55"/>
      <c r="AF186" s="56"/>
      <c r="AG186" s="226" t="str">
        <f t="shared" si="588"/>
        <v>Silvopasture</v>
      </c>
      <c r="AH186" s="99"/>
      <c r="AI186" s="100"/>
      <c r="AJ186" s="104"/>
      <c r="AK186" s="55"/>
      <c r="AL186" s="56"/>
      <c r="AM186" s="226" t="str">
        <f t="shared" si="589"/>
        <v>Silvopasture</v>
      </c>
      <c r="AN186" s="99"/>
      <c r="AO186" s="100"/>
      <c r="AP186" s="104"/>
      <c r="AQ186" s="55"/>
      <c r="AR186" s="56"/>
      <c r="AS186" s="176">
        <f t="shared" si="590"/>
        <v>0</v>
      </c>
      <c r="AT186" s="226" t="str">
        <f t="shared" si="591"/>
        <v>Silvopasture</v>
      </c>
      <c r="AU186" s="99">
        <f>'Advance Control'!$F$92</f>
        <v>0.41089700366236204</v>
      </c>
      <c r="AV186" s="100">
        <f t="shared" si="624"/>
        <v>43.039944923688907</v>
      </c>
      <c r="AW186" s="104">
        <f>'Advance Control'!$I$92</f>
        <v>7.5679695009872303E-2</v>
      </c>
      <c r="AX186" s="55">
        <f t="shared" si="625"/>
        <v>0.48657669867223435</v>
      </c>
      <c r="AY186" s="56">
        <f t="shared" si="626"/>
        <v>7.9271687942095372</v>
      </c>
      <c r="AZ186" s="226" t="str">
        <f t="shared" si="592"/>
        <v>Silvopasture</v>
      </c>
      <c r="BA186" s="99">
        <f>'Advance Control'!$F$92</f>
        <v>0.41089700366236204</v>
      </c>
      <c r="BB186" s="100">
        <f t="shared" si="627"/>
        <v>4.3131866692378207</v>
      </c>
      <c r="BC186" s="104">
        <f>'Advance Control'!$I$92</f>
        <v>7.5679695009872303E-2</v>
      </c>
      <c r="BD186" s="55">
        <f t="shared" si="628"/>
        <v>0.48657669867223435</v>
      </c>
      <c r="BE186" s="56">
        <f t="shared" si="629"/>
        <v>0.7944099098780194</v>
      </c>
      <c r="BF186" s="226" t="str">
        <f t="shared" si="593"/>
        <v>Silvopasture</v>
      </c>
      <c r="BG186" s="99">
        <f>'Advance Control'!$F$92</f>
        <v>0.41089700366236204</v>
      </c>
      <c r="BH186" s="100">
        <f t="shared" si="630"/>
        <v>17.973008445568041</v>
      </c>
      <c r="BI186" s="104">
        <f>'Advance Control'!$I$92</f>
        <v>7.5679695009872303E-2</v>
      </c>
      <c r="BJ186" s="55">
        <f t="shared" si="631"/>
        <v>0.48657669867223435</v>
      </c>
      <c r="BK186" s="56">
        <f t="shared" si="632"/>
        <v>3.3102986525745779</v>
      </c>
      <c r="BL186" s="226" t="str">
        <f t="shared" si="594"/>
        <v>Silvopasture</v>
      </c>
      <c r="BM186" s="99"/>
      <c r="BN186" s="100"/>
      <c r="BO186" s="104"/>
      <c r="BP186" s="55"/>
      <c r="BQ186" s="56"/>
      <c r="BR186" s="226" t="str">
        <f t="shared" si="595"/>
        <v>Silvopasture</v>
      </c>
      <c r="BS186" s="99"/>
      <c r="BT186" s="126"/>
      <c r="BU186" s="104"/>
      <c r="BV186" s="55"/>
      <c r="BW186" s="56"/>
      <c r="BX186" s="226" t="str">
        <f t="shared" si="596"/>
        <v>Silvopasture</v>
      </c>
      <c r="BY186" s="99"/>
      <c r="BZ186" s="126"/>
      <c r="CA186" s="104"/>
      <c r="CB186" s="55"/>
      <c r="CC186" s="56"/>
      <c r="CD186" s="226" t="str">
        <f t="shared" si="597"/>
        <v>Silvopasture</v>
      </c>
      <c r="CE186" s="99"/>
      <c r="CF186" s="126"/>
      <c r="CG186" s="104"/>
      <c r="CH186" s="55"/>
      <c r="CI186" s="56"/>
      <c r="CJ186" s="176">
        <f t="shared" si="579"/>
        <v>77.358017395156907</v>
      </c>
      <c r="CK186" s="226" t="str">
        <f t="shared" si="598"/>
        <v>Silvopasture</v>
      </c>
      <c r="CL186" s="102"/>
      <c r="CM186" s="100"/>
      <c r="CN186" s="106"/>
      <c r="CO186" s="55"/>
      <c r="CP186" s="56"/>
      <c r="CQ186" s="226" t="str">
        <f t="shared" si="599"/>
        <v>Silvopasture</v>
      </c>
      <c r="CR186" s="102"/>
      <c r="CS186" s="100"/>
      <c r="CT186" s="106"/>
      <c r="CU186" s="55"/>
      <c r="CV186" s="56"/>
      <c r="CW186" s="226" t="str">
        <f t="shared" si="600"/>
        <v>Silvopasture</v>
      </c>
      <c r="CX186" s="102"/>
      <c r="CY186" s="100"/>
      <c r="CZ186" s="106"/>
      <c r="DA186" s="41"/>
      <c r="DB186" s="56"/>
      <c r="DC186" s="226" t="str">
        <f t="shared" si="601"/>
        <v>Silvopasture</v>
      </c>
      <c r="DD186" s="102"/>
      <c r="DE186" s="103"/>
      <c r="DF186" s="106"/>
      <c r="DG186" s="41"/>
      <c r="DH186" s="42"/>
      <c r="DI186" s="226" t="str">
        <f t="shared" si="602"/>
        <v>Silvopasture</v>
      </c>
      <c r="DJ186" s="99"/>
      <c r="DK186" s="100"/>
      <c r="DL186" s="104"/>
      <c r="DM186" s="55"/>
      <c r="DN186" s="56"/>
      <c r="DO186" s="226" t="str">
        <f t="shared" si="603"/>
        <v>Silvopasture</v>
      </c>
      <c r="DP186" s="102"/>
      <c r="DQ186" s="103"/>
      <c r="DR186" s="106"/>
      <c r="DS186" s="41"/>
      <c r="DT186" s="42"/>
      <c r="DU186" s="226" t="str">
        <f t="shared" si="604"/>
        <v>Silvopasture</v>
      </c>
      <c r="DV186" s="102"/>
      <c r="DW186" s="103"/>
      <c r="DX186" s="106"/>
      <c r="DY186" s="41"/>
      <c r="DZ186" s="42"/>
      <c r="EA186" s="176">
        <f t="shared" si="580"/>
        <v>0</v>
      </c>
      <c r="EB186" s="226" t="str">
        <f t="shared" si="605"/>
        <v>Silvopasture</v>
      </c>
      <c r="EC186" s="102"/>
      <c r="ED186" s="100"/>
      <c r="EE186" s="106"/>
      <c r="EF186" s="55"/>
      <c r="EG186" s="56"/>
      <c r="EH186" s="226" t="str">
        <f t="shared" si="606"/>
        <v>Silvopasture</v>
      </c>
      <c r="EI186" s="102"/>
      <c r="EJ186" s="100"/>
      <c r="EK186" s="106"/>
      <c r="EL186" s="55"/>
      <c r="EM186" s="56"/>
      <c r="EN186" s="226" t="str">
        <f t="shared" si="607"/>
        <v>Silvopasture</v>
      </c>
      <c r="EO186" s="102"/>
      <c r="EP186" s="100"/>
      <c r="EQ186" s="106"/>
      <c r="ER186" s="41"/>
      <c r="ES186" s="56"/>
      <c r="ET186" s="226" t="str">
        <f t="shared" si="608"/>
        <v>Silvopasture</v>
      </c>
      <c r="EU186" s="102"/>
      <c r="EV186" s="103"/>
      <c r="EW186" s="106"/>
      <c r="EX186" s="41"/>
      <c r="EY186" s="42"/>
      <c r="EZ186" s="226" t="str">
        <f t="shared" si="609"/>
        <v>Silvopasture</v>
      </c>
      <c r="FA186" s="99"/>
      <c r="FB186" s="100"/>
      <c r="FC186" s="104"/>
      <c r="FD186" s="55"/>
      <c r="FE186" s="56"/>
      <c r="FF186" s="226" t="str">
        <f t="shared" si="610"/>
        <v>Silvopasture</v>
      </c>
      <c r="FG186" s="102"/>
      <c r="FH186" s="103"/>
      <c r="FI186" s="106"/>
      <c r="FJ186" s="41"/>
      <c r="FK186" s="42"/>
      <c r="FL186" s="226" t="str">
        <f t="shared" si="611"/>
        <v>Silvopasture</v>
      </c>
      <c r="FM186" s="102"/>
      <c r="FN186" s="103"/>
      <c r="FO186" s="106"/>
      <c r="FP186" s="41"/>
      <c r="FQ186" s="42"/>
      <c r="FR186" s="176">
        <f t="shared" si="581"/>
        <v>0</v>
      </c>
      <c r="FS186" s="32"/>
      <c r="FT186" s="34"/>
      <c r="FU186" s="34"/>
      <c r="FV186" s="38"/>
      <c r="FW186" s="37"/>
    </row>
    <row r="187" spans="1:179" ht="12.6" customHeight="1">
      <c r="A187" s="1094"/>
      <c r="B187" s="222" t="s">
        <v>88</v>
      </c>
      <c r="C187" s="226" t="str">
        <f t="shared" si="582"/>
        <v>Managed Grazing</v>
      </c>
      <c r="D187" s="99"/>
      <c r="E187" s="100"/>
      <c r="F187" s="104"/>
      <c r="G187" s="55"/>
      <c r="H187" s="56"/>
      <c r="I187" s="226" t="str">
        <f t="shared" si="584"/>
        <v>Managed Grazing</v>
      </c>
      <c r="J187" s="99"/>
      <c r="K187" s="100"/>
      <c r="L187" s="104"/>
      <c r="M187" s="55"/>
      <c r="N187" s="56"/>
      <c r="O187" s="226" t="str">
        <f t="shared" si="585"/>
        <v>Managed Grazing</v>
      </c>
      <c r="P187" s="99"/>
      <c r="Q187" s="100"/>
      <c r="R187" s="104"/>
      <c r="S187" s="55"/>
      <c r="T187" s="56"/>
      <c r="U187" s="226" t="str">
        <f t="shared" si="586"/>
        <v>Managed Grazing</v>
      </c>
      <c r="V187" s="99"/>
      <c r="W187" s="100"/>
      <c r="X187" s="104"/>
      <c r="Y187" s="55"/>
      <c r="Z187" s="56"/>
      <c r="AA187" s="226" t="str">
        <f t="shared" si="587"/>
        <v>Managed Grazing</v>
      </c>
      <c r="AB187" s="99"/>
      <c r="AC187" s="100"/>
      <c r="AD187" s="104"/>
      <c r="AE187" s="55"/>
      <c r="AF187" s="56"/>
      <c r="AG187" s="226" t="str">
        <f t="shared" si="588"/>
        <v>Managed Grazing</v>
      </c>
      <c r="AH187" s="99"/>
      <c r="AI187" s="100"/>
      <c r="AJ187" s="104"/>
      <c r="AK187" s="55"/>
      <c r="AL187" s="56"/>
      <c r="AM187" s="226" t="str">
        <f t="shared" si="589"/>
        <v>Managed Grazing</v>
      </c>
      <c r="AN187" s="99"/>
      <c r="AO187" s="100"/>
      <c r="AP187" s="104"/>
      <c r="AQ187" s="55"/>
      <c r="AR187" s="56"/>
      <c r="AS187" s="176">
        <f t="shared" si="590"/>
        <v>0</v>
      </c>
      <c r="AT187" s="226" t="str">
        <f t="shared" si="591"/>
        <v>Managed Grazing</v>
      </c>
      <c r="AU187" s="99">
        <f>'Advance Control'!$F$93</f>
        <v>2.199234265493619E-2</v>
      </c>
      <c r="AV187" s="100">
        <f t="shared" si="624"/>
        <v>2.3036167413601691</v>
      </c>
      <c r="AW187" s="104">
        <f>'Advance Control'!$I$93</f>
        <v>0.18654052820459285</v>
      </c>
      <c r="AX187" s="55">
        <f t="shared" si="625"/>
        <v>0.20853287085952904</v>
      </c>
      <c r="AY187" s="56">
        <f t="shared" si="626"/>
        <v>19.539431994882026</v>
      </c>
      <c r="AZ187" s="226" t="str">
        <f t="shared" si="592"/>
        <v>Managed Grazing</v>
      </c>
      <c r="BA187" s="99">
        <f>'Advance Control'!$F$93</f>
        <v>2.199234265493619E-2</v>
      </c>
      <c r="BB187" s="100">
        <f t="shared" si="627"/>
        <v>0.23085366483355046</v>
      </c>
      <c r="BC187" s="104">
        <f>'Advance Control'!$I$93</f>
        <v>0.18654052820459285</v>
      </c>
      <c r="BD187" s="55">
        <f t="shared" si="628"/>
        <v>0.20853287085952904</v>
      </c>
      <c r="BE187" s="56">
        <f t="shared" si="629"/>
        <v>1.9581162976446673</v>
      </c>
      <c r="BF187" s="226" t="str">
        <f t="shared" si="593"/>
        <v>Managed Grazing</v>
      </c>
      <c r="BG187" s="99">
        <f>'Advance Control'!$F$93</f>
        <v>2.199234265493619E-2</v>
      </c>
      <c r="BH187" s="100">
        <f t="shared" si="630"/>
        <v>0.96196505876638216</v>
      </c>
      <c r="BI187" s="104">
        <f>'Advance Control'!$I$93</f>
        <v>0.18654052820459285</v>
      </c>
      <c r="BJ187" s="55">
        <f t="shared" si="631"/>
        <v>0.20853287085952904</v>
      </c>
      <c r="BK187" s="56">
        <f t="shared" si="632"/>
        <v>8.1594522690090283</v>
      </c>
      <c r="BL187" s="226" t="str">
        <f t="shared" si="594"/>
        <v>Managed Grazing</v>
      </c>
      <c r="BM187" s="99"/>
      <c r="BN187" s="100"/>
      <c r="BO187" s="104"/>
      <c r="BP187" s="55"/>
      <c r="BQ187" s="56"/>
      <c r="BR187" s="226" t="str">
        <f t="shared" si="595"/>
        <v>Managed Grazing</v>
      </c>
      <c r="BS187" s="99"/>
      <c r="BT187" s="126"/>
      <c r="BU187" s="104"/>
      <c r="BV187" s="55"/>
      <c r="BW187" s="56"/>
      <c r="BX187" s="226" t="str">
        <f t="shared" si="596"/>
        <v>Managed Grazing</v>
      </c>
      <c r="BY187" s="99"/>
      <c r="BZ187" s="126"/>
      <c r="CA187" s="104"/>
      <c r="CB187" s="55"/>
      <c r="CC187" s="56"/>
      <c r="CD187" s="226" t="str">
        <f t="shared" si="597"/>
        <v>Managed Grazing</v>
      </c>
      <c r="CE187" s="99"/>
      <c r="CF187" s="126"/>
      <c r="CG187" s="104"/>
      <c r="CH187" s="55"/>
      <c r="CI187" s="56"/>
      <c r="CJ187" s="176">
        <f t="shared" si="579"/>
        <v>33.153436026495825</v>
      </c>
      <c r="CK187" s="226" t="str">
        <f t="shared" si="598"/>
        <v>Managed Grazing</v>
      </c>
      <c r="CL187" s="102"/>
      <c r="CM187" s="100"/>
      <c r="CN187" s="106"/>
      <c r="CO187" s="55"/>
      <c r="CP187" s="56"/>
      <c r="CQ187" s="226" t="str">
        <f t="shared" si="599"/>
        <v>Managed Grazing</v>
      </c>
      <c r="CR187" s="102"/>
      <c r="CS187" s="100"/>
      <c r="CT187" s="106"/>
      <c r="CU187" s="41"/>
      <c r="CV187" s="56"/>
      <c r="CW187" s="226" t="str">
        <f t="shared" si="600"/>
        <v>Managed Grazing</v>
      </c>
      <c r="CX187" s="102"/>
      <c r="CY187" s="100"/>
      <c r="CZ187" s="106"/>
      <c r="DA187" s="41"/>
      <c r="DB187" s="56"/>
      <c r="DC187" s="226" t="str">
        <f t="shared" si="601"/>
        <v>Managed Grazing</v>
      </c>
      <c r="DD187" s="102"/>
      <c r="DE187" s="103"/>
      <c r="DF187" s="106"/>
      <c r="DG187" s="41"/>
      <c r="DH187" s="42"/>
      <c r="DI187" s="226" t="str">
        <f t="shared" si="602"/>
        <v>Managed Grazing</v>
      </c>
      <c r="DJ187" s="102"/>
      <c r="DK187" s="103"/>
      <c r="DL187" s="106"/>
      <c r="DM187" s="41"/>
      <c r="DN187" s="42"/>
      <c r="DO187" s="226" t="str">
        <f t="shared" si="603"/>
        <v>Managed Grazing</v>
      </c>
      <c r="DP187" s="102"/>
      <c r="DQ187" s="103"/>
      <c r="DR187" s="106"/>
      <c r="DS187" s="41"/>
      <c r="DT187" s="42"/>
      <c r="DU187" s="226" t="str">
        <f t="shared" si="604"/>
        <v>Managed Grazing</v>
      </c>
      <c r="DV187" s="102"/>
      <c r="DW187" s="103"/>
      <c r="DX187" s="106"/>
      <c r="DY187" s="41"/>
      <c r="DZ187" s="42"/>
      <c r="EA187" s="176">
        <f t="shared" si="580"/>
        <v>0</v>
      </c>
      <c r="EB187" s="226" t="str">
        <f t="shared" si="605"/>
        <v>Managed Grazing</v>
      </c>
      <c r="EC187" s="102"/>
      <c r="ED187" s="100"/>
      <c r="EE187" s="106"/>
      <c r="EF187" s="55"/>
      <c r="EG187" s="56"/>
      <c r="EH187" s="226" t="str">
        <f t="shared" si="606"/>
        <v>Managed Grazing</v>
      </c>
      <c r="EI187" s="102"/>
      <c r="EJ187" s="100"/>
      <c r="EK187" s="106"/>
      <c r="EL187" s="55"/>
      <c r="EM187" s="56"/>
      <c r="EN187" s="226" t="str">
        <f t="shared" si="607"/>
        <v>Managed Grazing</v>
      </c>
      <c r="EO187" s="102"/>
      <c r="EP187" s="100"/>
      <c r="EQ187" s="106"/>
      <c r="ER187" s="41"/>
      <c r="ES187" s="56"/>
      <c r="ET187" s="226" t="str">
        <f t="shared" si="608"/>
        <v>Managed Grazing</v>
      </c>
      <c r="EU187" s="102"/>
      <c r="EV187" s="103"/>
      <c r="EW187" s="106"/>
      <c r="EX187" s="41"/>
      <c r="EY187" s="42"/>
      <c r="EZ187" s="226" t="str">
        <f t="shared" si="609"/>
        <v>Managed Grazing</v>
      </c>
      <c r="FA187" s="99"/>
      <c r="FB187" s="100"/>
      <c r="FC187" s="104"/>
      <c r="FD187" s="55"/>
      <c r="FE187" s="56"/>
      <c r="FF187" s="226" t="str">
        <f t="shared" si="610"/>
        <v>Managed Grazing</v>
      </c>
      <c r="FG187" s="102"/>
      <c r="FH187" s="103"/>
      <c r="FI187" s="106"/>
      <c r="FJ187" s="41"/>
      <c r="FK187" s="42"/>
      <c r="FL187" s="226" t="str">
        <f t="shared" si="611"/>
        <v>Managed Grazing</v>
      </c>
      <c r="FM187" s="102"/>
      <c r="FN187" s="103"/>
      <c r="FO187" s="106"/>
      <c r="FP187" s="41"/>
      <c r="FQ187" s="42"/>
      <c r="FR187" s="176">
        <f t="shared" si="581"/>
        <v>0</v>
      </c>
      <c r="FS187" s="32"/>
      <c r="FT187" s="34"/>
      <c r="FU187" s="34"/>
      <c r="FV187" s="38"/>
      <c r="FW187" s="37"/>
    </row>
    <row r="188" spans="1:179" ht="12.6" customHeight="1">
      <c r="A188" s="1094"/>
      <c r="B188" s="195" t="s">
        <v>97</v>
      </c>
      <c r="C188" s="226" t="str">
        <f t="shared" si="582"/>
        <v>Tropical Tree Staples</v>
      </c>
      <c r="D188" s="99"/>
      <c r="E188" s="100"/>
      <c r="F188" s="104"/>
      <c r="G188" s="55"/>
      <c r="H188" s="56"/>
      <c r="I188" s="226" t="str">
        <f t="shared" si="584"/>
        <v>Tropical Tree Staples</v>
      </c>
      <c r="J188" s="99"/>
      <c r="K188" s="100"/>
      <c r="L188" s="104"/>
      <c r="M188" s="55"/>
      <c r="N188" s="56"/>
      <c r="O188" s="226" t="str">
        <f t="shared" si="585"/>
        <v>Tropical Tree Staples</v>
      </c>
      <c r="P188" s="99"/>
      <c r="Q188" s="100"/>
      <c r="R188" s="104"/>
      <c r="S188" s="55"/>
      <c r="T188" s="56"/>
      <c r="U188" s="226" t="str">
        <f t="shared" si="586"/>
        <v>Tropical Tree Staples</v>
      </c>
      <c r="V188" s="99"/>
      <c r="W188" s="100"/>
      <c r="X188" s="104"/>
      <c r="Y188" s="55"/>
      <c r="Z188" s="56"/>
      <c r="AA188" s="226" t="str">
        <f t="shared" si="587"/>
        <v>Tropical Tree Staples</v>
      </c>
      <c r="AB188" s="99"/>
      <c r="AC188" s="100"/>
      <c r="AD188" s="104"/>
      <c r="AE188" s="55"/>
      <c r="AF188" s="56"/>
      <c r="AG188" s="226" t="str">
        <f t="shared" si="588"/>
        <v>Tropical Tree Staples</v>
      </c>
      <c r="AH188" s="99"/>
      <c r="AI188" s="100"/>
      <c r="AJ188" s="104"/>
      <c r="AK188" s="55"/>
      <c r="AL188" s="56"/>
      <c r="AM188" s="226" t="str">
        <f t="shared" si="589"/>
        <v>Tropical Tree Staples</v>
      </c>
      <c r="AN188" s="99"/>
      <c r="AO188" s="100"/>
      <c r="AP188" s="104"/>
      <c r="AQ188" s="55"/>
      <c r="AR188" s="56"/>
      <c r="AS188" s="176">
        <f t="shared" si="590"/>
        <v>0</v>
      </c>
      <c r="AT188" s="226" t="str">
        <f t="shared" si="591"/>
        <v>Tropical Tree Staples</v>
      </c>
      <c r="AU188" s="99"/>
      <c r="AV188" s="100"/>
      <c r="AW188" s="104"/>
      <c r="AX188" s="55"/>
      <c r="AY188" s="56"/>
      <c r="AZ188" s="226" t="str">
        <f t="shared" si="592"/>
        <v>Tropical Tree Staples</v>
      </c>
      <c r="BA188" s="99"/>
      <c r="BB188" s="100"/>
      <c r="BC188" s="104"/>
      <c r="BD188" s="55"/>
      <c r="BE188" s="56"/>
      <c r="BF188" s="226" t="str">
        <f t="shared" si="593"/>
        <v>Tropical Tree Staples</v>
      </c>
      <c r="BG188" s="99"/>
      <c r="BH188" s="100"/>
      <c r="BI188" s="104"/>
      <c r="BJ188" s="55"/>
      <c r="BK188" s="56"/>
      <c r="BL188" s="226" t="str">
        <f t="shared" si="594"/>
        <v>Tropical Tree Staples</v>
      </c>
      <c r="BM188" s="102"/>
      <c r="BN188" s="100"/>
      <c r="BO188" s="104"/>
      <c r="BP188" s="55"/>
      <c r="BQ188" s="56"/>
      <c r="BR188" s="226" t="str">
        <f t="shared" si="595"/>
        <v>Tropical Tree Staples</v>
      </c>
      <c r="BS188" s="102"/>
      <c r="BT188" s="126"/>
      <c r="BU188" s="104"/>
      <c r="BV188" s="55"/>
      <c r="BW188" s="56"/>
      <c r="BX188" s="226" t="str">
        <f t="shared" si="596"/>
        <v>Tropical Tree Staples</v>
      </c>
      <c r="BY188" s="102"/>
      <c r="BZ188" s="126"/>
      <c r="CA188" s="104"/>
      <c r="CB188" s="55"/>
      <c r="CC188" s="56"/>
      <c r="CD188" s="226" t="str">
        <f t="shared" si="597"/>
        <v>Tropical Tree Staples</v>
      </c>
      <c r="CE188" s="102"/>
      <c r="CF188" s="126"/>
      <c r="CG188" s="104"/>
      <c r="CH188" s="55"/>
      <c r="CI188" s="56"/>
      <c r="CJ188" s="176">
        <f t="shared" si="579"/>
        <v>0</v>
      </c>
      <c r="CK188" s="226" t="str">
        <f t="shared" si="598"/>
        <v>Tropical Tree Staples</v>
      </c>
      <c r="CL188" s="102"/>
      <c r="CM188" s="100"/>
      <c r="CN188" s="111"/>
      <c r="CO188" s="55"/>
      <c r="CP188" s="56"/>
      <c r="CQ188" s="226" t="str">
        <f t="shared" si="599"/>
        <v>Tropical Tree Staples</v>
      </c>
      <c r="CR188" s="102"/>
      <c r="CS188" s="100"/>
      <c r="CT188" s="111"/>
      <c r="CU188" s="55"/>
      <c r="CV188" s="56"/>
      <c r="CW188" s="226" t="str">
        <f t="shared" si="600"/>
        <v>Tropical Tree Staples</v>
      </c>
      <c r="CX188" s="102"/>
      <c r="CY188" s="100"/>
      <c r="CZ188" s="111"/>
      <c r="DA188" s="55"/>
      <c r="DB188" s="56"/>
      <c r="DC188" s="226" t="str">
        <f t="shared" si="601"/>
        <v>Tropical Tree Staples</v>
      </c>
      <c r="DD188" s="102"/>
      <c r="DE188" s="103"/>
      <c r="DF188" s="106"/>
      <c r="DG188" s="41"/>
      <c r="DH188" s="42"/>
      <c r="DI188" s="226" t="str">
        <f t="shared" si="602"/>
        <v>Tropical Tree Staples</v>
      </c>
      <c r="DJ188" s="102"/>
      <c r="DK188" s="103"/>
      <c r="DL188" s="106"/>
      <c r="DM188" s="41"/>
      <c r="DN188" s="42"/>
      <c r="DO188" s="226" t="str">
        <f t="shared" si="603"/>
        <v>Tropical Tree Staples</v>
      </c>
      <c r="DP188" s="102"/>
      <c r="DQ188" s="103"/>
      <c r="DR188" s="106"/>
      <c r="DS188" s="41"/>
      <c r="DT188" s="42"/>
      <c r="DU188" s="226" t="str">
        <f t="shared" si="604"/>
        <v>Tropical Tree Staples</v>
      </c>
      <c r="DV188" s="102"/>
      <c r="DW188" s="103"/>
      <c r="DX188" s="106"/>
      <c r="DY188" s="41"/>
      <c r="DZ188" s="42"/>
      <c r="EA188" s="176">
        <f t="shared" si="580"/>
        <v>0</v>
      </c>
      <c r="EB188" s="226" t="str">
        <f t="shared" si="605"/>
        <v>Tropical Tree Staples</v>
      </c>
      <c r="EC188" s="102"/>
      <c r="ED188" s="100"/>
      <c r="EE188" s="111"/>
      <c r="EF188" s="55"/>
      <c r="EG188" s="56"/>
      <c r="EH188" s="226" t="str">
        <f t="shared" si="606"/>
        <v>Tropical Tree Staples</v>
      </c>
      <c r="EI188" s="102"/>
      <c r="EJ188" s="100"/>
      <c r="EK188" s="111"/>
      <c r="EL188" s="55"/>
      <c r="EM188" s="56"/>
      <c r="EN188" s="226" t="str">
        <f t="shared" si="607"/>
        <v>Tropical Tree Staples</v>
      </c>
      <c r="EO188" s="102"/>
      <c r="EP188" s="100"/>
      <c r="EQ188" s="111"/>
      <c r="ER188" s="55"/>
      <c r="ES188" s="56"/>
      <c r="ET188" s="226" t="str">
        <f t="shared" si="608"/>
        <v>Tropical Tree Staples</v>
      </c>
      <c r="EU188" s="99"/>
      <c r="EV188" s="100"/>
      <c r="EW188" s="104"/>
      <c r="EX188" s="55"/>
      <c r="EY188" s="56"/>
      <c r="EZ188" s="226" t="str">
        <f t="shared" si="609"/>
        <v>Tropical Tree Staples</v>
      </c>
      <c r="FA188" s="102"/>
      <c r="FB188" s="103"/>
      <c r="FC188" s="106"/>
      <c r="FD188" s="41"/>
      <c r="FE188" s="42"/>
      <c r="FF188" s="226" t="str">
        <f t="shared" si="610"/>
        <v>Tropical Tree Staples</v>
      </c>
      <c r="FG188" s="102"/>
      <c r="FH188" s="103"/>
      <c r="FI188" s="106"/>
      <c r="FJ188" s="41"/>
      <c r="FK188" s="42"/>
      <c r="FL188" s="226" t="str">
        <f t="shared" si="611"/>
        <v>Tropical Tree Staples</v>
      </c>
      <c r="FM188" s="102"/>
      <c r="FN188" s="103"/>
      <c r="FO188" s="106"/>
      <c r="FP188" s="41"/>
      <c r="FQ188" s="42"/>
      <c r="FR188" s="176">
        <f t="shared" si="581"/>
        <v>0</v>
      </c>
      <c r="FS188" s="32"/>
      <c r="FT188" s="34"/>
      <c r="FU188" s="34"/>
      <c r="FV188" s="38"/>
      <c r="FW188" s="37"/>
    </row>
    <row r="189" spans="1:179" ht="12.6" customHeight="1">
      <c r="A189" s="1094"/>
      <c r="B189" s="222" t="s">
        <v>103</v>
      </c>
      <c r="C189" s="226" t="str">
        <f t="shared" si="582"/>
        <v>Farmland Restoration</v>
      </c>
      <c r="D189" s="102"/>
      <c r="E189" s="103"/>
      <c r="F189" s="106"/>
      <c r="G189" s="41"/>
      <c r="H189" s="42"/>
      <c r="I189" s="226" t="str">
        <f t="shared" si="584"/>
        <v>Farmland Restoration</v>
      </c>
      <c r="J189" s="102"/>
      <c r="K189" s="103"/>
      <c r="L189" s="106"/>
      <c r="M189" s="41"/>
      <c r="N189" s="42"/>
      <c r="O189" s="226" t="str">
        <f t="shared" si="585"/>
        <v>Farmland Restoration</v>
      </c>
      <c r="P189" s="99"/>
      <c r="Q189" s="100"/>
      <c r="R189" s="104"/>
      <c r="S189" s="55"/>
      <c r="T189" s="56"/>
      <c r="U189" s="226" t="str">
        <f t="shared" si="586"/>
        <v>Farmland Restoration</v>
      </c>
      <c r="V189" s="102"/>
      <c r="W189" s="103"/>
      <c r="X189" s="106"/>
      <c r="Y189" s="41"/>
      <c r="Z189" s="42"/>
      <c r="AA189" s="226" t="str">
        <f t="shared" si="587"/>
        <v>Farmland Restoration</v>
      </c>
      <c r="AB189" s="102"/>
      <c r="AC189" s="103"/>
      <c r="AD189" s="106"/>
      <c r="AE189" s="41"/>
      <c r="AF189" s="42"/>
      <c r="AG189" s="226" t="str">
        <f t="shared" si="588"/>
        <v>Farmland Restoration</v>
      </c>
      <c r="AH189" s="102"/>
      <c r="AI189" s="103"/>
      <c r="AJ189" s="106"/>
      <c r="AK189" s="41"/>
      <c r="AL189" s="42"/>
      <c r="AM189" s="226" t="str">
        <f t="shared" si="589"/>
        <v>Farmland Restoration</v>
      </c>
      <c r="AN189" s="102"/>
      <c r="AO189" s="103"/>
      <c r="AP189" s="106"/>
      <c r="AQ189" s="41"/>
      <c r="AR189" s="42"/>
      <c r="AS189" s="176">
        <f t="shared" si="590"/>
        <v>0</v>
      </c>
      <c r="AT189" s="226" t="str">
        <f t="shared" si="591"/>
        <v>Farmland Restoration</v>
      </c>
      <c r="AU189" s="102"/>
      <c r="AV189" s="100"/>
      <c r="AW189" s="106"/>
      <c r="AX189" s="55"/>
      <c r="AY189" s="56"/>
      <c r="AZ189" s="226" t="str">
        <f t="shared" si="592"/>
        <v>Farmland Restoration</v>
      </c>
      <c r="BA189" s="102"/>
      <c r="BB189" s="100"/>
      <c r="BC189" s="106"/>
      <c r="BD189" s="55"/>
      <c r="BE189" s="56"/>
      <c r="BF189" s="226" t="str">
        <f t="shared" si="593"/>
        <v>Farmland Restoration</v>
      </c>
      <c r="BG189" s="102"/>
      <c r="BH189" s="100"/>
      <c r="BI189" s="106"/>
      <c r="BJ189" s="55"/>
      <c r="BK189" s="56"/>
      <c r="BL189" s="226" t="str">
        <f t="shared" si="594"/>
        <v>Farmland Restoration</v>
      </c>
      <c r="BM189" s="99">
        <f>'Advance Control'!$F$109</f>
        <v>2.3409578732146379E-2</v>
      </c>
      <c r="BN189" s="100">
        <f t="shared" ref="BN189:BN190" si="633">BM189*$BL$203</f>
        <v>0.44467983650919413</v>
      </c>
      <c r="BO189" s="104">
        <f>'Advance Control'!$I$109</f>
        <v>0.32659042126785359</v>
      </c>
      <c r="BP189" s="55">
        <f t="shared" ref="BP189:BP190" si="634">(BM189+BO189)</f>
        <v>0.35</v>
      </c>
      <c r="BQ189" s="56">
        <f t="shared" ref="BQ189:BQ190" si="635">BO189*$BL$203</f>
        <v>6.2037927634908057</v>
      </c>
      <c r="BR189" s="226" t="str">
        <f t="shared" si="595"/>
        <v>Farmland Restoration</v>
      </c>
      <c r="BS189" s="99">
        <f>'Advance Control'!$F$109</f>
        <v>2.3409578732146379E-2</v>
      </c>
      <c r="BT189" s="126">
        <f t="shared" ref="BT189:BT190" si="636">BS189*$BR$203</f>
        <v>1.2087130992631716</v>
      </c>
      <c r="BU189" s="104">
        <f>'Advance Control'!$I$109</f>
        <v>0.32659042126785359</v>
      </c>
      <c r="BV189" s="55">
        <f t="shared" ref="BV189:BV190" si="637">(BS189+BU189)</f>
        <v>0.35</v>
      </c>
      <c r="BW189" s="56">
        <f t="shared" ref="BW189:BW190" si="638">BU189*$BR$203</f>
        <v>16.862931400736827</v>
      </c>
      <c r="BX189" s="226" t="str">
        <f t="shared" si="596"/>
        <v>Farmland Restoration</v>
      </c>
      <c r="BY189" s="99">
        <f>'Advance Control'!$F$109</f>
        <v>2.3409578732146379E-2</v>
      </c>
      <c r="BZ189" s="126">
        <f t="shared" ref="BZ189:BZ190" si="639">BY189*$BX$203</f>
        <v>0.73850816039180711</v>
      </c>
      <c r="CA189" s="104">
        <f>'Advance Control'!$I$109</f>
        <v>0.32659042126785359</v>
      </c>
      <c r="CB189" s="55">
        <f t="shared" ref="CB189:CB190" si="640">(BY189+CA189)</f>
        <v>0.35</v>
      </c>
      <c r="CC189" s="56">
        <f t="shared" ref="CC189:CC190" si="641">CA189*$BX$203</f>
        <v>10.303034239608193</v>
      </c>
      <c r="CD189" s="226" t="str">
        <f t="shared" si="597"/>
        <v>Farmland Restoration</v>
      </c>
      <c r="CE189" s="99">
        <f>'Advance Control'!$F$109</f>
        <v>2.3409578732146379E-2</v>
      </c>
      <c r="CF189" s="126">
        <f t="shared" ref="CF189:CF190" si="642">CE189*$CD$203</f>
        <v>0.50550192509327374</v>
      </c>
      <c r="CG189" s="104">
        <f>'Advance Control'!$I$109</f>
        <v>0.32659042126785359</v>
      </c>
      <c r="CH189" s="55">
        <f t="shared" ref="CH189:CH190" si="643">(CE189+CG189)</f>
        <v>0.35</v>
      </c>
      <c r="CI189" s="56">
        <f t="shared" ref="CI189:CI190" si="644">CG189*$CD$203</f>
        <v>7.0523305249067274</v>
      </c>
      <c r="CJ189" s="176">
        <f t="shared" si="579"/>
        <v>43.31949195</v>
      </c>
      <c r="CK189" s="226" t="str">
        <f t="shared" si="598"/>
        <v>Farmland Restoration</v>
      </c>
      <c r="CL189" s="102"/>
      <c r="CM189" s="100"/>
      <c r="CN189" s="106"/>
      <c r="CO189" s="41"/>
      <c r="CP189" s="56"/>
      <c r="CQ189" s="226" t="str">
        <f t="shared" si="599"/>
        <v>Farmland Restoration</v>
      </c>
      <c r="CR189" s="102"/>
      <c r="CS189" s="100"/>
      <c r="CT189" s="106"/>
      <c r="CU189" s="41"/>
      <c r="CV189" s="56"/>
      <c r="CW189" s="226" t="str">
        <f t="shared" si="600"/>
        <v>Farmland Restoration</v>
      </c>
      <c r="CX189" s="102"/>
      <c r="CY189" s="100"/>
      <c r="CZ189" s="106"/>
      <c r="DA189" s="55"/>
      <c r="DB189" s="56"/>
      <c r="DC189" s="226" t="str">
        <f t="shared" si="601"/>
        <v>Farmland Restoration</v>
      </c>
      <c r="DD189" s="101"/>
      <c r="DE189" s="100"/>
      <c r="DF189" s="104"/>
      <c r="DG189" s="55"/>
      <c r="DH189" s="56"/>
      <c r="DI189" s="226" t="str">
        <f t="shared" si="602"/>
        <v>Farmland Restoration</v>
      </c>
      <c r="DJ189" s="102"/>
      <c r="DK189" s="103"/>
      <c r="DL189" s="106"/>
      <c r="DM189" s="41"/>
      <c r="DN189" s="42"/>
      <c r="DO189" s="226" t="str">
        <f t="shared" si="603"/>
        <v>Farmland Restoration</v>
      </c>
      <c r="DP189" s="101"/>
      <c r="DQ189" s="100"/>
      <c r="DR189" s="104"/>
      <c r="DS189" s="55"/>
      <c r="DT189" s="56"/>
      <c r="DU189" s="226" t="str">
        <f t="shared" si="604"/>
        <v>Farmland Restoration</v>
      </c>
      <c r="DV189" s="101"/>
      <c r="DW189" s="100"/>
      <c r="DX189" s="104"/>
      <c r="DY189" s="55"/>
      <c r="DZ189" s="56"/>
      <c r="EA189" s="176">
        <f t="shared" si="580"/>
        <v>0</v>
      </c>
      <c r="EB189" s="226" t="str">
        <f t="shared" si="605"/>
        <v>Farmland Restoration</v>
      </c>
      <c r="EC189" s="102"/>
      <c r="ED189" s="100"/>
      <c r="EE189" s="106"/>
      <c r="EF189" s="41"/>
      <c r="EG189" s="56"/>
      <c r="EH189" s="226" t="str">
        <f t="shared" si="606"/>
        <v>Farmland Restoration</v>
      </c>
      <c r="EI189" s="102"/>
      <c r="EJ189" s="100"/>
      <c r="EK189" s="106"/>
      <c r="EL189" s="41"/>
      <c r="EM189" s="56"/>
      <c r="EN189" s="226" t="str">
        <f t="shared" si="607"/>
        <v>Farmland Restoration</v>
      </c>
      <c r="EO189" s="102"/>
      <c r="EP189" s="100"/>
      <c r="EQ189" s="106"/>
      <c r="ER189" s="41"/>
      <c r="ES189" s="56"/>
      <c r="ET189" s="226" t="str">
        <f t="shared" si="608"/>
        <v>Farmland Restoration</v>
      </c>
      <c r="EU189" s="101"/>
      <c r="EV189" s="100"/>
      <c r="EW189" s="104"/>
      <c r="EX189" s="55"/>
      <c r="EY189" s="56"/>
      <c r="EZ189" s="226" t="str">
        <f t="shared" si="609"/>
        <v>Farmland Restoration</v>
      </c>
      <c r="FA189" s="102"/>
      <c r="FB189" s="103"/>
      <c r="FC189" s="106"/>
      <c r="FD189" s="41"/>
      <c r="FE189" s="42"/>
      <c r="FF189" s="226" t="str">
        <f t="shared" si="610"/>
        <v>Farmland Restoration</v>
      </c>
      <c r="FG189" s="101"/>
      <c r="FH189" s="100"/>
      <c r="FI189" s="104"/>
      <c r="FJ189" s="55"/>
      <c r="FK189" s="56"/>
      <c r="FL189" s="226" t="str">
        <f t="shared" si="611"/>
        <v>Farmland Restoration</v>
      </c>
      <c r="FM189" s="101"/>
      <c r="FN189" s="100"/>
      <c r="FO189" s="104"/>
      <c r="FP189" s="55"/>
      <c r="FQ189" s="56"/>
      <c r="FR189" s="176">
        <f t="shared" si="581"/>
        <v>0</v>
      </c>
      <c r="FS189" s="32"/>
      <c r="FT189" s="34"/>
      <c r="FU189" s="34"/>
      <c r="FV189" s="33"/>
      <c r="FW189" s="37"/>
    </row>
    <row r="190" spans="1:179" ht="12.6" customHeight="1">
      <c r="A190" s="1094"/>
      <c r="B190" s="195" t="s">
        <v>96</v>
      </c>
      <c r="C190" s="226" t="str">
        <f t="shared" si="582"/>
        <v>Perennial Bioenergy Crops</v>
      </c>
      <c r="D190" s="100"/>
      <c r="E190" s="100"/>
      <c r="F190" s="105"/>
      <c r="G190" s="54"/>
      <c r="H190" s="56"/>
      <c r="I190" s="226" t="str">
        <f t="shared" si="584"/>
        <v>Perennial Bioenergy Crops</v>
      </c>
      <c r="J190" s="100"/>
      <c r="K190" s="100"/>
      <c r="L190" s="105"/>
      <c r="M190" s="54"/>
      <c r="N190" s="56"/>
      <c r="O190" s="226" t="str">
        <f t="shared" si="585"/>
        <v>Perennial Bioenergy Crops</v>
      </c>
      <c r="P190" s="100"/>
      <c r="Q190" s="100"/>
      <c r="R190" s="105"/>
      <c r="S190" s="55"/>
      <c r="T190" s="56"/>
      <c r="U190" s="226" t="str">
        <f t="shared" si="586"/>
        <v>Perennial Bioenergy Crops</v>
      </c>
      <c r="V190" s="100"/>
      <c r="W190" s="100"/>
      <c r="X190" s="105"/>
      <c r="Y190" s="54"/>
      <c r="Z190" s="56"/>
      <c r="AA190" s="226" t="str">
        <f t="shared" si="587"/>
        <v>Perennial Bioenergy Crops</v>
      </c>
      <c r="AB190" s="100"/>
      <c r="AC190" s="100"/>
      <c r="AD190" s="105"/>
      <c r="AE190" s="54"/>
      <c r="AF190" s="56"/>
      <c r="AG190" s="226" t="str">
        <f t="shared" si="588"/>
        <v>Perennial Bioenergy Crops</v>
      </c>
      <c r="AH190" s="100"/>
      <c r="AI190" s="100"/>
      <c r="AJ190" s="105"/>
      <c r="AK190" s="54"/>
      <c r="AL190" s="56"/>
      <c r="AM190" s="226" t="str">
        <f t="shared" si="589"/>
        <v>Perennial Bioenergy Crops</v>
      </c>
      <c r="AN190" s="100"/>
      <c r="AO190" s="100"/>
      <c r="AP190" s="105"/>
      <c r="AQ190" s="54"/>
      <c r="AR190" s="56"/>
      <c r="AS190" s="176">
        <f t="shared" si="590"/>
        <v>0</v>
      </c>
      <c r="AT190" s="226" t="str">
        <f t="shared" si="591"/>
        <v>Perennial Bioenergy Crops</v>
      </c>
      <c r="AU190" s="99"/>
      <c r="AV190" s="100"/>
      <c r="AW190" s="104"/>
      <c r="AX190" s="55"/>
      <c r="AY190" s="56"/>
      <c r="AZ190" s="226" t="str">
        <f t="shared" si="592"/>
        <v>Perennial Bioenergy Crops</v>
      </c>
      <c r="BA190" s="99"/>
      <c r="BB190" s="100"/>
      <c r="BC190" s="104"/>
      <c r="BD190" s="55"/>
      <c r="BE190" s="56"/>
      <c r="BF190" s="226" t="str">
        <f t="shared" si="593"/>
        <v>Perennial Bioenergy Crops</v>
      </c>
      <c r="BG190" s="99"/>
      <c r="BH190" s="100"/>
      <c r="BI190" s="104"/>
      <c r="BJ190" s="55"/>
      <c r="BK190" s="56"/>
      <c r="BL190" s="226" t="str">
        <f t="shared" si="594"/>
        <v>Perennial Bioenergy Crops</v>
      </c>
      <c r="BM190" s="99">
        <f>'Advance Control'!$F$110</f>
        <v>2.5553394151598671E-4</v>
      </c>
      <c r="BN190" s="100">
        <f t="shared" si="633"/>
        <v>4.8540297386829717E-3</v>
      </c>
      <c r="BO190" s="104">
        <f>'Advance Control'!$I$110</f>
        <v>0.24974446605848402</v>
      </c>
      <c r="BP190" s="55">
        <f t="shared" si="634"/>
        <v>0.25</v>
      </c>
      <c r="BQ190" s="56">
        <f t="shared" si="635"/>
        <v>4.7440549702613177</v>
      </c>
      <c r="BR190" s="226" t="str">
        <f t="shared" si="595"/>
        <v>Perennial Bioenergy Crops</v>
      </c>
      <c r="BS190" s="99">
        <f>'Advance Control'!$F$110</f>
        <v>2.5553394151598671E-4</v>
      </c>
      <c r="BT190" s="126">
        <f t="shared" si="636"/>
        <v>1.3194052996459153E-2</v>
      </c>
      <c r="BU190" s="104">
        <f>'Advance Control'!$I$110</f>
        <v>0.24974446605848402</v>
      </c>
      <c r="BV190" s="55">
        <f t="shared" si="637"/>
        <v>0.25</v>
      </c>
      <c r="BW190" s="56">
        <f t="shared" si="638"/>
        <v>12.895123447003542</v>
      </c>
      <c r="BX190" s="226" t="str">
        <f t="shared" si="596"/>
        <v>Perennial Bioenergy Crops</v>
      </c>
      <c r="BY190" s="99">
        <f>'Advance Control'!$F$110</f>
        <v>2.5553394151598671E-4</v>
      </c>
      <c r="BZ190" s="126">
        <f t="shared" si="639"/>
        <v>8.0613967139653939E-3</v>
      </c>
      <c r="CA190" s="104">
        <f>'Advance Control'!$I$110</f>
        <v>0.24974446605848402</v>
      </c>
      <c r="CB190" s="55">
        <f t="shared" si="640"/>
        <v>0.25</v>
      </c>
      <c r="CC190" s="56">
        <f t="shared" si="641"/>
        <v>7.8787546032860352</v>
      </c>
      <c r="CD190" s="226" t="str">
        <f t="shared" si="597"/>
        <v>Perennial Bioenergy Crops</v>
      </c>
      <c r="CE190" s="99">
        <f>'Advance Control'!$F$110</f>
        <v>2.5553394151598671E-4</v>
      </c>
      <c r="CF190" s="126">
        <f t="shared" si="642"/>
        <v>5.5179506150455056E-3</v>
      </c>
      <c r="CG190" s="104">
        <f>'Advance Control'!$I$110</f>
        <v>0.24974446605848402</v>
      </c>
      <c r="CH190" s="55">
        <f t="shared" si="643"/>
        <v>0.25</v>
      </c>
      <c r="CI190" s="56">
        <f t="shared" si="644"/>
        <v>5.3929337993849558</v>
      </c>
      <c r="CJ190" s="176">
        <f t="shared" si="579"/>
        <v>30.942494249999999</v>
      </c>
      <c r="CK190" s="226" t="str">
        <f t="shared" si="598"/>
        <v>Perennial Bioenergy Crops</v>
      </c>
      <c r="CL190" s="102"/>
      <c r="CM190" s="100"/>
      <c r="CN190" s="106"/>
      <c r="CO190" s="55"/>
      <c r="CP190" s="56"/>
      <c r="CQ190" s="226" t="str">
        <f t="shared" si="599"/>
        <v>Perennial Bioenergy Crops</v>
      </c>
      <c r="CR190" s="102"/>
      <c r="CS190" s="100"/>
      <c r="CT190" s="106"/>
      <c r="CU190" s="41"/>
      <c r="CV190" s="56"/>
      <c r="CW190" s="226" t="str">
        <f t="shared" si="600"/>
        <v>Perennial Bioenergy Crops</v>
      </c>
      <c r="CX190" s="102"/>
      <c r="CY190" s="100"/>
      <c r="CZ190" s="106"/>
      <c r="DA190" s="41"/>
      <c r="DB190" s="56"/>
      <c r="DC190" s="226" t="str">
        <f t="shared" si="601"/>
        <v>Perennial Bioenergy Crops</v>
      </c>
      <c r="DD190" s="102"/>
      <c r="DE190" s="103"/>
      <c r="DF190" s="106"/>
      <c r="DG190" s="41"/>
      <c r="DH190" s="42"/>
      <c r="DI190" s="226" t="str">
        <f t="shared" si="602"/>
        <v>Perennial Bioenergy Crops</v>
      </c>
      <c r="DJ190" s="102"/>
      <c r="DK190" s="103"/>
      <c r="DL190" s="106"/>
      <c r="DM190" s="41"/>
      <c r="DN190" s="42"/>
      <c r="DO190" s="226" t="str">
        <f t="shared" si="603"/>
        <v>Perennial Bioenergy Crops</v>
      </c>
      <c r="DP190" s="102"/>
      <c r="DQ190" s="103"/>
      <c r="DR190" s="106"/>
      <c r="DS190" s="41"/>
      <c r="DT190" s="42"/>
      <c r="DU190" s="226" t="str">
        <f t="shared" si="604"/>
        <v>Perennial Bioenergy Crops</v>
      </c>
      <c r="DV190" s="102"/>
      <c r="DW190" s="103"/>
      <c r="DX190" s="106"/>
      <c r="DY190" s="41"/>
      <c r="DZ190" s="42"/>
      <c r="EA190" s="176">
        <f t="shared" si="580"/>
        <v>0</v>
      </c>
      <c r="EB190" s="226" t="str">
        <f t="shared" si="605"/>
        <v>Perennial Bioenergy Crops</v>
      </c>
      <c r="EC190" s="102"/>
      <c r="ED190" s="100"/>
      <c r="EE190" s="106"/>
      <c r="EF190" s="41"/>
      <c r="EG190" s="56"/>
      <c r="EH190" s="226" t="str">
        <f t="shared" si="606"/>
        <v>Perennial Bioenergy Crops</v>
      </c>
      <c r="EI190" s="102"/>
      <c r="EJ190" s="100"/>
      <c r="EK190" s="106"/>
      <c r="EL190" s="55"/>
      <c r="EM190" s="56"/>
      <c r="EN190" s="226" t="str">
        <f t="shared" si="607"/>
        <v>Perennial Bioenergy Crops</v>
      </c>
      <c r="EO190" s="102"/>
      <c r="EP190" s="100"/>
      <c r="EQ190" s="106"/>
      <c r="ER190" s="41"/>
      <c r="ES190" s="56"/>
      <c r="ET190" s="226" t="str">
        <f t="shared" si="608"/>
        <v>Perennial Bioenergy Crops</v>
      </c>
      <c r="EU190" s="102"/>
      <c r="EV190" s="103"/>
      <c r="EW190" s="106"/>
      <c r="EX190" s="41"/>
      <c r="EY190" s="42"/>
      <c r="EZ190" s="226" t="str">
        <f t="shared" si="609"/>
        <v>Perennial Bioenergy Crops</v>
      </c>
      <c r="FA190" s="99"/>
      <c r="FB190" s="100"/>
      <c r="FC190" s="104"/>
      <c r="FD190" s="55"/>
      <c r="FE190" s="56"/>
      <c r="FF190" s="226" t="str">
        <f t="shared" si="610"/>
        <v>Perennial Bioenergy Crops</v>
      </c>
      <c r="FG190" s="102"/>
      <c r="FH190" s="103"/>
      <c r="FI190" s="106"/>
      <c r="FJ190" s="41"/>
      <c r="FK190" s="42"/>
      <c r="FL190" s="226" t="str">
        <f t="shared" si="611"/>
        <v>Perennial Bioenergy Crops</v>
      </c>
      <c r="FM190" s="102"/>
      <c r="FN190" s="103"/>
      <c r="FO190" s="106"/>
      <c r="FP190" s="41"/>
      <c r="FQ190" s="42"/>
      <c r="FR190" s="176">
        <f t="shared" si="581"/>
        <v>0</v>
      </c>
      <c r="FS190" s="32"/>
      <c r="FT190" s="34"/>
      <c r="FU190" s="34"/>
      <c r="FV190" s="38"/>
      <c r="FW190" s="37"/>
    </row>
    <row r="191" spans="1:179" ht="12.6" customHeight="1">
      <c r="A191" s="1094"/>
      <c r="B191" s="195" t="s">
        <v>552</v>
      </c>
      <c r="C191" s="226" t="str">
        <f t="shared" si="582"/>
        <v>Livestock Feed</v>
      </c>
      <c r="D191" s="100"/>
      <c r="E191" s="100"/>
      <c r="F191" s="105"/>
      <c r="G191" s="54"/>
      <c r="H191" s="56"/>
      <c r="I191" s="226" t="str">
        <f t="shared" si="584"/>
        <v>Livestock Feed</v>
      </c>
      <c r="J191" s="100"/>
      <c r="K191" s="100"/>
      <c r="L191" s="105"/>
      <c r="M191" s="54"/>
      <c r="N191" s="56"/>
      <c r="O191" s="226" t="str">
        <f t="shared" si="585"/>
        <v>Livestock Feed</v>
      </c>
      <c r="P191" s="100"/>
      <c r="Q191" s="100"/>
      <c r="R191" s="105"/>
      <c r="S191" s="55"/>
      <c r="T191" s="56"/>
      <c r="U191" s="226" t="str">
        <f t="shared" si="586"/>
        <v>Livestock Feed</v>
      </c>
      <c r="V191" s="100"/>
      <c r="W191" s="100"/>
      <c r="X191" s="105"/>
      <c r="Y191" s="54"/>
      <c r="Z191" s="56"/>
      <c r="AA191" s="226" t="str">
        <f t="shared" si="587"/>
        <v>Livestock Feed</v>
      </c>
      <c r="AB191" s="100"/>
      <c r="AC191" s="100"/>
      <c r="AD191" s="105"/>
      <c r="AE191" s="54"/>
      <c r="AF191" s="56"/>
      <c r="AG191" s="226" t="str">
        <f t="shared" si="588"/>
        <v>Livestock Feed</v>
      </c>
      <c r="AH191" s="100"/>
      <c r="AI191" s="100"/>
      <c r="AJ191" s="105"/>
      <c r="AK191" s="54"/>
      <c r="AL191" s="56"/>
      <c r="AM191" s="226" t="str">
        <f t="shared" si="589"/>
        <v>Livestock Feed</v>
      </c>
      <c r="AN191" s="100"/>
      <c r="AO191" s="100"/>
      <c r="AP191" s="105"/>
      <c r="AQ191" s="54"/>
      <c r="AR191" s="56"/>
      <c r="AS191" s="176">
        <f t="shared" si="590"/>
        <v>0</v>
      </c>
      <c r="AT191" s="226" t="str">
        <f t="shared" si="591"/>
        <v>Livestock Feed</v>
      </c>
      <c r="AU191" s="99"/>
      <c r="AV191" s="100"/>
      <c r="AW191" s="104"/>
      <c r="AX191" s="55"/>
      <c r="AY191" s="56"/>
      <c r="AZ191" s="226" t="str">
        <f t="shared" si="592"/>
        <v>Livestock Feed</v>
      </c>
      <c r="BA191" s="99"/>
      <c r="BB191" s="100"/>
      <c r="BC191" s="104"/>
      <c r="BD191" s="55"/>
      <c r="BE191" s="56"/>
      <c r="BF191" s="226" t="str">
        <f t="shared" si="593"/>
        <v>Livestock Feed</v>
      </c>
      <c r="BG191" s="99"/>
      <c r="BH191" s="100"/>
      <c r="BI191" s="104"/>
      <c r="BJ191" s="55"/>
      <c r="BK191" s="56"/>
      <c r="BL191" s="226" t="str">
        <f t="shared" si="594"/>
        <v>Livestock Feed</v>
      </c>
      <c r="BM191" s="99"/>
      <c r="BN191" s="100"/>
      <c r="BO191" s="104"/>
      <c r="BP191" s="55"/>
      <c r="BQ191" s="56"/>
      <c r="BR191" s="226" t="str">
        <f t="shared" si="595"/>
        <v>Livestock Feed</v>
      </c>
      <c r="BS191" s="99"/>
      <c r="BT191" s="100"/>
      <c r="BU191" s="104"/>
      <c r="BV191" s="55"/>
      <c r="BW191" s="56"/>
      <c r="BX191" s="226" t="str">
        <f t="shared" si="596"/>
        <v>Livestock Feed</v>
      </c>
      <c r="BY191" s="99"/>
      <c r="BZ191" s="100"/>
      <c r="CA191" s="104"/>
      <c r="CB191" s="55"/>
      <c r="CC191" s="56"/>
      <c r="CD191" s="226" t="str">
        <f t="shared" si="597"/>
        <v>Livestock Feed</v>
      </c>
      <c r="CE191" s="99"/>
      <c r="CF191" s="100"/>
      <c r="CG191" s="104"/>
      <c r="CH191" s="55"/>
      <c r="CI191" s="56"/>
      <c r="CJ191" s="176">
        <f t="shared" si="579"/>
        <v>0</v>
      </c>
      <c r="CK191" s="226" t="str">
        <f t="shared" si="598"/>
        <v>Livestock Feed</v>
      </c>
      <c r="CL191" s="102"/>
      <c r="CM191" s="100"/>
      <c r="CN191" s="106"/>
      <c r="CO191" s="55"/>
      <c r="CP191" s="56"/>
      <c r="CQ191" s="226" t="str">
        <f t="shared" si="599"/>
        <v>Livestock Feed</v>
      </c>
      <c r="CR191" s="102"/>
      <c r="CS191" s="100"/>
      <c r="CT191" s="106"/>
      <c r="CU191" s="41"/>
      <c r="CV191" s="56"/>
      <c r="CW191" s="226" t="str">
        <f t="shared" si="600"/>
        <v>Livestock Feed</v>
      </c>
      <c r="CX191" s="102"/>
      <c r="CY191" s="100"/>
      <c r="CZ191" s="106"/>
      <c r="DA191" s="41"/>
      <c r="DB191" s="56"/>
      <c r="DC191" s="226" t="str">
        <f t="shared" si="601"/>
        <v>Livestock Feed</v>
      </c>
      <c r="DD191" s="102"/>
      <c r="DE191" s="103"/>
      <c r="DF191" s="106"/>
      <c r="DG191" s="41"/>
      <c r="DH191" s="42"/>
      <c r="DI191" s="226" t="str">
        <f t="shared" si="602"/>
        <v>Livestock Feed</v>
      </c>
      <c r="DJ191" s="102"/>
      <c r="DK191" s="103"/>
      <c r="DL191" s="106"/>
      <c r="DM191" s="41"/>
      <c r="DN191" s="42"/>
      <c r="DO191" s="226" t="str">
        <f t="shared" si="603"/>
        <v>Livestock Feed</v>
      </c>
      <c r="DP191" s="102"/>
      <c r="DQ191" s="103"/>
      <c r="DR191" s="106"/>
      <c r="DS191" s="41"/>
      <c r="DT191" s="42"/>
      <c r="DU191" s="226" t="str">
        <f t="shared" si="604"/>
        <v>Livestock Feed</v>
      </c>
      <c r="DV191" s="102"/>
      <c r="DW191" s="103"/>
      <c r="DX191" s="106"/>
      <c r="DY191" s="41"/>
      <c r="DZ191" s="42"/>
      <c r="EA191" s="176">
        <f t="shared" si="580"/>
        <v>0</v>
      </c>
      <c r="EB191" s="226" t="str">
        <f t="shared" si="605"/>
        <v>Livestock Feed</v>
      </c>
      <c r="EC191" s="102"/>
      <c r="ED191" s="100"/>
      <c r="EE191" s="106"/>
      <c r="EF191" s="41"/>
      <c r="EG191" s="56"/>
      <c r="EH191" s="226" t="str">
        <f t="shared" si="606"/>
        <v>Livestock Feed</v>
      </c>
      <c r="EI191" s="102"/>
      <c r="EJ191" s="100"/>
      <c r="EK191" s="106"/>
      <c r="EL191" s="55"/>
      <c r="EM191" s="56"/>
      <c r="EN191" s="226" t="str">
        <f t="shared" si="607"/>
        <v>Livestock Feed</v>
      </c>
      <c r="EO191" s="102"/>
      <c r="EP191" s="100"/>
      <c r="EQ191" s="106"/>
      <c r="ER191" s="41"/>
      <c r="ES191" s="56"/>
      <c r="ET191" s="226" t="str">
        <f t="shared" si="608"/>
        <v>Livestock Feed</v>
      </c>
      <c r="EU191" s="102"/>
      <c r="EV191" s="103"/>
      <c r="EW191" s="106"/>
      <c r="EX191" s="41"/>
      <c r="EY191" s="42"/>
      <c r="EZ191" s="226" t="str">
        <f t="shared" si="609"/>
        <v>Livestock Feed</v>
      </c>
      <c r="FA191" s="99"/>
      <c r="FB191" s="100"/>
      <c r="FC191" s="104"/>
      <c r="FD191" s="55"/>
      <c r="FE191" s="56"/>
      <c r="FF191" s="226" t="str">
        <f t="shared" si="610"/>
        <v>Livestock Feed</v>
      </c>
      <c r="FG191" s="102"/>
      <c r="FH191" s="103"/>
      <c r="FI191" s="106"/>
      <c r="FJ191" s="41"/>
      <c r="FK191" s="42"/>
      <c r="FL191" s="226" t="str">
        <f t="shared" si="611"/>
        <v>Livestock Feed</v>
      </c>
      <c r="FM191" s="102"/>
      <c r="FN191" s="103"/>
      <c r="FO191" s="106"/>
      <c r="FP191" s="41"/>
      <c r="FQ191" s="42"/>
      <c r="FR191" s="176">
        <f t="shared" si="581"/>
        <v>0</v>
      </c>
      <c r="FS191" s="32"/>
      <c r="FT191" s="34"/>
      <c r="FU191" s="34"/>
      <c r="FV191" s="38"/>
      <c r="FW191" s="37"/>
    </row>
    <row r="192" spans="1:179" ht="12.6" customHeight="1">
      <c r="A192" s="1094"/>
      <c r="B192" s="195" t="s">
        <v>1</v>
      </c>
      <c r="C192" s="226" t="str">
        <f t="shared" si="582"/>
        <v>SRI</v>
      </c>
      <c r="D192" s="100"/>
      <c r="E192" s="100"/>
      <c r="F192" s="105"/>
      <c r="G192" s="54"/>
      <c r="H192" s="56"/>
      <c r="I192" s="226" t="str">
        <f t="shared" si="584"/>
        <v>SRI</v>
      </c>
      <c r="J192" s="100"/>
      <c r="K192" s="100"/>
      <c r="L192" s="105"/>
      <c r="M192" s="54"/>
      <c r="N192" s="56"/>
      <c r="O192" s="226" t="str">
        <f t="shared" si="585"/>
        <v>SRI</v>
      </c>
      <c r="P192" s="100"/>
      <c r="Q192" s="100"/>
      <c r="R192" s="105"/>
      <c r="S192" s="55"/>
      <c r="T192" s="56"/>
      <c r="U192" s="226" t="str">
        <f t="shared" si="586"/>
        <v>SRI</v>
      </c>
      <c r="V192" s="100"/>
      <c r="W192" s="100"/>
      <c r="X192" s="105"/>
      <c r="Y192" s="54"/>
      <c r="Z192" s="56"/>
      <c r="AA192" s="226" t="str">
        <f t="shared" si="587"/>
        <v>SRI</v>
      </c>
      <c r="AB192" s="100"/>
      <c r="AC192" s="100"/>
      <c r="AD192" s="105"/>
      <c r="AE192" s="54"/>
      <c r="AF192" s="56"/>
      <c r="AG192" s="226" t="str">
        <f t="shared" si="588"/>
        <v>SRI</v>
      </c>
      <c r="AH192" s="100"/>
      <c r="AI192" s="100"/>
      <c r="AJ192" s="105"/>
      <c r="AK192" s="54"/>
      <c r="AL192" s="56"/>
      <c r="AM192" s="226" t="str">
        <f t="shared" si="589"/>
        <v>SRI</v>
      </c>
      <c r="AN192" s="100"/>
      <c r="AO192" s="100"/>
      <c r="AP192" s="105"/>
      <c r="AQ192" s="54"/>
      <c r="AR192" s="56"/>
      <c r="AS192" s="176">
        <f t="shared" si="590"/>
        <v>0</v>
      </c>
      <c r="AT192" s="226" t="str">
        <f t="shared" si="591"/>
        <v>SRI</v>
      </c>
      <c r="AU192" s="100"/>
      <c r="AV192" s="100"/>
      <c r="AW192" s="105"/>
      <c r="AX192" s="55"/>
      <c r="AY192" s="56"/>
      <c r="AZ192" s="226" t="str">
        <f t="shared" si="592"/>
        <v>SRI</v>
      </c>
      <c r="BA192" s="100"/>
      <c r="BB192" s="100"/>
      <c r="BC192" s="105"/>
      <c r="BD192" s="55"/>
      <c r="BE192" s="56"/>
      <c r="BF192" s="226" t="str">
        <f t="shared" si="593"/>
        <v>SRI</v>
      </c>
      <c r="BG192" s="100"/>
      <c r="BH192" s="100"/>
      <c r="BI192" s="105"/>
      <c r="BJ192" s="55"/>
      <c r="BK192" s="56"/>
      <c r="BL192" s="226" t="str">
        <f t="shared" si="594"/>
        <v>SRI</v>
      </c>
      <c r="BM192" s="100"/>
      <c r="BN192" s="100"/>
      <c r="BO192" s="105"/>
      <c r="BP192" s="55"/>
      <c r="BQ192" s="56"/>
      <c r="BR192" s="226" t="str">
        <f t="shared" si="595"/>
        <v>SRI</v>
      </c>
      <c r="BS192" s="100"/>
      <c r="BT192" s="100"/>
      <c r="BU192" s="105"/>
      <c r="BV192" s="55"/>
      <c r="BW192" s="56"/>
      <c r="BX192" s="226" t="str">
        <f t="shared" si="596"/>
        <v>SRI</v>
      </c>
      <c r="BY192" s="100"/>
      <c r="BZ192" s="100"/>
      <c r="CA192" s="105"/>
      <c r="CB192" s="55"/>
      <c r="CC192" s="56"/>
      <c r="CD192" s="226" t="str">
        <f t="shared" si="597"/>
        <v>SRI</v>
      </c>
      <c r="CE192" s="100"/>
      <c r="CF192" s="100"/>
      <c r="CG192" s="105"/>
      <c r="CH192" s="55"/>
      <c r="CI192" s="56"/>
      <c r="CJ192" s="176">
        <f t="shared" si="579"/>
        <v>0</v>
      </c>
      <c r="CK192" s="226" t="str">
        <f t="shared" si="598"/>
        <v>SRI</v>
      </c>
      <c r="CL192" s="122">
        <f>'Advance Control'!$F$130</f>
        <v>5.7993184576379973E-3</v>
      </c>
      <c r="CM192" s="100">
        <f t="shared" ref="CM192:CM196" si="645">CL192*$CK$203</f>
        <v>6.8564541818706887E-2</v>
      </c>
      <c r="CN192" s="111">
        <f>'Advance Control'!$I$130</f>
        <v>3.9384033202584101E-2</v>
      </c>
      <c r="CO192" s="55">
        <f>(CL192+CN192)</f>
        <v>4.5183351660222096E-2</v>
      </c>
      <c r="CP192" s="56">
        <f t="shared" ref="CP192:CP196" si="646">CN192*$CK$203</f>
        <v>0.46563198955756985</v>
      </c>
      <c r="CQ192" s="226" t="str">
        <f t="shared" si="599"/>
        <v>SRI</v>
      </c>
      <c r="CR192" s="122">
        <f>'Advance Control'!$F$130</f>
        <v>5.7993184576379973E-3</v>
      </c>
      <c r="CS192" s="100">
        <f t="shared" ref="CS192:CS196" si="647">CR192*$CQ$203</f>
        <v>5.9708680969333865E-3</v>
      </c>
      <c r="CT192" s="111">
        <f>'Advance Control'!$I$130</f>
        <v>3.9384033202584101E-2</v>
      </c>
      <c r="CU192" s="55">
        <f>(CR192+CT192)</f>
        <v>4.5183351660222096E-2</v>
      </c>
      <c r="CV192" s="56">
        <f t="shared" ref="CV192:CV196" si="648">CT192*$CQ$203</f>
        <v>4.0549052288749735E-2</v>
      </c>
      <c r="CW192" s="226" t="str">
        <f t="shared" si="600"/>
        <v>SRI</v>
      </c>
      <c r="CX192" s="122">
        <f>'Advance Control'!$F$130</f>
        <v>5.7993184576379973E-3</v>
      </c>
      <c r="CY192" s="100">
        <f t="shared" ref="CY192:CY194" si="649">CX192*$CW$203</f>
        <v>7.6646344436265123E-3</v>
      </c>
      <c r="CZ192" s="111">
        <f>'Advance Control'!$I$130</f>
        <v>3.9384033202584101E-2</v>
      </c>
      <c r="DA192" s="55">
        <f>(CX192+CZ192)</f>
        <v>4.5183351660222096E-2</v>
      </c>
      <c r="DB192" s="56">
        <f t="shared" ref="DB192:DB196" si="650">CZ192*$CW$203</f>
        <v>5.2051671177996056E-2</v>
      </c>
      <c r="DC192" s="226" t="str">
        <f t="shared" si="601"/>
        <v>SRI</v>
      </c>
      <c r="DD192" s="119"/>
      <c r="DE192" s="103"/>
      <c r="DF192" s="112"/>
      <c r="DG192" s="41"/>
      <c r="DH192" s="42"/>
      <c r="DI192" s="226" t="str">
        <f t="shared" si="602"/>
        <v>SRI</v>
      </c>
      <c r="DJ192" s="101"/>
      <c r="DK192" s="100"/>
      <c r="DL192" s="115"/>
      <c r="DM192" s="55"/>
      <c r="DN192" s="56"/>
      <c r="DO192" s="226" t="str">
        <f t="shared" si="603"/>
        <v>SRI</v>
      </c>
      <c r="DP192" s="119"/>
      <c r="DQ192" s="103"/>
      <c r="DR192" s="112"/>
      <c r="DS192" s="41"/>
      <c r="DT192" s="42"/>
      <c r="DU192" s="226" t="str">
        <f t="shared" si="604"/>
        <v>SRI</v>
      </c>
      <c r="DV192" s="119"/>
      <c r="DW192" s="103"/>
      <c r="DX192" s="112"/>
      <c r="DY192" s="41"/>
      <c r="DZ192" s="42"/>
      <c r="EA192" s="176">
        <f t="shared" si="580"/>
        <v>0.64043275738358241</v>
      </c>
      <c r="EB192" s="226" t="str">
        <f t="shared" si="605"/>
        <v>SRI</v>
      </c>
      <c r="EC192" s="122">
        <f>'Advance Control'!$F$130</f>
        <v>5.7993184576379973E-3</v>
      </c>
      <c r="ED192" s="100">
        <f t="shared" ref="ED192:ED196" si="651">EC192*$EB$203</f>
        <v>9.1027523344108116E-2</v>
      </c>
      <c r="EE192" s="111">
        <f>'Advance Control'!$I$130</f>
        <v>3.9384033202584101E-2</v>
      </c>
      <c r="EF192" s="55">
        <f>(EC192+EE192)</f>
        <v>4.5183351660222096E-2</v>
      </c>
      <c r="EG192" s="56">
        <f t="shared" ref="EG192:EG196" si="652">EE192*$EB$203</f>
        <v>0.61818143423589456</v>
      </c>
      <c r="EH192" s="226" t="str">
        <f t="shared" si="606"/>
        <v>SRI</v>
      </c>
      <c r="EI192" s="122">
        <f>'Advance Control'!$F$130</f>
        <v>5.7993184576379973E-3</v>
      </c>
      <c r="EJ192" s="100">
        <f t="shared" ref="EJ192:EJ196" si="653">EI192*$EH$203</f>
        <v>1.1891113943050055E-2</v>
      </c>
      <c r="EK192" s="111">
        <f>'Advance Control'!$I$130</f>
        <v>3.9384033202584101E-2</v>
      </c>
      <c r="EL192" s="55">
        <f>(EI192+EK192)</f>
        <v>4.5183351660222096E-2</v>
      </c>
      <c r="EM192" s="56">
        <f t="shared" ref="EM192:EM196" si="654">EK192*$EH$203</f>
        <v>8.0754321351674138E-2</v>
      </c>
      <c r="EN192" s="226" t="str">
        <f t="shared" si="607"/>
        <v>SRI</v>
      </c>
      <c r="EO192" s="122">
        <f>'Advance Control'!$F$130</f>
        <v>5.7993184576379973E-3</v>
      </c>
      <c r="EP192" s="100">
        <f t="shared" ref="EP192:EP196" si="655">EO192*$EN$203</f>
        <v>6.7946995593426845E-2</v>
      </c>
      <c r="EQ192" s="111">
        <f>'Advance Control'!$I$130</f>
        <v>3.9384033202584101E-2</v>
      </c>
      <c r="ER192" s="55">
        <f>(EO192+EQ192)</f>
        <v>4.5183351660222096E-2</v>
      </c>
      <c r="ES192" s="56">
        <f t="shared" ref="ES192:ES196" si="656">EQ192*$EN$203</f>
        <v>0.46143814139795947</v>
      </c>
      <c r="ET192" s="226" t="str">
        <f t="shared" si="608"/>
        <v>SRI</v>
      </c>
      <c r="EU192" s="119"/>
      <c r="EV192" s="103"/>
      <c r="EW192" s="112"/>
      <c r="EX192" s="41"/>
      <c r="EY192" s="42"/>
      <c r="EZ192" s="226" t="str">
        <f t="shared" si="609"/>
        <v>SRI</v>
      </c>
      <c r="FA192" s="101"/>
      <c r="FB192" s="100"/>
      <c r="FC192" s="115"/>
      <c r="FD192" s="55"/>
      <c r="FE192" s="56"/>
      <c r="FF192" s="226" t="str">
        <f t="shared" si="610"/>
        <v>SRI</v>
      </c>
      <c r="FG192" s="119"/>
      <c r="FH192" s="103"/>
      <c r="FI192" s="112"/>
      <c r="FJ192" s="41"/>
      <c r="FK192" s="42"/>
      <c r="FL192" s="226" t="str">
        <f t="shared" si="611"/>
        <v>SRI</v>
      </c>
      <c r="FM192" s="119"/>
      <c r="FN192" s="103"/>
      <c r="FO192" s="112"/>
      <c r="FP192" s="41"/>
      <c r="FQ192" s="42"/>
      <c r="FR192" s="176">
        <f t="shared" si="581"/>
        <v>1.3312395298661133</v>
      </c>
      <c r="FS192" s="34"/>
      <c r="FT192" s="34"/>
      <c r="FU192" s="34"/>
      <c r="FV192" s="38"/>
      <c r="FW192" s="37"/>
    </row>
    <row r="193" spans="1:179" ht="12.6" customHeight="1">
      <c r="A193" s="1094"/>
      <c r="B193" s="195" t="s">
        <v>90</v>
      </c>
      <c r="C193" s="226" t="str">
        <f t="shared" si="582"/>
        <v>Improved Rice</v>
      </c>
      <c r="D193" s="100"/>
      <c r="E193" s="100"/>
      <c r="F193" s="105"/>
      <c r="G193" s="54"/>
      <c r="H193" s="56"/>
      <c r="I193" s="226" t="str">
        <f t="shared" si="584"/>
        <v>Improved Rice</v>
      </c>
      <c r="J193" s="100"/>
      <c r="K193" s="100"/>
      <c r="L193" s="105"/>
      <c r="M193" s="54"/>
      <c r="N193" s="56"/>
      <c r="O193" s="226" t="str">
        <f t="shared" si="585"/>
        <v>Improved Rice</v>
      </c>
      <c r="P193" s="100"/>
      <c r="Q193" s="100"/>
      <c r="R193" s="105"/>
      <c r="S193" s="55"/>
      <c r="T193" s="56"/>
      <c r="U193" s="226" t="str">
        <f t="shared" si="586"/>
        <v>Improved Rice</v>
      </c>
      <c r="V193" s="100"/>
      <c r="W193" s="100"/>
      <c r="X193" s="105"/>
      <c r="Y193" s="54"/>
      <c r="Z193" s="56"/>
      <c r="AA193" s="226" t="str">
        <f t="shared" si="587"/>
        <v>Improved Rice</v>
      </c>
      <c r="AB193" s="100"/>
      <c r="AC193" s="100"/>
      <c r="AD193" s="105"/>
      <c r="AE193" s="54"/>
      <c r="AF193" s="56"/>
      <c r="AG193" s="226" t="str">
        <f t="shared" si="588"/>
        <v>Improved Rice</v>
      </c>
      <c r="AH193" s="100"/>
      <c r="AI193" s="100"/>
      <c r="AJ193" s="105"/>
      <c r="AK193" s="54"/>
      <c r="AL193" s="56"/>
      <c r="AM193" s="226" t="str">
        <f t="shared" si="589"/>
        <v>Improved Rice</v>
      </c>
      <c r="AN193" s="100"/>
      <c r="AO193" s="100"/>
      <c r="AP193" s="105"/>
      <c r="AQ193" s="54"/>
      <c r="AR193" s="56"/>
      <c r="AS193" s="176">
        <f t="shared" si="590"/>
        <v>0</v>
      </c>
      <c r="AT193" s="226" t="str">
        <f t="shared" si="591"/>
        <v>Improved Rice</v>
      </c>
      <c r="AU193" s="100"/>
      <c r="AV193" s="100"/>
      <c r="AW193" s="105"/>
      <c r="AX193" s="55"/>
      <c r="AY193" s="56"/>
      <c r="AZ193" s="226" t="str">
        <f t="shared" si="592"/>
        <v>Improved Rice</v>
      </c>
      <c r="BA193" s="100"/>
      <c r="BB193" s="100"/>
      <c r="BC193" s="105"/>
      <c r="BD193" s="55"/>
      <c r="BE193" s="56"/>
      <c r="BF193" s="226" t="str">
        <f t="shared" si="593"/>
        <v>Improved Rice</v>
      </c>
      <c r="BG193" s="100"/>
      <c r="BH193" s="100"/>
      <c r="BI193" s="105"/>
      <c r="BJ193" s="55"/>
      <c r="BK193" s="56"/>
      <c r="BL193" s="226" t="str">
        <f t="shared" si="594"/>
        <v>Improved Rice</v>
      </c>
      <c r="BM193" s="100"/>
      <c r="BN193" s="100"/>
      <c r="BO193" s="105"/>
      <c r="BP193" s="54"/>
      <c r="BQ193" s="56"/>
      <c r="BR193" s="226" t="str">
        <f t="shared" si="595"/>
        <v>Improved Rice</v>
      </c>
      <c r="BS193" s="100"/>
      <c r="BT193" s="100"/>
      <c r="BU193" s="105"/>
      <c r="BV193" s="54"/>
      <c r="BW193" s="56"/>
      <c r="BX193" s="226" t="str">
        <f t="shared" si="596"/>
        <v>Improved Rice</v>
      </c>
      <c r="BY193" s="100"/>
      <c r="BZ193" s="100"/>
      <c r="CA193" s="105"/>
      <c r="CB193" s="54"/>
      <c r="CC193" s="56"/>
      <c r="CD193" s="226" t="str">
        <f t="shared" si="597"/>
        <v>Improved Rice</v>
      </c>
      <c r="CE193" s="100"/>
      <c r="CF193" s="100"/>
      <c r="CG193" s="105"/>
      <c r="CH193" s="54"/>
      <c r="CI193" s="56"/>
      <c r="CJ193" s="176">
        <f t="shared" si="579"/>
        <v>0</v>
      </c>
      <c r="CK193" s="226" t="str">
        <f t="shared" si="598"/>
        <v>Improved Rice</v>
      </c>
      <c r="CL193" s="119">
        <f>'Advance Control'!$F$131</f>
        <v>3.5344627314369895E-2</v>
      </c>
      <c r="CM193" s="100">
        <f t="shared" si="645"/>
        <v>0.41787465117922584</v>
      </c>
      <c r="CN193" s="111">
        <f>'Advance Control'!$I$131</f>
        <v>6.1104450268027279E-2</v>
      </c>
      <c r="CO193" s="55">
        <f>(CL193+CN193)</f>
        <v>9.644907758239718E-2</v>
      </c>
      <c r="CP193" s="56">
        <f t="shared" si="646"/>
        <v>0.72242948310474941</v>
      </c>
      <c r="CQ193" s="226" t="str">
        <f t="shared" si="599"/>
        <v>Improved Rice</v>
      </c>
      <c r="CR193" s="119">
        <f>'Advance Control'!$F$131</f>
        <v>3.5344627314369895E-2</v>
      </c>
      <c r="CS193" s="100">
        <f t="shared" si="647"/>
        <v>3.6390156734956262E-2</v>
      </c>
      <c r="CT193" s="111">
        <f>'Advance Control'!$I$131</f>
        <v>6.1104450268027279E-2</v>
      </c>
      <c r="CU193" s="55">
        <f>(CR193+CT193)</f>
        <v>9.644907758239718E-2</v>
      </c>
      <c r="CV193" s="56">
        <f t="shared" si="648"/>
        <v>6.2911981011405785E-2</v>
      </c>
      <c r="CW193" s="226" t="str">
        <f t="shared" si="600"/>
        <v>Improved Rice</v>
      </c>
      <c r="CX193" s="119">
        <f>'Advance Control'!$F$131</f>
        <v>3.5344627314369895E-2</v>
      </c>
      <c r="CY193" s="100">
        <f t="shared" si="649"/>
        <v>4.6713014622273077E-2</v>
      </c>
      <c r="CZ193" s="111">
        <f>'Advance Control'!$I$131</f>
        <v>6.1104450268027279E-2</v>
      </c>
      <c r="DA193" s="55">
        <f>(CX193+CZ193)</f>
        <v>9.644907758239718E-2</v>
      </c>
      <c r="DB193" s="56">
        <f t="shared" si="650"/>
        <v>8.0758330070036632E-2</v>
      </c>
      <c r="DC193" s="226" t="str">
        <f t="shared" si="601"/>
        <v>Improved Rice</v>
      </c>
      <c r="DD193" s="119"/>
      <c r="DE193" s="103"/>
      <c r="DF193" s="112"/>
      <c r="DG193" s="41"/>
      <c r="DH193" s="42"/>
      <c r="DI193" s="226" t="str">
        <f t="shared" si="602"/>
        <v>Improved Rice</v>
      </c>
      <c r="DJ193" s="101"/>
      <c r="DK193" s="100"/>
      <c r="DL193" s="115"/>
      <c r="DM193" s="55"/>
      <c r="DN193" s="56"/>
      <c r="DO193" s="226" t="str">
        <f t="shared" si="603"/>
        <v>Improved Rice</v>
      </c>
      <c r="DP193" s="119"/>
      <c r="DQ193" s="103"/>
      <c r="DR193" s="112"/>
      <c r="DS193" s="41"/>
      <c r="DT193" s="42"/>
      <c r="DU193" s="226" t="str">
        <f t="shared" si="604"/>
        <v>Improved Rice</v>
      </c>
      <c r="DV193" s="119"/>
      <c r="DW193" s="103"/>
      <c r="DX193" s="112"/>
      <c r="DY193" s="41"/>
      <c r="DZ193" s="42"/>
      <c r="EA193" s="176">
        <f t="shared" si="580"/>
        <v>1.367077616722647</v>
      </c>
      <c r="EB193" s="226" t="str">
        <f t="shared" si="605"/>
        <v>Improved Rice</v>
      </c>
      <c r="EC193" s="119">
        <f>'Advance Control'!$F$131</f>
        <v>3.5344627314369895E-2</v>
      </c>
      <c r="ED193" s="100">
        <f t="shared" si="651"/>
        <v>0.55477792976004181</v>
      </c>
      <c r="EE193" s="111">
        <f>'Advance Control'!$I$131</f>
        <v>6.1104450268027279E-2</v>
      </c>
      <c r="EF193" s="55">
        <f>(EC193+EE193)</f>
        <v>9.644907758239718E-2</v>
      </c>
      <c r="EG193" s="56">
        <f t="shared" si="652"/>
        <v>0.9591104219972717</v>
      </c>
      <c r="EH193" s="226" t="str">
        <f t="shared" si="606"/>
        <v>Improved Rice</v>
      </c>
      <c r="EI193" s="119">
        <f>'Advance Control'!$F$131</f>
        <v>3.5344627314369895E-2</v>
      </c>
      <c r="EJ193" s="100">
        <f t="shared" si="653"/>
        <v>7.2471790218085419E-2</v>
      </c>
      <c r="EK193" s="111">
        <f>'Advance Control'!$I$131</f>
        <v>6.1104450268027279E-2</v>
      </c>
      <c r="EL193" s="55">
        <f>(EI193+EK193)</f>
        <v>9.644907758239718E-2</v>
      </c>
      <c r="EM193" s="56">
        <f t="shared" si="654"/>
        <v>0.12529058127642201</v>
      </c>
      <c r="EN193" s="226" t="str">
        <f t="shared" si="607"/>
        <v>Improved Rice</v>
      </c>
      <c r="EO193" s="119">
        <f>'Advance Control'!$F$131</f>
        <v>3.5344627314369895E-2</v>
      </c>
      <c r="EP193" s="100">
        <f t="shared" si="655"/>
        <v>0.41411094319502784</v>
      </c>
      <c r="EQ193" s="111">
        <f>'Advance Control'!$I$131</f>
        <v>6.1104450268027279E-2</v>
      </c>
      <c r="ER193" s="55">
        <f>(EO193+EQ193)</f>
        <v>9.644907758239718E-2</v>
      </c>
      <c r="ES193" s="56">
        <f t="shared" si="656"/>
        <v>0.71592271461350832</v>
      </c>
      <c r="ET193" s="226" t="str">
        <f t="shared" si="608"/>
        <v>Improved Rice</v>
      </c>
      <c r="EU193" s="119"/>
      <c r="EV193" s="103"/>
      <c r="EW193" s="112"/>
      <c r="EX193" s="41"/>
      <c r="EY193" s="42"/>
      <c r="EZ193" s="226" t="str">
        <f t="shared" si="609"/>
        <v>Improved Rice</v>
      </c>
      <c r="FA193" s="101"/>
      <c r="FB193" s="100"/>
      <c r="FC193" s="115"/>
      <c r="FD193" s="55"/>
      <c r="FE193" s="56"/>
      <c r="FF193" s="226" t="str">
        <f t="shared" si="610"/>
        <v>Improved Rice</v>
      </c>
      <c r="FG193" s="119"/>
      <c r="FH193" s="103"/>
      <c r="FI193" s="112"/>
      <c r="FJ193" s="41"/>
      <c r="FK193" s="42"/>
      <c r="FL193" s="226" t="str">
        <f t="shared" si="611"/>
        <v>Improved Rice</v>
      </c>
      <c r="FM193" s="119"/>
      <c r="FN193" s="103"/>
      <c r="FO193" s="112"/>
      <c r="FP193" s="41"/>
      <c r="FQ193" s="42"/>
      <c r="FR193" s="176">
        <f t="shared" si="581"/>
        <v>2.8416843810603574</v>
      </c>
      <c r="FS193" s="34"/>
      <c r="FT193" s="34"/>
      <c r="FU193" s="34"/>
      <c r="FV193" s="38"/>
      <c r="FW193" s="37"/>
    </row>
    <row r="194" spans="1:179" ht="12.6" customHeight="1">
      <c r="A194" s="1094"/>
      <c r="B194" s="222" t="s">
        <v>86</v>
      </c>
      <c r="C194" s="226" t="str">
        <f t="shared" si="582"/>
        <v>Conservation Agriculture</v>
      </c>
      <c r="D194" s="100"/>
      <c r="E194" s="100"/>
      <c r="F194" s="105"/>
      <c r="G194" s="54"/>
      <c r="H194" s="56"/>
      <c r="I194" s="226" t="str">
        <f t="shared" si="584"/>
        <v>Conservation Agriculture</v>
      </c>
      <c r="J194" s="100"/>
      <c r="K194" s="100"/>
      <c r="L194" s="105"/>
      <c r="M194" s="54"/>
      <c r="N194" s="56"/>
      <c r="O194" s="226" t="str">
        <f t="shared" si="585"/>
        <v>Conservation Agriculture</v>
      </c>
      <c r="P194" s="100"/>
      <c r="Q194" s="100"/>
      <c r="R194" s="105"/>
      <c r="S194" s="54"/>
      <c r="T194" s="56"/>
      <c r="U194" s="226" t="str">
        <f t="shared" si="586"/>
        <v>Conservation Agriculture</v>
      </c>
      <c r="V194" s="100"/>
      <c r="W194" s="100"/>
      <c r="X194" s="105"/>
      <c r="Y194" s="54"/>
      <c r="Z194" s="56"/>
      <c r="AA194" s="226" t="str">
        <f t="shared" si="587"/>
        <v>Conservation Agriculture</v>
      </c>
      <c r="AB194" s="100"/>
      <c r="AC194" s="100"/>
      <c r="AD194" s="105"/>
      <c r="AE194" s="54"/>
      <c r="AF194" s="56"/>
      <c r="AG194" s="226" t="str">
        <f t="shared" si="588"/>
        <v>Conservation Agriculture</v>
      </c>
      <c r="AH194" s="100"/>
      <c r="AI194" s="100"/>
      <c r="AJ194" s="105"/>
      <c r="AK194" s="54"/>
      <c r="AL194" s="56"/>
      <c r="AM194" s="226" t="str">
        <f t="shared" si="589"/>
        <v>Conservation Agriculture</v>
      </c>
      <c r="AN194" s="100"/>
      <c r="AO194" s="100"/>
      <c r="AP194" s="105"/>
      <c r="AQ194" s="54"/>
      <c r="AR194" s="56"/>
      <c r="AS194" s="176">
        <f t="shared" si="590"/>
        <v>0</v>
      </c>
      <c r="AT194" s="226" t="str">
        <f t="shared" si="591"/>
        <v>Conservation Agriculture</v>
      </c>
      <c r="AU194" s="100"/>
      <c r="AV194" s="100"/>
      <c r="AW194" s="105"/>
      <c r="AX194" s="55"/>
      <c r="AY194" s="56"/>
      <c r="AZ194" s="226" t="str">
        <f t="shared" si="592"/>
        <v>Conservation Agriculture</v>
      </c>
      <c r="BA194" s="100"/>
      <c r="BB194" s="100"/>
      <c r="BC194" s="105"/>
      <c r="BD194" s="55"/>
      <c r="BE194" s="56"/>
      <c r="BF194" s="226" t="str">
        <f t="shared" si="593"/>
        <v>Conservation Agriculture</v>
      </c>
      <c r="BG194" s="100"/>
      <c r="BH194" s="100"/>
      <c r="BI194" s="105"/>
      <c r="BJ194" s="55"/>
      <c r="BK194" s="56"/>
      <c r="BL194" s="226" t="str">
        <f t="shared" si="594"/>
        <v>Conservation Agriculture</v>
      </c>
      <c r="BM194" s="100"/>
      <c r="BN194" s="100"/>
      <c r="BO194" s="105"/>
      <c r="BP194" s="55"/>
      <c r="BQ194" s="56"/>
      <c r="BR194" s="226" t="str">
        <f t="shared" si="595"/>
        <v>Conservation Agriculture</v>
      </c>
      <c r="BS194" s="100"/>
      <c r="BT194" s="100"/>
      <c r="BU194" s="105"/>
      <c r="BV194" s="55"/>
      <c r="BW194" s="56"/>
      <c r="BX194" s="226" t="str">
        <f t="shared" si="596"/>
        <v>Conservation Agriculture</v>
      </c>
      <c r="BY194" s="100"/>
      <c r="BZ194" s="100"/>
      <c r="CA194" s="105"/>
      <c r="CB194" s="55"/>
      <c r="CC194" s="56"/>
      <c r="CD194" s="226" t="str">
        <f t="shared" si="597"/>
        <v>Conservation Agriculture</v>
      </c>
      <c r="CE194" s="100"/>
      <c r="CF194" s="100"/>
      <c r="CG194" s="105"/>
      <c r="CH194" s="55"/>
      <c r="CI194" s="56"/>
      <c r="CJ194" s="176">
        <f t="shared" si="579"/>
        <v>0</v>
      </c>
      <c r="CK194" s="226" t="str">
        <f t="shared" si="598"/>
        <v>Conservation Agriculture</v>
      </c>
      <c r="CL194" s="119">
        <f>'Advance Control'!$F$132</f>
        <v>0.12859119675068839</v>
      </c>
      <c r="CM194" s="100">
        <f t="shared" si="645"/>
        <v>1.520315973598237</v>
      </c>
      <c r="CN194" s="111">
        <f>'Advance Control'!$I$132</f>
        <v>0.46661257031185266</v>
      </c>
      <c r="CO194" s="55">
        <f>(CL194+CN194)</f>
        <v>0.59520376706254108</v>
      </c>
      <c r="CP194" s="56">
        <f t="shared" si="646"/>
        <v>5.5166960262623306</v>
      </c>
      <c r="CQ194" s="226" t="str">
        <f t="shared" si="599"/>
        <v>Conservation Agriculture</v>
      </c>
      <c r="CR194" s="119">
        <f>'Advance Control'!$F$132</f>
        <v>0.12859119675068839</v>
      </c>
      <c r="CS194" s="100">
        <f t="shared" si="647"/>
        <v>0.13239505294177048</v>
      </c>
      <c r="CT194" s="111">
        <f>'Advance Control'!$I$132</f>
        <v>0.46661257031185266</v>
      </c>
      <c r="CU194" s="55">
        <f>(CR194+CT194)</f>
        <v>0.59520376706254108</v>
      </c>
      <c r="CV194" s="56">
        <f t="shared" si="648"/>
        <v>0.48041543675424753</v>
      </c>
      <c r="CW194" s="226" t="str">
        <f t="shared" si="600"/>
        <v>Conservation Agriculture</v>
      </c>
      <c r="CX194" s="119">
        <f>'Advance Control'!$F$132</f>
        <v>0.12859119675068839</v>
      </c>
      <c r="CY194" s="100">
        <f t="shared" si="649"/>
        <v>0.16995178363836677</v>
      </c>
      <c r="CZ194" s="111">
        <f>'Advance Control'!$I$132</f>
        <v>0.46661257031185266</v>
      </c>
      <c r="DA194" s="55">
        <f>(CX194+CZ194)</f>
        <v>0.59520376706254108</v>
      </c>
      <c r="DB194" s="56">
        <f t="shared" si="650"/>
        <v>0.61669570387723815</v>
      </c>
      <c r="DC194" s="226" t="str">
        <f t="shared" si="601"/>
        <v>Conservation Agriculture</v>
      </c>
      <c r="DD194" s="119"/>
      <c r="DE194" s="103"/>
      <c r="DF194" s="112"/>
      <c r="DG194" s="41"/>
      <c r="DH194" s="42"/>
      <c r="DI194" s="226" t="str">
        <f t="shared" si="602"/>
        <v>Conservation Agriculture</v>
      </c>
      <c r="DJ194" s="101"/>
      <c r="DK194" s="100"/>
      <c r="DL194" s="115"/>
      <c r="DM194" s="55"/>
      <c r="DN194" s="56"/>
      <c r="DO194" s="226" t="str">
        <f t="shared" si="603"/>
        <v>Conservation Agriculture</v>
      </c>
      <c r="DP194" s="101"/>
      <c r="DQ194" s="100"/>
      <c r="DR194" s="115"/>
      <c r="DS194" s="55"/>
      <c r="DT194" s="56"/>
      <c r="DU194" s="226" t="str">
        <f t="shared" si="604"/>
        <v>Conservation Agriculture</v>
      </c>
      <c r="DV194" s="119"/>
      <c r="DW194" s="103"/>
      <c r="DX194" s="112"/>
      <c r="DY194" s="41"/>
      <c r="DZ194" s="42"/>
      <c r="EA194" s="176">
        <f t="shared" si="580"/>
        <v>8.4364699770721909</v>
      </c>
      <c r="EB194" s="226" t="str">
        <f t="shared" si="605"/>
        <v>Conservation Agriculture</v>
      </c>
      <c r="EC194" s="119">
        <f>'Advance Control'!$F$132</f>
        <v>0.12859119675068839</v>
      </c>
      <c r="ED194" s="100">
        <f t="shared" si="651"/>
        <v>2.0183989290420086</v>
      </c>
      <c r="EE194" s="111">
        <f>'Advance Control'!$I$132</f>
        <v>0.46661257031185266</v>
      </c>
      <c r="EF194" s="55">
        <f>(EC194+EE194)</f>
        <v>0.59520376706254108</v>
      </c>
      <c r="EG194" s="56">
        <f t="shared" si="652"/>
        <v>7.3240652236945643</v>
      </c>
      <c r="EH194" s="226" t="str">
        <f t="shared" si="606"/>
        <v>Conservation Agriculture</v>
      </c>
      <c r="EI194" s="119">
        <f>'Advance Control'!$F$132</f>
        <v>0.12859119675068839</v>
      </c>
      <c r="EJ194" s="100">
        <f t="shared" si="653"/>
        <v>0.2636676333271043</v>
      </c>
      <c r="EK194" s="111">
        <f>'Advance Control'!$I$132</f>
        <v>0.46661257031185266</v>
      </c>
      <c r="EL194" s="55">
        <f>(EI194+EK194)</f>
        <v>0.59520376706254108</v>
      </c>
      <c r="EM194" s="56">
        <f t="shared" si="654"/>
        <v>0.95675781238224322</v>
      </c>
      <c r="EN194" s="226" t="str">
        <f t="shared" si="607"/>
        <v>Conservation Agriculture</v>
      </c>
      <c r="EO194" s="119">
        <f>'Advance Control'!$F$132</f>
        <v>0.12859119675068839</v>
      </c>
      <c r="EP194" s="100">
        <f t="shared" si="655"/>
        <v>1.5066228114210434</v>
      </c>
      <c r="EQ194" s="111">
        <f>'Advance Control'!$I$132</f>
        <v>0.46661257031185266</v>
      </c>
      <c r="ER194" s="55">
        <f>(EO194+EQ194)</f>
        <v>0.59520376706254108</v>
      </c>
      <c r="ES194" s="56">
        <f t="shared" si="656"/>
        <v>5.4670083201001027</v>
      </c>
      <c r="ET194" s="226" t="str">
        <f t="shared" si="608"/>
        <v>Conservation Agriculture</v>
      </c>
      <c r="EU194" s="119"/>
      <c r="EV194" s="103"/>
      <c r="EW194" s="112"/>
      <c r="EX194" s="41"/>
      <c r="EY194" s="42"/>
      <c r="EZ194" s="226" t="str">
        <f t="shared" si="609"/>
        <v>Conservation Agriculture</v>
      </c>
      <c r="FA194" s="101"/>
      <c r="FB194" s="100"/>
      <c r="FC194" s="115"/>
      <c r="FD194" s="55"/>
      <c r="FE194" s="56"/>
      <c r="FF194" s="226" t="str">
        <f t="shared" si="610"/>
        <v>Conservation Agriculture</v>
      </c>
      <c r="FG194" s="101"/>
      <c r="FH194" s="100"/>
      <c r="FI194" s="115"/>
      <c r="FJ194" s="55"/>
      <c r="FK194" s="56"/>
      <c r="FL194" s="226" t="str">
        <f t="shared" si="611"/>
        <v>Conservation Agriculture</v>
      </c>
      <c r="FM194" s="119"/>
      <c r="FN194" s="103"/>
      <c r="FO194" s="112"/>
      <c r="FP194" s="41"/>
      <c r="FQ194" s="42"/>
      <c r="FR194" s="176">
        <f t="shared" si="581"/>
        <v>17.536520729967066</v>
      </c>
      <c r="FS194" s="34"/>
      <c r="FT194" s="34"/>
      <c r="FU194" s="34"/>
      <c r="FV194" s="38"/>
      <c r="FW194" s="37"/>
    </row>
    <row r="195" spans="1:179" ht="12.6" customHeight="1">
      <c r="A195" s="1094"/>
      <c r="B195" s="195" t="s">
        <v>87</v>
      </c>
      <c r="C195" s="226" t="str">
        <f t="shared" si="582"/>
        <v>Regenerative Agriculture</v>
      </c>
      <c r="D195" s="100"/>
      <c r="E195" s="100"/>
      <c r="F195" s="105"/>
      <c r="G195" s="54"/>
      <c r="H195" s="56"/>
      <c r="I195" s="226" t="str">
        <f t="shared" si="584"/>
        <v>Regenerative Agriculture</v>
      </c>
      <c r="J195" s="100"/>
      <c r="K195" s="100"/>
      <c r="L195" s="105"/>
      <c r="M195" s="54"/>
      <c r="N195" s="56"/>
      <c r="O195" s="226" t="str">
        <f t="shared" si="585"/>
        <v>Regenerative Agriculture</v>
      </c>
      <c r="P195" s="100"/>
      <c r="Q195" s="100"/>
      <c r="R195" s="105"/>
      <c r="S195" s="54"/>
      <c r="T195" s="56"/>
      <c r="U195" s="226" t="str">
        <f t="shared" si="586"/>
        <v>Regenerative Agriculture</v>
      </c>
      <c r="V195" s="100"/>
      <c r="W195" s="100"/>
      <c r="X195" s="105"/>
      <c r="Y195" s="54"/>
      <c r="Z195" s="56"/>
      <c r="AA195" s="226" t="str">
        <f t="shared" si="587"/>
        <v>Regenerative Agriculture</v>
      </c>
      <c r="AB195" s="100"/>
      <c r="AC195" s="100"/>
      <c r="AD195" s="105"/>
      <c r="AE195" s="54"/>
      <c r="AF195" s="56"/>
      <c r="AG195" s="226" t="str">
        <f t="shared" si="588"/>
        <v>Regenerative Agriculture</v>
      </c>
      <c r="AH195" s="100"/>
      <c r="AI195" s="100"/>
      <c r="AJ195" s="105"/>
      <c r="AK195" s="54"/>
      <c r="AL195" s="56"/>
      <c r="AM195" s="226" t="str">
        <f t="shared" si="589"/>
        <v>Regenerative Agriculture</v>
      </c>
      <c r="AN195" s="100"/>
      <c r="AO195" s="100"/>
      <c r="AP195" s="105"/>
      <c r="AQ195" s="54"/>
      <c r="AR195" s="56"/>
      <c r="AS195" s="176">
        <f t="shared" si="590"/>
        <v>0</v>
      </c>
      <c r="AT195" s="226" t="str">
        <f t="shared" si="591"/>
        <v>Regenerative Agriculture</v>
      </c>
      <c r="AU195" s="100"/>
      <c r="AV195" s="100"/>
      <c r="AW195" s="105"/>
      <c r="AX195" s="55"/>
      <c r="AY195" s="56"/>
      <c r="AZ195" s="226" t="str">
        <f t="shared" si="592"/>
        <v>Regenerative Agriculture</v>
      </c>
      <c r="BA195" s="100"/>
      <c r="BB195" s="100"/>
      <c r="BC195" s="105"/>
      <c r="BD195" s="55"/>
      <c r="BE195" s="56"/>
      <c r="BF195" s="226" t="str">
        <f t="shared" si="593"/>
        <v>Regenerative Agriculture</v>
      </c>
      <c r="BG195" s="100"/>
      <c r="BH195" s="100"/>
      <c r="BI195" s="105"/>
      <c r="BJ195" s="55"/>
      <c r="BK195" s="56"/>
      <c r="BL195" s="226" t="str">
        <f t="shared" si="594"/>
        <v>Regenerative Agriculture</v>
      </c>
      <c r="BM195" s="100"/>
      <c r="BN195" s="100"/>
      <c r="BO195" s="105"/>
      <c r="BP195" s="55"/>
      <c r="BQ195" s="56"/>
      <c r="BR195" s="226" t="str">
        <f t="shared" si="595"/>
        <v>Regenerative Agriculture</v>
      </c>
      <c r="BS195" s="100"/>
      <c r="BT195" s="100"/>
      <c r="BU195" s="105"/>
      <c r="BV195" s="55"/>
      <c r="BW195" s="56"/>
      <c r="BX195" s="226" t="str">
        <f t="shared" si="596"/>
        <v>Regenerative Agriculture</v>
      </c>
      <c r="BY195" s="100"/>
      <c r="BZ195" s="100"/>
      <c r="CA195" s="105"/>
      <c r="CB195" s="55"/>
      <c r="CC195" s="56"/>
      <c r="CD195" s="226" t="str">
        <f t="shared" si="597"/>
        <v>Regenerative Agriculture</v>
      </c>
      <c r="CE195" s="100"/>
      <c r="CF195" s="100"/>
      <c r="CG195" s="105"/>
      <c r="CH195" s="55"/>
      <c r="CI195" s="56"/>
      <c r="CJ195" s="176">
        <f t="shared" si="579"/>
        <v>0</v>
      </c>
      <c r="CK195" s="226" t="str">
        <f t="shared" si="598"/>
        <v>Regenerative Agriculture</v>
      </c>
      <c r="CL195" s="119"/>
      <c r="CM195" s="100"/>
      <c r="CN195" s="112"/>
      <c r="CO195" s="55"/>
      <c r="CP195" s="56"/>
      <c r="CQ195" s="226" t="str">
        <f t="shared" si="599"/>
        <v>Regenerative Agriculture</v>
      </c>
      <c r="CR195" s="119"/>
      <c r="CS195" s="100"/>
      <c r="CT195" s="112"/>
      <c r="CU195" s="55"/>
      <c r="CV195" s="56"/>
      <c r="CW195" s="226" t="str">
        <f t="shared" si="600"/>
        <v>Regenerative Agriculture</v>
      </c>
      <c r="CX195" s="119"/>
      <c r="CY195" s="100"/>
      <c r="CZ195" s="112"/>
      <c r="DA195" s="41"/>
      <c r="DB195" s="56"/>
      <c r="DC195" s="226" t="str">
        <f t="shared" si="601"/>
        <v>Regenerative Agriculture</v>
      </c>
      <c r="DD195" s="119"/>
      <c r="DE195" s="103"/>
      <c r="DF195" s="112"/>
      <c r="DG195" s="41"/>
      <c r="DH195" s="42"/>
      <c r="DI195" s="226" t="str">
        <f t="shared" si="602"/>
        <v>Regenerative Agriculture</v>
      </c>
      <c r="DJ195" s="101"/>
      <c r="DK195" s="100"/>
      <c r="DL195" s="115"/>
      <c r="DM195" s="55"/>
      <c r="DN195" s="56"/>
      <c r="DO195" s="226" t="str">
        <f t="shared" si="603"/>
        <v>Regenerative Agriculture</v>
      </c>
      <c r="DP195" s="119"/>
      <c r="DQ195" s="103"/>
      <c r="DR195" s="112"/>
      <c r="DS195" s="41"/>
      <c r="DT195" s="42"/>
      <c r="DU195" s="226" t="str">
        <f t="shared" si="604"/>
        <v>Regenerative Agriculture</v>
      </c>
      <c r="DV195" s="119"/>
      <c r="DW195" s="103"/>
      <c r="DX195" s="112"/>
      <c r="DY195" s="41"/>
      <c r="DZ195" s="42"/>
      <c r="EA195" s="176">
        <f t="shared" si="580"/>
        <v>0</v>
      </c>
      <c r="EB195" s="226" t="str">
        <f t="shared" si="605"/>
        <v>Regenerative Agriculture</v>
      </c>
      <c r="EC195" s="119"/>
      <c r="ED195" s="100"/>
      <c r="EE195" s="112"/>
      <c r="EF195" s="55"/>
      <c r="EG195" s="56"/>
      <c r="EH195" s="226" t="str">
        <f t="shared" si="606"/>
        <v>Regenerative Agriculture</v>
      </c>
      <c r="EI195" s="119"/>
      <c r="EJ195" s="100"/>
      <c r="EK195" s="112"/>
      <c r="EL195" s="55"/>
      <c r="EM195" s="56"/>
      <c r="EN195" s="226" t="str">
        <f t="shared" si="607"/>
        <v>Regenerative Agriculture</v>
      </c>
      <c r="EO195" s="119"/>
      <c r="EP195" s="100"/>
      <c r="EQ195" s="112"/>
      <c r="ER195" s="41"/>
      <c r="ES195" s="56"/>
      <c r="ET195" s="226" t="str">
        <f t="shared" si="608"/>
        <v>Regenerative Agriculture</v>
      </c>
      <c r="EU195" s="119"/>
      <c r="EV195" s="103"/>
      <c r="EW195" s="112"/>
      <c r="EX195" s="41"/>
      <c r="EY195" s="42"/>
      <c r="EZ195" s="226" t="str">
        <f t="shared" si="609"/>
        <v>Regenerative Agriculture</v>
      </c>
      <c r="FA195" s="101"/>
      <c r="FB195" s="100"/>
      <c r="FC195" s="115"/>
      <c r="FD195" s="55"/>
      <c r="FE195" s="56"/>
      <c r="FF195" s="226" t="str">
        <f t="shared" si="610"/>
        <v>Regenerative Agriculture</v>
      </c>
      <c r="FG195" s="119"/>
      <c r="FH195" s="103"/>
      <c r="FI195" s="112"/>
      <c r="FJ195" s="41"/>
      <c r="FK195" s="42"/>
      <c r="FL195" s="226" t="str">
        <f t="shared" si="611"/>
        <v>Regenerative Agriculture</v>
      </c>
      <c r="FM195" s="119"/>
      <c r="FN195" s="103"/>
      <c r="FO195" s="112"/>
      <c r="FP195" s="41"/>
      <c r="FQ195" s="42"/>
      <c r="FR195" s="176">
        <f t="shared" si="581"/>
        <v>0</v>
      </c>
      <c r="FS195" s="34"/>
      <c r="FT195" s="34"/>
      <c r="FU195" s="34"/>
      <c r="FV195" s="38"/>
      <c r="FW195" s="37"/>
    </row>
    <row r="196" spans="1:179" ht="12.6" customHeight="1">
      <c r="A196" s="1094"/>
      <c r="B196" s="195" t="s">
        <v>102</v>
      </c>
      <c r="C196" s="226" t="str">
        <f t="shared" si="582"/>
        <v>Tree Intercropping</v>
      </c>
      <c r="D196" s="99"/>
      <c r="E196" s="100"/>
      <c r="F196" s="104"/>
      <c r="G196" s="55"/>
      <c r="H196" s="56"/>
      <c r="I196" s="226" t="str">
        <f t="shared" si="584"/>
        <v>Tree Intercropping</v>
      </c>
      <c r="J196" s="102"/>
      <c r="K196" s="103"/>
      <c r="L196" s="106"/>
      <c r="M196" s="41"/>
      <c r="N196" s="42"/>
      <c r="O196" s="226" t="str">
        <f t="shared" si="585"/>
        <v>Tree Intercropping</v>
      </c>
      <c r="P196" s="99"/>
      <c r="Q196" s="100"/>
      <c r="R196" s="104"/>
      <c r="S196" s="55"/>
      <c r="T196" s="56"/>
      <c r="U196" s="226" t="str">
        <f t="shared" si="586"/>
        <v>Tree Intercropping</v>
      </c>
      <c r="V196" s="102"/>
      <c r="W196" s="103"/>
      <c r="X196" s="106"/>
      <c r="Y196" s="41"/>
      <c r="Z196" s="42"/>
      <c r="AA196" s="226" t="str">
        <f t="shared" si="587"/>
        <v>Tree Intercropping</v>
      </c>
      <c r="AB196" s="102"/>
      <c r="AC196" s="103"/>
      <c r="AD196" s="106"/>
      <c r="AE196" s="41"/>
      <c r="AF196" s="42"/>
      <c r="AG196" s="226" t="str">
        <f t="shared" si="588"/>
        <v>Tree Intercropping</v>
      </c>
      <c r="AH196" s="102"/>
      <c r="AI196" s="103"/>
      <c r="AJ196" s="106"/>
      <c r="AK196" s="41"/>
      <c r="AL196" s="42"/>
      <c r="AM196" s="226" t="str">
        <f t="shared" si="589"/>
        <v>Tree Intercropping</v>
      </c>
      <c r="AN196" s="102"/>
      <c r="AO196" s="103"/>
      <c r="AP196" s="106"/>
      <c r="AQ196" s="41"/>
      <c r="AR196" s="42"/>
      <c r="AS196" s="176">
        <f t="shared" si="590"/>
        <v>0</v>
      </c>
      <c r="AT196" s="226" t="str">
        <f t="shared" si="591"/>
        <v>Tree Intercropping</v>
      </c>
      <c r="AU196" s="102"/>
      <c r="AV196" s="103"/>
      <c r="AW196" s="106"/>
      <c r="AX196" s="41"/>
      <c r="AY196" s="42"/>
      <c r="AZ196" s="226" t="str">
        <f t="shared" si="592"/>
        <v>Tree Intercropping</v>
      </c>
      <c r="BA196" s="102"/>
      <c r="BB196" s="103"/>
      <c r="BC196" s="106"/>
      <c r="BD196" s="41"/>
      <c r="BE196" s="42"/>
      <c r="BF196" s="226" t="str">
        <f t="shared" si="593"/>
        <v>Tree Intercropping</v>
      </c>
      <c r="BG196" s="102"/>
      <c r="BH196" s="103"/>
      <c r="BI196" s="106"/>
      <c r="BJ196" s="41"/>
      <c r="BK196" s="42"/>
      <c r="BL196" s="226" t="str">
        <f t="shared" si="594"/>
        <v>Tree Intercropping</v>
      </c>
      <c r="BM196" s="102"/>
      <c r="BN196" s="103"/>
      <c r="BO196" s="106"/>
      <c r="BP196" s="41"/>
      <c r="BQ196" s="42"/>
      <c r="BR196" s="226" t="str">
        <f t="shared" si="595"/>
        <v>Tree Intercropping</v>
      </c>
      <c r="BS196" s="102"/>
      <c r="BT196" s="103"/>
      <c r="BU196" s="106"/>
      <c r="BV196" s="41"/>
      <c r="BW196" s="42"/>
      <c r="BX196" s="226" t="str">
        <f t="shared" si="596"/>
        <v>Tree Intercropping</v>
      </c>
      <c r="BY196" s="102"/>
      <c r="BZ196" s="103"/>
      <c r="CA196" s="104"/>
      <c r="CB196" s="55"/>
      <c r="CC196" s="56"/>
      <c r="CD196" s="226" t="str">
        <f t="shared" si="597"/>
        <v>Tree Intercropping</v>
      </c>
      <c r="CE196" s="102"/>
      <c r="CF196" s="103"/>
      <c r="CG196" s="104"/>
      <c r="CH196" s="55"/>
      <c r="CI196" s="56"/>
      <c r="CJ196" s="176">
        <f t="shared" si="579"/>
        <v>0</v>
      </c>
      <c r="CK196" s="226" t="str">
        <f t="shared" si="598"/>
        <v>Tree Intercropping</v>
      </c>
      <c r="CL196" s="102">
        <f>'Advance Control'!$F$133</f>
        <v>0.24499483688967102</v>
      </c>
      <c r="CM196" s="100">
        <f t="shared" si="645"/>
        <v>2.8965401472590893</v>
      </c>
      <c r="CN196" s="111">
        <f>'Advance Control'!$I$133</f>
        <v>0</v>
      </c>
      <c r="CO196" s="55">
        <f>(CL196+CN196)</f>
        <v>0.24499483688967102</v>
      </c>
      <c r="CP196" s="56">
        <f t="shared" si="646"/>
        <v>0</v>
      </c>
      <c r="CQ196" s="226" t="str">
        <f t="shared" si="599"/>
        <v>Tree Intercropping</v>
      </c>
      <c r="CR196" s="102">
        <f>'Advance Control'!$F$133</f>
        <v>0.24499483688967102</v>
      </c>
      <c r="CS196" s="100">
        <f t="shared" si="647"/>
        <v>0.25224202915970434</v>
      </c>
      <c r="CT196" s="111">
        <f>'Advance Control'!$I$133</f>
        <v>0</v>
      </c>
      <c r="CU196" s="55">
        <f>(CR196+CT196)</f>
        <v>0.24499483688967102</v>
      </c>
      <c r="CV196" s="56">
        <f t="shared" si="648"/>
        <v>0</v>
      </c>
      <c r="CW196" s="226" t="str">
        <f t="shared" si="600"/>
        <v>Tree Intercropping</v>
      </c>
      <c r="CX196" s="102">
        <f>'Advance Control'!$F$133</f>
        <v>0.24499483688967102</v>
      </c>
      <c r="CY196" s="100">
        <f>CX196*$CW$203</f>
        <v>0.32379595620621232</v>
      </c>
      <c r="CZ196" s="111">
        <f>'Advance Control'!$I$133</f>
        <v>0</v>
      </c>
      <c r="DA196" s="55">
        <f>(CX196+CZ196)</f>
        <v>0.24499483688967102</v>
      </c>
      <c r="DB196" s="56">
        <f t="shared" si="650"/>
        <v>0</v>
      </c>
      <c r="DC196" s="226" t="str">
        <f t="shared" si="601"/>
        <v>Tree Intercropping</v>
      </c>
      <c r="DD196" s="102">
        <f>'Advance Control'!$F$146</f>
        <v>2.2137017618213888E-2</v>
      </c>
      <c r="DE196" s="100">
        <f>DD196*$DC$203</f>
        <v>1.0257895497963188E-2</v>
      </c>
      <c r="DF196" s="111">
        <f>'Advance Control'!$I$146</f>
        <v>0.97786298238178615</v>
      </c>
      <c r="DG196" s="55">
        <f>(DD196+DF196)</f>
        <v>1</v>
      </c>
      <c r="DH196" s="56">
        <f>DF196*$DC$203</f>
        <v>0.45312410450203677</v>
      </c>
      <c r="DI196" s="226" t="str">
        <f t="shared" si="602"/>
        <v>Tree Intercropping</v>
      </c>
      <c r="DJ196" s="102">
        <f>'Advance Control'!$F$146</f>
        <v>2.2137017618213888E-2</v>
      </c>
      <c r="DK196" s="100">
        <f>DJ196*$DI$203</f>
        <v>1.0529893033438181E-2</v>
      </c>
      <c r="DL196" s="111">
        <f>'Advance Control'!$I$146</f>
        <v>0.97786298238178615</v>
      </c>
      <c r="DM196" s="55">
        <f>(DJ196+DL196)</f>
        <v>1</v>
      </c>
      <c r="DN196" s="56">
        <f>DL196*$DI$203</f>
        <v>0.4651391069665618</v>
      </c>
      <c r="DO196" s="226" t="str">
        <f t="shared" si="603"/>
        <v>Tree Intercropping</v>
      </c>
      <c r="DP196" s="102">
        <f>'Advance Control'!$F$146</f>
        <v>2.2137017618213888E-2</v>
      </c>
      <c r="DQ196" s="100">
        <f>DP196*$DO$203</f>
        <v>9.9389232111023428E-3</v>
      </c>
      <c r="DR196" s="111">
        <f>'Advance Control'!$I$146</f>
        <v>0.97786298238178615</v>
      </c>
      <c r="DS196" s="55">
        <f>(DP196+DR196)</f>
        <v>1</v>
      </c>
      <c r="DT196" s="56">
        <f>DR196*$DO$203</f>
        <v>0.43903407678889761</v>
      </c>
      <c r="DU196" s="226" t="str">
        <f t="shared" si="604"/>
        <v>Tree Intercropping</v>
      </c>
      <c r="DV196" s="102">
        <f>'Advance Control'!$F$146</f>
        <v>2.2137017618213888E-2</v>
      </c>
      <c r="DW196" s="100">
        <f>DV196*$DU$203</f>
        <v>9.8519690058980012E-3</v>
      </c>
      <c r="DX196" s="111">
        <f>'Advance Control'!$I$146</f>
        <v>0.97786298238178615</v>
      </c>
      <c r="DY196" s="55">
        <f>(DV196+DX196)</f>
        <v>1</v>
      </c>
      <c r="DZ196" s="56">
        <f>DX196*$DU$203</f>
        <v>0.43519303099410211</v>
      </c>
      <c r="EA196" s="176">
        <f t="shared" si="580"/>
        <v>5.3056471326250056</v>
      </c>
      <c r="EB196" s="226" t="str">
        <f t="shared" si="605"/>
        <v>Tree Intercropping</v>
      </c>
      <c r="EC196" s="102">
        <f>'Advance Control'!$F$133</f>
        <v>0.24499483688967102</v>
      </c>
      <c r="ED196" s="100">
        <f t="shared" si="651"/>
        <v>3.8454989835553137</v>
      </c>
      <c r="EE196" s="111">
        <f>'Advance Control'!$I$133</f>
        <v>0</v>
      </c>
      <c r="EF196" s="55">
        <f>(EC196+EE196)</f>
        <v>0.24499483688967102</v>
      </c>
      <c r="EG196" s="56">
        <f t="shared" si="652"/>
        <v>0</v>
      </c>
      <c r="EH196" s="226" t="str">
        <f t="shared" si="606"/>
        <v>Tree Intercropping</v>
      </c>
      <c r="EI196" s="102">
        <f>'Advance Control'!$F$133</f>
        <v>0.24499483688967102</v>
      </c>
      <c r="EJ196" s="100">
        <f t="shared" si="653"/>
        <v>0.50234549838819897</v>
      </c>
      <c r="EK196" s="111">
        <f>'Advance Control'!$I$133</f>
        <v>0</v>
      </c>
      <c r="EL196" s="55">
        <f>(EI196+EK196)</f>
        <v>0.24499483688967102</v>
      </c>
      <c r="EM196" s="56">
        <f t="shared" si="654"/>
        <v>0</v>
      </c>
      <c r="EN196" s="226" t="str">
        <f t="shared" si="607"/>
        <v>Tree Intercropping</v>
      </c>
      <c r="EO196" s="102">
        <f>'Advance Control'!$F$133</f>
        <v>0.24499483688967102</v>
      </c>
      <c r="EP196" s="100">
        <f t="shared" si="655"/>
        <v>2.8704516270580558</v>
      </c>
      <c r="EQ196" s="111">
        <f>'Advance Control'!$I$133</f>
        <v>0</v>
      </c>
      <c r="ER196" s="55">
        <f>(EO196+EQ196)</f>
        <v>0.24499483688967102</v>
      </c>
      <c r="ES196" s="56">
        <f t="shared" si="656"/>
        <v>0</v>
      </c>
      <c r="ET196" s="226" t="str">
        <f t="shared" si="608"/>
        <v>Tree Intercropping</v>
      </c>
      <c r="EU196" s="102">
        <f>'Advance Control'!$F$146</f>
        <v>2.2137017618213888E-2</v>
      </c>
      <c r="EV196" s="126">
        <f>EU196*$ET$203</f>
        <v>0.11057809988492061</v>
      </c>
      <c r="EW196" s="111">
        <f>'Advance Control'!$I$146</f>
        <v>0.97786298238178615</v>
      </c>
      <c r="EX196" s="55">
        <f>(EU196+EW196)</f>
        <v>1</v>
      </c>
      <c r="EY196" s="56">
        <f>EW196*$ET$203</f>
        <v>4.8845889001150793</v>
      </c>
      <c r="EZ196" s="226" t="str">
        <f t="shared" si="609"/>
        <v>Tree Intercropping</v>
      </c>
      <c r="FA196" s="102">
        <f>'Advance Control'!$F$146</f>
        <v>2.2137017618213888E-2</v>
      </c>
      <c r="FB196" s="126">
        <f>FA196*$EZ$203</f>
        <v>4.2693784233751579E-2</v>
      </c>
      <c r="FC196" s="111">
        <f>'Advance Control'!$I$146</f>
        <v>0.97786298238178615</v>
      </c>
      <c r="FD196" s="55">
        <f>(FA196+FC196)</f>
        <v>1</v>
      </c>
      <c r="FE196" s="56">
        <f>FC196*$EZ$203</f>
        <v>1.8859212157662486</v>
      </c>
      <c r="FF196" s="226" t="str">
        <f t="shared" si="610"/>
        <v>Tree Intercropping</v>
      </c>
      <c r="FG196" s="102">
        <f>'Advance Control'!$F$146</f>
        <v>2.2137017618213888E-2</v>
      </c>
      <c r="FH196" s="126">
        <f>FG196*$FF$203</f>
        <v>7.7182748531523598E-2</v>
      </c>
      <c r="FI196" s="111">
        <f>'Advance Control'!$I$146</f>
        <v>0.97786298238178615</v>
      </c>
      <c r="FJ196" s="55">
        <f>(FG196+FI196)</f>
        <v>1</v>
      </c>
      <c r="FK196" s="56">
        <f>FI196*$FF$203</f>
        <v>3.4094092514684764</v>
      </c>
      <c r="FL196" s="226" t="str">
        <f t="shared" si="611"/>
        <v>Tree Intercropping</v>
      </c>
      <c r="FM196" s="102">
        <f>'Advance Control'!$F$146</f>
        <v>2.2137017618213888E-2</v>
      </c>
      <c r="FN196" s="126">
        <f>FM196*$FL$203</f>
        <v>5.3766211294976947E-2</v>
      </c>
      <c r="FO196" s="111">
        <f>'Advance Control'!$I$146</f>
        <v>0.97786298238178615</v>
      </c>
      <c r="FP196" s="55">
        <f>(FM196+FO196)</f>
        <v>1</v>
      </c>
      <c r="FQ196" s="56">
        <f>FO196*$FL$203</f>
        <v>2.375025788705023</v>
      </c>
      <c r="FR196" s="176">
        <f t="shared" si="581"/>
        <v>20.05746210900157</v>
      </c>
      <c r="FS196" s="34"/>
      <c r="FT196" s="34"/>
      <c r="FU196" s="34"/>
      <c r="FV196" s="33"/>
      <c r="FW196" s="37"/>
    </row>
    <row r="197" spans="1:179" ht="12.6" customHeight="1">
      <c r="A197" s="1094"/>
      <c r="B197" s="195" t="s">
        <v>98</v>
      </c>
      <c r="C197" s="226" t="str">
        <f t="shared" si="582"/>
        <v>Biochar</v>
      </c>
      <c r="D197" s="99"/>
      <c r="E197" s="100"/>
      <c r="F197" s="104"/>
      <c r="G197" s="55"/>
      <c r="H197" s="56"/>
      <c r="I197" s="226" t="str">
        <f t="shared" si="584"/>
        <v>Biochar</v>
      </c>
      <c r="J197" s="99"/>
      <c r="K197" s="100"/>
      <c r="L197" s="104"/>
      <c r="M197" s="55"/>
      <c r="N197" s="56"/>
      <c r="O197" s="226" t="str">
        <f t="shared" si="585"/>
        <v>Biochar</v>
      </c>
      <c r="P197" s="99"/>
      <c r="Q197" s="100"/>
      <c r="R197" s="104"/>
      <c r="S197" s="55"/>
      <c r="T197" s="56"/>
      <c r="U197" s="226" t="str">
        <f t="shared" si="586"/>
        <v>Biochar</v>
      </c>
      <c r="V197" s="99"/>
      <c r="W197" s="100"/>
      <c r="X197" s="104"/>
      <c r="Y197" s="55"/>
      <c r="Z197" s="56"/>
      <c r="AA197" s="226" t="str">
        <f t="shared" si="587"/>
        <v>Biochar</v>
      </c>
      <c r="AB197" s="99"/>
      <c r="AC197" s="100"/>
      <c r="AD197" s="104"/>
      <c r="AE197" s="55"/>
      <c r="AF197" s="56"/>
      <c r="AG197" s="226" t="str">
        <f t="shared" si="588"/>
        <v>Biochar</v>
      </c>
      <c r="AH197" s="99"/>
      <c r="AI197" s="100"/>
      <c r="AJ197" s="104"/>
      <c r="AK197" s="55"/>
      <c r="AL197" s="56"/>
      <c r="AM197" s="226" t="str">
        <f t="shared" si="589"/>
        <v>Biochar</v>
      </c>
      <c r="AN197" s="99"/>
      <c r="AO197" s="100"/>
      <c r="AP197" s="104"/>
      <c r="AQ197" s="55"/>
      <c r="AR197" s="56"/>
      <c r="AS197" s="176">
        <f t="shared" si="590"/>
        <v>0</v>
      </c>
      <c r="AT197" s="226" t="str">
        <f t="shared" si="591"/>
        <v>Biochar</v>
      </c>
      <c r="AU197" s="102"/>
      <c r="AV197" s="103"/>
      <c r="AW197" s="106"/>
      <c r="AX197" s="41"/>
      <c r="AY197" s="42"/>
      <c r="AZ197" s="226" t="str">
        <f t="shared" si="592"/>
        <v>Biochar</v>
      </c>
      <c r="BA197" s="102"/>
      <c r="BB197" s="103"/>
      <c r="BC197" s="106"/>
      <c r="BD197" s="41"/>
      <c r="BE197" s="42"/>
      <c r="BF197" s="226" t="str">
        <f t="shared" si="593"/>
        <v>Biochar</v>
      </c>
      <c r="BG197" s="102"/>
      <c r="BH197" s="103"/>
      <c r="BI197" s="106"/>
      <c r="BJ197" s="41"/>
      <c r="BK197" s="42"/>
      <c r="BL197" s="226" t="str">
        <f t="shared" si="594"/>
        <v>Biochar</v>
      </c>
      <c r="BM197" s="99"/>
      <c r="BN197" s="100"/>
      <c r="BO197" s="104"/>
      <c r="BP197" s="55"/>
      <c r="BQ197" s="56"/>
      <c r="BR197" s="226" t="str">
        <f t="shared" si="595"/>
        <v>Biochar</v>
      </c>
      <c r="BS197" s="99"/>
      <c r="BT197" s="100"/>
      <c r="BU197" s="104"/>
      <c r="BV197" s="55"/>
      <c r="BW197" s="56"/>
      <c r="BX197" s="226" t="str">
        <f t="shared" si="596"/>
        <v>Biochar</v>
      </c>
      <c r="BY197" s="99"/>
      <c r="BZ197" s="100"/>
      <c r="CA197" s="104"/>
      <c r="CB197" s="55"/>
      <c r="CC197" s="56"/>
      <c r="CD197" s="226" t="str">
        <f t="shared" si="597"/>
        <v>Biochar</v>
      </c>
      <c r="CE197" s="99"/>
      <c r="CF197" s="100"/>
      <c r="CG197" s="104"/>
      <c r="CH197" s="55"/>
      <c r="CI197" s="56"/>
      <c r="CJ197" s="176">
        <f t="shared" si="579"/>
        <v>0</v>
      </c>
      <c r="CK197" s="226" t="str">
        <f t="shared" si="598"/>
        <v>Biochar</v>
      </c>
      <c r="CL197" s="102"/>
      <c r="CM197" s="103"/>
      <c r="CN197" s="106"/>
      <c r="CO197" s="41"/>
      <c r="CP197" s="42"/>
      <c r="CQ197" s="226" t="str">
        <f t="shared" si="599"/>
        <v>Biochar</v>
      </c>
      <c r="CR197" s="102"/>
      <c r="CS197" s="103"/>
      <c r="CT197" s="106"/>
      <c r="CU197" s="41"/>
      <c r="CV197" s="42"/>
      <c r="CW197" s="226" t="str">
        <f t="shared" si="600"/>
        <v>Biochar</v>
      </c>
      <c r="CX197" s="99"/>
      <c r="CY197" s="100"/>
      <c r="CZ197" s="104"/>
      <c r="DA197" s="55"/>
      <c r="DB197" s="56"/>
      <c r="DC197" s="226" t="str">
        <f t="shared" si="601"/>
        <v>Biochar</v>
      </c>
      <c r="DD197" s="102"/>
      <c r="DE197" s="103"/>
      <c r="DF197" s="106"/>
      <c r="DG197" s="41"/>
      <c r="DH197" s="42"/>
      <c r="DI197" s="226" t="str">
        <f t="shared" si="602"/>
        <v>Biochar</v>
      </c>
      <c r="DJ197" s="102"/>
      <c r="DK197" s="103"/>
      <c r="DL197" s="106"/>
      <c r="DM197" s="41"/>
      <c r="DN197" s="42"/>
      <c r="DO197" s="226" t="str">
        <f t="shared" si="603"/>
        <v>Biochar</v>
      </c>
      <c r="DP197" s="102"/>
      <c r="DQ197" s="103"/>
      <c r="DR197" s="106"/>
      <c r="DS197" s="41"/>
      <c r="DT197" s="42"/>
      <c r="DU197" s="226" t="str">
        <f t="shared" si="604"/>
        <v>Biochar</v>
      </c>
      <c r="DV197" s="99"/>
      <c r="DW197" s="100"/>
      <c r="DX197" s="104"/>
      <c r="DY197" s="55"/>
      <c r="DZ197" s="56"/>
      <c r="EA197" s="176">
        <f t="shared" si="580"/>
        <v>0</v>
      </c>
      <c r="EB197" s="226" t="str">
        <f t="shared" si="605"/>
        <v>Biochar</v>
      </c>
      <c r="EC197" s="102"/>
      <c r="ED197" s="103"/>
      <c r="EE197" s="106"/>
      <c r="EF197" s="41"/>
      <c r="EG197" s="42"/>
      <c r="EH197" s="226" t="str">
        <f t="shared" si="606"/>
        <v>Biochar</v>
      </c>
      <c r="EI197" s="99"/>
      <c r="EJ197" s="100"/>
      <c r="EK197" s="104"/>
      <c r="EL197" s="55"/>
      <c r="EM197" s="56"/>
      <c r="EN197" s="226" t="str">
        <f t="shared" si="607"/>
        <v>Biochar</v>
      </c>
      <c r="EO197" s="102"/>
      <c r="EP197" s="103"/>
      <c r="EQ197" s="106"/>
      <c r="ER197" s="41"/>
      <c r="ES197" s="42"/>
      <c r="ET197" s="226" t="str">
        <f t="shared" si="608"/>
        <v>Biochar</v>
      </c>
      <c r="EU197" s="99"/>
      <c r="EV197" s="100"/>
      <c r="EW197" s="104"/>
      <c r="EX197" s="55"/>
      <c r="EY197" s="56"/>
      <c r="EZ197" s="226" t="str">
        <f t="shared" si="609"/>
        <v>Biochar</v>
      </c>
      <c r="FA197" s="102"/>
      <c r="FB197" s="103"/>
      <c r="FC197" s="106"/>
      <c r="FD197" s="41"/>
      <c r="FE197" s="42"/>
      <c r="FF197" s="226" t="str">
        <f t="shared" si="610"/>
        <v>Biochar</v>
      </c>
      <c r="FG197" s="102"/>
      <c r="FH197" s="103"/>
      <c r="FI197" s="106"/>
      <c r="FJ197" s="41"/>
      <c r="FK197" s="42"/>
      <c r="FL197" s="226" t="str">
        <f t="shared" si="611"/>
        <v>Biochar</v>
      </c>
      <c r="FM197" s="102"/>
      <c r="FN197" s="103"/>
      <c r="FO197" s="106"/>
      <c r="FP197" s="41"/>
      <c r="FQ197" s="42"/>
      <c r="FR197" s="176">
        <f t="shared" si="581"/>
        <v>0</v>
      </c>
      <c r="FS197" s="32"/>
      <c r="FT197" s="34"/>
      <c r="FU197" s="34"/>
      <c r="FV197" s="38"/>
      <c r="FW197" s="37"/>
    </row>
    <row r="198" spans="1:179" ht="12.6" customHeight="1">
      <c r="A198" s="1094"/>
      <c r="B198" s="195" t="s">
        <v>99</v>
      </c>
      <c r="C198" s="226" t="str">
        <f t="shared" si="582"/>
        <v>Irrigation Efficiency</v>
      </c>
      <c r="D198" s="99"/>
      <c r="E198" s="100"/>
      <c r="F198" s="104"/>
      <c r="G198" s="55"/>
      <c r="H198" s="56"/>
      <c r="I198" s="226" t="str">
        <f t="shared" si="584"/>
        <v>Irrigation Efficiency</v>
      </c>
      <c r="J198" s="99"/>
      <c r="K198" s="100"/>
      <c r="L198" s="104"/>
      <c r="M198" s="55"/>
      <c r="N198" s="56"/>
      <c r="O198" s="226" t="str">
        <f t="shared" si="585"/>
        <v>Irrigation Efficiency</v>
      </c>
      <c r="P198" s="99"/>
      <c r="Q198" s="100"/>
      <c r="R198" s="104"/>
      <c r="S198" s="55"/>
      <c r="T198" s="56"/>
      <c r="U198" s="226" t="str">
        <f t="shared" si="586"/>
        <v>Irrigation Efficiency</v>
      </c>
      <c r="V198" s="99"/>
      <c r="W198" s="100"/>
      <c r="X198" s="104"/>
      <c r="Y198" s="55"/>
      <c r="Z198" s="56"/>
      <c r="AA198" s="226" t="str">
        <f t="shared" si="587"/>
        <v>Irrigation Efficiency</v>
      </c>
      <c r="AB198" s="99"/>
      <c r="AC198" s="100"/>
      <c r="AD198" s="104"/>
      <c r="AE198" s="55"/>
      <c r="AF198" s="56"/>
      <c r="AG198" s="226" t="str">
        <f t="shared" si="588"/>
        <v>Irrigation Efficiency</v>
      </c>
      <c r="AH198" s="99"/>
      <c r="AI198" s="100"/>
      <c r="AJ198" s="104"/>
      <c r="AK198" s="55"/>
      <c r="AL198" s="56"/>
      <c r="AM198" s="226" t="str">
        <f t="shared" si="589"/>
        <v>Irrigation Efficiency</v>
      </c>
      <c r="AN198" s="99"/>
      <c r="AO198" s="100"/>
      <c r="AP198" s="104"/>
      <c r="AQ198" s="55"/>
      <c r="AR198" s="56"/>
      <c r="AS198" s="176">
        <f t="shared" si="590"/>
        <v>0</v>
      </c>
      <c r="AT198" s="226" t="str">
        <f t="shared" si="591"/>
        <v>Irrigation Efficiency</v>
      </c>
      <c r="AU198" s="102"/>
      <c r="AV198" s="103"/>
      <c r="AW198" s="106"/>
      <c r="AX198" s="41"/>
      <c r="AY198" s="42"/>
      <c r="AZ198" s="226" t="str">
        <f t="shared" si="592"/>
        <v>Irrigation Efficiency</v>
      </c>
      <c r="BA198" s="102"/>
      <c r="BB198" s="103"/>
      <c r="BC198" s="106"/>
      <c r="BD198" s="41"/>
      <c r="BE198" s="42"/>
      <c r="BF198" s="226" t="str">
        <f t="shared" si="593"/>
        <v>Irrigation Efficiency</v>
      </c>
      <c r="BG198" s="102"/>
      <c r="BH198" s="103"/>
      <c r="BI198" s="106"/>
      <c r="BJ198" s="41"/>
      <c r="BK198" s="42"/>
      <c r="BL198" s="226" t="str">
        <f t="shared" si="594"/>
        <v>Irrigation Efficiency</v>
      </c>
      <c r="BM198" s="99"/>
      <c r="BN198" s="100"/>
      <c r="BO198" s="104"/>
      <c r="BP198" s="55"/>
      <c r="BQ198" s="56"/>
      <c r="BR198" s="226" t="str">
        <f t="shared" si="595"/>
        <v>Irrigation Efficiency</v>
      </c>
      <c r="BS198" s="99"/>
      <c r="BT198" s="100"/>
      <c r="BU198" s="104"/>
      <c r="BV198" s="55"/>
      <c r="BW198" s="56"/>
      <c r="BX198" s="226" t="str">
        <f t="shared" si="596"/>
        <v>Irrigation Efficiency</v>
      </c>
      <c r="BY198" s="99"/>
      <c r="BZ198" s="100"/>
      <c r="CA198" s="104"/>
      <c r="CB198" s="55"/>
      <c r="CC198" s="56"/>
      <c r="CD198" s="226" t="str">
        <f t="shared" si="597"/>
        <v>Irrigation Efficiency</v>
      </c>
      <c r="CE198" s="99"/>
      <c r="CF198" s="100"/>
      <c r="CG198" s="104"/>
      <c r="CH198" s="55"/>
      <c r="CI198" s="56"/>
      <c r="CJ198" s="176">
        <f t="shared" si="579"/>
        <v>0</v>
      </c>
      <c r="CK198" s="226" t="str">
        <f t="shared" si="598"/>
        <v>Irrigation Efficiency</v>
      </c>
      <c r="CL198" s="102"/>
      <c r="CM198" s="103"/>
      <c r="CN198" s="106"/>
      <c r="CO198" s="41"/>
      <c r="CP198" s="42"/>
      <c r="CQ198" s="226" t="str">
        <f t="shared" si="599"/>
        <v>Irrigation Efficiency</v>
      </c>
      <c r="CR198" s="102"/>
      <c r="CS198" s="103"/>
      <c r="CT198" s="106"/>
      <c r="CU198" s="41"/>
      <c r="CV198" s="42"/>
      <c r="CW198" s="226" t="str">
        <f t="shared" si="600"/>
        <v>Irrigation Efficiency</v>
      </c>
      <c r="CX198" s="99"/>
      <c r="CY198" s="100"/>
      <c r="CZ198" s="104"/>
      <c r="DA198" s="55"/>
      <c r="DB198" s="56"/>
      <c r="DC198" s="226" t="str">
        <f t="shared" si="601"/>
        <v>Irrigation Efficiency</v>
      </c>
      <c r="DD198" s="99"/>
      <c r="DE198" s="100"/>
      <c r="DF198" s="104"/>
      <c r="DG198" s="55"/>
      <c r="DH198" s="56"/>
      <c r="DI198" s="226" t="str">
        <f t="shared" si="602"/>
        <v>Irrigation Efficiency</v>
      </c>
      <c r="DJ198" s="99"/>
      <c r="DK198" s="100"/>
      <c r="DL198" s="104"/>
      <c r="DM198" s="55"/>
      <c r="DN198" s="56"/>
      <c r="DO198" s="226" t="str">
        <f t="shared" si="603"/>
        <v>Irrigation Efficiency</v>
      </c>
      <c r="DP198" s="99"/>
      <c r="DQ198" s="100"/>
      <c r="DR198" s="104"/>
      <c r="DS198" s="55"/>
      <c r="DT198" s="56"/>
      <c r="DU198" s="226" t="str">
        <f t="shared" si="604"/>
        <v>Irrigation Efficiency</v>
      </c>
      <c r="DV198" s="99"/>
      <c r="DW198" s="100"/>
      <c r="DX198" s="104"/>
      <c r="DY198" s="55"/>
      <c r="DZ198" s="56"/>
      <c r="EA198" s="176">
        <f t="shared" si="580"/>
        <v>0</v>
      </c>
      <c r="EB198" s="226" t="str">
        <f t="shared" si="605"/>
        <v>Irrigation Efficiency</v>
      </c>
      <c r="EC198" s="102"/>
      <c r="ED198" s="103"/>
      <c r="EE198" s="106"/>
      <c r="EF198" s="41"/>
      <c r="EG198" s="42"/>
      <c r="EH198" s="226" t="str">
        <f t="shared" si="606"/>
        <v>Irrigation Efficiency</v>
      </c>
      <c r="EI198" s="102"/>
      <c r="EJ198" s="103"/>
      <c r="EK198" s="106"/>
      <c r="EL198" s="41"/>
      <c r="EM198" s="42"/>
      <c r="EN198" s="226" t="str">
        <f t="shared" si="607"/>
        <v>Irrigation Efficiency</v>
      </c>
      <c r="EO198" s="99"/>
      <c r="EP198" s="100"/>
      <c r="EQ198" s="104"/>
      <c r="ER198" s="55"/>
      <c r="ES198" s="56"/>
      <c r="ET198" s="226" t="str">
        <f t="shared" si="608"/>
        <v>Irrigation Efficiency</v>
      </c>
      <c r="EU198" s="99"/>
      <c r="EV198" s="100"/>
      <c r="EW198" s="104"/>
      <c r="EX198" s="55"/>
      <c r="EY198" s="56"/>
      <c r="EZ198" s="226" t="str">
        <f t="shared" si="609"/>
        <v>Irrigation Efficiency</v>
      </c>
      <c r="FA198" s="102"/>
      <c r="FB198" s="103"/>
      <c r="FC198" s="106"/>
      <c r="FD198" s="41"/>
      <c r="FE198" s="42"/>
      <c r="FF198" s="226" t="str">
        <f t="shared" si="610"/>
        <v>Irrigation Efficiency</v>
      </c>
      <c r="FG198" s="99"/>
      <c r="FH198" s="100"/>
      <c r="FI198" s="104"/>
      <c r="FJ198" s="55"/>
      <c r="FK198" s="56"/>
      <c r="FL198" s="226" t="str">
        <f t="shared" si="611"/>
        <v>Irrigation Efficiency</v>
      </c>
      <c r="FM198" s="99"/>
      <c r="FN198" s="100"/>
      <c r="FO198" s="104"/>
      <c r="FP198" s="55"/>
      <c r="FQ198" s="56"/>
      <c r="FR198" s="176">
        <f t="shared" si="581"/>
        <v>0</v>
      </c>
      <c r="FS198" s="32"/>
      <c r="FT198" s="34"/>
      <c r="FU198" s="34"/>
      <c r="FV198" s="38"/>
      <c r="FW198" s="37"/>
    </row>
    <row r="199" spans="1:179" ht="12.6" customHeight="1">
      <c r="A199" s="1094"/>
      <c r="B199" s="195" t="s">
        <v>100</v>
      </c>
      <c r="C199" s="226" t="str">
        <f t="shared" si="582"/>
        <v>Nutrient Management</v>
      </c>
      <c r="D199" s="99"/>
      <c r="E199" s="100"/>
      <c r="F199" s="104"/>
      <c r="G199" s="55"/>
      <c r="H199" s="56"/>
      <c r="I199" s="226" t="str">
        <f t="shared" si="584"/>
        <v>Nutrient Management</v>
      </c>
      <c r="J199" s="102"/>
      <c r="K199" s="103"/>
      <c r="L199" s="106"/>
      <c r="M199" s="41"/>
      <c r="N199" s="42"/>
      <c r="O199" s="226" t="str">
        <f t="shared" si="585"/>
        <v>Nutrient Management</v>
      </c>
      <c r="P199" s="99"/>
      <c r="Q199" s="100"/>
      <c r="R199" s="104"/>
      <c r="S199" s="55"/>
      <c r="T199" s="56"/>
      <c r="U199" s="226" t="str">
        <f t="shared" si="586"/>
        <v>Nutrient Management</v>
      </c>
      <c r="V199" s="99"/>
      <c r="W199" s="100"/>
      <c r="X199" s="106"/>
      <c r="Y199" s="55"/>
      <c r="Z199" s="56"/>
      <c r="AA199" s="226" t="str">
        <f t="shared" si="587"/>
        <v>Nutrient Management</v>
      </c>
      <c r="AB199" s="99"/>
      <c r="AC199" s="100"/>
      <c r="AD199" s="106"/>
      <c r="AE199" s="55"/>
      <c r="AF199" s="56"/>
      <c r="AG199" s="226" t="str">
        <f t="shared" si="588"/>
        <v>Nutrient Management</v>
      </c>
      <c r="AH199" s="99"/>
      <c r="AI199" s="100"/>
      <c r="AJ199" s="106"/>
      <c r="AK199" s="55"/>
      <c r="AL199" s="56"/>
      <c r="AM199" s="226" t="str">
        <f t="shared" si="589"/>
        <v>Nutrient Management</v>
      </c>
      <c r="AN199" s="99"/>
      <c r="AO199" s="103"/>
      <c r="AP199" s="106"/>
      <c r="AQ199" s="41"/>
      <c r="AR199" s="42"/>
      <c r="AS199" s="176">
        <f t="shared" si="590"/>
        <v>0</v>
      </c>
      <c r="AT199" s="226" t="str">
        <f t="shared" si="591"/>
        <v>Nutrient Management</v>
      </c>
      <c r="AU199" s="102"/>
      <c r="AV199" s="103"/>
      <c r="AW199" s="106"/>
      <c r="AX199" s="41"/>
      <c r="AY199" s="42"/>
      <c r="AZ199" s="226" t="str">
        <f t="shared" si="592"/>
        <v>Nutrient Management</v>
      </c>
      <c r="BA199" s="102"/>
      <c r="BB199" s="103"/>
      <c r="BC199" s="106"/>
      <c r="BD199" s="41"/>
      <c r="BE199" s="42"/>
      <c r="BF199" s="226" t="str">
        <f t="shared" si="593"/>
        <v>Nutrient Management</v>
      </c>
      <c r="BG199" s="102"/>
      <c r="BH199" s="103"/>
      <c r="BI199" s="106"/>
      <c r="BJ199" s="41"/>
      <c r="BK199" s="42"/>
      <c r="BL199" s="226" t="str">
        <f t="shared" si="594"/>
        <v>Nutrient Management</v>
      </c>
      <c r="BM199" s="99"/>
      <c r="BN199" s="100"/>
      <c r="BO199" s="104"/>
      <c r="BP199" s="55"/>
      <c r="BQ199" s="56"/>
      <c r="BR199" s="226" t="str">
        <f t="shared" si="595"/>
        <v>Nutrient Management</v>
      </c>
      <c r="BS199" s="99"/>
      <c r="BT199" s="100"/>
      <c r="BU199" s="104"/>
      <c r="BV199" s="55"/>
      <c r="BW199" s="56"/>
      <c r="BX199" s="226" t="str">
        <f t="shared" si="596"/>
        <v>Nutrient Management</v>
      </c>
      <c r="BY199" s="99"/>
      <c r="BZ199" s="100"/>
      <c r="CA199" s="104"/>
      <c r="CB199" s="55"/>
      <c r="CC199" s="56"/>
      <c r="CD199" s="226" t="str">
        <f t="shared" si="597"/>
        <v>Nutrient Management</v>
      </c>
      <c r="CE199" s="99"/>
      <c r="CF199" s="100"/>
      <c r="CG199" s="104"/>
      <c r="CH199" s="55"/>
      <c r="CI199" s="56"/>
      <c r="CJ199" s="176">
        <f t="shared" si="579"/>
        <v>0</v>
      </c>
      <c r="CK199" s="226" t="str">
        <f t="shared" si="598"/>
        <v>Nutrient Management</v>
      </c>
      <c r="CL199" s="102"/>
      <c r="CM199" s="103"/>
      <c r="CN199" s="106"/>
      <c r="CO199" s="41"/>
      <c r="CP199" s="42"/>
      <c r="CQ199" s="226" t="str">
        <f t="shared" si="599"/>
        <v>Nutrient Management</v>
      </c>
      <c r="CR199" s="102"/>
      <c r="CS199" s="103"/>
      <c r="CT199" s="106"/>
      <c r="CU199" s="41"/>
      <c r="CV199" s="42"/>
      <c r="CW199" s="226" t="str">
        <f t="shared" si="600"/>
        <v>Nutrient Management</v>
      </c>
      <c r="CX199" s="99"/>
      <c r="CY199" s="100"/>
      <c r="CZ199" s="104"/>
      <c r="DA199" s="55"/>
      <c r="DB199" s="56"/>
      <c r="DC199" s="226" t="str">
        <f t="shared" si="601"/>
        <v>Nutrient Management</v>
      </c>
      <c r="DD199" s="99"/>
      <c r="DE199" s="100"/>
      <c r="DF199" s="104"/>
      <c r="DG199" s="55"/>
      <c r="DH199" s="56"/>
      <c r="DI199" s="226" t="str">
        <f t="shared" si="602"/>
        <v>Nutrient Management</v>
      </c>
      <c r="DJ199" s="102"/>
      <c r="DK199" s="103"/>
      <c r="DL199" s="106"/>
      <c r="DM199" s="41"/>
      <c r="DN199" s="42"/>
      <c r="DO199" s="226" t="str">
        <f t="shared" si="603"/>
        <v>Nutrient Management</v>
      </c>
      <c r="DP199" s="99"/>
      <c r="DQ199" s="100"/>
      <c r="DR199" s="104"/>
      <c r="DS199" s="55"/>
      <c r="DT199" s="56"/>
      <c r="DU199" s="226" t="str">
        <f t="shared" si="604"/>
        <v>Nutrient Management</v>
      </c>
      <c r="DV199" s="99"/>
      <c r="DW199" s="100"/>
      <c r="DX199" s="104"/>
      <c r="DY199" s="55"/>
      <c r="DZ199" s="56"/>
      <c r="EA199" s="176">
        <f t="shared" si="580"/>
        <v>0</v>
      </c>
      <c r="EB199" s="226" t="str">
        <f t="shared" si="605"/>
        <v>Nutrient Management</v>
      </c>
      <c r="EC199" s="102"/>
      <c r="ED199" s="103"/>
      <c r="EE199" s="106"/>
      <c r="EF199" s="41"/>
      <c r="EG199" s="42"/>
      <c r="EH199" s="226" t="str">
        <f t="shared" si="606"/>
        <v>Nutrient Management</v>
      </c>
      <c r="EI199" s="102"/>
      <c r="EJ199" s="103"/>
      <c r="EK199" s="106"/>
      <c r="EL199" s="41"/>
      <c r="EM199" s="42"/>
      <c r="EN199" s="226" t="str">
        <f t="shared" si="607"/>
        <v>Nutrient Management</v>
      </c>
      <c r="EO199" s="99"/>
      <c r="EP199" s="100"/>
      <c r="EQ199" s="104"/>
      <c r="ER199" s="55"/>
      <c r="ES199" s="56"/>
      <c r="ET199" s="226" t="str">
        <f t="shared" si="608"/>
        <v>Nutrient Management</v>
      </c>
      <c r="EU199" s="99"/>
      <c r="EV199" s="100"/>
      <c r="EW199" s="104"/>
      <c r="EX199" s="55"/>
      <c r="EY199" s="56"/>
      <c r="EZ199" s="226" t="str">
        <f t="shared" si="609"/>
        <v>Nutrient Management</v>
      </c>
      <c r="FA199" s="102"/>
      <c r="FB199" s="103"/>
      <c r="FC199" s="106"/>
      <c r="FD199" s="41"/>
      <c r="FE199" s="42"/>
      <c r="FF199" s="226" t="str">
        <f t="shared" si="610"/>
        <v>Nutrient Management</v>
      </c>
      <c r="FG199" s="99"/>
      <c r="FH199" s="100"/>
      <c r="FI199" s="104"/>
      <c r="FJ199" s="55"/>
      <c r="FK199" s="56"/>
      <c r="FL199" s="226" t="str">
        <f t="shared" si="611"/>
        <v>Nutrient Management</v>
      </c>
      <c r="FM199" s="99"/>
      <c r="FN199" s="100"/>
      <c r="FO199" s="104"/>
      <c r="FP199" s="55"/>
      <c r="FQ199" s="56"/>
      <c r="FR199" s="176">
        <f t="shared" si="581"/>
        <v>0</v>
      </c>
      <c r="FS199" s="34"/>
      <c r="FT199" s="34"/>
      <c r="FU199" s="34"/>
      <c r="FV199" s="33"/>
      <c r="FW199" s="37"/>
    </row>
    <row r="200" spans="1:179" ht="12.6" customHeight="1">
      <c r="A200" s="1094"/>
      <c r="B200" s="195" t="s">
        <v>690</v>
      </c>
      <c r="C200" s="226" t="str">
        <f t="shared" si="582"/>
        <v>Boreal Forest Restoration</v>
      </c>
      <c r="D200" s="99"/>
      <c r="E200" s="100"/>
      <c r="F200" s="104"/>
      <c r="G200" s="55"/>
      <c r="H200" s="56"/>
      <c r="I200" s="226" t="str">
        <f t="shared" si="584"/>
        <v>Boreal Forest Restoration</v>
      </c>
      <c r="J200" s="102"/>
      <c r="K200" s="103"/>
      <c r="L200" s="106"/>
      <c r="M200" s="41"/>
      <c r="N200" s="42"/>
      <c r="O200" s="226" t="str">
        <f t="shared" si="585"/>
        <v>Boreal Forest Restoration</v>
      </c>
      <c r="P200" s="99"/>
      <c r="Q200" s="100"/>
      <c r="R200" s="104"/>
      <c r="S200" s="55"/>
      <c r="T200" s="56"/>
      <c r="U200" s="226" t="str">
        <f t="shared" si="586"/>
        <v>Boreal Forest Restoration</v>
      </c>
      <c r="V200" s="99">
        <f>'Advance Control'!$F$56</f>
        <v>0</v>
      </c>
      <c r="W200" s="100">
        <f>V200*$U$203</f>
        <v>0</v>
      </c>
      <c r="X200" s="104">
        <f>'Advance Control'!$I$56</f>
        <v>0.35245768811662159</v>
      </c>
      <c r="Y200" s="55">
        <f t="shared" ref="Y200" si="657">(V200+X200)</f>
        <v>0.35245768811662159</v>
      </c>
      <c r="Z200" s="56">
        <f>X200*$U$203</f>
        <v>14.994518606208029</v>
      </c>
      <c r="AA200" s="226" t="str">
        <f t="shared" si="587"/>
        <v>Boreal Forest Restoration</v>
      </c>
      <c r="AB200" s="99">
        <f>'Advance Control'!$F$56</f>
        <v>0</v>
      </c>
      <c r="AC200" s="100">
        <f t="shared" ref="AC200" si="658">AB200*$AA$203</f>
        <v>0</v>
      </c>
      <c r="AD200" s="104">
        <f>'Advance Control'!$I$56</f>
        <v>0.35245768811662159</v>
      </c>
      <c r="AE200" s="55">
        <f t="shared" ref="AE200" si="659">(AB200+AD200)</f>
        <v>0.35245768811662159</v>
      </c>
      <c r="AF200" s="56">
        <f t="shared" ref="AF200" si="660">AD200*$AA$203</f>
        <v>40.487126559010299</v>
      </c>
      <c r="AG200" s="226" t="str">
        <f t="shared" si="588"/>
        <v>Boreal Forest Restoration</v>
      </c>
      <c r="AH200" s="99">
        <f>'Advance Control'!$F$56</f>
        <v>0</v>
      </c>
      <c r="AI200" s="100">
        <f t="shared" ref="AI200" si="661">AH200*$AG$203</f>
        <v>0</v>
      </c>
      <c r="AJ200" s="104">
        <f>'Advance Control'!$I$56</f>
        <v>0.35245768811662159</v>
      </c>
      <c r="AK200" s="55">
        <f t="shared" ref="AK200" si="662">(AH200+AJ200)</f>
        <v>0.35245768811662159</v>
      </c>
      <c r="AL200" s="56">
        <f t="shared" ref="AL200" si="663">AJ200*$AG$203</f>
        <v>30.076696259112158</v>
      </c>
      <c r="AM200" s="226" t="str">
        <f t="shared" si="589"/>
        <v>Boreal Forest Restoration</v>
      </c>
      <c r="AN200" s="99">
        <f>'Advance Control'!$F$56</f>
        <v>0</v>
      </c>
      <c r="AO200" s="100">
        <f t="shared" ref="AO200" si="664">AN200*$AM$203</f>
        <v>0</v>
      </c>
      <c r="AP200" s="104">
        <f>'Advance Control'!$I$56</f>
        <v>0.35245768811662159</v>
      </c>
      <c r="AQ200" s="55">
        <f t="shared" ref="AQ200" si="665">(AN200+AP200)</f>
        <v>0.35245768811662159</v>
      </c>
      <c r="AR200" s="56">
        <f t="shared" ref="AR200" si="666">AP200*$AM$203</f>
        <v>12.62280086396779</v>
      </c>
      <c r="AS200" s="176">
        <f t="shared" si="590"/>
        <v>98.181142288298275</v>
      </c>
      <c r="AT200" s="226" t="str">
        <f t="shared" si="591"/>
        <v>Boreal Forest Restoration</v>
      </c>
      <c r="AU200" s="102"/>
      <c r="AV200" s="103"/>
      <c r="AW200" s="106"/>
      <c r="AX200" s="41"/>
      <c r="AY200" s="42"/>
      <c r="AZ200" s="226" t="str">
        <f t="shared" si="592"/>
        <v>Boreal Forest Restoration</v>
      </c>
      <c r="BA200" s="102"/>
      <c r="BB200" s="103"/>
      <c r="BC200" s="106"/>
      <c r="BD200" s="41"/>
      <c r="BE200" s="42"/>
      <c r="BF200" s="226" t="str">
        <f t="shared" si="593"/>
        <v>Boreal Forest Restoration</v>
      </c>
      <c r="BG200" s="102"/>
      <c r="BH200" s="103"/>
      <c r="BI200" s="106"/>
      <c r="BJ200" s="41"/>
      <c r="BK200" s="42"/>
      <c r="BL200" s="226" t="str">
        <f t="shared" si="594"/>
        <v>Boreal Forest Restoration</v>
      </c>
      <c r="BM200" s="99"/>
      <c r="BN200" s="100"/>
      <c r="BO200" s="104"/>
      <c r="BP200" s="55"/>
      <c r="BQ200" s="56"/>
      <c r="BR200" s="226" t="str">
        <f t="shared" si="595"/>
        <v>Boreal Forest Restoration</v>
      </c>
      <c r="BS200" s="99"/>
      <c r="BT200" s="100"/>
      <c r="BU200" s="106"/>
      <c r="BV200" s="41"/>
      <c r="BW200" s="42"/>
      <c r="BX200" s="226" t="str">
        <f t="shared" si="596"/>
        <v>Boreal Forest Restoration</v>
      </c>
      <c r="BY200" s="99"/>
      <c r="BZ200" s="100"/>
      <c r="CA200" s="104"/>
      <c r="CB200" s="55"/>
      <c r="CC200" s="56"/>
      <c r="CD200" s="226" t="str">
        <f t="shared" si="597"/>
        <v>Boreal Forest Restoration</v>
      </c>
      <c r="CE200" s="99"/>
      <c r="CF200" s="100"/>
      <c r="CG200" s="104"/>
      <c r="CH200" s="55"/>
      <c r="CI200" s="56"/>
      <c r="CJ200" s="176">
        <f t="shared" si="579"/>
        <v>0</v>
      </c>
      <c r="CK200" s="226" t="str">
        <f t="shared" si="598"/>
        <v>Boreal Forest Restoration</v>
      </c>
      <c r="CL200" s="102"/>
      <c r="CM200" s="103"/>
      <c r="CN200" s="106"/>
      <c r="CO200" s="41"/>
      <c r="CP200" s="42"/>
      <c r="CQ200" s="226" t="str">
        <f t="shared" si="599"/>
        <v>Boreal Forest Restoration</v>
      </c>
      <c r="CR200" s="102"/>
      <c r="CS200" s="103"/>
      <c r="CT200" s="106"/>
      <c r="CU200" s="41"/>
      <c r="CV200" s="42"/>
      <c r="CW200" s="226" t="str">
        <f t="shared" si="600"/>
        <v>Boreal Forest Restoration</v>
      </c>
      <c r="CX200" s="99"/>
      <c r="CY200" s="100"/>
      <c r="CZ200" s="104"/>
      <c r="DA200" s="55"/>
      <c r="DB200" s="56"/>
      <c r="DC200" s="226" t="str">
        <f t="shared" si="601"/>
        <v>Boreal Forest Restoration</v>
      </c>
      <c r="DD200" s="99"/>
      <c r="DE200" s="100"/>
      <c r="DF200" s="104"/>
      <c r="DG200" s="55"/>
      <c r="DH200" s="56"/>
      <c r="DI200" s="226" t="str">
        <f t="shared" si="602"/>
        <v>Boreal Forest Restoration</v>
      </c>
      <c r="DJ200" s="102"/>
      <c r="DK200" s="103"/>
      <c r="DL200" s="106"/>
      <c r="DM200" s="41"/>
      <c r="DN200" s="42"/>
      <c r="DO200" s="226" t="str">
        <f t="shared" si="603"/>
        <v>Boreal Forest Restoration</v>
      </c>
      <c r="DP200" s="99"/>
      <c r="DQ200" s="100"/>
      <c r="DR200" s="104"/>
      <c r="DS200" s="55"/>
      <c r="DT200" s="56"/>
      <c r="DU200" s="226" t="str">
        <f t="shared" si="604"/>
        <v>Boreal Forest Restoration</v>
      </c>
      <c r="DV200" s="99"/>
      <c r="DW200" s="100"/>
      <c r="DX200" s="104"/>
      <c r="DY200" s="55"/>
      <c r="DZ200" s="56"/>
      <c r="EA200" s="176">
        <f t="shared" si="580"/>
        <v>0</v>
      </c>
      <c r="EB200" s="226" t="str">
        <f t="shared" si="605"/>
        <v>Boreal Forest Restoration</v>
      </c>
      <c r="EC200" s="102"/>
      <c r="ED200" s="103"/>
      <c r="EE200" s="106"/>
      <c r="EF200" s="41"/>
      <c r="EG200" s="42"/>
      <c r="EH200" s="226" t="str">
        <f t="shared" si="606"/>
        <v>Boreal Forest Restoration</v>
      </c>
      <c r="EI200" s="102"/>
      <c r="EJ200" s="103"/>
      <c r="EK200" s="106"/>
      <c r="EL200" s="41"/>
      <c r="EM200" s="42"/>
      <c r="EN200" s="226" t="str">
        <f t="shared" si="607"/>
        <v>Boreal Forest Restoration</v>
      </c>
      <c r="EO200" s="99"/>
      <c r="EP200" s="100"/>
      <c r="EQ200" s="104"/>
      <c r="ER200" s="55"/>
      <c r="ES200" s="56"/>
      <c r="ET200" s="226" t="str">
        <f t="shared" si="608"/>
        <v>Boreal Forest Restoration</v>
      </c>
      <c r="EU200" s="99"/>
      <c r="EV200" s="100"/>
      <c r="EW200" s="104"/>
      <c r="EX200" s="55"/>
      <c r="EY200" s="56"/>
      <c r="EZ200" s="226" t="str">
        <f t="shared" si="609"/>
        <v>Boreal Forest Restoration</v>
      </c>
      <c r="FA200" s="102"/>
      <c r="FB200" s="103"/>
      <c r="FC200" s="106"/>
      <c r="FD200" s="41"/>
      <c r="FE200" s="42"/>
      <c r="FF200" s="226" t="str">
        <f t="shared" si="610"/>
        <v>Boreal Forest Restoration</v>
      </c>
      <c r="FG200" s="99"/>
      <c r="FH200" s="100"/>
      <c r="FI200" s="104"/>
      <c r="FJ200" s="55"/>
      <c r="FK200" s="56"/>
      <c r="FL200" s="226" t="str">
        <f t="shared" si="611"/>
        <v>Boreal Forest Restoration</v>
      </c>
      <c r="FM200" s="99"/>
      <c r="FN200" s="100"/>
      <c r="FO200" s="104"/>
      <c r="FP200" s="55"/>
      <c r="FQ200" s="56"/>
      <c r="FR200" s="176">
        <f t="shared" si="581"/>
        <v>0</v>
      </c>
      <c r="FS200" s="34"/>
      <c r="FT200" s="34"/>
      <c r="FU200" s="34"/>
      <c r="FV200" s="33"/>
      <c r="FW200" s="37"/>
    </row>
    <row r="201" spans="1:179" ht="12.6" customHeight="1" thickBot="1">
      <c r="A201" s="1094"/>
      <c r="B201" s="195" t="s">
        <v>549</v>
      </c>
      <c r="C201" s="226" t="str">
        <f t="shared" si="582"/>
        <v>Sustainable Intensification</v>
      </c>
      <c r="D201" s="102"/>
      <c r="E201" s="103"/>
      <c r="F201" s="106"/>
      <c r="G201" s="41"/>
      <c r="H201" s="42"/>
      <c r="I201" s="226" t="str">
        <f t="shared" si="584"/>
        <v>Sustainable Intensification</v>
      </c>
      <c r="J201" s="102"/>
      <c r="K201" s="103"/>
      <c r="L201" s="106"/>
      <c r="M201" s="41"/>
      <c r="N201" s="42"/>
      <c r="O201" s="226" t="str">
        <f t="shared" si="585"/>
        <v>Sustainable Intensification</v>
      </c>
      <c r="P201" s="99"/>
      <c r="Q201" s="100"/>
      <c r="R201" s="104"/>
      <c r="S201" s="55"/>
      <c r="T201" s="56"/>
      <c r="U201" s="226" t="str">
        <f t="shared" si="586"/>
        <v>Sustainable Intensification</v>
      </c>
      <c r="V201" s="102"/>
      <c r="W201" s="103"/>
      <c r="X201" s="106"/>
      <c r="Y201" s="41"/>
      <c r="Z201" s="42"/>
      <c r="AA201" s="226" t="str">
        <f t="shared" si="587"/>
        <v>Sustainable Intensification</v>
      </c>
      <c r="AB201" s="102"/>
      <c r="AC201" s="103"/>
      <c r="AD201" s="106"/>
      <c r="AE201" s="41"/>
      <c r="AF201" s="42"/>
      <c r="AG201" s="226" t="str">
        <f t="shared" si="588"/>
        <v>Sustainable Intensification</v>
      </c>
      <c r="AH201" s="102"/>
      <c r="AI201" s="103"/>
      <c r="AJ201" s="106"/>
      <c r="AK201" s="41"/>
      <c r="AL201" s="42"/>
      <c r="AM201" s="226" t="str">
        <f t="shared" si="589"/>
        <v>Sustainable Intensification</v>
      </c>
      <c r="AN201" s="102"/>
      <c r="AO201" s="103"/>
      <c r="AP201" s="106"/>
      <c r="AQ201" s="41"/>
      <c r="AR201" s="42"/>
      <c r="AS201" s="176">
        <f t="shared" si="590"/>
        <v>0</v>
      </c>
      <c r="AT201" s="226" t="str">
        <f t="shared" si="591"/>
        <v>Sustainable Intensification</v>
      </c>
      <c r="AU201" s="102"/>
      <c r="AV201" s="103"/>
      <c r="AW201" s="106"/>
      <c r="AX201" s="41"/>
      <c r="AY201" s="42"/>
      <c r="AZ201" s="226" t="str">
        <f t="shared" si="592"/>
        <v>Sustainable Intensification</v>
      </c>
      <c r="BA201" s="102"/>
      <c r="BB201" s="103"/>
      <c r="BC201" s="106"/>
      <c r="BD201" s="41"/>
      <c r="BE201" s="42"/>
      <c r="BF201" s="226" t="str">
        <f t="shared" si="593"/>
        <v>Sustainable Intensification</v>
      </c>
      <c r="BG201" s="102"/>
      <c r="BH201" s="103"/>
      <c r="BI201" s="106"/>
      <c r="BJ201" s="41"/>
      <c r="BK201" s="42"/>
      <c r="BL201" s="226" t="str">
        <f t="shared" si="594"/>
        <v>Sustainable Intensification</v>
      </c>
      <c r="BM201" s="102"/>
      <c r="BN201" s="103"/>
      <c r="BO201" s="106"/>
      <c r="BP201" s="41"/>
      <c r="BQ201" s="42"/>
      <c r="BR201" s="226" t="str">
        <f t="shared" si="595"/>
        <v>Sustainable Intensification</v>
      </c>
      <c r="BS201" s="102"/>
      <c r="BT201" s="103"/>
      <c r="BU201" s="106"/>
      <c r="BV201" s="41"/>
      <c r="BW201" s="42"/>
      <c r="BX201" s="226" t="str">
        <f t="shared" si="596"/>
        <v>Sustainable Intensification</v>
      </c>
      <c r="BY201" s="102"/>
      <c r="BZ201" s="103"/>
      <c r="CA201" s="106"/>
      <c r="CB201" s="41"/>
      <c r="CC201" s="42"/>
      <c r="CD201" s="226" t="str">
        <f t="shared" si="597"/>
        <v>Sustainable Intensification</v>
      </c>
      <c r="CE201" s="102"/>
      <c r="CF201" s="103"/>
      <c r="CG201" s="106"/>
      <c r="CH201" s="41"/>
      <c r="CI201" s="42"/>
      <c r="CJ201" s="176">
        <f t="shared" ref="CJ201" si="667">SUM(AV201+BB201+BH201+BN201+BT201+BZ201+CF201)+SUM(AY201+BE201+BK201+BQ201+BW201+CC201+CI201)</f>
        <v>0</v>
      </c>
      <c r="CK201" s="226" t="str">
        <f t="shared" si="598"/>
        <v>Sustainable Intensification</v>
      </c>
      <c r="CL201" s="102"/>
      <c r="CM201" s="103"/>
      <c r="CN201" s="106"/>
      <c r="CO201" s="41"/>
      <c r="CP201" s="42"/>
      <c r="CQ201" s="226" t="str">
        <f t="shared" si="599"/>
        <v>Sustainable Intensification</v>
      </c>
      <c r="CR201" s="102"/>
      <c r="CS201" s="103"/>
      <c r="CT201" s="106"/>
      <c r="CU201" s="41"/>
      <c r="CV201" s="42"/>
      <c r="CW201" s="226" t="str">
        <f t="shared" si="600"/>
        <v>Sustainable Intensification</v>
      </c>
      <c r="CX201" s="102"/>
      <c r="CY201" s="103"/>
      <c r="CZ201" s="106"/>
      <c r="DA201" s="41"/>
      <c r="DB201" s="42"/>
      <c r="DC201" s="226" t="str">
        <f t="shared" si="601"/>
        <v>Sustainable Intensification</v>
      </c>
      <c r="DD201" s="102"/>
      <c r="DE201" s="103"/>
      <c r="DF201" s="106"/>
      <c r="DG201" s="41"/>
      <c r="DH201" s="42"/>
      <c r="DI201" s="226" t="str">
        <f t="shared" si="602"/>
        <v>Sustainable Intensification</v>
      </c>
      <c r="DJ201" s="102"/>
      <c r="DK201" s="103"/>
      <c r="DL201" s="106"/>
      <c r="DM201" s="41"/>
      <c r="DN201" s="42"/>
      <c r="DO201" s="226" t="str">
        <f t="shared" si="603"/>
        <v>Sustainable Intensification</v>
      </c>
      <c r="DP201" s="102"/>
      <c r="DQ201" s="103"/>
      <c r="DR201" s="106"/>
      <c r="DS201" s="41"/>
      <c r="DT201" s="42"/>
      <c r="DU201" s="226" t="str">
        <f t="shared" si="604"/>
        <v>Sustainable Intensification</v>
      </c>
      <c r="DV201" s="102"/>
      <c r="DW201" s="103"/>
      <c r="DX201" s="106"/>
      <c r="DY201" s="41"/>
      <c r="DZ201" s="42"/>
      <c r="EA201" s="176">
        <f t="shared" ref="EA201" si="668">SUM(CM201+CS201+CY201+DE201+DK201+DQ201+DW201)+SUM(CP201+CV201+DB201+DH201+DN201+DT201+DZ201)</f>
        <v>0</v>
      </c>
      <c r="EB201" s="226" t="str">
        <f t="shared" si="605"/>
        <v>Sustainable Intensification</v>
      </c>
      <c r="EC201" s="102"/>
      <c r="ED201" s="103"/>
      <c r="EE201" s="106"/>
      <c r="EF201" s="41"/>
      <c r="EG201" s="42"/>
      <c r="EH201" s="226" t="str">
        <f t="shared" si="606"/>
        <v>Sustainable Intensification</v>
      </c>
      <c r="EI201" s="102"/>
      <c r="EJ201" s="103"/>
      <c r="EK201" s="106"/>
      <c r="EL201" s="41"/>
      <c r="EM201" s="42"/>
      <c r="EN201" s="226" t="str">
        <f t="shared" si="607"/>
        <v>Sustainable Intensification</v>
      </c>
      <c r="EO201" s="102"/>
      <c r="EP201" s="103"/>
      <c r="EQ201" s="106"/>
      <c r="ER201" s="41"/>
      <c r="ES201" s="42"/>
      <c r="ET201" s="226" t="str">
        <f t="shared" si="608"/>
        <v>Sustainable Intensification</v>
      </c>
      <c r="EU201" s="102"/>
      <c r="EV201" s="103"/>
      <c r="EW201" s="106"/>
      <c r="EX201" s="41"/>
      <c r="EY201" s="42"/>
      <c r="EZ201" s="226" t="str">
        <f t="shared" si="609"/>
        <v>Sustainable Intensification</v>
      </c>
      <c r="FA201" s="102"/>
      <c r="FB201" s="103"/>
      <c r="FC201" s="106"/>
      <c r="FD201" s="41"/>
      <c r="FE201" s="42"/>
      <c r="FF201" s="226" t="str">
        <f t="shared" si="610"/>
        <v>Sustainable Intensification</v>
      </c>
      <c r="FG201" s="102"/>
      <c r="FH201" s="103"/>
      <c r="FI201" s="106"/>
      <c r="FJ201" s="41"/>
      <c r="FK201" s="42"/>
      <c r="FL201" s="226" t="str">
        <f t="shared" si="611"/>
        <v>Sustainable Intensification</v>
      </c>
      <c r="FM201" s="102"/>
      <c r="FN201" s="103"/>
      <c r="FO201" s="106"/>
      <c r="FP201" s="41"/>
      <c r="FQ201" s="42"/>
      <c r="FR201" s="176">
        <f t="shared" si="581"/>
        <v>0</v>
      </c>
      <c r="FS201" s="32"/>
      <c r="FT201" s="34"/>
      <c r="FU201" s="34"/>
      <c r="FV201" s="33"/>
      <c r="FW201" s="37"/>
    </row>
    <row r="202" spans="1:179" s="135" customFormat="1" ht="12.6" customHeight="1" thickBot="1">
      <c r="A202" s="1094"/>
      <c r="B202" s="220"/>
      <c r="C202" s="226" t="s">
        <v>0</v>
      </c>
      <c r="D202" s="134"/>
      <c r="E202" s="158" t="s">
        <v>71</v>
      </c>
      <c r="F202" s="159"/>
      <c r="G202" s="160">
        <f>1-SUM(G173:G201)</f>
        <v>0</v>
      </c>
      <c r="H202" s="137"/>
      <c r="I202" s="226" t="s">
        <v>0</v>
      </c>
      <c r="J202" s="134"/>
      <c r="K202" s="158" t="s">
        <v>71</v>
      </c>
      <c r="L202" s="159"/>
      <c r="M202" s="160">
        <f>1-SUM(M173:M201)</f>
        <v>0</v>
      </c>
      <c r="N202" s="137"/>
      <c r="O202" s="226" t="s">
        <v>0</v>
      </c>
      <c r="P202" s="134"/>
      <c r="Q202" s="158" t="s">
        <v>71</v>
      </c>
      <c r="R202" s="159"/>
      <c r="S202" s="160">
        <f>1-SUM(S173:S201)</f>
        <v>0</v>
      </c>
      <c r="T202" s="137"/>
      <c r="U202" s="226" t="s">
        <v>0</v>
      </c>
      <c r="V202" s="134"/>
      <c r="W202" s="158" t="s">
        <v>71</v>
      </c>
      <c r="X202" s="159"/>
      <c r="Y202" s="160">
        <f>1-SUM(Y173:Y201)</f>
        <v>0</v>
      </c>
      <c r="Z202" s="137"/>
      <c r="AA202" s="226" t="s">
        <v>0</v>
      </c>
      <c r="AB202" s="134"/>
      <c r="AC202" s="158" t="s">
        <v>71</v>
      </c>
      <c r="AD202" s="159"/>
      <c r="AE202" s="160">
        <f>1-SUM(AE173:AE201)</f>
        <v>0</v>
      </c>
      <c r="AF202" s="137"/>
      <c r="AG202" s="226" t="s">
        <v>0</v>
      </c>
      <c r="AH202" s="134"/>
      <c r="AI202" s="158" t="s">
        <v>71</v>
      </c>
      <c r="AJ202" s="159"/>
      <c r="AK202" s="160">
        <f>1-SUM(AK173:AK201)</f>
        <v>0</v>
      </c>
      <c r="AL202" s="137"/>
      <c r="AM202" s="226" t="s">
        <v>0</v>
      </c>
      <c r="AN202" s="134"/>
      <c r="AO202" s="158" t="s">
        <v>71</v>
      </c>
      <c r="AP202" s="159"/>
      <c r="AQ202" s="160">
        <f>1-SUM(AQ173:AQ201)</f>
        <v>0</v>
      </c>
      <c r="AR202" s="137"/>
      <c r="AS202" s="176"/>
      <c r="AT202" s="226" t="s">
        <v>0</v>
      </c>
      <c r="AU202" s="134"/>
      <c r="AV202" s="133" t="s">
        <v>71</v>
      </c>
      <c r="AX202" s="136">
        <f>1-SUM(AX173:AX201)</f>
        <v>0</v>
      </c>
      <c r="AY202" s="137"/>
      <c r="AZ202" s="226" t="s">
        <v>0</v>
      </c>
      <c r="BA202" s="134"/>
      <c r="BB202" s="133" t="s">
        <v>71</v>
      </c>
      <c r="BD202" s="136">
        <f>1-SUM(BD173:BD201)</f>
        <v>0</v>
      </c>
      <c r="BE202" s="137"/>
      <c r="BF202" s="226" t="s">
        <v>0</v>
      </c>
      <c r="BG202" s="134"/>
      <c r="BH202" s="133" t="s">
        <v>71</v>
      </c>
      <c r="BJ202" s="136">
        <f>1-SUM(BJ173:BJ201)</f>
        <v>0</v>
      </c>
      <c r="BK202" s="137"/>
      <c r="BL202" s="226" t="s">
        <v>0</v>
      </c>
      <c r="BM202" s="134"/>
      <c r="BN202" s="133" t="s">
        <v>71</v>
      </c>
      <c r="BP202" s="136">
        <f>1-SUM(BP173:BP201)</f>
        <v>0</v>
      </c>
      <c r="BQ202" s="137"/>
      <c r="BR202" s="226" t="s">
        <v>0</v>
      </c>
      <c r="BS202" s="134"/>
      <c r="BT202" s="133" t="s">
        <v>71</v>
      </c>
      <c r="BV202" s="136">
        <f>1-SUM(BV173:BV201)</f>
        <v>0</v>
      </c>
      <c r="BW202" s="137"/>
      <c r="BX202" s="226" t="s">
        <v>0</v>
      </c>
      <c r="BY202" s="134"/>
      <c r="BZ202" s="133" t="s">
        <v>71</v>
      </c>
      <c r="CB202" s="136">
        <f>1-SUM(CB173:CB201)</f>
        <v>0</v>
      </c>
      <c r="CC202" s="137"/>
      <c r="CD202" s="226" t="s">
        <v>0</v>
      </c>
      <c r="CE202" s="134"/>
      <c r="CF202" s="133" t="s">
        <v>71</v>
      </c>
      <c r="CH202" s="136">
        <f>1-SUM(CH173:CH201)</f>
        <v>0</v>
      </c>
      <c r="CI202" s="137"/>
      <c r="CJ202" s="176"/>
      <c r="CK202" s="226" t="s">
        <v>0</v>
      </c>
      <c r="CL202" s="134"/>
      <c r="CM202" s="133" t="s">
        <v>71</v>
      </c>
      <c r="CO202" s="136">
        <f>1-SUM(CO173:CO201)</f>
        <v>0</v>
      </c>
      <c r="CP202" s="137"/>
      <c r="CQ202" s="226" t="s">
        <v>0</v>
      </c>
      <c r="CR202" s="134"/>
      <c r="CS202" s="133" t="s">
        <v>71</v>
      </c>
      <c r="CU202" s="136">
        <f>1-SUM(CU173:CU201)</f>
        <v>0</v>
      </c>
      <c r="CV202" s="137"/>
      <c r="CW202" s="226" t="s">
        <v>0</v>
      </c>
      <c r="CX202" s="134"/>
      <c r="CY202" s="133" t="s">
        <v>71</v>
      </c>
      <c r="DA202" s="136">
        <f>1-SUM(DA173:DA201)</f>
        <v>0</v>
      </c>
      <c r="DB202" s="137"/>
      <c r="DC202" s="226" t="s">
        <v>0</v>
      </c>
      <c r="DD202" s="134"/>
      <c r="DE202" s="133" t="s">
        <v>71</v>
      </c>
      <c r="DG202" s="136">
        <f>1-SUM(DG173:DG201)</f>
        <v>0</v>
      </c>
      <c r="DH202" s="137"/>
      <c r="DI202" s="226" t="s">
        <v>0</v>
      </c>
      <c r="DJ202" s="134"/>
      <c r="DK202" s="133" t="s">
        <v>71</v>
      </c>
      <c r="DM202" s="136">
        <f>1-SUM(DM173:DM201)</f>
        <v>0</v>
      </c>
      <c r="DN202" s="137"/>
      <c r="DO202" s="226" t="s">
        <v>0</v>
      </c>
      <c r="DP202" s="134"/>
      <c r="DQ202" s="133" t="s">
        <v>71</v>
      </c>
      <c r="DS202" s="136">
        <f>1-SUM(DS173:DS201)</f>
        <v>0</v>
      </c>
      <c r="DT202" s="137"/>
      <c r="DU202" s="226" t="s">
        <v>0</v>
      </c>
      <c r="DV202" s="134"/>
      <c r="DW202" s="133" t="s">
        <v>71</v>
      </c>
      <c r="DY202" s="136">
        <f>1-SUM(DY173:DY201)</f>
        <v>0</v>
      </c>
      <c r="DZ202" s="137"/>
      <c r="EA202" s="176"/>
      <c r="EB202" s="226" t="s">
        <v>0</v>
      </c>
      <c r="EC202" s="134"/>
      <c r="ED202" s="133" t="s">
        <v>71</v>
      </c>
      <c r="EF202" s="136">
        <f>1-SUM(EF173:EF201)</f>
        <v>0</v>
      </c>
      <c r="EG202" s="137"/>
      <c r="EH202" s="226" t="s">
        <v>0</v>
      </c>
      <c r="EI202" s="134"/>
      <c r="EJ202" s="133" t="s">
        <v>71</v>
      </c>
      <c r="EL202" s="136">
        <f>1-SUM(EL173:EL201)</f>
        <v>0</v>
      </c>
      <c r="EM202" s="137"/>
      <c r="EN202" s="226" t="s">
        <v>0</v>
      </c>
      <c r="EO202" s="134"/>
      <c r="EP202" s="133" t="s">
        <v>71</v>
      </c>
      <c r="ER202" s="136">
        <f>1-SUM(ER173:ER201)</f>
        <v>0</v>
      </c>
      <c r="ES202" s="137"/>
      <c r="ET202" s="226" t="s">
        <v>0</v>
      </c>
      <c r="EU202" s="134"/>
      <c r="EV202" s="133" t="s">
        <v>71</v>
      </c>
      <c r="EX202" s="136">
        <f>1-SUM(EX175:EX201)</f>
        <v>0</v>
      </c>
      <c r="EY202" s="137"/>
      <c r="EZ202" s="226" t="s">
        <v>0</v>
      </c>
      <c r="FA202" s="134"/>
      <c r="FB202" s="133" t="s">
        <v>71</v>
      </c>
      <c r="FD202" s="136">
        <f>1-SUM(FD175:FD201)</f>
        <v>0</v>
      </c>
      <c r="FE202" s="137"/>
      <c r="FF202" s="226" t="s">
        <v>0</v>
      </c>
      <c r="FG202" s="134"/>
      <c r="FH202" s="133" t="s">
        <v>71</v>
      </c>
      <c r="FJ202" s="136">
        <f>1-SUM(FJ175:FJ201)</f>
        <v>0</v>
      </c>
      <c r="FK202" s="137"/>
      <c r="FL202" s="226" t="s">
        <v>0</v>
      </c>
      <c r="FM202" s="134"/>
      <c r="FN202" s="133" t="s">
        <v>71</v>
      </c>
      <c r="FP202" s="136">
        <f>1-SUM(FP175:FP201)</f>
        <v>0</v>
      </c>
      <c r="FQ202" s="137"/>
      <c r="FR202" s="176"/>
      <c r="FS202" s="138"/>
      <c r="FT202" s="138"/>
      <c r="FU202" s="138"/>
      <c r="FV202" s="140"/>
      <c r="FW202" s="141"/>
    </row>
    <row r="203" spans="1:179" s="152" customFormat="1" ht="12.6" customHeight="1">
      <c r="A203" s="325"/>
      <c r="B203" s="216">
        <f>SUM(C203+I203+O203+U203+AA203+AG203+AM203+AT203+AZ203+BF203+BL203+BR203+BX203+CD203+CK203+CQ203+CW203+DC203+DI203+DO203+DU203+EB203+EH203+EN203+ET203+EZ203+FF203+FL203+FV203)</f>
        <v>789.61323300000015</v>
      </c>
      <c r="C203" s="234">
        <f>'World Land Data'!B7</f>
        <v>46.013838</v>
      </c>
      <c r="D203" s="142"/>
      <c r="E203" s="142">
        <f>C203-SUM(E173:E201)</f>
        <v>43.045078660538501</v>
      </c>
      <c r="F203" s="142"/>
      <c r="G203" s="146">
        <f>SUM(G173:G201)</f>
        <v>1</v>
      </c>
      <c r="H203" s="142"/>
      <c r="I203" s="234">
        <f>'World Land Data'!C7</f>
        <v>19.514616</v>
      </c>
      <c r="J203" s="142"/>
      <c r="K203" s="142">
        <f>I203-SUM(K173:K201)</f>
        <v>18.255555660238628</v>
      </c>
      <c r="L203" s="142"/>
      <c r="M203" s="146">
        <f>SUM(M173:M201)</f>
        <v>1</v>
      </c>
      <c r="N203" s="142"/>
      <c r="O203" s="234">
        <f>'World Land Data'!D7</f>
        <v>65.542352000000008</v>
      </c>
      <c r="P203" s="142"/>
      <c r="Q203" s="142">
        <f>O203-SUM(Q173:Q201)</f>
        <v>61.313635637972716</v>
      </c>
      <c r="R203" s="142"/>
      <c r="S203" s="162">
        <f>SUM(S173:S202)</f>
        <v>1</v>
      </c>
      <c r="T203" s="142"/>
      <c r="U203" s="234">
        <f>'World Land Data'!E7</f>
        <v>42.542748000000003</v>
      </c>
      <c r="V203" s="142"/>
      <c r="W203" s="142">
        <f>U203-SUM(W173:W201)</f>
        <v>31.795758494758971</v>
      </c>
      <c r="X203" s="142"/>
      <c r="Y203" s="162">
        <f>SUM(Y173:Y202)</f>
        <v>1</v>
      </c>
      <c r="Z203" s="142"/>
      <c r="AA203" s="234">
        <f>'World Land Data'!F7</f>
        <v>114.87088499999999</v>
      </c>
      <c r="AB203" s="142"/>
      <c r="AC203" s="142">
        <f>AA203-SUM(AC173:AC201)</f>
        <v>85.852632686991214</v>
      </c>
      <c r="AD203" s="142"/>
      <c r="AE203" s="162">
        <f>SUM(AE173:AE202)</f>
        <v>1</v>
      </c>
      <c r="AF203" s="142"/>
      <c r="AG203" s="234">
        <f>'World Land Data'!G7</f>
        <v>85.334203999999986</v>
      </c>
      <c r="AH203" s="142"/>
      <c r="AI203" s="142">
        <f>AG203-SUM(AI173:AI201)</f>
        <v>63.777397306974486</v>
      </c>
      <c r="AJ203" s="142"/>
      <c r="AK203" s="162">
        <f>SUM(AK173:AK202)</f>
        <v>1</v>
      </c>
      <c r="AL203" s="142"/>
      <c r="AM203" s="234">
        <f>'World Land Data'!H7</f>
        <v>35.813662999999998</v>
      </c>
      <c r="AN203" s="142"/>
      <c r="AO203" s="142">
        <f>AM203-SUM(AO173:AO201)</f>
        <v>26.766549719841436</v>
      </c>
      <c r="AP203" s="142"/>
      <c r="AQ203" s="162">
        <f>SUM(AQ173:AQ202)</f>
        <v>1</v>
      </c>
      <c r="AR203" s="142"/>
      <c r="AS203" s="177"/>
      <c r="AT203" s="234">
        <f>'World Land Data'!I7</f>
        <v>104.74630999999999</v>
      </c>
      <c r="AU203" s="148"/>
      <c r="AV203" s="155">
        <f>AT203-SUM(AV173:AV201)</f>
        <v>55.035441807540636</v>
      </c>
      <c r="AW203" s="148"/>
      <c r="AX203" s="149">
        <f>SUM(AX173:AX201)</f>
        <v>1</v>
      </c>
      <c r="AY203" s="148"/>
      <c r="AZ203" s="234">
        <f>'World Land Data'!J7</f>
        <v>10.497001999999998</v>
      </c>
      <c r="BA203" s="148"/>
      <c r="BB203" s="155">
        <f>AZ203-SUM(BB173:BB201)</f>
        <v>5.5152982737495728</v>
      </c>
      <c r="BC203" s="148"/>
      <c r="BD203" s="149">
        <f>SUM(BD173:BD201)</f>
        <v>1</v>
      </c>
      <c r="BE203" s="148"/>
      <c r="BF203" s="234">
        <f>'World Land Data'!K7</f>
        <v>43.740908999999995</v>
      </c>
      <c r="BG203" s="142"/>
      <c r="BH203" s="155">
        <f>BF203-SUM(BH173:BH201)</f>
        <v>22.982196240406278</v>
      </c>
      <c r="BI203" s="142"/>
      <c r="BJ203" s="149">
        <f>SUM(BJ173:BJ201)</f>
        <v>1</v>
      </c>
      <c r="BK203" s="142"/>
      <c r="BL203" s="234">
        <f>'World Land Data'!L7</f>
        <v>18.995636000000001</v>
      </c>
      <c r="BM203" s="142"/>
      <c r="BN203" s="155">
        <f>BL203-SUM(BN173:BN201)</f>
        <v>18.546102133752125</v>
      </c>
      <c r="BO203" s="142"/>
      <c r="BP203" s="149">
        <f>SUM(BP173:BP201)</f>
        <v>1</v>
      </c>
      <c r="BQ203" s="142"/>
      <c r="BR203" s="234">
        <f>'World Land Data'!M7</f>
        <v>51.633270000000003</v>
      </c>
      <c r="BS203" s="142"/>
      <c r="BT203" s="155">
        <f>BR203-SUM(BT173:BT201)</f>
        <v>50.411362847740371</v>
      </c>
      <c r="BU203" s="142"/>
      <c r="BV203" s="149">
        <f>SUM(BV173:BV201)</f>
        <v>1</v>
      </c>
      <c r="BW203" s="142"/>
      <c r="BX203" s="234">
        <f>'World Land Data'!N7</f>
        <v>31.547264000000002</v>
      </c>
      <c r="BY203" s="142"/>
      <c r="BZ203" s="155">
        <f>BX203-SUM(BZ173:BZ201)</f>
        <v>30.80069444289423</v>
      </c>
      <c r="CA203" s="142"/>
      <c r="CB203" s="149">
        <f>SUM(CB173:CB201)</f>
        <v>1</v>
      </c>
      <c r="CC203" s="142"/>
      <c r="CD203" s="234">
        <f>'World Land Data'!O7</f>
        <v>21.593807000000005</v>
      </c>
      <c r="CE203" s="142"/>
      <c r="CF203" s="155">
        <f>CD203-SUM(CF173:CF201)</f>
        <v>21.082787124291688</v>
      </c>
      <c r="CG203" s="142"/>
      <c r="CH203" s="149">
        <f>SUM(CH173:CH201)</f>
        <v>1</v>
      </c>
      <c r="CI203" s="147"/>
      <c r="CJ203" s="177"/>
      <c r="CK203" s="234">
        <f>'World Land Data'!P7</f>
        <v>11.822861999999999</v>
      </c>
      <c r="CL203" s="148"/>
      <c r="CM203" s="148">
        <f>CK203-SUM(CM173:CM201)</f>
        <v>6.9195666861447398</v>
      </c>
      <c r="CN203" s="148"/>
      <c r="CO203" s="149">
        <f>SUM(CO173:CO201)</f>
        <v>1</v>
      </c>
      <c r="CP203" s="148"/>
      <c r="CQ203" s="234">
        <f>'World Land Data'!Q7</f>
        <v>1.0295809999999999</v>
      </c>
      <c r="CR203" s="148"/>
      <c r="CS203" s="148">
        <f>CQ203-SUM(CS173:CS201)</f>
        <v>0.60258289306663537</v>
      </c>
      <c r="CT203" s="148"/>
      <c r="CU203" s="149">
        <f>SUM(CU173:CU201)</f>
        <v>1</v>
      </c>
      <c r="CV203" s="148"/>
      <c r="CW203" s="234">
        <f>'World Land Data'!R7</f>
        <v>1.3216439999999998</v>
      </c>
      <c r="CX203" s="142"/>
      <c r="CY203" s="148">
        <f>CW203-SUM(CY173:CY201)</f>
        <v>0.77351861108952114</v>
      </c>
      <c r="CZ203" s="142"/>
      <c r="DA203" s="149">
        <f>SUM(DA173:DA201)</f>
        <v>1</v>
      </c>
      <c r="DB203" s="142"/>
      <c r="DC203" s="234">
        <f>'World Land Data'!S7</f>
        <v>0.46338199999999996</v>
      </c>
      <c r="DD203" s="142"/>
      <c r="DE203" s="148">
        <f>DC203-SUM(DE173:DE201)</f>
        <v>0.45312410450203677</v>
      </c>
      <c r="DF203" s="142"/>
      <c r="DG203" s="149">
        <f>SUM(DG173:DG201)</f>
        <v>1</v>
      </c>
      <c r="DH203" s="142"/>
      <c r="DI203" s="234">
        <f>'World Land Data'!T7</f>
        <v>0.47566899999999995</v>
      </c>
      <c r="DJ203" s="142"/>
      <c r="DK203" s="148">
        <f>DI203-SUM(DK173:DK201)</f>
        <v>0.4651391069665618</v>
      </c>
      <c r="DL203" s="142"/>
      <c r="DM203" s="149">
        <f>SUM(DM173:DM201)</f>
        <v>1</v>
      </c>
      <c r="DN203" s="142"/>
      <c r="DO203" s="234">
        <f>'World Land Data'!U7</f>
        <v>0.44897299999999996</v>
      </c>
      <c r="DP203" s="142"/>
      <c r="DQ203" s="148">
        <f>DO203-SUM(DQ173:DQ201)</f>
        <v>0.43903407678889761</v>
      </c>
      <c r="DR203" s="142"/>
      <c r="DS203" s="149">
        <f>SUM(DS173:DS201)</f>
        <v>1</v>
      </c>
      <c r="DT203" s="142"/>
      <c r="DU203" s="234">
        <f>'World Land Data'!V7</f>
        <v>0.44504500000000008</v>
      </c>
      <c r="DV203" s="142"/>
      <c r="DW203" s="148">
        <f>DU203-SUM(DW173:DW201)</f>
        <v>0.43519303099410206</v>
      </c>
      <c r="DX203" s="142"/>
      <c r="DY203" s="149">
        <f>SUM(DY173:DY201)</f>
        <v>1</v>
      </c>
      <c r="DZ203" s="142"/>
      <c r="EA203" s="177"/>
      <c r="EB203" s="234">
        <f>'World Land Data'!W7</f>
        <v>15.696244999999998</v>
      </c>
      <c r="EC203" s="148"/>
      <c r="ED203" s="155">
        <f>EB203-SUM(ED173:ED201)</f>
        <v>9.1865416342985249</v>
      </c>
      <c r="EE203" s="155"/>
      <c r="EF203" s="149">
        <f>SUM(EF173:EF201)</f>
        <v>1</v>
      </c>
      <c r="EG203" s="148"/>
      <c r="EH203" s="234">
        <f>'World Land Data'!X7</f>
        <v>2.0504330000000004</v>
      </c>
      <c r="EI203" s="148"/>
      <c r="EJ203" s="155">
        <f>EH203-SUM(EJ173:EJ201)</f>
        <v>1.2000569641235617</v>
      </c>
      <c r="EK203" s="155"/>
      <c r="EL203" s="149">
        <f>SUM(EL173:EL201)</f>
        <v>1</v>
      </c>
      <c r="EM203" s="148"/>
      <c r="EN203" s="234">
        <f>'World Land Data'!Y7</f>
        <v>11.716375999999999</v>
      </c>
      <c r="EO203" s="142"/>
      <c r="EP203" s="155">
        <f>EN203-SUM(EP173:EP201)</f>
        <v>6.8572436227324447</v>
      </c>
      <c r="EQ203" s="155"/>
      <c r="ER203" s="149">
        <f>SUM(ER173:ER201)</f>
        <v>1</v>
      </c>
      <c r="ES203" s="142"/>
      <c r="ET203" s="234">
        <f>'World Land Data'!Z7</f>
        <v>4.9951669999999995</v>
      </c>
      <c r="EU203" s="142"/>
      <c r="EV203" s="155">
        <f>ET203-SUM(EV173:EV201)</f>
        <v>4.8845889001150793</v>
      </c>
      <c r="EW203" s="155"/>
      <c r="EX203" s="149">
        <f>SUM(EX173:EX201)</f>
        <v>1</v>
      </c>
      <c r="EY203" s="142"/>
      <c r="EZ203" s="234">
        <f>'World Land Data'!AA7</f>
        <v>1.9286150000000002</v>
      </c>
      <c r="FA203" s="142"/>
      <c r="FB203" s="155">
        <f>EZ203-SUM(FB173:FB201)</f>
        <v>1.8859212157662486</v>
      </c>
      <c r="FC203" s="155"/>
      <c r="FD203" s="149">
        <f>SUM(FD173:FD201)</f>
        <v>1</v>
      </c>
      <c r="FE203" s="142"/>
      <c r="FF203" s="234">
        <f>'World Land Data'!AB7</f>
        <v>3.4865919999999999</v>
      </c>
      <c r="FG203" s="142"/>
      <c r="FH203" s="155">
        <f>FF203-SUM(FH173:FH201)</f>
        <v>3.4094092514684764</v>
      </c>
      <c r="FI203" s="155"/>
      <c r="FJ203" s="149">
        <f>SUM(FJ173:FJ201)</f>
        <v>1</v>
      </c>
      <c r="FK203" s="147"/>
      <c r="FL203" s="234">
        <f>'World Land Data'!AC7</f>
        <v>2.4287920000000001</v>
      </c>
      <c r="FM203" s="147"/>
      <c r="FN203" s="155">
        <f>FL203-SUM(FN173:FN201)</f>
        <v>2.375025788705023</v>
      </c>
      <c r="FO203" s="155"/>
      <c r="FP203" s="149">
        <f>SUM(FP173:FP201)</f>
        <v>1</v>
      </c>
      <c r="FQ203" s="142"/>
      <c r="FR203" s="177"/>
      <c r="FS203" s="147"/>
      <c r="FT203" s="147"/>
      <c r="FU203" s="147"/>
      <c r="FV203" s="234">
        <f>'World Land Data'!AD7</f>
        <v>38.917353000000006</v>
      </c>
      <c r="FW203" s="151"/>
    </row>
    <row r="204" spans="1:179" ht="12.6" customHeight="1">
      <c r="A204" s="1093" t="s">
        <v>559</v>
      </c>
      <c r="B204" s="222" t="s">
        <v>78</v>
      </c>
      <c r="C204" s="226" t="str">
        <f>$B204</f>
        <v>Peatland Protection</v>
      </c>
      <c r="D204" s="125"/>
      <c r="E204" s="100"/>
      <c r="F204" s="113"/>
      <c r="G204" s="55"/>
      <c r="H204" s="56"/>
      <c r="I204" s="226" t="str">
        <f>$B204</f>
        <v>Peatland Protection</v>
      </c>
      <c r="J204" s="125"/>
      <c r="K204" s="100"/>
      <c r="L204" s="113"/>
      <c r="M204" s="55"/>
      <c r="N204" s="56"/>
      <c r="O204" s="226" t="str">
        <f>$B204</f>
        <v>Peatland Protection</v>
      </c>
      <c r="P204" s="125"/>
      <c r="Q204" s="100"/>
      <c r="R204" s="113"/>
      <c r="S204" s="55"/>
      <c r="T204" s="56"/>
      <c r="U204" s="226" t="str">
        <f>$B204</f>
        <v>Peatland Protection</v>
      </c>
      <c r="V204" s="99"/>
      <c r="W204" s="100"/>
      <c r="X204" s="104"/>
      <c r="Y204" s="734"/>
      <c r="Z204" s="56"/>
      <c r="AA204" s="226" t="str">
        <f>$B204</f>
        <v>Peatland Protection</v>
      </c>
      <c r="AB204" s="99"/>
      <c r="AC204" s="100"/>
      <c r="AD204" s="104"/>
      <c r="AE204" s="734"/>
      <c r="AF204" s="56"/>
      <c r="AG204" s="226" t="str">
        <f>$B204</f>
        <v>Peatland Protection</v>
      </c>
      <c r="AH204" s="99"/>
      <c r="AI204" s="100"/>
      <c r="AJ204" s="104"/>
      <c r="AK204" s="734"/>
      <c r="AL204" s="56"/>
      <c r="AM204" s="226" t="str">
        <f>$B204</f>
        <v>Peatland Protection</v>
      </c>
      <c r="AN204" s="99"/>
      <c r="AO204" s="100"/>
      <c r="AP204" s="104"/>
      <c r="AQ204" s="734"/>
      <c r="AR204" s="56"/>
      <c r="AS204" s="176">
        <f>SUM(E204+K204+Q204+W204+AC204+AI204+AO204)+SUM(H204+N204+T204+Z204+AF204+AL204+AR204)</f>
        <v>0</v>
      </c>
      <c r="AT204" s="226" t="str">
        <f>$B204</f>
        <v>Peatland Protection</v>
      </c>
      <c r="AU204" s="99"/>
      <c r="AV204" s="100"/>
      <c r="AW204" s="104"/>
      <c r="AX204" s="55"/>
      <c r="AY204" s="56"/>
      <c r="AZ204" s="226" t="str">
        <f>$B204</f>
        <v>Peatland Protection</v>
      </c>
      <c r="BA204" s="99"/>
      <c r="BB204" s="100"/>
      <c r="BC204" s="104"/>
      <c r="BD204" s="55"/>
      <c r="BE204" s="56"/>
      <c r="BF204" s="226" t="str">
        <f>$B204</f>
        <v>Peatland Protection</v>
      </c>
      <c r="BG204" s="99"/>
      <c r="BH204" s="100"/>
      <c r="BI204" s="104"/>
      <c r="BJ204" s="55"/>
      <c r="BK204" s="56"/>
      <c r="BL204" s="226" t="str">
        <f>$B204</f>
        <v>Peatland Protection</v>
      </c>
      <c r="BM204" s="99"/>
      <c r="BN204" s="100"/>
      <c r="BO204" s="104"/>
      <c r="BP204" s="55"/>
      <c r="BQ204" s="56"/>
      <c r="BR204" s="226" t="str">
        <f>$B204</f>
        <v>Peatland Protection</v>
      </c>
      <c r="BS204" s="99"/>
      <c r="BT204" s="100"/>
      <c r="BU204" s="106"/>
      <c r="BV204" s="41"/>
      <c r="BW204" s="42"/>
      <c r="BX204" s="226" t="str">
        <f>$B204</f>
        <v>Peatland Protection</v>
      </c>
      <c r="BY204" s="99"/>
      <c r="BZ204" s="100"/>
      <c r="CA204" s="104"/>
      <c r="CB204" s="55"/>
      <c r="CC204" s="56"/>
      <c r="CD204" s="226" t="str">
        <f>$B204</f>
        <v>Peatland Protection</v>
      </c>
      <c r="CE204" s="99"/>
      <c r="CF204" s="100"/>
      <c r="CG204" s="106"/>
      <c r="CH204" s="41"/>
      <c r="CI204" s="42"/>
      <c r="CJ204" s="176">
        <f t="shared" ref="CJ204:CJ231" si="669">SUM(AV204+BB204+BH204+BN204+BT204+BZ204+CF204)+SUM(AY204+BE204+BK204+BQ204+BW204+CC204+CI204)</f>
        <v>0</v>
      </c>
      <c r="CK204" s="226" t="str">
        <f>$B204</f>
        <v>Peatland Protection</v>
      </c>
      <c r="CL204" s="119">
        <f>'Advance Control'!$F$129</f>
        <v>0</v>
      </c>
      <c r="CM204" s="100">
        <f>CL204*$CK$234</f>
        <v>0</v>
      </c>
      <c r="CN204" s="106">
        <f>'Advance Control'!$I$129</f>
        <v>1.8168966805168676E-2</v>
      </c>
      <c r="CO204" s="55">
        <f>(CL204+CN204)</f>
        <v>1.8168966805168676E-2</v>
      </c>
      <c r="CP204" s="56">
        <f>CN204*$CK$234</f>
        <v>0.67821760654861862</v>
      </c>
      <c r="CQ204" s="226" t="str">
        <f>$B204</f>
        <v>Peatland Protection</v>
      </c>
      <c r="CR204" s="119">
        <f>'Advance Control'!$F$129</f>
        <v>0</v>
      </c>
      <c r="CS204" s="100">
        <f>CR204*$CQ$234</f>
        <v>0</v>
      </c>
      <c r="CT204" s="106">
        <f>'Advance Control'!$I$129</f>
        <v>1.8168966805168676E-2</v>
      </c>
      <c r="CU204" s="55">
        <f>(CR204+CT204)</f>
        <v>1.8168966805168676E-2</v>
      </c>
      <c r="CV204" s="56">
        <f>CT204*$CQ$234</f>
        <v>7.4796876067576484E-2</v>
      </c>
      <c r="CW204" s="226" t="str">
        <f>$B204</f>
        <v>Peatland Protection</v>
      </c>
      <c r="CX204" s="119">
        <f>'Advance Control'!$F$129</f>
        <v>0</v>
      </c>
      <c r="CY204" s="100">
        <f>CX204*$CW$234</f>
        <v>0</v>
      </c>
      <c r="CZ204" s="106">
        <f>'Advance Control'!$I$129</f>
        <v>1.8168966805168676E-2</v>
      </c>
      <c r="DA204" s="55">
        <f>(CX204+CZ204)</f>
        <v>1.8168966805168676E-2</v>
      </c>
      <c r="DB204" s="56">
        <f>CZ204*$CW$234</f>
        <v>3.2083124963902957E-3</v>
      </c>
      <c r="DC204" s="226" t="str">
        <f>$B204</f>
        <v>Peatland Protection</v>
      </c>
      <c r="DD204" s="102"/>
      <c r="DE204" s="103"/>
      <c r="DF204" s="106"/>
      <c r="DG204" s="41"/>
      <c r="DH204" s="42"/>
      <c r="DI204" s="226" t="str">
        <f>$B204</f>
        <v>Peatland Protection</v>
      </c>
      <c r="DJ204" s="102"/>
      <c r="DK204" s="103"/>
      <c r="DL204" s="106"/>
      <c r="DM204" s="41"/>
      <c r="DN204" s="42"/>
      <c r="DO204" s="226" t="str">
        <f>$B204</f>
        <v>Peatland Protection</v>
      </c>
      <c r="DP204" s="102"/>
      <c r="DQ204" s="103"/>
      <c r="DR204" s="106"/>
      <c r="DS204" s="41"/>
      <c r="DT204" s="42"/>
      <c r="DU204" s="226" t="str">
        <f>$B204</f>
        <v>Peatland Protection</v>
      </c>
      <c r="DV204" s="102"/>
      <c r="DW204" s="103"/>
      <c r="DX204" s="106"/>
      <c r="DY204" s="41"/>
      <c r="DZ204" s="42"/>
      <c r="EA204" s="176">
        <f t="shared" ref="EA204:EA231" si="670">SUM(CM204+CS204+CY204+DE204+DK204+DQ204+DW204)+SUM(CP204+CV204+DB204+DH204+DN204+DT204+DZ204)</f>
        <v>0.75622279511258539</v>
      </c>
      <c r="EB204" s="226" t="str">
        <f>$B204</f>
        <v>Peatland Protection</v>
      </c>
      <c r="EC204" s="119">
        <f>'Advance Control'!$F$129</f>
        <v>0</v>
      </c>
      <c r="ED204" s="100">
        <f>EC204*$EB$234</f>
        <v>0</v>
      </c>
      <c r="EE204" s="106">
        <f>'Advance Control'!$I$129</f>
        <v>1.8168966805168676E-2</v>
      </c>
      <c r="EF204" s="55">
        <f>(EC204+EE204)</f>
        <v>1.8168966805168676E-2</v>
      </c>
      <c r="EG204" s="56">
        <f>EE204*$EB$234</f>
        <v>0.53557833533057964</v>
      </c>
      <c r="EH204" s="226" t="str">
        <f>$B204</f>
        <v>Peatland Protection</v>
      </c>
      <c r="EI204" s="119">
        <f>'Advance Control'!$F$129</f>
        <v>0</v>
      </c>
      <c r="EJ204" s="100">
        <f>EI204*$EH$234</f>
        <v>0</v>
      </c>
      <c r="EK204" s="106">
        <f>'Advance Control'!$I$129</f>
        <v>1.8168966805168676E-2</v>
      </c>
      <c r="EL204" s="55">
        <f>(EI204+EK204)</f>
        <v>1.8168966805168676E-2</v>
      </c>
      <c r="EM204" s="56">
        <f>EK204*$EH$234</f>
        <v>7.2862934902900731E-2</v>
      </c>
      <c r="EN204" s="226" t="str">
        <f>$B204</f>
        <v>Peatland Protection</v>
      </c>
      <c r="EO204" s="119">
        <f>'Advance Control'!$F$129</f>
        <v>0</v>
      </c>
      <c r="EP204" s="100">
        <f>EO204*$EN$234</f>
        <v>0</v>
      </c>
      <c r="EQ204" s="106">
        <f>'Advance Control'!$I$129</f>
        <v>1.8168966805168676E-2</v>
      </c>
      <c r="ER204" s="55">
        <f>(EO204+EQ204)</f>
        <v>1.8168966805168676E-2</v>
      </c>
      <c r="ES204" s="56">
        <f>EQ204*$EN$234</f>
        <v>7.3915899205127464E-3</v>
      </c>
      <c r="ET204" s="226" t="str">
        <f>$B204</f>
        <v>Peatland Protection</v>
      </c>
      <c r="EU204" s="102"/>
      <c r="EV204" s="103"/>
      <c r="EW204" s="106"/>
      <c r="EX204" s="41"/>
      <c r="EY204" s="42"/>
      <c r="EZ204" s="226" t="str">
        <f>$B204</f>
        <v>Peatland Protection</v>
      </c>
      <c r="FA204" s="102"/>
      <c r="FB204" s="103"/>
      <c r="FC204" s="106"/>
      <c r="FD204" s="41"/>
      <c r="FE204" s="42"/>
      <c r="FF204" s="226" t="str">
        <f>$B204</f>
        <v>Peatland Protection</v>
      </c>
      <c r="FG204" s="102"/>
      <c r="FH204" s="103"/>
      <c r="FI204" s="106"/>
      <c r="FJ204" s="41"/>
      <c r="FK204" s="42"/>
      <c r="FL204" s="226" t="str">
        <f>$B204</f>
        <v>Peatland Protection</v>
      </c>
      <c r="FM204" s="102"/>
      <c r="FN204" s="103"/>
      <c r="FO204" s="106"/>
      <c r="FP204" s="41"/>
      <c r="FQ204" s="42"/>
      <c r="FR204" s="176">
        <f t="shared" ref="FR204:FR231" si="671">SUM(ED204+EJ204+EP204+EV204+FB204+FH204+FN204)+SUM(EG204+EM204+ES204+EY204+FE204+FK204+FQ204)</f>
        <v>0.61583286015399308</v>
      </c>
      <c r="FS204" s="32"/>
      <c r="FT204" s="34"/>
      <c r="FU204" s="34"/>
      <c r="FV204" s="38"/>
      <c r="FW204" s="37"/>
    </row>
    <row r="205" spans="1:179" ht="12.6" customHeight="1">
      <c r="A205" s="1094"/>
      <c r="B205" s="222" t="s">
        <v>550</v>
      </c>
      <c r="C205" s="226" t="str">
        <f t="shared" ref="C205:C232" si="672">$B205</f>
        <v>Mangrove Protection</v>
      </c>
      <c r="D205" s="99"/>
      <c r="E205" s="100"/>
      <c r="F205" s="104"/>
      <c r="G205" s="55"/>
      <c r="H205" s="56"/>
      <c r="I205" s="226" t="str">
        <f t="shared" ref="I205:I232" si="673">$B205</f>
        <v>Mangrove Protection</v>
      </c>
      <c r="J205" s="99"/>
      <c r="K205" s="100"/>
      <c r="L205" s="104"/>
      <c r="M205" s="55"/>
      <c r="N205" s="56"/>
      <c r="O205" s="226" t="str">
        <f t="shared" ref="O205:O232" si="674">$B205</f>
        <v>Mangrove Protection</v>
      </c>
      <c r="P205" s="99"/>
      <c r="Q205" s="100"/>
      <c r="R205" s="104"/>
      <c r="S205" s="55"/>
      <c r="T205" s="56"/>
      <c r="U205" s="226" t="str">
        <f t="shared" ref="U205:U232" si="675">$B205</f>
        <v>Mangrove Protection</v>
      </c>
      <c r="V205" s="99"/>
      <c r="W205" s="100"/>
      <c r="X205" s="104"/>
      <c r="Y205" s="734"/>
      <c r="Z205" s="56"/>
      <c r="AA205" s="226" t="str">
        <f t="shared" ref="AA205:AA232" si="676">$B205</f>
        <v>Mangrove Protection</v>
      </c>
      <c r="AB205" s="99"/>
      <c r="AC205" s="100"/>
      <c r="AD205" s="104"/>
      <c r="AE205" s="734"/>
      <c r="AF205" s="56"/>
      <c r="AG205" s="226" t="str">
        <f t="shared" ref="AG205:AG232" si="677">$B205</f>
        <v>Mangrove Protection</v>
      </c>
      <c r="AH205" s="99"/>
      <c r="AI205" s="100"/>
      <c r="AJ205" s="104"/>
      <c r="AK205" s="734"/>
      <c r="AL205" s="56"/>
      <c r="AM205" s="226" t="str">
        <f t="shared" ref="AM205:AM232" si="678">$B205</f>
        <v>Mangrove Protection</v>
      </c>
      <c r="AN205" s="99"/>
      <c r="AO205" s="100"/>
      <c r="AP205" s="104"/>
      <c r="AQ205" s="734"/>
      <c r="AR205" s="56"/>
      <c r="AS205" s="176">
        <f t="shared" ref="AS205:AS232" si="679">SUM(E205+K205+Q205+W205+AC205+AI205+AO205)+SUM(H205+N205+T205+Z205+AF205+AL205+AR205)</f>
        <v>0</v>
      </c>
      <c r="AT205" s="226" t="str">
        <f t="shared" ref="AT205:AT232" si="680">$B205</f>
        <v>Mangrove Protection</v>
      </c>
      <c r="AU205" s="99"/>
      <c r="AV205" s="100"/>
      <c r="AW205" s="104"/>
      <c r="AX205" s="55"/>
      <c r="AY205" s="56"/>
      <c r="AZ205" s="226" t="str">
        <f t="shared" ref="AZ205:AZ232" si="681">$B205</f>
        <v>Mangrove Protection</v>
      </c>
      <c r="BA205" s="99"/>
      <c r="BB205" s="100"/>
      <c r="BC205" s="104"/>
      <c r="BD205" s="55"/>
      <c r="BE205" s="56"/>
      <c r="BF205" s="226" t="str">
        <f t="shared" ref="BF205:BF232" si="682">$B205</f>
        <v>Mangrove Protection</v>
      </c>
      <c r="BG205" s="99"/>
      <c r="BH205" s="100"/>
      <c r="BI205" s="104"/>
      <c r="BJ205" s="55"/>
      <c r="BK205" s="56"/>
      <c r="BL205" s="226" t="str">
        <f t="shared" ref="BL205:BL232" si="683">$B205</f>
        <v>Mangrove Protection</v>
      </c>
      <c r="BM205" s="99"/>
      <c r="BN205" s="100"/>
      <c r="BO205" s="104"/>
      <c r="BP205" s="55"/>
      <c r="BQ205" s="56"/>
      <c r="BR205" s="226" t="str">
        <f t="shared" ref="BR205:BR232" si="684">$B205</f>
        <v>Mangrove Protection</v>
      </c>
      <c r="BS205" s="99"/>
      <c r="BT205" s="100"/>
      <c r="BU205" s="104"/>
      <c r="BV205" s="55"/>
      <c r="BW205" s="56"/>
      <c r="BX205" s="226" t="str">
        <f t="shared" ref="BX205:BX232" si="685">$B205</f>
        <v>Mangrove Protection</v>
      </c>
      <c r="BY205" s="99"/>
      <c r="BZ205" s="100"/>
      <c r="CA205" s="104"/>
      <c r="CB205" s="55"/>
      <c r="CC205" s="56"/>
      <c r="CD205" s="226" t="str">
        <f t="shared" ref="CD205:CD232" si="686">$B205</f>
        <v>Mangrove Protection</v>
      </c>
      <c r="CE205" s="99"/>
      <c r="CF205" s="100"/>
      <c r="CG205" s="104"/>
      <c r="CH205" s="55"/>
      <c r="CI205" s="56"/>
      <c r="CJ205" s="176">
        <f t="shared" si="669"/>
        <v>0</v>
      </c>
      <c r="CK205" s="226" t="str">
        <f t="shared" ref="CK205:CK232" si="687">$B205</f>
        <v>Mangrove Protection</v>
      </c>
      <c r="CL205" s="102"/>
      <c r="CM205" s="100"/>
      <c r="CN205" s="106"/>
      <c r="CO205" s="41"/>
      <c r="CP205" s="56"/>
      <c r="CQ205" s="226" t="str">
        <f t="shared" ref="CQ205:CQ232" si="688">$B205</f>
        <v>Mangrove Protection</v>
      </c>
      <c r="CR205" s="102"/>
      <c r="CS205" s="100"/>
      <c r="CT205" s="106"/>
      <c r="CU205" s="41"/>
      <c r="CV205" s="56"/>
      <c r="CW205" s="226" t="str">
        <f t="shared" ref="CW205:CW232" si="689">$B205</f>
        <v>Mangrove Protection</v>
      </c>
      <c r="CX205" s="102"/>
      <c r="CY205" s="100"/>
      <c r="CZ205" s="106"/>
      <c r="DA205" s="41"/>
      <c r="DB205" s="56"/>
      <c r="DC205" s="226" t="str">
        <f t="shared" ref="DC205:DC232" si="690">$B205</f>
        <v>Mangrove Protection</v>
      </c>
      <c r="DD205" s="102"/>
      <c r="DE205" s="103"/>
      <c r="DF205" s="106"/>
      <c r="DG205" s="41"/>
      <c r="DH205" s="42"/>
      <c r="DI205" s="226" t="str">
        <f t="shared" ref="DI205:DI232" si="691">$B205</f>
        <v>Mangrove Protection</v>
      </c>
      <c r="DJ205" s="102"/>
      <c r="DK205" s="103"/>
      <c r="DL205" s="106"/>
      <c r="DM205" s="41"/>
      <c r="DN205" s="42"/>
      <c r="DO205" s="226" t="str">
        <f t="shared" ref="DO205:DO232" si="692">$B205</f>
        <v>Mangrove Protection</v>
      </c>
      <c r="DP205" s="102"/>
      <c r="DQ205" s="103"/>
      <c r="DR205" s="106"/>
      <c r="DS205" s="41"/>
      <c r="DT205" s="42"/>
      <c r="DU205" s="226" t="str">
        <f>$B205</f>
        <v>Mangrove Protection</v>
      </c>
      <c r="DV205" s="102"/>
      <c r="DW205" s="103"/>
      <c r="DX205" s="106"/>
      <c r="DY205" s="41"/>
      <c r="DZ205" s="42"/>
      <c r="EA205" s="176">
        <f t="shared" si="670"/>
        <v>0</v>
      </c>
      <c r="EB205" s="226" t="str">
        <f t="shared" ref="EB205:EB232" si="693">$B205</f>
        <v>Mangrove Protection</v>
      </c>
      <c r="EC205" s="102"/>
      <c r="ED205" s="100"/>
      <c r="EE205" s="106"/>
      <c r="EF205" s="41"/>
      <c r="EG205" s="56"/>
      <c r="EH205" s="226" t="str">
        <f t="shared" ref="EH205:EH232" si="694">$B205</f>
        <v>Mangrove Protection</v>
      </c>
      <c r="EI205" s="102"/>
      <c r="EJ205" s="100"/>
      <c r="EK205" s="106"/>
      <c r="EL205" s="41"/>
      <c r="EM205" s="56"/>
      <c r="EN205" s="226" t="str">
        <f t="shared" ref="EN205:EN232" si="695">$B205</f>
        <v>Mangrove Protection</v>
      </c>
      <c r="EO205" s="102"/>
      <c r="EP205" s="100"/>
      <c r="EQ205" s="106"/>
      <c r="ER205" s="41"/>
      <c r="ES205" s="56"/>
      <c r="ET205" s="226" t="str">
        <f t="shared" ref="ET205:ET232" si="696">$B205</f>
        <v>Mangrove Protection</v>
      </c>
      <c r="EU205" s="102"/>
      <c r="EV205" s="103"/>
      <c r="EW205" s="106"/>
      <c r="EX205" s="41"/>
      <c r="EY205" s="42"/>
      <c r="EZ205" s="226" t="str">
        <f t="shared" ref="EZ205:EZ232" si="697">$B205</f>
        <v>Mangrove Protection</v>
      </c>
      <c r="FA205" s="102"/>
      <c r="FB205" s="103"/>
      <c r="FC205" s="106"/>
      <c r="FD205" s="41"/>
      <c r="FE205" s="42"/>
      <c r="FF205" s="226" t="str">
        <f t="shared" ref="FF205:FF232" si="698">$B205</f>
        <v>Mangrove Protection</v>
      </c>
      <c r="FG205" s="102"/>
      <c r="FH205" s="103"/>
      <c r="FI205" s="106"/>
      <c r="FJ205" s="41"/>
      <c r="FK205" s="42"/>
      <c r="FL205" s="226" t="str">
        <f t="shared" ref="FL205:FL232" si="699">$B205</f>
        <v>Mangrove Protection</v>
      </c>
      <c r="FM205" s="102"/>
      <c r="FN205" s="103"/>
      <c r="FO205" s="106"/>
      <c r="FP205" s="41"/>
      <c r="FQ205" s="42"/>
      <c r="FR205" s="176">
        <f t="shared" si="671"/>
        <v>0</v>
      </c>
      <c r="FS205" s="32"/>
      <c r="FT205" s="34"/>
      <c r="FU205" s="34"/>
      <c r="FV205" s="38"/>
      <c r="FW205" s="37"/>
    </row>
    <row r="206" spans="1:179" ht="12.6" customHeight="1">
      <c r="A206" s="1094"/>
      <c r="B206" s="222" t="s">
        <v>79</v>
      </c>
      <c r="C206" s="226" t="str">
        <f t="shared" si="672"/>
        <v>IP Forest Management</v>
      </c>
      <c r="D206" s="99"/>
      <c r="E206" s="100"/>
      <c r="F206" s="104"/>
      <c r="G206" s="55"/>
      <c r="H206" s="56"/>
      <c r="I206" s="226" t="str">
        <f t="shared" si="673"/>
        <v>IP Forest Management</v>
      </c>
      <c r="J206" s="99"/>
      <c r="K206" s="100"/>
      <c r="L206" s="104"/>
      <c r="M206" s="55"/>
      <c r="N206" s="56"/>
      <c r="O206" s="226" t="str">
        <f t="shared" si="674"/>
        <v>IP Forest Management</v>
      </c>
      <c r="P206" s="99"/>
      <c r="Q206" s="100"/>
      <c r="R206" s="104"/>
      <c r="S206" s="55"/>
      <c r="T206" s="56"/>
      <c r="U206" s="226" t="str">
        <f t="shared" si="675"/>
        <v>IP Forest Management</v>
      </c>
      <c r="V206" s="99"/>
      <c r="W206" s="100"/>
      <c r="X206" s="104"/>
      <c r="Y206" s="734"/>
      <c r="Z206" s="56"/>
      <c r="AA206" s="226" t="str">
        <f t="shared" si="676"/>
        <v>IP Forest Management</v>
      </c>
      <c r="AB206" s="99"/>
      <c r="AC206" s="100"/>
      <c r="AD206" s="104"/>
      <c r="AE206" s="734"/>
      <c r="AF206" s="56"/>
      <c r="AG206" s="226" t="str">
        <f t="shared" si="677"/>
        <v>IP Forest Management</v>
      </c>
      <c r="AH206" s="99"/>
      <c r="AI206" s="100"/>
      <c r="AJ206" s="104"/>
      <c r="AK206" s="734"/>
      <c r="AL206" s="56"/>
      <c r="AM206" s="226" t="str">
        <f t="shared" si="678"/>
        <v>IP Forest Management</v>
      </c>
      <c r="AN206" s="99"/>
      <c r="AO206" s="100"/>
      <c r="AP206" s="104"/>
      <c r="AQ206" s="734"/>
      <c r="AR206" s="56"/>
      <c r="AS206" s="176">
        <f t="shared" si="679"/>
        <v>0</v>
      </c>
      <c r="AT206" s="226" t="str">
        <f t="shared" si="680"/>
        <v>IP Forest Management</v>
      </c>
      <c r="AU206" s="102"/>
      <c r="AV206" s="103"/>
      <c r="AW206" s="106"/>
      <c r="AX206" s="41"/>
      <c r="AY206" s="42"/>
      <c r="AZ206" s="226" t="str">
        <f t="shared" si="681"/>
        <v>IP Forest Management</v>
      </c>
      <c r="BA206" s="99"/>
      <c r="BB206" s="100"/>
      <c r="BC206" s="104"/>
      <c r="BD206" s="55"/>
      <c r="BE206" s="56"/>
      <c r="BF206" s="226" t="str">
        <f t="shared" si="682"/>
        <v>IP Forest Management</v>
      </c>
      <c r="BG206" s="102"/>
      <c r="BH206" s="103"/>
      <c r="BI206" s="106"/>
      <c r="BJ206" s="41"/>
      <c r="BK206" s="42"/>
      <c r="BL206" s="226" t="str">
        <f t="shared" si="683"/>
        <v>IP Forest Management</v>
      </c>
      <c r="BM206" s="102"/>
      <c r="BN206" s="103"/>
      <c r="BO206" s="106"/>
      <c r="BP206" s="41"/>
      <c r="BQ206" s="42"/>
      <c r="BR206" s="226" t="str">
        <f t="shared" si="684"/>
        <v>IP Forest Management</v>
      </c>
      <c r="BS206" s="102"/>
      <c r="BT206" s="103"/>
      <c r="BU206" s="106"/>
      <c r="BV206" s="41"/>
      <c r="BW206" s="42"/>
      <c r="BX206" s="226" t="str">
        <f t="shared" si="685"/>
        <v>IP Forest Management</v>
      </c>
      <c r="BY206" s="102"/>
      <c r="BZ206" s="103"/>
      <c r="CA206" s="106"/>
      <c r="CB206" s="41"/>
      <c r="CC206" s="42"/>
      <c r="CD206" s="226" t="str">
        <f t="shared" si="686"/>
        <v>IP Forest Management</v>
      </c>
      <c r="CE206" s="102"/>
      <c r="CF206" s="103"/>
      <c r="CG206" s="106"/>
      <c r="CH206" s="41"/>
      <c r="CI206" s="42"/>
      <c r="CJ206" s="176">
        <f t="shared" si="669"/>
        <v>0</v>
      </c>
      <c r="CK206" s="226" t="str">
        <f t="shared" si="687"/>
        <v>IP Forest Management</v>
      </c>
      <c r="CL206" s="102"/>
      <c r="CM206" s="100"/>
      <c r="CN206" s="106"/>
      <c r="CO206" s="41"/>
      <c r="CP206" s="56"/>
      <c r="CQ206" s="226" t="str">
        <f t="shared" si="688"/>
        <v>IP Forest Management</v>
      </c>
      <c r="CR206" s="102"/>
      <c r="CS206" s="100"/>
      <c r="CT206" s="106"/>
      <c r="CU206" s="41"/>
      <c r="CV206" s="56"/>
      <c r="CW206" s="226" t="str">
        <f t="shared" si="689"/>
        <v>IP Forest Management</v>
      </c>
      <c r="CX206" s="102"/>
      <c r="CY206" s="100"/>
      <c r="CZ206" s="106"/>
      <c r="DA206" s="41"/>
      <c r="DB206" s="56"/>
      <c r="DC206" s="226" t="str">
        <f t="shared" si="690"/>
        <v>IP Forest Management</v>
      </c>
      <c r="DD206" s="102"/>
      <c r="DE206" s="103"/>
      <c r="DF206" s="106"/>
      <c r="DG206" s="41"/>
      <c r="DH206" s="42"/>
      <c r="DI206" s="226" t="str">
        <f t="shared" si="691"/>
        <v>IP Forest Management</v>
      </c>
      <c r="DJ206" s="102"/>
      <c r="DK206" s="103"/>
      <c r="DL206" s="106"/>
      <c r="DM206" s="41"/>
      <c r="DN206" s="42"/>
      <c r="DO206" s="226" t="str">
        <f t="shared" si="692"/>
        <v>IP Forest Management</v>
      </c>
      <c r="DP206" s="102"/>
      <c r="DQ206" s="103"/>
      <c r="DR206" s="106"/>
      <c r="DS206" s="41"/>
      <c r="DT206" s="42"/>
      <c r="DU206" s="226" t="str">
        <f t="shared" ref="DU206:DU231" si="700">$B206</f>
        <v>IP Forest Management</v>
      </c>
      <c r="DV206" s="102"/>
      <c r="DW206" s="103"/>
      <c r="DX206" s="106"/>
      <c r="DY206" s="41"/>
      <c r="DZ206" s="42"/>
      <c r="EA206" s="176">
        <f t="shared" si="670"/>
        <v>0</v>
      </c>
      <c r="EB206" s="226" t="str">
        <f t="shared" si="693"/>
        <v>IP Forest Management</v>
      </c>
      <c r="EC206" s="102"/>
      <c r="ED206" s="100"/>
      <c r="EE206" s="106"/>
      <c r="EF206" s="41"/>
      <c r="EG206" s="56"/>
      <c r="EH206" s="226" t="str">
        <f t="shared" si="694"/>
        <v>IP Forest Management</v>
      </c>
      <c r="EI206" s="102"/>
      <c r="EJ206" s="100"/>
      <c r="EK206" s="106"/>
      <c r="EL206" s="41"/>
      <c r="EM206" s="56"/>
      <c r="EN206" s="226" t="str">
        <f t="shared" si="695"/>
        <v>IP Forest Management</v>
      </c>
      <c r="EO206" s="102"/>
      <c r="EP206" s="100"/>
      <c r="EQ206" s="106"/>
      <c r="ER206" s="41"/>
      <c r="ES206" s="56"/>
      <c r="ET206" s="226" t="str">
        <f t="shared" si="696"/>
        <v>IP Forest Management</v>
      </c>
      <c r="EU206" s="102"/>
      <c r="EV206" s="103"/>
      <c r="EW206" s="106"/>
      <c r="EX206" s="41"/>
      <c r="EY206" s="42"/>
      <c r="EZ206" s="226" t="str">
        <f t="shared" si="697"/>
        <v>IP Forest Management</v>
      </c>
      <c r="FA206" s="102"/>
      <c r="FB206" s="103"/>
      <c r="FC206" s="106"/>
      <c r="FD206" s="41"/>
      <c r="FE206" s="42"/>
      <c r="FF206" s="226" t="str">
        <f t="shared" si="698"/>
        <v>IP Forest Management</v>
      </c>
      <c r="FG206" s="102"/>
      <c r="FH206" s="103"/>
      <c r="FI206" s="106"/>
      <c r="FJ206" s="41"/>
      <c r="FK206" s="42"/>
      <c r="FL206" s="226" t="str">
        <f t="shared" si="699"/>
        <v>IP Forest Management</v>
      </c>
      <c r="FM206" s="102"/>
      <c r="FN206" s="103"/>
      <c r="FO206" s="106"/>
      <c r="FP206" s="41"/>
      <c r="FQ206" s="42"/>
      <c r="FR206" s="176">
        <f t="shared" si="671"/>
        <v>0</v>
      </c>
      <c r="FS206" s="32"/>
      <c r="FT206" s="34"/>
      <c r="FU206" s="34"/>
      <c r="FV206" s="38"/>
      <c r="FW206" s="37"/>
    </row>
    <row r="207" spans="1:179" ht="12.6" customHeight="1">
      <c r="A207" s="1094"/>
      <c r="B207" s="222" t="s">
        <v>80</v>
      </c>
      <c r="C207" s="226" t="str">
        <f t="shared" si="672"/>
        <v>Forest Protection</v>
      </c>
      <c r="D207" s="125">
        <f>'Advance Control'!$F$35</f>
        <v>0</v>
      </c>
      <c r="E207" s="100">
        <f>D207*C234</f>
        <v>0</v>
      </c>
      <c r="F207" s="113">
        <f>'Advance Control'!$I$35</f>
        <v>1</v>
      </c>
      <c r="G207" s="55">
        <f>(D207+F207)</f>
        <v>1</v>
      </c>
      <c r="H207" s="56">
        <f>G207*C234</f>
        <v>16.053335000000004</v>
      </c>
      <c r="I207" s="226" t="str">
        <f t="shared" si="673"/>
        <v>Forest Protection</v>
      </c>
      <c r="J207" s="125">
        <f>'Advance Control'!$F$35</f>
        <v>0</v>
      </c>
      <c r="K207" s="100">
        <f>J207*I234</f>
        <v>0</v>
      </c>
      <c r="L207" s="113">
        <f>'Advance Control'!$I$35</f>
        <v>1</v>
      </c>
      <c r="M207" s="55">
        <f>(J207+L207)</f>
        <v>1</v>
      </c>
      <c r="N207" s="56">
        <f>M207*I234</f>
        <v>4.3046300000000004</v>
      </c>
      <c r="O207" s="226" t="str">
        <f t="shared" si="674"/>
        <v>Forest Protection</v>
      </c>
      <c r="P207" s="125">
        <f>'Advance Control'!$F$35</f>
        <v>0</v>
      </c>
      <c r="Q207" s="100">
        <f>P207*O234</f>
        <v>0</v>
      </c>
      <c r="R207" s="113">
        <f>'Advance Control'!$I$35</f>
        <v>1</v>
      </c>
      <c r="S207" s="55">
        <f>(P207+R207)</f>
        <v>1</v>
      </c>
      <c r="T207" s="56">
        <f>S207*O234</f>
        <v>0.73234600000000005</v>
      </c>
      <c r="U207" s="226" t="str">
        <f t="shared" si="675"/>
        <v>Forest Protection</v>
      </c>
      <c r="V207" s="99"/>
      <c r="W207" s="100"/>
      <c r="X207" s="104"/>
      <c r="Y207" s="734"/>
      <c r="Z207" s="56"/>
      <c r="AA207" s="226" t="str">
        <f t="shared" si="676"/>
        <v>Forest Protection</v>
      </c>
      <c r="AB207" s="99"/>
      <c r="AC207" s="100"/>
      <c r="AD207" s="104"/>
      <c r="AE207" s="734"/>
      <c r="AF207" s="56"/>
      <c r="AG207" s="226" t="str">
        <f t="shared" si="677"/>
        <v>Forest Protection</v>
      </c>
      <c r="AH207" s="99"/>
      <c r="AI207" s="100"/>
      <c r="AJ207" s="104"/>
      <c r="AK207" s="734"/>
      <c r="AL207" s="56"/>
      <c r="AM207" s="226" t="str">
        <f t="shared" si="678"/>
        <v>Forest Protection</v>
      </c>
      <c r="AN207" s="99"/>
      <c r="AO207" s="100"/>
      <c r="AP207" s="104"/>
      <c r="AQ207" s="734"/>
      <c r="AR207" s="56"/>
      <c r="AS207" s="176">
        <f t="shared" si="679"/>
        <v>21.090311000000003</v>
      </c>
      <c r="AT207" s="226" t="str">
        <f t="shared" si="680"/>
        <v>Forest Protection</v>
      </c>
      <c r="AU207" s="102"/>
      <c r="AV207" s="103"/>
      <c r="AW207" s="106"/>
      <c r="AX207" s="41"/>
      <c r="AY207" s="42"/>
      <c r="AZ207" s="226" t="str">
        <f t="shared" si="681"/>
        <v>Forest Protection</v>
      </c>
      <c r="BA207" s="102"/>
      <c r="BB207" s="103"/>
      <c r="BC207" s="106"/>
      <c r="BD207" s="41"/>
      <c r="BE207" s="42"/>
      <c r="BF207" s="226" t="str">
        <f t="shared" si="682"/>
        <v>Forest Protection</v>
      </c>
      <c r="BG207" s="102"/>
      <c r="BH207" s="103"/>
      <c r="BI207" s="106"/>
      <c r="BJ207" s="41"/>
      <c r="BK207" s="42"/>
      <c r="BL207" s="226" t="str">
        <f t="shared" si="683"/>
        <v>Forest Protection</v>
      </c>
      <c r="BM207" s="102"/>
      <c r="BN207" s="103"/>
      <c r="BO207" s="106"/>
      <c r="BP207" s="41"/>
      <c r="BQ207" s="42"/>
      <c r="BR207" s="226" t="str">
        <f t="shared" si="684"/>
        <v>Forest Protection</v>
      </c>
      <c r="BS207" s="102"/>
      <c r="BT207" s="103"/>
      <c r="BU207" s="106"/>
      <c r="BV207" s="41"/>
      <c r="BW207" s="42"/>
      <c r="BX207" s="226" t="str">
        <f t="shared" si="685"/>
        <v>Forest Protection</v>
      </c>
      <c r="BY207" s="102"/>
      <c r="BZ207" s="103"/>
      <c r="CA207" s="106"/>
      <c r="CB207" s="41"/>
      <c r="CC207" s="42"/>
      <c r="CD207" s="226" t="str">
        <f t="shared" si="686"/>
        <v>Forest Protection</v>
      </c>
      <c r="CE207" s="102"/>
      <c r="CF207" s="103"/>
      <c r="CG207" s="106"/>
      <c r="CH207" s="41"/>
      <c r="CI207" s="42"/>
      <c r="CJ207" s="176">
        <f t="shared" si="669"/>
        <v>0</v>
      </c>
      <c r="CK207" s="226" t="str">
        <f t="shared" si="687"/>
        <v>Forest Protection</v>
      </c>
      <c r="CL207" s="121"/>
      <c r="CM207" s="100"/>
      <c r="CN207" s="110"/>
      <c r="CO207" s="41"/>
      <c r="CP207" s="56"/>
      <c r="CQ207" s="226" t="str">
        <f t="shared" si="688"/>
        <v>Forest Protection</v>
      </c>
      <c r="CR207" s="121"/>
      <c r="CS207" s="100"/>
      <c r="CT207" s="110"/>
      <c r="CU207" s="41"/>
      <c r="CV207" s="56"/>
      <c r="CW207" s="226" t="str">
        <f t="shared" si="689"/>
        <v>Forest Protection</v>
      </c>
      <c r="CX207" s="121"/>
      <c r="CY207" s="100"/>
      <c r="CZ207" s="110"/>
      <c r="DA207" s="41"/>
      <c r="DB207" s="56"/>
      <c r="DC207" s="226" t="str">
        <f t="shared" si="690"/>
        <v>Forest Protection</v>
      </c>
      <c r="DD207" s="102"/>
      <c r="DE207" s="103"/>
      <c r="DF207" s="106"/>
      <c r="DG207" s="41"/>
      <c r="DH207" s="42"/>
      <c r="DI207" s="226" t="str">
        <f t="shared" si="691"/>
        <v>Forest Protection</v>
      </c>
      <c r="DJ207" s="102"/>
      <c r="DK207" s="103"/>
      <c r="DL207" s="106"/>
      <c r="DM207" s="41"/>
      <c r="DN207" s="42"/>
      <c r="DO207" s="226" t="str">
        <f t="shared" si="692"/>
        <v>Forest Protection</v>
      </c>
      <c r="DP207" s="102"/>
      <c r="DQ207" s="103"/>
      <c r="DR207" s="106"/>
      <c r="DS207" s="41"/>
      <c r="DT207" s="42"/>
      <c r="DU207" s="226" t="str">
        <f>$B207</f>
        <v>Forest Protection</v>
      </c>
      <c r="DV207" s="102"/>
      <c r="DW207" s="103"/>
      <c r="DX207" s="106"/>
      <c r="DY207" s="41"/>
      <c r="DZ207" s="42"/>
      <c r="EA207" s="176">
        <f t="shared" si="670"/>
        <v>0</v>
      </c>
      <c r="EB207" s="226" t="str">
        <f t="shared" si="693"/>
        <v>Forest Protection</v>
      </c>
      <c r="EC207" s="121"/>
      <c r="ED207" s="100"/>
      <c r="EE207" s="110"/>
      <c r="EF207" s="41"/>
      <c r="EG207" s="56"/>
      <c r="EH207" s="226" t="str">
        <f t="shared" si="694"/>
        <v>Forest Protection</v>
      </c>
      <c r="EI207" s="121"/>
      <c r="EJ207" s="100"/>
      <c r="EK207" s="110"/>
      <c r="EL207" s="41"/>
      <c r="EM207" s="56"/>
      <c r="EN207" s="226" t="str">
        <f t="shared" si="695"/>
        <v>Forest Protection</v>
      </c>
      <c r="EO207" s="121"/>
      <c r="EP207" s="100"/>
      <c r="EQ207" s="110"/>
      <c r="ER207" s="41"/>
      <c r="ES207" s="56"/>
      <c r="ET207" s="226" t="str">
        <f t="shared" si="696"/>
        <v>Forest Protection</v>
      </c>
      <c r="EU207" s="102"/>
      <c r="EV207" s="103"/>
      <c r="EW207" s="106"/>
      <c r="EX207" s="41"/>
      <c r="EY207" s="42"/>
      <c r="EZ207" s="226" t="str">
        <f t="shared" si="697"/>
        <v>Forest Protection</v>
      </c>
      <c r="FA207" s="102"/>
      <c r="FB207" s="103"/>
      <c r="FC207" s="106"/>
      <c r="FD207" s="41"/>
      <c r="FE207" s="42"/>
      <c r="FF207" s="226" t="str">
        <f t="shared" si="698"/>
        <v>Forest Protection</v>
      </c>
      <c r="FG207" s="102"/>
      <c r="FH207" s="103"/>
      <c r="FI207" s="106"/>
      <c r="FJ207" s="41"/>
      <c r="FK207" s="42"/>
      <c r="FL207" s="226" t="str">
        <f t="shared" si="699"/>
        <v>Forest Protection</v>
      </c>
      <c r="FM207" s="102"/>
      <c r="FN207" s="103"/>
      <c r="FO207" s="106"/>
      <c r="FP207" s="41"/>
      <c r="FQ207" s="42"/>
      <c r="FR207" s="176">
        <f t="shared" si="671"/>
        <v>0</v>
      </c>
      <c r="FS207" s="32"/>
      <c r="FT207" s="34"/>
      <c r="FU207" s="34"/>
      <c r="FV207" s="35"/>
      <c r="FW207" s="36"/>
    </row>
    <row r="208" spans="1:179" ht="12.6" customHeight="1">
      <c r="A208" s="1094"/>
      <c r="B208" s="222" t="s">
        <v>548</v>
      </c>
      <c r="C208" s="226" t="str">
        <f t="shared" si="672"/>
        <v>Sustainable Forest Management</v>
      </c>
      <c r="D208" s="99"/>
      <c r="E208" s="100"/>
      <c r="F208" s="104"/>
      <c r="G208" s="55"/>
      <c r="H208" s="56"/>
      <c r="I208" s="226" t="str">
        <f t="shared" si="673"/>
        <v>Sustainable Forest Management</v>
      </c>
      <c r="J208" s="99"/>
      <c r="K208" s="100"/>
      <c r="L208" s="104"/>
      <c r="M208" s="55"/>
      <c r="N208" s="56"/>
      <c r="O208" s="226" t="str">
        <f t="shared" si="674"/>
        <v>Sustainable Forest Management</v>
      </c>
      <c r="P208" s="99"/>
      <c r="Q208" s="100"/>
      <c r="R208" s="104"/>
      <c r="S208" s="55"/>
      <c r="T208" s="56"/>
      <c r="U208" s="226" t="str">
        <f t="shared" si="675"/>
        <v>Sustainable Forest Management</v>
      </c>
      <c r="V208" s="99"/>
      <c r="W208" s="100"/>
      <c r="X208" s="104"/>
      <c r="Y208" s="734"/>
      <c r="Z208" s="56"/>
      <c r="AA208" s="226" t="str">
        <f t="shared" si="676"/>
        <v>Sustainable Forest Management</v>
      </c>
      <c r="AB208" s="99"/>
      <c r="AC208" s="100"/>
      <c r="AD208" s="104"/>
      <c r="AE208" s="734"/>
      <c r="AF208" s="56"/>
      <c r="AG208" s="226" t="str">
        <f t="shared" si="677"/>
        <v>Sustainable Forest Management</v>
      </c>
      <c r="AH208" s="99"/>
      <c r="AI208" s="100"/>
      <c r="AJ208" s="104"/>
      <c r="AK208" s="734"/>
      <c r="AL208" s="56"/>
      <c r="AM208" s="226" t="str">
        <f t="shared" si="678"/>
        <v>Sustainable Forest Management</v>
      </c>
      <c r="AN208" s="99"/>
      <c r="AO208" s="100"/>
      <c r="AP208" s="104"/>
      <c r="AQ208" s="734"/>
      <c r="AR208" s="56"/>
      <c r="AS208" s="176">
        <f t="shared" si="679"/>
        <v>0</v>
      </c>
      <c r="AT208" s="226" t="str">
        <f t="shared" si="680"/>
        <v>Sustainable Forest Management</v>
      </c>
      <c r="AU208" s="102"/>
      <c r="AV208" s="103"/>
      <c r="AW208" s="106"/>
      <c r="AX208" s="41"/>
      <c r="AY208" s="42"/>
      <c r="AZ208" s="226" t="str">
        <f t="shared" si="681"/>
        <v>Sustainable Forest Management</v>
      </c>
      <c r="BA208" s="102"/>
      <c r="BB208" s="103"/>
      <c r="BC208" s="106"/>
      <c r="BD208" s="41"/>
      <c r="BE208" s="42"/>
      <c r="BF208" s="226" t="str">
        <f t="shared" si="682"/>
        <v>Sustainable Forest Management</v>
      </c>
      <c r="BG208" s="102"/>
      <c r="BH208" s="103"/>
      <c r="BI208" s="106"/>
      <c r="BJ208" s="41"/>
      <c r="BK208" s="42"/>
      <c r="BL208" s="226" t="str">
        <f t="shared" si="683"/>
        <v>Sustainable Forest Management</v>
      </c>
      <c r="BM208" s="102"/>
      <c r="BN208" s="103"/>
      <c r="BO208" s="106"/>
      <c r="BP208" s="41"/>
      <c r="BQ208" s="42"/>
      <c r="BR208" s="226" t="str">
        <f t="shared" si="684"/>
        <v>Sustainable Forest Management</v>
      </c>
      <c r="BS208" s="102"/>
      <c r="BT208" s="103"/>
      <c r="BU208" s="106"/>
      <c r="BV208" s="41"/>
      <c r="BW208" s="42"/>
      <c r="BX208" s="226" t="str">
        <f t="shared" si="685"/>
        <v>Sustainable Forest Management</v>
      </c>
      <c r="BY208" s="102"/>
      <c r="BZ208" s="103"/>
      <c r="CA208" s="106"/>
      <c r="CB208" s="41"/>
      <c r="CC208" s="42"/>
      <c r="CD208" s="226" t="str">
        <f t="shared" si="686"/>
        <v>Sustainable Forest Management</v>
      </c>
      <c r="CE208" s="102"/>
      <c r="CF208" s="103"/>
      <c r="CG208" s="106"/>
      <c r="CH208" s="41"/>
      <c r="CI208" s="42"/>
      <c r="CJ208" s="176">
        <f t="shared" si="669"/>
        <v>0</v>
      </c>
      <c r="CK208" s="226" t="str">
        <f t="shared" si="687"/>
        <v>Sustainable Forest Management</v>
      </c>
      <c r="CL208" s="102"/>
      <c r="CM208" s="100"/>
      <c r="CN208" s="106"/>
      <c r="CO208" s="41"/>
      <c r="CP208" s="56"/>
      <c r="CQ208" s="226" t="str">
        <f t="shared" si="688"/>
        <v>Sustainable Forest Management</v>
      </c>
      <c r="CR208" s="102"/>
      <c r="CS208" s="100"/>
      <c r="CT208" s="106"/>
      <c r="CU208" s="41"/>
      <c r="CV208" s="56"/>
      <c r="CW208" s="226" t="str">
        <f t="shared" si="689"/>
        <v>Sustainable Forest Management</v>
      </c>
      <c r="CX208" s="102"/>
      <c r="CY208" s="100"/>
      <c r="CZ208" s="106"/>
      <c r="DA208" s="41"/>
      <c r="DB208" s="56"/>
      <c r="DC208" s="226" t="str">
        <f t="shared" si="690"/>
        <v>Sustainable Forest Management</v>
      </c>
      <c r="DD208" s="125"/>
      <c r="DE208" s="126"/>
      <c r="DF208" s="113"/>
      <c r="DG208" s="51"/>
      <c r="DH208" s="52"/>
      <c r="DI208" s="226" t="str">
        <f t="shared" si="691"/>
        <v>Sustainable Forest Management</v>
      </c>
      <c r="DJ208" s="125"/>
      <c r="DK208" s="126"/>
      <c r="DL208" s="113"/>
      <c r="DM208" s="51"/>
      <c r="DN208" s="52"/>
      <c r="DO208" s="226" t="str">
        <f t="shared" si="692"/>
        <v>Sustainable Forest Management</v>
      </c>
      <c r="DP208" s="102"/>
      <c r="DQ208" s="103"/>
      <c r="DR208" s="106"/>
      <c r="DS208" s="41"/>
      <c r="DT208" s="42"/>
      <c r="DU208" s="226" t="str">
        <f>$B208</f>
        <v>Sustainable Forest Management</v>
      </c>
      <c r="DV208" s="102"/>
      <c r="DW208" s="103"/>
      <c r="DX208" s="106"/>
      <c r="DY208" s="41"/>
      <c r="DZ208" s="42"/>
      <c r="EA208" s="176">
        <f t="shared" si="670"/>
        <v>0</v>
      </c>
      <c r="EB208" s="226" t="str">
        <f t="shared" si="693"/>
        <v>Sustainable Forest Management</v>
      </c>
      <c r="EC208" s="102"/>
      <c r="ED208" s="100"/>
      <c r="EE208" s="106"/>
      <c r="EF208" s="51"/>
      <c r="EG208" s="56"/>
      <c r="EH208" s="226" t="str">
        <f t="shared" si="694"/>
        <v>Sustainable Forest Management</v>
      </c>
      <c r="EI208" s="102"/>
      <c r="EJ208" s="100"/>
      <c r="EK208" s="106"/>
      <c r="EL208" s="51"/>
      <c r="EM208" s="56"/>
      <c r="EN208" s="226" t="str">
        <f t="shared" si="695"/>
        <v>Sustainable Forest Management</v>
      </c>
      <c r="EO208" s="102"/>
      <c r="EP208" s="100"/>
      <c r="EQ208" s="106"/>
      <c r="ER208" s="51"/>
      <c r="ES208" s="56"/>
      <c r="ET208" s="226" t="str">
        <f t="shared" si="696"/>
        <v>Sustainable Forest Management</v>
      </c>
      <c r="EU208" s="102"/>
      <c r="EV208" s="103"/>
      <c r="EW208" s="106"/>
      <c r="EX208" s="41"/>
      <c r="EY208" s="42"/>
      <c r="EZ208" s="226" t="str">
        <f t="shared" si="697"/>
        <v>Sustainable Forest Management</v>
      </c>
      <c r="FA208" s="125"/>
      <c r="FB208" s="126"/>
      <c r="FC208" s="113"/>
      <c r="FD208" s="51"/>
      <c r="FE208" s="52"/>
      <c r="FF208" s="226" t="str">
        <f t="shared" si="698"/>
        <v>Sustainable Forest Management</v>
      </c>
      <c r="FG208" s="102"/>
      <c r="FH208" s="103"/>
      <c r="FI208" s="106"/>
      <c r="FJ208" s="41"/>
      <c r="FK208" s="42"/>
      <c r="FL208" s="226" t="str">
        <f t="shared" si="699"/>
        <v>Sustainable Forest Management</v>
      </c>
      <c r="FM208" s="102"/>
      <c r="FN208" s="103"/>
      <c r="FO208" s="106"/>
      <c r="FP208" s="41"/>
      <c r="FQ208" s="42"/>
      <c r="FR208" s="176">
        <f t="shared" si="671"/>
        <v>0</v>
      </c>
      <c r="FS208" s="34"/>
      <c r="FT208" s="34"/>
      <c r="FU208" s="34"/>
      <c r="FV208" s="33"/>
      <c r="FW208" s="37"/>
    </row>
    <row r="209" spans="1:179" ht="12.6" customHeight="1">
      <c r="A209" s="1094"/>
      <c r="B209" s="222" t="s">
        <v>544</v>
      </c>
      <c r="C209" s="226" t="str">
        <f t="shared" si="672"/>
        <v>Peatland Restoration</v>
      </c>
      <c r="D209" s="99"/>
      <c r="E209" s="100"/>
      <c r="F209" s="104"/>
      <c r="G209" s="55"/>
      <c r="H209" s="56"/>
      <c r="I209" s="226" t="str">
        <f t="shared" si="673"/>
        <v>Peatland Restoration</v>
      </c>
      <c r="J209" s="99"/>
      <c r="K209" s="100"/>
      <c r="L209" s="104"/>
      <c r="M209" s="55"/>
      <c r="N209" s="56"/>
      <c r="O209" s="226" t="str">
        <f t="shared" si="674"/>
        <v>Peatland Restoration</v>
      </c>
      <c r="P209" s="99"/>
      <c r="Q209" s="100"/>
      <c r="R209" s="104"/>
      <c r="S209" s="55"/>
      <c r="T209" s="56"/>
      <c r="U209" s="226" t="str">
        <f t="shared" si="675"/>
        <v>Peatland Restoration</v>
      </c>
      <c r="V209" s="99"/>
      <c r="W209" s="100"/>
      <c r="X209" s="104"/>
      <c r="Y209" s="55"/>
      <c r="Z209" s="56"/>
      <c r="AA209" s="226" t="str">
        <f t="shared" si="676"/>
        <v>Peatland Restoration</v>
      </c>
      <c r="AB209" s="99"/>
      <c r="AC209" s="100"/>
      <c r="AD209" s="104"/>
      <c r="AE209" s="55"/>
      <c r="AF209" s="56"/>
      <c r="AG209" s="226" t="str">
        <f t="shared" si="677"/>
        <v>Peatland Restoration</v>
      </c>
      <c r="AH209" s="99"/>
      <c r="AI209" s="100"/>
      <c r="AJ209" s="104"/>
      <c r="AK209" s="55"/>
      <c r="AL209" s="56"/>
      <c r="AM209" s="226" t="str">
        <f t="shared" si="678"/>
        <v>Peatland Restoration</v>
      </c>
      <c r="AN209" s="99"/>
      <c r="AO209" s="100"/>
      <c r="AP209" s="104"/>
      <c r="AQ209" s="55"/>
      <c r="AR209" s="56"/>
      <c r="AS209" s="176">
        <f t="shared" si="679"/>
        <v>0</v>
      </c>
      <c r="AT209" s="226" t="str">
        <f t="shared" si="680"/>
        <v>Peatland Restoration</v>
      </c>
      <c r="AU209" s="102"/>
      <c r="AV209" s="103"/>
      <c r="AW209" s="106"/>
      <c r="AX209" s="41"/>
      <c r="AY209" s="42"/>
      <c r="AZ209" s="226" t="str">
        <f t="shared" si="681"/>
        <v>Peatland Restoration</v>
      </c>
      <c r="BA209" s="102"/>
      <c r="BB209" s="103"/>
      <c r="BC209" s="106"/>
      <c r="BD209" s="41"/>
      <c r="BE209" s="42"/>
      <c r="BF209" s="226" t="str">
        <f t="shared" si="682"/>
        <v>Peatland Restoration</v>
      </c>
      <c r="BG209" s="102"/>
      <c r="BH209" s="103"/>
      <c r="BI209" s="106"/>
      <c r="BJ209" s="41"/>
      <c r="BK209" s="42"/>
      <c r="BL209" s="226" t="str">
        <f t="shared" si="683"/>
        <v>Peatland Restoration</v>
      </c>
      <c r="BM209" s="102"/>
      <c r="BN209" s="103"/>
      <c r="BO209" s="106"/>
      <c r="BP209" s="41"/>
      <c r="BQ209" s="42"/>
      <c r="BR209" s="226" t="str">
        <f t="shared" si="684"/>
        <v>Peatland Restoration</v>
      </c>
      <c r="BS209" s="102"/>
      <c r="BT209" s="103"/>
      <c r="BU209" s="106"/>
      <c r="BV209" s="41"/>
      <c r="BW209" s="42"/>
      <c r="BX209" s="226" t="str">
        <f t="shared" si="685"/>
        <v>Peatland Restoration</v>
      </c>
      <c r="BY209" s="102"/>
      <c r="BZ209" s="103"/>
      <c r="CA209" s="106"/>
      <c r="CB209" s="41"/>
      <c r="CC209" s="42"/>
      <c r="CD209" s="226" t="str">
        <f t="shared" si="686"/>
        <v>Peatland Restoration</v>
      </c>
      <c r="CE209" s="102"/>
      <c r="CF209" s="103"/>
      <c r="CG209" s="106"/>
      <c r="CH209" s="41"/>
      <c r="CI209" s="42"/>
      <c r="CJ209" s="176">
        <f t="shared" si="669"/>
        <v>0</v>
      </c>
      <c r="CK209" s="226" t="str">
        <f t="shared" si="687"/>
        <v>Peatland Restoration</v>
      </c>
      <c r="CL209" s="102"/>
      <c r="CM209" s="100"/>
      <c r="CN209" s="106"/>
      <c r="CO209" s="41"/>
      <c r="CP209" s="56"/>
      <c r="CQ209" s="226" t="str">
        <f t="shared" si="688"/>
        <v>Peatland Restoration</v>
      </c>
      <c r="CR209" s="102"/>
      <c r="CS209" s="100"/>
      <c r="CT209" s="106"/>
      <c r="CU209" s="41"/>
      <c r="CV209" s="56"/>
      <c r="CW209" s="226" t="str">
        <f t="shared" si="689"/>
        <v>Peatland Restoration</v>
      </c>
      <c r="CX209" s="102"/>
      <c r="CY209" s="100"/>
      <c r="CZ209" s="106"/>
      <c r="DA209" s="41"/>
      <c r="DB209" s="56"/>
      <c r="DC209" s="226" t="str">
        <f t="shared" si="690"/>
        <v>Peatland Restoration</v>
      </c>
      <c r="DD209" s="125"/>
      <c r="DE209" s="126"/>
      <c r="DF209" s="113"/>
      <c r="DG209" s="51"/>
      <c r="DH209" s="52"/>
      <c r="DI209" s="226" t="str">
        <f t="shared" si="691"/>
        <v>Peatland Restoration</v>
      </c>
      <c r="DJ209" s="125"/>
      <c r="DK209" s="126"/>
      <c r="DL209" s="113"/>
      <c r="DM209" s="51"/>
      <c r="DN209" s="52"/>
      <c r="DO209" s="226" t="str">
        <f t="shared" si="692"/>
        <v>Peatland Restoration</v>
      </c>
      <c r="DP209" s="102"/>
      <c r="DQ209" s="103"/>
      <c r="DR209" s="106"/>
      <c r="DS209" s="41"/>
      <c r="DT209" s="42"/>
      <c r="DU209" s="226"/>
      <c r="DV209" s="102"/>
      <c r="DW209" s="103"/>
      <c r="DX209" s="106"/>
      <c r="DY209" s="41"/>
      <c r="DZ209" s="42"/>
      <c r="EA209" s="176">
        <f t="shared" si="670"/>
        <v>0</v>
      </c>
      <c r="EB209" s="226" t="str">
        <f t="shared" si="693"/>
        <v>Peatland Restoration</v>
      </c>
      <c r="EC209" s="102"/>
      <c r="ED209" s="100"/>
      <c r="EE209" s="106"/>
      <c r="EF209" s="51"/>
      <c r="EG209" s="56"/>
      <c r="EH209" s="226" t="str">
        <f t="shared" si="694"/>
        <v>Peatland Restoration</v>
      </c>
      <c r="EI209" s="102"/>
      <c r="EJ209" s="100"/>
      <c r="EK209" s="106"/>
      <c r="EL209" s="51"/>
      <c r="EM209" s="56"/>
      <c r="EN209" s="226" t="str">
        <f t="shared" si="695"/>
        <v>Peatland Restoration</v>
      </c>
      <c r="EO209" s="102"/>
      <c r="EP209" s="100"/>
      <c r="EQ209" s="106"/>
      <c r="ER209" s="51"/>
      <c r="ES209" s="56"/>
      <c r="ET209" s="226" t="str">
        <f t="shared" si="696"/>
        <v>Peatland Restoration</v>
      </c>
      <c r="EU209" s="102"/>
      <c r="EV209" s="103"/>
      <c r="EW209" s="106"/>
      <c r="EX209" s="41"/>
      <c r="EY209" s="42"/>
      <c r="EZ209" s="226" t="str">
        <f t="shared" si="697"/>
        <v>Peatland Restoration</v>
      </c>
      <c r="FA209" s="125"/>
      <c r="FB209" s="126"/>
      <c r="FC209" s="113"/>
      <c r="FD209" s="51"/>
      <c r="FE209" s="52"/>
      <c r="FF209" s="226" t="str">
        <f t="shared" si="698"/>
        <v>Peatland Restoration</v>
      </c>
      <c r="FG209" s="102"/>
      <c r="FH209" s="103"/>
      <c r="FI209" s="106"/>
      <c r="FJ209" s="41"/>
      <c r="FK209" s="42"/>
      <c r="FL209" s="226" t="str">
        <f t="shared" si="699"/>
        <v>Peatland Restoration</v>
      </c>
      <c r="FM209" s="102"/>
      <c r="FN209" s="103"/>
      <c r="FO209" s="106"/>
      <c r="FP209" s="41"/>
      <c r="FQ209" s="42"/>
      <c r="FR209" s="176">
        <f t="shared" si="671"/>
        <v>0</v>
      </c>
      <c r="FS209" s="34"/>
      <c r="FT209" s="34"/>
      <c r="FU209" s="34"/>
      <c r="FV209" s="33"/>
      <c r="FW209" s="37"/>
    </row>
    <row r="210" spans="1:179" ht="12.6" customHeight="1">
      <c r="A210" s="1094"/>
      <c r="B210" s="222" t="s">
        <v>551</v>
      </c>
      <c r="C210" s="226" t="str">
        <f t="shared" si="672"/>
        <v>Mangrove Restoration</v>
      </c>
      <c r="D210" s="99"/>
      <c r="E210" s="100"/>
      <c r="F210" s="104"/>
      <c r="G210" s="55"/>
      <c r="H210" s="56"/>
      <c r="I210" s="226" t="str">
        <f t="shared" si="673"/>
        <v>Mangrove Restoration</v>
      </c>
      <c r="J210" s="99"/>
      <c r="K210" s="100"/>
      <c r="L210" s="104"/>
      <c r="M210" s="55"/>
      <c r="N210" s="56"/>
      <c r="O210" s="226" t="str">
        <f t="shared" si="674"/>
        <v>Mangrove Restoration</v>
      </c>
      <c r="P210" s="99"/>
      <c r="Q210" s="100"/>
      <c r="R210" s="104"/>
      <c r="S210" s="55"/>
      <c r="T210" s="56"/>
      <c r="U210" s="226" t="str">
        <f t="shared" si="675"/>
        <v>Mangrove Restoration</v>
      </c>
      <c r="V210" s="99"/>
      <c r="W210" s="100"/>
      <c r="X210" s="104"/>
      <c r="Y210" s="55"/>
      <c r="Z210" s="56"/>
      <c r="AA210" s="226" t="str">
        <f t="shared" si="676"/>
        <v>Mangrove Restoration</v>
      </c>
      <c r="AB210" s="99"/>
      <c r="AC210" s="100"/>
      <c r="AD210" s="104"/>
      <c r="AE210" s="55"/>
      <c r="AF210" s="56"/>
      <c r="AG210" s="226" t="str">
        <f t="shared" si="677"/>
        <v>Mangrove Restoration</v>
      </c>
      <c r="AH210" s="99"/>
      <c r="AI210" s="100"/>
      <c r="AJ210" s="104"/>
      <c r="AK210" s="55"/>
      <c r="AL210" s="56"/>
      <c r="AM210" s="226" t="str">
        <f t="shared" si="678"/>
        <v>Mangrove Restoration</v>
      </c>
      <c r="AN210" s="99"/>
      <c r="AO210" s="100"/>
      <c r="AP210" s="104"/>
      <c r="AQ210" s="55"/>
      <c r="AR210" s="56"/>
      <c r="AS210" s="176">
        <f t="shared" si="679"/>
        <v>0</v>
      </c>
      <c r="AT210" s="226" t="str">
        <f t="shared" si="680"/>
        <v>Mangrove Restoration</v>
      </c>
      <c r="AU210" s="102"/>
      <c r="AV210" s="103"/>
      <c r="AW210" s="106"/>
      <c r="AX210" s="41"/>
      <c r="AY210" s="42"/>
      <c r="AZ210" s="226" t="str">
        <f t="shared" si="681"/>
        <v>Mangrove Restoration</v>
      </c>
      <c r="BA210" s="102"/>
      <c r="BB210" s="103"/>
      <c r="BC210" s="106"/>
      <c r="BD210" s="41"/>
      <c r="BE210" s="42"/>
      <c r="BF210" s="226" t="str">
        <f t="shared" si="682"/>
        <v>Mangrove Restoration</v>
      </c>
      <c r="BG210" s="102"/>
      <c r="BH210" s="103"/>
      <c r="BI210" s="106"/>
      <c r="BJ210" s="41"/>
      <c r="BK210" s="42"/>
      <c r="BL210" s="226" t="str">
        <f t="shared" si="683"/>
        <v>Mangrove Restoration</v>
      </c>
      <c r="BM210" s="102"/>
      <c r="BN210" s="103"/>
      <c r="BO210" s="106"/>
      <c r="BP210" s="41"/>
      <c r="BQ210" s="42"/>
      <c r="BR210" s="226" t="str">
        <f t="shared" si="684"/>
        <v>Mangrove Restoration</v>
      </c>
      <c r="BS210" s="102"/>
      <c r="BT210" s="103"/>
      <c r="BU210" s="106"/>
      <c r="BV210" s="41"/>
      <c r="BW210" s="42"/>
      <c r="BX210" s="226" t="str">
        <f t="shared" si="685"/>
        <v>Mangrove Restoration</v>
      </c>
      <c r="BY210" s="102"/>
      <c r="BZ210" s="103"/>
      <c r="CA210" s="106"/>
      <c r="CB210" s="41"/>
      <c r="CC210" s="42"/>
      <c r="CD210" s="226" t="str">
        <f t="shared" si="686"/>
        <v>Mangrove Restoration</v>
      </c>
      <c r="CE210" s="102"/>
      <c r="CF210" s="103"/>
      <c r="CG210" s="106"/>
      <c r="CH210" s="41"/>
      <c r="CI210" s="42"/>
      <c r="CJ210" s="176">
        <f t="shared" si="669"/>
        <v>0</v>
      </c>
      <c r="CK210" s="226" t="str">
        <f t="shared" si="687"/>
        <v>Mangrove Restoration</v>
      </c>
      <c r="CL210" s="102"/>
      <c r="CM210" s="100"/>
      <c r="CN210" s="106"/>
      <c r="CO210" s="41"/>
      <c r="CP210" s="56"/>
      <c r="CQ210" s="226" t="str">
        <f t="shared" si="688"/>
        <v>Mangrove Restoration</v>
      </c>
      <c r="CR210" s="102"/>
      <c r="CS210" s="100"/>
      <c r="CT210" s="106"/>
      <c r="CU210" s="41"/>
      <c r="CV210" s="56"/>
      <c r="CW210" s="226" t="str">
        <f t="shared" si="689"/>
        <v>Mangrove Restoration</v>
      </c>
      <c r="CX210" s="102"/>
      <c r="CY210" s="100"/>
      <c r="CZ210" s="106"/>
      <c r="DA210" s="41"/>
      <c r="DB210" s="56"/>
      <c r="DC210" s="226" t="str">
        <f t="shared" si="690"/>
        <v>Mangrove Restoration</v>
      </c>
      <c r="DD210" s="125"/>
      <c r="DE210" s="126"/>
      <c r="DF210" s="113"/>
      <c r="DG210" s="51"/>
      <c r="DH210" s="52"/>
      <c r="DI210" s="226" t="str">
        <f t="shared" si="691"/>
        <v>Mangrove Restoration</v>
      </c>
      <c r="DJ210" s="125"/>
      <c r="DK210" s="126"/>
      <c r="DL210" s="113"/>
      <c r="DM210" s="51"/>
      <c r="DN210" s="52"/>
      <c r="DO210" s="226" t="str">
        <f t="shared" si="692"/>
        <v>Mangrove Restoration</v>
      </c>
      <c r="DP210" s="102"/>
      <c r="DQ210" s="103"/>
      <c r="DR210" s="106"/>
      <c r="DS210" s="41"/>
      <c r="DT210" s="42"/>
      <c r="DU210" s="226"/>
      <c r="DV210" s="102"/>
      <c r="DW210" s="103"/>
      <c r="DX210" s="106"/>
      <c r="DY210" s="41"/>
      <c r="DZ210" s="42"/>
      <c r="EA210" s="176">
        <f t="shared" si="670"/>
        <v>0</v>
      </c>
      <c r="EB210" s="226" t="str">
        <f t="shared" si="693"/>
        <v>Mangrove Restoration</v>
      </c>
      <c r="EC210" s="102"/>
      <c r="ED210" s="100"/>
      <c r="EE210" s="106"/>
      <c r="EF210" s="51"/>
      <c r="EG210" s="56"/>
      <c r="EH210" s="226" t="str">
        <f t="shared" si="694"/>
        <v>Mangrove Restoration</v>
      </c>
      <c r="EI210" s="102"/>
      <c r="EJ210" s="100"/>
      <c r="EK210" s="106"/>
      <c r="EL210" s="51"/>
      <c r="EM210" s="56"/>
      <c r="EN210" s="226" t="str">
        <f t="shared" si="695"/>
        <v>Mangrove Restoration</v>
      </c>
      <c r="EO210" s="102"/>
      <c r="EP210" s="100"/>
      <c r="EQ210" s="106"/>
      <c r="ER210" s="51"/>
      <c r="ES210" s="56"/>
      <c r="ET210" s="226" t="str">
        <f t="shared" si="696"/>
        <v>Mangrove Restoration</v>
      </c>
      <c r="EU210" s="102"/>
      <c r="EV210" s="103"/>
      <c r="EW210" s="106"/>
      <c r="EX210" s="41"/>
      <c r="EY210" s="42"/>
      <c r="EZ210" s="226" t="str">
        <f t="shared" si="697"/>
        <v>Mangrove Restoration</v>
      </c>
      <c r="FA210" s="125"/>
      <c r="FB210" s="126"/>
      <c r="FC210" s="113"/>
      <c r="FD210" s="51"/>
      <c r="FE210" s="52"/>
      <c r="FF210" s="226" t="str">
        <f t="shared" si="698"/>
        <v>Mangrove Restoration</v>
      </c>
      <c r="FG210" s="102"/>
      <c r="FH210" s="103"/>
      <c r="FI210" s="106"/>
      <c r="FJ210" s="41"/>
      <c r="FK210" s="42"/>
      <c r="FL210" s="226" t="str">
        <f t="shared" si="699"/>
        <v>Mangrove Restoration</v>
      </c>
      <c r="FM210" s="102"/>
      <c r="FN210" s="103"/>
      <c r="FO210" s="106"/>
      <c r="FP210" s="41"/>
      <c r="FQ210" s="42"/>
      <c r="FR210" s="176">
        <f t="shared" si="671"/>
        <v>0</v>
      </c>
      <c r="FS210" s="34"/>
      <c r="FT210" s="34"/>
      <c r="FU210" s="34"/>
      <c r="FV210" s="33"/>
      <c r="FW210" s="37"/>
    </row>
    <row r="211" spans="1:179" ht="12.6" customHeight="1">
      <c r="A211" s="1094"/>
      <c r="B211" s="195" t="s">
        <v>91</v>
      </c>
      <c r="C211" s="226" t="str">
        <f t="shared" si="672"/>
        <v>Tropical Forest Restoration</v>
      </c>
      <c r="D211" s="100"/>
      <c r="E211" s="100"/>
      <c r="F211" s="104"/>
      <c r="G211" s="55"/>
      <c r="H211" s="56"/>
      <c r="I211" s="226" t="str">
        <f t="shared" si="673"/>
        <v>Tropical Forest Restoration</v>
      </c>
      <c r="J211" s="100"/>
      <c r="K211" s="100"/>
      <c r="L211" s="104"/>
      <c r="M211" s="55"/>
      <c r="N211" s="56"/>
      <c r="O211" s="226" t="str">
        <f t="shared" si="674"/>
        <v>Tropical Forest Restoration</v>
      </c>
      <c r="P211" s="100"/>
      <c r="Q211" s="100"/>
      <c r="R211" s="104"/>
      <c r="S211" s="55"/>
      <c r="T211" s="56"/>
      <c r="U211" s="226" t="str">
        <f t="shared" si="675"/>
        <v>Tropical Forest Restoration</v>
      </c>
      <c r="V211" s="100"/>
      <c r="W211" s="100"/>
      <c r="X211" s="104"/>
      <c r="Y211" s="55"/>
      <c r="Z211" s="56"/>
      <c r="AA211" s="226" t="str">
        <f t="shared" si="676"/>
        <v>Tropical Forest Restoration</v>
      </c>
      <c r="AB211" s="100"/>
      <c r="AC211" s="100"/>
      <c r="AD211" s="104"/>
      <c r="AE211" s="55"/>
      <c r="AF211" s="56"/>
      <c r="AG211" s="226" t="str">
        <f t="shared" si="677"/>
        <v>Tropical Forest Restoration</v>
      </c>
      <c r="AH211" s="100"/>
      <c r="AI211" s="100"/>
      <c r="AJ211" s="104"/>
      <c r="AK211" s="55"/>
      <c r="AL211" s="56"/>
      <c r="AM211" s="226" t="str">
        <f t="shared" si="678"/>
        <v>Tropical Forest Restoration</v>
      </c>
      <c r="AN211" s="100"/>
      <c r="AO211" s="100"/>
      <c r="AP211" s="104"/>
      <c r="AQ211" s="55"/>
      <c r="AR211" s="56"/>
      <c r="AS211" s="176">
        <f t="shared" si="679"/>
        <v>0</v>
      </c>
      <c r="AT211" s="226" t="str">
        <f t="shared" si="680"/>
        <v>Tropical Forest Restoration</v>
      </c>
      <c r="AU211" s="100"/>
      <c r="AV211" s="100"/>
      <c r="AW211" s="104"/>
      <c r="AX211" s="55"/>
      <c r="AY211" s="56"/>
      <c r="AZ211" s="226" t="str">
        <f t="shared" si="681"/>
        <v>Tropical Forest Restoration</v>
      </c>
      <c r="BA211" s="100"/>
      <c r="BB211" s="100"/>
      <c r="BC211" s="104"/>
      <c r="BD211" s="55"/>
      <c r="BE211" s="56"/>
      <c r="BF211" s="226" t="str">
        <f t="shared" si="682"/>
        <v>Tropical Forest Restoration</v>
      </c>
      <c r="BG211" s="100"/>
      <c r="BH211" s="100"/>
      <c r="BI211" s="104"/>
      <c r="BJ211" s="55"/>
      <c r="BK211" s="56"/>
      <c r="BL211" s="226" t="str">
        <f t="shared" si="683"/>
        <v>Tropical Forest Restoration</v>
      </c>
      <c r="BM211" s="100"/>
      <c r="BN211" s="100"/>
      <c r="BO211" s="104"/>
      <c r="BP211" s="55"/>
      <c r="BQ211" s="56"/>
      <c r="BR211" s="226" t="str">
        <f t="shared" si="684"/>
        <v>Tropical Forest Restoration</v>
      </c>
      <c r="BS211" s="100"/>
      <c r="BT211" s="100"/>
      <c r="BU211" s="104"/>
      <c r="BV211" s="55"/>
      <c r="BW211" s="56"/>
      <c r="BX211" s="226" t="str">
        <f t="shared" si="685"/>
        <v>Tropical Forest Restoration</v>
      </c>
      <c r="BY211" s="100"/>
      <c r="BZ211" s="100"/>
      <c r="CA211" s="104"/>
      <c r="CB211" s="55"/>
      <c r="CC211" s="56"/>
      <c r="CD211" s="226" t="str">
        <f t="shared" si="686"/>
        <v>Tropical Forest Restoration</v>
      </c>
      <c r="CE211" s="100"/>
      <c r="CF211" s="100"/>
      <c r="CG211" s="104"/>
      <c r="CH211" s="55"/>
      <c r="CI211" s="56"/>
      <c r="CJ211" s="176">
        <f t="shared" si="669"/>
        <v>0</v>
      </c>
      <c r="CK211" s="226" t="str">
        <f t="shared" si="687"/>
        <v>Tropical Forest Restoration</v>
      </c>
      <c r="CL211" s="103"/>
      <c r="CM211" s="100"/>
      <c r="CN211" s="112"/>
      <c r="CO211" s="55"/>
      <c r="CP211" s="56"/>
      <c r="CQ211" s="226" t="str">
        <f t="shared" si="688"/>
        <v>Tropical Forest Restoration</v>
      </c>
      <c r="CR211" s="103"/>
      <c r="CS211" s="100"/>
      <c r="CT211" s="112"/>
      <c r="CU211" s="55"/>
      <c r="CV211" s="56"/>
      <c r="CW211" s="226" t="str">
        <f t="shared" si="689"/>
        <v>Tropical Forest Restoration</v>
      </c>
      <c r="CX211" s="103"/>
      <c r="CY211" s="100"/>
      <c r="CZ211" s="112"/>
      <c r="DA211" s="55"/>
      <c r="DB211" s="56"/>
      <c r="DC211" s="226" t="str">
        <f t="shared" si="690"/>
        <v>Tropical Forest Restoration</v>
      </c>
      <c r="DD211" s="103"/>
      <c r="DE211" s="103"/>
      <c r="DF211" s="106"/>
      <c r="DG211" s="41"/>
      <c r="DH211" s="42"/>
      <c r="DI211" s="226" t="str">
        <f t="shared" si="691"/>
        <v>Tropical Forest Restoration</v>
      </c>
      <c r="DJ211" s="100"/>
      <c r="DK211" s="100"/>
      <c r="DL211" s="104"/>
      <c r="DM211" s="55"/>
      <c r="DN211" s="56"/>
      <c r="DO211" s="226" t="str">
        <f t="shared" si="692"/>
        <v>Tropical Forest Restoration</v>
      </c>
      <c r="DP211" s="103"/>
      <c r="DQ211" s="103"/>
      <c r="DR211" s="106"/>
      <c r="DS211" s="41"/>
      <c r="DT211" s="42"/>
      <c r="DU211" s="226" t="str">
        <f t="shared" ref="DU211:DU216" si="701">$B211</f>
        <v>Tropical Forest Restoration</v>
      </c>
      <c r="DV211" s="103"/>
      <c r="DW211" s="103"/>
      <c r="DX211" s="106"/>
      <c r="DY211" s="41"/>
      <c r="DZ211" s="42"/>
      <c r="EA211" s="176">
        <f t="shared" si="670"/>
        <v>0</v>
      </c>
      <c r="EB211" s="226" t="str">
        <f t="shared" si="693"/>
        <v>Tropical Forest Restoration</v>
      </c>
      <c r="EC211" s="103"/>
      <c r="ED211" s="100"/>
      <c r="EE211" s="112"/>
      <c r="EF211" s="55"/>
      <c r="EG211" s="56"/>
      <c r="EH211" s="226" t="str">
        <f t="shared" si="694"/>
        <v>Tropical Forest Restoration</v>
      </c>
      <c r="EI211" s="103"/>
      <c r="EJ211" s="100"/>
      <c r="EK211" s="112"/>
      <c r="EL211" s="55"/>
      <c r="EM211" s="56"/>
      <c r="EN211" s="226" t="str">
        <f t="shared" si="695"/>
        <v>Tropical Forest Restoration</v>
      </c>
      <c r="EO211" s="103"/>
      <c r="EP211" s="100"/>
      <c r="EQ211" s="112"/>
      <c r="ER211" s="55"/>
      <c r="ES211" s="56"/>
      <c r="ET211" s="226" t="str">
        <f t="shared" si="696"/>
        <v>Tropical Forest Restoration</v>
      </c>
      <c r="EU211" s="103"/>
      <c r="EV211" s="103"/>
      <c r="EW211" s="106"/>
      <c r="EX211" s="41"/>
      <c r="EY211" s="42"/>
      <c r="EZ211" s="226" t="str">
        <f t="shared" si="697"/>
        <v>Tropical Forest Restoration</v>
      </c>
      <c r="FA211" s="100"/>
      <c r="FB211" s="100"/>
      <c r="FC211" s="104"/>
      <c r="FD211" s="55"/>
      <c r="FE211" s="56"/>
      <c r="FF211" s="226" t="str">
        <f t="shared" si="698"/>
        <v>Tropical Forest Restoration</v>
      </c>
      <c r="FG211" s="103"/>
      <c r="FH211" s="103"/>
      <c r="FI211" s="106"/>
      <c r="FJ211" s="41"/>
      <c r="FK211" s="42"/>
      <c r="FL211" s="226" t="str">
        <f t="shared" si="699"/>
        <v>Tropical Forest Restoration</v>
      </c>
      <c r="FM211" s="103"/>
      <c r="FN211" s="103"/>
      <c r="FO211" s="106"/>
      <c r="FP211" s="41"/>
      <c r="FQ211" s="42"/>
      <c r="FR211" s="176">
        <f t="shared" si="671"/>
        <v>0</v>
      </c>
      <c r="FS211" s="32"/>
      <c r="FT211" s="34"/>
      <c r="FU211" s="34"/>
      <c r="FV211" s="38"/>
      <c r="FW211" s="37"/>
    </row>
    <row r="212" spans="1:179" ht="12.6" customHeight="1">
      <c r="A212" s="1094"/>
      <c r="B212" s="195" t="s">
        <v>92</v>
      </c>
      <c r="C212" s="226" t="str">
        <f t="shared" si="672"/>
        <v>Temperate Forest Restoration</v>
      </c>
      <c r="D212" s="100"/>
      <c r="E212" s="100"/>
      <c r="F212" s="113"/>
      <c r="G212" s="55"/>
      <c r="H212" s="56"/>
      <c r="I212" s="226" t="str">
        <f t="shared" si="673"/>
        <v>Temperate Forest Restoration</v>
      </c>
      <c r="J212" s="100"/>
      <c r="K212" s="100"/>
      <c r="L212" s="113"/>
      <c r="M212" s="55"/>
      <c r="N212" s="56"/>
      <c r="O212" s="226" t="str">
        <f t="shared" si="674"/>
        <v>Temperate Forest Restoration</v>
      </c>
      <c r="P212" s="100"/>
      <c r="Q212" s="100"/>
      <c r="R212" s="113"/>
      <c r="S212" s="55"/>
      <c r="T212" s="56"/>
      <c r="U212" s="226" t="str">
        <f t="shared" si="675"/>
        <v>Temperate Forest Restoration</v>
      </c>
      <c r="V212" s="100"/>
      <c r="W212" s="100"/>
      <c r="X212" s="113"/>
      <c r="Y212" s="55"/>
      <c r="Z212" s="56"/>
      <c r="AA212" s="226" t="str">
        <f t="shared" si="676"/>
        <v>Temperate Forest Restoration</v>
      </c>
      <c r="AB212" s="100"/>
      <c r="AC212" s="100"/>
      <c r="AD212" s="113"/>
      <c r="AE212" s="55"/>
      <c r="AF212" s="56"/>
      <c r="AG212" s="226" t="str">
        <f t="shared" si="677"/>
        <v>Temperate Forest Restoration</v>
      </c>
      <c r="AH212" s="100"/>
      <c r="AI212" s="100"/>
      <c r="AJ212" s="113"/>
      <c r="AK212" s="55"/>
      <c r="AL212" s="56"/>
      <c r="AM212" s="226" t="str">
        <f t="shared" si="678"/>
        <v>Temperate Forest Restoration</v>
      </c>
      <c r="AN212" s="100"/>
      <c r="AO212" s="100"/>
      <c r="AP212" s="113"/>
      <c r="AQ212" s="55"/>
      <c r="AR212" s="56"/>
      <c r="AS212" s="176">
        <f t="shared" si="679"/>
        <v>0</v>
      </c>
      <c r="AT212" s="226" t="str">
        <f t="shared" si="680"/>
        <v>Temperate Forest Restoration</v>
      </c>
      <c r="AU212" s="100"/>
      <c r="AV212" s="100"/>
      <c r="AW212" s="104"/>
      <c r="AX212" s="55"/>
      <c r="AY212" s="56"/>
      <c r="AZ212" s="226" t="str">
        <f t="shared" si="681"/>
        <v>Temperate Forest Restoration</v>
      </c>
      <c r="BA212" s="100"/>
      <c r="BB212" s="100"/>
      <c r="BC212" s="104"/>
      <c r="BD212" s="55"/>
      <c r="BE212" s="56"/>
      <c r="BF212" s="226" t="str">
        <f t="shared" si="682"/>
        <v>Temperate Forest Restoration</v>
      </c>
      <c r="BG212" s="100"/>
      <c r="BH212" s="100"/>
      <c r="BI212" s="104"/>
      <c r="BJ212" s="55"/>
      <c r="BK212" s="56"/>
      <c r="BL212" s="226" t="str">
        <f t="shared" si="683"/>
        <v>Temperate Forest Restoration</v>
      </c>
      <c r="BM212" s="100"/>
      <c r="BN212" s="100"/>
      <c r="BO212" s="104"/>
      <c r="BP212" s="55"/>
      <c r="BQ212" s="56"/>
      <c r="BR212" s="226" t="str">
        <f t="shared" si="684"/>
        <v>Temperate Forest Restoration</v>
      </c>
      <c r="BS212" s="100"/>
      <c r="BT212" s="100"/>
      <c r="BU212" s="104"/>
      <c r="BV212" s="55"/>
      <c r="BW212" s="56"/>
      <c r="BX212" s="226" t="str">
        <f t="shared" si="685"/>
        <v>Temperate Forest Restoration</v>
      </c>
      <c r="BY212" s="100"/>
      <c r="BZ212" s="100"/>
      <c r="CA212" s="104"/>
      <c r="CB212" s="55"/>
      <c r="CC212" s="56"/>
      <c r="CD212" s="226" t="str">
        <f t="shared" si="686"/>
        <v>Temperate Forest Restoration</v>
      </c>
      <c r="CE212" s="100"/>
      <c r="CF212" s="100"/>
      <c r="CG212" s="104"/>
      <c r="CH212" s="55"/>
      <c r="CI212" s="56"/>
      <c r="CJ212" s="176">
        <f t="shared" si="669"/>
        <v>0</v>
      </c>
      <c r="CK212" s="226" t="str">
        <f t="shared" si="687"/>
        <v>Temperate Forest Restoration</v>
      </c>
      <c r="CL212" s="103"/>
      <c r="CM212" s="100"/>
      <c r="CN212" s="106"/>
      <c r="CO212" s="55"/>
      <c r="CP212" s="56"/>
      <c r="CQ212" s="226" t="str">
        <f t="shared" si="688"/>
        <v>Temperate Forest Restoration</v>
      </c>
      <c r="CR212" s="103"/>
      <c r="CS212" s="100"/>
      <c r="CT212" s="106"/>
      <c r="CU212" s="55"/>
      <c r="CV212" s="56"/>
      <c r="CW212" s="226" t="str">
        <f t="shared" si="689"/>
        <v>Temperate Forest Restoration</v>
      </c>
      <c r="CX212" s="103"/>
      <c r="CY212" s="100"/>
      <c r="CZ212" s="106"/>
      <c r="DA212" s="55"/>
      <c r="DB212" s="56"/>
      <c r="DC212" s="226" t="str">
        <f t="shared" si="690"/>
        <v>Temperate Forest Restoration</v>
      </c>
      <c r="DD212" s="103"/>
      <c r="DE212" s="103"/>
      <c r="DF212" s="106"/>
      <c r="DG212" s="41"/>
      <c r="DH212" s="42"/>
      <c r="DI212" s="226" t="str">
        <f t="shared" si="691"/>
        <v>Temperate Forest Restoration</v>
      </c>
      <c r="DJ212" s="100"/>
      <c r="DK212" s="100"/>
      <c r="DL212" s="104"/>
      <c r="DM212" s="55"/>
      <c r="DN212" s="56"/>
      <c r="DO212" s="226" t="str">
        <f t="shared" si="692"/>
        <v>Temperate Forest Restoration</v>
      </c>
      <c r="DP212" s="103"/>
      <c r="DQ212" s="103"/>
      <c r="DR212" s="106"/>
      <c r="DS212" s="41"/>
      <c r="DT212" s="42"/>
      <c r="DU212" s="226" t="str">
        <f t="shared" si="701"/>
        <v>Temperate Forest Restoration</v>
      </c>
      <c r="DV212" s="103"/>
      <c r="DW212" s="103"/>
      <c r="DX212" s="106"/>
      <c r="DY212" s="41"/>
      <c r="DZ212" s="42"/>
      <c r="EA212" s="176">
        <f t="shared" si="670"/>
        <v>0</v>
      </c>
      <c r="EB212" s="226" t="str">
        <f t="shared" si="693"/>
        <v>Temperate Forest Restoration</v>
      </c>
      <c r="EC212" s="103"/>
      <c r="ED212" s="100"/>
      <c r="EE212" s="106"/>
      <c r="EF212" s="55"/>
      <c r="EG212" s="56"/>
      <c r="EH212" s="226" t="str">
        <f t="shared" si="694"/>
        <v>Temperate Forest Restoration</v>
      </c>
      <c r="EI212" s="103"/>
      <c r="EJ212" s="100"/>
      <c r="EK212" s="106"/>
      <c r="EL212" s="55"/>
      <c r="EM212" s="56"/>
      <c r="EN212" s="226" t="str">
        <f t="shared" si="695"/>
        <v>Temperate Forest Restoration</v>
      </c>
      <c r="EO212" s="103"/>
      <c r="EP212" s="100"/>
      <c r="EQ212" s="106"/>
      <c r="ER212" s="55"/>
      <c r="ES212" s="56"/>
      <c r="ET212" s="226" t="str">
        <f t="shared" si="696"/>
        <v>Temperate Forest Restoration</v>
      </c>
      <c r="EU212" s="103"/>
      <c r="EV212" s="103"/>
      <c r="EW212" s="106"/>
      <c r="EX212" s="41"/>
      <c r="EY212" s="42"/>
      <c r="EZ212" s="226" t="str">
        <f t="shared" si="697"/>
        <v>Temperate Forest Restoration</v>
      </c>
      <c r="FA212" s="100"/>
      <c r="FB212" s="100"/>
      <c r="FC212" s="104"/>
      <c r="FD212" s="55"/>
      <c r="FE212" s="56"/>
      <c r="FF212" s="226" t="str">
        <f t="shared" si="698"/>
        <v>Temperate Forest Restoration</v>
      </c>
      <c r="FG212" s="103"/>
      <c r="FH212" s="103"/>
      <c r="FI212" s="106"/>
      <c r="FJ212" s="41"/>
      <c r="FK212" s="42"/>
      <c r="FL212" s="226" t="str">
        <f t="shared" si="699"/>
        <v>Temperate Forest Restoration</v>
      </c>
      <c r="FM212" s="103"/>
      <c r="FN212" s="103"/>
      <c r="FO212" s="106"/>
      <c r="FP212" s="41"/>
      <c r="FQ212" s="42"/>
      <c r="FR212" s="176">
        <f t="shared" si="671"/>
        <v>0</v>
      </c>
      <c r="FS212" s="32"/>
      <c r="FT212" s="34"/>
      <c r="FU212" s="34"/>
      <c r="FV212" s="38"/>
      <c r="FW212" s="37"/>
    </row>
    <row r="213" spans="1:179" ht="12.6" customHeight="1">
      <c r="A213" s="1094"/>
      <c r="B213" s="195" t="s">
        <v>93</v>
      </c>
      <c r="C213" s="226" t="str">
        <f t="shared" si="672"/>
        <v>Afforestation</v>
      </c>
      <c r="D213" s="127"/>
      <c r="E213" s="100"/>
      <c r="F213" s="104"/>
      <c r="G213" s="55"/>
      <c r="H213" s="56"/>
      <c r="I213" s="226" t="str">
        <f t="shared" si="673"/>
        <v>Afforestation</v>
      </c>
      <c r="J213" s="127"/>
      <c r="K213" s="100"/>
      <c r="L213" s="104"/>
      <c r="M213" s="55"/>
      <c r="N213" s="56"/>
      <c r="O213" s="226" t="str">
        <f t="shared" si="674"/>
        <v>Afforestation</v>
      </c>
      <c r="P213" s="127"/>
      <c r="Q213" s="100"/>
      <c r="R213" s="104"/>
      <c r="S213" s="55"/>
      <c r="T213" s="56"/>
      <c r="U213" s="226" t="str">
        <f t="shared" si="675"/>
        <v>Afforestation</v>
      </c>
      <c r="V213" s="127">
        <f>'Advance Control'!$F$61</f>
        <v>1</v>
      </c>
      <c r="W213" s="100">
        <f>V213*$U$234</f>
        <v>0.46328100000000005</v>
      </c>
      <c r="X213" s="104">
        <f>'Advance Control'!$I$59</f>
        <v>0</v>
      </c>
      <c r="Y213" s="55">
        <f t="shared" ref="Y213" si="702">(V213+X213)</f>
        <v>1</v>
      </c>
      <c r="Z213" s="56">
        <f>X213*$U$234</f>
        <v>0</v>
      </c>
      <c r="AA213" s="226" t="str">
        <f t="shared" si="676"/>
        <v>Afforestation</v>
      </c>
      <c r="AB213" s="127">
        <f>'Advance Control'!$F$61</f>
        <v>1</v>
      </c>
      <c r="AC213" s="100">
        <f>AB213*$AA$234</f>
        <v>2.9036760000000004</v>
      </c>
      <c r="AD213" s="104">
        <f>'Advance Control'!$I$59</f>
        <v>0</v>
      </c>
      <c r="AE213" s="55">
        <f t="shared" ref="AE213" si="703">(AB213+AD213)</f>
        <v>1</v>
      </c>
      <c r="AF213" s="56">
        <f>AD213*$AA$234</f>
        <v>0</v>
      </c>
      <c r="AG213" s="226" t="str">
        <f t="shared" si="677"/>
        <v>Afforestation</v>
      </c>
      <c r="AH213" s="127">
        <f>'Advance Control'!$F$61</f>
        <v>1</v>
      </c>
      <c r="AI213" s="100">
        <f>AH213*$AG$234</f>
        <v>0.82947499999999996</v>
      </c>
      <c r="AJ213" s="104">
        <f>'Advance Control'!$I$59</f>
        <v>0</v>
      </c>
      <c r="AK213" s="55">
        <f t="shared" ref="AK213" si="704">(AH213+AJ213)</f>
        <v>1</v>
      </c>
      <c r="AL213" s="56">
        <f>AJ213*$AG$234</f>
        <v>0</v>
      </c>
      <c r="AM213" s="226" t="str">
        <f t="shared" si="678"/>
        <v>Afforestation</v>
      </c>
      <c r="AN213" s="127">
        <f>'Advance Control'!$F$61</f>
        <v>1</v>
      </c>
      <c r="AO213" s="100">
        <f>AN213*$AM$234</f>
        <v>0.56245000000000001</v>
      </c>
      <c r="AP213" s="104">
        <f>'Advance Control'!$I$59</f>
        <v>0</v>
      </c>
      <c r="AQ213" s="55">
        <f t="shared" ref="AQ213" si="705">(AN213+AP213)</f>
        <v>1</v>
      </c>
      <c r="AR213" s="56">
        <f>AP213*$AM$234</f>
        <v>0</v>
      </c>
      <c r="AS213" s="176">
        <f t="shared" si="679"/>
        <v>4.7588819999999998</v>
      </c>
      <c r="AT213" s="226" t="str">
        <f t="shared" si="680"/>
        <v>Afforestation</v>
      </c>
      <c r="AU213" s="101"/>
      <c r="AV213" s="100"/>
      <c r="AW213" s="107"/>
      <c r="AX213" s="55"/>
      <c r="AY213" s="56"/>
      <c r="AZ213" s="226" t="str">
        <f t="shared" si="681"/>
        <v>Afforestation</v>
      </c>
      <c r="BA213" s="101"/>
      <c r="BB213" s="100"/>
      <c r="BC213" s="107"/>
      <c r="BD213" s="55"/>
      <c r="BE213" s="56"/>
      <c r="BF213" s="226" t="str">
        <f t="shared" si="682"/>
        <v>Afforestation</v>
      </c>
      <c r="BG213" s="101"/>
      <c r="BH213" s="100"/>
      <c r="BI213" s="107"/>
      <c r="BJ213" s="55"/>
      <c r="BK213" s="56"/>
      <c r="BL213" s="226" t="str">
        <f t="shared" si="683"/>
        <v>Afforestation</v>
      </c>
      <c r="BM213" s="101">
        <f>'Advance Control'!$F$108</f>
        <v>0</v>
      </c>
      <c r="BN213" s="100">
        <f>BM213*$BL$234</f>
        <v>0</v>
      </c>
      <c r="BO213" s="104">
        <f>'Advance Control'!$I$108</f>
        <v>0.4</v>
      </c>
      <c r="BP213" s="55">
        <f>(BM213+BO213)</f>
        <v>0.4</v>
      </c>
      <c r="BQ213" s="56">
        <f>BO213*$BL$234</f>
        <v>6.3607364000000004</v>
      </c>
      <c r="BR213" s="226" t="str">
        <f t="shared" si="684"/>
        <v>Afforestation</v>
      </c>
      <c r="BS213" s="101">
        <f>'Advance Control'!$F$108</f>
        <v>0</v>
      </c>
      <c r="BT213" s="100">
        <f>BS213*$BR$234</f>
        <v>0</v>
      </c>
      <c r="BU213" s="104">
        <f>'Advance Control'!$I$108</f>
        <v>0.4</v>
      </c>
      <c r="BV213" s="55">
        <f>(BS213+BU213)</f>
        <v>0.4</v>
      </c>
      <c r="BW213" s="56">
        <f>BU213*$BR$234</f>
        <v>52.930475600000001</v>
      </c>
      <c r="BX213" s="226" t="str">
        <f t="shared" si="685"/>
        <v>Afforestation</v>
      </c>
      <c r="BY213" s="101">
        <f>'Advance Control'!$F$108</f>
        <v>0</v>
      </c>
      <c r="BZ213" s="100">
        <f>BY213*$BX$234</f>
        <v>0</v>
      </c>
      <c r="CA213" s="104">
        <f>'Advance Control'!$I$108</f>
        <v>0.4</v>
      </c>
      <c r="CB213" s="55">
        <f>(BY213+CA213)</f>
        <v>0.4</v>
      </c>
      <c r="CC213" s="56">
        <f>CA213*$BX$234</f>
        <v>10.9288284</v>
      </c>
      <c r="CD213" s="226" t="str">
        <f t="shared" si="686"/>
        <v>Afforestation</v>
      </c>
      <c r="CE213" s="101">
        <f>'Advance Control'!$F$108</f>
        <v>0</v>
      </c>
      <c r="CF213" s="100">
        <f>CE213*$CD$234</f>
        <v>0</v>
      </c>
      <c r="CG213" s="104">
        <f>'Advance Control'!$I$108</f>
        <v>0.4</v>
      </c>
      <c r="CH213" s="55">
        <f>(CE213+CG213)</f>
        <v>0.4</v>
      </c>
      <c r="CI213" s="56">
        <f>CG213*$CD$234</f>
        <v>6.7400224</v>
      </c>
      <c r="CJ213" s="176">
        <f t="shared" si="669"/>
        <v>76.960062800000003</v>
      </c>
      <c r="CK213" s="226" t="str">
        <f t="shared" si="687"/>
        <v>Afforestation</v>
      </c>
      <c r="CL213" s="119"/>
      <c r="CM213" s="100"/>
      <c r="CN213" s="109"/>
      <c r="CO213" s="55"/>
      <c r="CP213" s="56"/>
      <c r="CQ213" s="226" t="str">
        <f t="shared" si="688"/>
        <v>Afforestation</v>
      </c>
      <c r="CR213" s="119"/>
      <c r="CS213" s="100"/>
      <c r="CT213" s="109"/>
      <c r="CU213" s="55"/>
      <c r="CV213" s="56"/>
      <c r="CW213" s="226" t="str">
        <f t="shared" si="689"/>
        <v>Afforestation</v>
      </c>
      <c r="CX213" s="119"/>
      <c r="CY213" s="100"/>
      <c r="CZ213" s="109"/>
      <c r="DA213" s="55"/>
      <c r="DB213" s="56"/>
      <c r="DC213" s="226" t="str">
        <f t="shared" si="690"/>
        <v>Afforestation</v>
      </c>
      <c r="DD213" s="119"/>
      <c r="DE213" s="103"/>
      <c r="DF213" s="109"/>
      <c r="DG213" s="41"/>
      <c r="DH213" s="42"/>
      <c r="DI213" s="226" t="str">
        <f t="shared" si="691"/>
        <v>Afforestation</v>
      </c>
      <c r="DJ213" s="101"/>
      <c r="DK213" s="100"/>
      <c r="DL213" s="107"/>
      <c r="DM213" s="55"/>
      <c r="DN213" s="56"/>
      <c r="DO213" s="226" t="str">
        <f t="shared" si="692"/>
        <v>Afforestation</v>
      </c>
      <c r="DP213" s="119"/>
      <c r="DQ213" s="103"/>
      <c r="DR213" s="109"/>
      <c r="DS213" s="41"/>
      <c r="DT213" s="42"/>
      <c r="DU213" s="226" t="str">
        <f t="shared" si="701"/>
        <v>Afforestation</v>
      </c>
      <c r="DV213" s="119"/>
      <c r="DW213" s="103"/>
      <c r="DX213" s="109"/>
      <c r="DY213" s="41"/>
      <c r="DZ213" s="42"/>
      <c r="EA213" s="176">
        <f t="shared" si="670"/>
        <v>0</v>
      </c>
      <c r="EB213" s="226" t="str">
        <f t="shared" si="693"/>
        <v>Afforestation</v>
      </c>
      <c r="EC213" s="119"/>
      <c r="ED213" s="100"/>
      <c r="EE213" s="109"/>
      <c r="EF213" s="55"/>
      <c r="EG213" s="56"/>
      <c r="EH213" s="226" t="str">
        <f t="shared" si="694"/>
        <v>Afforestation</v>
      </c>
      <c r="EI213" s="119"/>
      <c r="EJ213" s="100"/>
      <c r="EK213" s="109"/>
      <c r="EL213" s="55"/>
      <c r="EM213" s="56"/>
      <c r="EN213" s="226" t="str">
        <f t="shared" si="695"/>
        <v>Afforestation</v>
      </c>
      <c r="EO213" s="119"/>
      <c r="EP213" s="100"/>
      <c r="EQ213" s="109"/>
      <c r="ER213" s="55"/>
      <c r="ES213" s="56"/>
      <c r="ET213" s="226" t="str">
        <f t="shared" si="696"/>
        <v>Afforestation</v>
      </c>
      <c r="EU213" s="119"/>
      <c r="EV213" s="103"/>
      <c r="EW213" s="109"/>
      <c r="EX213" s="41"/>
      <c r="EY213" s="42"/>
      <c r="EZ213" s="226" t="str">
        <f t="shared" si="697"/>
        <v>Afforestation</v>
      </c>
      <c r="FA213" s="101"/>
      <c r="FB213" s="100"/>
      <c r="FC213" s="107"/>
      <c r="FD213" s="55"/>
      <c r="FE213" s="56"/>
      <c r="FF213" s="226" t="str">
        <f t="shared" si="698"/>
        <v>Afforestation</v>
      </c>
      <c r="FG213" s="119"/>
      <c r="FH213" s="103"/>
      <c r="FI213" s="109"/>
      <c r="FJ213" s="41"/>
      <c r="FK213" s="42"/>
      <c r="FL213" s="226" t="str">
        <f t="shared" si="699"/>
        <v>Afforestation</v>
      </c>
      <c r="FM213" s="119"/>
      <c r="FN213" s="103"/>
      <c r="FO213" s="109"/>
      <c r="FP213" s="41"/>
      <c r="FQ213" s="42"/>
      <c r="FR213" s="176">
        <f t="shared" si="671"/>
        <v>0</v>
      </c>
      <c r="FS213" s="32"/>
      <c r="FT213" s="34"/>
      <c r="FU213" s="34"/>
      <c r="FV213" s="38"/>
      <c r="FW213" s="37"/>
    </row>
    <row r="214" spans="1:179" ht="12.6" customHeight="1">
      <c r="A214" s="1094"/>
      <c r="B214" s="195" t="s">
        <v>94</v>
      </c>
      <c r="C214" s="226" t="str">
        <f t="shared" si="672"/>
        <v>Bamboo</v>
      </c>
      <c r="D214" s="127"/>
      <c r="E214" s="100"/>
      <c r="F214" s="104"/>
      <c r="G214" s="55"/>
      <c r="H214" s="56"/>
      <c r="I214" s="226" t="str">
        <f t="shared" si="673"/>
        <v>Bamboo</v>
      </c>
      <c r="J214" s="127"/>
      <c r="K214" s="100"/>
      <c r="L214" s="104"/>
      <c r="M214" s="55"/>
      <c r="N214" s="56"/>
      <c r="O214" s="226" t="str">
        <f t="shared" si="674"/>
        <v>Bamboo</v>
      </c>
      <c r="P214" s="127"/>
      <c r="Q214" s="100"/>
      <c r="R214" s="104"/>
      <c r="S214" s="55"/>
      <c r="T214" s="56"/>
      <c r="U214" s="226" t="str">
        <f t="shared" si="675"/>
        <v>Bamboo</v>
      </c>
      <c r="V214" s="127"/>
      <c r="W214" s="100"/>
      <c r="X214" s="104"/>
      <c r="Y214" s="55"/>
      <c r="Z214" s="56"/>
      <c r="AA214" s="226" t="str">
        <f t="shared" si="676"/>
        <v>Bamboo</v>
      </c>
      <c r="AB214" s="127"/>
      <c r="AC214" s="100"/>
      <c r="AD214" s="104"/>
      <c r="AE214" s="55"/>
      <c r="AF214" s="56"/>
      <c r="AG214" s="226" t="str">
        <f t="shared" si="677"/>
        <v>Bamboo</v>
      </c>
      <c r="AH214" s="127"/>
      <c r="AI214" s="100"/>
      <c r="AJ214" s="104"/>
      <c r="AK214" s="55"/>
      <c r="AL214" s="56"/>
      <c r="AM214" s="226" t="str">
        <f t="shared" si="678"/>
        <v>Bamboo</v>
      </c>
      <c r="AN214" s="127"/>
      <c r="AO214" s="100"/>
      <c r="AP214" s="104"/>
      <c r="AQ214" s="55"/>
      <c r="AR214" s="56"/>
      <c r="AS214" s="176">
        <f t="shared" si="679"/>
        <v>0</v>
      </c>
      <c r="AT214" s="226" t="str">
        <f t="shared" si="680"/>
        <v>Bamboo</v>
      </c>
      <c r="AU214" s="101"/>
      <c r="AV214" s="100"/>
      <c r="AW214" s="104"/>
      <c r="AX214" s="55"/>
      <c r="AY214" s="56"/>
      <c r="AZ214" s="226" t="str">
        <f t="shared" si="681"/>
        <v>Bamboo</v>
      </c>
      <c r="BA214" s="101"/>
      <c r="BB214" s="100"/>
      <c r="BC214" s="104"/>
      <c r="BD214" s="55"/>
      <c r="BE214" s="56"/>
      <c r="BF214" s="226" t="str">
        <f t="shared" si="682"/>
        <v>Bamboo</v>
      </c>
      <c r="BG214" s="101"/>
      <c r="BH214" s="100"/>
      <c r="BI214" s="104"/>
      <c r="BJ214" s="55"/>
      <c r="BK214" s="56"/>
      <c r="BL214" s="226" t="str">
        <f t="shared" si="683"/>
        <v>Bamboo</v>
      </c>
      <c r="BM214" s="101"/>
      <c r="BN214" s="100"/>
      <c r="BO214" s="104"/>
      <c r="BP214" s="55"/>
      <c r="BQ214" s="56"/>
      <c r="BR214" s="226" t="str">
        <f t="shared" si="684"/>
        <v>Bamboo</v>
      </c>
      <c r="BS214" s="101"/>
      <c r="BT214" s="100"/>
      <c r="BU214" s="104"/>
      <c r="BV214" s="55"/>
      <c r="BW214" s="56"/>
      <c r="BX214" s="226" t="str">
        <f t="shared" si="685"/>
        <v>Bamboo</v>
      </c>
      <c r="BY214" s="101"/>
      <c r="BZ214" s="100"/>
      <c r="CA214" s="104"/>
      <c r="CB214" s="55"/>
      <c r="CC214" s="56"/>
      <c r="CD214" s="226" t="str">
        <f t="shared" si="686"/>
        <v>Bamboo</v>
      </c>
      <c r="CE214" s="101"/>
      <c r="CF214" s="100"/>
      <c r="CG214" s="104"/>
      <c r="CH214" s="55"/>
      <c r="CI214" s="56"/>
      <c r="CJ214" s="176">
        <f t="shared" si="669"/>
        <v>0</v>
      </c>
      <c r="CK214" s="226" t="str">
        <f t="shared" si="687"/>
        <v>Bamboo</v>
      </c>
      <c r="CL214" s="119"/>
      <c r="CM214" s="100"/>
      <c r="CN214" s="106"/>
      <c r="CO214" s="55"/>
      <c r="CP214" s="56"/>
      <c r="CQ214" s="226" t="str">
        <f t="shared" si="688"/>
        <v>Bamboo</v>
      </c>
      <c r="CR214" s="119"/>
      <c r="CS214" s="100"/>
      <c r="CT214" s="106"/>
      <c r="CU214" s="55"/>
      <c r="CV214" s="56"/>
      <c r="CW214" s="226" t="str">
        <f t="shared" si="689"/>
        <v>Bamboo</v>
      </c>
      <c r="CX214" s="119"/>
      <c r="CY214" s="100"/>
      <c r="CZ214" s="106"/>
      <c r="DA214" s="55"/>
      <c r="DB214" s="56"/>
      <c r="DC214" s="226" t="str">
        <f t="shared" si="690"/>
        <v>Bamboo</v>
      </c>
      <c r="DD214" s="119"/>
      <c r="DE214" s="103"/>
      <c r="DF214" s="106"/>
      <c r="DG214" s="41"/>
      <c r="DH214" s="42"/>
      <c r="DI214" s="226" t="str">
        <f t="shared" si="691"/>
        <v>Bamboo</v>
      </c>
      <c r="DJ214" s="101"/>
      <c r="DK214" s="100"/>
      <c r="DL214" s="104"/>
      <c r="DM214" s="55"/>
      <c r="DN214" s="56"/>
      <c r="DO214" s="226" t="str">
        <f t="shared" si="692"/>
        <v>Bamboo</v>
      </c>
      <c r="DP214" s="119"/>
      <c r="DQ214" s="103"/>
      <c r="DR214" s="106"/>
      <c r="DS214" s="41"/>
      <c r="DT214" s="42"/>
      <c r="DU214" s="226" t="str">
        <f t="shared" si="701"/>
        <v>Bamboo</v>
      </c>
      <c r="DV214" s="119"/>
      <c r="DW214" s="103"/>
      <c r="DX214" s="106"/>
      <c r="DY214" s="41"/>
      <c r="DZ214" s="42"/>
      <c r="EA214" s="176">
        <f t="shared" si="670"/>
        <v>0</v>
      </c>
      <c r="EB214" s="226" t="str">
        <f t="shared" si="693"/>
        <v>Bamboo</v>
      </c>
      <c r="EC214" s="119"/>
      <c r="ED214" s="100"/>
      <c r="EE214" s="106"/>
      <c r="EF214" s="55"/>
      <c r="EG214" s="56"/>
      <c r="EH214" s="226" t="str">
        <f t="shared" si="694"/>
        <v>Bamboo</v>
      </c>
      <c r="EI214" s="119"/>
      <c r="EJ214" s="100"/>
      <c r="EK214" s="106"/>
      <c r="EL214" s="55"/>
      <c r="EM214" s="56"/>
      <c r="EN214" s="226" t="str">
        <f t="shared" si="695"/>
        <v>Bamboo</v>
      </c>
      <c r="EO214" s="119"/>
      <c r="EP214" s="100"/>
      <c r="EQ214" s="106"/>
      <c r="ER214" s="55"/>
      <c r="ES214" s="56"/>
      <c r="ET214" s="226" t="str">
        <f t="shared" si="696"/>
        <v>Bamboo</v>
      </c>
      <c r="EU214" s="119"/>
      <c r="EV214" s="103"/>
      <c r="EW214" s="106"/>
      <c r="EX214" s="41"/>
      <c r="EY214" s="42"/>
      <c r="EZ214" s="226" t="str">
        <f t="shared" si="697"/>
        <v>Bamboo</v>
      </c>
      <c r="FA214" s="101"/>
      <c r="FB214" s="100"/>
      <c r="FC214" s="104"/>
      <c r="FD214" s="55"/>
      <c r="FE214" s="56"/>
      <c r="FF214" s="226" t="str">
        <f t="shared" si="698"/>
        <v>Bamboo</v>
      </c>
      <c r="FG214" s="119"/>
      <c r="FH214" s="103"/>
      <c r="FI214" s="106"/>
      <c r="FJ214" s="41"/>
      <c r="FK214" s="42"/>
      <c r="FL214" s="226" t="str">
        <f t="shared" si="699"/>
        <v>Bamboo</v>
      </c>
      <c r="FM214" s="119"/>
      <c r="FN214" s="103"/>
      <c r="FO214" s="106"/>
      <c r="FP214" s="41"/>
      <c r="FQ214" s="42"/>
      <c r="FR214" s="176">
        <f t="shared" si="671"/>
        <v>0</v>
      </c>
      <c r="FS214" s="32"/>
      <c r="FT214" s="34"/>
      <c r="FU214" s="34"/>
      <c r="FV214" s="38"/>
      <c r="FW214" s="37"/>
    </row>
    <row r="215" spans="1:179" ht="12.6" customHeight="1">
      <c r="A215" s="1094"/>
      <c r="B215" s="195" t="s">
        <v>233</v>
      </c>
      <c r="C215" s="226" t="str">
        <f t="shared" si="672"/>
        <v>Grassland Protection</v>
      </c>
      <c r="D215" s="102"/>
      <c r="E215" s="103"/>
      <c r="F215" s="106"/>
      <c r="G215" s="41"/>
      <c r="H215" s="42"/>
      <c r="I215" s="226" t="str">
        <f t="shared" si="673"/>
        <v>Grassland Protection</v>
      </c>
      <c r="J215" s="102"/>
      <c r="K215" s="103"/>
      <c r="L215" s="106"/>
      <c r="M215" s="41"/>
      <c r="N215" s="42"/>
      <c r="O215" s="226" t="str">
        <f t="shared" si="674"/>
        <v>Grassland Protection</v>
      </c>
      <c r="P215" s="99"/>
      <c r="Q215" s="100"/>
      <c r="R215" s="104"/>
      <c r="S215" s="55"/>
      <c r="T215" s="56"/>
      <c r="U215" s="226" t="str">
        <f t="shared" si="675"/>
        <v>Grassland Protection</v>
      </c>
      <c r="V215" s="102"/>
      <c r="W215" s="103"/>
      <c r="X215" s="106"/>
      <c r="Y215" s="41"/>
      <c r="Z215" s="42"/>
      <c r="AA215" s="226" t="str">
        <f t="shared" si="676"/>
        <v>Grassland Protection</v>
      </c>
      <c r="AB215" s="102"/>
      <c r="AC215" s="103"/>
      <c r="AD215" s="106"/>
      <c r="AE215" s="41"/>
      <c r="AF215" s="42"/>
      <c r="AG215" s="226" t="str">
        <f t="shared" si="677"/>
        <v>Grassland Protection</v>
      </c>
      <c r="AH215" s="102"/>
      <c r="AI215" s="103"/>
      <c r="AJ215" s="106"/>
      <c r="AK215" s="41"/>
      <c r="AL215" s="42"/>
      <c r="AM215" s="226" t="str">
        <f t="shared" si="678"/>
        <v>Grassland Protection</v>
      </c>
      <c r="AN215" s="102"/>
      <c r="AO215" s="103"/>
      <c r="AP215" s="106"/>
      <c r="AQ215" s="41"/>
      <c r="AR215" s="42"/>
      <c r="AS215" s="176">
        <f t="shared" si="679"/>
        <v>0</v>
      </c>
      <c r="AT215" s="226" t="str">
        <f t="shared" si="680"/>
        <v>Grassland Protection</v>
      </c>
      <c r="AU215" s="101">
        <f>'Advance Control'!$F$94</f>
        <v>4.1694132494121114E-2</v>
      </c>
      <c r="AV215" s="100">
        <f>AU215*$AT$234</f>
        <v>25.79627535024801</v>
      </c>
      <c r="AW215" s="104">
        <f>'Advance Control'!$I$94</f>
        <v>0.11181497595056082</v>
      </c>
      <c r="AX215" s="55">
        <f t="shared" ref="AX215" si="706">(AU215+AW215)</f>
        <v>0.15350910844468194</v>
      </c>
      <c r="AY215" s="56">
        <f>AW215*$AT$234</f>
        <v>69.180235571725319</v>
      </c>
      <c r="AZ215" s="226" t="str">
        <f t="shared" si="681"/>
        <v>Grassland Protection</v>
      </c>
      <c r="BA215" s="101">
        <f>'Advance Control'!$F$94</f>
        <v>4.1694132494121114E-2</v>
      </c>
      <c r="BB215" s="100">
        <f>BA215*$AZ$234</f>
        <v>6.4202553985016868</v>
      </c>
      <c r="BC215" s="104">
        <f>'Advance Control'!$I$94</f>
        <v>0.11181497595056082</v>
      </c>
      <c r="BD215" s="55">
        <f t="shared" ref="BD215" si="707">(BA215+BC215)</f>
        <v>0.15350910844468194</v>
      </c>
      <c r="BE215" s="56">
        <f>BC215*$AZ$234</f>
        <v>17.217787252946103</v>
      </c>
      <c r="BF215" s="226" t="str">
        <f t="shared" si="682"/>
        <v>Grassland Protection</v>
      </c>
      <c r="BG215" s="101">
        <f>'Advance Control'!$F$94</f>
        <v>4.1694132494121114E-2</v>
      </c>
      <c r="BH215" s="100">
        <f>BG215*$BF$234</f>
        <v>1.5768243511459548</v>
      </c>
      <c r="BI215" s="104">
        <f>'Advance Control'!$I$94</f>
        <v>0.11181497595056082</v>
      </c>
      <c r="BJ215" s="55">
        <f t="shared" ref="BJ215" si="708">(BG215+BI215)</f>
        <v>0.15350910844468194</v>
      </c>
      <c r="BK215" s="56">
        <f>BI215*$BF$234</f>
        <v>4.228714362302747</v>
      </c>
      <c r="BL215" s="226" t="str">
        <f t="shared" si="683"/>
        <v>Grassland Protection</v>
      </c>
      <c r="BM215" s="101"/>
      <c r="BN215" s="100"/>
      <c r="BO215" s="104"/>
      <c r="BP215" s="55"/>
      <c r="BQ215" s="56"/>
      <c r="BR215" s="226" t="str">
        <f t="shared" si="684"/>
        <v>Grassland Protection</v>
      </c>
      <c r="BS215" s="101"/>
      <c r="BT215" s="100"/>
      <c r="BU215" s="104"/>
      <c r="BV215" s="55"/>
      <c r="BW215" s="56"/>
      <c r="BX215" s="226" t="str">
        <f t="shared" si="685"/>
        <v>Grassland Protection</v>
      </c>
      <c r="BY215" s="101"/>
      <c r="BZ215" s="100"/>
      <c r="CA215" s="104"/>
      <c r="CB215" s="55"/>
      <c r="CC215" s="56"/>
      <c r="CD215" s="226" t="str">
        <f t="shared" si="686"/>
        <v>Grassland Protection</v>
      </c>
      <c r="CE215" s="101"/>
      <c r="CF215" s="100"/>
      <c r="CG215" s="104"/>
      <c r="CH215" s="55"/>
      <c r="CI215" s="56"/>
      <c r="CJ215" s="176">
        <f t="shared" si="669"/>
        <v>124.42009228686982</v>
      </c>
      <c r="CK215" s="226" t="str">
        <f t="shared" si="687"/>
        <v>Grassland Protection</v>
      </c>
      <c r="CL215" s="102"/>
      <c r="CM215" s="100"/>
      <c r="CN215" s="106"/>
      <c r="CO215" s="41"/>
      <c r="CP215" s="56"/>
      <c r="CQ215" s="226" t="str">
        <f t="shared" si="688"/>
        <v>Grassland Protection</v>
      </c>
      <c r="CR215" s="102"/>
      <c r="CS215" s="100"/>
      <c r="CT215" s="106"/>
      <c r="CU215" s="41"/>
      <c r="CV215" s="56"/>
      <c r="CW215" s="226" t="str">
        <f t="shared" si="689"/>
        <v>Grassland Protection</v>
      </c>
      <c r="CX215" s="102"/>
      <c r="CY215" s="100"/>
      <c r="CZ215" s="106"/>
      <c r="DA215" s="41"/>
      <c r="DB215" s="56"/>
      <c r="DC215" s="226" t="str">
        <f t="shared" si="690"/>
        <v>Grassland Protection</v>
      </c>
      <c r="DD215" s="99"/>
      <c r="DE215" s="100"/>
      <c r="DF215" s="104"/>
      <c r="DG215" s="55"/>
      <c r="DH215" s="56"/>
      <c r="DI215" s="226" t="str">
        <f t="shared" si="691"/>
        <v>Grassland Protection</v>
      </c>
      <c r="DJ215" s="102"/>
      <c r="DK215" s="103"/>
      <c r="DL215" s="106"/>
      <c r="DM215" s="41"/>
      <c r="DN215" s="42"/>
      <c r="DO215" s="226" t="str">
        <f t="shared" si="692"/>
        <v>Grassland Protection</v>
      </c>
      <c r="DP215" s="99"/>
      <c r="DQ215" s="100"/>
      <c r="DR215" s="104"/>
      <c r="DS215" s="55"/>
      <c r="DT215" s="56"/>
      <c r="DU215" s="226" t="str">
        <f t="shared" si="701"/>
        <v>Grassland Protection</v>
      </c>
      <c r="DV215" s="99"/>
      <c r="DW215" s="100"/>
      <c r="DX215" s="104"/>
      <c r="DY215" s="55"/>
      <c r="DZ215" s="56"/>
      <c r="EA215" s="176">
        <f t="shared" si="670"/>
        <v>0</v>
      </c>
      <c r="EB215" s="226" t="str">
        <f t="shared" si="693"/>
        <v>Grassland Protection</v>
      </c>
      <c r="EC215" s="102"/>
      <c r="ED215" s="100"/>
      <c r="EE215" s="106"/>
      <c r="EF215" s="41"/>
      <c r="EG215" s="56"/>
      <c r="EH215" s="226" t="str">
        <f t="shared" si="694"/>
        <v>Grassland Protection</v>
      </c>
      <c r="EI215" s="102"/>
      <c r="EJ215" s="100"/>
      <c r="EK215" s="106"/>
      <c r="EL215" s="41"/>
      <c r="EM215" s="56"/>
      <c r="EN215" s="226" t="str">
        <f t="shared" si="695"/>
        <v>Grassland Protection</v>
      </c>
      <c r="EO215" s="102"/>
      <c r="EP215" s="100"/>
      <c r="EQ215" s="106"/>
      <c r="ER215" s="41"/>
      <c r="ES215" s="56"/>
      <c r="ET215" s="226" t="str">
        <f t="shared" si="696"/>
        <v>Grassland Protection</v>
      </c>
      <c r="EU215" s="99"/>
      <c r="EV215" s="100"/>
      <c r="EW215" s="104"/>
      <c r="EX215" s="55"/>
      <c r="EY215" s="56"/>
      <c r="EZ215" s="226" t="str">
        <f t="shared" si="697"/>
        <v>Grassland Protection</v>
      </c>
      <c r="FA215" s="102"/>
      <c r="FB215" s="103"/>
      <c r="FC215" s="106"/>
      <c r="FD215" s="41"/>
      <c r="FE215" s="42"/>
      <c r="FF215" s="226" t="str">
        <f t="shared" si="698"/>
        <v>Grassland Protection</v>
      </c>
      <c r="FG215" s="99"/>
      <c r="FH215" s="100"/>
      <c r="FI215" s="104"/>
      <c r="FJ215" s="55"/>
      <c r="FK215" s="56"/>
      <c r="FL215" s="226" t="str">
        <f t="shared" si="699"/>
        <v>Grassland Protection</v>
      </c>
      <c r="FM215" s="99"/>
      <c r="FN215" s="100"/>
      <c r="FO215" s="104"/>
      <c r="FP215" s="55"/>
      <c r="FQ215" s="56"/>
      <c r="FR215" s="176">
        <f t="shared" si="671"/>
        <v>0</v>
      </c>
      <c r="FS215" s="34"/>
      <c r="FT215" s="34"/>
      <c r="FU215" s="34"/>
      <c r="FV215" s="33"/>
      <c r="FW215" s="37"/>
    </row>
    <row r="216" spans="1:179" ht="12.6" customHeight="1">
      <c r="A216" s="1094"/>
      <c r="B216" s="195" t="s">
        <v>243</v>
      </c>
      <c r="C216" s="226" t="str">
        <f t="shared" si="672"/>
        <v>Multistrata Agroforestry</v>
      </c>
      <c r="D216" s="120"/>
      <c r="E216" s="100"/>
      <c r="F216" s="105"/>
      <c r="G216" s="54"/>
      <c r="H216" s="56"/>
      <c r="I216" s="226" t="str">
        <f t="shared" si="673"/>
        <v>Multistrata Agroforestry</v>
      </c>
      <c r="J216" s="101"/>
      <c r="K216" s="100"/>
      <c r="L216" s="105"/>
      <c r="M216" s="54"/>
      <c r="N216" s="56"/>
      <c r="O216" s="226" t="str">
        <f t="shared" si="674"/>
        <v>Multistrata Agroforestry</v>
      </c>
      <c r="P216" s="101"/>
      <c r="Q216" s="100"/>
      <c r="R216" s="105"/>
      <c r="S216" s="54"/>
      <c r="T216" s="56"/>
      <c r="U216" s="226" t="str">
        <f t="shared" si="675"/>
        <v>Multistrata Agroforestry</v>
      </c>
      <c r="V216" s="101"/>
      <c r="W216" s="100"/>
      <c r="X216" s="105"/>
      <c r="Y216" s="54"/>
      <c r="Z216" s="56"/>
      <c r="AA216" s="226" t="str">
        <f t="shared" si="676"/>
        <v>Multistrata Agroforestry</v>
      </c>
      <c r="AB216" s="101"/>
      <c r="AC216" s="100"/>
      <c r="AD216" s="105"/>
      <c r="AE216" s="54"/>
      <c r="AF216" s="56"/>
      <c r="AG216" s="226" t="str">
        <f t="shared" si="677"/>
        <v>Multistrata Agroforestry</v>
      </c>
      <c r="AH216" s="101"/>
      <c r="AI216" s="100"/>
      <c r="AJ216" s="105"/>
      <c r="AK216" s="54"/>
      <c r="AL216" s="56"/>
      <c r="AM216" s="226" t="str">
        <f t="shared" si="678"/>
        <v>Multistrata Agroforestry</v>
      </c>
      <c r="AN216" s="101"/>
      <c r="AO216" s="100"/>
      <c r="AP216" s="105"/>
      <c r="AQ216" s="54"/>
      <c r="AR216" s="56"/>
      <c r="AS216" s="176">
        <f t="shared" si="679"/>
        <v>0</v>
      </c>
      <c r="AT216" s="226" t="str">
        <f t="shared" si="680"/>
        <v>Multistrata Agroforestry</v>
      </c>
      <c r="AU216" s="101"/>
      <c r="AV216" s="100"/>
      <c r="AW216" s="104"/>
      <c r="AX216" s="55"/>
      <c r="AY216" s="56"/>
      <c r="AZ216" s="226" t="str">
        <f t="shared" si="681"/>
        <v>Multistrata Agroforestry</v>
      </c>
      <c r="BA216" s="101"/>
      <c r="BB216" s="100"/>
      <c r="BC216" s="104"/>
      <c r="BD216" s="55"/>
      <c r="BE216" s="56"/>
      <c r="BF216" s="226" t="str">
        <f t="shared" si="682"/>
        <v>Multistrata Agroforestry</v>
      </c>
      <c r="BG216" s="101"/>
      <c r="BH216" s="100"/>
      <c r="BI216" s="104"/>
      <c r="BJ216" s="55"/>
      <c r="BK216" s="56"/>
      <c r="BL216" s="226" t="str">
        <f t="shared" si="683"/>
        <v>Multistrata Agroforestry</v>
      </c>
      <c r="BM216" s="101"/>
      <c r="BN216" s="100"/>
      <c r="BO216" s="104"/>
      <c r="BP216" s="55"/>
      <c r="BQ216" s="56"/>
      <c r="BR216" s="226" t="str">
        <f t="shared" si="684"/>
        <v>Multistrata Agroforestry</v>
      </c>
      <c r="BS216" s="101"/>
      <c r="BT216" s="100"/>
      <c r="BU216" s="104"/>
      <c r="BV216" s="55"/>
      <c r="BW216" s="56"/>
      <c r="BX216" s="226" t="str">
        <f t="shared" si="685"/>
        <v>Multistrata Agroforestry</v>
      </c>
      <c r="BY216" s="101"/>
      <c r="BZ216" s="100"/>
      <c r="CA216" s="104"/>
      <c r="CB216" s="55"/>
      <c r="CC216" s="56"/>
      <c r="CD216" s="226" t="str">
        <f t="shared" si="686"/>
        <v>Multistrata Agroforestry</v>
      </c>
      <c r="CE216" s="101"/>
      <c r="CF216" s="100"/>
      <c r="CG216" s="104"/>
      <c r="CH216" s="55"/>
      <c r="CI216" s="56"/>
      <c r="CJ216" s="176">
        <f t="shared" si="669"/>
        <v>0</v>
      </c>
      <c r="CK216" s="226" t="str">
        <f t="shared" si="687"/>
        <v>Multistrata Agroforestry</v>
      </c>
      <c r="CL216" s="119"/>
      <c r="CM216" s="100"/>
      <c r="CN216" s="111"/>
      <c r="CO216" s="55"/>
      <c r="CP216" s="56"/>
      <c r="CQ216" s="226" t="str">
        <f t="shared" si="688"/>
        <v>Multistrata Agroforestry</v>
      </c>
      <c r="CR216" s="119"/>
      <c r="CS216" s="100"/>
      <c r="CT216" s="111"/>
      <c r="CU216" s="55"/>
      <c r="CV216" s="56"/>
      <c r="CW216" s="226" t="str">
        <f t="shared" si="689"/>
        <v>Multistrata Agroforestry</v>
      </c>
      <c r="CX216" s="119"/>
      <c r="CY216" s="100"/>
      <c r="CZ216" s="111"/>
      <c r="DA216" s="55"/>
      <c r="DB216" s="56"/>
      <c r="DC216" s="226" t="str">
        <f t="shared" si="690"/>
        <v>Multistrata Agroforestry</v>
      </c>
      <c r="DD216" s="119"/>
      <c r="DE216" s="103"/>
      <c r="DF216" s="106"/>
      <c r="DG216" s="41"/>
      <c r="DH216" s="42"/>
      <c r="DI216" s="226" t="str">
        <f t="shared" si="691"/>
        <v>Multistrata Agroforestry</v>
      </c>
      <c r="DJ216" s="119"/>
      <c r="DK216" s="103"/>
      <c r="DL216" s="106"/>
      <c r="DM216" s="41"/>
      <c r="DN216" s="42"/>
      <c r="DO216" s="226" t="str">
        <f t="shared" si="692"/>
        <v>Multistrata Agroforestry</v>
      </c>
      <c r="DP216" s="119"/>
      <c r="DQ216" s="103"/>
      <c r="DR216" s="106"/>
      <c r="DS216" s="41"/>
      <c r="DT216" s="42"/>
      <c r="DU216" s="226" t="str">
        <f t="shared" si="701"/>
        <v>Multistrata Agroforestry</v>
      </c>
      <c r="DV216" s="119"/>
      <c r="DW216" s="103"/>
      <c r="DX216" s="106"/>
      <c r="DY216" s="41"/>
      <c r="DZ216" s="42"/>
      <c r="EA216" s="176">
        <f t="shared" si="670"/>
        <v>0</v>
      </c>
      <c r="EB216" s="226" t="str">
        <f t="shared" si="693"/>
        <v>Multistrata Agroforestry</v>
      </c>
      <c r="EC216" s="119"/>
      <c r="ED216" s="100"/>
      <c r="EE216" s="111"/>
      <c r="EF216" s="55"/>
      <c r="EG216" s="56"/>
      <c r="EH216" s="226" t="str">
        <f t="shared" si="694"/>
        <v>Multistrata Agroforestry</v>
      </c>
      <c r="EI216" s="119"/>
      <c r="EJ216" s="100"/>
      <c r="EK216" s="111"/>
      <c r="EL216" s="55"/>
      <c r="EM216" s="56"/>
      <c r="EN216" s="226" t="str">
        <f t="shared" si="695"/>
        <v>Multistrata Agroforestry</v>
      </c>
      <c r="EO216" s="119"/>
      <c r="EP216" s="100"/>
      <c r="EQ216" s="111"/>
      <c r="ER216" s="55"/>
      <c r="ES216" s="56"/>
      <c r="ET216" s="226" t="str">
        <f t="shared" si="696"/>
        <v>Multistrata Agroforestry</v>
      </c>
      <c r="EU216" s="119"/>
      <c r="EV216" s="103"/>
      <c r="EW216" s="106"/>
      <c r="EX216" s="41"/>
      <c r="EY216" s="42"/>
      <c r="EZ216" s="226" t="str">
        <f t="shared" si="697"/>
        <v>Multistrata Agroforestry</v>
      </c>
      <c r="FA216" s="101"/>
      <c r="FB216" s="100"/>
      <c r="FC216" s="104"/>
      <c r="FD216" s="55"/>
      <c r="FE216" s="56"/>
      <c r="FF216" s="226" t="str">
        <f t="shared" si="698"/>
        <v>Multistrata Agroforestry</v>
      </c>
      <c r="FG216" s="119"/>
      <c r="FH216" s="103"/>
      <c r="FI216" s="106"/>
      <c r="FJ216" s="41"/>
      <c r="FK216" s="42"/>
      <c r="FL216" s="226" t="str">
        <f t="shared" si="699"/>
        <v>Multistrata Agroforestry</v>
      </c>
      <c r="FM216" s="119"/>
      <c r="FN216" s="103"/>
      <c r="FO216" s="106"/>
      <c r="FP216" s="41"/>
      <c r="FQ216" s="42"/>
      <c r="FR216" s="176">
        <f t="shared" si="671"/>
        <v>0</v>
      </c>
      <c r="FS216" s="32"/>
      <c r="FT216" s="34"/>
      <c r="FU216" s="34"/>
      <c r="FV216" s="38"/>
      <c r="FW216" s="37"/>
    </row>
    <row r="217" spans="1:179" ht="12.6" customHeight="1">
      <c r="A217" s="1094"/>
      <c r="B217" s="222" t="s">
        <v>89</v>
      </c>
      <c r="C217" s="226" t="str">
        <f t="shared" si="672"/>
        <v>Silvopasture</v>
      </c>
      <c r="D217" s="99"/>
      <c r="E217" s="100"/>
      <c r="F217" s="104"/>
      <c r="G217" s="55"/>
      <c r="H217" s="56"/>
      <c r="I217" s="226" t="str">
        <f t="shared" si="673"/>
        <v>Silvopasture</v>
      </c>
      <c r="J217" s="99"/>
      <c r="K217" s="100"/>
      <c r="L217" s="104"/>
      <c r="M217" s="55"/>
      <c r="N217" s="56"/>
      <c r="O217" s="226" t="str">
        <f t="shared" si="674"/>
        <v>Silvopasture</v>
      </c>
      <c r="P217" s="99"/>
      <c r="Q217" s="100"/>
      <c r="R217" s="104"/>
      <c r="S217" s="55"/>
      <c r="T217" s="56"/>
      <c r="U217" s="226" t="str">
        <f t="shared" si="675"/>
        <v>Silvopasture</v>
      </c>
      <c r="V217" s="99"/>
      <c r="W217" s="100"/>
      <c r="X217" s="104"/>
      <c r="Y217" s="55"/>
      <c r="Z217" s="56"/>
      <c r="AA217" s="226" t="str">
        <f t="shared" si="676"/>
        <v>Silvopasture</v>
      </c>
      <c r="AB217" s="99"/>
      <c r="AC217" s="100"/>
      <c r="AD217" s="104"/>
      <c r="AE217" s="55"/>
      <c r="AF217" s="56"/>
      <c r="AG217" s="226" t="str">
        <f t="shared" si="677"/>
        <v>Silvopasture</v>
      </c>
      <c r="AH217" s="99"/>
      <c r="AI217" s="100"/>
      <c r="AJ217" s="104"/>
      <c r="AK217" s="55"/>
      <c r="AL217" s="56"/>
      <c r="AM217" s="226" t="str">
        <f t="shared" si="678"/>
        <v>Silvopasture</v>
      </c>
      <c r="AN217" s="99"/>
      <c r="AO217" s="100"/>
      <c r="AP217" s="104"/>
      <c r="AQ217" s="55"/>
      <c r="AR217" s="56"/>
      <c r="AS217" s="176">
        <f t="shared" si="679"/>
        <v>0</v>
      </c>
      <c r="AT217" s="226" t="str">
        <f t="shared" si="680"/>
        <v>Silvopasture</v>
      </c>
      <c r="AU217" s="99"/>
      <c r="AV217" s="100"/>
      <c r="AW217" s="104"/>
      <c r="AX217" s="55"/>
      <c r="AY217" s="56"/>
      <c r="AZ217" s="226" t="str">
        <f t="shared" si="681"/>
        <v>Silvopasture</v>
      </c>
      <c r="BA217" s="99"/>
      <c r="BB217" s="100"/>
      <c r="BC217" s="104"/>
      <c r="BD217" s="55"/>
      <c r="BE217" s="56"/>
      <c r="BF217" s="226" t="str">
        <f t="shared" si="682"/>
        <v>Silvopasture</v>
      </c>
      <c r="BG217" s="99"/>
      <c r="BH217" s="100"/>
      <c r="BI217" s="104"/>
      <c r="BJ217" s="55"/>
      <c r="BK217" s="56"/>
      <c r="BL217" s="226" t="str">
        <f t="shared" si="683"/>
        <v>Silvopasture</v>
      </c>
      <c r="BM217" s="99"/>
      <c r="BN217" s="100"/>
      <c r="BO217" s="104"/>
      <c r="BP217" s="55"/>
      <c r="BQ217" s="56"/>
      <c r="BR217" s="226" t="str">
        <f t="shared" si="684"/>
        <v>Silvopasture</v>
      </c>
      <c r="BS217" s="99"/>
      <c r="BT217" s="100"/>
      <c r="BU217" s="104"/>
      <c r="BV217" s="55"/>
      <c r="BW217" s="56"/>
      <c r="BX217" s="226" t="str">
        <f t="shared" si="685"/>
        <v>Silvopasture</v>
      </c>
      <c r="BY217" s="99"/>
      <c r="BZ217" s="100"/>
      <c r="CA217" s="104"/>
      <c r="CB217" s="55"/>
      <c r="CC217" s="56"/>
      <c r="CD217" s="226" t="str">
        <f t="shared" si="686"/>
        <v>Silvopasture</v>
      </c>
      <c r="CE217" s="99"/>
      <c r="CF217" s="100"/>
      <c r="CG217" s="104"/>
      <c r="CH217" s="55"/>
      <c r="CI217" s="56"/>
      <c r="CJ217" s="176">
        <f t="shared" si="669"/>
        <v>0</v>
      </c>
      <c r="CK217" s="226" t="str">
        <f t="shared" si="687"/>
        <v>Silvopasture</v>
      </c>
      <c r="CL217" s="102"/>
      <c r="CM217" s="100"/>
      <c r="CN217" s="106"/>
      <c r="CO217" s="55"/>
      <c r="CP217" s="56"/>
      <c r="CQ217" s="226" t="str">
        <f t="shared" si="688"/>
        <v>Silvopasture</v>
      </c>
      <c r="CR217" s="102"/>
      <c r="CS217" s="100"/>
      <c r="CT217" s="106"/>
      <c r="CU217" s="55"/>
      <c r="CV217" s="56"/>
      <c r="CW217" s="226" t="str">
        <f t="shared" si="689"/>
        <v>Silvopasture</v>
      </c>
      <c r="CX217" s="102"/>
      <c r="CY217" s="100"/>
      <c r="CZ217" s="106"/>
      <c r="DA217" s="55"/>
      <c r="DB217" s="56"/>
      <c r="DC217" s="226" t="str">
        <f t="shared" si="690"/>
        <v>Silvopasture</v>
      </c>
      <c r="DD217" s="102"/>
      <c r="DE217" s="103"/>
      <c r="DF217" s="106"/>
      <c r="DG217" s="41"/>
      <c r="DH217" s="42"/>
      <c r="DI217" s="226" t="str">
        <f t="shared" si="691"/>
        <v>Silvopasture</v>
      </c>
      <c r="DJ217" s="99"/>
      <c r="DK217" s="100"/>
      <c r="DL217" s="104"/>
      <c r="DM217" s="55"/>
      <c r="DN217" s="56"/>
      <c r="DO217" s="226" t="str">
        <f t="shared" si="692"/>
        <v>Silvopasture</v>
      </c>
      <c r="DP217" s="102"/>
      <c r="DQ217" s="103"/>
      <c r="DR217" s="106"/>
      <c r="DS217" s="41"/>
      <c r="DT217" s="42"/>
      <c r="DU217" s="226" t="str">
        <f t="shared" si="700"/>
        <v>Silvopasture</v>
      </c>
      <c r="DV217" s="102"/>
      <c r="DW217" s="103"/>
      <c r="DX217" s="106"/>
      <c r="DY217" s="41"/>
      <c r="DZ217" s="42"/>
      <c r="EA217" s="176">
        <f t="shared" si="670"/>
        <v>0</v>
      </c>
      <c r="EB217" s="226" t="str">
        <f t="shared" si="693"/>
        <v>Silvopasture</v>
      </c>
      <c r="EC217" s="102"/>
      <c r="ED217" s="100"/>
      <c r="EE217" s="106"/>
      <c r="EF217" s="55"/>
      <c r="EG217" s="56"/>
      <c r="EH217" s="226" t="str">
        <f t="shared" si="694"/>
        <v>Silvopasture</v>
      </c>
      <c r="EI217" s="102"/>
      <c r="EJ217" s="100"/>
      <c r="EK217" s="106"/>
      <c r="EL217" s="55"/>
      <c r="EM217" s="56"/>
      <c r="EN217" s="226" t="str">
        <f t="shared" si="695"/>
        <v>Silvopasture</v>
      </c>
      <c r="EO217" s="102"/>
      <c r="EP217" s="100"/>
      <c r="EQ217" s="106"/>
      <c r="ER217" s="55"/>
      <c r="ES217" s="56"/>
      <c r="ET217" s="226" t="str">
        <f t="shared" si="696"/>
        <v>Silvopasture</v>
      </c>
      <c r="EU217" s="102"/>
      <c r="EV217" s="103"/>
      <c r="EW217" s="106"/>
      <c r="EX217" s="41"/>
      <c r="EY217" s="42"/>
      <c r="EZ217" s="226" t="str">
        <f t="shared" si="697"/>
        <v>Silvopasture</v>
      </c>
      <c r="FA217" s="99"/>
      <c r="FB217" s="100"/>
      <c r="FC217" s="104"/>
      <c r="FD217" s="55"/>
      <c r="FE217" s="56"/>
      <c r="FF217" s="226" t="str">
        <f t="shared" si="698"/>
        <v>Silvopasture</v>
      </c>
      <c r="FG217" s="102"/>
      <c r="FH217" s="103"/>
      <c r="FI217" s="106"/>
      <c r="FJ217" s="41"/>
      <c r="FK217" s="42"/>
      <c r="FL217" s="226" t="str">
        <f t="shared" si="699"/>
        <v>Silvopasture</v>
      </c>
      <c r="FM217" s="102"/>
      <c r="FN217" s="103"/>
      <c r="FO217" s="106"/>
      <c r="FP217" s="41"/>
      <c r="FQ217" s="42"/>
      <c r="FR217" s="176">
        <f t="shared" si="671"/>
        <v>0</v>
      </c>
      <c r="FS217" s="32"/>
      <c r="FT217" s="34"/>
      <c r="FU217" s="34"/>
      <c r="FV217" s="38"/>
      <c r="FW217" s="37"/>
    </row>
    <row r="218" spans="1:179" ht="12.6" customHeight="1">
      <c r="A218" s="1094"/>
      <c r="B218" s="222" t="s">
        <v>88</v>
      </c>
      <c r="C218" s="226" t="str">
        <f t="shared" si="672"/>
        <v>Managed Grazing</v>
      </c>
      <c r="D218" s="99"/>
      <c r="E218" s="100"/>
      <c r="F218" s="104"/>
      <c r="G218" s="55"/>
      <c r="H218" s="56"/>
      <c r="I218" s="226" t="str">
        <f t="shared" si="673"/>
        <v>Managed Grazing</v>
      </c>
      <c r="J218" s="99"/>
      <c r="K218" s="100"/>
      <c r="L218" s="104"/>
      <c r="M218" s="55"/>
      <c r="N218" s="56"/>
      <c r="O218" s="226" t="str">
        <f t="shared" si="674"/>
        <v>Managed Grazing</v>
      </c>
      <c r="P218" s="99"/>
      <c r="Q218" s="100"/>
      <c r="R218" s="104"/>
      <c r="S218" s="55"/>
      <c r="T218" s="56"/>
      <c r="U218" s="226" t="str">
        <f t="shared" si="675"/>
        <v>Managed Grazing</v>
      </c>
      <c r="V218" s="99"/>
      <c r="W218" s="100"/>
      <c r="X218" s="104"/>
      <c r="Y218" s="55"/>
      <c r="Z218" s="56"/>
      <c r="AA218" s="226" t="str">
        <f t="shared" si="676"/>
        <v>Managed Grazing</v>
      </c>
      <c r="AB218" s="99"/>
      <c r="AC218" s="100"/>
      <c r="AD218" s="104"/>
      <c r="AE218" s="55"/>
      <c r="AF218" s="56"/>
      <c r="AG218" s="226" t="str">
        <f t="shared" si="677"/>
        <v>Managed Grazing</v>
      </c>
      <c r="AH218" s="99"/>
      <c r="AI218" s="100"/>
      <c r="AJ218" s="104"/>
      <c r="AK218" s="55"/>
      <c r="AL218" s="56"/>
      <c r="AM218" s="226" t="str">
        <f t="shared" si="678"/>
        <v>Managed Grazing</v>
      </c>
      <c r="AN218" s="99"/>
      <c r="AO218" s="100"/>
      <c r="AP218" s="104"/>
      <c r="AQ218" s="55"/>
      <c r="AR218" s="56"/>
      <c r="AS218" s="176">
        <f t="shared" si="679"/>
        <v>0</v>
      </c>
      <c r="AT218" s="226" t="str">
        <f t="shared" si="680"/>
        <v>Managed Grazing</v>
      </c>
      <c r="AU218" s="99">
        <f>'Advance Control'!$F$95</f>
        <v>2.1992342654936183E-2</v>
      </c>
      <c r="AV218" s="100">
        <f>AU218*$AT$234</f>
        <v>13.606723363382859</v>
      </c>
      <c r="AW218" s="104">
        <f>'Advance Control'!$I$95</f>
        <v>0.82449854890038188</v>
      </c>
      <c r="AX218" s="55">
        <f t="shared" ref="AX218" si="709">(AU218+AW218)</f>
        <v>0.84649089155531809</v>
      </c>
      <c r="AY218" s="56">
        <f>AW218*$AT$234</f>
        <v>510.11953771464391</v>
      </c>
      <c r="AZ218" s="226" t="str">
        <f t="shared" si="681"/>
        <v>Managed Grazing</v>
      </c>
      <c r="BA218" s="99">
        <f>'Advance Control'!$F$95</f>
        <v>2.1992342654936183E-2</v>
      </c>
      <c r="BB218" s="100">
        <f>BA218*$AZ$234</f>
        <v>3.3864826585841952</v>
      </c>
      <c r="BC218" s="104">
        <f>'Advance Control'!$I$95</f>
        <v>0.82449854890038188</v>
      </c>
      <c r="BD218" s="55">
        <f t="shared" ref="BD218" si="710">(BA218+BC218)</f>
        <v>0.84649089155531809</v>
      </c>
      <c r="BE218" s="56">
        <f>BC218*$AZ$234</f>
        <v>126.960100689968</v>
      </c>
      <c r="BF218" s="226" t="str">
        <f t="shared" si="682"/>
        <v>Managed Grazing</v>
      </c>
      <c r="BG218" s="99">
        <f>'Advance Control'!$F$95</f>
        <v>2.1992342654936183E-2</v>
      </c>
      <c r="BH218" s="100">
        <f>BG218*$BF$234</f>
        <v>0.83172521797734655</v>
      </c>
      <c r="BI218" s="104">
        <f>'Advance Control'!$I$95</f>
        <v>0.82449854890038188</v>
      </c>
      <c r="BJ218" s="55">
        <f t="shared" ref="BJ218" si="711">(BG218+BI218)</f>
        <v>0.84649089155531809</v>
      </c>
      <c r="BK218" s="56">
        <f>BI218*$BF$234</f>
        <v>31.181591068573951</v>
      </c>
      <c r="BL218" s="226" t="str">
        <f t="shared" si="683"/>
        <v>Managed Grazing</v>
      </c>
      <c r="BM218" s="99"/>
      <c r="BN218" s="100"/>
      <c r="BO218" s="104"/>
      <c r="BP218" s="55"/>
      <c r="BQ218" s="56"/>
      <c r="BR218" s="226" t="str">
        <f t="shared" si="684"/>
        <v>Managed Grazing</v>
      </c>
      <c r="BS218" s="99"/>
      <c r="BT218" s="100"/>
      <c r="BU218" s="104"/>
      <c r="BV218" s="55"/>
      <c r="BW218" s="56"/>
      <c r="BX218" s="226" t="str">
        <f t="shared" si="685"/>
        <v>Managed Grazing</v>
      </c>
      <c r="BY218" s="99"/>
      <c r="BZ218" s="100"/>
      <c r="CA218" s="104"/>
      <c r="CB218" s="55"/>
      <c r="CC218" s="56"/>
      <c r="CD218" s="226" t="str">
        <f t="shared" si="686"/>
        <v>Managed Grazing</v>
      </c>
      <c r="CE218" s="99"/>
      <c r="CF218" s="100"/>
      <c r="CG218" s="104"/>
      <c r="CH218" s="55"/>
      <c r="CI218" s="56"/>
      <c r="CJ218" s="176">
        <f t="shared" si="669"/>
        <v>686.08616071313031</v>
      </c>
      <c r="CK218" s="226" t="str">
        <f t="shared" si="687"/>
        <v>Managed Grazing</v>
      </c>
      <c r="CL218" s="102"/>
      <c r="CM218" s="100"/>
      <c r="CN218" s="106"/>
      <c r="CO218" s="55"/>
      <c r="CP218" s="56"/>
      <c r="CQ218" s="226" t="str">
        <f t="shared" si="688"/>
        <v>Managed Grazing</v>
      </c>
      <c r="CR218" s="102"/>
      <c r="CS218" s="100"/>
      <c r="CT218" s="106"/>
      <c r="CU218" s="55"/>
      <c r="CV218" s="56"/>
      <c r="CW218" s="226" t="str">
        <f t="shared" si="689"/>
        <v>Managed Grazing</v>
      </c>
      <c r="CX218" s="102"/>
      <c r="CY218" s="100"/>
      <c r="CZ218" s="106"/>
      <c r="DA218" s="55"/>
      <c r="DB218" s="56"/>
      <c r="DC218" s="226" t="str">
        <f t="shared" si="690"/>
        <v>Managed Grazing</v>
      </c>
      <c r="DD218" s="102"/>
      <c r="DE218" s="103"/>
      <c r="DF218" s="106"/>
      <c r="DG218" s="41"/>
      <c r="DH218" s="42"/>
      <c r="DI218" s="226" t="str">
        <f t="shared" si="691"/>
        <v>Managed Grazing</v>
      </c>
      <c r="DJ218" s="102"/>
      <c r="DK218" s="103"/>
      <c r="DL218" s="106"/>
      <c r="DM218" s="41"/>
      <c r="DN218" s="42"/>
      <c r="DO218" s="226" t="str">
        <f t="shared" si="692"/>
        <v>Managed Grazing</v>
      </c>
      <c r="DP218" s="102"/>
      <c r="DQ218" s="103"/>
      <c r="DR218" s="106"/>
      <c r="DS218" s="41"/>
      <c r="DT218" s="42"/>
      <c r="DU218" s="229" t="str">
        <f>$B218</f>
        <v>Managed Grazing</v>
      </c>
      <c r="DV218" s="102"/>
      <c r="DW218" s="103"/>
      <c r="DX218" s="106"/>
      <c r="DY218" s="41"/>
      <c r="DZ218" s="42"/>
      <c r="EA218" s="176">
        <f t="shared" si="670"/>
        <v>0</v>
      </c>
      <c r="EB218" s="226" t="str">
        <f t="shared" si="693"/>
        <v>Managed Grazing</v>
      </c>
      <c r="EC218" s="102"/>
      <c r="ED218" s="100"/>
      <c r="EE218" s="106"/>
      <c r="EF218" s="55"/>
      <c r="EG218" s="56"/>
      <c r="EH218" s="226" t="str">
        <f t="shared" si="694"/>
        <v>Managed Grazing</v>
      </c>
      <c r="EI218" s="102"/>
      <c r="EJ218" s="100"/>
      <c r="EK218" s="106"/>
      <c r="EL218" s="55"/>
      <c r="EM218" s="56"/>
      <c r="EN218" s="226" t="str">
        <f t="shared" si="695"/>
        <v>Managed Grazing</v>
      </c>
      <c r="EO218" s="102"/>
      <c r="EP218" s="100"/>
      <c r="EQ218" s="106"/>
      <c r="ER218" s="55"/>
      <c r="ES218" s="56"/>
      <c r="ET218" s="226" t="str">
        <f t="shared" si="696"/>
        <v>Managed Grazing</v>
      </c>
      <c r="EU218" s="102"/>
      <c r="EV218" s="103"/>
      <c r="EW218" s="106"/>
      <c r="EX218" s="41"/>
      <c r="EY218" s="42"/>
      <c r="EZ218" s="226" t="str">
        <f t="shared" si="697"/>
        <v>Managed Grazing</v>
      </c>
      <c r="FA218" s="99"/>
      <c r="FB218" s="100"/>
      <c r="FC218" s="104"/>
      <c r="FD218" s="55"/>
      <c r="FE218" s="56"/>
      <c r="FF218" s="226" t="str">
        <f t="shared" si="698"/>
        <v>Managed Grazing</v>
      </c>
      <c r="FG218" s="102"/>
      <c r="FH218" s="103"/>
      <c r="FI218" s="106"/>
      <c r="FJ218" s="41"/>
      <c r="FK218" s="42"/>
      <c r="FL218" s="226" t="str">
        <f t="shared" si="699"/>
        <v>Managed Grazing</v>
      </c>
      <c r="FM218" s="102"/>
      <c r="FN218" s="103"/>
      <c r="FO218" s="106"/>
      <c r="FP218" s="41"/>
      <c r="FQ218" s="42"/>
      <c r="FR218" s="176">
        <f t="shared" si="671"/>
        <v>0</v>
      </c>
      <c r="FS218" s="32"/>
      <c r="FT218" s="34"/>
      <c r="FU218" s="34"/>
      <c r="FV218" s="38"/>
      <c r="FW218" s="37"/>
    </row>
    <row r="219" spans="1:179" ht="12.6" customHeight="1">
      <c r="A219" s="1094"/>
      <c r="B219" s="195" t="s">
        <v>97</v>
      </c>
      <c r="C219" s="226" t="str">
        <f t="shared" si="672"/>
        <v>Tropical Tree Staples</v>
      </c>
      <c r="D219" s="99"/>
      <c r="E219" s="100"/>
      <c r="F219" s="104"/>
      <c r="G219" s="55"/>
      <c r="H219" s="56"/>
      <c r="I219" s="226" t="str">
        <f t="shared" si="673"/>
        <v>Tropical Tree Staples</v>
      </c>
      <c r="J219" s="99"/>
      <c r="K219" s="100"/>
      <c r="L219" s="104"/>
      <c r="M219" s="55"/>
      <c r="N219" s="56"/>
      <c r="O219" s="226" t="str">
        <f t="shared" si="674"/>
        <v>Tropical Tree Staples</v>
      </c>
      <c r="P219" s="99"/>
      <c r="Q219" s="100"/>
      <c r="R219" s="104"/>
      <c r="S219" s="55"/>
      <c r="T219" s="56"/>
      <c r="U219" s="226" t="str">
        <f t="shared" si="675"/>
        <v>Tropical Tree Staples</v>
      </c>
      <c r="V219" s="99"/>
      <c r="W219" s="100"/>
      <c r="X219" s="104"/>
      <c r="Y219" s="55"/>
      <c r="Z219" s="56"/>
      <c r="AA219" s="226" t="str">
        <f t="shared" si="676"/>
        <v>Tropical Tree Staples</v>
      </c>
      <c r="AB219" s="99"/>
      <c r="AC219" s="100"/>
      <c r="AD219" s="104"/>
      <c r="AE219" s="55"/>
      <c r="AF219" s="56"/>
      <c r="AG219" s="226" t="str">
        <f t="shared" si="677"/>
        <v>Tropical Tree Staples</v>
      </c>
      <c r="AH219" s="99"/>
      <c r="AI219" s="100"/>
      <c r="AJ219" s="104"/>
      <c r="AK219" s="55"/>
      <c r="AL219" s="56"/>
      <c r="AM219" s="226" t="str">
        <f t="shared" si="678"/>
        <v>Tropical Tree Staples</v>
      </c>
      <c r="AN219" s="99"/>
      <c r="AO219" s="100"/>
      <c r="AP219" s="104"/>
      <c r="AQ219" s="55"/>
      <c r="AR219" s="56"/>
      <c r="AS219" s="176">
        <f t="shared" si="679"/>
        <v>0</v>
      </c>
      <c r="AT219" s="226" t="str">
        <f t="shared" si="680"/>
        <v>Tropical Tree Staples</v>
      </c>
      <c r="AU219" s="102"/>
      <c r="AV219" s="103"/>
      <c r="AW219" s="106"/>
      <c r="AX219" s="41"/>
      <c r="AY219" s="42"/>
      <c r="AZ219" s="226" t="str">
        <f t="shared" si="681"/>
        <v>Tropical Tree Staples</v>
      </c>
      <c r="BA219" s="102"/>
      <c r="BB219" s="103"/>
      <c r="BC219" s="106"/>
      <c r="BD219" s="41"/>
      <c r="BE219" s="42"/>
      <c r="BF219" s="226" t="str">
        <f t="shared" si="682"/>
        <v>Tropical Tree Staples</v>
      </c>
      <c r="BG219" s="102"/>
      <c r="BH219" s="103"/>
      <c r="BI219" s="106"/>
      <c r="BJ219" s="41"/>
      <c r="BK219" s="42"/>
      <c r="BL219" s="226" t="str">
        <f t="shared" si="683"/>
        <v>Tropical Tree Staples</v>
      </c>
      <c r="BM219" s="102"/>
      <c r="BN219" s="100"/>
      <c r="BO219" s="104"/>
      <c r="BP219" s="55"/>
      <c r="BQ219" s="56"/>
      <c r="BR219" s="226" t="str">
        <f t="shared" si="684"/>
        <v>Tropical Tree Staples</v>
      </c>
      <c r="BS219" s="102"/>
      <c r="BT219" s="100"/>
      <c r="BU219" s="104"/>
      <c r="BV219" s="55"/>
      <c r="BW219" s="56"/>
      <c r="BX219" s="226" t="str">
        <f t="shared" si="685"/>
        <v>Tropical Tree Staples</v>
      </c>
      <c r="BY219" s="102"/>
      <c r="BZ219" s="100"/>
      <c r="CA219" s="104"/>
      <c r="CB219" s="55"/>
      <c r="CC219" s="56"/>
      <c r="CD219" s="226" t="str">
        <f t="shared" si="686"/>
        <v>Tropical Tree Staples</v>
      </c>
      <c r="CE219" s="102"/>
      <c r="CF219" s="100"/>
      <c r="CG219" s="104"/>
      <c r="CH219" s="55"/>
      <c r="CI219" s="56"/>
      <c r="CJ219" s="176">
        <f t="shared" si="669"/>
        <v>0</v>
      </c>
      <c r="CK219" s="226" t="str">
        <f t="shared" si="687"/>
        <v>Tropical Tree Staples</v>
      </c>
      <c r="CL219" s="102"/>
      <c r="CM219" s="100"/>
      <c r="CN219" s="111"/>
      <c r="CO219" s="55"/>
      <c r="CP219" s="56"/>
      <c r="CQ219" s="226" t="str">
        <f t="shared" si="688"/>
        <v>Tropical Tree Staples</v>
      </c>
      <c r="CR219" s="102"/>
      <c r="CS219" s="100"/>
      <c r="CT219" s="111"/>
      <c r="CU219" s="55"/>
      <c r="CV219" s="56"/>
      <c r="CW219" s="226" t="str">
        <f t="shared" si="689"/>
        <v>Tropical Tree Staples</v>
      </c>
      <c r="CX219" s="102"/>
      <c r="CY219" s="100"/>
      <c r="CZ219" s="111"/>
      <c r="DA219" s="55"/>
      <c r="DB219" s="56"/>
      <c r="DC219" s="226" t="str">
        <f t="shared" si="690"/>
        <v>Tropical Tree Staples</v>
      </c>
      <c r="DD219" s="102"/>
      <c r="DE219" s="103"/>
      <c r="DF219" s="106"/>
      <c r="DG219" s="41"/>
      <c r="DH219" s="42"/>
      <c r="DI219" s="226" t="str">
        <f t="shared" si="691"/>
        <v>Tropical Tree Staples</v>
      </c>
      <c r="DJ219" s="102"/>
      <c r="DK219" s="103"/>
      <c r="DL219" s="106"/>
      <c r="DM219" s="41"/>
      <c r="DN219" s="42"/>
      <c r="DO219" s="226" t="str">
        <f t="shared" si="692"/>
        <v>Tropical Tree Staples</v>
      </c>
      <c r="DP219" s="102"/>
      <c r="DQ219" s="103"/>
      <c r="DR219" s="106"/>
      <c r="DS219" s="41"/>
      <c r="DT219" s="42"/>
      <c r="DU219" s="226" t="str">
        <f>$B219</f>
        <v>Tropical Tree Staples</v>
      </c>
      <c r="DV219" s="102"/>
      <c r="DW219" s="103"/>
      <c r="DX219" s="106"/>
      <c r="DY219" s="41"/>
      <c r="DZ219" s="42"/>
      <c r="EA219" s="176">
        <f t="shared" si="670"/>
        <v>0</v>
      </c>
      <c r="EB219" s="226" t="str">
        <f t="shared" si="693"/>
        <v>Tropical Tree Staples</v>
      </c>
      <c r="EC219" s="102"/>
      <c r="ED219" s="100"/>
      <c r="EE219" s="111"/>
      <c r="EF219" s="55"/>
      <c r="EG219" s="56"/>
      <c r="EH219" s="226" t="str">
        <f t="shared" si="694"/>
        <v>Tropical Tree Staples</v>
      </c>
      <c r="EI219" s="102"/>
      <c r="EJ219" s="100"/>
      <c r="EK219" s="111"/>
      <c r="EL219" s="55"/>
      <c r="EM219" s="56"/>
      <c r="EN219" s="226" t="str">
        <f t="shared" si="695"/>
        <v>Tropical Tree Staples</v>
      </c>
      <c r="EO219" s="102"/>
      <c r="EP219" s="100"/>
      <c r="EQ219" s="111"/>
      <c r="ER219" s="55"/>
      <c r="ES219" s="56"/>
      <c r="ET219" s="226" t="str">
        <f t="shared" si="696"/>
        <v>Tropical Tree Staples</v>
      </c>
      <c r="EU219" s="99"/>
      <c r="EV219" s="100"/>
      <c r="EW219" s="104"/>
      <c r="EX219" s="55"/>
      <c r="EY219" s="56"/>
      <c r="EZ219" s="226" t="str">
        <f t="shared" si="697"/>
        <v>Tropical Tree Staples</v>
      </c>
      <c r="FA219" s="102"/>
      <c r="FB219" s="103"/>
      <c r="FC219" s="106"/>
      <c r="FD219" s="41"/>
      <c r="FE219" s="42"/>
      <c r="FF219" s="226" t="str">
        <f t="shared" si="698"/>
        <v>Tropical Tree Staples</v>
      </c>
      <c r="FG219" s="102"/>
      <c r="FH219" s="103"/>
      <c r="FI219" s="106"/>
      <c r="FJ219" s="41"/>
      <c r="FK219" s="42"/>
      <c r="FL219" s="226" t="str">
        <f t="shared" si="699"/>
        <v>Tropical Tree Staples</v>
      </c>
      <c r="FM219" s="102"/>
      <c r="FN219" s="103"/>
      <c r="FO219" s="106"/>
      <c r="FP219" s="41"/>
      <c r="FQ219" s="42"/>
      <c r="FR219" s="176">
        <f t="shared" si="671"/>
        <v>0</v>
      </c>
      <c r="FS219" s="32"/>
      <c r="FT219" s="34"/>
      <c r="FU219" s="34"/>
      <c r="FV219" s="38"/>
      <c r="FW219" s="37"/>
    </row>
    <row r="220" spans="1:179" ht="12.6" customHeight="1">
      <c r="A220" s="1094"/>
      <c r="B220" s="222" t="s">
        <v>103</v>
      </c>
      <c r="C220" s="226" t="str">
        <f t="shared" si="672"/>
        <v>Farmland Restoration</v>
      </c>
      <c r="D220" s="102"/>
      <c r="E220" s="103"/>
      <c r="F220" s="106"/>
      <c r="G220" s="41"/>
      <c r="H220" s="42"/>
      <c r="I220" s="226" t="str">
        <f t="shared" si="673"/>
        <v>Farmland Restoration</v>
      </c>
      <c r="J220" s="102"/>
      <c r="K220" s="103"/>
      <c r="L220" s="106"/>
      <c r="M220" s="41"/>
      <c r="N220" s="42"/>
      <c r="O220" s="226" t="str">
        <f t="shared" si="674"/>
        <v>Farmland Restoration</v>
      </c>
      <c r="P220" s="99"/>
      <c r="Q220" s="100"/>
      <c r="R220" s="104"/>
      <c r="S220" s="55"/>
      <c r="T220" s="56"/>
      <c r="U220" s="226" t="str">
        <f t="shared" si="675"/>
        <v>Farmland Restoration</v>
      </c>
      <c r="V220" s="102"/>
      <c r="W220" s="103"/>
      <c r="X220" s="106"/>
      <c r="Y220" s="41"/>
      <c r="Z220" s="42"/>
      <c r="AA220" s="226" t="str">
        <f t="shared" si="676"/>
        <v>Farmland Restoration</v>
      </c>
      <c r="AB220" s="102"/>
      <c r="AC220" s="103"/>
      <c r="AD220" s="106"/>
      <c r="AE220" s="41"/>
      <c r="AF220" s="42"/>
      <c r="AG220" s="226" t="str">
        <f t="shared" si="677"/>
        <v>Farmland Restoration</v>
      </c>
      <c r="AH220" s="102"/>
      <c r="AI220" s="103"/>
      <c r="AJ220" s="106"/>
      <c r="AK220" s="41"/>
      <c r="AL220" s="42"/>
      <c r="AM220" s="226" t="str">
        <f t="shared" si="678"/>
        <v>Farmland Restoration</v>
      </c>
      <c r="AN220" s="102"/>
      <c r="AO220" s="103"/>
      <c r="AP220" s="106"/>
      <c r="AQ220" s="41"/>
      <c r="AR220" s="42"/>
      <c r="AS220" s="176">
        <f t="shared" si="679"/>
        <v>0</v>
      </c>
      <c r="AT220" s="226" t="str">
        <f t="shared" si="680"/>
        <v>Farmland Restoration</v>
      </c>
      <c r="AU220" s="102"/>
      <c r="AV220" s="103"/>
      <c r="AW220" s="106"/>
      <c r="AX220" s="41"/>
      <c r="AY220" s="42"/>
      <c r="AZ220" s="226" t="str">
        <f t="shared" si="681"/>
        <v>Farmland Restoration</v>
      </c>
      <c r="BA220" s="102"/>
      <c r="BB220" s="103"/>
      <c r="BC220" s="106"/>
      <c r="BD220" s="41"/>
      <c r="BE220" s="42"/>
      <c r="BF220" s="226" t="str">
        <f t="shared" si="682"/>
        <v>Farmland Restoration</v>
      </c>
      <c r="BG220" s="102"/>
      <c r="BH220" s="103"/>
      <c r="BI220" s="106"/>
      <c r="BJ220" s="41"/>
      <c r="BK220" s="42"/>
      <c r="BL220" s="226" t="str">
        <f t="shared" si="683"/>
        <v>Farmland Restoration</v>
      </c>
      <c r="BM220" s="99">
        <f>'Advance Control'!$F$109</f>
        <v>2.3409578732146379E-2</v>
      </c>
      <c r="BN220" s="100">
        <f t="shared" ref="BN220:BN221" si="712">BM220*$BL$234</f>
        <v>0.37225539887557335</v>
      </c>
      <c r="BO220" s="104">
        <f>'Advance Control'!$I$109</f>
        <v>0.32659042126785359</v>
      </c>
      <c r="BP220" s="55">
        <f t="shared" ref="BP220:BP221" si="713">(BM220+BO220)</f>
        <v>0.35</v>
      </c>
      <c r="BQ220" s="56">
        <f t="shared" ref="BQ220:BQ221" si="714">BO220*$BL$234</f>
        <v>5.1933889511244269</v>
      </c>
      <c r="BR220" s="226" t="str">
        <f t="shared" si="684"/>
        <v>Farmland Restoration</v>
      </c>
      <c r="BS220" s="99">
        <f>'Advance Control'!$F$109</f>
        <v>2.3409578732146379E-2</v>
      </c>
      <c r="BT220" s="100">
        <f t="shared" ref="BT220:BT221" si="715">BS220*$BR$234</f>
        <v>3.0977003397203822</v>
      </c>
      <c r="BU220" s="104">
        <f>'Advance Control'!$I$109</f>
        <v>0.32659042126785359</v>
      </c>
      <c r="BV220" s="55">
        <f t="shared" ref="BV220:BV221" si="716">(BS220+BU220)</f>
        <v>0.35</v>
      </c>
      <c r="BW220" s="56">
        <f t="shared" ref="BW220:BW221" si="717">BU220*$BR$234</f>
        <v>43.216465810279615</v>
      </c>
      <c r="BX220" s="226" t="str">
        <f t="shared" si="685"/>
        <v>Farmland Restoration</v>
      </c>
      <c r="BY220" s="99">
        <f>'Advance Control'!$F$109</f>
        <v>2.3409578732146379E-2</v>
      </c>
      <c r="BZ220" s="100">
        <f t="shared" ref="BZ220:BZ221" si="718">BY220*$BX$234</f>
        <v>0.63959817219979331</v>
      </c>
      <c r="CA220" s="104">
        <f>'Advance Control'!$I$109</f>
        <v>0.32659042126785359</v>
      </c>
      <c r="CB220" s="55">
        <f t="shared" ref="CB220:CB221" si="719">(BY220+CA220)</f>
        <v>0.35</v>
      </c>
      <c r="CC220" s="56">
        <f t="shared" ref="CC220:CC221" si="720">CA220*$BX$234</f>
        <v>8.923126677800207</v>
      </c>
      <c r="CD220" s="226" t="str">
        <f t="shared" si="686"/>
        <v>Farmland Restoration</v>
      </c>
      <c r="CE220" s="99">
        <f>'Advance Control'!$F$109</f>
        <v>2.3409578732146379E-2</v>
      </c>
      <c r="CF220" s="100">
        <f t="shared" ref="CF220:CF221" si="721">CE220*$CD$234</f>
        <v>0.39445271257307546</v>
      </c>
      <c r="CG220" s="104">
        <f>'Advance Control'!$I$109</f>
        <v>0.32659042126785359</v>
      </c>
      <c r="CH220" s="55">
        <f t="shared" ref="CH220:CH221" si="722">(CE220+CG220)</f>
        <v>0.35</v>
      </c>
      <c r="CI220" s="56">
        <f t="shared" ref="CI220:CI221" si="723">CG220*$CD$234</f>
        <v>5.5030668874269235</v>
      </c>
      <c r="CJ220" s="176">
        <f t="shared" si="669"/>
        <v>67.340054949999995</v>
      </c>
      <c r="CK220" s="226" t="str">
        <f t="shared" si="687"/>
        <v>Farmland Restoration</v>
      </c>
      <c r="CL220" s="102"/>
      <c r="CM220" s="100"/>
      <c r="CN220" s="106"/>
      <c r="CO220" s="41"/>
      <c r="CP220" s="56"/>
      <c r="CQ220" s="226" t="str">
        <f t="shared" si="688"/>
        <v>Farmland Restoration</v>
      </c>
      <c r="CR220" s="102"/>
      <c r="CS220" s="100"/>
      <c r="CT220" s="106"/>
      <c r="CU220" s="41"/>
      <c r="CV220" s="56"/>
      <c r="CW220" s="226" t="str">
        <f t="shared" si="689"/>
        <v>Farmland Restoration</v>
      </c>
      <c r="CX220" s="102"/>
      <c r="CY220" s="100"/>
      <c r="CZ220" s="106"/>
      <c r="DA220" s="41"/>
      <c r="DB220" s="56"/>
      <c r="DC220" s="226" t="str">
        <f t="shared" si="690"/>
        <v>Farmland Restoration</v>
      </c>
      <c r="DD220" s="101"/>
      <c r="DE220" s="100"/>
      <c r="DF220" s="104"/>
      <c r="DG220" s="55"/>
      <c r="DH220" s="56"/>
      <c r="DI220" s="226" t="str">
        <f t="shared" si="691"/>
        <v>Farmland Restoration</v>
      </c>
      <c r="DJ220" s="102"/>
      <c r="DK220" s="103"/>
      <c r="DL220" s="106"/>
      <c r="DM220" s="41"/>
      <c r="DN220" s="42"/>
      <c r="DO220" s="226" t="str">
        <f t="shared" si="692"/>
        <v>Farmland Restoration</v>
      </c>
      <c r="DP220" s="101"/>
      <c r="DQ220" s="100"/>
      <c r="DR220" s="104"/>
      <c r="DS220" s="55"/>
      <c r="DT220" s="56"/>
      <c r="DU220" s="226" t="str">
        <f>$B220</f>
        <v>Farmland Restoration</v>
      </c>
      <c r="DV220" s="101"/>
      <c r="DW220" s="100"/>
      <c r="DX220" s="104"/>
      <c r="DY220" s="55"/>
      <c r="DZ220" s="56"/>
      <c r="EA220" s="176">
        <f t="shared" si="670"/>
        <v>0</v>
      </c>
      <c r="EB220" s="226" t="str">
        <f t="shared" si="693"/>
        <v>Farmland Restoration</v>
      </c>
      <c r="EC220" s="102"/>
      <c r="ED220" s="100"/>
      <c r="EE220" s="106"/>
      <c r="EF220" s="41"/>
      <c r="EG220" s="56"/>
      <c r="EH220" s="226" t="str">
        <f t="shared" si="694"/>
        <v>Farmland Restoration</v>
      </c>
      <c r="EI220" s="102"/>
      <c r="EJ220" s="100"/>
      <c r="EK220" s="106"/>
      <c r="EL220" s="41"/>
      <c r="EM220" s="56"/>
      <c r="EN220" s="226" t="str">
        <f t="shared" si="695"/>
        <v>Farmland Restoration</v>
      </c>
      <c r="EO220" s="102"/>
      <c r="EP220" s="100"/>
      <c r="EQ220" s="106"/>
      <c r="ER220" s="41"/>
      <c r="ES220" s="56"/>
      <c r="ET220" s="226" t="str">
        <f t="shared" si="696"/>
        <v>Farmland Restoration</v>
      </c>
      <c r="EU220" s="101"/>
      <c r="EV220" s="100"/>
      <c r="EW220" s="104"/>
      <c r="EX220" s="55"/>
      <c r="EY220" s="56"/>
      <c r="EZ220" s="226" t="str">
        <f t="shared" si="697"/>
        <v>Farmland Restoration</v>
      </c>
      <c r="FA220" s="102"/>
      <c r="FB220" s="103"/>
      <c r="FC220" s="106"/>
      <c r="FD220" s="41"/>
      <c r="FE220" s="42"/>
      <c r="FF220" s="226" t="str">
        <f t="shared" si="698"/>
        <v>Farmland Restoration</v>
      </c>
      <c r="FG220" s="101"/>
      <c r="FH220" s="100"/>
      <c r="FI220" s="104"/>
      <c r="FJ220" s="55"/>
      <c r="FK220" s="56"/>
      <c r="FL220" s="226" t="str">
        <f t="shared" si="699"/>
        <v>Farmland Restoration</v>
      </c>
      <c r="FM220" s="101"/>
      <c r="FN220" s="100"/>
      <c r="FO220" s="104"/>
      <c r="FP220" s="55"/>
      <c r="FQ220" s="56"/>
      <c r="FR220" s="176">
        <f t="shared" si="671"/>
        <v>0</v>
      </c>
      <c r="FS220" s="32"/>
      <c r="FT220" s="34"/>
      <c r="FU220" s="34"/>
      <c r="FV220" s="33"/>
      <c r="FW220" s="37"/>
    </row>
    <row r="221" spans="1:179" ht="12.6" customHeight="1">
      <c r="A221" s="1094"/>
      <c r="B221" s="195" t="s">
        <v>96</v>
      </c>
      <c r="C221" s="226" t="str">
        <f t="shared" si="672"/>
        <v>Perennial Bioenergy Crops</v>
      </c>
      <c r="D221" s="100"/>
      <c r="E221" s="100"/>
      <c r="F221" s="105"/>
      <c r="G221" s="54"/>
      <c r="H221" s="56"/>
      <c r="I221" s="226" t="str">
        <f t="shared" si="673"/>
        <v>Perennial Bioenergy Crops</v>
      </c>
      <c r="J221" s="100"/>
      <c r="K221" s="100"/>
      <c r="L221" s="105"/>
      <c r="M221" s="54"/>
      <c r="N221" s="56"/>
      <c r="O221" s="226" t="str">
        <f t="shared" si="674"/>
        <v>Perennial Bioenergy Crops</v>
      </c>
      <c r="P221" s="100"/>
      <c r="Q221" s="100"/>
      <c r="R221" s="105"/>
      <c r="S221" s="54"/>
      <c r="T221" s="56"/>
      <c r="U221" s="226" t="str">
        <f t="shared" si="675"/>
        <v>Perennial Bioenergy Crops</v>
      </c>
      <c r="V221" s="100"/>
      <c r="W221" s="100"/>
      <c r="X221" s="105"/>
      <c r="Y221" s="54"/>
      <c r="Z221" s="56"/>
      <c r="AA221" s="226" t="str">
        <f t="shared" si="676"/>
        <v>Perennial Bioenergy Crops</v>
      </c>
      <c r="AB221" s="100"/>
      <c r="AC221" s="100"/>
      <c r="AD221" s="105"/>
      <c r="AE221" s="54"/>
      <c r="AF221" s="56"/>
      <c r="AG221" s="226" t="str">
        <f t="shared" si="677"/>
        <v>Perennial Bioenergy Crops</v>
      </c>
      <c r="AH221" s="100"/>
      <c r="AI221" s="100"/>
      <c r="AJ221" s="105"/>
      <c r="AK221" s="54"/>
      <c r="AL221" s="56"/>
      <c r="AM221" s="226" t="str">
        <f t="shared" si="678"/>
        <v>Perennial Bioenergy Crops</v>
      </c>
      <c r="AN221" s="100"/>
      <c r="AO221" s="100"/>
      <c r="AP221" s="105"/>
      <c r="AQ221" s="54"/>
      <c r="AR221" s="56"/>
      <c r="AS221" s="176">
        <f t="shared" si="679"/>
        <v>0</v>
      </c>
      <c r="AT221" s="226" t="str">
        <f t="shared" si="680"/>
        <v>Perennial Bioenergy Crops</v>
      </c>
      <c r="AU221" s="102"/>
      <c r="AV221" s="103"/>
      <c r="AW221" s="106"/>
      <c r="AX221" s="41"/>
      <c r="AY221" s="42"/>
      <c r="AZ221" s="226" t="str">
        <f t="shared" si="681"/>
        <v>Perennial Bioenergy Crops</v>
      </c>
      <c r="BA221" s="102"/>
      <c r="BB221" s="103"/>
      <c r="BC221" s="106"/>
      <c r="BD221" s="41"/>
      <c r="BE221" s="42"/>
      <c r="BF221" s="226" t="str">
        <f t="shared" si="682"/>
        <v>Perennial Bioenergy Crops</v>
      </c>
      <c r="BG221" s="102"/>
      <c r="BH221" s="103"/>
      <c r="BI221" s="106"/>
      <c r="BJ221" s="41"/>
      <c r="BK221" s="42"/>
      <c r="BL221" s="226" t="str">
        <f t="shared" si="683"/>
        <v>Perennial Bioenergy Crops</v>
      </c>
      <c r="BM221" s="99">
        <f>'Advance Control'!$F$110</f>
        <v>2.5553394151598671E-4</v>
      </c>
      <c r="BN221" s="100">
        <f t="shared" si="712"/>
        <v>4.0634601080905197E-3</v>
      </c>
      <c r="BO221" s="104">
        <f>'Advance Control'!$I$110</f>
        <v>0.24974446605848402</v>
      </c>
      <c r="BP221" s="55">
        <f t="shared" si="713"/>
        <v>0.25</v>
      </c>
      <c r="BQ221" s="56">
        <f t="shared" si="714"/>
        <v>3.97139678989191</v>
      </c>
      <c r="BR221" s="226" t="str">
        <f t="shared" si="684"/>
        <v>Perennial Bioenergy Crops</v>
      </c>
      <c r="BS221" s="99">
        <f>'Advance Control'!$F$110</f>
        <v>2.5553394151598671E-4</v>
      </c>
      <c r="BT221" s="100">
        <f t="shared" si="715"/>
        <v>3.3813832640959406E-2</v>
      </c>
      <c r="BU221" s="104">
        <f>'Advance Control'!$I$110</f>
        <v>0.24974446605848402</v>
      </c>
      <c r="BV221" s="55">
        <f t="shared" si="716"/>
        <v>0.25</v>
      </c>
      <c r="BW221" s="56">
        <f t="shared" si="717"/>
        <v>33.047733417359041</v>
      </c>
      <c r="BX221" s="226" t="str">
        <f t="shared" si="685"/>
        <v>Perennial Bioenergy Crops</v>
      </c>
      <c r="BY221" s="99">
        <f>'Advance Control'!$F$110</f>
        <v>2.5553394151598671E-4</v>
      </c>
      <c r="BZ221" s="100">
        <f t="shared" si="718"/>
        <v>6.9817164930096364E-3</v>
      </c>
      <c r="CA221" s="104">
        <f>'Advance Control'!$I$110</f>
        <v>0.24974446605848402</v>
      </c>
      <c r="CB221" s="55">
        <f t="shared" si="719"/>
        <v>0.25</v>
      </c>
      <c r="CC221" s="56">
        <f t="shared" si="720"/>
        <v>6.8235360335069908</v>
      </c>
      <c r="CD221" s="226" t="str">
        <f t="shared" si="686"/>
        <v>Perennial Bioenergy Crops</v>
      </c>
      <c r="CE221" s="99">
        <f>'Advance Control'!$F$110</f>
        <v>2.5553394151598671E-4</v>
      </c>
      <c r="CF221" s="100">
        <f t="shared" si="721"/>
        <v>4.3057612244451005E-3</v>
      </c>
      <c r="CG221" s="104">
        <f>'Advance Control'!$I$110</f>
        <v>0.24974446605848402</v>
      </c>
      <c r="CH221" s="55">
        <f t="shared" si="722"/>
        <v>0.25</v>
      </c>
      <c r="CI221" s="56">
        <f t="shared" si="723"/>
        <v>4.2082082387755548</v>
      </c>
      <c r="CJ221" s="176">
        <f t="shared" si="669"/>
        <v>48.100039250000002</v>
      </c>
      <c r="CK221" s="226" t="str">
        <f t="shared" si="687"/>
        <v>Perennial Bioenergy Crops</v>
      </c>
      <c r="CL221" s="102"/>
      <c r="CM221" s="100"/>
      <c r="CN221" s="106"/>
      <c r="CO221" s="55"/>
      <c r="CP221" s="56"/>
      <c r="CQ221" s="226" t="str">
        <f t="shared" si="688"/>
        <v>Perennial Bioenergy Crops</v>
      </c>
      <c r="CR221" s="102"/>
      <c r="CS221" s="100"/>
      <c r="CT221" s="106"/>
      <c r="CU221" s="55"/>
      <c r="CV221" s="56"/>
      <c r="CW221" s="226" t="str">
        <f t="shared" si="689"/>
        <v>Perennial Bioenergy Crops</v>
      </c>
      <c r="CX221" s="102"/>
      <c r="CY221" s="100"/>
      <c r="CZ221" s="106"/>
      <c r="DA221" s="55"/>
      <c r="DB221" s="56"/>
      <c r="DC221" s="226" t="str">
        <f t="shared" si="690"/>
        <v>Perennial Bioenergy Crops</v>
      </c>
      <c r="DD221" s="102"/>
      <c r="DE221" s="103"/>
      <c r="DF221" s="106"/>
      <c r="DG221" s="41"/>
      <c r="DH221" s="42"/>
      <c r="DI221" s="226" t="str">
        <f t="shared" si="691"/>
        <v>Perennial Bioenergy Crops</v>
      </c>
      <c r="DJ221" s="102"/>
      <c r="DK221" s="103"/>
      <c r="DL221" s="106"/>
      <c r="DM221" s="41"/>
      <c r="DN221" s="42"/>
      <c r="DO221" s="226" t="str">
        <f t="shared" si="692"/>
        <v>Perennial Bioenergy Crops</v>
      </c>
      <c r="DP221" s="102"/>
      <c r="DQ221" s="103"/>
      <c r="DR221" s="106"/>
      <c r="DS221" s="41"/>
      <c r="DT221" s="42"/>
      <c r="DU221" s="226" t="str">
        <f>$B221</f>
        <v>Perennial Bioenergy Crops</v>
      </c>
      <c r="DV221" s="102"/>
      <c r="DW221" s="103"/>
      <c r="DX221" s="106"/>
      <c r="DY221" s="41"/>
      <c r="DZ221" s="42"/>
      <c r="EA221" s="176">
        <f t="shared" si="670"/>
        <v>0</v>
      </c>
      <c r="EB221" s="226" t="str">
        <f t="shared" si="693"/>
        <v>Perennial Bioenergy Crops</v>
      </c>
      <c r="EC221" s="102"/>
      <c r="ED221" s="100"/>
      <c r="EE221" s="106"/>
      <c r="EF221" s="41"/>
      <c r="EG221" s="56"/>
      <c r="EH221" s="226" t="str">
        <f t="shared" si="694"/>
        <v>Perennial Bioenergy Crops</v>
      </c>
      <c r="EI221" s="102"/>
      <c r="EJ221" s="100"/>
      <c r="EK221" s="106"/>
      <c r="EL221" s="41"/>
      <c r="EM221" s="56"/>
      <c r="EN221" s="226" t="str">
        <f t="shared" si="695"/>
        <v>Perennial Bioenergy Crops</v>
      </c>
      <c r="EO221" s="102"/>
      <c r="EP221" s="100"/>
      <c r="EQ221" s="106"/>
      <c r="ER221" s="41"/>
      <c r="ES221" s="56"/>
      <c r="ET221" s="226" t="str">
        <f t="shared" si="696"/>
        <v>Perennial Bioenergy Crops</v>
      </c>
      <c r="EU221" s="102"/>
      <c r="EV221" s="103"/>
      <c r="EW221" s="106"/>
      <c r="EX221" s="41"/>
      <c r="EY221" s="42"/>
      <c r="EZ221" s="226" t="str">
        <f t="shared" si="697"/>
        <v>Perennial Bioenergy Crops</v>
      </c>
      <c r="FA221" s="99"/>
      <c r="FB221" s="100"/>
      <c r="FC221" s="104"/>
      <c r="FD221" s="55"/>
      <c r="FE221" s="56"/>
      <c r="FF221" s="226" t="str">
        <f t="shared" si="698"/>
        <v>Perennial Bioenergy Crops</v>
      </c>
      <c r="FG221" s="102"/>
      <c r="FH221" s="103"/>
      <c r="FI221" s="106"/>
      <c r="FJ221" s="41"/>
      <c r="FK221" s="42"/>
      <c r="FL221" s="226" t="str">
        <f t="shared" si="699"/>
        <v>Perennial Bioenergy Crops</v>
      </c>
      <c r="FM221" s="102"/>
      <c r="FN221" s="103"/>
      <c r="FO221" s="106"/>
      <c r="FP221" s="41"/>
      <c r="FQ221" s="42"/>
      <c r="FR221" s="176">
        <f t="shared" si="671"/>
        <v>0</v>
      </c>
      <c r="FS221" s="32"/>
      <c r="FT221" s="34"/>
      <c r="FU221" s="34"/>
      <c r="FV221" s="38"/>
      <c r="FW221" s="37"/>
    </row>
    <row r="222" spans="1:179" ht="12.6" customHeight="1">
      <c r="A222" s="1094"/>
      <c r="B222" s="195" t="s">
        <v>552</v>
      </c>
      <c r="C222" s="226" t="str">
        <f t="shared" si="672"/>
        <v>Livestock Feed</v>
      </c>
      <c r="D222" s="100"/>
      <c r="E222" s="100"/>
      <c r="F222" s="105"/>
      <c r="G222" s="54"/>
      <c r="H222" s="56"/>
      <c r="I222" s="226" t="str">
        <f t="shared" si="673"/>
        <v>Livestock Feed</v>
      </c>
      <c r="J222" s="100"/>
      <c r="K222" s="100"/>
      <c r="L222" s="105"/>
      <c r="M222" s="54"/>
      <c r="N222" s="56"/>
      <c r="O222" s="226" t="str">
        <f t="shared" si="674"/>
        <v>Livestock Feed</v>
      </c>
      <c r="P222" s="100"/>
      <c r="Q222" s="100"/>
      <c r="R222" s="105"/>
      <c r="S222" s="54"/>
      <c r="T222" s="56"/>
      <c r="U222" s="226" t="str">
        <f t="shared" si="675"/>
        <v>Livestock Feed</v>
      </c>
      <c r="V222" s="100"/>
      <c r="W222" s="100"/>
      <c r="X222" s="105"/>
      <c r="Y222" s="54"/>
      <c r="Z222" s="56"/>
      <c r="AA222" s="226" t="str">
        <f t="shared" si="676"/>
        <v>Livestock Feed</v>
      </c>
      <c r="AB222" s="100"/>
      <c r="AC222" s="100"/>
      <c r="AD222" s="105"/>
      <c r="AE222" s="54"/>
      <c r="AF222" s="56"/>
      <c r="AG222" s="226" t="str">
        <f t="shared" si="677"/>
        <v>Livestock Feed</v>
      </c>
      <c r="AH222" s="100"/>
      <c r="AI222" s="100"/>
      <c r="AJ222" s="105"/>
      <c r="AK222" s="54"/>
      <c r="AL222" s="56"/>
      <c r="AM222" s="226" t="str">
        <f t="shared" si="678"/>
        <v>Livestock Feed</v>
      </c>
      <c r="AN222" s="100"/>
      <c r="AO222" s="100"/>
      <c r="AP222" s="105"/>
      <c r="AQ222" s="54"/>
      <c r="AR222" s="56"/>
      <c r="AS222" s="176">
        <f t="shared" si="679"/>
        <v>0</v>
      </c>
      <c r="AT222" s="226" t="str">
        <f t="shared" si="680"/>
        <v>Livestock Feed</v>
      </c>
      <c r="AU222" s="102"/>
      <c r="AV222" s="103"/>
      <c r="AW222" s="106"/>
      <c r="AX222" s="41"/>
      <c r="AY222" s="42"/>
      <c r="AZ222" s="226" t="str">
        <f t="shared" si="681"/>
        <v>Livestock Feed</v>
      </c>
      <c r="BA222" s="102"/>
      <c r="BB222" s="103"/>
      <c r="BC222" s="106"/>
      <c r="BD222" s="41"/>
      <c r="BE222" s="42"/>
      <c r="BF222" s="226" t="str">
        <f t="shared" si="682"/>
        <v>Livestock Feed</v>
      </c>
      <c r="BG222" s="102"/>
      <c r="BH222" s="103"/>
      <c r="BI222" s="106"/>
      <c r="BJ222" s="41"/>
      <c r="BK222" s="42"/>
      <c r="BL222" s="226" t="str">
        <f t="shared" si="683"/>
        <v>Livestock Feed</v>
      </c>
      <c r="BM222" s="99"/>
      <c r="BN222" s="100"/>
      <c r="BO222" s="104"/>
      <c r="BP222" s="55"/>
      <c r="BQ222" s="56"/>
      <c r="BR222" s="226" t="str">
        <f t="shared" si="684"/>
        <v>Livestock Feed</v>
      </c>
      <c r="BS222" s="99"/>
      <c r="BT222" s="100"/>
      <c r="BU222" s="104"/>
      <c r="BV222" s="55"/>
      <c r="BW222" s="56"/>
      <c r="BX222" s="226" t="str">
        <f t="shared" si="685"/>
        <v>Livestock Feed</v>
      </c>
      <c r="BY222" s="99"/>
      <c r="BZ222" s="100"/>
      <c r="CA222" s="104"/>
      <c r="CB222" s="55"/>
      <c r="CC222" s="56"/>
      <c r="CD222" s="226" t="str">
        <f t="shared" si="686"/>
        <v>Livestock Feed</v>
      </c>
      <c r="CE222" s="99"/>
      <c r="CF222" s="100"/>
      <c r="CG222" s="104"/>
      <c r="CH222" s="55"/>
      <c r="CI222" s="56"/>
      <c r="CJ222" s="176">
        <f t="shared" si="669"/>
        <v>0</v>
      </c>
      <c r="CK222" s="226" t="str">
        <f t="shared" si="687"/>
        <v>Livestock Feed</v>
      </c>
      <c r="CL222" s="102"/>
      <c r="CM222" s="100"/>
      <c r="CN222" s="106"/>
      <c r="CO222" s="55"/>
      <c r="CP222" s="56"/>
      <c r="CQ222" s="226" t="str">
        <f t="shared" si="688"/>
        <v>Livestock Feed</v>
      </c>
      <c r="CR222" s="102"/>
      <c r="CS222" s="100"/>
      <c r="CT222" s="106"/>
      <c r="CU222" s="55"/>
      <c r="CV222" s="56"/>
      <c r="CW222" s="226" t="str">
        <f t="shared" si="689"/>
        <v>Livestock Feed</v>
      </c>
      <c r="CX222" s="102"/>
      <c r="CY222" s="100"/>
      <c r="CZ222" s="106"/>
      <c r="DA222" s="55"/>
      <c r="DB222" s="56"/>
      <c r="DC222" s="226" t="str">
        <f t="shared" si="690"/>
        <v>Livestock Feed</v>
      </c>
      <c r="DD222" s="102"/>
      <c r="DE222" s="103"/>
      <c r="DF222" s="106"/>
      <c r="DG222" s="41"/>
      <c r="DH222" s="42"/>
      <c r="DI222" s="226" t="str">
        <f t="shared" si="691"/>
        <v>Livestock Feed</v>
      </c>
      <c r="DJ222" s="102"/>
      <c r="DK222" s="103"/>
      <c r="DL222" s="106"/>
      <c r="DM222" s="41"/>
      <c r="DN222" s="42"/>
      <c r="DO222" s="226" t="str">
        <f t="shared" si="692"/>
        <v>Livestock Feed</v>
      </c>
      <c r="DP222" s="102"/>
      <c r="DQ222" s="103"/>
      <c r="DR222" s="106"/>
      <c r="DS222" s="41"/>
      <c r="DT222" s="42"/>
      <c r="DU222" s="226"/>
      <c r="DV222" s="102"/>
      <c r="DW222" s="103"/>
      <c r="DX222" s="106"/>
      <c r="DY222" s="41"/>
      <c r="DZ222" s="42"/>
      <c r="EA222" s="176">
        <f t="shared" si="670"/>
        <v>0</v>
      </c>
      <c r="EB222" s="226" t="str">
        <f t="shared" si="693"/>
        <v>Livestock Feed</v>
      </c>
      <c r="EC222" s="102"/>
      <c r="ED222" s="100"/>
      <c r="EE222" s="106"/>
      <c r="EF222" s="41"/>
      <c r="EG222" s="56"/>
      <c r="EH222" s="226" t="str">
        <f t="shared" si="694"/>
        <v>Livestock Feed</v>
      </c>
      <c r="EI222" s="102"/>
      <c r="EJ222" s="100"/>
      <c r="EK222" s="106"/>
      <c r="EL222" s="41"/>
      <c r="EM222" s="56"/>
      <c r="EN222" s="226" t="str">
        <f t="shared" si="695"/>
        <v>Livestock Feed</v>
      </c>
      <c r="EO222" s="102"/>
      <c r="EP222" s="100"/>
      <c r="EQ222" s="106"/>
      <c r="ER222" s="41"/>
      <c r="ES222" s="56"/>
      <c r="ET222" s="226" t="str">
        <f t="shared" si="696"/>
        <v>Livestock Feed</v>
      </c>
      <c r="EU222" s="102"/>
      <c r="EV222" s="103"/>
      <c r="EW222" s="106"/>
      <c r="EX222" s="41"/>
      <c r="EY222" s="42"/>
      <c r="EZ222" s="226" t="str">
        <f t="shared" si="697"/>
        <v>Livestock Feed</v>
      </c>
      <c r="FA222" s="99"/>
      <c r="FB222" s="100"/>
      <c r="FC222" s="104"/>
      <c r="FD222" s="55"/>
      <c r="FE222" s="56"/>
      <c r="FF222" s="226" t="str">
        <f t="shared" si="698"/>
        <v>Livestock Feed</v>
      </c>
      <c r="FG222" s="102"/>
      <c r="FH222" s="103"/>
      <c r="FI222" s="106"/>
      <c r="FJ222" s="41"/>
      <c r="FK222" s="42"/>
      <c r="FL222" s="226" t="str">
        <f t="shared" si="699"/>
        <v>Livestock Feed</v>
      </c>
      <c r="FM222" s="102"/>
      <c r="FN222" s="103"/>
      <c r="FO222" s="106"/>
      <c r="FP222" s="41"/>
      <c r="FQ222" s="42"/>
      <c r="FR222" s="176">
        <f t="shared" si="671"/>
        <v>0</v>
      </c>
      <c r="FS222" s="32"/>
      <c r="FT222" s="34"/>
      <c r="FU222" s="34"/>
      <c r="FV222" s="38"/>
      <c r="FW222" s="37"/>
    </row>
    <row r="223" spans="1:179" ht="12.6" customHeight="1">
      <c r="A223" s="1094"/>
      <c r="B223" s="195" t="s">
        <v>1</v>
      </c>
      <c r="C223" s="226" t="str">
        <f t="shared" si="672"/>
        <v>SRI</v>
      </c>
      <c r="D223" s="100"/>
      <c r="E223" s="100"/>
      <c r="F223" s="105"/>
      <c r="G223" s="54"/>
      <c r="H223" s="56"/>
      <c r="I223" s="226" t="str">
        <f t="shared" si="673"/>
        <v>SRI</v>
      </c>
      <c r="J223" s="100"/>
      <c r="K223" s="100"/>
      <c r="L223" s="105"/>
      <c r="M223" s="54"/>
      <c r="N223" s="56"/>
      <c r="O223" s="226" t="str">
        <f t="shared" si="674"/>
        <v>SRI</v>
      </c>
      <c r="P223" s="100"/>
      <c r="Q223" s="100"/>
      <c r="R223" s="105"/>
      <c r="S223" s="54"/>
      <c r="T223" s="56"/>
      <c r="U223" s="226" t="str">
        <f t="shared" si="675"/>
        <v>SRI</v>
      </c>
      <c r="V223" s="100"/>
      <c r="W223" s="100"/>
      <c r="X223" s="105"/>
      <c r="Y223" s="54"/>
      <c r="Z223" s="56"/>
      <c r="AA223" s="226" t="str">
        <f t="shared" si="676"/>
        <v>SRI</v>
      </c>
      <c r="AB223" s="100"/>
      <c r="AC223" s="100"/>
      <c r="AD223" s="105"/>
      <c r="AE223" s="54"/>
      <c r="AF223" s="56"/>
      <c r="AG223" s="226" t="str">
        <f t="shared" si="677"/>
        <v>SRI</v>
      </c>
      <c r="AH223" s="100"/>
      <c r="AI223" s="100"/>
      <c r="AJ223" s="105"/>
      <c r="AK223" s="54"/>
      <c r="AL223" s="56"/>
      <c r="AM223" s="226" t="str">
        <f t="shared" si="678"/>
        <v>SRI</v>
      </c>
      <c r="AN223" s="100"/>
      <c r="AO223" s="100"/>
      <c r="AP223" s="105"/>
      <c r="AQ223" s="54"/>
      <c r="AR223" s="56"/>
      <c r="AS223" s="176">
        <f t="shared" si="679"/>
        <v>0</v>
      </c>
      <c r="AT223" s="226" t="str">
        <f t="shared" si="680"/>
        <v>SRI</v>
      </c>
      <c r="AU223" s="100"/>
      <c r="AV223" s="100"/>
      <c r="AW223" s="105"/>
      <c r="AX223" s="55"/>
      <c r="AY223" s="56"/>
      <c r="AZ223" s="226" t="str">
        <f t="shared" si="681"/>
        <v>SRI</v>
      </c>
      <c r="BA223" s="100"/>
      <c r="BB223" s="100"/>
      <c r="BC223" s="105"/>
      <c r="BD223" s="55"/>
      <c r="BE223" s="56"/>
      <c r="BF223" s="226" t="str">
        <f t="shared" si="682"/>
        <v>SRI</v>
      </c>
      <c r="BG223" s="100"/>
      <c r="BH223" s="100"/>
      <c r="BI223" s="105"/>
      <c r="BJ223" s="55"/>
      <c r="BK223" s="56"/>
      <c r="BL223" s="226" t="str">
        <f t="shared" si="683"/>
        <v>SRI</v>
      </c>
      <c r="BM223" s="100"/>
      <c r="BN223" s="100"/>
      <c r="BO223" s="105"/>
      <c r="BP223" s="55"/>
      <c r="BQ223" s="56"/>
      <c r="BR223" s="226" t="str">
        <f t="shared" si="684"/>
        <v>SRI</v>
      </c>
      <c r="BS223" s="100"/>
      <c r="BT223" s="100"/>
      <c r="BU223" s="105"/>
      <c r="BV223" s="55"/>
      <c r="BW223" s="56"/>
      <c r="BX223" s="226" t="str">
        <f t="shared" si="685"/>
        <v>SRI</v>
      </c>
      <c r="BY223" s="100"/>
      <c r="BZ223" s="100"/>
      <c r="CA223" s="105"/>
      <c r="CB223" s="55"/>
      <c r="CC223" s="56"/>
      <c r="CD223" s="226" t="str">
        <f t="shared" si="686"/>
        <v>SRI</v>
      </c>
      <c r="CE223" s="100"/>
      <c r="CF223" s="100"/>
      <c r="CG223" s="105"/>
      <c r="CH223" s="55"/>
      <c r="CI223" s="56"/>
      <c r="CJ223" s="176">
        <f t="shared" si="669"/>
        <v>0</v>
      </c>
      <c r="CK223" s="226" t="str">
        <f t="shared" si="687"/>
        <v>SRI</v>
      </c>
      <c r="CL223" s="122">
        <f>'Advance Control'!$F$130</f>
        <v>5.7993184576379973E-3</v>
      </c>
      <c r="CM223" s="100">
        <f t="shared" ref="CM223:CM227" si="724">CL223*$CK$234</f>
        <v>0.2164790065461267</v>
      </c>
      <c r="CN223" s="111">
        <f>'Advance Control'!$I$130</f>
        <v>3.9384033202584101E-2</v>
      </c>
      <c r="CO223" s="55">
        <f>(CL223+CN223)</f>
        <v>4.5183351660222096E-2</v>
      </c>
      <c r="CP223" s="56">
        <f t="shared" ref="CP223:CP227" si="725">CN223*$CK$234</f>
        <v>1.4701410939497799</v>
      </c>
      <c r="CQ223" s="226" t="str">
        <f t="shared" si="688"/>
        <v>SRI</v>
      </c>
      <c r="CR223" s="122">
        <f>'Advance Control'!$F$130</f>
        <v>5.7993184576379973E-3</v>
      </c>
      <c r="CS223" s="100">
        <f t="shared" ref="CS223:CS227" si="726">CR223*$CQ$234</f>
        <v>2.3874274668659733E-2</v>
      </c>
      <c r="CT223" s="111">
        <f>'Advance Control'!$I$130</f>
        <v>3.9384033202584101E-2</v>
      </c>
      <c r="CU223" s="55">
        <f>(CR223+CT223)</f>
        <v>4.5183351660222096E-2</v>
      </c>
      <c r="CV223" s="56">
        <f t="shared" ref="CV223:CV227" si="727">CT223*$CQ$234</f>
        <v>0.16213374607833966</v>
      </c>
      <c r="CW223" s="226" t="str">
        <f t="shared" si="689"/>
        <v>SRI</v>
      </c>
      <c r="CX223" s="122">
        <f>'Advance Control'!$F$130</f>
        <v>5.7993184576379973E-3</v>
      </c>
      <c r="CY223" s="100">
        <f t="shared" ref="CY223:CY227" si="728">CX223*$CW$234</f>
        <v>1.0240552518866329E-3</v>
      </c>
      <c r="CZ223" s="111">
        <f>'Advance Control'!$I$130</f>
        <v>3.9384033202584101E-2</v>
      </c>
      <c r="DA223" s="55">
        <f>(CX223+CZ223)</f>
        <v>4.5183351660222096E-2</v>
      </c>
      <c r="DB223" s="56">
        <f t="shared" ref="DB223:DB227" si="729">CZ223*$CW$234</f>
        <v>6.9545113509787062E-3</v>
      </c>
      <c r="DC223" s="226" t="str">
        <f t="shared" si="690"/>
        <v>SRI</v>
      </c>
      <c r="DD223" s="119"/>
      <c r="DE223" s="103"/>
      <c r="DF223" s="112"/>
      <c r="DG223" s="41"/>
      <c r="DH223" s="42"/>
      <c r="DI223" s="226" t="str">
        <f t="shared" si="691"/>
        <v>SRI</v>
      </c>
      <c r="DJ223" s="101"/>
      <c r="DK223" s="100"/>
      <c r="DL223" s="115"/>
      <c r="DM223" s="55"/>
      <c r="DN223" s="56"/>
      <c r="DO223" s="226" t="str">
        <f t="shared" si="692"/>
        <v>SRI</v>
      </c>
      <c r="DP223" s="119"/>
      <c r="DQ223" s="103"/>
      <c r="DR223" s="112"/>
      <c r="DS223" s="41"/>
      <c r="DT223" s="42"/>
      <c r="DU223" s="226" t="str">
        <f>$B223</f>
        <v>SRI</v>
      </c>
      <c r="DV223" s="119"/>
      <c r="DW223" s="103"/>
      <c r="DX223" s="112"/>
      <c r="DY223" s="41"/>
      <c r="DZ223" s="42"/>
      <c r="EA223" s="176">
        <f t="shared" si="670"/>
        <v>1.8806066878457715</v>
      </c>
      <c r="EB223" s="226" t="str">
        <f t="shared" si="693"/>
        <v>SRI</v>
      </c>
      <c r="EC223" s="122">
        <f>'Advance Control'!$F$130</f>
        <v>5.7993184576379973E-3</v>
      </c>
      <c r="ED223" s="100">
        <f t="shared" ref="ED223:ED227" si="730">EC223*$EB$234</f>
        <v>0.17095024493688196</v>
      </c>
      <c r="EE223" s="111">
        <f>'Advance Control'!$I$130</f>
        <v>3.9384033202584101E-2</v>
      </c>
      <c r="EF223" s="55">
        <f>(EC223+EE223)</f>
        <v>4.5183351660222096E-2</v>
      </c>
      <c r="EG223" s="56">
        <f t="shared" ref="EG223:EG227" si="731">EE223*$EB$234</f>
        <v>1.1609485100299541</v>
      </c>
      <c r="EH223" s="226" t="str">
        <f t="shared" si="694"/>
        <v>SRI</v>
      </c>
      <c r="EI223" s="122">
        <f>'Advance Control'!$F$130</f>
        <v>5.7993184576379973E-3</v>
      </c>
      <c r="EJ223" s="100">
        <f t="shared" ref="EJ223:EJ227" si="732">EI223*$EH$234</f>
        <v>2.3256983613391832E-2</v>
      </c>
      <c r="EK223" s="111">
        <f>'Advance Control'!$I$130</f>
        <v>3.9384033202584101E-2</v>
      </c>
      <c r="EL223" s="55">
        <f>(EI223+EK223)</f>
        <v>4.5183351660222096E-2</v>
      </c>
      <c r="EM223" s="56">
        <f t="shared" ref="EM223:EM227" si="733">EK223*$EH$234</f>
        <v>0.15794163081619023</v>
      </c>
      <c r="EN223" s="226" t="str">
        <f t="shared" si="695"/>
        <v>SRI</v>
      </c>
      <c r="EO223" s="122">
        <f>'Advance Control'!$F$130</f>
        <v>5.7993184576379973E-3</v>
      </c>
      <c r="EP223" s="100">
        <f t="shared" ref="EP223:EP227" si="734">EO223*$EN$234</f>
        <v>2.3593077315285783E-3</v>
      </c>
      <c r="EQ223" s="111">
        <f>'Advance Control'!$I$130</f>
        <v>3.9384033202584101E-2</v>
      </c>
      <c r="ER223" s="55">
        <f>(EO223+EQ223)</f>
        <v>4.5183351660222096E-2</v>
      </c>
      <c r="ES223" s="56">
        <f t="shared" ref="ES223:ES227" si="735">EQ223*$EN$234</f>
        <v>1.6022409307641275E-2</v>
      </c>
      <c r="ET223" s="226" t="str">
        <f t="shared" si="696"/>
        <v>SRI</v>
      </c>
      <c r="EU223" s="119"/>
      <c r="EV223" s="103"/>
      <c r="EW223" s="112"/>
      <c r="EX223" s="41"/>
      <c r="EY223" s="42"/>
      <c r="EZ223" s="226" t="str">
        <f t="shared" si="697"/>
        <v>SRI</v>
      </c>
      <c r="FA223" s="101"/>
      <c r="FB223" s="100"/>
      <c r="FC223" s="115"/>
      <c r="FD223" s="55"/>
      <c r="FE223" s="56"/>
      <c r="FF223" s="226" t="str">
        <f t="shared" si="698"/>
        <v>SRI</v>
      </c>
      <c r="FG223" s="119"/>
      <c r="FH223" s="103"/>
      <c r="FI223" s="112"/>
      <c r="FJ223" s="41"/>
      <c r="FK223" s="42"/>
      <c r="FL223" s="226" t="str">
        <f t="shared" si="699"/>
        <v>SRI</v>
      </c>
      <c r="FM223" s="119"/>
      <c r="FN223" s="103"/>
      <c r="FO223" s="112"/>
      <c r="FP223" s="41"/>
      <c r="FQ223" s="42"/>
      <c r="FR223" s="176">
        <f t="shared" si="671"/>
        <v>1.5314790864355881</v>
      </c>
      <c r="FS223" s="34"/>
      <c r="FT223" s="34"/>
      <c r="FU223" s="34"/>
      <c r="FV223" s="38"/>
      <c r="FW223" s="37"/>
    </row>
    <row r="224" spans="1:179" ht="12.6" customHeight="1">
      <c r="A224" s="1094"/>
      <c r="B224" s="195" t="s">
        <v>90</v>
      </c>
      <c r="C224" s="226" t="str">
        <f t="shared" si="672"/>
        <v>Improved Rice</v>
      </c>
      <c r="D224" s="100"/>
      <c r="E224" s="100"/>
      <c r="F224" s="105"/>
      <c r="G224" s="54"/>
      <c r="H224" s="56"/>
      <c r="I224" s="226" t="str">
        <f t="shared" si="673"/>
        <v>Improved Rice</v>
      </c>
      <c r="J224" s="100"/>
      <c r="K224" s="100"/>
      <c r="L224" s="105"/>
      <c r="M224" s="54"/>
      <c r="N224" s="56"/>
      <c r="O224" s="226" t="str">
        <f t="shared" si="674"/>
        <v>Improved Rice</v>
      </c>
      <c r="P224" s="100"/>
      <c r="Q224" s="100"/>
      <c r="R224" s="105"/>
      <c r="S224" s="54"/>
      <c r="T224" s="56"/>
      <c r="U224" s="226" t="str">
        <f t="shared" si="675"/>
        <v>Improved Rice</v>
      </c>
      <c r="V224" s="100"/>
      <c r="W224" s="100"/>
      <c r="X224" s="105"/>
      <c r="Y224" s="54"/>
      <c r="Z224" s="56"/>
      <c r="AA224" s="226" t="str">
        <f t="shared" si="676"/>
        <v>Improved Rice</v>
      </c>
      <c r="AB224" s="100"/>
      <c r="AC224" s="100"/>
      <c r="AD224" s="105"/>
      <c r="AE224" s="54"/>
      <c r="AF224" s="56"/>
      <c r="AG224" s="226" t="str">
        <f t="shared" si="677"/>
        <v>Improved Rice</v>
      </c>
      <c r="AH224" s="100"/>
      <c r="AI224" s="100"/>
      <c r="AJ224" s="105"/>
      <c r="AK224" s="54"/>
      <c r="AL224" s="56"/>
      <c r="AM224" s="226" t="str">
        <f t="shared" si="678"/>
        <v>Improved Rice</v>
      </c>
      <c r="AN224" s="100"/>
      <c r="AO224" s="100"/>
      <c r="AP224" s="105"/>
      <c r="AQ224" s="54"/>
      <c r="AR224" s="56"/>
      <c r="AS224" s="176">
        <f t="shared" si="679"/>
        <v>0</v>
      </c>
      <c r="AT224" s="226" t="str">
        <f t="shared" si="680"/>
        <v>Improved Rice</v>
      </c>
      <c r="AU224" s="100"/>
      <c r="AV224" s="100"/>
      <c r="AW224" s="105"/>
      <c r="AX224" s="54"/>
      <c r="AY224" s="56"/>
      <c r="AZ224" s="226" t="str">
        <f t="shared" si="681"/>
        <v>Improved Rice</v>
      </c>
      <c r="BA224" s="100"/>
      <c r="BB224" s="100"/>
      <c r="BC224" s="105"/>
      <c r="BD224" s="54"/>
      <c r="BE224" s="56"/>
      <c r="BF224" s="226" t="str">
        <f t="shared" si="682"/>
        <v>Improved Rice</v>
      </c>
      <c r="BG224" s="100"/>
      <c r="BH224" s="100"/>
      <c r="BI224" s="105"/>
      <c r="BJ224" s="54"/>
      <c r="BK224" s="56"/>
      <c r="BL224" s="226" t="str">
        <f t="shared" si="683"/>
        <v>Improved Rice</v>
      </c>
      <c r="BM224" s="100"/>
      <c r="BN224" s="100"/>
      <c r="BO224" s="105"/>
      <c r="BP224" s="54"/>
      <c r="BQ224" s="56"/>
      <c r="BR224" s="226" t="str">
        <f t="shared" si="684"/>
        <v>Improved Rice</v>
      </c>
      <c r="BS224" s="100"/>
      <c r="BT224" s="100"/>
      <c r="BU224" s="105"/>
      <c r="BV224" s="54"/>
      <c r="BW224" s="56"/>
      <c r="BX224" s="226" t="str">
        <f t="shared" si="685"/>
        <v>Improved Rice</v>
      </c>
      <c r="BY224" s="100"/>
      <c r="BZ224" s="100"/>
      <c r="CA224" s="105"/>
      <c r="CB224" s="54"/>
      <c r="CC224" s="56"/>
      <c r="CD224" s="226" t="str">
        <f t="shared" si="686"/>
        <v>Improved Rice</v>
      </c>
      <c r="CE224" s="100"/>
      <c r="CF224" s="100"/>
      <c r="CG224" s="105"/>
      <c r="CH224" s="54"/>
      <c r="CI224" s="56"/>
      <c r="CJ224" s="176">
        <f t="shared" si="669"/>
        <v>0</v>
      </c>
      <c r="CK224" s="226" t="str">
        <f t="shared" si="687"/>
        <v>Improved Rice</v>
      </c>
      <c r="CL224" s="119">
        <f>'Advance Control'!$F$131</f>
        <v>3.5344627314369895E-2</v>
      </c>
      <c r="CM224" s="100">
        <f t="shared" si="724"/>
        <v>1.3193567250442415</v>
      </c>
      <c r="CN224" s="111">
        <f>'Advance Control'!$I$131</f>
        <v>6.1104450268027279E-2</v>
      </c>
      <c r="CO224" s="55">
        <f>(CL224+CN224)</f>
        <v>9.644907758239718E-2</v>
      </c>
      <c r="CP224" s="56">
        <f t="shared" si="725"/>
        <v>2.2809284894758668</v>
      </c>
      <c r="CQ224" s="226" t="str">
        <f t="shared" si="688"/>
        <v>Improved Rice</v>
      </c>
      <c r="CR224" s="119">
        <f>'Advance Control'!$F$131</f>
        <v>3.5344627314369895E-2</v>
      </c>
      <c r="CS224" s="100">
        <f t="shared" si="726"/>
        <v>0.14550457036090447</v>
      </c>
      <c r="CT224" s="111">
        <f>'Advance Control'!$I$131</f>
        <v>6.1104450268027279E-2</v>
      </c>
      <c r="CU224" s="55">
        <f>(CR224+CT224)</f>
        <v>9.644907758239718E-2</v>
      </c>
      <c r="CV224" s="56">
        <f t="shared" si="727"/>
        <v>0.25155101238749805</v>
      </c>
      <c r="CW224" s="226" t="str">
        <f t="shared" si="689"/>
        <v>Improved Rice</v>
      </c>
      <c r="CX224" s="119">
        <f>'Advance Control'!$F$131</f>
        <v>3.5344627314369895E-2</v>
      </c>
      <c r="CY224" s="100">
        <f t="shared" si="728"/>
        <v>6.2412249804260651E-3</v>
      </c>
      <c r="CZ224" s="111">
        <f>'Advance Control'!$I$131</f>
        <v>6.1104450268027279E-2</v>
      </c>
      <c r="DA224" s="55">
        <f>(CX224+CZ224)</f>
        <v>9.644907758239718E-2</v>
      </c>
      <c r="DB224" s="56">
        <f t="shared" si="729"/>
        <v>1.0789946037228795E-2</v>
      </c>
      <c r="DC224" s="226" t="str">
        <f t="shared" si="690"/>
        <v>Improved Rice</v>
      </c>
      <c r="DD224" s="119"/>
      <c r="DE224" s="103"/>
      <c r="DF224" s="112"/>
      <c r="DG224" s="41"/>
      <c r="DH224" s="42"/>
      <c r="DI224" s="226" t="str">
        <f t="shared" si="691"/>
        <v>Improved Rice</v>
      </c>
      <c r="DJ224" s="101"/>
      <c r="DK224" s="100"/>
      <c r="DL224" s="115"/>
      <c r="DM224" s="55"/>
      <c r="DN224" s="56"/>
      <c r="DO224" s="226" t="str">
        <f t="shared" si="692"/>
        <v>Improved Rice</v>
      </c>
      <c r="DP224" s="119"/>
      <c r="DQ224" s="103"/>
      <c r="DR224" s="112"/>
      <c r="DS224" s="41"/>
      <c r="DT224" s="42"/>
      <c r="DU224" s="226" t="str">
        <f>$B224</f>
        <v>Improved Rice</v>
      </c>
      <c r="DV224" s="119"/>
      <c r="DW224" s="103"/>
      <c r="DX224" s="112"/>
      <c r="DY224" s="41"/>
      <c r="DZ224" s="42"/>
      <c r="EA224" s="176">
        <f t="shared" si="670"/>
        <v>4.0143719682861665</v>
      </c>
      <c r="EB224" s="226" t="str">
        <f t="shared" si="693"/>
        <v>Improved Rice</v>
      </c>
      <c r="EC224" s="119">
        <f>'Advance Control'!$F$131</f>
        <v>3.5344627314369895E-2</v>
      </c>
      <c r="ED224" s="100">
        <f t="shared" si="730"/>
        <v>1.041876341285672</v>
      </c>
      <c r="EE224" s="111">
        <f>'Advance Control'!$I$131</f>
        <v>6.1104450268027279E-2</v>
      </c>
      <c r="EF224" s="55">
        <f>(EC224+EE224)</f>
        <v>9.644907758239718E-2</v>
      </c>
      <c r="EG224" s="56">
        <f t="shared" si="731"/>
        <v>1.8012152318166128</v>
      </c>
      <c r="EH224" s="226" t="str">
        <f t="shared" si="694"/>
        <v>Improved Rice</v>
      </c>
      <c r="EI224" s="119">
        <f>'Advance Control'!$F$131</f>
        <v>3.5344627314369895E-2</v>
      </c>
      <c r="EJ224" s="100">
        <f t="shared" si="732"/>
        <v>0.14174241754030834</v>
      </c>
      <c r="EK224" s="111">
        <f>'Advance Control'!$I$131</f>
        <v>6.1104450268027279E-2</v>
      </c>
      <c r="EL224" s="55">
        <f>(EI224+EK224)</f>
        <v>9.644907758239718E-2</v>
      </c>
      <c r="EM224" s="56">
        <f t="shared" si="733"/>
        <v>0.24504693249206874</v>
      </c>
      <c r="EN224" s="226" t="str">
        <f t="shared" si="695"/>
        <v>Improved Rice</v>
      </c>
      <c r="EO224" s="119">
        <f>'Advance Control'!$F$131</f>
        <v>3.5344627314369895E-2</v>
      </c>
      <c r="EP224" s="100">
        <f t="shared" si="734"/>
        <v>1.4379078007168531E-2</v>
      </c>
      <c r="EQ224" s="111">
        <f>'Advance Control'!$I$131</f>
        <v>6.1104450268027279E-2</v>
      </c>
      <c r="ER224" s="55">
        <f>(EO224+EQ224)</f>
        <v>9.644907758239718E-2</v>
      </c>
      <c r="ES224" s="56">
        <f t="shared" si="735"/>
        <v>2.4858817980290198E-2</v>
      </c>
      <c r="ET224" s="226" t="str">
        <f t="shared" si="696"/>
        <v>Improved Rice</v>
      </c>
      <c r="EU224" s="119"/>
      <c r="EV224" s="103"/>
      <c r="EW224" s="112"/>
      <c r="EX224" s="41"/>
      <c r="EY224" s="42"/>
      <c r="EZ224" s="226" t="str">
        <f t="shared" si="697"/>
        <v>Improved Rice</v>
      </c>
      <c r="FA224" s="101"/>
      <c r="FB224" s="100"/>
      <c r="FC224" s="115"/>
      <c r="FD224" s="55"/>
      <c r="FE224" s="56"/>
      <c r="FF224" s="226" t="str">
        <f t="shared" si="698"/>
        <v>Improved Rice</v>
      </c>
      <c r="FG224" s="119"/>
      <c r="FH224" s="103"/>
      <c r="FI224" s="112"/>
      <c r="FJ224" s="41"/>
      <c r="FK224" s="42"/>
      <c r="FL224" s="226" t="str">
        <f t="shared" si="699"/>
        <v>Improved Rice</v>
      </c>
      <c r="FM224" s="119"/>
      <c r="FN224" s="103"/>
      <c r="FO224" s="112"/>
      <c r="FP224" s="41"/>
      <c r="FQ224" s="42"/>
      <c r="FR224" s="176">
        <f t="shared" si="671"/>
        <v>3.2691188191221201</v>
      </c>
      <c r="FS224" s="34"/>
      <c r="FT224" s="34"/>
      <c r="FU224" s="34"/>
      <c r="FV224" s="38"/>
      <c r="FW224" s="37"/>
    </row>
    <row r="225" spans="1:180" ht="12.6" customHeight="1">
      <c r="A225" s="1094"/>
      <c r="B225" s="222" t="s">
        <v>86</v>
      </c>
      <c r="C225" s="226" t="str">
        <f t="shared" si="672"/>
        <v>Conservation Agriculture</v>
      </c>
      <c r="D225" s="100"/>
      <c r="E225" s="100"/>
      <c r="F225" s="105"/>
      <c r="G225" s="54"/>
      <c r="H225" s="56"/>
      <c r="I225" s="226" t="str">
        <f t="shared" si="673"/>
        <v>Conservation Agriculture</v>
      </c>
      <c r="J225" s="100"/>
      <c r="K225" s="100"/>
      <c r="L225" s="105"/>
      <c r="M225" s="54"/>
      <c r="N225" s="56"/>
      <c r="O225" s="226" t="str">
        <f t="shared" si="674"/>
        <v>Conservation Agriculture</v>
      </c>
      <c r="P225" s="100"/>
      <c r="Q225" s="100"/>
      <c r="R225" s="105"/>
      <c r="S225" s="54"/>
      <c r="T225" s="56"/>
      <c r="U225" s="226" t="str">
        <f t="shared" si="675"/>
        <v>Conservation Agriculture</v>
      </c>
      <c r="V225" s="100"/>
      <c r="W225" s="100"/>
      <c r="X225" s="105"/>
      <c r="Y225" s="54"/>
      <c r="Z225" s="56"/>
      <c r="AA225" s="226" t="str">
        <f t="shared" si="676"/>
        <v>Conservation Agriculture</v>
      </c>
      <c r="AB225" s="100"/>
      <c r="AC225" s="100"/>
      <c r="AD225" s="105"/>
      <c r="AE225" s="54"/>
      <c r="AF225" s="56"/>
      <c r="AG225" s="226" t="str">
        <f t="shared" si="677"/>
        <v>Conservation Agriculture</v>
      </c>
      <c r="AH225" s="100"/>
      <c r="AI225" s="100"/>
      <c r="AJ225" s="105"/>
      <c r="AK225" s="54"/>
      <c r="AL225" s="56"/>
      <c r="AM225" s="226" t="str">
        <f t="shared" si="678"/>
        <v>Conservation Agriculture</v>
      </c>
      <c r="AN225" s="100"/>
      <c r="AO225" s="100"/>
      <c r="AP225" s="105"/>
      <c r="AQ225" s="54"/>
      <c r="AR225" s="56"/>
      <c r="AS225" s="176">
        <f t="shared" si="679"/>
        <v>0</v>
      </c>
      <c r="AT225" s="226" t="str">
        <f t="shared" si="680"/>
        <v>Conservation Agriculture</v>
      </c>
      <c r="AU225" s="100"/>
      <c r="AV225" s="100"/>
      <c r="AW225" s="105"/>
      <c r="AX225" s="55"/>
      <c r="AY225" s="56"/>
      <c r="AZ225" s="226" t="str">
        <f t="shared" si="681"/>
        <v>Conservation Agriculture</v>
      </c>
      <c r="BA225" s="100"/>
      <c r="BB225" s="100"/>
      <c r="BC225" s="105"/>
      <c r="BD225" s="55"/>
      <c r="BE225" s="56"/>
      <c r="BF225" s="226" t="str">
        <f t="shared" si="682"/>
        <v>Conservation Agriculture</v>
      </c>
      <c r="BG225" s="100"/>
      <c r="BH225" s="100"/>
      <c r="BI225" s="105"/>
      <c r="BJ225" s="55"/>
      <c r="BK225" s="56"/>
      <c r="BL225" s="226" t="str">
        <f t="shared" si="683"/>
        <v>Conservation Agriculture</v>
      </c>
      <c r="BM225" s="100"/>
      <c r="BN225" s="100"/>
      <c r="BO225" s="105"/>
      <c r="BP225" s="55"/>
      <c r="BQ225" s="56"/>
      <c r="BR225" s="226" t="str">
        <f t="shared" si="684"/>
        <v>Conservation Agriculture</v>
      </c>
      <c r="BS225" s="100"/>
      <c r="BT225" s="100"/>
      <c r="BU225" s="105"/>
      <c r="BV225" s="55"/>
      <c r="BW225" s="56"/>
      <c r="BX225" s="226" t="str">
        <f t="shared" si="685"/>
        <v>Conservation Agriculture</v>
      </c>
      <c r="BY225" s="100"/>
      <c r="BZ225" s="100"/>
      <c r="CA225" s="105"/>
      <c r="CB225" s="55"/>
      <c r="CC225" s="56"/>
      <c r="CD225" s="226" t="str">
        <f t="shared" si="686"/>
        <v>Conservation Agriculture</v>
      </c>
      <c r="CE225" s="100"/>
      <c r="CF225" s="100"/>
      <c r="CG225" s="105"/>
      <c r="CH225" s="55"/>
      <c r="CI225" s="56"/>
      <c r="CJ225" s="176">
        <f t="shared" si="669"/>
        <v>0</v>
      </c>
      <c r="CK225" s="226" t="str">
        <f t="shared" si="687"/>
        <v>Conservation Agriculture</v>
      </c>
      <c r="CL225" s="119">
        <f>'Advance Control'!$F$132</f>
        <v>0.12859119675068839</v>
      </c>
      <c r="CM225" s="100">
        <f t="shared" si="724"/>
        <v>4.800097585002149</v>
      </c>
      <c r="CN225" s="111">
        <f>'Advance Control'!$I$132</f>
        <v>0.46661257031185266</v>
      </c>
      <c r="CO225" s="55">
        <f>(CL225+CN225)</f>
        <v>0.59520376706254108</v>
      </c>
      <c r="CP225" s="56">
        <f t="shared" si="725"/>
        <v>17.417878738838155</v>
      </c>
      <c r="CQ225" s="226" t="str">
        <f t="shared" si="688"/>
        <v>Conservation Agriculture</v>
      </c>
      <c r="CR225" s="119">
        <f>'Advance Control'!$F$132</f>
        <v>0.12859119675068839</v>
      </c>
      <c r="CS225" s="100">
        <f t="shared" si="726"/>
        <v>0.52937626612903543</v>
      </c>
      <c r="CT225" s="111">
        <f>'Advance Control'!$I$132</f>
        <v>0.46661257031185266</v>
      </c>
      <c r="CU225" s="55">
        <f>(CR225+CT225)</f>
        <v>0.59520376706254108</v>
      </c>
      <c r="CV225" s="56">
        <f t="shared" si="727"/>
        <v>1.9209216994804756</v>
      </c>
      <c r="CW225" s="226" t="str">
        <f t="shared" si="689"/>
        <v>Conservation Agriculture</v>
      </c>
      <c r="CX225" s="119">
        <f>'Advance Control'!$F$132</f>
        <v>0.12859119675068839</v>
      </c>
      <c r="CY225" s="100">
        <f t="shared" si="728"/>
        <v>2.270689070463006E-2</v>
      </c>
      <c r="CZ225" s="111">
        <f>'Advance Control'!$I$132</f>
        <v>0.46661257031185266</v>
      </c>
      <c r="DA225" s="55">
        <f>(CX225+CZ225)</f>
        <v>0.59520376706254108</v>
      </c>
      <c r="DB225" s="56">
        <f t="shared" si="729"/>
        <v>8.2395380890807571E-2</v>
      </c>
      <c r="DC225" s="226" t="str">
        <f t="shared" si="690"/>
        <v>Conservation Agriculture</v>
      </c>
      <c r="DD225" s="119"/>
      <c r="DE225" s="103"/>
      <c r="DF225" s="112"/>
      <c r="DG225" s="41"/>
      <c r="DH225" s="42"/>
      <c r="DI225" s="226" t="str">
        <f t="shared" si="691"/>
        <v>Conservation Agriculture</v>
      </c>
      <c r="DJ225" s="101"/>
      <c r="DK225" s="100"/>
      <c r="DL225" s="115"/>
      <c r="DM225" s="55"/>
      <c r="DN225" s="56"/>
      <c r="DO225" s="226" t="str">
        <f t="shared" si="692"/>
        <v>Conservation Agriculture</v>
      </c>
      <c r="DP225" s="119"/>
      <c r="DQ225" s="103"/>
      <c r="DR225" s="112"/>
      <c r="DS225" s="41"/>
      <c r="DT225" s="42"/>
      <c r="DU225" s="226" t="str">
        <f>$B225</f>
        <v>Conservation Agriculture</v>
      </c>
      <c r="DV225" s="119"/>
      <c r="DW225" s="103"/>
      <c r="DX225" s="112"/>
      <c r="DY225" s="41"/>
      <c r="DZ225" s="42"/>
      <c r="EA225" s="176">
        <f t="shared" si="670"/>
        <v>24.773376561045254</v>
      </c>
      <c r="EB225" s="226" t="str">
        <f t="shared" si="693"/>
        <v>Conservation Agriculture</v>
      </c>
      <c r="EC225" s="119">
        <f>'Advance Control'!$F$132</f>
        <v>0.12859119675068839</v>
      </c>
      <c r="ED225" s="100">
        <f t="shared" si="730"/>
        <v>3.7905655193507495</v>
      </c>
      <c r="EE225" s="111">
        <f>'Advance Control'!$I$132</f>
        <v>0.46661257031185266</v>
      </c>
      <c r="EF225" s="55">
        <f>(EC225+EE225)</f>
        <v>0.59520376706254108</v>
      </c>
      <c r="EG225" s="56">
        <f t="shared" si="731"/>
        <v>13.754639233577763</v>
      </c>
      <c r="EH225" s="226" t="str">
        <f t="shared" si="694"/>
        <v>Conservation Agriculture</v>
      </c>
      <c r="EI225" s="119">
        <f>'Advance Control'!$F$132</f>
        <v>0.12859119675068839</v>
      </c>
      <c r="EJ225" s="100">
        <f t="shared" si="732"/>
        <v>0.51568876196449864</v>
      </c>
      <c r="EK225" s="111">
        <f>'Advance Control'!$I$132</f>
        <v>0.46661257031185266</v>
      </c>
      <c r="EL225" s="55">
        <f>(EI225+EK225)</f>
        <v>0.59520376706254108</v>
      </c>
      <c r="EM225" s="56">
        <f t="shared" si="733"/>
        <v>1.8712545242713416</v>
      </c>
      <c r="EN225" s="226" t="str">
        <f t="shared" si="695"/>
        <v>Conservation Agriculture</v>
      </c>
      <c r="EO225" s="119">
        <f>'Advance Control'!$F$132</f>
        <v>0.12859119675068839</v>
      </c>
      <c r="EP225" s="100">
        <f t="shared" si="734"/>
        <v>5.2314113618098804E-2</v>
      </c>
      <c r="EQ225" s="111">
        <f>'Advance Control'!$I$132</f>
        <v>0.46661257031185266</v>
      </c>
      <c r="ER225" s="55">
        <f>(EO225+EQ225)</f>
        <v>0.59520376706254108</v>
      </c>
      <c r="ES225" s="56">
        <f t="shared" si="735"/>
        <v>0.18982965891711945</v>
      </c>
      <c r="ET225" s="226" t="str">
        <f t="shared" si="696"/>
        <v>Conservation Agriculture</v>
      </c>
      <c r="EU225" s="119"/>
      <c r="EV225" s="103"/>
      <c r="EW225" s="112"/>
      <c r="EX225" s="41"/>
      <c r="EY225" s="42"/>
      <c r="EZ225" s="226" t="str">
        <f t="shared" si="697"/>
        <v>Conservation Agriculture</v>
      </c>
      <c r="FA225" s="101"/>
      <c r="FB225" s="100"/>
      <c r="FC225" s="115"/>
      <c r="FD225" s="55"/>
      <c r="FE225" s="56"/>
      <c r="FF225" s="226" t="str">
        <f t="shared" si="698"/>
        <v>Conservation Agriculture</v>
      </c>
      <c r="FG225" s="119"/>
      <c r="FH225" s="103"/>
      <c r="FI225" s="112"/>
      <c r="FJ225" s="41"/>
      <c r="FK225" s="42"/>
      <c r="FL225" s="226" t="str">
        <f t="shared" si="699"/>
        <v>Conservation Agriculture</v>
      </c>
      <c r="FM225" s="119"/>
      <c r="FN225" s="103"/>
      <c r="FO225" s="112"/>
      <c r="FP225" s="41"/>
      <c r="FQ225" s="42"/>
      <c r="FR225" s="176">
        <f t="shared" si="671"/>
        <v>20.174291811699572</v>
      </c>
      <c r="FS225" s="34"/>
      <c r="FT225" s="34"/>
      <c r="FU225" s="34"/>
      <c r="FV225" s="38"/>
      <c r="FW225" s="37"/>
    </row>
    <row r="226" spans="1:180" ht="12.6" customHeight="1">
      <c r="A226" s="1094"/>
      <c r="B226" s="195" t="s">
        <v>87</v>
      </c>
      <c r="C226" s="226" t="str">
        <f t="shared" si="672"/>
        <v>Regenerative Agriculture</v>
      </c>
      <c r="D226" s="100"/>
      <c r="E226" s="100"/>
      <c r="F226" s="105"/>
      <c r="G226" s="54"/>
      <c r="H226" s="56"/>
      <c r="I226" s="226" t="str">
        <f t="shared" si="673"/>
        <v>Regenerative Agriculture</v>
      </c>
      <c r="J226" s="100"/>
      <c r="K226" s="100"/>
      <c r="L226" s="105"/>
      <c r="M226" s="54"/>
      <c r="N226" s="56"/>
      <c r="O226" s="226" t="str">
        <f t="shared" si="674"/>
        <v>Regenerative Agriculture</v>
      </c>
      <c r="P226" s="100"/>
      <c r="Q226" s="100"/>
      <c r="R226" s="105"/>
      <c r="S226" s="54"/>
      <c r="T226" s="56"/>
      <c r="U226" s="226" t="str">
        <f t="shared" si="675"/>
        <v>Regenerative Agriculture</v>
      </c>
      <c r="V226" s="100"/>
      <c r="W226" s="100"/>
      <c r="X226" s="105"/>
      <c r="Y226" s="54"/>
      <c r="Z226" s="56"/>
      <c r="AA226" s="226" t="str">
        <f t="shared" si="676"/>
        <v>Regenerative Agriculture</v>
      </c>
      <c r="AB226" s="100"/>
      <c r="AC226" s="100"/>
      <c r="AD226" s="105"/>
      <c r="AE226" s="54"/>
      <c r="AF226" s="56"/>
      <c r="AG226" s="226" t="str">
        <f t="shared" si="677"/>
        <v>Regenerative Agriculture</v>
      </c>
      <c r="AH226" s="100"/>
      <c r="AI226" s="100"/>
      <c r="AJ226" s="105"/>
      <c r="AK226" s="54"/>
      <c r="AL226" s="56"/>
      <c r="AM226" s="226" t="str">
        <f t="shared" si="678"/>
        <v>Regenerative Agriculture</v>
      </c>
      <c r="AN226" s="100"/>
      <c r="AO226" s="100"/>
      <c r="AP226" s="105"/>
      <c r="AQ226" s="54"/>
      <c r="AR226" s="56"/>
      <c r="AS226" s="176">
        <f t="shared" si="679"/>
        <v>0</v>
      </c>
      <c r="AT226" s="226" t="str">
        <f t="shared" si="680"/>
        <v>Regenerative Agriculture</v>
      </c>
      <c r="AU226" s="100"/>
      <c r="AV226" s="100"/>
      <c r="AW226" s="105"/>
      <c r="AX226" s="55"/>
      <c r="AY226" s="56"/>
      <c r="AZ226" s="226" t="str">
        <f t="shared" si="681"/>
        <v>Regenerative Agriculture</v>
      </c>
      <c r="BA226" s="100"/>
      <c r="BB226" s="100"/>
      <c r="BC226" s="105"/>
      <c r="BD226" s="55"/>
      <c r="BE226" s="56"/>
      <c r="BF226" s="226" t="str">
        <f t="shared" si="682"/>
        <v>Regenerative Agriculture</v>
      </c>
      <c r="BG226" s="100"/>
      <c r="BH226" s="100"/>
      <c r="BI226" s="105"/>
      <c r="BJ226" s="55"/>
      <c r="BK226" s="56"/>
      <c r="BL226" s="226" t="str">
        <f t="shared" si="683"/>
        <v>Regenerative Agriculture</v>
      </c>
      <c r="BM226" s="100"/>
      <c r="BN226" s="100"/>
      <c r="BO226" s="105"/>
      <c r="BP226" s="55"/>
      <c r="BQ226" s="56"/>
      <c r="BR226" s="226" t="str">
        <f t="shared" si="684"/>
        <v>Regenerative Agriculture</v>
      </c>
      <c r="BS226" s="100"/>
      <c r="BT226" s="100"/>
      <c r="BU226" s="105"/>
      <c r="BV226" s="55"/>
      <c r="BW226" s="56"/>
      <c r="BX226" s="226" t="str">
        <f t="shared" si="685"/>
        <v>Regenerative Agriculture</v>
      </c>
      <c r="BY226" s="100"/>
      <c r="BZ226" s="100"/>
      <c r="CA226" s="105"/>
      <c r="CB226" s="55"/>
      <c r="CC226" s="56"/>
      <c r="CD226" s="226" t="str">
        <f t="shared" si="686"/>
        <v>Regenerative Agriculture</v>
      </c>
      <c r="CE226" s="100"/>
      <c r="CF226" s="100"/>
      <c r="CG226" s="105"/>
      <c r="CH226" s="55"/>
      <c r="CI226" s="56"/>
      <c r="CJ226" s="176">
        <f t="shared" si="669"/>
        <v>0</v>
      </c>
      <c r="CK226" s="226" t="str">
        <f t="shared" si="687"/>
        <v>Regenerative Agriculture</v>
      </c>
      <c r="CL226" s="119"/>
      <c r="CM226" s="100"/>
      <c r="CN226" s="112"/>
      <c r="CO226" s="55"/>
      <c r="CP226" s="56"/>
      <c r="CQ226" s="226" t="str">
        <f t="shared" si="688"/>
        <v>Regenerative Agriculture</v>
      </c>
      <c r="CR226" s="119"/>
      <c r="CS226" s="100"/>
      <c r="CT226" s="112"/>
      <c r="CU226" s="55"/>
      <c r="CV226" s="56"/>
      <c r="CW226" s="226" t="str">
        <f t="shared" si="689"/>
        <v>Regenerative Agriculture</v>
      </c>
      <c r="CX226" s="119"/>
      <c r="CY226" s="100"/>
      <c r="CZ226" s="112"/>
      <c r="DA226" s="55"/>
      <c r="DB226" s="56"/>
      <c r="DC226" s="226" t="str">
        <f t="shared" si="690"/>
        <v>Regenerative Agriculture</v>
      </c>
      <c r="DD226" s="119"/>
      <c r="DE226" s="103"/>
      <c r="DF226" s="112"/>
      <c r="DG226" s="41"/>
      <c r="DH226" s="42"/>
      <c r="DI226" s="226" t="str">
        <f t="shared" si="691"/>
        <v>Regenerative Agriculture</v>
      </c>
      <c r="DJ226" s="101"/>
      <c r="DK226" s="100"/>
      <c r="DL226" s="115"/>
      <c r="DM226" s="55"/>
      <c r="DN226" s="56"/>
      <c r="DO226" s="226" t="str">
        <f t="shared" si="692"/>
        <v>Regenerative Agriculture</v>
      </c>
      <c r="DP226" s="119"/>
      <c r="DQ226" s="103"/>
      <c r="DR226" s="112"/>
      <c r="DS226" s="41"/>
      <c r="DT226" s="42"/>
      <c r="DU226" s="226" t="str">
        <f>$B226</f>
        <v>Regenerative Agriculture</v>
      </c>
      <c r="DV226" s="119"/>
      <c r="DW226" s="103"/>
      <c r="DX226" s="112"/>
      <c r="DY226" s="41"/>
      <c r="DZ226" s="42"/>
      <c r="EA226" s="176">
        <f t="shared" si="670"/>
        <v>0</v>
      </c>
      <c r="EB226" s="226" t="str">
        <f t="shared" si="693"/>
        <v>Regenerative Agriculture</v>
      </c>
      <c r="EC226" s="119"/>
      <c r="ED226" s="100"/>
      <c r="EE226" s="112"/>
      <c r="EF226" s="55"/>
      <c r="EG226" s="56"/>
      <c r="EH226" s="226" t="str">
        <f t="shared" si="694"/>
        <v>Regenerative Agriculture</v>
      </c>
      <c r="EI226" s="119"/>
      <c r="EJ226" s="100"/>
      <c r="EK226" s="112"/>
      <c r="EL226" s="55"/>
      <c r="EM226" s="56"/>
      <c r="EN226" s="226" t="str">
        <f t="shared" si="695"/>
        <v>Regenerative Agriculture</v>
      </c>
      <c r="EO226" s="119"/>
      <c r="EP226" s="100"/>
      <c r="EQ226" s="112"/>
      <c r="ER226" s="55"/>
      <c r="ES226" s="56"/>
      <c r="ET226" s="226" t="str">
        <f t="shared" si="696"/>
        <v>Regenerative Agriculture</v>
      </c>
      <c r="EU226" s="119"/>
      <c r="EV226" s="103"/>
      <c r="EW226" s="112"/>
      <c r="EX226" s="41"/>
      <c r="EY226" s="42"/>
      <c r="EZ226" s="226" t="str">
        <f t="shared" si="697"/>
        <v>Regenerative Agriculture</v>
      </c>
      <c r="FA226" s="101"/>
      <c r="FB226" s="100"/>
      <c r="FC226" s="115"/>
      <c r="FD226" s="55"/>
      <c r="FE226" s="56"/>
      <c r="FF226" s="226" t="str">
        <f t="shared" si="698"/>
        <v>Regenerative Agriculture</v>
      </c>
      <c r="FG226" s="119"/>
      <c r="FH226" s="103"/>
      <c r="FI226" s="112"/>
      <c r="FJ226" s="41"/>
      <c r="FK226" s="42"/>
      <c r="FL226" s="226" t="str">
        <f t="shared" si="699"/>
        <v>Regenerative Agriculture</v>
      </c>
      <c r="FM226" s="119"/>
      <c r="FN226" s="103"/>
      <c r="FO226" s="112"/>
      <c r="FP226" s="41"/>
      <c r="FQ226" s="42"/>
      <c r="FR226" s="176">
        <f t="shared" si="671"/>
        <v>0</v>
      </c>
      <c r="FS226" s="34"/>
      <c r="FT226" s="34"/>
      <c r="FU226" s="34"/>
      <c r="FV226" s="38"/>
      <c r="FW226" s="37"/>
    </row>
    <row r="227" spans="1:180" ht="12.6" customHeight="1">
      <c r="A227" s="1094"/>
      <c r="B227" s="195" t="s">
        <v>102</v>
      </c>
      <c r="C227" s="226" t="str">
        <f t="shared" si="672"/>
        <v>Tree Intercropping</v>
      </c>
      <c r="D227" s="99"/>
      <c r="E227" s="100"/>
      <c r="F227" s="104"/>
      <c r="G227" s="55"/>
      <c r="H227" s="56"/>
      <c r="I227" s="226" t="str">
        <f t="shared" si="673"/>
        <v>Tree Intercropping</v>
      </c>
      <c r="J227" s="102"/>
      <c r="K227" s="103"/>
      <c r="L227" s="106"/>
      <c r="M227" s="41"/>
      <c r="N227" s="42"/>
      <c r="O227" s="226" t="str">
        <f t="shared" si="674"/>
        <v>Tree Intercropping</v>
      </c>
      <c r="P227" s="99"/>
      <c r="Q227" s="100"/>
      <c r="R227" s="104"/>
      <c r="S227" s="55"/>
      <c r="T227" s="56"/>
      <c r="U227" s="226" t="str">
        <f t="shared" si="675"/>
        <v>Tree Intercropping</v>
      </c>
      <c r="V227" s="102"/>
      <c r="W227" s="103"/>
      <c r="X227" s="106"/>
      <c r="Y227" s="41"/>
      <c r="Z227" s="42"/>
      <c r="AA227" s="226" t="str">
        <f t="shared" si="676"/>
        <v>Tree Intercropping</v>
      </c>
      <c r="AB227" s="102"/>
      <c r="AC227" s="103"/>
      <c r="AD227" s="106"/>
      <c r="AE227" s="41"/>
      <c r="AF227" s="42"/>
      <c r="AG227" s="226" t="str">
        <f t="shared" si="677"/>
        <v>Tree Intercropping</v>
      </c>
      <c r="AH227" s="102"/>
      <c r="AI227" s="103"/>
      <c r="AJ227" s="106"/>
      <c r="AK227" s="41"/>
      <c r="AL227" s="42"/>
      <c r="AM227" s="226" t="str">
        <f t="shared" si="678"/>
        <v>Tree Intercropping</v>
      </c>
      <c r="AN227" s="102"/>
      <c r="AO227" s="103"/>
      <c r="AP227" s="106"/>
      <c r="AQ227" s="41"/>
      <c r="AR227" s="42"/>
      <c r="AS227" s="176">
        <f t="shared" si="679"/>
        <v>0</v>
      </c>
      <c r="AT227" s="226" t="str">
        <f t="shared" si="680"/>
        <v>Tree Intercropping</v>
      </c>
      <c r="AU227" s="102"/>
      <c r="AV227" s="103"/>
      <c r="AW227" s="106"/>
      <c r="AX227" s="41"/>
      <c r="AY227" s="42"/>
      <c r="AZ227" s="226" t="str">
        <f t="shared" si="681"/>
        <v>Tree Intercropping</v>
      </c>
      <c r="BA227" s="102"/>
      <c r="BB227" s="103"/>
      <c r="BC227" s="106"/>
      <c r="BD227" s="41"/>
      <c r="BE227" s="42"/>
      <c r="BF227" s="226" t="str">
        <f t="shared" si="682"/>
        <v>Tree Intercropping</v>
      </c>
      <c r="BG227" s="102"/>
      <c r="BH227" s="103"/>
      <c r="BI227" s="106"/>
      <c r="BJ227" s="41"/>
      <c r="BK227" s="42"/>
      <c r="BL227" s="226" t="str">
        <f t="shared" si="683"/>
        <v>Tree Intercropping</v>
      </c>
      <c r="BM227" s="102"/>
      <c r="BN227" s="103"/>
      <c r="BO227" s="106"/>
      <c r="BP227" s="41"/>
      <c r="BQ227" s="42"/>
      <c r="BR227" s="226" t="str">
        <f t="shared" si="684"/>
        <v>Tree Intercropping</v>
      </c>
      <c r="BS227" s="102"/>
      <c r="BT227" s="103"/>
      <c r="BU227" s="106"/>
      <c r="BV227" s="41"/>
      <c r="BW227" s="42"/>
      <c r="BX227" s="226" t="str">
        <f t="shared" si="685"/>
        <v>Tree Intercropping</v>
      </c>
      <c r="BY227" s="102"/>
      <c r="BZ227" s="103"/>
      <c r="CA227" s="104"/>
      <c r="CB227" s="55"/>
      <c r="CC227" s="56"/>
      <c r="CD227" s="226" t="str">
        <f t="shared" si="686"/>
        <v>Tree Intercropping</v>
      </c>
      <c r="CE227" s="102"/>
      <c r="CF227" s="103"/>
      <c r="CG227" s="104"/>
      <c r="CH227" s="55"/>
      <c r="CI227" s="56"/>
      <c r="CJ227" s="176">
        <f t="shared" si="669"/>
        <v>0</v>
      </c>
      <c r="CK227" s="226" t="str">
        <f t="shared" si="687"/>
        <v>Tree Intercropping</v>
      </c>
      <c r="CL227" s="102">
        <f>'Advance Control'!$F$133</f>
        <v>0.24499483688967102</v>
      </c>
      <c r="CM227" s="100">
        <f t="shared" si="724"/>
        <v>9.1452537545950623</v>
      </c>
      <c r="CN227" s="111">
        <f>'Advance Control'!$I$133</f>
        <v>0</v>
      </c>
      <c r="CO227" s="55">
        <f>(CL227+CN227)</f>
        <v>0.24499483688967102</v>
      </c>
      <c r="CP227" s="56">
        <f t="shared" si="725"/>
        <v>0</v>
      </c>
      <c r="CQ227" s="226" t="str">
        <f t="shared" si="688"/>
        <v>Tree Intercropping</v>
      </c>
      <c r="CR227" s="102">
        <f>'Advance Control'!$F$133</f>
        <v>0.24499483688967102</v>
      </c>
      <c r="CS227" s="100">
        <f t="shared" si="726"/>
        <v>1.0085795548275105</v>
      </c>
      <c r="CT227" s="111">
        <f>'Advance Control'!$I$133</f>
        <v>0</v>
      </c>
      <c r="CU227" s="55">
        <f>(CR227+CT227)</f>
        <v>0.24499483688967102</v>
      </c>
      <c r="CV227" s="56">
        <f t="shared" si="727"/>
        <v>0</v>
      </c>
      <c r="CW227" s="226" t="str">
        <f t="shared" si="689"/>
        <v>Tree Intercropping</v>
      </c>
      <c r="CX227" s="102">
        <f>'Advance Control'!$F$133</f>
        <v>0.24499483688967102</v>
      </c>
      <c r="CY227" s="100">
        <f t="shared" si="728"/>
        <v>4.3261678287651893E-2</v>
      </c>
      <c r="CZ227" s="111">
        <f>'Advance Control'!$I$133</f>
        <v>0</v>
      </c>
      <c r="DA227" s="55">
        <f>(CX227+CZ227)</f>
        <v>0.24499483688967102</v>
      </c>
      <c r="DB227" s="56">
        <f t="shared" si="729"/>
        <v>0</v>
      </c>
      <c r="DC227" s="226" t="str">
        <f t="shared" si="690"/>
        <v>Tree Intercropping</v>
      </c>
      <c r="DD227" s="102">
        <f>'Advance Control'!$F$146</f>
        <v>2.2137017618213888E-2</v>
      </c>
      <c r="DE227" s="100">
        <f>DD227*$DC$234</f>
        <v>1.0192989762306585E-3</v>
      </c>
      <c r="DF227" s="111">
        <f>'Advance Control'!$I$146</f>
        <v>0.97786298238178615</v>
      </c>
      <c r="DG227" s="55">
        <f>(DD227+DF227)</f>
        <v>1</v>
      </c>
      <c r="DH227" s="56">
        <f>DF227*$DC$234</f>
        <v>4.5025701023769342E-2</v>
      </c>
      <c r="DI227" s="226" t="str">
        <f t="shared" si="691"/>
        <v>Tree Intercropping</v>
      </c>
      <c r="DJ227" s="102">
        <f>'Advance Control'!$F$146</f>
        <v>2.2137017618213888E-2</v>
      </c>
      <c r="DK227" s="100">
        <f>DJ227*$DI$234</f>
        <v>0.13623946353005986</v>
      </c>
      <c r="DL227" s="111">
        <f>'Advance Control'!$I$146</f>
        <v>0.97786298238178615</v>
      </c>
      <c r="DM227" s="55">
        <f>(DJ227+DL227)</f>
        <v>1</v>
      </c>
      <c r="DN227" s="56">
        <f>DL227*$DI$234</f>
        <v>6.0181335364699402</v>
      </c>
      <c r="DO227" s="226" t="str">
        <f t="shared" si="692"/>
        <v>Tree Intercropping</v>
      </c>
      <c r="DP227" s="102">
        <f>'Advance Control'!$F$146</f>
        <v>2.2137017618213888E-2</v>
      </c>
      <c r="DQ227" s="100">
        <f>DP227*$DO$234</f>
        <v>2.1267254195994267E-3</v>
      </c>
      <c r="DR227" s="111">
        <f>'Advance Control'!$I$146</f>
        <v>0.97786298238178615</v>
      </c>
      <c r="DS227" s="55">
        <f>(DP227+DR227)</f>
        <v>1</v>
      </c>
      <c r="DT227" s="56">
        <f>DR227*$DO$234</f>
        <v>9.3944274580400583E-2</v>
      </c>
      <c r="DU227" s="226" t="str">
        <f>$B227</f>
        <v>Tree Intercropping</v>
      </c>
      <c r="DV227" s="102">
        <f>'Advance Control'!$F$146</f>
        <v>2.2137017618213888E-2</v>
      </c>
      <c r="DW227" s="100">
        <f>DV227*$DU$234</f>
        <v>1.47611847180012E-3</v>
      </c>
      <c r="DX227" s="111">
        <f>'Advance Control'!$I$146</f>
        <v>0.97786298238178615</v>
      </c>
      <c r="DY227" s="55">
        <f>(DV227+DX227)</f>
        <v>1</v>
      </c>
      <c r="DZ227" s="56">
        <f>DX227*$DU$234</f>
        <v>6.5204881528199879E-2</v>
      </c>
      <c r="EA227" s="176">
        <f t="shared" si="670"/>
        <v>16.560264987710223</v>
      </c>
      <c r="EB227" s="226" t="str">
        <f t="shared" si="693"/>
        <v>Tree Intercropping</v>
      </c>
      <c r="EC227" s="102">
        <f>'Advance Control'!$F$133</f>
        <v>0.24499483688967102</v>
      </c>
      <c r="ED227" s="100">
        <f t="shared" si="730"/>
        <v>7.22187058367179</v>
      </c>
      <c r="EE227" s="111">
        <f>'Advance Control'!$I$133</f>
        <v>0</v>
      </c>
      <c r="EF227" s="55">
        <f>(EC227+EE227)</f>
        <v>0.24499483688967102</v>
      </c>
      <c r="EG227" s="56">
        <f t="shared" si="731"/>
        <v>0</v>
      </c>
      <c r="EH227" s="226" t="str">
        <f t="shared" si="694"/>
        <v>Tree Intercropping</v>
      </c>
      <c r="EI227" s="102">
        <f>'Advance Control'!$F$133</f>
        <v>0.24499483688967102</v>
      </c>
      <c r="EJ227" s="100">
        <f t="shared" si="732"/>
        <v>0.98250181439930018</v>
      </c>
      <c r="EK227" s="111">
        <f>'Advance Control'!$I$133</f>
        <v>0</v>
      </c>
      <c r="EL227" s="55">
        <f>(EI227+EK227)</f>
        <v>0.24499483688967102</v>
      </c>
      <c r="EM227" s="56">
        <f t="shared" si="733"/>
        <v>0</v>
      </c>
      <c r="EN227" s="226" t="str">
        <f t="shared" si="695"/>
        <v>Tree Intercropping</v>
      </c>
      <c r="EO227" s="102">
        <f>'Advance Control'!$F$133</f>
        <v>0.24499483688967102</v>
      </c>
      <c r="EP227" s="100">
        <f t="shared" si="734"/>
        <v>9.9670024517640413E-2</v>
      </c>
      <c r="EQ227" s="111">
        <f>'Advance Control'!$I$133</f>
        <v>0</v>
      </c>
      <c r="ER227" s="55">
        <f>(EO227+EQ227)</f>
        <v>0.24499483688967102</v>
      </c>
      <c r="ES227" s="56">
        <f t="shared" si="735"/>
        <v>0</v>
      </c>
      <c r="ET227" s="226" t="str">
        <f t="shared" si="696"/>
        <v>Tree Intercropping</v>
      </c>
      <c r="EU227" s="102">
        <f>'Advance Control'!$F$146</f>
        <v>2.2137017618213888E-2</v>
      </c>
      <c r="EV227" s="100">
        <f>EU227*$ET$234</f>
        <v>3.1456702035481936E-3</v>
      </c>
      <c r="EW227" s="111">
        <f>'Advance Control'!$I$146</f>
        <v>0.97786298238178615</v>
      </c>
      <c r="EX227" s="55">
        <f>(EU227+EW227)</f>
        <v>1</v>
      </c>
      <c r="EY227" s="56">
        <f>EW227*$ET$234</f>
        <v>0.13895432979645181</v>
      </c>
      <c r="EZ227" s="226" t="str">
        <f t="shared" si="697"/>
        <v>Tree Intercropping</v>
      </c>
      <c r="FA227" s="102">
        <f>'Advance Control'!$F$146</f>
        <v>2.2137017618213888E-2</v>
      </c>
      <c r="FB227" s="100">
        <f>FA227*$EZ$234</f>
        <v>0.14763515745956399</v>
      </c>
      <c r="FC227" s="111">
        <f>'Advance Control'!$I$146</f>
        <v>0.97786298238178615</v>
      </c>
      <c r="FD227" s="55">
        <f>(FA227+FC227)</f>
        <v>1</v>
      </c>
      <c r="FE227" s="56">
        <f>FC227*$EZ$234</f>
        <v>6.5215178425404359</v>
      </c>
      <c r="FF227" s="226" t="str">
        <f t="shared" si="698"/>
        <v>Tree Intercropping</v>
      </c>
      <c r="FG227" s="102">
        <f>'Advance Control'!$F$146</f>
        <v>2.2137017618213888E-2</v>
      </c>
      <c r="FH227" s="100">
        <f>FG227*$FF$234</f>
        <v>7.0818311692251871E-3</v>
      </c>
      <c r="FI227" s="111">
        <f>'Advance Control'!$I$146</f>
        <v>0.97786298238178615</v>
      </c>
      <c r="FJ227" s="55">
        <f>(FG227+FI227)</f>
        <v>1</v>
      </c>
      <c r="FK227" s="56">
        <f>FI227*$FF$234</f>
        <v>0.31282716883077483</v>
      </c>
      <c r="FL227" s="226" t="str">
        <f t="shared" si="699"/>
        <v>Tree Intercropping</v>
      </c>
      <c r="FM227" s="102">
        <f>'Advance Control'!$F$146</f>
        <v>2.2137017618213888E-2</v>
      </c>
      <c r="FN227" s="100">
        <f>FM227*$FL$234</f>
        <v>3.662879483180143E-3</v>
      </c>
      <c r="FO227" s="111">
        <f>'Advance Control'!$I$146</f>
        <v>0.97786298238178615</v>
      </c>
      <c r="FP227" s="55">
        <f>(FM227+FO227)</f>
        <v>1</v>
      </c>
      <c r="FQ227" s="56">
        <f>FO227*$FL$234</f>
        <v>0.16180112051681986</v>
      </c>
      <c r="FR227" s="176">
        <f t="shared" si="671"/>
        <v>15.600668422588731</v>
      </c>
      <c r="FS227" s="34"/>
      <c r="FT227" s="34"/>
      <c r="FU227" s="34"/>
      <c r="FV227" s="33"/>
      <c r="FW227" s="37"/>
    </row>
    <row r="228" spans="1:180" ht="12.6" customHeight="1">
      <c r="A228" s="1094"/>
      <c r="B228" s="195" t="s">
        <v>98</v>
      </c>
      <c r="C228" s="226" t="str">
        <f t="shared" si="672"/>
        <v>Biochar</v>
      </c>
      <c r="D228" s="99"/>
      <c r="E228" s="100"/>
      <c r="F228" s="104"/>
      <c r="G228" s="55"/>
      <c r="H228" s="56"/>
      <c r="I228" s="226" t="str">
        <f t="shared" si="673"/>
        <v>Biochar</v>
      </c>
      <c r="J228" s="99"/>
      <c r="K228" s="100"/>
      <c r="L228" s="104"/>
      <c r="M228" s="55"/>
      <c r="N228" s="56"/>
      <c r="O228" s="226" t="str">
        <f t="shared" si="674"/>
        <v>Biochar</v>
      </c>
      <c r="P228" s="99"/>
      <c r="Q228" s="100"/>
      <c r="R228" s="104"/>
      <c r="S228" s="55"/>
      <c r="T228" s="56"/>
      <c r="U228" s="226" t="str">
        <f t="shared" si="675"/>
        <v>Biochar</v>
      </c>
      <c r="V228" s="99"/>
      <c r="W228" s="100"/>
      <c r="X228" s="104"/>
      <c r="Y228" s="55"/>
      <c r="Z228" s="56"/>
      <c r="AA228" s="226" t="str">
        <f t="shared" si="676"/>
        <v>Biochar</v>
      </c>
      <c r="AB228" s="99"/>
      <c r="AC228" s="100"/>
      <c r="AD228" s="104"/>
      <c r="AE228" s="55"/>
      <c r="AF228" s="56"/>
      <c r="AG228" s="226" t="str">
        <f t="shared" si="677"/>
        <v>Biochar</v>
      </c>
      <c r="AH228" s="99"/>
      <c r="AI228" s="100"/>
      <c r="AJ228" s="104"/>
      <c r="AK228" s="55"/>
      <c r="AL228" s="56"/>
      <c r="AM228" s="226" t="str">
        <f t="shared" si="678"/>
        <v>Biochar</v>
      </c>
      <c r="AN228" s="99"/>
      <c r="AO228" s="100"/>
      <c r="AP228" s="104"/>
      <c r="AQ228" s="55"/>
      <c r="AR228" s="56"/>
      <c r="AS228" s="176">
        <f t="shared" si="679"/>
        <v>0</v>
      </c>
      <c r="AT228" s="226" t="str">
        <f t="shared" si="680"/>
        <v>Biochar</v>
      </c>
      <c r="AU228" s="102"/>
      <c r="AV228" s="103"/>
      <c r="AW228" s="106"/>
      <c r="AX228" s="41"/>
      <c r="AY228" s="42"/>
      <c r="AZ228" s="226" t="str">
        <f t="shared" si="681"/>
        <v>Biochar</v>
      </c>
      <c r="BA228" s="102"/>
      <c r="BB228" s="103"/>
      <c r="BC228" s="106"/>
      <c r="BD228" s="41"/>
      <c r="BE228" s="42"/>
      <c r="BF228" s="226" t="str">
        <f t="shared" si="682"/>
        <v>Biochar</v>
      </c>
      <c r="BG228" s="102"/>
      <c r="BH228" s="103"/>
      <c r="BI228" s="106"/>
      <c r="BJ228" s="41"/>
      <c r="BK228" s="42"/>
      <c r="BL228" s="226" t="str">
        <f t="shared" si="683"/>
        <v>Biochar</v>
      </c>
      <c r="BM228" s="99"/>
      <c r="BN228" s="100"/>
      <c r="BO228" s="104"/>
      <c r="BP228" s="55"/>
      <c r="BQ228" s="56"/>
      <c r="BR228" s="226" t="str">
        <f t="shared" si="684"/>
        <v>Biochar</v>
      </c>
      <c r="BS228" s="99"/>
      <c r="BT228" s="100"/>
      <c r="BU228" s="104"/>
      <c r="BV228" s="55"/>
      <c r="BW228" s="56"/>
      <c r="BX228" s="226" t="str">
        <f t="shared" si="685"/>
        <v>Biochar</v>
      </c>
      <c r="BY228" s="99"/>
      <c r="BZ228" s="100"/>
      <c r="CA228" s="104"/>
      <c r="CB228" s="55"/>
      <c r="CC228" s="56"/>
      <c r="CD228" s="226" t="str">
        <f t="shared" si="686"/>
        <v>Biochar</v>
      </c>
      <c r="CE228" s="99"/>
      <c r="CF228" s="100"/>
      <c r="CG228" s="104"/>
      <c r="CH228" s="55"/>
      <c r="CI228" s="56"/>
      <c r="CJ228" s="176">
        <f t="shared" si="669"/>
        <v>0</v>
      </c>
      <c r="CK228" s="226" t="str">
        <f t="shared" si="687"/>
        <v>Biochar</v>
      </c>
      <c r="CL228" s="102"/>
      <c r="CM228" s="103"/>
      <c r="CN228" s="106"/>
      <c r="CO228" s="41"/>
      <c r="CP228" s="42"/>
      <c r="CQ228" s="226" t="str">
        <f t="shared" si="688"/>
        <v>Biochar</v>
      </c>
      <c r="CR228" s="102"/>
      <c r="CS228" s="103"/>
      <c r="CT228" s="106"/>
      <c r="CU228" s="41"/>
      <c r="CV228" s="42"/>
      <c r="CW228" s="226" t="str">
        <f t="shared" si="689"/>
        <v>Biochar</v>
      </c>
      <c r="CX228" s="99"/>
      <c r="CY228" s="100"/>
      <c r="CZ228" s="104"/>
      <c r="DA228" s="55"/>
      <c r="DB228" s="56"/>
      <c r="DC228" s="226" t="str">
        <f t="shared" si="690"/>
        <v>Biochar</v>
      </c>
      <c r="DD228" s="102"/>
      <c r="DE228" s="103"/>
      <c r="DF228" s="106"/>
      <c r="DG228" s="41"/>
      <c r="DH228" s="42"/>
      <c r="DI228" s="226" t="str">
        <f t="shared" si="691"/>
        <v>Biochar</v>
      </c>
      <c r="DJ228" s="102"/>
      <c r="DK228" s="103"/>
      <c r="DL228" s="106"/>
      <c r="DM228" s="41"/>
      <c r="DN228" s="42"/>
      <c r="DO228" s="226" t="str">
        <f t="shared" si="692"/>
        <v>Biochar</v>
      </c>
      <c r="DP228" s="102"/>
      <c r="DQ228" s="103"/>
      <c r="DR228" s="106"/>
      <c r="DS228" s="41"/>
      <c r="DT228" s="42"/>
      <c r="DU228" s="226" t="str">
        <f t="shared" si="700"/>
        <v>Biochar</v>
      </c>
      <c r="DV228" s="99"/>
      <c r="DW228" s="100"/>
      <c r="DX228" s="104"/>
      <c r="DY228" s="55"/>
      <c r="DZ228" s="56"/>
      <c r="EA228" s="176">
        <f t="shared" si="670"/>
        <v>0</v>
      </c>
      <c r="EB228" s="226" t="str">
        <f t="shared" si="693"/>
        <v>Biochar</v>
      </c>
      <c r="EC228" s="102"/>
      <c r="ED228" s="103"/>
      <c r="EE228" s="106"/>
      <c r="EF228" s="41"/>
      <c r="EG228" s="42"/>
      <c r="EH228" s="226" t="str">
        <f t="shared" si="694"/>
        <v>Biochar</v>
      </c>
      <c r="EI228" s="99"/>
      <c r="EJ228" s="100"/>
      <c r="EK228" s="104"/>
      <c r="EL228" s="55"/>
      <c r="EM228" s="56"/>
      <c r="EN228" s="226" t="str">
        <f t="shared" si="695"/>
        <v>Biochar</v>
      </c>
      <c r="EO228" s="102"/>
      <c r="EP228" s="103"/>
      <c r="EQ228" s="106"/>
      <c r="ER228" s="41"/>
      <c r="ES228" s="42"/>
      <c r="ET228" s="226" t="str">
        <f t="shared" si="696"/>
        <v>Biochar</v>
      </c>
      <c r="EU228" s="99"/>
      <c r="EV228" s="100"/>
      <c r="EW228" s="104"/>
      <c r="EX228" s="55"/>
      <c r="EY228" s="56"/>
      <c r="EZ228" s="226" t="str">
        <f t="shared" si="697"/>
        <v>Biochar</v>
      </c>
      <c r="FA228" s="102"/>
      <c r="FB228" s="103"/>
      <c r="FC228" s="106"/>
      <c r="FD228" s="41"/>
      <c r="FE228" s="42"/>
      <c r="FF228" s="226" t="str">
        <f t="shared" si="698"/>
        <v>Biochar</v>
      </c>
      <c r="FG228" s="102"/>
      <c r="FH228" s="103"/>
      <c r="FI228" s="106"/>
      <c r="FJ228" s="41"/>
      <c r="FK228" s="42"/>
      <c r="FL228" s="226" t="str">
        <f t="shared" si="699"/>
        <v>Biochar</v>
      </c>
      <c r="FM228" s="102"/>
      <c r="FN228" s="103"/>
      <c r="FO228" s="106"/>
      <c r="FP228" s="41"/>
      <c r="FQ228" s="42"/>
      <c r="FR228" s="176">
        <f t="shared" si="671"/>
        <v>0</v>
      </c>
      <c r="FS228" s="32"/>
      <c r="FT228" s="34"/>
      <c r="FU228" s="34"/>
      <c r="FV228" s="38"/>
      <c r="FW228" s="37"/>
    </row>
    <row r="229" spans="1:180" ht="12.6" customHeight="1">
      <c r="A229" s="1094"/>
      <c r="B229" s="195" t="s">
        <v>99</v>
      </c>
      <c r="C229" s="226" t="str">
        <f t="shared" si="672"/>
        <v>Irrigation Efficiency</v>
      </c>
      <c r="D229" s="99"/>
      <c r="E229" s="100"/>
      <c r="F229" s="104"/>
      <c r="G229" s="55"/>
      <c r="H229" s="56"/>
      <c r="I229" s="226" t="str">
        <f t="shared" si="673"/>
        <v>Irrigation Efficiency</v>
      </c>
      <c r="J229" s="99"/>
      <c r="K229" s="100"/>
      <c r="L229" s="104"/>
      <c r="M229" s="55"/>
      <c r="N229" s="56"/>
      <c r="O229" s="226" t="str">
        <f t="shared" si="674"/>
        <v>Irrigation Efficiency</v>
      </c>
      <c r="P229" s="99"/>
      <c r="Q229" s="100"/>
      <c r="R229" s="104"/>
      <c r="S229" s="55"/>
      <c r="T229" s="56"/>
      <c r="U229" s="226" t="str">
        <f t="shared" si="675"/>
        <v>Irrigation Efficiency</v>
      </c>
      <c r="V229" s="99"/>
      <c r="W229" s="100"/>
      <c r="X229" s="104"/>
      <c r="Y229" s="55"/>
      <c r="Z229" s="56"/>
      <c r="AA229" s="226" t="str">
        <f t="shared" si="676"/>
        <v>Irrigation Efficiency</v>
      </c>
      <c r="AB229" s="99"/>
      <c r="AC229" s="100"/>
      <c r="AD229" s="104"/>
      <c r="AE229" s="55"/>
      <c r="AF229" s="56"/>
      <c r="AG229" s="226" t="str">
        <f t="shared" si="677"/>
        <v>Irrigation Efficiency</v>
      </c>
      <c r="AH229" s="99"/>
      <c r="AI229" s="100"/>
      <c r="AJ229" s="104"/>
      <c r="AK229" s="55"/>
      <c r="AL229" s="56"/>
      <c r="AM229" s="226" t="str">
        <f t="shared" si="678"/>
        <v>Irrigation Efficiency</v>
      </c>
      <c r="AN229" s="99"/>
      <c r="AO229" s="100"/>
      <c r="AP229" s="104"/>
      <c r="AQ229" s="55"/>
      <c r="AR229" s="56"/>
      <c r="AS229" s="176">
        <f t="shared" si="679"/>
        <v>0</v>
      </c>
      <c r="AT229" s="226" t="str">
        <f t="shared" si="680"/>
        <v>Irrigation Efficiency</v>
      </c>
      <c r="AU229" s="102"/>
      <c r="AV229" s="103"/>
      <c r="AW229" s="106"/>
      <c r="AX229" s="41"/>
      <c r="AY229" s="42"/>
      <c r="AZ229" s="226" t="str">
        <f t="shared" si="681"/>
        <v>Irrigation Efficiency</v>
      </c>
      <c r="BA229" s="102"/>
      <c r="BB229" s="103"/>
      <c r="BC229" s="106"/>
      <c r="BD229" s="41"/>
      <c r="BE229" s="42"/>
      <c r="BF229" s="226" t="str">
        <f t="shared" si="682"/>
        <v>Irrigation Efficiency</v>
      </c>
      <c r="BG229" s="102"/>
      <c r="BH229" s="103"/>
      <c r="BI229" s="106"/>
      <c r="BJ229" s="41"/>
      <c r="BK229" s="42"/>
      <c r="BL229" s="226" t="str">
        <f t="shared" si="683"/>
        <v>Irrigation Efficiency</v>
      </c>
      <c r="BM229" s="99"/>
      <c r="BN229" s="100"/>
      <c r="BO229" s="104"/>
      <c r="BP229" s="55"/>
      <c r="BQ229" s="56"/>
      <c r="BR229" s="226" t="str">
        <f t="shared" si="684"/>
        <v>Irrigation Efficiency</v>
      </c>
      <c r="BS229" s="99"/>
      <c r="BT229" s="100"/>
      <c r="BU229" s="104"/>
      <c r="BV229" s="55"/>
      <c r="BW229" s="56"/>
      <c r="BX229" s="226" t="str">
        <f t="shared" si="685"/>
        <v>Irrigation Efficiency</v>
      </c>
      <c r="BY229" s="99"/>
      <c r="BZ229" s="100"/>
      <c r="CA229" s="104"/>
      <c r="CB229" s="55"/>
      <c r="CC229" s="56"/>
      <c r="CD229" s="226" t="str">
        <f t="shared" si="686"/>
        <v>Irrigation Efficiency</v>
      </c>
      <c r="CE229" s="99"/>
      <c r="CF229" s="100"/>
      <c r="CG229" s="104"/>
      <c r="CH229" s="55"/>
      <c r="CI229" s="56"/>
      <c r="CJ229" s="176">
        <f t="shared" si="669"/>
        <v>0</v>
      </c>
      <c r="CK229" s="226" t="str">
        <f t="shared" si="687"/>
        <v>Irrigation Efficiency</v>
      </c>
      <c r="CL229" s="102"/>
      <c r="CM229" s="103"/>
      <c r="CN229" s="106"/>
      <c r="CO229" s="41"/>
      <c r="CP229" s="42"/>
      <c r="CQ229" s="226" t="str">
        <f t="shared" si="688"/>
        <v>Irrigation Efficiency</v>
      </c>
      <c r="CR229" s="102"/>
      <c r="CS229" s="103"/>
      <c r="CT229" s="106"/>
      <c r="CU229" s="41"/>
      <c r="CV229" s="42"/>
      <c r="CW229" s="226" t="str">
        <f t="shared" si="689"/>
        <v>Irrigation Efficiency</v>
      </c>
      <c r="CX229" s="99"/>
      <c r="CY229" s="100"/>
      <c r="CZ229" s="104"/>
      <c r="DA229" s="55"/>
      <c r="DB229" s="56"/>
      <c r="DC229" s="226" t="str">
        <f t="shared" si="690"/>
        <v>Irrigation Efficiency</v>
      </c>
      <c r="DD229" s="99"/>
      <c r="DE229" s="100"/>
      <c r="DF229" s="104"/>
      <c r="DG229" s="55"/>
      <c r="DH229" s="56"/>
      <c r="DI229" s="226" t="str">
        <f t="shared" si="691"/>
        <v>Irrigation Efficiency</v>
      </c>
      <c r="DJ229" s="102"/>
      <c r="DK229" s="103"/>
      <c r="DL229" s="106"/>
      <c r="DM229" s="41"/>
      <c r="DN229" s="42"/>
      <c r="DO229" s="226" t="str">
        <f t="shared" si="692"/>
        <v>Irrigation Efficiency</v>
      </c>
      <c r="DP229" s="102"/>
      <c r="DQ229" s="103"/>
      <c r="DR229" s="106"/>
      <c r="DS229" s="41"/>
      <c r="DT229" s="42"/>
      <c r="DU229" s="226" t="str">
        <f t="shared" si="700"/>
        <v>Irrigation Efficiency</v>
      </c>
      <c r="DV229" s="99"/>
      <c r="DW229" s="100"/>
      <c r="DX229" s="104"/>
      <c r="DY229" s="55"/>
      <c r="DZ229" s="56"/>
      <c r="EA229" s="176">
        <f t="shared" si="670"/>
        <v>0</v>
      </c>
      <c r="EB229" s="226" t="str">
        <f t="shared" si="693"/>
        <v>Irrigation Efficiency</v>
      </c>
      <c r="EC229" s="102"/>
      <c r="ED229" s="103"/>
      <c r="EE229" s="106"/>
      <c r="EF229" s="41"/>
      <c r="EG229" s="42"/>
      <c r="EH229" s="226" t="str">
        <f t="shared" si="694"/>
        <v>Irrigation Efficiency</v>
      </c>
      <c r="EI229" s="102"/>
      <c r="EJ229" s="103"/>
      <c r="EK229" s="106"/>
      <c r="EL229" s="41"/>
      <c r="EM229" s="42"/>
      <c r="EN229" s="226" t="str">
        <f t="shared" si="695"/>
        <v>Irrigation Efficiency</v>
      </c>
      <c r="EO229" s="99"/>
      <c r="EP229" s="100"/>
      <c r="EQ229" s="104"/>
      <c r="ER229" s="55"/>
      <c r="ES229" s="56"/>
      <c r="ET229" s="226" t="str">
        <f t="shared" si="696"/>
        <v>Irrigation Efficiency</v>
      </c>
      <c r="EU229" s="99"/>
      <c r="EV229" s="100"/>
      <c r="EW229" s="104"/>
      <c r="EX229" s="55"/>
      <c r="EY229" s="56"/>
      <c r="EZ229" s="226" t="str">
        <f t="shared" si="697"/>
        <v>Irrigation Efficiency</v>
      </c>
      <c r="FA229" s="102"/>
      <c r="FB229" s="103"/>
      <c r="FC229" s="106"/>
      <c r="FD229" s="41"/>
      <c r="FE229" s="42"/>
      <c r="FF229" s="226" t="str">
        <f t="shared" si="698"/>
        <v>Irrigation Efficiency</v>
      </c>
      <c r="FG229" s="99"/>
      <c r="FH229" s="100"/>
      <c r="FI229" s="104"/>
      <c r="FJ229" s="55"/>
      <c r="FK229" s="56"/>
      <c r="FL229" s="226" t="str">
        <f t="shared" si="699"/>
        <v>Irrigation Efficiency</v>
      </c>
      <c r="FM229" s="99"/>
      <c r="FN229" s="100"/>
      <c r="FO229" s="104"/>
      <c r="FP229" s="55"/>
      <c r="FQ229" s="56"/>
      <c r="FR229" s="176">
        <f t="shared" si="671"/>
        <v>0</v>
      </c>
      <c r="FS229" s="32"/>
      <c r="FT229" s="34"/>
      <c r="FU229" s="34"/>
      <c r="FV229" s="38"/>
      <c r="FW229" s="37"/>
    </row>
    <row r="230" spans="1:180" ht="12.6" customHeight="1">
      <c r="A230" s="1094"/>
      <c r="B230" s="195" t="s">
        <v>100</v>
      </c>
      <c r="C230" s="226" t="str">
        <f t="shared" si="672"/>
        <v>Nutrient Management</v>
      </c>
      <c r="D230" s="99"/>
      <c r="E230" s="100"/>
      <c r="F230" s="104"/>
      <c r="G230" s="55"/>
      <c r="H230" s="56"/>
      <c r="I230" s="226" t="str">
        <f t="shared" si="673"/>
        <v>Nutrient Management</v>
      </c>
      <c r="J230" s="102"/>
      <c r="K230" s="103"/>
      <c r="L230" s="106"/>
      <c r="M230" s="41"/>
      <c r="N230" s="42"/>
      <c r="O230" s="226" t="str">
        <f t="shared" si="674"/>
        <v>Nutrient Management</v>
      </c>
      <c r="P230" s="99"/>
      <c r="Q230" s="100"/>
      <c r="R230" s="104"/>
      <c r="S230" s="55"/>
      <c r="T230" s="56"/>
      <c r="U230" s="226" t="str">
        <f t="shared" si="675"/>
        <v>Nutrient Management</v>
      </c>
      <c r="V230" s="99"/>
      <c r="W230" s="100"/>
      <c r="X230" s="106"/>
      <c r="Y230" s="55"/>
      <c r="Z230" s="56"/>
      <c r="AA230" s="226" t="str">
        <f t="shared" si="676"/>
        <v>Nutrient Management</v>
      </c>
      <c r="AB230" s="99"/>
      <c r="AC230" s="100"/>
      <c r="AD230" s="106"/>
      <c r="AE230" s="55"/>
      <c r="AF230" s="56"/>
      <c r="AG230" s="226" t="str">
        <f t="shared" si="677"/>
        <v>Nutrient Management</v>
      </c>
      <c r="AH230" s="99"/>
      <c r="AI230" s="100"/>
      <c r="AJ230" s="106"/>
      <c r="AK230" s="55"/>
      <c r="AL230" s="56"/>
      <c r="AM230" s="226" t="str">
        <f t="shared" si="678"/>
        <v>Nutrient Management</v>
      </c>
      <c r="AN230" s="99"/>
      <c r="AO230" s="100"/>
      <c r="AP230" s="106"/>
      <c r="AQ230" s="55"/>
      <c r="AR230" s="56"/>
      <c r="AS230" s="176">
        <f t="shared" si="679"/>
        <v>0</v>
      </c>
      <c r="AT230" s="226" t="str">
        <f t="shared" si="680"/>
        <v>Nutrient Management</v>
      </c>
      <c r="AU230" s="102"/>
      <c r="AV230" s="103"/>
      <c r="AW230" s="106"/>
      <c r="AX230" s="41"/>
      <c r="AY230" s="42"/>
      <c r="AZ230" s="226" t="str">
        <f t="shared" si="681"/>
        <v>Nutrient Management</v>
      </c>
      <c r="BA230" s="102"/>
      <c r="BB230" s="103"/>
      <c r="BC230" s="106"/>
      <c r="BD230" s="41"/>
      <c r="BE230" s="42"/>
      <c r="BF230" s="226" t="str">
        <f t="shared" si="682"/>
        <v>Nutrient Management</v>
      </c>
      <c r="BG230" s="102"/>
      <c r="BH230" s="103"/>
      <c r="BI230" s="106"/>
      <c r="BJ230" s="41"/>
      <c r="BK230" s="42"/>
      <c r="BL230" s="226" t="str">
        <f t="shared" si="683"/>
        <v>Nutrient Management</v>
      </c>
      <c r="BM230" s="99"/>
      <c r="BN230" s="100"/>
      <c r="BO230" s="104"/>
      <c r="BP230" s="55"/>
      <c r="BQ230" s="56"/>
      <c r="BR230" s="226" t="str">
        <f t="shared" si="684"/>
        <v>Nutrient Management</v>
      </c>
      <c r="BS230" s="99"/>
      <c r="BT230" s="100"/>
      <c r="BU230" s="104"/>
      <c r="BV230" s="55"/>
      <c r="BW230" s="56"/>
      <c r="BX230" s="226" t="str">
        <f t="shared" si="685"/>
        <v>Nutrient Management</v>
      </c>
      <c r="BY230" s="99"/>
      <c r="BZ230" s="100"/>
      <c r="CA230" s="104"/>
      <c r="CB230" s="55"/>
      <c r="CC230" s="56"/>
      <c r="CD230" s="226" t="str">
        <f t="shared" si="686"/>
        <v>Nutrient Management</v>
      </c>
      <c r="CE230" s="99"/>
      <c r="CF230" s="100"/>
      <c r="CG230" s="104"/>
      <c r="CH230" s="55"/>
      <c r="CI230" s="56"/>
      <c r="CJ230" s="176">
        <f t="shared" si="669"/>
        <v>0</v>
      </c>
      <c r="CK230" s="226" t="str">
        <f t="shared" si="687"/>
        <v>Nutrient Management</v>
      </c>
      <c r="CL230" s="102"/>
      <c r="CM230" s="103"/>
      <c r="CN230" s="106"/>
      <c r="CO230" s="41"/>
      <c r="CP230" s="42"/>
      <c r="CQ230" s="226" t="str">
        <f t="shared" si="688"/>
        <v>Nutrient Management</v>
      </c>
      <c r="CR230" s="102"/>
      <c r="CS230" s="103"/>
      <c r="CT230" s="106"/>
      <c r="CU230" s="41"/>
      <c r="CV230" s="42"/>
      <c r="CW230" s="226" t="str">
        <f t="shared" si="689"/>
        <v>Nutrient Management</v>
      </c>
      <c r="CX230" s="99"/>
      <c r="CY230" s="100"/>
      <c r="CZ230" s="104"/>
      <c r="DA230" s="55"/>
      <c r="DB230" s="56"/>
      <c r="DC230" s="226" t="str">
        <f t="shared" si="690"/>
        <v>Nutrient Management</v>
      </c>
      <c r="DD230" s="99"/>
      <c r="DE230" s="100"/>
      <c r="DF230" s="104"/>
      <c r="DG230" s="55"/>
      <c r="DH230" s="56"/>
      <c r="DI230" s="226" t="str">
        <f t="shared" si="691"/>
        <v>Nutrient Management</v>
      </c>
      <c r="DJ230" s="102"/>
      <c r="DK230" s="103"/>
      <c r="DL230" s="106"/>
      <c r="DM230" s="41"/>
      <c r="DN230" s="42"/>
      <c r="DO230" s="226" t="str">
        <f t="shared" si="692"/>
        <v>Nutrient Management</v>
      </c>
      <c r="DP230" s="99"/>
      <c r="DQ230" s="100"/>
      <c r="DR230" s="104"/>
      <c r="DS230" s="55"/>
      <c r="DT230" s="56"/>
      <c r="DU230" s="226" t="str">
        <f t="shared" si="700"/>
        <v>Nutrient Management</v>
      </c>
      <c r="DV230" s="99"/>
      <c r="DW230" s="100"/>
      <c r="DX230" s="104"/>
      <c r="DY230" s="55"/>
      <c r="DZ230" s="56"/>
      <c r="EA230" s="176">
        <f t="shared" si="670"/>
        <v>0</v>
      </c>
      <c r="EB230" s="226" t="str">
        <f t="shared" si="693"/>
        <v>Nutrient Management</v>
      </c>
      <c r="EC230" s="102"/>
      <c r="ED230" s="103"/>
      <c r="EE230" s="106"/>
      <c r="EF230" s="41"/>
      <c r="EG230" s="42"/>
      <c r="EH230" s="226" t="str">
        <f t="shared" si="694"/>
        <v>Nutrient Management</v>
      </c>
      <c r="EI230" s="102"/>
      <c r="EJ230" s="103"/>
      <c r="EK230" s="106"/>
      <c r="EL230" s="41"/>
      <c r="EM230" s="42"/>
      <c r="EN230" s="226" t="str">
        <f t="shared" si="695"/>
        <v>Nutrient Management</v>
      </c>
      <c r="EO230" s="99"/>
      <c r="EP230" s="100"/>
      <c r="EQ230" s="104"/>
      <c r="ER230" s="55"/>
      <c r="ES230" s="56"/>
      <c r="ET230" s="226" t="str">
        <f t="shared" si="696"/>
        <v>Nutrient Management</v>
      </c>
      <c r="EU230" s="99"/>
      <c r="EV230" s="100"/>
      <c r="EW230" s="104"/>
      <c r="EX230" s="55"/>
      <c r="EY230" s="56"/>
      <c r="EZ230" s="226" t="str">
        <f t="shared" si="697"/>
        <v>Nutrient Management</v>
      </c>
      <c r="FA230" s="102"/>
      <c r="FB230" s="103"/>
      <c r="FC230" s="106"/>
      <c r="FD230" s="41"/>
      <c r="FE230" s="42"/>
      <c r="FF230" s="226" t="str">
        <f t="shared" si="698"/>
        <v>Nutrient Management</v>
      </c>
      <c r="FG230" s="99"/>
      <c r="FH230" s="100"/>
      <c r="FI230" s="104"/>
      <c r="FJ230" s="55"/>
      <c r="FK230" s="56"/>
      <c r="FL230" s="226" t="str">
        <f t="shared" si="699"/>
        <v>Nutrient Management</v>
      </c>
      <c r="FM230" s="99"/>
      <c r="FN230" s="100"/>
      <c r="FO230" s="104"/>
      <c r="FP230" s="55"/>
      <c r="FQ230" s="56"/>
      <c r="FR230" s="176">
        <f t="shared" si="671"/>
        <v>0</v>
      </c>
      <c r="FS230" s="34"/>
      <c r="FT230" s="34"/>
      <c r="FU230" s="34"/>
      <c r="FV230" s="33"/>
      <c r="FW230" s="37"/>
    </row>
    <row r="231" spans="1:180" ht="12.6" customHeight="1">
      <c r="A231" s="1094"/>
      <c r="B231" s="195" t="s">
        <v>690</v>
      </c>
      <c r="C231" s="226" t="str">
        <f t="shared" si="672"/>
        <v>Boreal Forest Restoration</v>
      </c>
      <c r="D231" s="99"/>
      <c r="E231" s="100"/>
      <c r="F231" s="104"/>
      <c r="G231" s="55"/>
      <c r="H231" s="56"/>
      <c r="I231" s="226" t="str">
        <f t="shared" si="673"/>
        <v>Boreal Forest Restoration</v>
      </c>
      <c r="J231" s="102"/>
      <c r="K231" s="103"/>
      <c r="L231" s="106"/>
      <c r="M231" s="41"/>
      <c r="N231" s="42"/>
      <c r="O231" s="226" t="str">
        <f t="shared" si="674"/>
        <v>Boreal Forest Restoration</v>
      </c>
      <c r="P231" s="99"/>
      <c r="Q231" s="100"/>
      <c r="R231" s="104"/>
      <c r="S231" s="55"/>
      <c r="T231" s="56"/>
      <c r="U231" s="226" t="str">
        <f t="shared" si="675"/>
        <v>Boreal Forest Restoration</v>
      </c>
      <c r="V231" s="99"/>
      <c r="W231" s="100"/>
      <c r="X231" s="104"/>
      <c r="Y231" s="55"/>
      <c r="Z231" s="56"/>
      <c r="AA231" s="226" t="str">
        <f t="shared" si="676"/>
        <v>Boreal Forest Restoration</v>
      </c>
      <c r="AB231" s="99"/>
      <c r="AC231" s="100"/>
      <c r="AD231" s="104"/>
      <c r="AE231" s="55"/>
      <c r="AF231" s="56"/>
      <c r="AG231" s="226" t="str">
        <f t="shared" si="677"/>
        <v>Boreal Forest Restoration</v>
      </c>
      <c r="AH231" s="99"/>
      <c r="AI231" s="100"/>
      <c r="AJ231" s="104"/>
      <c r="AK231" s="55"/>
      <c r="AL231" s="56"/>
      <c r="AM231" s="226" t="str">
        <f t="shared" si="678"/>
        <v>Boreal Forest Restoration</v>
      </c>
      <c r="AN231" s="99"/>
      <c r="AO231" s="100"/>
      <c r="AP231" s="104"/>
      <c r="AQ231" s="55"/>
      <c r="AR231" s="56"/>
      <c r="AS231" s="176">
        <f t="shared" si="679"/>
        <v>0</v>
      </c>
      <c r="AT231" s="226" t="str">
        <f t="shared" si="680"/>
        <v>Boreal Forest Restoration</v>
      </c>
      <c r="AU231" s="102"/>
      <c r="AV231" s="103"/>
      <c r="AW231" s="106"/>
      <c r="AX231" s="41"/>
      <c r="AY231" s="42"/>
      <c r="AZ231" s="226" t="str">
        <f t="shared" si="681"/>
        <v>Boreal Forest Restoration</v>
      </c>
      <c r="BA231" s="102"/>
      <c r="BB231" s="103"/>
      <c r="BC231" s="106"/>
      <c r="BD231" s="41"/>
      <c r="BE231" s="42"/>
      <c r="BF231" s="226" t="str">
        <f t="shared" si="682"/>
        <v>Boreal Forest Restoration</v>
      </c>
      <c r="BG231" s="102"/>
      <c r="BH231" s="103"/>
      <c r="BI231" s="106"/>
      <c r="BJ231" s="41"/>
      <c r="BK231" s="42"/>
      <c r="BL231" s="226" t="str">
        <f t="shared" si="683"/>
        <v>Boreal Forest Restoration</v>
      </c>
      <c r="BM231" s="99"/>
      <c r="BN231" s="100"/>
      <c r="BO231" s="104"/>
      <c r="BP231" s="55"/>
      <c r="BQ231" s="56"/>
      <c r="BR231" s="226" t="str">
        <f t="shared" si="684"/>
        <v>Boreal Forest Restoration</v>
      </c>
      <c r="BS231" s="99"/>
      <c r="BT231" s="100"/>
      <c r="BU231" s="106"/>
      <c r="BV231" s="41"/>
      <c r="BW231" s="42"/>
      <c r="BX231" s="226" t="str">
        <f t="shared" si="685"/>
        <v>Boreal Forest Restoration</v>
      </c>
      <c r="BY231" s="99"/>
      <c r="BZ231" s="100"/>
      <c r="CA231" s="104"/>
      <c r="CB231" s="55"/>
      <c r="CC231" s="56"/>
      <c r="CD231" s="226" t="str">
        <f t="shared" si="686"/>
        <v>Boreal Forest Restoration</v>
      </c>
      <c r="CE231" s="99"/>
      <c r="CF231" s="100"/>
      <c r="CG231" s="104"/>
      <c r="CH231" s="55"/>
      <c r="CI231" s="56"/>
      <c r="CJ231" s="176">
        <f t="shared" si="669"/>
        <v>0</v>
      </c>
      <c r="CK231" s="226" t="str">
        <f t="shared" si="687"/>
        <v>Boreal Forest Restoration</v>
      </c>
      <c r="CL231" s="102"/>
      <c r="CM231" s="103"/>
      <c r="CN231" s="106"/>
      <c r="CO231" s="41"/>
      <c r="CP231" s="42"/>
      <c r="CQ231" s="226" t="str">
        <f t="shared" si="688"/>
        <v>Boreal Forest Restoration</v>
      </c>
      <c r="CR231" s="102"/>
      <c r="CS231" s="103"/>
      <c r="CT231" s="106"/>
      <c r="CU231" s="41"/>
      <c r="CV231" s="42"/>
      <c r="CW231" s="226" t="str">
        <f t="shared" si="689"/>
        <v>Boreal Forest Restoration</v>
      </c>
      <c r="CX231" s="99"/>
      <c r="CY231" s="100"/>
      <c r="CZ231" s="104"/>
      <c r="DA231" s="55"/>
      <c r="DB231" s="56"/>
      <c r="DC231" s="226" t="str">
        <f t="shared" si="690"/>
        <v>Boreal Forest Restoration</v>
      </c>
      <c r="DD231" s="99"/>
      <c r="DE231" s="100"/>
      <c r="DF231" s="104"/>
      <c r="DG231" s="55"/>
      <c r="DH231" s="56"/>
      <c r="DI231" s="226" t="str">
        <f t="shared" si="691"/>
        <v>Boreal Forest Restoration</v>
      </c>
      <c r="DJ231" s="102"/>
      <c r="DK231" s="103"/>
      <c r="DL231" s="106"/>
      <c r="DM231" s="41"/>
      <c r="DN231" s="42"/>
      <c r="DO231" s="226" t="str">
        <f t="shared" si="692"/>
        <v>Boreal Forest Restoration</v>
      </c>
      <c r="DP231" s="99"/>
      <c r="DQ231" s="100"/>
      <c r="DR231" s="104"/>
      <c r="DS231" s="55"/>
      <c r="DT231" s="56"/>
      <c r="DU231" s="226" t="str">
        <f t="shared" si="700"/>
        <v>Boreal Forest Restoration</v>
      </c>
      <c r="DV231" s="99"/>
      <c r="DW231" s="100"/>
      <c r="DX231" s="104"/>
      <c r="DY231" s="55"/>
      <c r="DZ231" s="56"/>
      <c r="EA231" s="176">
        <f t="shared" si="670"/>
        <v>0</v>
      </c>
      <c r="EB231" s="226" t="str">
        <f t="shared" si="693"/>
        <v>Boreal Forest Restoration</v>
      </c>
      <c r="EC231" s="102"/>
      <c r="ED231" s="103"/>
      <c r="EE231" s="106"/>
      <c r="EF231" s="41"/>
      <c r="EG231" s="42"/>
      <c r="EH231" s="226" t="str">
        <f t="shared" si="694"/>
        <v>Boreal Forest Restoration</v>
      </c>
      <c r="EI231" s="102"/>
      <c r="EJ231" s="103"/>
      <c r="EK231" s="106"/>
      <c r="EL231" s="41"/>
      <c r="EM231" s="42"/>
      <c r="EN231" s="226" t="str">
        <f t="shared" si="695"/>
        <v>Boreal Forest Restoration</v>
      </c>
      <c r="EO231" s="99"/>
      <c r="EP231" s="100"/>
      <c r="EQ231" s="104"/>
      <c r="ER231" s="55"/>
      <c r="ES231" s="56"/>
      <c r="ET231" s="226" t="str">
        <f t="shared" si="696"/>
        <v>Boreal Forest Restoration</v>
      </c>
      <c r="EU231" s="99"/>
      <c r="EV231" s="100"/>
      <c r="EW231" s="104"/>
      <c r="EX231" s="55"/>
      <c r="EY231" s="56"/>
      <c r="EZ231" s="226" t="str">
        <f t="shared" si="697"/>
        <v>Boreal Forest Restoration</v>
      </c>
      <c r="FA231" s="102"/>
      <c r="FB231" s="103"/>
      <c r="FC231" s="106"/>
      <c r="FD231" s="41"/>
      <c r="FE231" s="42"/>
      <c r="FF231" s="226" t="str">
        <f t="shared" si="698"/>
        <v>Boreal Forest Restoration</v>
      </c>
      <c r="FG231" s="99"/>
      <c r="FH231" s="100"/>
      <c r="FI231" s="104"/>
      <c r="FJ231" s="55"/>
      <c r="FK231" s="56"/>
      <c r="FL231" s="226" t="str">
        <f t="shared" si="699"/>
        <v>Boreal Forest Restoration</v>
      </c>
      <c r="FM231" s="99"/>
      <c r="FN231" s="100"/>
      <c r="FO231" s="104"/>
      <c r="FP231" s="55"/>
      <c r="FQ231" s="56"/>
      <c r="FR231" s="176">
        <f t="shared" si="671"/>
        <v>0</v>
      </c>
      <c r="FS231" s="34"/>
      <c r="FT231" s="34"/>
      <c r="FU231" s="34"/>
      <c r="FV231" s="33"/>
      <c r="FW231" s="37"/>
    </row>
    <row r="232" spans="1:180" ht="12.6" customHeight="1" thickBot="1">
      <c r="A232" s="1094"/>
      <c r="B232" s="195" t="s">
        <v>549</v>
      </c>
      <c r="C232" s="226" t="str">
        <f t="shared" si="672"/>
        <v>Sustainable Intensification</v>
      </c>
      <c r="D232" s="102"/>
      <c r="E232" s="103"/>
      <c r="F232" s="106"/>
      <c r="G232" s="41"/>
      <c r="H232" s="42"/>
      <c r="I232" s="226" t="str">
        <f t="shared" si="673"/>
        <v>Sustainable Intensification</v>
      </c>
      <c r="J232" s="102"/>
      <c r="K232" s="103"/>
      <c r="L232" s="106"/>
      <c r="M232" s="41"/>
      <c r="N232" s="42"/>
      <c r="O232" s="226" t="str">
        <f t="shared" si="674"/>
        <v>Sustainable Intensification</v>
      </c>
      <c r="P232" s="99"/>
      <c r="Q232" s="100"/>
      <c r="R232" s="104"/>
      <c r="S232" s="55"/>
      <c r="T232" s="56"/>
      <c r="U232" s="226" t="str">
        <f t="shared" si="675"/>
        <v>Sustainable Intensification</v>
      </c>
      <c r="V232" s="102"/>
      <c r="W232" s="103"/>
      <c r="X232" s="106"/>
      <c r="Y232" s="735"/>
      <c r="Z232" s="42"/>
      <c r="AA232" s="226" t="str">
        <f t="shared" si="676"/>
        <v>Sustainable Intensification</v>
      </c>
      <c r="AB232" s="102"/>
      <c r="AC232" s="103"/>
      <c r="AD232" s="106"/>
      <c r="AE232" s="735"/>
      <c r="AF232" s="42"/>
      <c r="AG232" s="226" t="str">
        <f t="shared" si="677"/>
        <v>Sustainable Intensification</v>
      </c>
      <c r="AH232" s="102"/>
      <c r="AI232" s="103"/>
      <c r="AJ232" s="106"/>
      <c r="AK232" s="735"/>
      <c r="AL232" s="42"/>
      <c r="AM232" s="226" t="str">
        <f t="shared" si="678"/>
        <v>Sustainable Intensification</v>
      </c>
      <c r="AN232" s="102"/>
      <c r="AO232" s="103"/>
      <c r="AP232" s="106"/>
      <c r="AQ232" s="735"/>
      <c r="AR232" s="42"/>
      <c r="AS232" s="176">
        <f t="shared" si="679"/>
        <v>0</v>
      </c>
      <c r="AT232" s="226" t="str">
        <f t="shared" si="680"/>
        <v>Sustainable Intensification</v>
      </c>
      <c r="AU232" s="102"/>
      <c r="AV232" s="103"/>
      <c r="AW232" s="106"/>
      <c r="AX232" s="41"/>
      <c r="AY232" s="42"/>
      <c r="AZ232" s="226" t="str">
        <f t="shared" si="681"/>
        <v>Sustainable Intensification</v>
      </c>
      <c r="BA232" s="102"/>
      <c r="BB232" s="103"/>
      <c r="BC232" s="106"/>
      <c r="BD232" s="41"/>
      <c r="BE232" s="42"/>
      <c r="BF232" s="226" t="str">
        <f t="shared" si="682"/>
        <v>Sustainable Intensification</v>
      </c>
      <c r="BG232" s="102"/>
      <c r="BH232" s="103"/>
      <c r="BI232" s="106"/>
      <c r="BJ232" s="41"/>
      <c r="BK232" s="42"/>
      <c r="BL232" s="226" t="str">
        <f t="shared" si="683"/>
        <v>Sustainable Intensification</v>
      </c>
      <c r="BM232" s="102"/>
      <c r="BN232" s="103"/>
      <c r="BO232" s="106"/>
      <c r="BP232" s="41"/>
      <c r="BQ232" s="42"/>
      <c r="BR232" s="226" t="str">
        <f t="shared" si="684"/>
        <v>Sustainable Intensification</v>
      </c>
      <c r="BS232" s="102"/>
      <c r="BT232" s="103"/>
      <c r="BU232" s="106"/>
      <c r="BV232" s="41"/>
      <c r="BW232" s="42"/>
      <c r="BX232" s="226" t="str">
        <f t="shared" si="685"/>
        <v>Sustainable Intensification</v>
      </c>
      <c r="BY232" s="102"/>
      <c r="BZ232" s="103"/>
      <c r="CA232" s="106"/>
      <c r="CB232" s="41"/>
      <c r="CC232" s="42"/>
      <c r="CD232" s="226" t="str">
        <f t="shared" si="686"/>
        <v>Sustainable Intensification</v>
      </c>
      <c r="CE232" s="102"/>
      <c r="CF232" s="103"/>
      <c r="CG232" s="106"/>
      <c r="CH232" s="41"/>
      <c r="CI232" s="42"/>
      <c r="CJ232" s="176">
        <f t="shared" ref="CJ232" si="736">SUM(AV232+BB232+BH232+BN232+BT232+BZ232+CF232)+SUM(AY232+BE232+BK232+BQ232+BW232+CC232+CI232)</f>
        <v>0</v>
      </c>
      <c r="CK232" s="226" t="str">
        <f t="shared" si="687"/>
        <v>Sustainable Intensification</v>
      </c>
      <c r="CL232" s="102"/>
      <c r="CM232" s="103"/>
      <c r="CN232" s="106"/>
      <c r="CO232" s="41"/>
      <c r="CP232" s="42"/>
      <c r="CQ232" s="226" t="str">
        <f t="shared" si="688"/>
        <v>Sustainable Intensification</v>
      </c>
      <c r="CR232" s="102"/>
      <c r="CS232" s="103"/>
      <c r="CT232" s="106"/>
      <c r="CU232" s="41"/>
      <c r="CV232" s="42"/>
      <c r="CW232" s="226" t="str">
        <f t="shared" si="689"/>
        <v>Sustainable Intensification</v>
      </c>
      <c r="CX232" s="102"/>
      <c r="CY232" s="103"/>
      <c r="CZ232" s="106"/>
      <c r="DA232" s="41"/>
      <c r="DB232" s="42"/>
      <c r="DC232" s="226" t="str">
        <f t="shared" si="690"/>
        <v>Sustainable Intensification</v>
      </c>
      <c r="DD232" s="102"/>
      <c r="DE232" s="103"/>
      <c r="DF232" s="106"/>
      <c r="DG232" s="41"/>
      <c r="DH232" s="42"/>
      <c r="DI232" s="226" t="str">
        <f t="shared" si="691"/>
        <v>Sustainable Intensification</v>
      </c>
      <c r="DJ232" s="102"/>
      <c r="DK232" s="103"/>
      <c r="DL232" s="106"/>
      <c r="DM232" s="41"/>
      <c r="DN232" s="42"/>
      <c r="DO232" s="226" t="str">
        <f t="shared" si="692"/>
        <v>Sustainable Intensification</v>
      </c>
      <c r="DP232" s="102"/>
      <c r="DQ232" s="103"/>
      <c r="DR232" s="106"/>
      <c r="DS232" s="41"/>
      <c r="DT232" s="42"/>
      <c r="DU232" s="226" t="str">
        <f>$B232</f>
        <v>Sustainable Intensification</v>
      </c>
      <c r="DV232" s="102"/>
      <c r="DW232" s="103"/>
      <c r="DX232" s="106"/>
      <c r="DY232" s="41"/>
      <c r="DZ232" s="42"/>
      <c r="EA232" s="176">
        <f t="shared" ref="EA232" si="737">SUM(CM232+CS232+CY232+DE232+DK232+DQ232+DW232)+SUM(CP232+CV232+DB232+DH232+DN232+DT232+DZ232)</f>
        <v>0</v>
      </c>
      <c r="EB232" s="226" t="str">
        <f t="shared" si="693"/>
        <v>Sustainable Intensification</v>
      </c>
      <c r="EC232" s="102"/>
      <c r="ED232" s="103"/>
      <c r="EE232" s="106"/>
      <c r="EF232" s="41"/>
      <c r="EG232" s="42"/>
      <c r="EH232" s="226" t="str">
        <f t="shared" si="694"/>
        <v>Sustainable Intensification</v>
      </c>
      <c r="EI232" s="102"/>
      <c r="EJ232" s="103"/>
      <c r="EK232" s="106"/>
      <c r="EL232" s="41"/>
      <c r="EM232" s="42"/>
      <c r="EN232" s="226" t="str">
        <f t="shared" si="695"/>
        <v>Sustainable Intensification</v>
      </c>
      <c r="EO232" s="102"/>
      <c r="EP232" s="103"/>
      <c r="EQ232" s="106"/>
      <c r="ER232" s="41"/>
      <c r="ES232" s="42"/>
      <c r="ET232" s="226" t="str">
        <f t="shared" si="696"/>
        <v>Sustainable Intensification</v>
      </c>
      <c r="EU232" s="102"/>
      <c r="EV232" s="103"/>
      <c r="EW232" s="106"/>
      <c r="EX232" s="41"/>
      <c r="EY232" s="42"/>
      <c r="EZ232" s="226" t="str">
        <f t="shared" si="697"/>
        <v>Sustainable Intensification</v>
      </c>
      <c r="FA232" s="102"/>
      <c r="FB232" s="103"/>
      <c r="FC232" s="106"/>
      <c r="FD232" s="41"/>
      <c r="FE232" s="42"/>
      <c r="FF232" s="226" t="str">
        <f t="shared" si="698"/>
        <v>Sustainable Intensification</v>
      </c>
      <c r="FG232" s="102"/>
      <c r="FH232" s="103"/>
      <c r="FI232" s="106"/>
      <c r="FJ232" s="41"/>
      <c r="FK232" s="42"/>
      <c r="FL232" s="226" t="str">
        <f t="shared" si="699"/>
        <v>Sustainable Intensification</v>
      </c>
      <c r="FM232" s="102"/>
      <c r="FN232" s="103"/>
      <c r="FO232" s="106"/>
      <c r="FP232" s="41"/>
      <c r="FQ232" s="42"/>
      <c r="FR232" s="176">
        <f t="shared" ref="FR232" si="738">SUM(ED232+EJ232+EP232+EV232+FB232+FH232+FN232)+SUM(EG232+EM232+ES232+EY232+FE232+FK232+FQ232)</f>
        <v>0</v>
      </c>
      <c r="FS232" s="32"/>
      <c r="FT232" s="34"/>
      <c r="FU232" s="34"/>
      <c r="FV232" s="33"/>
      <c r="FW232" s="37"/>
    </row>
    <row r="233" spans="1:180" s="135" customFormat="1" ht="12.6" customHeight="1" thickBot="1">
      <c r="A233" s="1094"/>
      <c r="B233" s="220"/>
      <c r="C233" s="229" t="s">
        <v>0</v>
      </c>
      <c r="D233" s="134"/>
      <c r="E233" s="158" t="s">
        <v>71</v>
      </c>
      <c r="F233" s="159"/>
      <c r="G233" s="160">
        <f>1-SUM(G204:G232)</f>
        <v>0</v>
      </c>
      <c r="H233" s="137"/>
      <c r="I233" s="226" t="s">
        <v>0</v>
      </c>
      <c r="J233" s="134"/>
      <c r="K233" s="158" t="s">
        <v>71</v>
      </c>
      <c r="L233" s="159"/>
      <c r="M233" s="160">
        <f>1-SUM(M204:M232)</f>
        <v>0</v>
      </c>
      <c r="N233" s="137"/>
      <c r="O233" s="226" t="s">
        <v>0</v>
      </c>
      <c r="P233" s="134"/>
      <c r="Q233" s="158" t="s">
        <v>71</v>
      </c>
      <c r="R233" s="159"/>
      <c r="S233" s="160">
        <f>1-SUM(S204:S232)</f>
        <v>0</v>
      </c>
      <c r="T233" s="137"/>
      <c r="U233" s="229" t="s">
        <v>0</v>
      </c>
      <c r="V233" s="134"/>
      <c r="W233" s="158" t="s">
        <v>71</v>
      </c>
      <c r="X233" s="159"/>
      <c r="Y233" s="160">
        <f>1-SUM(Y204:Y232)</f>
        <v>0</v>
      </c>
      <c r="Z233" s="137"/>
      <c r="AA233" s="226" t="s">
        <v>0</v>
      </c>
      <c r="AB233" s="134"/>
      <c r="AC233" s="158" t="s">
        <v>71</v>
      </c>
      <c r="AD233" s="159"/>
      <c r="AE233" s="160">
        <f>1-SUM(AE204:AE232)</f>
        <v>0</v>
      </c>
      <c r="AF233" s="137"/>
      <c r="AG233" s="226" t="s">
        <v>0</v>
      </c>
      <c r="AH233" s="134"/>
      <c r="AI233" s="158" t="s">
        <v>71</v>
      </c>
      <c r="AJ233" s="159"/>
      <c r="AK233" s="160">
        <f>1-SUM(AK204:AK232)</f>
        <v>0</v>
      </c>
      <c r="AL233" s="137"/>
      <c r="AM233" s="226" t="s">
        <v>0</v>
      </c>
      <c r="AN233" s="134"/>
      <c r="AO233" s="158" t="s">
        <v>71</v>
      </c>
      <c r="AP233" s="159"/>
      <c r="AQ233" s="160">
        <f>1-SUM(AQ204:AQ232)</f>
        <v>0</v>
      </c>
      <c r="AR233" s="137"/>
      <c r="AS233" s="176"/>
      <c r="AT233" s="226" t="s">
        <v>0</v>
      </c>
      <c r="AU233" s="134"/>
      <c r="AV233" s="133" t="s">
        <v>71</v>
      </c>
      <c r="AX233" s="136">
        <f>1-SUM(AX204:AX232)</f>
        <v>0</v>
      </c>
      <c r="AY233" s="137"/>
      <c r="AZ233" s="226" t="s">
        <v>0</v>
      </c>
      <c r="BA233" s="134"/>
      <c r="BB233" s="133" t="s">
        <v>71</v>
      </c>
      <c r="BD233" s="136">
        <f>1-SUM(BD204:BD232)</f>
        <v>0</v>
      </c>
      <c r="BE233" s="137"/>
      <c r="BF233" s="226" t="s">
        <v>0</v>
      </c>
      <c r="BG233" s="134"/>
      <c r="BH233" s="133" t="s">
        <v>71</v>
      </c>
      <c r="BJ233" s="136">
        <f>1-SUM(BJ204:BJ232)</f>
        <v>0</v>
      </c>
      <c r="BK233" s="137"/>
      <c r="BL233" s="226" t="s">
        <v>0</v>
      </c>
      <c r="BM233" s="134"/>
      <c r="BN233" s="133" t="s">
        <v>71</v>
      </c>
      <c r="BP233" s="136">
        <f>1-SUM(BP204:BP232)</f>
        <v>0</v>
      </c>
      <c r="BQ233" s="137"/>
      <c r="BR233" s="226" t="s">
        <v>0</v>
      </c>
      <c r="BS233" s="134"/>
      <c r="BT233" s="133" t="s">
        <v>71</v>
      </c>
      <c r="BV233" s="136">
        <f>1-SUM(BV204:BV232)</f>
        <v>0</v>
      </c>
      <c r="BW233" s="137"/>
      <c r="BX233" s="226" t="s">
        <v>0</v>
      </c>
      <c r="BY233" s="134"/>
      <c r="BZ233" s="133" t="s">
        <v>71</v>
      </c>
      <c r="CB233" s="136">
        <f>1-SUM(CB204:CB232)</f>
        <v>0</v>
      </c>
      <c r="CC233" s="137"/>
      <c r="CD233" s="226" t="s">
        <v>0</v>
      </c>
      <c r="CE233" s="134"/>
      <c r="CF233" s="133" t="s">
        <v>71</v>
      </c>
      <c r="CH233" s="136">
        <f>1-SUM(CH204:CH232)</f>
        <v>0</v>
      </c>
      <c r="CI233" s="137"/>
      <c r="CJ233" s="176"/>
      <c r="CK233" s="226" t="s">
        <v>0</v>
      </c>
      <c r="CL233" s="134"/>
      <c r="CM233" s="133" t="s">
        <v>71</v>
      </c>
      <c r="CO233" s="136">
        <f>1-SUM(CO204:CO232)</f>
        <v>0</v>
      </c>
      <c r="CP233" s="137"/>
      <c r="CQ233" s="226" t="s">
        <v>0</v>
      </c>
      <c r="CR233" s="134"/>
      <c r="CS233" s="133" t="s">
        <v>71</v>
      </c>
      <c r="CU233" s="136">
        <f>1-SUM(CU204:CU232)</f>
        <v>0</v>
      </c>
      <c r="CV233" s="137"/>
      <c r="CW233" s="226" t="s">
        <v>0</v>
      </c>
      <c r="CX233" s="134"/>
      <c r="CY233" s="133" t="s">
        <v>71</v>
      </c>
      <c r="DA233" s="136">
        <f>1-SUM(DA204:DA232)</f>
        <v>0</v>
      </c>
      <c r="DB233" s="137"/>
      <c r="DC233" s="226" t="s">
        <v>0</v>
      </c>
      <c r="DD233" s="134"/>
      <c r="DE233" s="133" t="s">
        <v>71</v>
      </c>
      <c r="DG233" s="136">
        <f>1-SUM(DG204:DG232)</f>
        <v>0</v>
      </c>
      <c r="DH233" s="137"/>
      <c r="DI233" s="226" t="s">
        <v>0</v>
      </c>
      <c r="DJ233" s="134"/>
      <c r="DK233" s="133" t="s">
        <v>71</v>
      </c>
      <c r="DM233" s="136">
        <f>1-SUM(DM204:DM232)</f>
        <v>0</v>
      </c>
      <c r="DN233" s="137"/>
      <c r="DO233" s="226" t="s">
        <v>0</v>
      </c>
      <c r="DP233" s="134"/>
      <c r="DQ233" s="133" t="s">
        <v>71</v>
      </c>
      <c r="DS233" s="136">
        <f>1-SUM(DS204:DS232)</f>
        <v>0</v>
      </c>
      <c r="DT233" s="137"/>
      <c r="DU233" s="226" t="s">
        <v>0</v>
      </c>
      <c r="DV233" s="134"/>
      <c r="DW233" s="133" t="s">
        <v>71</v>
      </c>
      <c r="DY233" s="136">
        <f>1-SUM(DY204:DY232)</f>
        <v>0</v>
      </c>
      <c r="DZ233" s="137"/>
      <c r="EA233" s="176"/>
      <c r="EB233" s="226" t="s">
        <v>0</v>
      </c>
      <c r="EC233" s="134"/>
      <c r="ED233" s="133" t="s">
        <v>71</v>
      </c>
      <c r="EF233" s="136">
        <f>1-SUM(EF204:EF232)</f>
        <v>0</v>
      </c>
      <c r="EG233" s="137"/>
      <c r="EH233" s="226" t="s">
        <v>0</v>
      </c>
      <c r="EI233" s="134"/>
      <c r="EJ233" s="133" t="s">
        <v>71</v>
      </c>
      <c r="EL233" s="136">
        <f>1-SUM(EL204:EL232)</f>
        <v>0</v>
      </c>
      <c r="EM233" s="137"/>
      <c r="EN233" s="226" t="s">
        <v>0</v>
      </c>
      <c r="EO233" s="134"/>
      <c r="EP233" s="133" t="s">
        <v>71</v>
      </c>
      <c r="ER233" s="136">
        <f>1-SUM(ER204:ER232)</f>
        <v>0</v>
      </c>
      <c r="ES233" s="137"/>
      <c r="ET233" s="226" t="s">
        <v>0</v>
      </c>
      <c r="EU233" s="134"/>
      <c r="EV233" s="133" t="s">
        <v>71</v>
      </c>
      <c r="EX233" s="136">
        <f>1-SUM(EX206:EX232)</f>
        <v>0</v>
      </c>
      <c r="EY233" s="137"/>
      <c r="EZ233" s="226" t="s">
        <v>0</v>
      </c>
      <c r="FA233" s="134"/>
      <c r="FB233" s="133" t="s">
        <v>71</v>
      </c>
      <c r="FD233" s="136">
        <f>1-SUM(FD206:FD232)</f>
        <v>0</v>
      </c>
      <c r="FE233" s="137"/>
      <c r="FF233" s="226" t="s">
        <v>0</v>
      </c>
      <c r="FG233" s="134"/>
      <c r="FH233" s="133" t="s">
        <v>71</v>
      </c>
      <c r="FJ233" s="136">
        <f>1-SUM(FJ206:FJ232)</f>
        <v>0</v>
      </c>
      <c r="FK233" s="137"/>
      <c r="FL233" s="226" t="s">
        <v>0</v>
      </c>
      <c r="FM233" s="134"/>
      <c r="FN233" s="133" t="s">
        <v>71</v>
      </c>
      <c r="FP233" s="136">
        <f>1-SUM(FP206:FP232)</f>
        <v>0</v>
      </c>
      <c r="FQ233" s="137"/>
      <c r="FR233" s="176"/>
      <c r="FS233" s="138"/>
      <c r="FT233" s="138"/>
      <c r="FU233" s="138"/>
      <c r="FV233" s="140"/>
      <c r="FW233" s="141"/>
    </row>
    <row r="234" spans="1:180" s="152" customFormat="1" ht="12.6" customHeight="1">
      <c r="A234" s="728"/>
      <c r="B234" s="216">
        <f>SUM(C234+I234+O234+U234+AA234+AG234+AM234+AT234+AZ234+BF234+BL234+BR234+BX234+CD234+CK234+CQ234+CW234+DC234+DI234+DO234+DU234+EB234+EH234+EN234+ET234+EZ234+FF234+FL234+FV234)</f>
        <v>1897.853897118031</v>
      </c>
      <c r="C234" s="212">
        <f>'World Land Data'!B8</f>
        <v>16.053335000000004</v>
      </c>
      <c r="D234" s="142"/>
      <c r="E234" s="142">
        <f>C234-SUM(E204:E232)</f>
        <v>16.053335000000004</v>
      </c>
      <c r="F234" s="142"/>
      <c r="G234" s="146">
        <f>SUM(G204:G232)</f>
        <v>1</v>
      </c>
      <c r="H234" s="142"/>
      <c r="I234" s="212">
        <f>'World Land Data'!C8</f>
        <v>4.3046300000000004</v>
      </c>
      <c r="J234" s="142"/>
      <c r="K234" s="142">
        <f>I234-SUM(K204:K232)</f>
        <v>4.3046300000000004</v>
      </c>
      <c r="L234" s="142"/>
      <c r="M234" s="146">
        <f>SUM(M204:M232)</f>
        <v>1</v>
      </c>
      <c r="N234" s="142"/>
      <c r="O234" s="212">
        <f>'World Land Data'!D8</f>
        <v>0.73234600000000005</v>
      </c>
      <c r="P234" s="142"/>
      <c r="Q234" s="142">
        <f>O234-SUM(Q204:Q232)</f>
        <v>0.73234600000000005</v>
      </c>
      <c r="R234" s="142"/>
      <c r="S234" s="162">
        <f>SUM(S204:S233)</f>
        <v>1</v>
      </c>
      <c r="T234" s="142"/>
      <c r="U234" s="212">
        <f>'World Land Data'!E8</f>
        <v>0.46328100000000005</v>
      </c>
      <c r="V234" s="142"/>
      <c r="W234" s="142">
        <f>U234-SUM(W204:W232)</f>
        <v>0</v>
      </c>
      <c r="X234" s="142"/>
      <c r="Y234" s="162">
        <f>SUM(Y204:Y233)</f>
        <v>1</v>
      </c>
      <c r="Z234" s="142"/>
      <c r="AA234" s="212">
        <f>'World Land Data'!F8</f>
        <v>2.9036760000000004</v>
      </c>
      <c r="AB234" s="142"/>
      <c r="AC234" s="142">
        <f>AA234-SUM(AC204:AC232)</f>
        <v>0</v>
      </c>
      <c r="AD234" s="142"/>
      <c r="AE234" s="162">
        <f>SUM(AE204:AE233)</f>
        <v>1</v>
      </c>
      <c r="AF234" s="142"/>
      <c r="AG234" s="212">
        <f>'World Land Data'!G8</f>
        <v>0.82947499999999996</v>
      </c>
      <c r="AH234" s="142"/>
      <c r="AI234" s="142">
        <f>AG234-SUM(AI204:AI232)</f>
        <v>0</v>
      </c>
      <c r="AJ234" s="142"/>
      <c r="AK234" s="162">
        <f>SUM(AK204:AK233)</f>
        <v>1</v>
      </c>
      <c r="AL234" s="142"/>
      <c r="AM234" s="212">
        <f>'World Land Data'!H8</f>
        <v>0.56245000000000001</v>
      </c>
      <c r="AN234" s="142"/>
      <c r="AO234" s="142">
        <f>AM234-SUM(AO204:AO232)</f>
        <v>0</v>
      </c>
      <c r="AP234" s="142"/>
      <c r="AQ234" s="162">
        <f>SUM(AQ204:AQ233)</f>
        <v>1</v>
      </c>
      <c r="AR234" s="142"/>
      <c r="AS234" s="177"/>
      <c r="AT234" s="234">
        <f>'World Land Data'!I8</f>
        <v>618.7027720000001</v>
      </c>
      <c r="AU234" s="148"/>
      <c r="AV234" s="155">
        <f>AT234-SUM(AV204:AV232)</f>
        <v>579.29977328636926</v>
      </c>
      <c r="AW234" s="148"/>
      <c r="AX234" s="149">
        <f>SUM(AX204:AX232)</f>
        <v>1</v>
      </c>
      <c r="AY234" s="148"/>
      <c r="AZ234" s="232">
        <f>'World Land Data'!J8</f>
        <v>153.98462599999999</v>
      </c>
      <c r="BA234" s="148"/>
      <c r="BB234" s="155">
        <f>AZ234-SUM(BB204:BB232)</f>
        <v>144.17788794291411</v>
      </c>
      <c r="BC234" s="148"/>
      <c r="BD234" s="149">
        <f>SUM(BD204:BD232)</f>
        <v>1</v>
      </c>
      <c r="BE234" s="148"/>
      <c r="BF234" s="232">
        <f>'World Land Data'!K8</f>
        <v>37.818854999999999</v>
      </c>
      <c r="BG234" s="142"/>
      <c r="BH234" s="155">
        <f>BF234-SUM(BH204:BH232)</f>
        <v>35.410305430876697</v>
      </c>
      <c r="BI234" s="142"/>
      <c r="BJ234" s="149">
        <f>SUM(BJ204:BJ232)</f>
        <v>1</v>
      </c>
      <c r="BK234" s="142"/>
      <c r="BL234" s="234">
        <f>'World Land Data'!L8</f>
        <v>15.901841000000001</v>
      </c>
      <c r="BM234" s="142"/>
      <c r="BN234" s="155">
        <f>BL234-SUM(BN204:BN232)</f>
        <v>15.525522141016337</v>
      </c>
      <c r="BO234" s="142"/>
      <c r="BP234" s="149">
        <f>SUM(BP204:BP232)</f>
        <v>1</v>
      </c>
      <c r="BQ234" s="142"/>
      <c r="BR234" s="232">
        <f>'World Land Data'!M8</f>
        <v>132.326189</v>
      </c>
      <c r="BS234" s="142"/>
      <c r="BT234" s="155">
        <f>BR234-SUM(BT204:BT232)</f>
        <v>129.19467482763866</v>
      </c>
      <c r="BU234" s="142"/>
      <c r="BV234" s="149">
        <f>SUM(BV204:BV232)</f>
        <v>1</v>
      </c>
      <c r="BW234" s="142"/>
      <c r="BX234" s="232">
        <f>'World Land Data'!N8</f>
        <v>27.322071000000001</v>
      </c>
      <c r="BY234" s="142"/>
      <c r="BZ234" s="155">
        <f>BX234-SUM(BZ204:BZ232)</f>
        <v>26.675491111307199</v>
      </c>
      <c r="CA234" s="142"/>
      <c r="CB234" s="149">
        <f>SUM(CB204:CB232)</f>
        <v>1</v>
      </c>
      <c r="CC234" s="142"/>
      <c r="CD234" s="234">
        <f>'World Land Data'!O8</f>
        <v>16.850055999999999</v>
      </c>
      <c r="CE234" s="142"/>
      <c r="CF234" s="155">
        <f>CD234-SUM(CF204:CF232)</f>
        <v>16.451297526202477</v>
      </c>
      <c r="CG234" s="142"/>
      <c r="CH234" s="149">
        <f>SUM(CH204:CH232)</f>
        <v>1</v>
      </c>
      <c r="CI234" s="147"/>
      <c r="CJ234" s="177"/>
      <c r="CK234" s="234">
        <f>'World Land Data'!P8</f>
        <v>37.328353</v>
      </c>
      <c r="CL234" s="148"/>
      <c r="CM234" s="148">
        <f>CK234-SUM(CM204:CM232)</f>
        <v>21.847165928812419</v>
      </c>
      <c r="CN234" s="148"/>
      <c r="CO234" s="149">
        <f>SUM(CO204:CO232)</f>
        <v>1</v>
      </c>
      <c r="CP234" s="148"/>
      <c r="CQ234" s="232">
        <f>'World Land Data'!Q8</f>
        <v>4.1167379999999998</v>
      </c>
      <c r="CR234" s="148"/>
      <c r="CS234" s="148">
        <f>CQ234-SUM(CS204:CS232)</f>
        <v>2.4094033340138896</v>
      </c>
      <c r="CT234" s="148"/>
      <c r="CU234" s="149">
        <f>SUM(CU204:CU232)</f>
        <v>1</v>
      </c>
      <c r="CV234" s="148"/>
      <c r="CW234" s="232">
        <f>'World Land Data'!R8</f>
        <v>0.17658200000000002</v>
      </c>
      <c r="CX234" s="142"/>
      <c r="CY234" s="148">
        <f>CW234-SUM(CY204:CY232)</f>
        <v>0.10334815077540536</v>
      </c>
      <c r="CZ234" s="142"/>
      <c r="DA234" s="149">
        <f>SUM(DA204:DA232)</f>
        <v>1</v>
      </c>
      <c r="DB234" s="142"/>
      <c r="DC234" s="232">
        <f>'World Land Data'!S8</f>
        <v>4.6044999999999996E-2</v>
      </c>
      <c r="DD234" s="142"/>
      <c r="DE234" s="148">
        <f>DC234-SUM(DE204:DE232)</f>
        <v>4.5025701023769335E-2</v>
      </c>
      <c r="DF234" s="142"/>
      <c r="DG234" s="149">
        <f>SUM(DG204:DG232)</f>
        <v>1</v>
      </c>
      <c r="DH234" s="142"/>
      <c r="DI234" s="232">
        <f>'World Land Data'!T8</f>
        <v>6.1543729999999996</v>
      </c>
      <c r="DJ234" s="142"/>
      <c r="DK234" s="148">
        <f>DI234-SUM(DK204:DK232)</f>
        <v>6.0181335364699402</v>
      </c>
      <c r="DL234" s="142"/>
      <c r="DM234" s="149">
        <f>SUM(DM204:DM232)</f>
        <v>1</v>
      </c>
      <c r="DN234" s="142"/>
      <c r="DO234" s="232">
        <f>'World Land Data'!U8</f>
        <v>9.6071000000000004E-2</v>
      </c>
      <c r="DP234" s="142"/>
      <c r="DQ234" s="148">
        <f>DO234-SUM(DQ204:DQ232)</f>
        <v>9.3944274580400583E-2</v>
      </c>
      <c r="DR234" s="142"/>
      <c r="DS234" s="149">
        <f>SUM(DS204:DS232)</f>
        <v>1</v>
      </c>
      <c r="DT234" s="142"/>
      <c r="DU234" s="232">
        <f>'World Land Data'!V8</f>
        <v>6.668099999999999E-2</v>
      </c>
      <c r="DV234" s="142"/>
      <c r="DW234" s="148">
        <f>DU234-SUM(DW204:DW232)</f>
        <v>6.5204881528199865E-2</v>
      </c>
      <c r="DX234" s="142"/>
      <c r="DY234" s="149">
        <f>SUM(DY204:DY232)</f>
        <v>1</v>
      </c>
      <c r="DZ234" s="142"/>
      <c r="EA234" s="177"/>
      <c r="EB234" s="234">
        <f>'World Land Data'!W8</f>
        <v>29.477644000000002</v>
      </c>
      <c r="EC234" s="148"/>
      <c r="ED234" s="155">
        <f>EB234-SUM(ED204:ED232)</f>
        <v>17.252381310754906</v>
      </c>
      <c r="EE234" s="155"/>
      <c r="EF234" s="149">
        <f>SUM(EF204:EF232)</f>
        <v>1</v>
      </c>
      <c r="EG234" s="148"/>
      <c r="EH234" s="234">
        <f>'World Land Data'!X8</f>
        <v>4.0102960000000003</v>
      </c>
      <c r="EI234" s="148"/>
      <c r="EJ234" s="155">
        <f>EH234-SUM(EJ204:EJ232)</f>
        <v>2.3471060224825013</v>
      </c>
      <c r="EK234" s="155"/>
      <c r="EL234" s="149">
        <f>SUM(EL204:EL232)</f>
        <v>1</v>
      </c>
      <c r="EM234" s="148"/>
      <c r="EN234" s="234">
        <f>'World Land Data'!Y8</f>
        <v>0.40682499999999999</v>
      </c>
      <c r="EO234" s="142"/>
      <c r="EP234" s="155">
        <f>EN234-SUM(EP204:EP232)</f>
        <v>0.23810247612556368</v>
      </c>
      <c r="EQ234" s="155"/>
      <c r="ER234" s="149">
        <f>SUM(ER204:ER232)</f>
        <v>1</v>
      </c>
      <c r="ES234" s="142"/>
      <c r="ET234" s="234">
        <f>'World Land Data'!Z8</f>
        <v>0.1421</v>
      </c>
      <c r="EU234" s="142"/>
      <c r="EV234" s="155">
        <f>ET234-SUM(EV204:EV232)</f>
        <v>0.13895432979645181</v>
      </c>
      <c r="EW234" s="155"/>
      <c r="EX234" s="149">
        <f>SUM(EX204:EX232)</f>
        <v>1</v>
      </c>
      <c r="EY234" s="142"/>
      <c r="EZ234" s="234">
        <f>'World Land Data'!AA8</f>
        <v>6.6691529999999997</v>
      </c>
      <c r="FA234" s="142"/>
      <c r="FB234" s="155">
        <f>EZ234-SUM(FB204:FB232)</f>
        <v>6.5215178425404359</v>
      </c>
      <c r="FC234" s="155"/>
      <c r="FD234" s="149">
        <f>SUM(FD204:FD232)</f>
        <v>1</v>
      </c>
      <c r="FE234" s="142"/>
      <c r="FF234" s="234">
        <f>'World Land Data'!AB8</f>
        <v>0.319909</v>
      </c>
      <c r="FG234" s="142"/>
      <c r="FH234" s="155">
        <f>FF234-SUM(FH204:FH232)</f>
        <v>0.31282716883077483</v>
      </c>
      <c r="FI234" s="155"/>
      <c r="FJ234" s="149">
        <f>SUM(FJ204:FJ232)</f>
        <v>1</v>
      </c>
      <c r="FK234" s="147"/>
      <c r="FL234" s="234">
        <f>'World Land Data'!AC8</f>
        <v>0.165464</v>
      </c>
      <c r="FM234" s="147"/>
      <c r="FN234" s="155">
        <f>FL234-SUM(FN204:FN232)</f>
        <v>0.16180112051681986</v>
      </c>
      <c r="FO234" s="155"/>
      <c r="FP234" s="149">
        <f>SUM(FP204:FP232)</f>
        <v>1</v>
      </c>
      <c r="FQ234" s="142"/>
      <c r="FR234" s="177"/>
      <c r="FS234" s="147"/>
      <c r="FT234" s="147"/>
      <c r="FU234" s="147"/>
      <c r="FV234" s="142">
        <v>779.9220601180308</v>
      </c>
      <c r="FW234" s="151"/>
    </row>
    <row r="235" spans="1:180" ht="12.6" customHeight="1">
      <c r="A235" s="1093" t="s">
        <v>104</v>
      </c>
      <c r="B235" s="222" t="s">
        <v>78</v>
      </c>
      <c r="C235" s="226" t="str">
        <f>$B235</f>
        <v>Peatland Protection</v>
      </c>
      <c r="D235" s="99">
        <f>'Advance Control'!$F$36</f>
        <v>4.9236658850579797E-2</v>
      </c>
      <c r="E235" s="100">
        <f>D235*$C$265</f>
        <v>6.6054818307443156E-2</v>
      </c>
      <c r="F235" s="104">
        <f>'Advance Control'!$I$36</f>
        <v>0.95076334114942018</v>
      </c>
      <c r="G235" s="55">
        <f>D235+F235</f>
        <v>1</v>
      </c>
      <c r="H235" s="56">
        <f>F235*$C$265</f>
        <v>1.275523181692557</v>
      </c>
      <c r="I235" s="226" t="str">
        <f>$B235</f>
        <v>Peatland Protection</v>
      </c>
      <c r="J235" s="99">
        <f>'Advance Control'!$F$36</f>
        <v>4.9236658850579797E-2</v>
      </c>
      <c r="K235" s="100">
        <f>J235*$I$265</f>
        <v>3.1200975293659318E-2</v>
      </c>
      <c r="L235" s="104">
        <f>'Advance Control'!$I$36</f>
        <v>0.95076334114942018</v>
      </c>
      <c r="M235" s="55">
        <f>J235+L235</f>
        <v>1</v>
      </c>
      <c r="N235" s="56">
        <f>L235*$I$265</f>
        <v>0.60249302470634081</v>
      </c>
      <c r="O235" s="226" t="str">
        <f>$B235</f>
        <v>Peatland Protection</v>
      </c>
      <c r="P235" s="99">
        <f>'Advance Control'!$F$36</f>
        <v>4.9236658850579797E-2</v>
      </c>
      <c r="Q235" s="100">
        <f>P235*$O$265</f>
        <v>0.17515449019505255</v>
      </c>
      <c r="R235" s="104">
        <f>'Advance Control'!$I$36</f>
        <v>0.95076334114942018</v>
      </c>
      <c r="S235" s="55">
        <f>P235+R235</f>
        <v>1</v>
      </c>
      <c r="T235" s="56">
        <f>R235*$O$265</f>
        <v>3.3822455098049473</v>
      </c>
      <c r="U235" s="226" t="str">
        <f>$B235</f>
        <v>Peatland Protection</v>
      </c>
      <c r="V235" s="99"/>
      <c r="W235" s="100"/>
      <c r="X235" s="104"/>
      <c r="Y235" s="55"/>
      <c r="Z235" s="56"/>
      <c r="AA235" s="226" t="str">
        <f>$B235</f>
        <v>Peatland Protection</v>
      </c>
      <c r="AB235" s="99"/>
      <c r="AC235" s="100"/>
      <c r="AD235" s="104"/>
      <c r="AE235" s="55"/>
      <c r="AF235" s="56"/>
      <c r="AG235" s="226" t="str">
        <f>$B235</f>
        <v>Peatland Protection</v>
      </c>
      <c r="AH235" s="99"/>
      <c r="AI235" s="100"/>
      <c r="AJ235" s="104"/>
      <c r="AK235" s="55"/>
      <c r="AL235" s="56"/>
      <c r="AM235" s="226" t="str">
        <f>$B235</f>
        <v>Peatland Protection</v>
      </c>
      <c r="AN235" s="99"/>
      <c r="AO235" s="100"/>
      <c r="AP235" s="104"/>
      <c r="AQ235" s="55"/>
      <c r="AR235" s="56"/>
      <c r="AS235" s="176">
        <f>SUM(E235+K235+Q235+W235+AC235+AI235+AO235)+SUM(H235+N235+T235+Z235+AF235+AL235+AR235)</f>
        <v>5.5326719999999998</v>
      </c>
      <c r="AT235" s="226" t="str">
        <f>$B235</f>
        <v>Peatland Protection</v>
      </c>
      <c r="AU235" s="99">
        <f>'Advance Control'!$F$96</f>
        <v>0</v>
      </c>
      <c r="AV235" s="100">
        <f>AU235*$AT$265</f>
        <v>0</v>
      </c>
      <c r="AW235" s="104">
        <f>'Advance Control'!$I$96</f>
        <v>0.17378342790611434</v>
      </c>
      <c r="AX235" s="55">
        <f>(AU235+AW235)</f>
        <v>0.17378342790611434</v>
      </c>
      <c r="AY235" s="56">
        <f>AX235*$AT$265</f>
        <v>1.1646143342653785</v>
      </c>
      <c r="AZ235" s="226" t="str">
        <f>$B235</f>
        <v>Peatland Protection</v>
      </c>
      <c r="BA235" s="99">
        <f>'Advance Control'!$F$96</f>
        <v>0</v>
      </c>
      <c r="BB235" s="100">
        <f>BA235*$AZ$265</f>
        <v>0</v>
      </c>
      <c r="BC235" s="104">
        <f>'Advance Control'!$I$96</f>
        <v>0.17378342790611434</v>
      </c>
      <c r="BD235" s="55">
        <f>(BA235+BC235)</f>
        <v>0.17378342790611434</v>
      </c>
      <c r="BE235" s="56">
        <f>BD235*$AZ$265</f>
        <v>0.62635335896091959</v>
      </c>
      <c r="BF235" s="226" t="str">
        <f>$B235</f>
        <v>Peatland Protection</v>
      </c>
      <c r="BG235" s="99">
        <f>'Advance Control'!$F$96</f>
        <v>0</v>
      </c>
      <c r="BH235" s="100">
        <f>BG235*$BF$265</f>
        <v>0</v>
      </c>
      <c r="BI235" s="104">
        <f>'Advance Control'!$I$96</f>
        <v>0.17378342790611434</v>
      </c>
      <c r="BJ235" s="55">
        <f>(BG235+BI235)</f>
        <v>0.17378342790611434</v>
      </c>
      <c r="BK235" s="56">
        <f>BJ235*$BF$265</f>
        <v>1.8090323067737111</v>
      </c>
      <c r="BL235" s="226" t="str">
        <f>$B235</f>
        <v>Peatland Protection</v>
      </c>
      <c r="BM235" s="99"/>
      <c r="BN235" s="100"/>
      <c r="BO235" s="104"/>
      <c r="BP235" s="55"/>
      <c r="BQ235" s="56"/>
      <c r="BR235" s="226" t="str">
        <f>$B235</f>
        <v>Peatland Protection</v>
      </c>
      <c r="BS235" s="99"/>
      <c r="BT235" s="100"/>
      <c r="BU235" s="106"/>
      <c r="BV235" s="41"/>
      <c r="BW235" s="42"/>
      <c r="BX235" s="226" t="str">
        <f>$B235</f>
        <v>Peatland Protection</v>
      </c>
      <c r="BY235" s="99"/>
      <c r="BZ235" s="100"/>
      <c r="CA235" s="104"/>
      <c r="CB235" s="55"/>
      <c r="CC235" s="56"/>
      <c r="CD235" s="226" t="str">
        <f>$B235</f>
        <v>Peatland Protection</v>
      </c>
      <c r="CE235" s="99"/>
      <c r="CF235" s="100"/>
      <c r="CG235" s="106"/>
      <c r="CH235" s="41"/>
      <c r="CI235" s="42"/>
      <c r="CJ235" s="176">
        <f t="shared" ref="CJ235:CJ262" si="739">SUM(AV235+BB235+BH235+BN235+BT235+BZ235+CF235)+SUM(AY235+BE235+BK235+BQ235+BW235+CC235+CI235)</f>
        <v>3.6000000000000094</v>
      </c>
      <c r="CK235" s="226" t="str">
        <f>$B235</f>
        <v>Peatland Protection</v>
      </c>
      <c r="CL235" s="102"/>
      <c r="CM235" s="103"/>
      <c r="CN235" s="106"/>
      <c r="CO235" s="41"/>
      <c r="CP235" s="42"/>
      <c r="CQ235" s="226" t="str">
        <f>$B235</f>
        <v>Peatland Protection</v>
      </c>
      <c r="CR235" s="102"/>
      <c r="CS235" s="103"/>
      <c r="CT235" s="106"/>
      <c r="CU235" s="41"/>
      <c r="CV235" s="42"/>
      <c r="CW235" s="226" t="str">
        <f>$B235</f>
        <v>Peatland Protection</v>
      </c>
      <c r="CX235" s="102"/>
      <c r="CY235" s="103"/>
      <c r="CZ235" s="106"/>
      <c r="DA235" s="41"/>
      <c r="DB235" s="42"/>
      <c r="DC235" s="226" t="str">
        <f>$B235</f>
        <v>Peatland Protection</v>
      </c>
      <c r="DD235" s="102"/>
      <c r="DE235" s="103"/>
      <c r="DF235" s="106"/>
      <c r="DG235" s="41"/>
      <c r="DH235" s="42"/>
      <c r="DI235" s="226" t="str">
        <f>$B235</f>
        <v>Peatland Protection</v>
      </c>
      <c r="DJ235" s="102"/>
      <c r="DK235" s="103"/>
      <c r="DL235" s="106"/>
      <c r="DM235" s="41"/>
      <c r="DN235" s="42"/>
      <c r="DO235" s="226" t="str">
        <f>$B235</f>
        <v>Peatland Protection</v>
      </c>
      <c r="DP235" s="102"/>
      <c r="DQ235" s="103"/>
      <c r="DR235" s="106"/>
      <c r="DS235" s="41"/>
      <c r="DT235" s="42"/>
      <c r="DU235" s="237" t="str">
        <f>$B235</f>
        <v>Peatland Protection</v>
      </c>
      <c r="DV235" s="102"/>
      <c r="DW235" s="103"/>
      <c r="DX235" s="106"/>
      <c r="DY235" s="41"/>
      <c r="DZ235" s="42"/>
      <c r="EA235" s="176">
        <f t="shared" ref="EA235:EA262" si="740">SUM(CM235+CS235+CY235+DE235+DK235+DQ235+DW235)+SUM(CP235+CV235+DB235+DH235+DN235+DT235+DZ235)</f>
        <v>0</v>
      </c>
      <c r="EB235" s="226" t="str">
        <f>$B235</f>
        <v>Peatland Protection</v>
      </c>
      <c r="EC235" s="102"/>
      <c r="ED235" s="103"/>
      <c r="EE235" s="106"/>
      <c r="EF235" s="41"/>
      <c r="EG235" s="42"/>
      <c r="EH235" s="226" t="str">
        <f>$B235</f>
        <v>Peatland Protection</v>
      </c>
      <c r="EI235" s="102"/>
      <c r="EJ235" s="103"/>
      <c r="EK235" s="106"/>
      <c r="EL235" s="41"/>
      <c r="EM235" s="42"/>
      <c r="EN235" s="226" t="str">
        <f>$B235</f>
        <v>Peatland Protection</v>
      </c>
      <c r="EO235" s="102"/>
      <c r="EP235" s="103"/>
      <c r="EQ235" s="106"/>
      <c r="ER235" s="41"/>
      <c r="ES235" s="42"/>
      <c r="ET235" s="226" t="str">
        <f>$B235</f>
        <v>Peatland Protection</v>
      </c>
      <c r="EU235" s="102"/>
      <c r="EV235" s="103"/>
      <c r="EW235" s="106"/>
      <c r="EX235" s="41"/>
      <c r="EY235" s="42"/>
      <c r="EZ235" s="226" t="str">
        <f>$B235</f>
        <v>Peatland Protection</v>
      </c>
      <c r="FA235" s="102"/>
      <c r="FB235" s="103"/>
      <c r="FC235" s="106"/>
      <c r="FD235" s="41"/>
      <c r="FE235" s="42"/>
      <c r="FF235" s="226" t="str">
        <f>$B235</f>
        <v>Peatland Protection</v>
      </c>
      <c r="FG235" s="102"/>
      <c r="FH235" s="103"/>
      <c r="FI235" s="106"/>
      <c r="FJ235" s="41"/>
      <c r="FK235" s="42"/>
      <c r="FL235" s="226" t="str">
        <f>$B235</f>
        <v>Peatland Protection</v>
      </c>
      <c r="FM235" s="102"/>
      <c r="FN235" s="103"/>
      <c r="FO235" s="106"/>
      <c r="FP235" s="41"/>
      <c r="FQ235" s="42"/>
      <c r="FR235" s="176">
        <f t="shared" ref="FR235:FR262" si="741">SUM(ED235+EJ235+EP235+EV235+FB235+FH235+FN235)+SUM(EG235+EM235+ES235+EY235+FE235+FK235+FQ235)</f>
        <v>0</v>
      </c>
      <c r="FS235" s="32"/>
      <c r="FT235" s="34"/>
      <c r="FU235" s="34"/>
      <c r="FV235" s="38"/>
      <c r="FW235" s="37"/>
      <c r="FX235" s="157"/>
    </row>
    <row r="236" spans="1:180" ht="12.6" customHeight="1">
      <c r="A236" s="1094"/>
      <c r="B236" s="222" t="s">
        <v>550</v>
      </c>
      <c r="C236" s="226" t="str">
        <f t="shared" ref="C236:C263" si="742">$B236</f>
        <v>Mangrove Protection</v>
      </c>
      <c r="D236" s="99"/>
      <c r="E236" s="100"/>
      <c r="F236" s="104"/>
      <c r="G236" s="55"/>
      <c r="H236" s="56"/>
      <c r="I236" s="226" t="str">
        <f t="shared" ref="I236:I263" si="743">$B236</f>
        <v>Mangrove Protection</v>
      </c>
      <c r="J236" s="99"/>
      <c r="K236" s="100"/>
      <c r="L236" s="104"/>
      <c r="M236" s="55"/>
      <c r="N236" s="56"/>
      <c r="O236" s="226" t="str">
        <f t="shared" ref="O236:O263" si="744">$B236</f>
        <v>Mangrove Protection</v>
      </c>
      <c r="P236" s="99"/>
      <c r="Q236" s="100"/>
      <c r="R236" s="104"/>
      <c r="S236" s="55"/>
      <c r="T236" s="56"/>
      <c r="U236" s="226" t="str">
        <f t="shared" ref="U236:U263" si="745">$B236</f>
        <v>Mangrove Protection</v>
      </c>
      <c r="V236" s="99"/>
      <c r="W236" s="100"/>
      <c r="X236" s="104"/>
      <c r="Y236" s="55"/>
      <c r="Z236" s="56"/>
      <c r="AA236" s="226" t="str">
        <f t="shared" ref="AA236:AA263" si="746">$B236</f>
        <v>Mangrove Protection</v>
      </c>
      <c r="AB236" s="99"/>
      <c r="AC236" s="100"/>
      <c r="AD236" s="104"/>
      <c r="AE236" s="55"/>
      <c r="AF236" s="56"/>
      <c r="AG236" s="226" t="str">
        <f t="shared" ref="AG236:AG263" si="747">$B236</f>
        <v>Mangrove Protection</v>
      </c>
      <c r="AH236" s="99"/>
      <c r="AI236" s="100"/>
      <c r="AJ236" s="104"/>
      <c r="AK236" s="55"/>
      <c r="AL236" s="56"/>
      <c r="AM236" s="226" t="str">
        <f t="shared" ref="AM236:AM263" si="748">$B236</f>
        <v>Mangrove Protection</v>
      </c>
      <c r="AN236" s="99"/>
      <c r="AO236" s="100"/>
      <c r="AP236" s="104"/>
      <c r="AQ236" s="55"/>
      <c r="AR236" s="56"/>
      <c r="AS236" s="176">
        <f t="shared" ref="AS236:AS263" si="749">SUM(E236+K236+Q236+W236+AC236+AI236+AO236)+SUM(H236+N236+T236+Z236+AF236+AL236+AR236)</f>
        <v>0</v>
      </c>
      <c r="AT236" s="226" t="str">
        <f t="shared" ref="AT236:AT263" si="750">$B236</f>
        <v>Mangrove Protection</v>
      </c>
      <c r="AU236" s="99"/>
      <c r="AV236" s="100"/>
      <c r="AW236" s="104"/>
      <c r="AX236" s="55"/>
      <c r="AY236" s="56"/>
      <c r="AZ236" s="226" t="str">
        <f t="shared" ref="AZ236:AZ263" si="751">$B236</f>
        <v>Mangrove Protection</v>
      </c>
      <c r="BA236" s="99"/>
      <c r="BB236" s="100"/>
      <c r="BC236" s="104"/>
      <c r="BD236" s="55"/>
      <c r="BE236" s="56"/>
      <c r="BF236" s="226" t="str">
        <f t="shared" ref="BF236:BF263" si="752">$B236</f>
        <v>Mangrove Protection</v>
      </c>
      <c r="BG236" s="99"/>
      <c r="BH236" s="100"/>
      <c r="BI236" s="104"/>
      <c r="BJ236" s="55"/>
      <c r="BK236" s="56"/>
      <c r="BL236" s="226" t="str">
        <f t="shared" ref="BL236:BL263" si="753">$B236</f>
        <v>Mangrove Protection</v>
      </c>
      <c r="BM236" s="99"/>
      <c r="BN236" s="100"/>
      <c r="BO236" s="104"/>
      <c r="BP236" s="55"/>
      <c r="BQ236" s="56"/>
      <c r="BR236" s="226" t="str">
        <f t="shared" ref="BR236:BR263" si="754">$B236</f>
        <v>Mangrove Protection</v>
      </c>
      <c r="BS236" s="99"/>
      <c r="BT236" s="100"/>
      <c r="BU236" s="104"/>
      <c r="BV236" s="55"/>
      <c r="BW236" s="56"/>
      <c r="BX236" s="226" t="str">
        <f t="shared" ref="BX236:BX263" si="755">$B236</f>
        <v>Mangrove Protection</v>
      </c>
      <c r="BY236" s="99"/>
      <c r="BZ236" s="100"/>
      <c r="CA236" s="104"/>
      <c r="CB236" s="55"/>
      <c r="CC236" s="56"/>
      <c r="CD236" s="226" t="str">
        <f t="shared" ref="CD236:CD263" si="756">$B236</f>
        <v>Mangrove Protection</v>
      </c>
      <c r="CE236" s="99"/>
      <c r="CF236" s="100"/>
      <c r="CG236" s="104"/>
      <c r="CH236" s="55"/>
      <c r="CI236" s="56"/>
      <c r="CJ236" s="176">
        <f t="shared" si="739"/>
        <v>0</v>
      </c>
      <c r="CK236" s="226" t="str">
        <f t="shared" ref="CK236:CK263" si="757">$B236</f>
        <v>Mangrove Protection</v>
      </c>
      <c r="CL236" s="102"/>
      <c r="CM236" s="103"/>
      <c r="CN236" s="106"/>
      <c r="CO236" s="41"/>
      <c r="CP236" s="42"/>
      <c r="CQ236" s="226" t="str">
        <f t="shared" ref="CQ236:CQ263" si="758">$B236</f>
        <v>Mangrove Protection</v>
      </c>
      <c r="CR236" s="102"/>
      <c r="CS236" s="103"/>
      <c r="CT236" s="106"/>
      <c r="CU236" s="41"/>
      <c r="CV236" s="42"/>
      <c r="CW236" s="226" t="str">
        <f t="shared" ref="CW236:CW263" si="759">$B236</f>
        <v>Mangrove Protection</v>
      </c>
      <c r="CX236" s="102"/>
      <c r="CY236" s="103"/>
      <c r="CZ236" s="106"/>
      <c r="DA236" s="41"/>
      <c r="DB236" s="42"/>
      <c r="DC236" s="226" t="str">
        <f t="shared" ref="DC236:DC263" si="760">$B236</f>
        <v>Mangrove Protection</v>
      </c>
      <c r="DD236" s="102"/>
      <c r="DE236" s="103"/>
      <c r="DF236" s="106"/>
      <c r="DG236" s="41"/>
      <c r="DH236" s="42"/>
      <c r="DI236" s="226" t="str">
        <f t="shared" ref="DI236:DI263" si="761">$B236</f>
        <v>Mangrove Protection</v>
      </c>
      <c r="DJ236" s="102"/>
      <c r="DK236" s="103"/>
      <c r="DL236" s="106"/>
      <c r="DM236" s="41"/>
      <c r="DN236" s="42"/>
      <c r="DO236" s="226" t="str">
        <f t="shared" ref="DO236:DO263" si="762">$B236</f>
        <v>Mangrove Protection</v>
      </c>
      <c r="DP236" s="102"/>
      <c r="DQ236" s="103"/>
      <c r="DR236" s="106"/>
      <c r="DS236" s="41"/>
      <c r="DT236" s="42"/>
      <c r="DU236" s="226" t="str">
        <f>$B236</f>
        <v>Mangrove Protection</v>
      </c>
      <c r="DV236" s="102"/>
      <c r="DW236" s="103"/>
      <c r="DX236" s="106"/>
      <c r="DY236" s="41"/>
      <c r="DZ236" s="42"/>
      <c r="EA236" s="176">
        <f t="shared" si="740"/>
        <v>0</v>
      </c>
      <c r="EB236" s="226" t="str">
        <f t="shared" ref="EB236:EB263" si="763">$B236</f>
        <v>Mangrove Protection</v>
      </c>
      <c r="EC236" s="102"/>
      <c r="ED236" s="103"/>
      <c r="EE236" s="106"/>
      <c r="EF236" s="41"/>
      <c r="EG236" s="42"/>
      <c r="EH236" s="226" t="str">
        <f t="shared" ref="EH236:EH263" si="764">$B236</f>
        <v>Mangrove Protection</v>
      </c>
      <c r="EI236" s="102"/>
      <c r="EJ236" s="103"/>
      <c r="EK236" s="106"/>
      <c r="EL236" s="41"/>
      <c r="EM236" s="42"/>
      <c r="EN236" s="226" t="str">
        <f t="shared" ref="EN236:EN263" si="765">$B236</f>
        <v>Mangrove Protection</v>
      </c>
      <c r="EO236" s="102"/>
      <c r="EP236" s="103"/>
      <c r="EQ236" s="106"/>
      <c r="ER236" s="41"/>
      <c r="ES236" s="42"/>
      <c r="ET236" s="226" t="str">
        <f t="shared" ref="ET236:ET263" si="766">$B236</f>
        <v>Mangrove Protection</v>
      </c>
      <c r="EU236" s="102"/>
      <c r="EV236" s="103"/>
      <c r="EW236" s="106"/>
      <c r="EX236" s="41"/>
      <c r="EY236" s="42"/>
      <c r="EZ236" s="226" t="str">
        <f t="shared" ref="EZ236:EZ263" si="767">$B236</f>
        <v>Mangrove Protection</v>
      </c>
      <c r="FA236" s="102"/>
      <c r="FB236" s="103"/>
      <c r="FC236" s="106"/>
      <c r="FD236" s="41"/>
      <c r="FE236" s="42"/>
      <c r="FF236" s="226" t="str">
        <f t="shared" ref="FF236:FF263" si="768">$B236</f>
        <v>Mangrove Protection</v>
      </c>
      <c r="FG236" s="102"/>
      <c r="FH236" s="103"/>
      <c r="FI236" s="106"/>
      <c r="FJ236" s="41"/>
      <c r="FK236" s="42"/>
      <c r="FL236" s="226" t="str">
        <f t="shared" ref="FL236:FL263" si="769">$B236</f>
        <v>Mangrove Protection</v>
      </c>
      <c r="FM236" s="102"/>
      <c r="FN236" s="103"/>
      <c r="FO236" s="106"/>
      <c r="FP236" s="41"/>
      <c r="FQ236" s="42"/>
      <c r="FR236" s="176">
        <f t="shared" si="741"/>
        <v>0</v>
      </c>
      <c r="FS236" s="32"/>
      <c r="FT236" s="34"/>
      <c r="FU236" s="34"/>
      <c r="FV236" s="38"/>
      <c r="FW236" s="37"/>
    </row>
    <row r="237" spans="1:180" ht="12.6" customHeight="1">
      <c r="A237" s="1094"/>
      <c r="B237" s="222" t="s">
        <v>79</v>
      </c>
      <c r="C237" s="226" t="str">
        <f t="shared" si="742"/>
        <v>IP Forest Management</v>
      </c>
      <c r="D237" s="99"/>
      <c r="E237" s="100"/>
      <c r="F237" s="104"/>
      <c r="G237" s="55"/>
      <c r="H237" s="56"/>
      <c r="I237" s="226" t="str">
        <f t="shared" si="743"/>
        <v>IP Forest Management</v>
      </c>
      <c r="J237" s="99"/>
      <c r="K237" s="100"/>
      <c r="L237" s="104"/>
      <c r="M237" s="55"/>
      <c r="N237" s="56"/>
      <c r="O237" s="226" t="str">
        <f t="shared" si="744"/>
        <v>IP Forest Management</v>
      </c>
      <c r="P237" s="99"/>
      <c r="Q237" s="100"/>
      <c r="R237" s="104"/>
      <c r="S237" s="55"/>
      <c r="T237" s="56"/>
      <c r="U237" s="226" t="str">
        <f t="shared" si="745"/>
        <v>IP Forest Management</v>
      </c>
      <c r="V237" s="99"/>
      <c r="W237" s="100"/>
      <c r="X237" s="104"/>
      <c r="Y237" s="55"/>
      <c r="Z237" s="56"/>
      <c r="AA237" s="226" t="str">
        <f t="shared" si="746"/>
        <v>IP Forest Management</v>
      </c>
      <c r="AB237" s="99"/>
      <c r="AC237" s="100"/>
      <c r="AD237" s="104"/>
      <c r="AE237" s="55"/>
      <c r="AF237" s="56"/>
      <c r="AG237" s="226" t="str">
        <f t="shared" si="747"/>
        <v>IP Forest Management</v>
      </c>
      <c r="AH237" s="99"/>
      <c r="AI237" s="100"/>
      <c r="AJ237" s="104"/>
      <c r="AK237" s="55"/>
      <c r="AL237" s="56"/>
      <c r="AM237" s="226" t="str">
        <f t="shared" si="748"/>
        <v>IP Forest Management</v>
      </c>
      <c r="AN237" s="99"/>
      <c r="AO237" s="100"/>
      <c r="AP237" s="104"/>
      <c r="AQ237" s="55"/>
      <c r="AR237" s="56"/>
      <c r="AS237" s="176">
        <f t="shared" si="749"/>
        <v>0</v>
      </c>
      <c r="AT237" s="226" t="str">
        <f t="shared" si="750"/>
        <v>IP Forest Management</v>
      </c>
      <c r="AU237" s="102"/>
      <c r="AV237" s="103"/>
      <c r="AW237" s="106"/>
      <c r="AX237" s="41"/>
      <c r="AY237" s="42"/>
      <c r="AZ237" s="226" t="str">
        <f t="shared" si="751"/>
        <v>IP Forest Management</v>
      </c>
      <c r="BA237" s="99"/>
      <c r="BB237" s="100"/>
      <c r="BC237" s="104"/>
      <c r="BD237" s="55"/>
      <c r="BE237" s="56"/>
      <c r="BF237" s="226" t="str">
        <f t="shared" si="752"/>
        <v>IP Forest Management</v>
      </c>
      <c r="BG237" s="102"/>
      <c r="BH237" s="103"/>
      <c r="BI237" s="106"/>
      <c r="BJ237" s="41"/>
      <c r="BK237" s="42"/>
      <c r="BL237" s="226" t="str">
        <f t="shared" si="753"/>
        <v>IP Forest Management</v>
      </c>
      <c r="BM237" s="102"/>
      <c r="BN237" s="103"/>
      <c r="BO237" s="106"/>
      <c r="BP237" s="41"/>
      <c r="BQ237" s="42"/>
      <c r="BR237" s="226" t="str">
        <f t="shared" si="754"/>
        <v>IP Forest Management</v>
      </c>
      <c r="BS237" s="102"/>
      <c r="BT237" s="103"/>
      <c r="BU237" s="106"/>
      <c r="BV237" s="41"/>
      <c r="BW237" s="42"/>
      <c r="BX237" s="226" t="str">
        <f t="shared" si="755"/>
        <v>IP Forest Management</v>
      </c>
      <c r="BY237" s="102"/>
      <c r="BZ237" s="103"/>
      <c r="CA237" s="106"/>
      <c r="CB237" s="41"/>
      <c r="CC237" s="42"/>
      <c r="CD237" s="226" t="str">
        <f t="shared" si="756"/>
        <v>IP Forest Management</v>
      </c>
      <c r="CE237" s="102"/>
      <c r="CF237" s="103"/>
      <c r="CG237" s="106"/>
      <c r="CH237" s="41"/>
      <c r="CI237" s="42"/>
      <c r="CJ237" s="176">
        <f t="shared" si="739"/>
        <v>0</v>
      </c>
      <c r="CK237" s="226" t="str">
        <f t="shared" si="757"/>
        <v>IP Forest Management</v>
      </c>
      <c r="CL237" s="102"/>
      <c r="CM237" s="103"/>
      <c r="CN237" s="106"/>
      <c r="CO237" s="41"/>
      <c r="CP237" s="42"/>
      <c r="CQ237" s="226" t="str">
        <f t="shared" si="758"/>
        <v>IP Forest Management</v>
      </c>
      <c r="CR237" s="102"/>
      <c r="CS237" s="103"/>
      <c r="CT237" s="106"/>
      <c r="CU237" s="41"/>
      <c r="CV237" s="42"/>
      <c r="CW237" s="226" t="str">
        <f t="shared" si="759"/>
        <v>IP Forest Management</v>
      </c>
      <c r="CX237" s="102"/>
      <c r="CY237" s="103"/>
      <c r="CZ237" s="106"/>
      <c r="DA237" s="41"/>
      <c r="DB237" s="42"/>
      <c r="DC237" s="226" t="str">
        <f t="shared" si="760"/>
        <v>IP Forest Management</v>
      </c>
      <c r="DD237" s="102"/>
      <c r="DE237" s="103"/>
      <c r="DF237" s="106"/>
      <c r="DG237" s="41"/>
      <c r="DH237" s="42"/>
      <c r="DI237" s="226" t="str">
        <f t="shared" si="761"/>
        <v>IP Forest Management</v>
      </c>
      <c r="DJ237" s="102"/>
      <c r="DK237" s="103"/>
      <c r="DL237" s="106"/>
      <c r="DM237" s="41"/>
      <c r="DN237" s="42"/>
      <c r="DO237" s="226" t="str">
        <f t="shared" si="762"/>
        <v>IP Forest Management</v>
      </c>
      <c r="DP237" s="102"/>
      <c r="DQ237" s="103"/>
      <c r="DR237" s="106"/>
      <c r="DS237" s="41"/>
      <c r="DT237" s="42"/>
      <c r="DU237" s="229" t="str">
        <f t="shared" ref="DU237:DU262" si="770">$B237</f>
        <v>IP Forest Management</v>
      </c>
      <c r="DV237" s="102"/>
      <c r="DW237" s="103"/>
      <c r="DX237" s="106"/>
      <c r="DY237" s="41"/>
      <c r="DZ237" s="42"/>
      <c r="EA237" s="176">
        <f t="shared" si="740"/>
        <v>0</v>
      </c>
      <c r="EB237" s="226" t="str">
        <f t="shared" si="763"/>
        <v>IP Forest Management</v>
      </c>
      <c r="EC237" s="102"/>
      <c r="ED237" s="103"/>
      <c r="EE237" s="106"/>
      <c r="EF237" s="41"/>
      <c r="EG237" s="42"/>
      <c r="EH237" s="226" t="str">
        <f t="shared" si="764"/>
        <v>IP Forest Management</v>
      </c>
      <c r="EI237" s="102"/>
      <c r="EJ237" s="103"/>
      <c r="EK237" s="106"/>
      <c r="EL237" s="41"/>
      <c r="EM237" s="42"/>
      <c r="EN237" s="226" t="str">
        <f t="shared" si="765"/>
        <v>IP Forest Management</v>
      </c>
      <c r="EO237" s="102"/>
      <c r="EP237" s="103"/>
      <c r="EQ237" s="106"/>
      <c r="ER237" s="41"/>
      <c r="ES237" s="42"/>
      <c r="ET237" s="226" t="str">
        <f t="shared" si="766"/>
        <v>IP Forest Management</v>
      </c>
      <c r="EU237" s="102"/>
      <c r="EV237" s="103"/>
      <c r="EW237" s="106"/>
      <c r="EX237" s="41"/>
      <c r="EY237" s="42"/>
      <c r="EZ237" s="226" t="str">
        <f t="shared" si="767"/>
        <v>IP Forest Management</v>
      </c>
      <c r="FA237" s="102"/>
      <c r="FB237" s="103"/>
      <c r="FC237" s="106"/>
      <c r="FD237" s="41"/>
      <c r="FE237" s="42"/>
      <c r="FF237" s="226" t="str">
        <f t="shared" si="768"/>
        <v>IP Forest Management</v>
      </c>
      <c r="FG237" s="102"/>
      <c r="FH237" s="103"/>
      <c r="FI237" s="106"/>
      <c r="FJ237" s="41"/>
      <c r="FK237" s="42"/>
      <c r="FL237" s="226" t="str">
        <f t="shared" si="769"/>
        <v>IP Forest Management</v>
      </c>
      <c r="FM237" s="102"/>
      <c r="FN237" s="103"/>
      <c r="FO237" s="106"/>
      <c r="FP237" s="41"/>
      <c r="FQ237" s="42"/>
      <c r="FR237" s="176">
        <f t="shared" si="741"/>
        <v>0</v>
      </c>
      <c r="FS237" s="32"/>
      <c r="FT237" s="34"/>
      <c r="FU237" s="34"/>
      <c r="FV237" s="38"/>
      <c r="FW237" s="37"/>
    </row>
    <row r="238" spans="1:180" ht="12.6" customHeight="1">
      <c r="A238" s="1094"/>
      <c r="B238" s="222" t="s">
        <v>80</v>
      </c>
      <c r="C238" s="226" t="str">
        <f t="shared" si="742"/>
        <v>Forest Protection</v>
      </c>
      <c r="D238" s="99"/>
      <c r="E238" s="100"/>
      <c r="F238" s="104"/>
      <c r="G238" s="55"/>
      <c r="H238" s="56"/>
      <c r="I238" s="226" t="str">
        <f t="shared" si="743"/>
        <v>Forest Protection</v>
      </c>
      <c r="J238" s="99"/>
      <c r="K238" s="100"/>
      <c r="L238" s="104"/>
      <c r="M238" s="55"/>
      <c r="N238" s="56"/>
      <c r="O238" s="226" t="str">
        <f t="shared" si="744"/>
        <v>Forest Protection</v>
      </c>
      <c r="P238" s="99"/>
      <c r="Q238" s="100"/>
      <c r="R238" s="104"/>
      <c r="S238" s="55"/>
      <c r="T238" s="56"/>
      <c r="U238" s="226" t="str">
        <f t="shared" si="745"/>
        <v>Forest Protection</v>
      </c>
      <c r="V238" s="99"/>
      <c r="W238" s="100"/>
      <c r="X238" s="104"/>
      <c r="Y238" s="55"/>
      <c r="Z238" s="56"/>
      <c r="AA238" s="226" t="str">
        <f t="shared" si="746"/>
        <v>Forest Protection</v>
      </c>
      <c r="AB238" s="99"/>
      <c r="AC238" s="100"/>
      <c r="AD238" s="104"/>
      <c r="AE238" s="55"/>
      <c r="AF238" s="56"/>
      <c r="AG238" s="226" t="str">
        <f t="shared" si="747"/>
        <v>Forest Protection</v>
      </c>
      <c r="AH238" s="99"/>
      <c r="AI238" s="100"/>
      <c r="AJ238" s="104"/>
      <c r="AK238" s="55"/>
      <c r="AL238" s="56"/>
      <c r="AM238" s="226" t="str">
        <f t="shared" si="748"/>
        <v>Forest Protection</v>
      </c>
      <c r="AN238" s="99"/>
      <c r="AO238" s="100"/>
      <c r="AP238" s="104"/>
      <c r="AQ238" s="55"/>
      <c r="AR238" s="56"/>
      <c r="AS238" s="176">
        <f t="shared" si="749"/>
        <v>0</v>
      </c>
      <c r="AT238" s="226" t="str">
        <f t="shared" si="750"/>
        <v>Forest Protection</v>
      </c>
      <c r="AU238" s="102"/>
      <c r="AV238" s="103"/>
      <c r="AW238" s="106"/>
      <c r="AX238" s="41"/>
      <c r="AY238" s="42"/>
      <c r="AZ238" s="226" t="str">
        <f t="shared" si="751"/>
        <v>Forest Protection</v>
      </c>
      <c r="BA238" s="102"/>
      <c r="BB238" s="103"/>
      <c r="BC238" s="106"/>
      <c r="BD238" s="41"/>
      <c r="BE238" s="42"/>
      <c r="BF238" s="226" t="str">
        <f t="shared" si="752"/>
        <v>Forest Protection</v>
      </c>
      <c r="BG238" s="102"/>
      <c r="BH238" s="103"/>
      <c r="BI238" s="106"/>
      <c r="BJ238" s="41"/>
      <c r="BK238" s="42"/>
      <c r="BL238" s="226" t="str">
        <f t="shared" si="753"/>
        <v>Forest Protection</v>
      </c>
      <c r="BM238" s="102"/>
      <c r="BN238" s="103"/>
      <c r="BO238" s="106"/>
      <c r="BP238" s="41"/>
      <c r="BQ238" s="42"/>
      <c r="BR238" s="226" t="str">
        <f t="shared" si="754"/>
        <v>Forest Protection</v>
      </c>
      <c r="BS238" s="102"/>
      <c r="BT238" s="103"/>
      <c r="BU238" s="106"/>
      <c r="BV238" s="41"/>
      <c r="BW238" s="42"/>
      <c r="BX238" s="226" t="str">
        <f t="shared" si="755"/>
        <v>Forest Protection</v>
      </c>
      <c r="BY238" s="102"/>
      <c r="BZ238" s="103"/>
      <c r="CA238" s="106"/>
      <c r="CB238" s="41"/>
      <c r="CC238" s="42"/>
      <c r="CD238" s="226" t="str">
        <f t="shared" si="756"/>
        <v>Forest Protection</v>
      </c>
      <c r="CE238" s="102"/>
      <c r="CF238" s="103"/>
      <c r="CG238" s="106"/>
      <c r="CH238" s="41"/>
      <c r="CI238" s="42"/>
      <c r="CJ238" s="176">
        <f t="shared" si="739"/>
        <v>0</v>
      </c>
      <c r="CK238" s="226" t="str">
        <f t="shared" si="757"/>
        <v>Forest Protection</v>
      </c>
      <c r="CL238" s="102"/>
      <c r="CM238" s="103"/>
      <c r="CN238" s="106"/>
      <c r="CO238" s="41"/>
      <c r="CP238" s="42"/>
      <c r="CQ238" s="226" t="str">
        <f t="shared" si="758"/>
        <v>Forest Protection</v>
      </c>
      <c r="CR238" s="102"/>
      <c r="CS238" s="103"/>
      <c r="CT238" s="106"/>
      <c r="CU238" s="41"/>
      <c r="CV238" s="42"/>
      <c r="CW238" s="226" t="str">
        <f t="shared" si="759"/>
        <v>Forest Protection</v>
      </c>
      <c r="CX238" s="102"/>
      <c r="CY238" s="103"/>
      <c r="CZ238" s="106"/>
      <c r="DA238" s="41"/>
      <c r="DB238" s="42"/>
      <c r="DC238" s="226" t="str">
        <f t="shared" si="760"/>
        <v>Forest Protection</v>
      </c>
      <c r="DD238" s="102"/>
      <c r="DE238" s="103"/>
      <c r="DF238" s="106"/>
      <c r="DG238" s="41"/>
      <c r="DH238" s="42"/>
      <c r="DI238" s="226" t="str">
        <f t="shared" si="761"/>
        <v>Forest Protection</v>
      </c>
      <c r="DJ238" s="102"/>
      <c r="DK238" s="103"/>
      <c r="DL238" s="106"/>
      <c r="DM238" s="41"/>
      <c r="DN238" s="42"/>
      <c r="DO238" s="226" t="str">
        <f t="shared" si="762"/>
        <v>Forest Protection</v>
      </c>
      <c r="DP238" s="102"/>
      <c r="DQ238" s="103"/>
      <c r="DR238" s="106"/>
      <c r="DS238" s="41"/>
      <c r="DT238" s="42"/>
      <c r="DU238" s="226" t="str">
        <f>$B238</f>
        <v>Forest Protection</v>
      </c>
      <c r="DV238" s="102"/>
      <c r="DW238" s="103"/>
      <c r="DX238" s="106"/>
      <c r="DY238" s="41"/>
      <c r="DZ238" s="42"/>
      <c r="EA238" s="176">
        <f t="shared" si="740"/>
        <v>0</v>
      </c>
      <c r="EB238" s="226" t="str">
        <f t="shared" si="763"/>
        <v>Forest Protection</v>
      </c>
      <c r="EC238" s="102"/>
      <c r="ED238" s="103"/>
      <c r="EE238" s="106"/>
      <c r="EF238" s="41"/>
      <c r="EG238" s="42"/>
      <c r="EH238" s="226" t="str">
        <f t="shared" si="764"/>
        <v>Forest Protection</v>
      </c>
      <c r="EI238" s="102"/>
      <c r="EJ238" s="103"/>
      <c r="EK238" s="106"/>
      <c r="EL238" s="41"/>
      <c r="EM238" s="42"/>
      <c r="EN238" s="226" t="str">
        <f t="shared" si="765"/>
        <v>Forest Protection</v>
      </c>
      <c r="EO238" s="102"/>
      <c r="EP238" s="103"/>
      <c r="EQ238" s="106"/>
      <c r="ER238" s="41"/>
      <c r="ES238" s="42"/>
      <c r="ET238" s="226" t="str">
        <f t="shared" si="766"/>
        <v>Forest Protection</v>
      </c>
      <c r="EU238" s="102"/>
      <c r="EV238" s="103"/>
      <c r="EW238" s="106"/>
      <c r="EX238" s="41"/>
      <c r="EY238" s="42"/>
      <c r="EZ238" s="226" t="str">
        <f t="shared" si="767"/>
        <v>Forest Protection</v>
      </c>
      <c r="FA238" s="102"/>
      <c r="FB238" s="103"/>
      <c r="FC238" s="106"/>
      <c r="FD238" s="41"/>
      <c r="FE238" s="42"/>
      <c r="FF238" s="226" t="str">
        <f t="shared" si="768"/>
        <v>Forest Protection</v>
      </c>
      <c r="FG238" s="102"/>
      <c r="FH238" s="103"/>
      <c r="FI238" s="106"/>
      <c r="FJ238" s="41"/>
      <c r="FK238" s="42"/>
      <c r="FL238" s="226" t="str">
        <f t="shared" si="769"/>
        <v>Forest Protection</v>
      </c>
      <c r="FM238" s="102"/>
      <c r="FN238" s="103"/>
      <c r="FO238" s="106"/>
      <c r="FP238" s="41"/>
      <c r="FQ238" s="42"/>
      <c r="FR238" s="176">
        <f t="shared" si="741"/>
        <v>0</v>
      </c>
      <c r="FS238" s="32"/>
      <c r="FT238" s="34"/>
      <c r="FU238" s="34"/>
      <c r="FV238" s="35"/>
      <c r="FW238" s="36"/>
    </row>
    <row r="239" spans="1:180" ht="12.6" customHeight="1">
      <c r="A239" s="1094"/>
      <c r="B239" s="222" t="s">
        <v>548</v>
      </c>
      <c r="C239" s="226" t="str">
        <f t="shared" si="742"/>
        <v>Sustainable Forest Management</v>
      </c>
      <c r="D239" s="99"/>
      <c r="E239" s="100"/>
      <c r="F239" s="104"/>
      <c r="G239" s="55"/>
      <c r="H239" s="56"/>
      <c r="I239" s="226" t="str">
        <f t="shared" si="743"/>
        <v>Sustainable Forest Management</v>
      </c>
      <c r="J239" s="99"/>
      <c r="K239" s="100"/>
      <c r="L239" s="104"/>
      <c r="M239" s="55"/>
      <c r="N239" s="56"/>
      <c r="O239" s="226" t="str">
        <f t="shared" si="744"/>
        <v>Sustainable Forest Management</v>
      </c>
      <c r="P239" s="99"/>
      <c r="Q239" s="100"/>
      <c r="R239" s="104"/>
      <c r="S239" s="55"/>
      <c r="T239" s="56"/>
      <c r="U239" s="226" t="str">
        <f t="shared" si="745"/>
        <v>Sustainable Forest Management</v>
      </c>
      <c r="V239" s="99"/>
      <c r="W239" s="100"/>
      <c r="X239" s="104"/>
      <c r="Y239" s="55"/>
      <c r="Z239" s="56"/>
      <c r="AA239" s="226" t="str">
        <f t="shared" si="746"/>
        <v>Sustainable Forest Management</v>
      </c>
      <c r="AB239" s="99"/>
      <c r="AC239" s="100"/>
      <c r="AD239" s="104"/>
      <c r="AE239" s="55"/>
      <c r="AF239" s="56"/>
      <c r="AG239" s="226" t="str">
        <f t="shared" si="747"/>
        <v>Sustainable Forest Management</v>
      </c>
      <c r="AH239" s="99"/>
      <c r="AI239" s="100"/>
      <c r="AJ239" s="104"/>
      <c r="AK239" s="55"/>
      <c r="AL239" s="56"/>
      <c r="AM239" s="226" t="str">
        <f t="shared" si="748"/>
        <v>Sustainable Forest Management</v>
      </c>
      <c r="AN239" s="99"/>
      <c r="AO239" s="100"/>
      <c r="AP239" s="104"/>
      <c r="AQ239" s="55"/>
      <c r="AR239" s="56"/>
      <c r="AS239" s="176">
        <f t="shared" si="749"/>
        <v>0</v>
      </c>
      <c r="AT239" s="226" t="str">
        <f t="shared" si="750"/>
        <v>Sustainable Forest Management</v>
      </c>
      <c r="AU239" s="102"/>
      <c r="AV239" s="103"/>
      <c r="AW239" s="106"/>
      <c r="AX239" s="41"/>
      <c r="AY239" s="42"/>
      <c r="AZ239" s="226" t="str">
        <f t="shared" si="751"/>
        <v>Sustainable Forest Management</v>
      </c>
      <c r="BA239" s="102"/>
      <c r="BB239" s="103"/>
      <c r="BC239" s="106"/>
      <c r="BD239" s="41"/>
      <c r="BE239" s="42"/>
      <c r="BF239" s="226" t="str">
        <f t="shared" si="752"/>
        <v>Sustainable Forest Management</v>
      </c>
      <c r="BG239" s="102"/>
      <c r="BH239" s="103"/>
      <c r="BI239" s="106"/>
      <c r="BJ239" s="41"/>
      <c r="BK239" s="42"/>
      <c r="BL239" s="226" t="str">
        <f t="shared" si="753"/>
        <v>Sustainable Forest Management</v>
      </c>
      <c r="BM239" s="102"/>
      <c r="BN239" s="103"/>
      <c r="BO239" s="106"/>
      <c r="BP239" s="41"/>
      <c r="BQ239" s="42"/>
      <c r="BR239" s="226" t="str">
        <f t="shared" si="754"/>
        <v>Sustainable Forest Management</v>
      </c>
      <c r="BS239" s="102"/>
      <c r="BT239" s="103"/>
      <c r="BU239" s="106"/>
      <c r="BV239" s="41"/>
      <c r="BW239" s="42"/>
      <c r="BX239" s="226" t="str">
        <f t="shared" si="755"/>
        <v>Sustainable Forest Management</v>
      </c>
      <c r="BY239" s="102"/>
      <c r="BZ239" s="103"/>
      <c r="CA239" s="106"/>
      <c r="CB239" s="41"/>
      <c r="CC239" s="42"/>
      <c r="CD239" s="226" t="str">
        <f t="shared" si="756"/>
        <v>Sustainable Forest Management</v>
      </c>
      <c r="CE239" s="102"/>
      <c r="CF239" s="103"/>
      <c r="CG239" s="106"/>
      <c r="CH239" s="41"/>
      <c r="CI239" s="42"/>
      <c r="CJ239" s="176">
        <f t="shared" si="739"/>
        <v>0</v>
      </c>
      <c r="CK239" s="226" t="str">
        <f t="shared" si="757"/>
        <v>Sustainable Forest Management</v>
      </c>
      <c r="CL239" s="102"/>
      <c r="CM239" s="103"/>
      <c r="CN239" s="106"/>
      <c r="CO239" s="41"/>
      <c r="CP239" s="42"/>
      <c r="CQ239" s="226" t="str">
        <f t="shared" si="758"/>
        <v>Sustainable Forest Management</v>
      </c>
      <c r="CR239" s="125"/>
      <c r="CS239" s="126"/>
      <c r="CT239" s="113"/>
      <c r="CU239" s="51"/>
      <c r="CV239" s="52"/>
      <c r="CW239" s="226" t="str">
        <f t="shared" si="759"/>
        <v>Sustainable Forest Management</v>
      </c>
      <c r="CX239" s="125"/>
      <c r="CY239" s="126"/>
      <c r="CZ239" s="113"/>
      <c r="DA239" s="51"/>
      <c r="DB239" s="52"/>
      <c r="DC239" s="226" t="str">
        <f t="shared" si="760"/>
        <v>Sustainable Forest Management</v>
      </c>
      <c r="DD239" s="125"/>
      <c r="DE239" s="126"/>
      <c r="DF239" s="113"/>
      <c r="DG239" s="51"/>
      <c r="DH239" s="52"/>
      <c r="DI239" s="226" t="str">
        <f t="shared" si="761"/>
        <v>Sustainable Forest Management</v>
      </c>
      <c r="DJ239" s="125"/>
      <c r="DK239" s="126"/>
      <c r="DL239" s="113"/>
      <c r="DM239" s="51"/>
      <c r="DN239" s="52"/>
      <c r="DO239" s="226" t="str">
        <f t="shared" si="762"/>
        <v>Sustainable Forest Management</v>
      </c>
      <c r="DP239" s="102"/>
      <c r="DQ239" s="103"/>
      <c r="DR239" s="106"/>
      <c r="DS239" s="41"/>
      <c r="DT239" s="42"/>
      <c r="DU239" s="226" t="str">
        <f>$B239</f>
        <v>Sustainable Forest Management</v>
      </c>
      <c r="DV239" s="102"/>
      <c r="DW239" s="103"/>
      <c r="DX239" s="106"/>
      <c r="DY239" s="41"/>
      <c r="DZ239" s="42"/>
      <c r="EA239" s="176">
        <f t="shared" si="740"/>
        <v>0</v>
      </c>
      <c r="EB239" s="226" t="str">
        <f t="shared" si="763"/>
        <v>Sustainable Forest Management</v>
      </c>
      <c r="EC239" s="125"/>
      <c r="ED239" s="126"/>
      <c r="EE239" s="113"/>
      <c r="EF239" s="51"/>
      <c r="EG239" s="52"/>
      <c r="EH239" s="226" t="str">
        <f t="shared" si="764"/>
        <v>Sustainable Forest Management</v>
      </c>
      <c r="EI239" s="125"/>
      <c r="EJ239" s="126"/>
      <c r="EK239" s="113"/>
      <c r="EL239" s="51"/>
      <c r="EM239" s="52"/>
      <c r="EN239" s="226" t="str">
        <f t="shared" si="765"/>
        <v>Sustainable Forest Management</v>
      </c>
      <c r="EO239" s="125"/>
      <c r="EP239" s="126"/>
      <c r="EQ239" s="113"/>
      <c r="ER239" s="51"/>
      <c r="ES239" s="52"/>
      <c r="ET239" s="226" t="str">
        <f t="shared" si="766"/>
        <v>Sustainable Forest Management</v>
      </c>
      <c r="EU239" s="102"/>
      <c r="EV239" s="103"/>
      <c r="EW239" s="106"/>
      <c r="EX239" s="41"/>
      <c r="EY239" s="42"/>
      <c r="EZ239" s="226" t="str">
        <f t="shared" si="767"/>
        <v>Sustainable Forest Management</v>
      </c>
      <c r="FA239" s="125"/>
      <c r="FB239" s="126"/>
      <c r="FC239" s="113"/>
      <c r="FD239" s="51"/>
      <c r="FE239" s="52"/>
      <c r="FF239" s="226" t="str">
        <f t="shared" si="768"/>
        <v>Sustainable Forest Management</v>
      </c>
      <c r="FG239" s="102"/>
      <c r="FH239" s="103"/>
      <c r="FI239" s="106"/>
      <c r="FJ239" s="41"/>
      <c r="FK239" s="42"/>
      <c r="FL239" s="226" t="str">
        <f t="shared" si="769"/>
        <v>Sustainable Forest Management</v>
      </c>
      <c r="FM239" s="102"/>
      <c r="FN239" s="103"/>
      <c r="FO239" s="106"/>
      <c r="FP239" s="41"/>
      <c r="FQ239" s="42"/>
      <c r="FR239" s="176">
        <f t="shared" si="741"/>
        <v>0</v>
      </c>
      <c r="FS239" s="34"/>
      <c r="FT239" s="34"/>
      <c r="FU239" s="34"/>
      <c r="FV239" s="33"/>
      <c r="FW239" s="37"/>
    </row>
    <row r="240" spans="1:180" ht="12.6" customHeight="1">
      <c r="A240" s="1094"/>
      <c r="B240" s="222" t="s">
        <v>544</v>
      </c>
      <c r="C240" s="226" t="str">
        <f t="shared" si="742"/>
        <v>Peatland Restoration</v>
      </c>
      <c r="D240" s="99"/>
      <c r="E240" s="100"/>
      <c r="F240" s="104"/>
      <c r="G240" s="55"/>
      <c r="H240" s="56"/>
      <c r="I240" s="226" t="str">
        <f t="shared" si="743"/>
        <v>Peatland Restoration</v>
      </c>
      <c r="J240" s="99"/>
      <c r="K240" s="100"/>
      <c r="L240" s="104"/>
      <c r="M240" s="55"/>
      <c r="N240" s="56"/>
      <c r="O240" s="226" t="str">
        <f t="shared" si="744"/>
        <v>Peatland Restoration</v>
      </c>
      <c r="P240" s="99"/>
      <c r="Q240" s="100"/>
      <c r="R240" s="104"/>
      <c r="S240" s="55"/>
      <c r="T240" s="56"/>
      <c r="U240" s="226" t="str">
        <f t="shared" si="745"/>
        <v>Peatland Restoration</v>
      </c>
      <c r="V240" s="99">
        <f>'Advance Control'!$F$62</f>
        <v>0</v>
      </c>
      <c r="W240" s="100">
        <f>V240*U265</f>
        <v>0</v>
      </c>
      <c r="X240" s="104">
        <f>'Advance Control'!$I$62</f>
        <v>3.5350503244357637E-2</v>
      </c>
      <c r="Y240" s="55">
        <f>V240+X240</f>
        <v>3.5350503244357637E-2</v>
      </c>
      <c r="Z240" s="56">
        <f>X240*U265</f>
        <v>0.19741386020352117</v>
      </c>
      <c r="AA240" s="226" t="str">
        <f t="shared" si="746"/>
        <v>Peatland Restoration</v>
      </c>
      <c r="AB240" s="99">
        <f>'Advance Control'!$F$62</f>
        <v>0</v>
      </c>
      <c r="AC240" s="100">
        <f>AB240*AA265</f>
        <v>0</v>
      </c>
      <c r="AD240" s="104">
        <f>'Advance Control'!$I$62</f>
        <v>3.5350503244357637E-2</v>
      </c>
      <c r="AE240" s="55">
        <f>AB240+AD240</f>
        <v>3.5350503244357637E-2</v>
      </c>
      <c r="AF240" s="56">
        <f>AD240*AA265</f>
        <v>0.4692092445410439</v>
      </c>
      <c r="AG240" s="226" t="str">
        <f t="shared" si="747"/>
        <v>Peatland Restoration</v>
      </c>
      <c r="AH240" s="99">
        <f>'Advance Control'!$F$62</f>
        <v>0</v>
      </c>
      <c r="AI240" s="100">
        <f>AH240*AG265</f>
        <v>0</v>
      </c>
      <c r="AJ240" s="104">
        <f>'Advance Control'!$I$62</f>
        <v>3.5350503244357637E-2</v>
      </c>
      <c r="AK240" s="55">
        <f>AH240+AJ240</f>
        <v>3.5350503244357637E-2</v>
      </c>
      <c r="AL240" s="56">
        <f>AJ240*AG265</f>
        <v>0.48761950382667935</v>
      </c>
      <c r="AM240" s="226" t="str">
        <f t="shared" si="748"/>
        <v>Peatland Restoration</v>
      </c>
      <c r="AN240" s="99">
        <f>'Advance Control'!$F$62</f>
        <v>0</v>
      </c>
      <c r="AO240" s="100">
        <f>AN240*AM265</f>
        <v>0</v>
      </c>
      <c r="AP240" s="104">
        <f>'Advance Control'!$I$62</f>
        <v>3.5350503244357637E-2</v>
      </c>
      <c r="AQ240" s="55">
        <f>AN240+AP240</f>
        <v>3.5350503244357637E-2</v>
      </c>
      <c r="AR240" s="56">
        <f>AP240*AM265</f>
        <v>0.4176219016515203</v>
      </c>
      <c r="AS240" s="176">
        <f>SUM(E240+K240+Q240+W240+AC240+AI240+AO240)+SUM(H240+N240+T240+Z240+AF240+AL240+AR240)</f>
        <v>1.5718645102227649</v>
      </c>
      <c r="AT240" s="226" t="str">
        <f t="shared" si="750"/>
        <v>Peatland Restoration</v>
      </c>
      <c r="AU240" s="102"/>
      <c r="AV240" s="103"/>
      <c r="AW240" s="106"/>
      <c r="AX240" s="41"/>
      <c r="AY240" s="42"/>
      <c r="AZ240" s="226" t="str">
        <f t="shared" si="751"/>
        <v>Peatland Restoration</v>
      </c>
      <c r="BA240" s="102"/>
      <c r="BB240" s="103"/>
      <c r="BC240" s="106"/>
      <c r="BD240" s="41"/>
      <c r="BE240" s="42"/>
      <c r="BF240" s="226" t="str">
        <f t="shared" si="752"/>
        <v>Peatland Restoration</v>
      </c>
      <c r="BG240" s="102"/>
      <c r="BH240" s="103"/>
      <c r="BI240" s="106"/>
      <c r="BJ240" s="41"/>
      <c r="BK240" s="42"/>
      <c r="BL240" s="226" t="str">
        <f t="shared" si="753"/>
        <v>Peatland Restoration</v>
      </c>
      <c r="BM240" s="102"/>
      <c r="BN240" s="103"/>
      <c r="BO240" s="106"/>
      <c r="BP240" s="41"/>
      <c r="BQ240" s="42"/>
      <c r="BR240" s="226" t="str">
        <f t="shared" si="754"/>
        <v>Peatland Restoration</v>
      </c>
      <c r="BS240" s="102"/>
      <c r="BT240" s="103"/>
      <c r="BU240" s="106"/>
      <c r="BV240" s="41"/>
      <c r="BW240" s="42"/>
      <c r="BX240" s="226" t="str">
        <f t="shared" si="755"/>
        <v>Peatland Restoration</v>
      </c>
      <c r="BY240" s="102"/>
      <c r="BZ240" s="103"/>
      <c r="CA240" s="106"/>
      <c r="CB240" s="41"/>
      <c r="CC240" s="42"/>
      <c r="CD240" s="226" t="str">
        <f t="shared" si="756"/>
        <v>Peatland Restoration</v>
      </c>
      <c r="CE240" s="102"/>
      <c r="CF240" s="103"/>
      <c r="CG240" s="106"/>
      <c r="CH240" s="41"/>
      <c r="CI240" s="42"/>
      <c r="CJ240" s="176">
        <f t="shared" si="739"/>
        <v>0</v>
      </c>
      <c r="CK240" s="226" t="str">
        <f t="shared" si="757"/>
        <v>Peatland Restoration</v>
      </c>
      <c r="CL240" s="102"/>
      <c r="CM240" s="103"/>
      <c r="CN240" s="106"/>
      <c r="CO240" s="41"/>
      <c r="CP240" s="42"/>
      <c r="CQ240" s="226" t="str">
        <f t="shared" si="758"/>
        <v>Peatland Restoration</v>
      </c>
      <c r="CR240" s="125"/>
      <c r="CS240" s="126"/>
      <c r="CT240" s="113"/>
      <c r="CU240" s="51"/>
      <c r="CV240" s="52"/>
      <c r="CW240" s="226" t="str">
        <f t="shared" si="759"/>
        <v>Peatland Restoration</v>
      </c>
      <c r="CX240" s="125"/>
      <c r="CY240" s="126"/>
      <c r="CZ240" s="113"/>
      <c r="DA240" s="51"/>
      <c r="DB240" s="52"/>
      <c r="DC240" s="226" t="str">
        <f t="shared" si="760"/>
        <v>Peatland Restoration</v>
      </c>
      <c r="DD240" s="125"/>
      <c r="DE240" s="126"/>
      <c r="DF240" s="113"/>
      <c r="DG240" s="51"/>
      <c r="DH240" s="52"/>
      <c r="DI240" s="226" t="str">
        <f t="shared" si="761"/>
        <v>Peatland Restoration</v>
      </c>
      <c r="DJ240" s="125"/>
      <c r="DK240" s="126"/>
      <c r="DL240" s="113"/>
      <c r="DM240" s="51"/>
      <c r="DN240" s="52"/>
      <c r="DO240" s="226" t="str">
        <f t="shared" si="762"/>
        <v>Peatland Restoration</v>
      </c>
      <c r="DP240" s="102"/>
      <c r="DQ240" s="103"/>
      <c r="DR240" s="106"/>
      <c r="DS240" s="41"/>
      <c r="DT240" s="42"/>
      <c r="DU240" s="226"/>
      <c r="DV240" s="102"/>
      <c r="DW240" s="103"/>
      <c r="DX240" s="106"/>
      <c r="DY240" s="41"/>
      <c r="DZ240" s="42"/>
      <c r="EA240" s="176">
        <f t="shared" si="740"/>
        <v>0</v>
      </c>
      <c r="EB240" s="226" t="str">
        <f t="shared" si="763"/>
        <v>Peatland Restoration</v>
      </c>
      <c r="EC240" s="125"/>
      <c r="ED240" s="126"/>
      <c r="EE240" s="113"/>
      <c r="EF240" s="51"/>
      <c r="EG240" s="52"/>
      <c r="EH240" s="226" t="str">
        <f t="shared" si="764"/>
        <v>Peatland Restoration</v>
      </c>
      <c r="EI240" s="125"/>
      <c r="EJ240" s="126"/>
      <c r="EK240" s="113"/>
      <c r="EL240" s="51"/>
      <c r="EM240" s="52"/>
      <c r="EN240" s="226" t="str">
        <f t="shared" si="765"/>
        <v>Peatland Restoration</v>
      </c>
      <c r="EO240" s="125"/>
      <c r="EP240" s="126"/>
      <c r="EQ240" s="113"/>
      <c r="ER240" s="51"/>
      <c r="ES240" s="52"/>
      <c r="ET240" s="226" t="str">
        <f t="shared" si="766"/>
        <v>Peatland Restoration</v>
      </c>
      <c r="EU240" s="102"/>
      <c r="EV240" s="103"/>
      <c r="EW240" s="106"/>
      <c r="EX240" s="41"/>
      <c r="EY240" s="42"/>
      <c r="EZ240" s="226" t="str">
        <f t="shared" si="767"/>
        <v>Peatland Restoration</v>
      </c>
      <c r="FA240" s="125"/>
      <c r="FB240" s="126"/>
      <c r="FC240" s="113"/>
      <c r="FD240" s="51"/>
      <c r="FE240" s="52"/>
      <c r="FF240" s="226" t="str">
        <f t="shared" si="768"/>
        <v>Peatland Restoration</v>
      </c>
      <c r="FG240" s="102"/>
      <c r="FH240" s="103"/>
      <c r="FI240" s="106"/>
      <c r="FJ240" s="41"/>
      <c r="FK240" s="42"/>
      <c r="FL240" s="226" t="str">
        <f t="shared" si="769"/>
        <v>Peatland Restoration</v>
      </c>
      <c r="FM240" s="102"/>
      <c r="FN240" s="103"/>
      <c r="FO240" s="106"/>
      <c r="FP240" s="41"/>
      <c r="FQ240" s="42"/>
      <c r="FR240" s="176">
        <f t="shared" si="741"/>
        <v>0</v>
      </c>
      <c r="FS240" s="34"/>
      <c r="FT240" s="34"/>
      <c r="FU240" s="34"/>
      <c r="FV240" s="33"/>
      <c r="FW240" s="37"/>
    </row>
    <row r="241" spans="1:179" ht="12.6" customHeight="1">
      <c r="A241" s="1094"/>
      <c r="B241" s="222" t="s">
        <v>551</v>
      </c>
      <c r="C241" s="226" t="str">
        <f t="shared" si="742"/>
        <v>Mangrove Restoration</v>
      </c>
      <c r="D241" s="99"/>
      <c r="E241" s="100"/>
      <c r="F241" s="104"/>
      <c r="G241" s="55"/>
      <c r="H241" s="56"/>
      <c r="I241" s="226" t="str">
        <f t="shared" si="743"/>
        <v>Mangrove Restoration</v>
      </c>
      <c r="J241" s="99"/>
      <c r="K241" s="100"/>
      <c r="L241" s="104"/>
      <c r="M241" s="55"/>
      <c r="N241" s="56"/>
      <c r="O241" s="226" t="str">
        <f t="shared" si="744"/>
        <v>Mangrove Restoration</v>
      </c>
      <c r="P241" s="99"/>
      <c r="Q241" s="100"/>
      <c r="R241" s="104"/>
      <c r="S241" s="55"/>
      <c r="T241" s="56"/>
      <c r="U241" s="226" t="str">
        <f t="shared" si="745"/>
        <v>Mangrove Restoration</v>
      </c>
      <c r="V241" s="99"/>
      <c r="W241" s="100"/>
      <c r="X241" s="104"/>
      <c r="Y241" s="55"/>
      <c r="Z241" s="56"/>
      <c r="AA241" s="226" t="str">
        <f t="shared" si="746"/>
        <v>Mangrove Restoration</v>
      </c>
      <c r="AB241" s="99"/>
      <c r="AC241" s="100"/>
      <c r="AD241" s="104"/>
      <c r="AE241" s="55"/>
      <c r="AF241" s="56"/>
      <c r="AG241" s="226" t="str">
        <f t="shared" si="747"/>
        <v>Mangrove Restoration</v>
      </c>
      <c r="AH241" s="99"/>
      <c r="AI241" s="100"/>
      <c r="AJ241" s="104"/>
      <c r="AK241" s="55"/>
      <c r="AL241" s="56"/>
      <c r="AM241" s="226" t="str">
        <f t="shared" si="748"/>
        <v>Mangrove Restoration</v>
      </c>
      <c r="AN241" s="99"/>
      <c r="AO241" s="100"/>
      <c r="AP241" s="104"/>
      <c r="AQ241" s="55"/>
      <c r="AR241" s="56"/>
      <c r="AS241" s="176">
        <f t="shared" si="749"/>
        <v>0</v>
      </c>
      <c r="AT241" s="226" t="str">
        <f t="shared" si="750"/>
        <v>Mangrove Restoration</v>
      </c>
      <c r="AU241" s="102"/>
      <c r="AV241" s="103"/>
      <c r="AW241" s="106"/>
      <c r="AX241" s="41"/>
      <c r="AY241" s="42"/>
      <c r="AZ241" s="226" t="str">
        <f t="shared" si="751"/>
        <v>Mangrove Restoration</v>
      </c>
      <c r="BA241" s="102"/>
      <c r="BB241" s="103"/>
      <c r="BC241" s="106"/>
      <c r="BD241" s="41"/>
      <c r="BE241" s="42"/>
      <c r="BF241" s="226" t="str">
        <f t="shared" si="752"/>
        <v>Mangrove Restoration</v>
      </c>
      <c r="BG241" s="102"/>
      <c r="BH241" s="103"/>
      <c r="BI241" s="106"/>
      <c r="BJ241" s="41"/>
      <c r="BK241" s="42"/>
      <c r="BL241" s="226" t="str">
        <f t="shared" si="753"/>
        <v>Mangrove Restoration</v>
      </c>
      <c r="BM241" s="102"/>
      <c r="BN241" s="103"/>
      <c r="BO241" s="106"/>
      <c r="BP241" s="41"/>
      <c r="BQ241" s="42"/>
      <c r="BR241" s="226" t="str">
        <f t="shared" si="754"/>
        <v>Mangrove Restoration</v>
      </c>
      <c r="BS241" s="102"/>
      <c r="BT241" s="103"/>
      <c r="BU241" s="106"/>
      <c r="BV241" s="41"/>
      <c r="BW241" s="42"/>
      <c r="BX241" s="226" t="str">
        <f t="shared" si="755"/>
        <v>Mangrove Restoration</v>
      </c>
      <c r="BY241" s="102"/>
      <c r="BZ241" s="103"/>
      <c r="CA241" s="106"/>
      <c r="CB241" s="41"/>
      <c r="CC241" s="42"/>
      <c r="CD241" s="226" t="str">
        <f t="shared" si="756"/>
        <v>Mangrove Restoration</v>
      </c>
      <c r="CE241" s="102"/>
      <c r="CF241" s="103"/>
      <c r="CG241" s="106"/>
      <c r="CH241" s="41"/>
      <c r="CI241" s="42"/>
      <c r="CJ241" s="176">
        <f t="shared" si="739"/>
        <v>0</v>
      </c>
      <c r="CK241" s="226" t="str">
        <f t="shared" si="757"/>
        <v>Mangrove Restoration</v>
      </c>
      <c r="CL241" s="102"/>
      <c r="CM241" s="103"/>
      <c r="CN241" s="106"/>
      <c r="CO241" s="41"/>
      <c r="CP241" s="42"/>
      <c r="CQ241" s="226" t="str">
        <f t="shared" si="758"/>
        <v>Mangrove Restoration</v>
      </c>
      <c r="CR241" s="125"/>
      <c r="CS241" s="126"/>
      <c r="CT241" s="113"/>
      <c r="CU241" s="51"/>
      <c r="CV241" s="52"/>
      <c r="CW241" s="226" t="str">
        <f t="shared" si="759"/>
        <v>Mangrove Restoration</v>
      </c>
      <c r="CX241" s="125"/>
      <c r="CY241" s="126"/>
      <c r="CZ241" s="113"/>
      <c r="DA241" s="51"/>
      <c r="DB241" s="52"/>
      <c r="DC241" s="226" t="str">
        <f t="shared" si="760"/>
        <v>Mangrove Restoration</v>
      </c>
      <c r="DD241" s="125"/>
      <c r="DE241" s="126"/>
      <c r="DF241" s="113"/>
      <c r="DG241" s="51"/>
      <c r="DH241" s="52"/>
      <c r="DI241" s="226" t="str">
        <f t="shared" si="761"/>
        <v>Mangrove Restoration</v>
      </c>
      <c r="DJ241" s="125"/>
      <c r="DK241" s="126"/>
      <c r="DL241" s="113"/>
      <c r="DM241" s="51"/>
      <c r="DN241" s="52"/>
      <c r="DO241" s="226" t="str">
        <f t="shared" si="762"/>
        <v>Mangrove Restoration</v>
      </c>
      <c r="DP241" s="102"/>
      <c r="DQ241" s="103"/>
      <c r="DR241" s="106"/>
      <c r="DS241" s="41"/>
      <c r="DT241" s="42"/>
      <c r="DU241" s="226"/>
      <c r="DV241" s="102"/>
      <c r="DW241" s="103"/>
      <c r="DX241" s="106"/>
      <c r="DY241" s="41"/>
      <c r="DZ241" s="42"/>
      <c r="EA241" s="176">
        <f t="shared" si="740"/>
        <v>0</v>
      </c>
      <c r="EB241" s="226" t="str">
        <f t="shared" si="763"/>
        <v>Mangrove Restoration</v>
      </c>
      <c r="EC241" s="125"/>
      <c r="ED241" s="126"/>
      <c r="EE241" s="113"/>
      <c r="EF241" s="51"/>
      <c r="EG241" s="52"/>
      <c r="EH241" s="226" t="str">
        <f t="shared" si="764"/>
        <v>Mangrove Restoration</v>
      </c>
      <c r="EI241" s="125"/>
      <c r="EJ241" s="126"/>
      <c r="EK241" s="113"/>
      <c r="EL241" s="51"/>
      <c r="EM241" s="52"/>
      <c r="EN241" s="226" t="str">
        <f t="shared" si="765"/>
        <v>Mangrove Restoration</v>
      </c>
      <c r="EO241" s="125"/>
      <c r="EP241" s="126"/>
      <c r="EQ241" s="113"/>
      <c r="ER241" s="51"/>
      <c r="ES241" s="52"/>
      <c r="ET241" s="226" t="str">
        <f t="shared" si="766"/>
        <v>Mangrove Restoration</v>
      </c>
      <c r="EU241" s="102"/>
      <c r="EV241" s="103"/>
      <c r="EW241" s="106"/>
      <c r="EX241" s="41"/>
      <c r="EY241" s="42"/>
      <c r="EZ241" s="226" t="str">
        <f t="shared" si="767"/>
        <v>Mangrove Restoration</v>
      </c>
      <c r="FA241" s="125"/>
      <c r="FB241" s="126"/>
      <c r="FC241" s="113"/>
      <c r="FD241" s="51"/>
      <c r="FE241" s="52"/>
      <c r="FF241" s="226" t="str">
        <f t="shared" si="768"/>
        <v>Mangrove Restoration</v>
      </c>
      <c r="FG241" s="102"/>
      <c r="FH241" s="103"/>
      <c r="FI241" s="106"/>
      <c r="FJ241" s="41"/>
      <c r="FK241" s="42"/>
      <c r="FL241" s="226" t="str">
        <f t="shared" si="769"/>
        <v>Mangrove Restoration</v>
      </c>
      <c r="FM241" s="102"/>
      <c r="FN241" s="103"/>
      <c r="FO241" s="106"/>
      <c r="FP241" s="41"/>
      <c r="FQ241" s="42"/>
      <c r="FR241" s="176">
        <f t="shared" si="741"/>
        <v>0</v>
      </c>
      <c r="FS241" s="34"/>
      <c r="FT241" s="34"/>
      <c r="FU241" s="34"/>
      <c r="FV241" s="33"/>
      <c r="FW241" s="37"/>
    </row>
    <row r="242" spans="1:179" ht="12.6" customHeight="1">
      <c r="A242" s="1094"/>
      <c r="B242" s="195" t="s">
        <v>91</v>
      </c>
      <c r="C242" s="226" t="str">
        <f t="shared" si="742"/>
        <v>Tropical Forest Restoration</v>
      </c>
      <c r="D242" s="120"/>
      <c r="E242" s="100"/>
      <c r="F242" s="104"/>
      <c r="G242" s="54"/>
      <c r="H242" s="56"/>
      <c r="I242" s="226" t="str">
        <f t="shared" si="743"/>
        <v>Tropical Forest Restoration</v>
      </c>
      <c r="J242" s="101"/>
      <c r="K242" s="100"/>
      <c r="L242" s="104"/>
      <c r="M242" s="54"/>
      <c r="N242" s="56"/>
      <c r="O242" s="226" t="str">
        <f t="shared" si="744"/>
        <v>Tropical Forest Restoration</v>
      </c>
      <c r="P242" s="101"/>
      <c r="Q242" s="100"/>
      <c r="R242" s="104"/>
      <c r="S242" s="54"/>
      <c r="T242" s="56"/>
      <c r="U242" s="226" t="str">
        <f t="shared" si="745"/>
        <v>Tropical Forest Restoration</v>
      </c>
      <c r="V242" s="101"/>
      <c r="W242" s="100"/>
      <c r="X242" s="104"/>
      <c r="Y242" s="54"/>
      <c r="Z242" s="56"/>
      <c r="AA242" s="226" t="str">
        <f t="shared" si="746"/>
        <v>Tropical Forest Restoration</v>
      </c>
      <c r="AB242" s="101"/>
      <c r="AC242" s="100"/>
      <c r="AD242" s="104"/>
      <c r="AE242" s="54"/>
      <c r="AF242" s="56"/>
      <c r="AG242" s="226" t="str">
        <f t="shared" si="747"/>
        <v>Tropical Forest Restoration</v>
      </c>
      <c r="AH242" s="101"/>
      <c r="AI242" s="100"/>
      <c r="AJ242" s="104"/>
      <c r="AK242" s="54"/>
      <c r="AL242" s="56"/>
      <c r="AM242" s="226" t="str">
        <f t="shared" si="748"/>
        <v>Tropical Forest Restoration</v>
      </c>
      <c r="AN242" s="101"/>
      <c r="AO242" s="100"/>
      <c r="AP242" s="104"/>
      <c r="AQ242" s="54"/>
      <c r="AR242" s="56"/>
      <c r="AS242" s="176">
        <f t="shared" si="749"/>
        <v>0</v>
      </c>
      <c r="AT242" s="226" t="str">
        <f t="shared" si="750"/>
        <v>Tropical Forest Restoration</v>
      </c>
      <c r="AU242" s="100"/>
      <c r="AV242" s="100"/>
      <c r="AW242" s="104"/>
      <c r="AX242" s="55"/>
      <c r="AY242" s="56"/>
      <c r="AZ242" s="226" t="str">
        <f t="shared" si="751"/>
        <v>Tropical Forest Restoration</v>
      </c>
      <c r="BA242" s="100"/>
      <c r="BB242" s="100"/>
      <c r="BC242" s="104"/>
      <c r="BD242" s="55"/>
      <c r="BE242" s="56"/>
      <c r="BF242" s="226" t="str">
        <f t="shared" si="752"/>
        <v>Tropical Forest Restoration</v>
      </c>
      <c r="BG242" s="100"/>
      <c r="BH242" s="100"/>
      <c r="BI242" s="104"/>
      <c r="BJ242" s="55"/>
      <c r="BK242" s="56"/>
      <c r="BL242" s="226" t="str">
        <f t="shared" si="753"/>
        <v>Tropical Forest Restoration</v>
      </c>
      <c r="BM242" s="100"/>
      <c r="BN242" s="100"/>
      <c r="BO242" s="104"/>
      <c r="BP242" s="55"/>
      <c r="BQ242" s="56"/>
      <c r="BR242" s="226" t="str">
        <f t="shared" si="754"/>
        <v>Tropical Forest Restoration</v>
      </c>
      <c r="BS242" s="100"/>
      <c r="BT242" s="100"/>
      <c r="BU242" s="104"/>
      <c r="BV242" s="55"/>
      <c r="BW242" s="56"/>
      <c r="BX242" s="226" t="str">
        <f t="shared" si="755"/>
        <v>Tropical Forest Restoration</v>
      </c>
      <c r="BY242" s="100"/>
      <c r="BZ242" s="100"/>
      <c r="CA242" s="104"/>
      <c r="CB242" s="55"/>
      <c r="CC242" s="56"/>
      <c r="CD242" s="226" t="str">
        <f t="shared" si="756"/>
        <v>Tropical Forest Restoration</v>
      </c>
      <c r="CE242" s="100"/>
      <c r="CF242" s="100"/>
      <c r="CG242" s="104"/>
      <c r="CH242" s="55"/>
      <c r="CI242" s="56"/>
      <c r="CJ242" s="176">
        <f t="shared" si="739"/>
        <v>0</v>
      </c>
      <c r="CK242" s="226" t="str">
        <f t="shared" si="757"/>
        <v>Tropical Forest Restoration</v>
      </c>
      <c r="CL242" s="100"/>
      <c r="CM242" s="100"/>
      <c r="CN242" s="104"/>
      <c r="CO242" s="55"/>
      <c r="CP242" s="56"/>
      <c r="CQ242" s="226" t="str">
        <f t="shared" si="758"/>
        <v>Tropical Forest Restoration</v>
      </c>
      <c r="CR242" s="100"/>
      <c r="CS242" s="100"/>
      <c r="CT242" s="104"/>
      <c r="CU242" s="55"/>
      <c r="CV242" s="56"/>
      <c r="CW242" s="226" t="str">
        <f t="shared" si="759"/>
        <v>Tropical Forest Restoration</v>
      </c>
      <c r="CX242" s="103"/>
      <c r="CY242" s="103"/>
      <c r="CZ242" s="106"/>
      <c r="DA242" s="41"/>
      <c r="DB242" s="42"/>
      <c r="DC242" s="226" t="str">
        <f t="shared" si="760"/>
        <v>Tropical Forest Restoration</v>
      </c>
      <c r="DD242" s="103"/>
      <c r="DE242" s="103"/>
      <c r="DF242" s="106"/>
      <c r="DG242" s="41"/>
      <c r="DH242" s="42"/>
      <c r="DI242" s="226" t="str">
        <f t="shared" si="761"/>
        <v>Tropical Forest Restoration</v>
      </c>
      <c r="DJ242" s="100"/>
      <c r="DK242" s="100"/>
      <c r="DL242" s="104"/>
      <c r="DM242" s="55"/>
      <c r="DN242" s="56"/>
      <c r="DO242" s="226" t="str">
        <f t="shared" si="762"/>
        <v>Tropical Forest Restoration</v>
      </c>
      <c r="DP242" s="103"/>
      <c r="DQ242" s="103"/>
      <c r="DR242" s="106"/>
      <c r="DS242" s="41"/>
      <c r="DT242" s="42"/>
      <c r="DU242" s="226" t="str">
        <f t="shared" ref="DU242:DU248" si="771">$B242</f>
        <v>Tropical Forest Restoration</v>
      </c>
      <c r="DV242" s="103"/>
      <c r="DW242" s="103"/>
      <c r="DX242" s="106"/>
      <c r="DY242" s="41"/>
      <c r="DZ242" s="42"/>
      <c r="EA242" s="176">
        <f t="shared" si="740"/>
        <v>0</v>
      </c>
      <c r="EB242" s="226" t="str">
        <f t="shared" si="763"/>
        <v>Tropical Forest Restoration</v>
      </c>
      <c r="EC242" s="100"/>
      <c r="ED242" s="100"/>
      <c r="EE242" s="104"/>
      <c r="EF242" s="55"/>
      <c r="EG242" s="56"/>
      <c r="EH242" s="226" t="str">
        <f t="shared" si="764"/>
        <v>Tropical Forest Restoration</v>
      </c>
      <c r="EI242" s="100"/>
      <c r="EJ242" s="100"/>
      <c r="EK242" s="104"/>
      <c r="EL242" s="55"/>
      <c r="EM242" s="56"/>
      <c r="EN242" s="226" t="str">
        <f t="shared" si="765"/>
        <v>Tropical Forest Restoration</v>
      </c>
      <c r="EO242" s="103"/>
      <c r="EP242" s="103"/>
      <c r="EQ242" s="106"/>
      <c r="ER242" s="41"/>
      <c r="ES242" s="42"/>
      <c r="ET242" s="226" t="str">
        <f t="shared" si="766"/>
        <v>Tropical Forest Restoration</v>
      </c>
      <c r="EU242" s="103"/>
      <c r="EV242" s="103"/>
      <c r="EW242" s="106"/>
      <c r="EX242" s="41"/>
      <c r="EY242" s="42"/>
      <c r="EZ242" s="226" t="str">
        <f t="shared" si="767"/>
        <v>Tropical Forest Restoration</v>
      </c>
      <c r="FA242" s="100"/>
      <c r="FB242" s="100"/>
      <c r="FC242" s="104"/>
      <c r="FD242" s="55"/>
      <c r="FE242" s="56"/>
      <c r="FF242" s="226" t="str">
        <f t="shared" si="768"/>
        <v>Tropical Forest Restoration</v>
      </c>
      <c r="FG242" s="103"/>
      <c r="FH242" s="103"/>
      <c r="FI242" s="106"/>
      <c r="FJ242" s="41"/>
      <c r="FK242" s="42"/>
      <c r="FL242" s="226" t="str">
        <f t="shared" si="769"/>
        <v>Tropical Forest Restoration</v>
      </c>
      <c r="FM242" s="103"/>
      <c r="FN242" s="103"/>
      <c r="FO242" s="106"/>
      <c r="FP242" s="41"/>
      <c r="FQ242" s="42"/>
      <c r="FR242" s="176">
        <f t="shared" si="741"/>
        <v>0</v>
      </c>
      <c r="FS242" s="32"/>
      <c r="FT242" s="34"/>
      <c r="FU242" s="34"/>
      <c r="FV242" s="38"/>
      <c r="FW242" s="37"/>
    </row>
    <row r="243" spans="1:179" ht="12.6" customHeight="1">
      <c r="A243" s="1094"/>
      <c r="B243" s="195" t="s">
        <v>92</v>
      </c>
      <c r="C243" s="226" t="str">
        <f t="shared" si="742"/>
        <v>Temperate Forest Restoration</v>
      </c>
      <c r="D243" s="120"/>
      <c r="E243" s="100"/>
      <c r="F243" s="104"/>
      <c r="G243" s="54"/>
      <c r="H243" s="56"/>
      <c r="I243" s="226" t="str">
        <f t="shared" si="743"/>
        <v>Temperate Forest Restoration</v>
      </c>
      <c r="J243" s="101"/>
      <c r="K243" s="100"/>
      <c r="L243" s="104"/>
      <c r="M243" s="54"/>
      <c r="N243" s="56"/>
      <c r="O243" s="226" t="str">
        <f t="shared" si="744"/>
        <v>Temperate Forest Restoration</v>
      </c>
      <c r="P243" s="101"/>
      <c r="Q243" s="100"/>
      <c r="R243" s="104"/>
      <c r="S243" s="54"/>
      <c r="T243" s="56"/>
      <c r="U243" s="226" t="str">
        <f t="shared" si="745"/>
        <v>Temperate Forest Restoration</v>
      </c>
      <c r="V243" s="101"/>
      <c r="W243" s="100"/>
      <c r="X243" s="104"/>
      <c r="Y243" s="54"/>
      <c r="Z243" s="56"/>
      <c r="AA243" s="226" t="str">
        <f t="shared" si="746"/>
        <v>Temperate Forest Restoration</v>
      </c>
      <c r="AB243" s="101"/>
      <c r="AC243" s="100"/>
      <c r="AD243" s="104"/>
      <c r="AE243" s="54"/>
      <c r="AF243" s="56"/>
      <c r="AG243" s="226" t="str">
        <f t="shared" si="747"/>
        <v>Temperate Forest Restoration</v>
      </c>
      <c r="AH243" s="101"/>
      <c r="AI243" s="100"/>
      <c r="AJ243" s="104"/>
      <c r="AK243" s="54"/>
      <c r="AL243" s="56"/>
      <c r="AM243" s="226" t="str">
        <f t="shared" si="748"/>
        <v>Temperate Forest Restoration</v>
      </c>
      <c r="AN243" s="101"/>
      <c r="AO243" s="100"/>
      <c r="AP243" s="104"/>
      <c r="AQ243" s="54"/>
      <c r="AR243" s="56"/>
      <c r="AS243" s="176">
        <f t="shared" si="749"/>
        <v>0</v>
      </c>
      <c r="AT243" s="226" t="str">
        <f t="shared" si="750"/>
        <v>Temperate Forest Restoration</v>
      </c>
      <c r="AU243" s="100"/>
      <c r="AV243" s="100"/>
      <c r="AW243" s="104"/>
      <c r="AX243" s="55"/>
      <c r="AY243" s="56"/>
      <c r="AZ243" s="226" t="str">
        <f t="shared" si="751"/>
        <v>Temperate Forest Restoration</v>
      </c>
      <c r="BA243" s="100"/>
      <c r="BB243" s="100"/>
      <c r="BC243" s="104"/>
      <c r="BD243" s="55"/>
      <c r="BE243" s="56"/>
      <c r="BF243" s="226" t="str">
        <f t="shared" si="752"/>
        <v>Temperate Forest Restoration</v>
      </c>
      <c r="BG243" s="100"/>
      <c r="BH243" s="100"/>
      <c r="BI243" s="104"/>
      <c r="BJ243" s="55"/>
      <c r="BK243" s="56"/>
      <c r="BL243" s="226" t="str">
        <f t="shared" si="753"/>
        <v>Temperate Forest Restoration</v>
      </c>
      <c r="BM243" s="100"/>
      <c r="BN243" s="100"/>
      <c r="BO243" s="104"/>
      <c r="BP243" s="55"/>
      <c r="BQ243" s="56"/>
      <c r="BR243" s="226" t="str">
        <f t="shared" si="754"/>
        <v>Temperate Forest Restoration</v>
      </c>
      <c r="BS243" s="100"/>
      <c r="BT243" s="100"/>
      <c r="BU243" s="104"/>
      <c r="BV243" s="55"/>
      <c r="BW243" s="56"/>
      <c r="BX243" s="226" t="str">
        <f t="shared" si="755"/>
        <v>Temperate Forest Restoration</v>
      </c>
      <c r="BY243" s="100"/>
      <c r="BZ243" s="100"/>
      <c r="CA243" s="104"/>
      <c r="CB243" s="55"/>
      <c r="CC243" s="56"/>
      <c r="CD243" s="226" t="str">
        <f t="shared" si="756"/>
        <v>Temperate Forest Restoration</v>
      </c>
      <c r="CE243" s="100"/>
      <c r="CF243" s="100"/>
      <c r="CG243" s="104"/>
      <c r="CH243" s="55"/>
      <c r="CI243" s="56"/>
      <c r="CJ243" s="176">
        <f t="shared" si="739"/>
        <v>0</v>
      </c>
      <c r="CK243" s="226" t="str">
        <f t="shared" si="757"/>
        <v>Temperate Forest Restoration</v>
      </c>
      <c r="CL243" s="100"/>
      <c r="CM243" s="100"/>
      <c r="CN243" s="104"/>
      <c r="CO243" s="55"/>
      <c r="CP243" s="56"/>
      <c r="CQ243" s="226" t="str">
        <f t="shared" si="758"/>
        <v>Temperate Forest Restoration</v>
      </c>
      <c r="CR243" s="100"/>
      <c r="CS243" s="100"/>
      <c r="CT243" s="104"/>
      <c r="CU243" s="55"/>
      <c r="CV243" s="56"/>
      <c r="CW243" s="226" t="str">
        <f t="shared" si="759"/>
        <v>Temperate Forest Restoration</v>
      </c>
      <c r="CX243" s="103"/>
      <c r="CY243" s="103"/>
      <c r="CZ243" s="106"/>
      <c r="DA243" s="41"/>
      <c r="DB243" s="42"/>
      <c r="DC243" s="226" t="str">
        <f t="shared" si="760"/>
        <v>Temperate Forest Restoration</v>
      </c>
      <c r="DD243" s="103"/>
      <c r="DE243" s="103"/>
      <c r="DF243" s="106"/>
      <c r="DG243" s="41"/>
      <c r="DH243" s="42"/>
      <c r="DI243" s="226" t="str">
        <f t="shared" si="761"/>
        <v>Temperate Forest Restoration</v>
      </c>
      <c r="DJ243" s="100"/>
      <c r="DK243" s="100"/>
      <c r="DL243" s="104"/>
      <c r="DM243" s="55"/>
      <c r="DN243" s="56"/>
      <c r="DO243" s="226" t="str">
        <f t="shared" si="762"/>
        <v>Temperate Forest Restoration</v>
      </c>
      <c r="DP243" s="103"/>
      <c r="DQ243" s="103"/>
      <c r="DR243" s="106"/>
      <c r="DS243" s="41"/>
      <c r="DT243" s="42"/>
      <c r="DU243" s="226" t="str">
        <f t="shared" si="771"/>
        <v>Temperate Forest Restoration</v>
      </c>
      <c r="DV243" s="103"/>
      <c r="DW243" s="103"/>
      <c r="DX243" s="106"/>
      <c r="DY243" s="41"/>
      <c r="DZ243" s="42"/>
      <c r="EA243" s="176">
        <f t="shared" si="740"/>
        <v>0</v>
      </c>
      <c r="EB243" s="226" t="str">
        <f t="shared" si="763"/>
        <v>Temperate Forest Restoration</v>
      </c>
      <c r="EC243" s="100"/>
      <c r="ED243" s="100"/>
      <c r="EE243" s="104"/>
      <c r="EF243" s="55"/>
      <c r="EG243" s="56"/>
      <c r="EH243" s="226" t="str">
        <f t="shared" si="764"/>
        <v>Temperate Forest Restoration</v>
      </c>
      <c r="EI243" s="100"/>
      <c r="EJ243" s="100"/>
      <c r="EK243" s="104"/>
      <c r="EL243" s="55"/>
      <c r="EM243" s="56"/>
      <c r="EN243" s="226" t="str">
        <f t="shared" si="765"/>
        <v>Temperate Forest Restoration</v>
      </c>
      <c r="EO243" s="103"/>
      <c r="EP243" s="103"/>
      <c r="EQ243" s="106"/>
      <c r="ER243" s="41"/>
      <c r="ES243" s="42"/>
      <c r="ET243" s="226" t="str">
        <f t="shared" si="766"/>
        <v>Temperate Forest Restoration</v>
      </c>
      <c r="EU243" s="103"/>
      <c r="EV243" s="103"/>
      <c r="EW243" s="106"/>
      <c r="EX243" s="41"/>
      <c r="EY243" s="42"/>
      <c r="EZ243" s="226" t="str">
        <f t="shared" si="767"/>
        <v>Temperate Forest Restoration</v>
      </c>
      <c r="FA243" s="100"/>
      <c r="FB243" s="100"/>
      <c r="FC243" s="104"/>
      <c r="FD243" s="55"/>
      <c r="FE243" s="56"/>
      <c r="FF243" s="226" t="str">
        <f t="shared" si="768"/>
        <v>Temperate Forest Restoration</v>
      </c>
      <c r="FG243" s="103"/>
      <c r="FH243" s="103"/>
      <c r="FI243" s="106"/>
      <c r="FJ243" s="41"/>
      <c r="FK243" s="42"/>
      <c r="FL243" s="226" t="str">
        <f t="shared" si="769"/>
        <v>Temperate Forest Restoration</v>
      </c>
      <c r="FM243" s="103"/>
      <c r="FN243" s="103"/>
      <c r="FO243" s="106"/>
      <c r="FP243" s="41"/>
      <c r="FQ243" s="42"/>
      <c r="FR243" s="176">
        <f t="shared" si="741"/>
        <v>0</v>
      </c>
      <c r="FS243" s="32"/>
      <c r="FT243" s="34"/>
      <c r="FU243" s="34"/>
      <c r="FV243" s="38"/>
      <c r="FW243" s="37"/>
    </row>
    <row r="244" spans="1:179" ht="12.6" customHeight="1">
      <c r="A244" s="1094"/>
      <c r="B244" s="195" t="s">
        <v>93</v>
      </c>
      <c r="C244" s="226" t="str">
        <f t="shared" si="742"/>
        <v>Afforestation</v>
      </c>
      <c r="D244" s="101"/>
      <c r="E244" s="100"/>
      <c r="F244" s="104"/>
      <c r="G244" s="54"/>
      <c r="H244" s="56"/>
      <c r="I244" s="226" t="str">
        <f t="shared" si="743"/>
        <v>Afforestation</v>
      </c>
      <c r="J244" s="101"/>
      <c r="K244" s="100"/>
      <c r="L244" s="104"/>
      <c r="M244" s="54"/>
      <c r="N244" s="56"/>
      <c r="O244" s="226" t="str">
        <f t="shared" si="744"/>
        <v>Afforestation</v>
      </c>
      <c r="P244" s="101"/>
      <c r="Q244" s="100"/>
      <c r="R244" s="104"/>
      <c r="S244" s="54"/>
      <c r="T244" s="56"/>
      <c r="U244" s="226" t="str">
        <f t="shared" si="745"/>
        <v>Afforestation</v>
      </c>
      <c r="V244" s="101"/>
      <c r="W244" s="100"/>
      <c r="X244" s="104"/>
      <c r="Y244" s="54"/>
      <c r="Z244" s="56"/>
      <c r="AA244" s="226" t="str">
        <f t="shared" si="746"/>
        <v>Afforestation</v>
      </c>
      <c r="AB244" s="101"/>
      <c r="AC244" s="100"/>
      <c r="AD244" s="104"/>
      <c r="AE244" s="54"/>
      <c r="AF244" s="56"/>
      <c r="AG244" s="226" t="str">
        <f t="shared" si="747"/>
        <v>Afforestation</v>
      </c>
      <c r="AH244" s="101"/>
      <c r="AI244" s="100"/>
      <c r="AJ244" s="104"/>
      <c r="AK244" s="54"/>
      <c r="AL244" s="56"/>
      <c r="AM244" s="226" t="str">
        <f t="shared" si="748"/>
        <v>Afforestation</v>
      </c>
      <c r="AN244" s="101"/>
      <c r="AO244" s="100"/>
      <c r="AP244" s="104"/>
      <c r="AQ244" s="54"/>
      <c r="AR244" s="56"/>
      <c r="AS244" s="176">
        <f t="shared" si="749"/>
        <v>0</v>
      </c>
      <c r="AT244" s="226" t="str">
        <f t="shared" si="750"/>
        <v>Afforestation</v>
      </c>
      <c r="AU244" s="101"/>
      <c r="AV244" s="100"/>
      <c r="AW244" s="107"/>
      <c r="AX244" s="55"/>
      <c r="AY244" s="56"/>
      <c r="AZ244" s="226" t="str">
        <f t="shared" si="751"/>
        <v>Afforestation</v>
      </c>
      <c r="BA244" s="101"/>
      <c r="BB244" s="100"/>
      <c r="BC244" s="107"/>
      <c r="BD244" s="55"/>
      <c r="BE244" s="56"/>
      <c r="BF244" s="226" t="str">
        <f t="shared" si="752"/>
        <v>Afforestation</v>
      </c>
      <c r="BG244" s="101"/>
      <c r="BH244" s="100"/>
      <c r="BI244" s="107"/>
      <c r="BJ244" s="55"/>
      <c r="BK244" s="56"/>
      <c r="BL244" s="226" t="str">
        <f t="shared" si="753"/>
        <v>Afforestation</v>
      </c>
      <c r="BM244" s="101"/>
      <c r="BN244" s="100"/>
      <c r="BO244" s="104"/>
      <c r="BP244" s="55"/>
      <c r="BQ244" s="56"/>
      <c r="BR244" s="226" t="str">
        <f t="shared" si="754"/>
        <v>Afforestation</v>
      </c>
      <c r="BS244" s="101"/>
      <c r="BT244" s="100"/>
      <c r="BU244" s="104"/>
      <c r="BV244" s="55"/>
      <c r="BW244" s="56"/>
      <c r="BX244" s="226" t="str">
        <f t="shared" si="755"/>
        <v>Afforestation</v>
      </c>
      <c r="BY244" s="101"/>
      <c r="BZ244" s="100"/>
      <c r="CA244" s="104"/>
      <c r="CB244" s="55"/>
      <c r="CC244" s="56"/>
      <c r="CD244" s="226" t="str">
        <f t="shared" si="756"/>
        <v>Afforestation</v>
      </c>
      <c r="CE244" s="101"/>
      <c r="CF244" s="100"/>
      <c r="CG244" s="104"/>
      <c r="CH244" s="55"/>
      <c r="CI244" s="56"/>
      <c r="CJ244" s="176">
        <f t="shared" si="739"/>
        <v>0</v>
      </c>
      <c r="CK244" s="226" t="str">
        <f t="shared" si="757"/>
        <v>Afforestation</v>
      </c>
      <c r="CL244" s="101"/>
      <c r="CM244" s="100"/>
      <c r="CN244" s="107"/>
      <c r="CO244" s="55"/>
      <c r="CP244" s="56"/>
      <c r="CQ244" s="226" t="str">
        <f t="shared" si="758"/>
        <v>Afforestation</v>
      </c>
      <c r="CR244" s="101"/>
      <c r="CS244" s="100"/>
      <c r="CT244" s="107"/>
      <c r="CU244" s="55"/>
      <c r="CV244" s="56"/>
      <c r="CW244" s="226" t="str">
        <f t="shared" si="759"/>
        <v>Afforestation</v>
      </c>
      <c r="CX244" s="119"/>
      <c r="CY244" s="103"/>
      <c r="CZ244" s="109"/>
      <c r="DA244" s="41"/>
      <c r="DB244" s="42"/>
      <c r="DC244" s="226" t="str">
        <f t="shared" si="760"/>
        <v>Afforestation</v>
      </c>
      <c r="DD244" s="119"/>
      <c r="DE244" s="103"/>
      <c r="DF244" s="109"/>
      <c r="DG244" s="41"/>
      <c r="DH244" s="42"/>
      <c r="DI244" s="226" t="str">
        <f t="shared" si="761"/>
        <v>Afforestation</v>
      </c>
      <c r="DJ244" s="101"/>
      <c r="DK244" s="100"/>
      <c r="DL244" s="107"/>
      <c r="DM244" s="55"/>
      <c r="DN244" s="56"/>
      <c r="DO244" s="226" t="str">
        <f t="shared" si="762"/>
        <v>Afforestation</v>
      </c>
      <c r="DP244" s="119"/>
      <c r="DQ244" s="103"/>
      <c r="DR244" s="109"/>
      <c r="DS244" s="41"/>
      <c r="DT244" s="42"/>
      <c r="DU244" s="226" t="str">
        <f t="shared" si="771"/>
        <v>Afforestation</v>
      </c>
      <c r="DV244" s="119"/>
      <c r="DW244" s="103"/>
      <c r="DX244" s="109"/>
      <c r="DY244" s="41"/>
      <c r="DZ244" s="42"/>
      <c r="EA244" s="176">
        <f t="shared" si="740"/>
        <v>0</v>
      </c>
      <c r="EB244" s="226" t="str">
        <f t="shared" si="763"/>
        <v>Afforestation</v>
      </c>
      <c r="EC244" s="101"/>
      <c r="ED244" s="100"/>
      <c r="EE244" s="107"/>
      <c r="EF244" s="55"/>
      <c r="EG244" s="56"/>
      <c r="EH244" s="226" t="str">
        <f t="shared" si="764"/>
        <v>Afforestation</v>
      </c>
      <c r="EI244" s="101"/>
      <c r="EJ244" s="100"/>
      <c r="EK244" s="107"/>
      <c r="EL244" s="55"/>
      <c r="EM244" s="56"/>
      <c r="EN244" s="226" t="str">
        <f t="shared" si="765"/>
        <v>Afforestation</v>
      </c>
      <c r="EO244" s="119"/>
      <c r="EP244" s="103"/>
      <c r="EQ244" s="109"/>
      <c r="ER244" s="41"/>
      <c r="ES244" s="42"/>
      <c r="ET244" s="226" t="str">
        <f t="shared" si="766"/>
        <v>Afforestation</v>
      </c>
      <c r="EU244" s="119"/>
      <c r="EV244" s="103"/>
      <c r="EW244" s="109"/>
      <c r="EX244" s="41"/>
      <c r="EY244" s="42"/>
      <c r="EZ244" s="226" t="str">
        <f t="shared" si="767"/>
        <v>Afforestation</v>
      </c>
      <c r="FA244" s="101"/>
      <c r="FB244" s="100"/>
      <c r="FC244" s="107"/>
      <c r="FD244" s="55"/>
      <c r="FE244" s="56"/>
      <c r="FF244" s="226" t="str">
        <f t="shared" si="768"/>
        <v>Afforestation</v>
      </c>
      <c r="FG244" s="119"/>
      <c r="FH244" s="103"/>
      <c r="FI244" s="109"/>
      <c r="FJ244" s="41"/>
      <c r="FK244" s="42"/>
      <c r="FL244" s="226" t="str">
        <f t="shared" si="769"/>
        <v>Afforestation</v>
      </c>
      <c r="FM244" s="119"/>
      <c r="FN244" s="103"/>
      <c r="FO244" s="109"/>
      <c r="FP244" s="41"/>
      <c r="FQ244" s="42"/>
      <c r="FR244" s="176">
        <f t="shared" si="741"/>
        <v>0</v>
      </c>
      <c r="FS244" s="32"/>
      <c r="FT244" s="34"/>
      <c r="FU244" s="34"/>
      <c r="FV244" s="38"/>
      <c r="FW244" s="37"/>
    </row>
    <row r="245" spans="1:179" ht="12.6" customHeight="1">
      <c r="A245" s="1094"/>
      <c r="B245" s="195" t="s">
        <v>94</v>
      </c>
      <c r="C245" s="226" t="str">
        <f t="shared" si="742"/>
        <v>Bamboo</v>
      </c>
      <c r="D245" s="120"/>
      <c r="E245" s="100"/>
      <c r="F245" s="105"/>
      <c r="G245" s="54"/>
      <c r="H245" s="56"/>
      <c r="I245" s="226" t="str">
        <f t="shared" si="743"/>
        <v>Bamboo</v>
      </c>
      <c r="J245" s="120"/>
      <c r="K245" s="100"/>
      <c r="L245" s="105"/>
      <c r="M245" s="54"/>
      <c r="N245" s="56"/>
      <c r="O245" s="226" t="str">
        <f t="shared" si="744"/>
        <v>Bamboo</v>
      </c>
      <c r="P245" s="120"/>
      <c r="Q245" s="100"/>
      <c r="R245" s="105"/>
      <c r="S245" s="54"/>
      <c r="T245" s="56"/>
      <c r="U245" s="226" t="str">
        <f t="shared" si="745"/>
        <v>Bamboo</v>
      </c>
      <c r="V245" s="120"/>
      <c r="W245" s="100"/>
      <c r="X245" s="105"/>
      <c r="Y245" s="54"/>
      <c r="Z245" s="56"/>
      <c r="AA245" s="226" t="str">
        <f t="shared" si="746"/>
        <v>Bamboo</v>
      </c>
      <c r="AB245" s="120"/>
      <c r="AC245" s="100"/>
      <c r="AD245" s="105"/>
      <c r="AE245" s="54"/>
      <c r="AF245" s="56"/>
      <c r="AG245" s="226" t="str">
        <f t="shared" si="747"/>
        <v>Bamboo</v>
      </c>
      <c r="AH245" s="120"/>
      <c r="AI245" s="100"/>
      <c r="AJ245" s="105"/>
      <c r="AK245" s="54"/>
      <c r="AL245" s="56"/>
      <c r="AM245" s="226" t="str">
        <f t="shared" si="748"/>
        <v>Bamboo</v>
      </c>
      <c r="AN245" s="120"/>
      <c r="AO245" s="100"/>
      <c r="AP245" s="105"/>
      <c r="AQ245" s="54"/>
      <c r="AR245" s="56"/>
      <c r="AS245" s="176">
        <f t="shared" si="749"/>
        <v>0</v>
      </c>
      <c r="AT245" s="226" t="str">
        <f t="shared" si="750"/>
        <v>Bamboo</v>
      </c>
      <c r="AU245" s="101"/>
      <c r="AV245" s="100"/>
      <c r="AW245" s="104"/>
      <c r="AX245" s="55"/>
      <c r="AY245" s="56"/>
      <c r="AZ245" s="226" t="str">
        <f t="shared" si="751"/>
        <v>Bamboo</v>
      </c>
      <c r="BA245" s="101"/>
      <c r="BB245" s="100"/>
      <c r="BC245" s="104"/>
      <c r="BD245" s="55"/>
      <c r="BE245" s="56"/>
      <c r="BF245" s="226" t="str">
        <f t="shared" si="752"/>
        <v>Bamboo</v>
      </c>
      <c r="BG245" s="101"/>
      <c r="BH245" s="100"/>
      <c r="BI245" s="104"/>
      <c r="BJ245" s="55"/>
      <c r="BK245" s="56"/>
      <c r="BL245" s="226" t="str">
        <f t="shared" si="753"/>
        <v>Bamboo</v>
      </c>
      <c r="BM245" s="101"/>
      <c r="BN245" s="100"/>
      <c r="BO245" s="104"/>
      <c r="BP245" s="55"/>
      <c r="BQ245" s="56"/>
      <c r="BR245" s="226" t="str">
        <f t="shared" si="754"/>
        <v>Bamboo</v>
      </c>
      <c r="BS245" s="101"/>
      <c r="BT245" s="100"/>
      <c r="BU245" s="104"/>
      <c r="BV245" s="55"/>
      <c r="BW245" s="56"/>
      <c r="BX245" s="226" t="str">
        <f t="shared" si="755"/>
        <v>Bamboo</v>
      </c>
      <c r="BY245" s="101"/>
      <c r="BZ245" s="100"/>
      <c r="CA245" s="104"/>
      <c r="CB245" s="55"/>
      <c r="CC245" s="56"/>
      <c r="CD245" s="226" t="str">
        <f t="shared" si="756"/>
        <v>Bamboo</v>
      </c>
      <c r="CE245" s="101"/>
      <c r="CF245" s="100"/>
      <c r="CG245" s="104"/>
      <c r="CH245" s="55"/>
      <c r="CI245" s="56"/>
      <c r="CJ245" s="176">
        <f t="shared" si="739"/>
        <v>0</v>
      </c>
      <c r="CK245" s="226" t="str">
        <f t="shared" si="757"/>
        <v>Bamboo</v>
      </c>
      <c r="CL245" s="101"/>
      <c r="CM245" s="100"/>
      <c r="CN245" s="104"/>
      <c r="CO245" s="55"/>
      <c r="CP245" s="56"/>
      <c r="CQ245" s="226" t="str">
        <f t="shared" si="758"/>
        <v>Bamboo</v>
      </c>
      <c r="CR245" s="101"/>
      <c r="CS245" s="100"/>
      <c r="CT245" s="104"/>
      <c r="CU245" s="55"/>
      <c r="CV245" s="56"/>
      <c r="CW245" s="226" t="str">
        <f t="shared" si="759"/>
        <v>Bamboo</v>
      </c>
      <c r="CX245" s="119"/>
      <c r="CY245" s="103"/>
      <c r="CZ245" s="106"/>
      <c r="DA245" s="41"/>
      <c r="DB245" s="42"/>
      <c r="DC245" s="226" t="str">
        <f t="shared" si="760"/>
        <v>Bamboo</v>
      </c>
      <c r="DD245" s="119"/>
      <c r="DE245" s="103"/>
      <c r="DF245" s="106"/>
      <c r="DG245" s="41"/>
      <c r="DH245" s="42"/>
      <c r="DI245" s="226" t="str">
        <f t="shared" si="761"/>
        <v>Bamboo</v>
      </c>
      <c r="DJ245" s="101"/>
      <c r="DK245" s="100"/>
      <c r="DL245" s="104"/>
      <c r="DM245" s="55"/>
      <c r="DN245" s="56"/>
      <c r="DO245" s="226" t="str">
        <f t="shared" si="762"/>
        <v>Bamboo</v>
      </c>
      <c r="DP245" s="119"/>
      <c r="DQ245" s="103"/>
      <c r="DR245" s="106"/>
      <c r="DS245" s="41"/>
      <c r="DT245" s="42"/>
      <c r="DU245" s="226" t="str">
        <f t="shared" si="771"/>
        <v>Bamboo</v>
      </c>
      <c r="DV245" s="119"/>
      <c r="DW245" s="103"/>
      <c r="DX245" s="106"/>
      <c r="DY245" s="41"/>
      <c r="DZ245" s="42"/>
      <c r="EA245" s="176">
        <f t="shared" si="740"/>
        <v>0</v>
      </c>
      <c r="EB245" s="226" t="str">
        <f t="shared" si="763"/>
        <v>Bamboo</v>
      </c>
      <c r="EC245" s="101"/>
      <c r="ED245" s="100"/>
      <c r="EE245" s="104"/>
      <c r="EF245" s="55"/>
      <c r="EG245" s="56"/>
      <c r="EH245" s="226" t="str">
        <f t="shared" si="764"/>
        <v>Bamboo</v>
      </c>
      <c r="EI245" s="101"/>
      <c r="EJ245" s="100"/>
      <c r="EK245" s="104"/>
      <c r="EL245" s="55"/>
      <c r="EM245" s="56"/>
      <c r="EN245" s="226" t="str">
        <f t="shared" si="765"/>
        <v>Bamboo</v>
      </c>
      <c r="EO245" s="119"/>
      <c r="EP245" s="103"/>
      <c r="EQ245" s="106"/>
      <c r="ER245" s="41"/>
      <c r="ES245" s="42"/>
      <c r="ET245" s="226" t="str">
        <f t="shared" si="766"/>
        <v>Bamboo</v>
      </c>
      <c r="EU245" s="119"/>
      <c r="EV245" s="103"/>
      <c r="EW245" s="106"/>
      <c r="EX245" s="41"/>
      <c r="EY245" s="42"/>
      <c r="EZ245" s="226" t="str">
        <f t="shared" si="767"/>
        <v>Bamboo</v>
      </c>
      <c r="FA245" s="101"/>
      <c r="FB245" s="100"/>
      <c r="FC245" s="104"/>
      <c r="FD245" s="55"/>
      <c r="FE245" s="56"/>
      <c r="FF245" s="226" t="str">
        <f t="shared" si="768"/>
        <v>Bamboo</v>
      </c>
      <c r="FG245" s="119"/>
      <c r="FH245" s="103"/>
      <c r="FI245" s="106"/>
      <c r="FJ245" s="41"/>
      <c r="FK245" s="42"/>
      <c r="FL245" s="226" t="str">
        <f t="shared" si="769"/>
        <v>Bamboo</v>
      </c>
      <c r="FM245" s="119"/>
      <c r="FN245" s="103"/>
      <c r="FO245" s="106"/>
      <c r="FP245" s="41"/>
      <c r="FQ245" s="42"/>
      <c r="FR245" s="176">
        <f t="shared" si="741"/>
        <v>0</v>
      </c>
      <c r="FS245" s="32"/>
      <c r="FT245" s="34"/>
      <c r="FU245" s="34"/>
      <c r="FV245" s="38"/>
      <c r="FW245" s="37"/>
    </row>
    <row r="246" spans="1:179" ht="12.6" customHeight="1">
      <c r="A246" s="1094"/>
      <c r="B246" s="195" t="s">
        <v>233</v>
      </c>
      <c r="C246" s="226" t="str">
        <f t="shared" si="742"/>
        <v>Grassland Protection</v>
      </c>
      <c r="D246" s="102"/>
      <c r="E246" s="103"/>
      <c r="F246" s="106"/>
      <c r="G246" s="41"/>
      <c r="H246" s="42"/>
      <c r="I246" s="226" t="str">
        <f t="shared" si="743"/>
        <v>Grassland Protection</v>
      </c>
      <c r="J246" s="102"/>
      <c r="K246" s="103"/>
      <c r="L246" s="106"/>
      <c r="M246" s="41"/>
      <c r="N246" s="42"/>
      <c r="O246" s="226" t="str">
        <f t="shared" si="744"/>
        <v>Grassland Protection</v>
      </c>
      <c r="P246" s="99"/>
      <c r="Q246" s="100"/>
      <c r="R246" s="104"/>
      <c r="S246" s="55"/>
      <c r="T246" s="56"/>
      <c r="U246" s="226" t="str">
        <f t="shared" si="745"/>
        <v>Grassland Protection</v>
      </c>
      <c r="V246" s="102"/>
      <c r="W246" s="103"/>
      <c r="X246" s="106"/>
      <c r="Y246" s="41"/>
      <c r="Z246" s="42"/>
      <c r="AA246" s="226" t="str">
        <f t="shared" si="746"/>
        <v>Grassland Protection</v>
      </c>
      <c r="AB246" s="102"/>
      <c r="AC246" s="103"/>
      <c r="AD246" s="106"/>
      <c r="AE246" s="41"/>
      <c r="AF246" s="42"/>
      <c r="AG246" s="226" t="str">
        <f t="shared" si="747"/>
        <v>Grassland Protection</v>
      </c>
      <c r="AH246" s="102"/>
      <c r="AI246" s="103"/>
      <c r="AJ246" s="106"/>
      <c r="AK246" s="41"/>
      <c r="AL246" s="42"/>
      <c r="AM246" s="226" t="str">
        <f t="shared" si="748"/>
        <v>Grassland Protection</v>
      </c>
      <c r="AN246" s="102"/>
      <c r="AO246" s="103"/>
      <c r="AP246" s="106"/>
      <c r="AQ246" s="41"/>
      <c r="AR246" s="42"/>
      <c r="AS246" s="176">
        <f t="shared" si="749"/>
        <v>0</v>
      </c>
      <c r="AT246" s="226" t="str">
        <f t="shared" si="750"/>
        <v>Grassland Protection</v>
      </c>
      <c r="AU246" s="102"/>
      <c r="AV246" s="103"/>
      <c r="AW246" s="106"/>
      <c r="AX246" s="41"/>
      <c r="AY246" s="42"/>
      <c r="AZ246" s="226" t="str">
        <f t="shared" si="751"/>
        <v>Grassland Protection</v>
      </c>
      <c r="BA246" s="102"/>
      <c r="BB246" s="103"/>
      <c r="BC246" s="106"/>
      <c r="BD246" s="41"/>
      <c r="BE246" s="42"/>
      <c r="BF246" s="226" t="str">
        <f t="shared" si="752"/>
        <v>Grassland Protection</v>
      </c>
      <c r="BG246" s="102"/>
      <c r="BH246" s="103"/>
      <c r="BI246" s="106"/>
      <c r="BJ246" s="41"/>
      <c r="BK246" s="42"/>
      <c r="BL246" s="226" t="str">
        <f t="shared" si="753"/>
        <v>Grassland Protection</v>
      </c>
      <c r="BM246" s="102"/>
      <c r="BN246" s="103"/>
      <c r="BO246" s="106"/>
      <c r="BP246" s="41"/>
      <c r="BQ246" s="42"/>
      <c r="BR246" s="226" t="str">
        <f t="shared" si="754"/>
        <v>Grassland Protection</v>
      </c>
      <c r="BS246" s="102"/>
      <c r="BT246" s="103"/>
      <c r="BU246" s="106"/>
      <c r="BV246" s="41"/>
      <c r="BW246" s="42"/>
      <c r="BX246" s="226" t="str">
        <f t="shared" si="755"/>
        <v>Grassland Protection</v>
      </c>
      <c r="BY246" s="102"/>
      <c r="BZ246" s="103"/>
      <c r="CA246" s="106"/>
      <c r="CB246" s="41"/>
      <c r="CC246" s="42"/>
      <c r="CD246" s="226" t="str">
        <f t="shared" si="756"/>
        <v>Grassland Protection</v>
      </c>
      <c r="CE246" s="102"/>
      <c r="CF246" s="103"/>
      <c r="CG246" s="106"/>
      <c r="CH246" s="41"/>
      <c r="CI246" s="42"/>
      <c r="CJ246" s="176">
        <f t="shared" si="739"/>
        <v>0</v>
      </c>
      <c r="CK246" s="226" t="str">
        <f t="shared" si="757"/>
        <v>Grassland Protection</v>
      </c>
      <c r="CL246" s="102"/>
      <c r="CM246" s="103"/>
      <c r="CN246" s="106"/>
      <c r="CO246" s="41"/>
      <c r="CP246" s="42"/>
      <c r="CQ246" s="226" t="str">
        <f t="shared" si="758"/>
        <v>Grassland Protection</v>
      </c>
      <c r="CR246" s="102"/>
      <c r="CS246" s="103"/>
      <c r="CT246" s="106"/>
      <c r="CU246" s="41"/>
      <c r="CV246" s="42"/>
      <c r="CW246" s="226" t="str">
        <f t="shared" si="759"/>
        <v>Grassland Protection</v>
      </c>
      <c r="CX246" s="99"/>
      <c r="CY246" s="100"/>
      <c r="CZ246" s="104"/>
      <c r="DA246" s="55"/>
      <c r="DB246" s="56"/>
      <c r="DC246" s="226" t="str">
        <f t="shared" si="760"/>
        <v>Grassland Protection</v>
      </c>
      <c r="DD246" s="99"/>
      <c r="DE246" s="100"/>
      <c r="DF246" s="104"/>
      <c r="DG246" s="55"/>
      <c r="DH246" s="56"/>
      <c r="DI246" s="226" t="str">
        <f t="shared" si="761"/>
        <v>Grassland Protection</v>
      </c>
      <c r="DJ246" s="102"/>
      <c r="DK246" s="103"/>
      <c r="DL246" s="106"/>
      <c r="DM246" s="41"/>
      <c r="DN246" s="42"/>
      <c r="DO246" s="226" t="str">
        <f t="shared" si="762"/>
        <v>Grassland Protection</v>
      </c>
      <c r="DP246" s="99"/>
      <c r="DQ246" s="100"/>
      <c r="DR246" s="104"/>
      <c r="DS246" s="55"/>
      <c r="DT246" s="56"/>
      <c r="DU246" s="226" t="str">
        <f t="shared" si="771"/>
        <v>Grassland Protection</v>
      </c>
      <c r="DV246" s="99"/>
      <c r="DW246" s="100"/>
      <c r="DX246" s="104"/>
      <c r="DY246" s="55"/>
      <c r="DZ246" s="56"/>
      <c r="EA246" s="176">
        <f t="shared" si="740"/>
        <v>0</v>
      </c>
      <c r="EB246" s="226" t="str">
        <f t="shared" si="763"/>
        <v>Grassland Protection</v>
      </c>
      <c r="EC246" s="102"/>
      <c r="ED246" s="103"/>
      <c r="EE246" s="106"/>
      <c r="EF246" s="41"/>
      <c r="EG246" s="42"/>
      <c r="EH246" s="226" t="str">
        <f t="shared" si="764"/>
        <v>Grassland Protection</v>
      </c>
      <c r="EI246" s="102"/>
      <c r="EJ246" s="103"/>
      <c r="EK246" s="106"/>
      <c r="EL246" s="41"/>
      <c r="EM246" s="42"/>
      <c r="EN246" s="226" t="str">
        <f t="shared" si="765"/>
        <v>Grassland Protection</v>
      </c>
      <c r="EO246" s="99"/>
      <c r="EP246" s="100"/>
      <c r="EQ246" s="104"/>
      <c r="ER246" s="55"/>
      <c r="ES246" s="56"/>
      <c r="ET246" s="226" t="str">
        <f t="shared" si="766"/>
        <v>Grassland Protection</v>
      </c>
      <c r="EU246" s="99"/>
      <c r="EV246" s="100"/>
      <c r="EW246" s="104"/>
      <c r="EX246" s="55"/>
      <c r="EY246" s="56"/>
      <c r="EZ246" s="226" t="str">
        <f t="shared" si="767"/>
        <v>Grassland Protection</v>
      </c>
      <c r="FA246" s="102"/>
      <c r="FB246" s="103"/>
      <c r="FC246" s="106"/>
      <c r="FD246" s="41"/>
      <c r="FE246" s="42"/>
      <c r="FF246" s="226" t="str">
        <f t="shared" si="768"/>
        <v>Grassland Protection</v>
      </c>
      <c r="FG246" s="99"/>
      <c r="FH246" s="100"/>
      <c r="FI246" s="104"/>
      <c r="FJ246" s="55"/>
      <c r="FK246" s="56"/>
      <c r="FL246" s="226" t="str">
        <f t="shared" si="769"/>
        <v>Grassland Protection</v>
      </c>
      <c r="FM246" s="99"/>
      <c r="FN246" s="100"/>
      <c r="FO246" s="104"/>
      <c r="FP246" s="55"/>
      <c r="FQ246" s="56"/>
      <c r="FR246" s="176">
        <f t="shared" si="741"/>
        <v>0</v>
      </c>
      <c r="FS246" s="34"/>
      <c r="FT246" s="34"/>
      <c r="FU246" s="34"/>
      <c r="FV246" s="33"/>
      <c r="FW246" s="37"/>
    </row>
    <row r="247" spans="1:179" ht="12.6" customHeight="1">
      <c r="A247" s="1094"/>
      <c r="B247" s="195" t="s">
        <v>243</v>
      </c>
      <c r="C247" s="226" t="str">
        <f t="shared" si="742"/>
        <v>Multistrata Agroforestry</v>
      </c>
      <c r="D247" s="120"/>
      <c r="E247" s="100"/>
      <c r="F247" s="105"/>
      <c r="G247" s="54"/>
      <c r="H247" s="56"/>
      <c r="I247" s="226" t="str">
        <f t="shared" si="743"/>
        <v>Multistrata Agroforestry</v>
      </c>
      <c r="J247" s="101"/>
      <c r="K247" s="100"/>
      <c r="L247" s="105"/>
      <c r="M247" s="54"/>
      <c r="N247" s="56"/>
      <c r="O247" s="226" t="str">
        <f t="shared" si="744"/>
        <v>Multistrata Agroforestry</v>
      </c>
      <c r="P247" s="101"/>
      <c r="Q247" s="100"/>
      <c r="R247" s="105"/>
      <c r="S247" s="54"/>
      <c r="T247" s="56"/>
      <c r="U247" s="226" t="str">
        <f t="shared" si="745"/>
        <v>Multistrata Agroforestry</v>
      </c>
      <c r="V247" s="101"/>
      <c r="W247" s="100"/>
      <c r="X247" s="105"/>
      <c r="Y247" s="54"/>
      <c r="Z247" s="56"/>
      <c r="AA247" s="226" t="str">
        <f t="shared" si="746"/>
        <v>Multistrata Agroforestry</v>
      </c>
      <c r="AB247" s="101"/>
      <c r="AC247" s="100"/>
      <c r="AD247" s="105"/>
      <c r="AE247" s="54"/>
      <c r="AF247" s="56"/>
      <c r="AG247" s="226" t="str">
        <f t="shared" si="747"/>
        <v>Multistrata Agroforestry</v>
      </c>
      <c r="AH247" s="101"/>
      <c r="AI247" s="100"/>
      <c r="AJ247" s="105"/>
      <c r="AK247" s="54"/>
      <c r="AL247" s="56"/>
      <c r="AM247" s="226" t="str">
        <f t="shared" si="748"/>
        <v>Multistrata Agroforestry</v>
      </c>
      <c r="AN247" s="101"/>
      <c r="AO247" s="100"/>
      <c r="AP247" s="105"/>
      <c r="AQ247" s="54"/>
      <c r="AR247" s="56"/>
      <c r="AS247" s="176">
        <f t="shared" si="749"/>
        <v>0</v>
      </c>
      <c r="AT247" s="226" t="str">
        <f t="shared" si="750"/>
        <v>Multistrata Agroforestry</v>
      </c>
      <c r="AU247" s="119"/>
      <c r="AV247" s="103"/>
      <c r="AW247" s="106"/>
      <c r="AX247" s="41"/>
      <c r="AY247" s="42"/>
      <c r="AZ247" s="226" t="str">
        <f t="shared" si="751"/>
        <v>Multistrata Agroforestry</v>
      </c>
      <c r="BA247" s="101"/>
      <c r="BB247" s="100"/>
      <c r="BC247" s="104"/>
      <c r="BD247" s="55"/>
      <c r="BE247" s="56"/>
      <c r="BF247" s="226" t="str">
        <f t="shared" si="752"/>
        <v>Multistrata Agroforestry</v>
      </c>
      <c r="BG247" s="101"/>
      <c r="BH247" s="100"/>
      <c r="BI247" s="104"/>
      <c r="BJ247" s="55"/>
      <c r="BK247" s="56"/>
      <c r="BL247" s="226" t="str">
        <f t="shared" si="753"/>
        <v>Multistrata Agroforestry</v>
      </c>
      <c r="BM247" s="101"/>
      <c r="BN247" s="100"/>
      <c r="BO247" s="104"/>
      <c r="BP247" s="55"/>
      <c r="BQ247" s="56"/>
      <c r="BR247" s="226" t="str">
        <f t="shared" si="754"/>
        <v>Multistrata Agroforestry</v>
      </c>
      <c r="BS247" s="101"/>
      <c r="BT247" s="100"/>
      <c r="BU247" s="104"/>
      <c r="BV247" s="55"/>
      <c r="BW247" s="56"/>
      <c r="BX247" s="226" t="str">
        <f t="shared" si="755"/>
        <v>Multistrata Agroforestry</v>
      </c>
      <c r="BY247" s="101"/>
      <c r="BZ247" s="100"/>
      <c r="CA247" s="104"/>
      <c r="CB247" s="55"/>
      <c r="CC247" s="56"/>
      <c r="CD247" s="226" t="str">
        <f t="shared" si="756"/>
        <v>Multistrata Agroforestry</v>
      </c>
      <c r="CE247" s="101"/>
      <c r="CF247" s="100"/>
      <c r="CG247" s="104"/>
      <c r="CH247" s="55"/>
      <c r="CI247" s="56"/>
      <c r="CJ247" s="176">
        <f t="shared" si="739"/>
        <v>0</v>
      </c>
      <c r="CK247" s="226" t="str">
        <f t="shared" si="757"/>
        <v>Multistrata Agroforestry</v>
      </c>
      <c r="CL247" s="101"/>
      <c r="CM247" s="100"/>
      <c r="CN247" s="104"/>
      <c r="CO247" s="55"/>
      <c r="CP247" s="56"/>
      <c r="CQ247" s="226" t="str">
        <f t="shared" si="758"/>
        <v>Multistrata Agroforestry</v>
      </c>
      <c r="CR247" s="101"/>
      <c r="CS247" s="100"/>
      <c r="CT247" s="104"/>
      <c r="CU247" s="55"/>
      <c r="CV247" s="56"/>
      <c r="CW247" s="226" t="str">
        <f t="shared" si="759"/>
        <v>Multistrata Agroforestry</v>
      </c>
      <c r="CX247" s="119"/>
      <c r="CY247" s="103"/>
      <c r="CZ247" s="106"/>
      <c r="DA247" s="41"/>
      <c r="DB247" s="42"/>
      <c r="DC247" s="226" t="str">
        <f t="shared" si="760"/>
        <v>Multistrata Agroforestry</v>
      </c>
      <c r="DD247" s="119"/>
      <c r="DE247" s="103"/>
      <c r="DF247" s="106"/>
      <c r="DG247" s="41"/>
      <c r="DH247" s="42"/>
      <c r="DI247" s="226" t="str">
        <f t="shared" si="761"/>
        <v>Multistrata Agroforestry</v>
      </c>
      <c r="DJ247" s="119"/>
      <c r="DK247" s="103"/>
      <c r="DL247" s="106"/>
      <c r="DM247" s="41"/>
      <c r="DN247" s="42"/>
      <c r="DO247" s="226" t="str">
        <f t="shared" si="762"/>
        <v>Multistrata Agroforestry</v>
      </c>
      <c r="DP247" s="119"/>
      <c r="DQ247" s="103"/>
      <c r="DR247" s="106"/>
      <c r="DS247" s="41"/>
      <c r="DT247" s="42"/>
      <c r="DU247" s="226" t="str">
        <f t="shared" si="771"/>
        <v>Multistrata Agroforestry</v>
      </c>
      <c r="DV247" s="119"/>
      <c r="DW247" s="103"/>
      <c r="DX247" s="106"/>
      <c r="DY247" s="41"/>
      <c r="DZ247" s="42"/>
      <c r="EA247" s="176">
        <f t="shared" si="740"/>
        <v>0</v>
      </c>
      <c r="EB247" s="226" t="str">
        <f t="shared" si="763"/>
        <v>Multistrata Agroforestry</v>
      </c>
      <c r="EC247" s="119"/>
      <c r="ED247" s="103"/>
      <c r="EE247" s="106"/>
      <c r="EF247" s="41"/>
      <c r="EG247" s="42"/>
      <c r="EH247" s="226" t="str">
        <f t="shared" si="764"/>
        <v>Multistrata Agroforestry</v>
      </c>
      <c r="EI247" s="101"/>
      <c r="EJ247" s="100"/>
      <c r="EK247" s="104"/>
      <c r="EL247" s="55"/>
      <c r="EM247" s="56"/>
      <c r="EN247" s="226" t="str">
        <f t="shared" si="765"/>
        <v>Multistrata Agroforestry</v>
      </c>
      <c r="EO247" s="119"/>
      <c r="EP247" s="103"/>
      <c r="EQ247" s="106"/>
      <c r="ER247" s="41"/>
      <c r="ES247" s="42"/>
      <c r="ET247" s="226" t="str">
        <f t="shared" si="766"/>
        <v>Multistrata Agroforestry</v>
      </c>
      <c r="EU247" s="119"/>
      <c r="EV247" s="103"/>
      <c r="EW247" s="106"/>
      <c r="EX247" s="41"/>
      <c r="EY247" s="42"/>
      <c r="EZ247" s="226" t="str">
        <f t="shared" si="767"/>
        <v>Multistrata Agroforestry</v>
      </c>
      <c r="FA247" s="101"/>
      <c r="FB247" s="100"/>
      <c r="FC247" s="104"/>
      <c r="FD247" s="55"/>
      <c r="FE247" s="56"/>
      <c r="FF247" s="226" t="str">
        <f t="shared" si="768"/>
        <v>Multistrata Agroforestry</v>
      </c>
      <c r="FG247" s="119"/>
      <c r="FH247" s="103"/>
      <c r="FI247" s="106"/>
      <c r="FJ247" s="41"/>
      <c r="FK247" s="42"/>
      <c r="FL247" s="226" t="str">
        <f t="shared" si="769"/>
        <v>Multistrata Agroforestry</v>
      </c>
      <c r="FM247" s="119"/>
      <c r="FN247" s="103"/>
      <c r="FO247" s="106"/>
      <c r="FP247" s="41"/>
      <c r="FQ247" s="42"/>
      <c r="FR247" s="176">
        <f t="shared" si="741"/>
        <v>0</v>
      </c>
      <c r="FS247" s="32"/>
      <c r="FT247" s="34"/>
      <c r="FU247" s="34"/>
      <c r="FV247" s="38"/>
      <c r="FW247" s="37"/>
    </row>
    <row r="248" spans="1:179" ht="12.6" customHeight="1">
      <c r="A248" s="1094"/>
      <c r="B248" s="222" t="s">
        <v>89</v>
      </c>
      <c r="C248" s="226" t="str">
        <f t="shared" si="742"/>
        <v>Silvopasture</v>
      </c>
      <c r="D248" s="99"/>
      <c r="E248" s="100"/>
      <c r="F248" s="104"/>
      <c r="G248" s="55"/>
      <c r="H248" s="56"/>
      <c r="I248" s="226" t="str">
        <f t="shared" si="743"/>
        <v>Silvopasture</v>
      </c>
      <c r="J248" s="99"/>
      <c r="K248" s="100"/>
      <c r="L248" s="104"/>
      <c r="M248" s="55"/>
      <c r="N248" s="56"/>
      <c r="O248" s="226" t="str">
        <f t="shared" si="744"/>
        <v>Silvopasture</v>
      </c>
      <c r="P248" s="99"/>
      <c r="Q248" s="100"/>
      <c r="R248" s="104"/>
      <c r="S248" s="55"/>
      <c r="T248" s="56"/>
      <c r="U248" s="226" t="str">
        <f t="shared" si="745"/>
        <v>Silvopasture</v>
      </c>
      <c r="V248" s="99"/>
      <c r="W248" s="100"/>
      <c r="X248" s="104"/>
      <c r="Y248" s="55"/>
      <c r="Z248" s="56"/>
      <c r="AA248" s="226" t="str">
        <f t="shared" si="746"/>
        <v>Silvopasture</v>
      </c>
      <c r="AB248" s="99"/>
      <c r="AC248" s="100"/>
      <c r="AD248" s="104"/>
      <c r="AE248" s="55"/>
      <c r="AF248" s="56"/>
      <c r="AG248" s="226" t="str">
        <f t="shared" si="747"/>
        <v>Silvopasture</v>
      </c>
      <c r="AH248" s="99"/>
      <c r="AI248" s="100"/>
      <c r="AJ248" s="104"/>
      <c r="AK248" s="55"/>
      <c r="AL248" s="56"/>
      <c r="AM248" s="226" t="str">
        <f t="shared" si="748"/>
        <v>Silvopasture</v>
      </c>
      <c r="AN248" s="99"/>
      <c r="AO248" s="100"/>
      <c r="AP248" s="104"/>
      <c r="AQ248" s="55"/>
      <c r="AR248" s="56"/>
      <c r="AS248" s="176">
        <f t="shared" si="749"/>
        <v>0</v>
      </c>
      <c r="AT248" s="226" t="str">
        <f t="shared" si="750"/>
        <v>Silvopasture</v>
      </c>
      <c r="AU248" s="99"/>
      <c r="AV248" s="100"/>
      <c r="AW248" s="104"/>
      <c r="AX248" s="55"/>
      <c r="AY248" s="56"/>
      <c r="AZ248" s="226" t="str">
        <f t="shared" si="751"/>
        <v>Silvopasture</v>
      </c>
      <c r="BA248" s="99"/>
      <c r="BB248" s="100"/>
      <c r="BC248" s="104"/>
      <c r="BD248" s="55"/>
      <c r="BE248" s="56"/>
      <c r="BF248" s="226" t="str">
        <f t="shared" si="752"/>
        <v>Silvopasture</v>
      </c>
      <c r="BG248" s="99"/>
      <c r="BH248" s="100"/>
      <c r="BI248" s="104"/>
      <c r="BJ248" s="55"/>
      <c r="BK248" s="56"/>
      <c r="BL248" s="226" t="str">
        <f t="shared" si="753"/>
        <v>Silvopasture</v>
      </c>
      <c r="BM248" s="99"/>
      <c r="BN248" s="100"/>
      <c r="BO248" s="104"/>
      <c r="BP248" s="55"/>
      <c r="BQ248" s="56"/>
      <c r="BR248" s="226" t="str">
        <f t="shared" si="754"/>
        <v>Silvopasture</v>
      </c>
      <c r="BS248" s="99"/>
      <c r="BT248" s="100"/>
      <c r="BU248" s="104"/>
      <c r="BV248" s="55"/>
      <c r="BW248" s="56"/>
      <c r="BX248" s="226" t="str">
        <f t="shared" si="755"/>
        <v>Silvopasture</v>
      </c>
      <c r="BY248" s="99"/>
      <c r="BZ248" s="100"/>
      <c r="CA248" s="104"/>
      <c r="CB248" s="55"/>
      <c r="CC248" s="56"/>
      <c r="CD248" s="226" t="str">
        <f t="shared" si="756"/>
        <v>Silvopasture</v>
      </c>
      <c r="CE248" s="99"/>
      <c r="CF248" s="100"/>
      <c r="CG248" s="104"/>
      <c r="CH248" s="55"/>
      <c r="CI248" s="56"/>
      <c r="CJ248" s="176">
        <f t="shared" si="739"/>
        <v>0</v>
      </c>
      <c r="CK248" s="226" t="str">
        <f t="shared" si="757"/>
        <v>Silvopasture</v>
      </c>
      <c r="CL248" s="99"/>
      <c r="CM248" s="100"/>
      <c r="CN248" s="104"/>
      <c r="CO248" s="55"/>
      <c r="CP248" s="56"/>
      <c r="CQ248" s="226" t="str">
        <f t="shared" si="758"/>
        <v>Silvopasture</v>
      </c>
      <c r="CR248" s="99"/>
      <c r="CS248" s="100"/>
      <c r="CT248" s="104"/>
      <c r="CU248" s="55"/>
      <c r="CV248" s="56"/>
      <c r="CW248" s="226" t="str">
        <f t="shared" si="759"/>
        <v>Silvopasture</v>
      </c>
      <c r="CX248" s="102"/>
      <c r="CY248" s="103"/>
      <c r="CZ248" s="106"/>
      <c r="DA248" s="41"/>
      <c r="DB248" s="42"/>
      <c r="DC248" s="226" t="str">
        <f t="shared" si="760"/>
        <v>Silvopasture</v>
      </c>
      <c r="DD248" s="102"/>
      <c r="DE248" s="103"/>
      <c r="DF248" s="106"/>
      <c r="DG248" s="41"/>
      <c r="DH248" s="42"/>
      <c r="DI248" s="226" t="str">
        <f t="shared" si="761"/>
        <v>Silvopasture</v>
      </c>
      <c r="DJ248" s="99"/>
      <c r="DK248" s="100"/>
      <c r="DL248" s="104"/>
      <c r="DM248" s="55"/>
      <c r="DN248" s="56"/>
      <c r="DO248" s="226" t="str">
        <f t="shared" si="762"/>
        <v>Silvopasture</v>
      </c>
      <c r="DP248" s="102"/>
      <c r="DQ248" s="103"/>
      <c r="DR248" s="106"/>
      <c r="DS248" s="41"/>
      <c r="DT248" s="42"/>
      <c r="DU248" s="226" t="str">
        <f t="shared" si="771"/>
        <v>Silvopasture</v>
      </c>
      <c r="DV248" s="102"/>
      <c r="DW248" s="103"/>
      <c r="DX248" s="106"/>
      <c r="DY248" s="41"/>
      <c r="DZ248" s="42"/>
      <c r="EA248" s="176">
        <f t="shared" si="740"/>
        <v>0</v>
      </c>
      <c r="EB248" s="226" t="str">
        <f t="shared" si="763"/>
        <v>Silvopasture</v>
      </c>
      <c r="EC248" s="99"/>
      <c r="ED248" s="100"/>
      <c r="EE248" s="104"/>
      <c r="EF248" s="55"/>
      <c r="EG248" s="56"/>
      <c r="EH248" s="226" t="str">
        <f t="shared" si="764"/>
        <v>Silvopasture</v>
      </c>
      <c r="EI248" s="99"/>
      <c r="EJ248" s="100"/>
      <c r="EK248" s="104"/>
      <c r="EL248" s="55"/>
      <c r="EM248" s="56"/>
      <c r="EN248" s="226" t="str">
        <f t="shared" si="765"/>
        <v>Silvopasture</v>
      </c>
      <c r="EO248" s="102"/>
      <c r="EP248" s="103"/>
      <c r="EQ248" s="106"/>
      <c r="ER248" s="41"/>
      <c r="ES248" s="42"/>
      <c r="ET248" s="226" t="str">
        <f t="shared" si="766"/>
        <v>Silvopasture</v>
      </c>
      <c r="EU248" s="102"/>
      <c r="EV248" s="103"/>
      <c r="EW248" s="106"/>
      <c r="EX248" s="41"/>
      <c r="EY248" s="42"/>
      <c r="EZ248" s="226" t="str">
        <f t="shared" si="767"/>
        <v>Silvopasture</v>
      </c>
      <c r="FA248" s="99"/>
      <c r="FB248" s="100"/>
      <c r="FC248" s="104"/>
      <c r="FD248" s="55"/>
      <c r="FE248" s="56"/>
      <c r="FF248" s="226" t="str">
        <f t="shared" si="768"/>
        <v>Silvopasture</v>
      </c>
      <c r="FG248" s="102"/>
      <c r="FH248" s="103"/>
      <c r="FI248" s="106"/>
      <c r="FJ248" s="41"/>
      <c r="FK248" s="42"/>
      <c r="FL248" s="226" t="str">
        <f t="shared" si="769"/>
        <v>Silvopasture</v>
      </c>
      <c r="FM248" s="102"/>
      <c r="FN248" s="103"/>
      <c r="FO248" s="106"/>
      <c r="FP248" s="41"/>
      <c r="FQ248" s="42"/>
      <c r="FR248" s="176">
        <f t="shared" si="741"/>
        <v>0</v>
      </c>
      <c r="FS248" s="32"/>
      <c r="FT248" s="34"/>
      <c r="FU248" s="34"/>
      <c r="FV248" s="38"/>
      <c r="FW248" s="37"/>
    </row>
    <row r="249" spans="1:179" ht="12.6" customHeight="1">
      <c r="A249" s="1094"/>
      <c r="B249" s="222" t="s">
        <v>88</v>
      </c>
      <c r="C249" s="226" t="str">
        <f t="shared" si="742"/>
        <v>Managed Grazing</v>
      </c>
      <c r="D249" s="99"/>
      <c r="E249" s="100"/>
      <c r="F249" s="104"/>
      <c r="G249" s="55"/>
      <c r="H249" s="56"/>
      <c r="I249" s="226" t="str">
        <f t="shared" si="743"/>
        <v>Managed Grazing</v>
      </c>
      <c r="J249" s="99"/>
      <c r="K249" s="100"/>
      <c r="L249" s="104"/>
      <c r="M249" s="55"/>
      <c r="N249" s="56"/>
      <c r="O249" s="226" t="str">
        <f t="shared" si="744"/>
        <v>Managed Grazing</v>
      </c>
      <c r="P249" s="99"/>
      <c r="Q249" s="100"/>
      <c r="R249" s="104"/>
      <c r="S249" s="55"/>
      <c r="T249" s="56"/>
      <c r="U249" s="226" t="str">
        <f t="shared" si="745"/>
        <v>Managed Grazing</v>
      </c>
      <c r="V249" s="99"/>
      <c r="W249" s="100"/>
      <c r="X249" s="104"/>
      <c r="Y249" s="55"/>
      <c r="Z249" s="56"/>
      <c r="AA249" s="226" t="str">
        <f t="shared" si="746"/>
        <v>Managed Grazing</v>
      </c>
      <c r="AB249" s="99"/>
      <c r="AC249" s="100"/>
      <c r="AD249" s="104"/>
      <c r="AE249" s="55"/>
      <c r="AF249" s="56"/>
      <c r="AG249" s="226" t="str">
        <f t="shared" si="747"/>
        <v>Managed Grazing</v>
      </c>
      <c r="AH249" s="99"/>
      <c r="AI249" s="100"/>
      <c r="AJ249" s="104"/>
      <c r="AK249" s="55"/>
      <c r="AL249" s="56"/>
      <c r="AM249" s="226" t="str">
        <f t="shared" si="748"/>
        <v>Managed Grazing</v>
      </c>
      <c r="AN249" s="99"/>
      <c r="AO249" s="100"/>
      <c r="AP249" s="104"/>
      <c r="AQ249" s="55"/>
      <c r="AR249" s="56"/>
      <c r="AS249" s="176">
        <f t="shared" si="749"/>
        <v>0</v>
      </c>
      <c r="AT249" s="226" t="str">
        <f t="shared" si="750"/>
        <v>Managed Grazing</v>
      </c>
      <c r="AU249" s="99"/>
      <c r="AV249" s="100"/>
      <c r="AW249" s="104"/>
      <c r="AX249" s="55"/>
      <c r="AY249" s="56"/>
      <c r="AZ249" s="226" t="str">
        <f t="shared" si="751"/>
        <v>Managed Grazing</v>
      </c>
      <c r="BA249" s="99"/>
      <c r="BB249" s="100"/>
      <c r="BC249" s="104"/>
      <c r="BD249" s="55"/>
      <c r="BE249" s="56"/>
      <c r="BF249" s="226" t="str">
        <f t="shared" si="752"/>
        <v>Managed Grazing</v>
      </c>
      <c r="BG249" s="99"/>
      <c r="BH249" s="100"/>
      <c r="BI249" s="104"/>
      <c r="BJ249" s="55"/>
      <c r="BK249" s="56"/>
      <c r="BL249" s="226" t="str">
        <f t="shared" si="753"/>
        <v>Managed Grazing</v>
      </c>
      <c r="BM249" s="99"/>
      <c r="BN249" s="100"/>
      <c r="BO249" s="104"/>
      <c r="BP249" s="55"/>
      <c r="BQ249" s="56"/>
      <c r="BR249" s="226" t="str">
        <f t="shared" si="754"/>
        <v>Managed Grazing</v>
      </c>
      <c r="BS249" s="99"/>
      <c r="BT249" s="100"/>
      <c r="BU249" s="104"/>
      <c r="BV249" s="55"/>
      <c r="BW249" s="56"/>
      <c r="BX249" s="226" t="str">
        <f t="shared" si="755"/>
        <v>Managed Grazing</v>
      </c>
      <c r="BY249" s="99"/>
      <c r="BZ249" s="100"/>
      <c r="CA249" s="104"/>
      <c r="CB249" s="55"/>
      <c r="CC249" s="56"/>
      <c r="CD249" s="226" t="str">
        <f t="shared" si="756"/>
        <v>Managed Grazing</v>
      </c>
      <c r="CE249" s="99"/>
      <c r="CF249" s="100"/>
      <c r="CG249" s="104"/>
      <c r="CH249" s="55"/>
      <c r="CI249" s="56"/>
      <c r="CJ249" s="176">
        <f t="shared" si="739"/>
        <v>0</v>
      </c>
      <c r="CK249" s="226" t="str">
        <f t="shared" si="757"/>
        <v>Managed Grazing</v>
      </c>
      <c r="CL249" s="99"/>
      <c r="CM249" s="100"/>
      <c r="CN249" s="104"/>
      <c r="CO249" s="55"/>
      <c r="CP249" s="56"/>
      <c r="CQ249" s="226" t="str">
        <f t="shared" si="758"/>
        <v>Managed Grazing</v>
      </c>
      <c r="CR249" s="102"/>
      <c r="CS249" s="103"/>
      <c r="CT249" s="106"/>
      <c r="CU249" s="41"/>
      <c r="CV249" s="42"/>
      <c r="CW249" s="226" t="str">
        <f t="shared" si="759"/>
        <v>Managed Grazing</v>
      </c>
      <c r="CX249" s="102"/>
      <c r="CY249" s="103"/>
      <c r="CZ249" s="106"/>
      <c r="DA249" s="41"/>
      <c r="DB249" s="42"/>
      <c r="DC249" s="226" t="str">
        <f t="shared" si="760"/>
        <v>Managed Grazing</v>
      </c>
      <c r="DD249" s="102"/>
      <c r="DE249" s="103"/>
      <c r="DF249" s="106"/>
      <c r="DG249" s="41"/>
      <c r="DH249" s="42"/>
      <c r="DI249" s="226" t="str">
        <f t="shared" si="761"/>
        <v>Managed Grazing</v>
      </c>
      <c r="DJ249" s="102"/>
      <c r="DK249" s="103"/>
      <c r="DL249" s="106"/>
      <c r="DM249" s="41"/>
      <c r="DN249" s="42"/>
      <c r="DO249" s="226" t="str">
        <f t="shared" si="762"/>
        <v>Managed Grazing</v>
      </c>
      <c r="DP249" s="102"/>
      <c r="DQ249" s="103"/>
      <c r="DR249" s="106"/>
      <c r="DS249" s="41"/>
      <c r="DT249" s="42"/>
      <c r="DU249" s="226" t="str">
        <f t="shared" si="770"/>
        <v>Managed Grazing</v>
      </c>
      <c r="DV249" s="102"/>
      <c r="DW249" s="103"/>
      <c r="DX249" s="106"/>
      <c r="DY249" s="41"/>
      <c r="DZ249" s="42"/>
      <c r="EA249" s="176">
        <f t="shared" si="740"/>
        <v>0</v>
      </c>
      <c r="EB249" s="226" t="str">
        <f t="shared" si="763"/>
        <v>Managed Grazing</v>
      </c>
      <c r="EC249" s="99"/>
      <c r="ED249" s="100"/>
      <c r="EE249" s="104"/>
      <c r="EF249" s="55"/>
      <c r="EG249" s="56"/>
      <c r="EH249" s="226" t="str">
        <f t="shared" si="764"/>
        <v>Managed Grazing</v>
      </c>
      <c r="EI249" s="99"/>
      <c r="EJ249" s="100"/>
      <c r="EK249" s="104"/>
      <c r="EL249" s="55"/>
      <c r="EM249" s="56"/>
      <c r="EN249" s="226" t="str">
        <f t="shared" si="765"/>
        <v>Managed Grazing</v>
      </c>
      <c r="EO249" s="102"/>
      <c r="EP249" s="103"/>
      <c r="EQ249" s="106"/>
      <c r="ER249" s="41"/>
      <c r="ES249" s="42"/>
      <c r="ET249" s="226" t="str">
        <f t="shared" si="766"/>
        <v>Managed Grazing</v>
      </c>
      <c r="EU249" s="102"/>
      <c r="EV249" s="103"/>
      <c r="EW249" s="106"/>
      <c r="EX249" s="41"/>
      <c r="EY249" s="42"/>
      <c r="EZ249" s="226" t="str">
        <f t="shared" si="767"/>
        <v>Managed Grazing</v>
      </c>
      <c r="FA249" s="99"/>
      <c r="FB249" s="100"/>
      <c r="FC249" s="104"/>
      <c r="FD249" s="55"/>
      <c r="FE249" s="56"/>
      <c r="FF249" s="226" t="str">
        <f t="shared" si="768"/>
        <v>Managed Grazing</v>
      </c>
      <c r="FG249" s="102"/>
      <c r="FH249" s="103"/>
      <c r="FI249" s="106"/>
      <c r="FJ249" s="41"/>
      <c r="FK249" s="42"/>
      <c r="FL249" s="226" t="str">
        <f t="shared" si="769"/>
        <v>Managed Grazing</v>
      </c>
      <c r="FM249" s="102"/>
      <c r="FN249" s="103"/>
      <c r="FO249" s="106"/>
      <c r="FP249" s="41"/>
      <c r="FQ249" s="42"/>
      <c r="FR249" s="176">
        <f t="shared" si="741"/>
        <v>0</v>
      </c>
      <c r="FS249" s="32"/>
      <c r="FT249" s="34"/>
      <c r="FU249" s="34"/>
      <c r="FV249" s="38"/>
      <c r="FW249" s="37"/>
    </row>
    <row r="250" spans="1:179" ht="12.6" customHeight="1">
      <c r="A250" s="1094"/>
      <c r="B250" s="195" t="s">
        <v>97</v>
      </c>
      <c r="C250" s="226" t="str">
        <f t="shared" si="742"/>
        <v>Tropical Tree Staples</v>
      </c>
      <c r="D250" s="99"/>
      <c r="E250" s="100"/>
      <c r="F250" s="104"/>
      <c r="G250" s="55"/>
      <c r="H250" s="56"/>
      <c r="I250" s="226" t="str">
        <f t="shared" si="743"/>
        <v>Tropical Tree Staples</v>
      </c>
      <c r="J250" s="99"/>
      <c r="K250" s="100"/>
      <c r="L250" s="104"/>
      <c r="M250" s="55"/>
      <c r="N250" s="56"/>
      <c r="O250" s="226" t="str">
        <f t="shared" si="744"/>
        <v>Tropical Tree Staples</v>
      </c>
      <c r="P250" s="99"/>
      <c r="Q250" s="100"/>
      <c r="R250" s="104"/>
      <c r="S250" s="55"/>
      <c r="T250" s="56"/>
      <c r="U250" s="226" t="str">
        <f t="shared" si="745"/>
        <v>Tropical Tree Staples</v>
      </c>
      <c r="V250" s="99"/>
      <c r="W250" s="100"/>
      <c r="X250" s="104"/>
      <c r="Y250" s="55"/>
      <c r="Z250" s="56"/>
      <c r="AA250" s="226" t="str">
        <f t="shared" si="746"/>
        <v>Tropical Tree Staples</v>
      </c>
      <c r="AB250" s="99"/>
      <c r="AC250" s="100"/>
      <c r="AD250" s="104"/>
      <c r="AE250" s="55"/>
      <c r="AF250" s="56"/>
      <c r="AG250" s="226" t="str">
        <f t="shared" si="747"/>
        <v>Tropical Tree Staples</v>
      </c>
      <c r="AH250" s="99"/>
      <c r="AI250" s="100"/>
      <c r="AJ250" s="104"/>
      <c r="AK250" s="55"/>
      <c r="AL250" s="56"/>
      <c r="AM250" s="226" t="str">
        <f t="shared" si="748"/>
        <v>Tropical Tree Staples</v>
      </c>
      <c r="AN250" s="99"/>
      <c r="AO250" s="100"/>
      <c r="AP250" s="104"/>
      <c r="AQ250" s="55"/>
      <c r="AR250" s="56"/>
      <c r="AS250" s="176">
        <f t="shared" si="749"/>
        <v>0</v>
      </c>
      <c r="AT250" s="226" t="str">
        <f t="shared" si="750"/>
        <v>Tropical Tree Staples</v>
      </c>
      <c r="AU250" s="102"/>
      <c r="AV250" s="103"/>
      <c r="AW250" s="106"/>
      <c r="AX250" s="41"/>
      <c r="AY250" s="42"/>
      <c r="AZ250" s="226" t="str">
        <f t="shared" si="751"/>
        <v>Tropical Tree Staples</v>
      </c>
      <c r="BA250" s="102"/>
      <c r="BB250" s="103"/>
      <c r="BC250" s="106"/>
      <c r="BD250" s="41"/>
      <c r="BE250" s="42"/>
      <c r="BF250" s="226" t="str">
        <f t="shared" si="752"/>
        <v>Tropical Tree Staples</v>
      </c>
      <c r="BG250" s="102"/>
      <c r="BH250" s="103"/>
      <c r="BI250" s="106"/>
      <c r="BJ250" s="41"/>
      <c r="BK250" s="42"/>
      <c r="BL250" s="226" t="str">
        <f t="shared" si="753"/>
        <v>Tropical Tree Staples</v>
      </c>
      <c r="BM250" s="99"/>
      <c r="BN250" s="100"/>
      <c r="BO250" s="104"/>
      <c r="BP250" s="55"/>
      <c r="BQ250" s="56"/>
      <c r="BR250" s="226" t="str">
        <f t="shared" si="754"/>
        <v>Tropical Tree Staples</v>
      </c>
      <c r="BS250" s="99"/>
      <c r="BT250" s="100"/>
      <c r="BU250" s="104"/>
      <c r="BV250" s="55"/>
      <c r="BW250" s="56"/>
      <c r="BX250" s="226" t="str">
        <f t="shared" si="755"/>
        <v>Tropical Tree Staples</v>
      </c>
      <c r="BY250" s="99"/>
      <c r="BZ250" s="100"/>
      <c r="CA250" s="104"/>
      <c r="CB250" s="55"/>
      <c r="CC250" s="56"/>
      <c r="CD250" s="226" t="str">
        <f t="shared" si="756"/>
        <v>Tropical Tree Staples</v>
      </c>
      <c r="CE250" s="99"/>
      <c r="CF250" s="100"/>
      <c r="CG250" s="104"/>
      <c r="CH250" s="55"/>
      <c r="CI250" s="56"/>
      <c r="CJ250" s="176">
        <f t="shared" si="739"/>
        <v>0</v>
      </c>
      <c r="CK250" s="226" t="str">
        <f t="shared" si="757"/>
        <v>Tropical Tree Staples</v>
      </c>
      <c r="CL250" s="102"/>
      <c r="CM250" s="103"/>
      <c r="CN250" s="106"/>
      <c r="CO250" s="41"/>
      <c r="CP250" s="42"/>
      <c r="CQ250" s="226" t="str">
        <f t="shared" si="758"/>
        <v>Tropical Tree Staples</v>
      </c>
      <c r="CR250" s="102"/>
      <c r="CS250" s="103"/>
      <c r="CT250" s="106"/>
      <c r="CU250" s="41"/>
      <c r="CV250" s="42"/>
      <c r="CW250" s="226" t="str">
        <f t="shared" si="759"/>
        <v>Tropical Tree Staples</v>
      </c>
      <c r="CX250" s="102"/>
      <c r="CY250" s="103"/>
      <c r="CZ250" s="106"/>
      <c r="DA250" s="41"/>
      <c r="DB250" s="42"/>
      <c r="DC250" s="226" t="str">
        <f t="shared" si="760"/>
        <v>Tropical Tree Staples</v>
      </c>
      <c r="DD250" s="102"/>
      <c r="DE250" s="103"/>
      <c r="DF250" s="106"/>
      <c r="DG250" s="41"/>
      <c r="DH250" s="42"/>
      <c r="DI250" s="226" t="str">
        <f t="shared" si="761"/>
        <v>Tropical Tree Staples</v>
      </c>
      <c r="DJ250" s="102"/>
      <c r="DK250" s="103"/>
      <c r="DL250" s="106"/>
      <c r="DM250" s="41"/>
      <c r="DN250" s="42"/>
      <c r="DO250" s="226" t="str">
        <f t="shared" si="762"/>
        <v>Tropical Tree Staples</v>
      </c>
      <c r="DP250" s="102"/>
      <c r="DQ250" s="103"/>
      <c r="DR250" s="106"/>
      <c r="DS250" s="41"/>
      <c r="DT250" s="42"/>
      <c r="DU250" s="226" t="str">
        <f>$B250</f>
        <v>Tropical Tree Staples</v>
      </c>
      <c r="DV250" s="102"/>
      <c r="DW250" s="103"/>
      <c r="DX250" s="106"/>
      <c r="DY250" s="41"/>
      <c r="DZ250" s="42"/>
      <c r="EA250" s="176">
        <f t="shared" si="740"/>
        <v>0</v>
      </c>
      <c r="EB250" s="226" t="str">
        <f t="shared" si="763"/>
        <v>Tropical Tree Staples</v>
      </c>
      <c r="EC250" s="102"/>
      <c r="ED250" s="103"/>
      <c r="EE250" s="106"/>
      <c r="EF250" s="41"/>
      <c r="EG250" s="42"/>
      <c r="EH250" s="226" t="str">
        <f t="shared" si="764"/>
        <v>Tropical Tree Staples</v>
      </c>
      <c r="EI250" s="99"/>
      <c r="EJ250" s="100"/>
      <c r="EK250" s="104"/>
      <c r="EL250" s="55"/>
      <c r="EM250" s="56"/>
      <c r="EN250" s="226" t="str">
        <f t="shared" si="765"/>
        <v>Tropical Tree Staples</v>
      </c>
      <c r="EO250" s="102"/>
      <c r="EP250" s="103"/>
      <c r="EQ250" s="106"/>
      <c r="ER250" s="41"/>
      <c r="ES250" s="42"/>
      <c r="ET250" s="226" t="str">
        <f t="shared" si="766"/>
        <v>Tropical Tree Staples</v>
      </c>
      <c r="EU250" s="99"/>
      <c r="EV250" s="100"/>
      <c r="EW250" s="104"/>
      <c r="EX250" s="55"/>
      <c r="EY250" s="56"/>
      <c r="EZ250" s="226" t="str">
        <f t="shared" si="767"/>
        <v>Tropical Tree Staples</v>
      </c>
      <c r="FA250" s="102"/>
      <c r="FB250" s="103"/>
      <c r="FC250" s="106"/>
      <c r="FD250" s="41"/>
      <c r="FE250" s="42"/>
      <c r="FF250" s="226" t="str">
        <f t="shared" si="768"/>
        <v>Tropical Tree Staples</v>
      </c>
      <c r="FG250" s="102"/>
      <c r="FH250" s="103"/>
      <c r="FI250" s="106"/>
      <c r="FJ250" s="41"/>
      <c r="FK250" s="42"/>
      <c r="FL250" s="226" t="str">
        <f t="shared" si="769"/>
        <v>Tropical Tree Staples</v>
      </c>
      <c r="FM250" s="102"/>
      <c r="FN250" s="103"/>
      <c r="FO250" s="106"/>
      <c r="FP250" s="41"/>
      <c r="FQ250" s="42"/>
      <c r="FR250" s="176">
        <f t="shared" si="741"/>
        <v>0</v>
      </c>
      <c r="FS250" s="32"/>
      <c r="FT250" s="34"/>
      <c r="FU250" s="34"/>
      <c r="FV250" s="38"/>
      <c r="FW250" s="37"/>
    </row>
    <row r="251" spans="1:179" ht="12.6" customHeight="1">
      <c r="A251" s="1094"/>
      <c r="B251" s="222" t="s">
        <v>103</v>
      </c>
      <c r="C251" s="226" t="str">
        <f t="shared" si="742"/>
        <v>Farmland Restoration</v>
      </c>
      <c r="D251" s="102"/>
      <c r="E251" s="103"/>
      <c r="F251" s="106"/>
      <c r="G251" s="41"/>
      <c r="H251" s="42"/>
      <c r="I251" s="226" t="str">
        <f t="shared" si="743"/>
        <v>Farmland Restoration</v>
      </c>
      <c r="J251" s="102"/>
      <c r="K251" s="103"/>
      <c r="L251" s="106"/>
      <c r="M251" s="41"/>
      <c r="N251" s="42"/>
      <c r="O251" s="226" t="str">
        <f t="shared" si="744"/>
        <v>Farmland Restoration</v>
      </c>
      <c r="P251" s="99"/>
      <c r="Q251" s="100"/>
      <c r="R251" s="104"/>
      <c r="S251" s="55"/>
      <c r="T251" s="56"/>
      <c r="U251" s="226" t="str">
        <f t="shared" si="745"/>
        <v>Farmland Restoration</v>
      </c>
      <c r="V251" s="102"/>
      <c r="W251" s="103"/>
      <c r="X251" s="106"/>
      <c r="Y251" s="41"/>
      <c r="Z251" s="42"/>
      <c r="AA251" s="226" t="str">
        <f t="shared" si="746"/>
        <v>Farmland Restoration</v>
      </c>
      <c r="AB251" s="102"/>
      <c r="AC251" s="103"/>
      <c r="AD251" s="106"/>
      <c r="AE251" s="41"/>
      <c r="AF251" s="42"/>
      <c r="AG251" s="226" t="str">
        <f t="shared" si="747"/>
        <v>Farmland Restoration</v>
      </c>
      <c r="AH251" s="102"/>
      <c r="AI251" s="103"/>
      <c r="AJ251" s="106"/>
      <c r="AK251" s="41"/>
      <c r="AL251" s="42"/>
      <c r="AM251" s="226" t="str">
        <f t="shared" si="748"/>
        <v>Farmland Restoration</v>
      </c>
      <c r="AN251" s="102"/>
      <c r="AO251" s="103"/>
      <c r="AP251" s="106"/>
      <c r="AQ251" s="41"/>
      <c r="AR251" s="42"/>
      <c r="AS251" s="176">
        <f t="shared" si="749"/>
        <v>0</v>
      </c>
      <c r="AT251" s="226" t="str">
        <f t="shared" si="750"/>
        <v>Farmland Restoration</v>
      </c>
      <c r="AU251" s="102"/>
      <c r="AV251" s="103"/>
      <c r="AW251" s="106"/>
      <c r="AX251" s="41"/>
      <c r="AY251" s="42"/>
      <c r="AZ251" s="226" t="str">
        <f t="shared" si="751"/>
        <v>Farmland Restoration</v>
      </c>
      <c r="BA251" s="102"/>
      <c r="BB251" s="103"/>
      <c r="BC251" s="106"/>
      <c r="BD251" s="41"/>
      <c r="BE251" s="42"/>
      <c r="BF251" s="226" t="str">
        <f t="shared" si="752"/>
        <v>Farmland Restoration</v>
      </c>
      <c r="BG251" s="102"/>
      <c r="BH251" s="103"/>
      <c r="BI251" s="106"/>
      <c r="BJ251" s="41"/>
      <c r="BK251" s="42"/>
      <c r="BL251" s="226" t="str">
        <f t="shared" si="753"/>
        <v>Farmland Restoration</v>
      </c>
      <c r="BM251" s="102"/>
      <c r="BN251" s="103"/>
      <c r="BO251" s="106"/>
      <c r="BP251" s="55"/>
      <c r="BQ251" s="56"/>
      <c r="BR251" s="226" t="str">
        <f t="shared" si="754"/>
        <v>Farmland Restoration</v>
      </c>
      <c r="BS251" s="102"/>
      <c r="BT251" s="103"/>
      <c r="BU251" s="106"/>
      <c r="BV251" s="55"/>
      <c r="BW251" s="56"/>
      <c r="BX251" s="226" t="str">
        <f t="shared" si="755"/>
        <v>Farmland Restoration</v>
      </c>
      <c r="BY251" s="102"/>
      <c r="BZ251" s="103"/>
      <c r="CA251" s="106"/>
      <c r="CB251" s="55"/>
      <c r="CC251" s="56"/>
      <c r="CD251" s="226" t="str">
        <f t="shared" si="756"/>
        <v>Farmland Restoration</v>
      </c>
      <c r="CE251" s="102"/>
      <c r="CF251" s="103"/>
      <c r="CG251" s="106"/>
      <c r="CH251" s="55"/>
      <c r="CI251" s="56"/>
      <c r="CJ251" s="176">
        <f t="shared" si="739"/>
        <v>0</v>
      </c>
      <c r="CK251" s="226" t="str">
        <f t="shared" si="757"/>
        <v>Farmland Restoration</v>
      </c>
      <c r="CL251" s="102"/>
      <c r="CM251" s="103"/>
      <c r="CN251" s="106"/>
      <c r="CO251" s="41"/>
      <c r="CP251" s="42"/>
      <c r="CQ251" s="226" t="str">
        <f t="shared" si="758"/>
        <v>Farmland Restoration</v>
      </c>
      <c r="CR251" s="102"/>
      <c r="CS251" s="103"/>
      <c r="CT251" s="106"/>
      <c r="CU251" s="41"/>
      <c r="CV251" s="42"/>
      <c r="CW251" s="226" t="str">
        <f t="shared" si="759"/>
        <v>Farmland Restoration</v>
      </c>
      <c r="CX251" s="101"/>
      <c r="CY251" s="100"/>
      <c r="CZ251" s="104"/>
      <c r="DA251" s="55"/>
      <c r="DB251" s="56"/>
      <c r="DC251" s="226" t="str">
        <f t="shared" si="760"/>
        <v>Farmland Restoration</v>
      </c>
      <c r="DD251" s="101"/>
      <c r="DE251" s="100"/>
      <c r="DF251" s="104"/>
      <c r="DG251" s="55"/>
      <c r="DH251" s="56"/>
      <c r="DI251" s="226" t="str">
        <f t="shared" si="761"/>
        <v>Farmland Restoration</v>
      </c>
      <c r="DJ251" s="102"/>
      <c r="DK251" s="103"/>
      <c r="DL251" s="106"/>
      <c r="DM251" s="41"/>
      <c r="DN251" s="42"/>
      <c r="DO251" s="226" t="str">
        <f t="shared" si="762"/>
        <v>Farmland Restoration</v>
      </c>
      <c r="DP251" s="101"/>
      <c r="DQ251" s="100"/>
      <c r="DR251" s="104"/>
      <c r="DS251" s="55"/>
      <c r="DT251" s="56"/>
      <c r="DU251" s="226" t="str">
        <f>$B251</f>
        <v>Farmland Restoration</v>
      </c>
      <c r="DV251" s="101"/>
      <c r="DW251" s="100"/>
      <c r="DX251" s="104"/>
      <c r="DY251" s="55"/>
      <c r="DZ251" s="56"/>
      <c r="EA251" s="176">
        <f t="shared" si="740"/>
        <v>0</v>
      </c>
      <c r="EB251" s="226" t="str">
        <f t="shared" si="763"/>
        <v>Farmland Restoration</v>
      </c>
      <c r="EC251" s="102"/>
      <c r="ED251" s="103"/>
      <c r="EE251" s="106"/>
      <c r="EF251" s="41"/>
      <c r="EG251" s="42"/>
      <c r="EH251" s="226" t="str">
        <f t="shared" si="764"/>
        <v>Farmland Restoration</v>
      </c>
      <c r="EI251" s="102"/>
      <c r="EJ251" s="103"/>
      <c r="EK251" s="106"/>
      <c r="EL251" s="41"/>
      <c r="EM251" s="42"/>
      <c r="EN251" s="226" t="str">
        <f t="shared" si="765"/>
        <v>Farmland Restoration</v>
      </c>
      <c r="EO251" s="119"/>
      <c r="EP251" s="103"/>
      <c r="EQ251" s="106"/>
      <c r="ER251" s="41"/>
      <c r="ES251" s="42"/>
      <c r="ET251" s="226" t="str">
        <f t="shared" si="766"/>
        <v>Farmland Restoration</v>
      </c>
      <c r="EU251" s="101"/>
      <c r="EV251" s="100"/>
      <c r="EW251" s="104"/>
      <c r="EX251" s="55"/>
      <c r="EY251" s="56"/>
      <c r="EZ251" s="226" t="str">
        <f t="shared" si="767"/>
        <v>Farmland Restoration</v>
      </c>
      <c r="FA251" s="102"/>
      <c r="FB251" s="103"/>
      <c r="FC251" s="106"/>
      <c r="FD251" s="41"/>
      <c r="FE251" s="42"/>
      <c r="FF251" s="226" t="str">
        <f t="shared" si="768"/>
        <v>Farmland Restoration</v>
      </c>
      <c r="FG251" s="101"/>
      <c r="FH251" s="100"/>
      <c r="FI251" s="104"/>
      <c r="FJ251" s="55"/>
      <c r="FK251" s="56"/>
      <c r="FL251" s="226" t="str">
        <f t="shared" si="769"/>
        <v>Farmland Restoration</v>
      </c>
      <c r="FM251" s="101"/>
      <c r="FN251" s="100"/>
      <c r="FO251" s="104"/>
      <c r="FP251" s="55"/>
      <c r="FQ251" s="56"/>
      <c r="FR251" s="176">
        <f t="shared" si="741"/>
        <v>0</v>
      </c>
      <c r="FS251" s="32"/>
      <c r="FT251" s="34"/>
      <c r="FU251" s="34"/>
      <c r="FV251" s="33"/>
      <c r="FW251" s="37"/>
    </row>
    <row r="252" spans="1:179" ht="12.6" customHeight="1">
      <c r="A252" s="1094"/>
      <c r="B252" s="195" t="s">
        <v>96</v>
      </c>
      <c r="C252" s="226" t="str">
        <f t="shared" si="742"/>
        <v>Perennial Bioenergy Crops</v>
      </c>
      <c r="D252" s="100"/>
      <c r="E252" s="100"/>
      <c r="F252" s="105"/>
      <c r="G252" s="54"/>
      <c r="H252" s="56"/>
      <c r="I252" s="226" t="str">
        <f t="shared" si="743"/>
        <v>Perennial Bioenergy Crops</v>
      </c>
      <c r="J252" s="100"/>
      <c r="K252" s="100"/>
      <c r="L252" s="105"/>
      <c r="M252" s="54"/>
      <c r="N252" s="56"/>
      <c r="O252" s="226" t="str">
        <f t="shared" si="744"/>
        <v>Perennial Bioenergy Crops</v>
      </c>
      <c r="P252" s="100"/>
      <c r="Q252" s="100"/>
      <c r="R252" s="105"/>
      <c r="S252" s="54"/>
      <c r="T252" s="56"/>
      <c r="U252" s="226" t="str">
        <f t="shared" si="745"/>
        <v>Perennial Bioenergy Crops</v>
      </c>
      <c r="V252" s="100"/>
      <c r="W252" s="100"/>
      <c r="X252" s="105"/>
      <c r="Y252" s="54"/>
      <c r="Z252" s="56"/>
      <c r="AA252" s="226" t="str">
        <f t="shared" si="746"/>
        <v>Perennial Bioenergy Crops</v>
      </c>
      <c r="AB252" s="100"/>
      <c r="AC252" s="100"/>
      <c r="AD252" s="105"/>
      <c r="AE252" s="54"/>
      <c r="AF252" s="56"/>
      <c r="AG252" s="226" t="str">
        <f t="shared" si="747"/>
        <v>Perennial Bioenergy Crops</v>
      </c>
      <c r="AH252" s="100"/>
      <c r="AI252" s="100"/>
      <c r="AJ252" s="105"/>
      <c r="AK252" s="54"/>
      <c r="AL252" s="56"/>
      <c r="AM252" s="226" t="str">
        <f t="shared" si="748"/>
        <v>Perennial Bioenergy Crops</v>
      </c>
      <c r="AN252" s="100"/>
      <c r="AO252" s="100"/>
      <c r="AP252" s="105"/>
      <c r="AQ252" s="54"/>
      <c r="AR252" s="56"/>
      <c r="AS252" s="176">
        <f t="shared" si="749"/>
        <v>0</v>
      </c>
      <c r="AT252" s="226" t="str">
        <f t="shared" si="750"/>
        <v>Perennial Bioenergy Crops</v>
      </c>
      <c r="AU252" s="102"/>
      <c r="AV252" s="103"/>
      <c r="AW252" s="106"/>
      <c r="AX252" s="41"/>
      <c r="AY252" s="42"/>
      <c r="AZ252" s="226" t="str">
        <f t="shared" si="751"/>
        <v>Perennial Bioenergy Crops</v>
      </c>
      <c r="BA252" s="102"/>
      <c r="BB252" s="103"/>
      <c r="BC252" s="106"/>
      <c r="BD252" s="41"/>
      <c r="BE252" s="42"/>
      <c r="BF252" s="226" t="str">
        <f t="shared" si="752"/>
        <v>Perennial Bioenergy Crops</v>
      </c>
      <c r="BG252" s="102"/>
      <c r="BH252" s="103"/>
      <c r="BI252" s="106"/>
      <c r="BJ252" s="41"/>
      <c r="BK252" s="42"/>
      <c r="BL252" s="226" t="str">
        <f t="shared" si="753"/>
        <v>Perennial Bioenergy Crops</v>
      </c>
      <c r="BM252" s="99"/>
      <c r="BN252" s="100"/>
      <c r="BO252" s="104"/>
      <c r="BP252" s="55"/>
      <c r="BQ252" s="56"/>
      <c r="BR252" s="226" t="str">
        <f t="shared" si="754"/>
        <v>Perennial Bioenergy Crops</v>
      </c>
      <c r="BS252" s="99"/>
      <c r="BT252" s="100"/>
      <c r="BU252" s="104"/>
      <c r="BV252" s="55"/>
      <c r="BW252" s="56"/>
      <c r="BX252" s="226" t="str">
        <f t="shared" si="755"/>
        <v>Perennial Bioenergy Crops</v>
      </c>
      <c r="BY252" s="99"/>
      <c r="BZ252" s="100"/>
      <c r="CA252" s="104"/>
      <c r="CB252" s="55"/>
      <c r="CC252" s="56"/>
      <c r="CD252" s="226" t="str">
        <f t="shared" si="756"/>
        <v>Perennial Bioenergy Crops</v>
      </c>
      <c r="CE252" s="99"/>
      <c r="CF252" s="100"/>
      <c r="CG252" s="104"/>
      <c r="CH252" s="55"/>
      <c r="CI252" s="56"/>
      <c r="CJ252" s="176">
        <f t="shared" si="739"/>
        <v>0</v>
      </c>
      <c r="CK252" s="226" t="str">
        <f t="shared" si="757"/>
        <v>Perennial Bioenergy Crops</v>
      </c>
      <c r="CL252" s="99"/>
      <c r="CM252" s="100"/>
      <c r="CN252" s="104"/>
      <c r="CO252" s="55"/>
      <c r="CP252" s="56"/>
      <c r="CQ252" s="226" t="str">
        <f t="shared" si="758"/>
        <v>Perennial Bioenergy Crops</v>
      </c>
      <c r="CR252" s="102"/>
      <c r="CS252" s="103"/>
      <c r="CT252" s="106"/>
      <c r="CU252" s="41"/>
      <c r="CV252" s="42"/>
      <c r="CW252" s="226" t="str">
        <f t="shared" si="759"/>
        <v>Perennial Bioenergy Crops</v>
      </c>
      <c r="CX252" s="102"/>
      <c r="CY252" s="103"/>
      <c r="CZ252" s="106"/>
      <c r="DA252" s="41"/>
      <c r="DB252" s="42"/>
      <c r="DC252" s="226" t="str">
        <f t="shared" si="760"/>
        <v>Perennial Bioenergy Crops</v>
      </c>
      <c r="DD252" s="102"/>
      <c r="DE252" s="103"/>
      <c r="DF252" s="106"/>
      <c r="DG252" s="41"/>
      <c r="DH252" s="42"/>
      <c r="DI252" s="226" t="str">
        <f t="shared" si="761"/>
        <v>Perennial Bioenergy Crops</v>
      </c>
      <c r="DJ252" s="102"/>
      <c r="DK252" s="103"/>
      <c r="DL252" s="106"/>
      <c r="DM252" s="41"/>
      <c r="DN252" s="42"/>
      <c r="DO252" s="226" t="str">
        <f t="shared" si="762"/>
        <v>Perennial Bioenergy Crops</v>
      </c>
      <c r="DP252" s="102"/>
      <c r="DQ252" s="103"/>
      <c r="DR252" s="106"/>
      <c r="DS252" s="41"/>
      <c r="DT252" s="42"/>
      <c r="DU252" s="226" t="str">
        <f>$B252</f>
        <v>Perennial Bioenergy Crops</v>
      </c>
      <c r="DV252" s="102"/>
      <c r="DW252" s="103"/>
      <c r="DX252" s="106"/>
      <c r="DY252" s="41"/>
      <c r="DZ252" s="42"/>
      <c r="EA252" s="176">
        <f t="shared" si="740"/>
        <v>0</v>
      </c>
      <c r="EB252" s="226" t="str">
        <f t="shared" si="763"/>
        <v>Perennial Bioenergy Crops</v>
      </c>
      <c r="EC252" s="102"/>
      <c r="ED252" s="103"/>
      <c r="EE252" s="106"/>
      <c r="EF252" s="41"/>
      <c r="EG252" s="42"/>
      <c r="EH252" s="226" t="str">
        <f t="shared" si="764"/>
        <v>Perennial Bioenergy Crops</v>
      </c>
      <c r="EI252" s="99"/>
      <c r="EJ252" s="100"/>
      <c r="EK252" s="104"/>
      <c r="EL252" s="55"/>
      <c r="EM252" s="56"/>
      <c r="EN252" s="226" t="str">
        <f t="shared" si="765"/>
        <v>Perennial Bioenergy Crops</v>
      </c>
      <c r="EO252" s="102"/>
      <c r="EP252" s="103"/>
      <c r="EQ252" s="106"/>
      <c r="ER252" s="41"/>
      <c r="ES252" s="42"/>
      <c r="ET252" s="226" t="str">
        <f t="shared" si="766"/>
        <v>Perennial Bioenergy Crops</v>
      </c>
      <c r="EU252" s="102"/>
      <c r="EV252" s="103"/>
      <c r="EW252" s="106"/>
      <c r="EX252" s="41"/>
      <c r="EY252" s="42"/>
      <c r="EZ252" s="226" t="str">
        <f t="shared" si="767"/>
        <v>Perennial Bioenergy Crops</v>
      </c>
      <c r="FA252" s="99"/>
      <c r="FB252" s="100"/>
      <c r="FC252" s="104"/>
      <c r="FD252" s="55"/>
      <c r="FE252" s="56"/>
      <c r="FF252" s="226" t="str">
        <f t="shared" si="768"/>
        <v>Perennial Bioenergy Crops</v>
      </c>
      <c r="FG252" s="102"/>
      <c r="FH252" s="103"/>
      <c r="FI252" s="106"/>
      <c r="FJ252" s="41"/>
      <c r="FK252" s="42"/>
      <c r="FL252" s="226" t="str">
        <f t="shared" si="769"/>
        <v>Perennial Bioenergy Crops</v>
      </c>
      <c r="FM252" s="102"/>
      <c r="FN252" s="103"/>
      <c r="FO252" s="106"/>
      <c r="FP252" s="41"/>
      <c r="FQ252" s="42"/>
      <c r="FR252" s="176">
        <f t="shared" si="741"/>
        <v>0</v>
      </c>
      <c r="FS252" s="32"/>
      <c r="FT252" s="34"/>
      <c r="FU252" s="34"/>
      <c r="FV252" s="38"/>
      <c r="FW252" s="37"/>
    </row>
    <row r="253" spans="1:179" ht="12.6" customHeight="1">
      <c r="A253" s="1094"/>
      <c r="B253" s="195" t="s">
        <v>552</v>
      </c>
      <c r="C253" s="226" t="str">
        <f t="shared" si="742"/>
        <v>Livestock Feed</v>
      </c>
      <c r="D253" s="100"/>
      <c r="E253" s="100"/>
      <c r="F253" s="105"/>
      <c r="G253" s="54"/>
      <c r="H253" s="56"/>
      <c r="I253" s="226" t="str">
        <f t="shared" si="743"/>
        <v>Livestock Feed</v>
      </c>
      <c r="J253" s="100"/>
      <c r="K253" s="100"/>
      <c r="L253" s="105"/>
      <c r="M253" s="54"/>
      <c r="N253" s="56"/>
      <c r="O253" s="226" t="str">
        <f t="shared" si="744"/>
        <v>Livestock Feed</v>
      </c>
      <c r="P253" s="100"/>
      <c r="Q253" s="100"/>
      <c r="R253" s="105"/>
      <c r="S253" s="54"/>
      <c r="T253" s="56"/>
      <c r="U253" s="226" t="str">
        <f t="shared" si="745"/>
        <v>Livestock Feed</v>
      </c>
      <c r="V253" s="100"/>
      <c r="W253" s="100"/>
      <c r="X253" s="105"/>
      <c r="Y253" s="54"/>
      <c r="Z253" s="56"/>
      <c r="AA253" s="226" t="str">
        <f t="shared" si="746"/>
        <v>Livestock Feed</v>
      </c>
      <c r="AB253" s="100"/>
      <c r="AC253" s="100"/>
      <c r="AD253" s="105"/>
      <c r="AE253" s="54"/>
      <c r="AF253" s="56"/>
      <c r="AG253" s="226" t="str">
        <f t="shared" si="747"/>
        <v>Livestock Feed</v>
      </c>
      <c r="AH253" s="100"/>
      <c r="AI253" s="100"/>
      <c r="AJ253" s="105"/>
      <c r="AK253" s="54"/>
      <c r="AL253" s="56"/>
      <c r="AM253" s="226" t="str">
        <f t="shared" si="748"/>
        <v>Livestock Feed</v>
      </c>
      <c r="AN253" s="100"/>
      <c r="AO253" s="100"/>
      <c r="AP253" s="105"/>
      <c r="AQ253" s="54"/>
      <c r="AR253" s="56"/>
      <c r="AS253" s="176">
        <f t="shared" si="749"/>
        <v>0</v>
      </c>
      <c r="AT253" s="226" t="str">
        <f t="shared" si="750"/>
        <v>Livestock Feed</v>
      </c>
      <c r="AU253" s="102"/>
      <c r="AV253" s="103"/>
      <c r="AW253" s="106"/>
      <c r="AX253" s="41"/>
      <c r="AY253" s="42"/>
      <c r="AZ253" s="226" t="str">
        <f t="shared" si="751"/>
        <v>Livestock Feed</v>
      </c>
      <c r="BA253" s="102"/>
      <c r="BB253" s="103"/>
      <c r="BC253" s="106"/>
      <c r="BD253" s="41"/>
      <c r="BE253" s="42"/>
      <c r="BF253" s="226" t="str">
        <f t="shared" si="752"/>
        <v>Livestock Feed</v>
      </c>
      <c r="BG253" s="102"/>
      <c r="BH253" s="103"/>
      <c r="BI253" s="106"/>
      <c r="BJ253" s="41"/>
      <c r="BK253" s="42"/>
      <c r="BL253" s="226" t="str">
        <f t="shared" si="753"/>
        <v>Livestock Feed</v>
      </c>
      <c r="BM253" s="99"/>
      <c r="BN253" s="100"/>
      <c r="BO253" s="104"/>
      <c r="BP253" s="55"/>
      <c r="BQ253" s="56"/>
      <c r="BR253" s="226" t="str">
        <f t="shared" si="754"/>
        <v>Livestock Feed</v>
      </c>
      <c r="BS253" s="99"/>
      <c r="BT253" s="100"/>
      <c r="BU253" s="104"/>
      <c r="BV253" s="55"/>
      <c r="BW253" s="56"/>
      <c r="BX253" s="226" t="str">
        <f t="shared" si="755"/>
        <v>Livestock Feed</v>
      </c>
      <c r="BY253" s="99"/>
      <c r="BZ253" s="100"/>
      <c r="CA253" s="104"/>
      <c r="CB253" s="55"/>
      <c r="CC253" s="56"/>
      <c r="CD253" s="226" t="str">
        <f t="shared" si="756"/>
        <v>Livestock Feed</v>
      </c>
      <c r="CE253" s="99"/>
      <c r="CF253" s="100"/>
      <c r="CG253" s="104"/>
      <c r="CH253" s="55"/>
      <c r="CI253" s="56"/>
      <c r="CJ253" s="176">
        <f t="shared" si="739"/>
        <v>0</v>
      </c>
      <c r="CK253" s="226" t="str">
        <f t="shared" si="757"/>
        <v>Livestock Feed</v>
      </c>
      <c r="CL253" s="99"/>
      <c r="CM253" s="100"/>
      <c r="CN253" s="104"/>
      <c r="CO253" s="55"/>
      <c r="CP253" s="56"/>
      <c r="CQ253" s="226" t="str">
        <f t="shared" si="758"/>
        <v>Livestock Feed</v>
      </c>
      <c r="CR253" s="102"/>
      <c r="CS253" s="103"/>
      <c r="CT253" s="106"/>
      <c r="CU253" s="41"/>
      <c r="CV253" s="42"/>
      <c r="CW253" s="226" t="str">
        <f t="shared" si="759"/>
        <v>Livestock Feed</v>
      </c>
      <c r="CX253" s="102"/>
      <c r="CY253" s="103"/>
      <c r="CZ253" s="106"/>
      <c r="DA253" s="41"/>
      <c r="DB253" s="42"/>
      <c r="DC253" s="226" t="str">
        <f t="shared" si="760"/>
        <v>Livestock Feed</v>
      </c>
      <c r="DD253" s="102"/>
      <c r="DE253" s="103"/>
      <c r="DF253" s="106"/>
      <c r="DG253" s="41"/>
      <c r="DH253" s="42"/>
      <c r="DI253" s="226" t="str">
        <f t="shared" si="761"/>
        <v>Livestock Feed</v>
      </c>
      <c r="DJ253" s="102"/>
      <c r="DK253" s="103"/>
      <c r="DL253" s="106"/>
      <c r="DM253" s="41"/>
      <c r="DN253" s="42"/>
      <c r="DO253" s="226" t="str">
        <f t="shared" si="762"/>
        <v>Livestock Feed</v>
      </c>
      <c r="DP253" s="102"/>
      <c r="DQ253" s="103"/>
      <c r="DR253" s="106"/>
      <c r="DS253" s="41"/>
      <c r="DT253" s="42"/>
      <c r="DU253" s="226"/>
      <c r="DV253" s="102"/>
      <c r="DW253" s="103"/>
      <c r="DX253" s="106"/>
      <c r="DY253" s="41"/>
      <c r="DZ253" s="42"/>
      <c r="EA253" s="176">
        <f t="shared" si="740"/>
        <v>0</v>
      </c>
      <c r="EB253" s="226" t="str">
        <f t="shared" si="763"/>
        <v>Livestock Feed</v>
      </c>
      <c r="EC253" s="102"/>
      <c r="ED253" s="103"/>
      <c r="EE253" s="106"/>
      <c r="EF253" s="41"/>
      <c r="EG253" s="42"/>
      <c r="EH253" s="226" t="str">
        <f t="shared" si="764"/>
        <v>Livestock Feed</v>
      </c>
      <c r="EI253" s="99"/>
      <c r="EJ253" s="100"/>
      <c r="EK253" s="104"/>
      <c r="EL253" s="55"/>
      <c r="EM253" s="56"/>
      <c r="EN253" s="226" t="str">
        <f t="shared" si="765"/>
        <v>Livestock Feed</v>
      </c>
      <c r="EO253" s="102"/>
      <c r="EP253" s="103"/>
      <c r="EQ253" s="106"/>
      <c r="ER253" s="41"/>
      <c r="ES253" s="42"/>
      <c r="ET253" s="226" t="str">
        <f t="shared" si="766"/>
        <v>Livestock Feed</v>
      </c>
      <c r="EU253" s="102"/>
      <c r="EV253" s="103"/>
      <c r="EW253" s="106"/>
      <c r="EX253" s="41"/>
      <c r="EY253" s="42"/>
      <c r="EZ253" s="226" t="str">
        <f t="shared" si="767"/>
        <v>Livestock Feed</v>
      </c>
      <c r="FA253" s="99"/>
      <c r="FB253" s="100"/>
      <c r="FC253" s="104"/>
      <c r="FD253" s="55"/>
      <c r="FE253" s="56"/>
      <c r="FF253" s="226" t="str">
        <f t="shared" si="768"/>
        <v>Livestock Feed</v>
      </c>
      <c r="FG253" s="102"/>
      <c r="FH253" s="103"/>
      <c r="FI253" s="106"/>
      <c r="FJ253" s="41"/>
      <c r="FK253" s="42"/>
      <c r="FL253" s="226" t="str">
        <f t="shared" si="769"/>
        <v>Livestock Feed</v>
      </c>
      <c r="FM253" s="102"/>
      <c r="FN253" s="103"/>
      <c r="FO253" s="106"/>
      <c r="FP253" s="41"/>
      <c r="FQ253" s="42"/>
      <c r="FR253" s="176">
        <f t="shared" si="741"/>
        <v>0</v>
      </c>
      <c r="FS253" s="32"/>
      <c r="FT253" s="34"/>
      <c r="FU253" s="34"/>
      <c r="FV253" s="38"/>
      <c r="FW253" s="37"/>
    </row>
    <row r="254" spans="1:179" ht="12.6" customHeight="1">
      <c r="A254" s="1094"/>
      <c r="B254" s="195" t="s">
        <v>1</v>
      </c>
      <c r="C254" s="226" t="str">
        <f t="shared" si="742"/>
        <v>SRI</v>
      </c>
      <c r="D254" s="100"/>
      <c r="E254" s="100"/>
      <c r="F254" s="105"/>
      <c r="G254" s="54"/>
      <c r="H254" s="56"/>
      <c r="I254" s="226" t="str">
        <f t="shared" si="743"/>
        <v>SRI</v>
      </c>
      <c r="J254" s="100"/>
      <c r="K254" s="100"/>
      <c r="L254" s="105"/>
      <c r="M254" s="54"/>
      <c r="N254" s="56"/>
      <c r="O254" s="226" t="str">
        <f t="shared" si="744"/>
        <v>SRI</v>
      </c>
      <c r="P254" s="100"/>
      <c r="Q254" s="100"/>
      <c r="R254" s="105"/>
      <c r="S254" s="54"/>
      <c r="T254" s="56"/>
      <c r="U254" s="226" t="str">
        <f t="shared" si="745"/>
        <v>SRI</v>
      </c>
      <c r="V254" s="100"/>
      <c r="W254" s="100"/>
      <c r="X254" s="105"/>
      <c r="Y254" s="54"/>
      <c r="Z254" s="56"/>
      <c r="AA254" s="226" t="str">
        <f t="shared" si="746"/>
        <v>SRI</v>
      </c>
      <c r="AB254" s="100"/>
      <c r="AC254" s="100"/>
      <c r="AD254" s="105"/>
      <c r="AE254" s="54"/>
      <c r="AF254" s="56"/>
      <c r="AG254" s="226" t="str">
        <f t="shared" si="747"/>
        <v>SRI</v>
      </c>
      <c r="AH254" s="100"/>
      <c r="AI254" s="100"/>
      <c r="AJ254" s="105"/>
      <c r="AK254" s="54"/>
      <c r="AL254" s="56"/>
      <c r="AM254" s="226" t="str">
        <f t="shared" si="748"/>
        <v>SRI</v>
      </c>
      <c r="AN254" s="100"/>
      <c r="AO254" s="100"/>
      <c r="AP254" s="105"/>
      <c r="AQ254" s="54"/>
      <c r="AR254" s="56"/>
      <c r="AS254" s="176">
        <f t="shared" si="749"/>
        <v>0</v>
      </c>
      <c r="AT254" s="226" t="str">
        <f t="shared" si="750"/>
        <v>SRI</v>
      </c>
      <c r="AU254" s="100"/>
      <c r="AV254" s="100"/>
      <c r="AW254" s="105"/>
      <c r="AX254" s="55"/>
      <c r="AY254" s="56"/>
      <c r="AZ254" s="226" t="str">
        <f t="shared" si="751"/>
        <v>SRI</v>
      </c>
      <c r="BA254" s="100"/>
      <c r="BB254" s="100"/>
      <c r="BC254" s="105"/>
      <c r="BD254" s="55"/>
      <c r="BE254" s="56"/>
      <c r="BF254" s="226" t="str">
        <f t="shared" si="752"/>
        <v>SRI</v>
      </c>
      <c r="BG254" s="100"/>
      <c r="BH254" s="100"/>
      <c r="BI254" s="105"/>
      <c r="BJ254" s="55"/>
      <c r="BK254" s="56"/>
      <c r="BL254" s="226" t="str">
        <f t="shared" si="753"/>
        <v>SRI</v>
      </c>
      <c r="BM254" s="100"/>
      <c r="BN254" s="100"/>
      <c r="BO254" s="105"/>
      <c r="BP254" s="55"/>
      <c r="BQ254" s="56"/>
      <c r="BR254" s="226" t="str">
        <f t="shared" si="754"/>
        <v>SRI</v>
      </c>
      <c r="BS254" s="100"/>
      <c r="BT254" s="100"/>
      <c r="BU254" s="105"/>
      <c r="BV254" s="55"/>
      <c r="BW254" s="56"/>
      <c r="BX254" s="226" t="str">
        <f t="shared" si="755"/>
        <v>SRI</v>
      </c>
      <c r="BY254" s="100"/>
      <c r="BZ254" s="100"/>
      <c r="CA254" s="105"/>
      <c r="CB254" s="55"/>
      <c r="CC254" s="56"/>
      <c r="CD254" s="226" t="str">
        <f t="shared" si="756"/>
        <v>SRI</v>
      </c>
      <c r="CE254" s="100"/>
      <c r="CF254" s="100"/>
      <c r="CG254" s="105"/>
      <c r="CH254" s="55"/>
      <c r="CI254" s="56"/>
      <c r="CJ254" s="176">
        <f t="shared" si="739"/>
        <v>0</v>
      </c>
      <c r="CK254" s="226" t="str">
        <f t="shared" si="757"/>
        <v>SRI</v>
      </c>
      <c r="CL254" s="101"/>
      <c r="CM254" s="100"/>
      <c r="CN254" s="115"/>
      <c r="CO254" s="55"/>
      <c r="CP254" s="56"/>
      <c r="CQ254" s="226" t="str">
        <f t="shared" si="758"/>
        <v>SRI</v>
      </c>
      <c r="CR254" s="101"/>
      <c r="CS254" s="100"/>
      <c r="CT254" s="115"/>
      <c r="CU254" s="55"/>
      <c r="CV254" s="56"/>
      <c r="CW254" s="226" t="str">
        <f t="shared" si="759"/>
        <v>SRI</v>
      </c>
      <c r="CX254" s="119"/>
      <c r="CY254" s="103"/>
      <c r="CZ254" s="112"/>
      <c r="DA254" s="41"/>
      <c r="DB254" s="42"/>
      <c r="DC254" s="226" t="str">
        <f t="shared" si="760"/>
        <v>SRI</v>
      </c>
      <c r="DD254" s="119"/>
      <c r="DE254" s="103"/>
      <c r="DF254" s="112"/>
      <c r="DG254" s="41"/>
      <c r="DH254" s="42"/>
      <c r="DI254" s="226" t="str">
        <f t="shared" si="761"/>
        <v>SRI</v>
      </c>
      <c r="DJ254" s="101"/>
      <c r="DK254" s="100"/>
      <c r="DL254" s="115"/>
      <c r="DM254" s="55"/>
      <c r="DN254" s="56"/>
      <c r="DO254" s="226" t="str">
        <f t="shared" si="762"/>
        <v>SRI</v>
      </c>
      <c r="DP254" s="119"/>
      <c r="DQ254" s="103"/>
      <c r="DR254" s="112"/>
      <c r="DS254" s="41"/>
      <c r="DT254" s="42"/>
      <c r="DU254" s="226" t="str">
        <f>$B254</f>
        <v>SRI</v>
      </c>
      <c r="DV254" s="119"/>
      <c r="DW254" s="103"/>
      <c r="DX254" s="112"/>
      <c r="DY254" s="41"/>
      <c r="DZ254" s="42"/>
      <c r="EA254" s="176">
        <f t="shared" si="740"/>
        <v>0</v>
      </c>
      <c r="EB254" s="226" t="str">
        <f t="shared" si="763"/>
        <v>SRI</v>
      </c>
      <c r="EC254" s="101"/>
      <c r="ED254" s="100"/>
      <c r="EE254" s="115"/>
      <c r="EF254" s="55"/>
      <c r="EG254" s="56"/>
      <c r="EH254" s="226" t="str">
        <f t="shared" si="764"/>
        <v>SRI</v>
      </c>
      <c r="EI254" s="101"/>
      <c r="EJ254" s="100"/>
      <c r="EK254" s="115"/>
      <c r="EL254" s="55"/>
      <c r="EM254" s="56"/>
      <c r="EN254" s="226" t="str">
        <f t="shared" si="765"/>
        <v>SRI</v>
      </c>
      <c r="EO254" s="119"/>
      <c r="EP254" s="103"/>
      <c r="EQ254" s="112"/>
      <c r="ER254" s="41"/>
      <c r="ES254" s="42"/>
      <c r="ET254" s="226" t="str">
        <f t="shared" si="766"/>
        <v>SRI</v>
      </c>
      <c r="EU254" s="119"/>
      <c r="EV254" s="103"/>
      <c r="EW254" s="112"/>
      <c r="EX254" s="41"/>
      <c r="EY254" s="42"/>
      <c r="EZ254" s="226" t="str">
        <f t="shared" si="767"/>
        <v>SRI</v>
      </c>
      <c r="FA254" s="101"/>
      <c r="FB254" s="100"/>
      <c r="FC254" s="115"/>
      <c r="FD254" s="55"/>
      <c r="FE254" s="56"/>
      <c r="FF254" s="226" t="str">
        <f t="shared" si="768"/>
        <v>SRI</v>
      </c>
      <c r="FG254" s="119"/>
      <c r="FH254" s="103"/>
      <c r="FI254" s="112"/>
      <c r="FJ254" s="41"/>
      <c r="FK254" s="42"/>
      <c r="FL254" s="226" t="str">
        <f t="shared" si="769"/>
        <v>SRI</v>
      </c>
      <c r="FM254" s="119"/>
      <c r="FN254" s="103"/>
      <c r="FO254" s="112"/>
      <c r="FP254" s="41"/>
      <c r="FQ254" s="42"/>
      <c r="FR254" s="176">
        <f t="shared" si="741"/>
        <v>0</v>
      </c>
      <c r="FS254" s="34"/>
      <c r="FT254" s="34"/>
      <c r="FU254" s="34"/>
      <c r="FV254" s="38"/>
      <c r="FW254" s="37"/>
    </row>
    <row r="255" spans="1:179" ht="12.6" customHeight="1">
      <c r="A255" s="1094"/>
      <c r="B255" s="195" t="s">
        <v>90</v>
      </c>
      <c r="C255" s="226" t="str">
        <f t="shared" si="742"/>
        <v>Improved Rice</v>
      </c>
      <c r="D255" s="100"/>
      <c r="E255" s="100"/>
      <c r="F255" s="105"/>
      <c r="G255" s="54"/>
      <c r="H255" s="56"/>
      <c r="I255" s="226" t="str">
        <f t="shared" si="743"/>
        <v>Improved Rice</v>
      </c>
      <c r="J255" s="100"/>
      <c r="K255" s="100"/>
      <c r="L255" s="105"/>
      <c r="M255" s="54"/>
      <c r="N255" s="56"/>
      <c r="O255" s="226" t="str">
        <f t="shared" si="744"/>
        <v>Improved Rice</v>
      </c>
      <c r="P255" s="100"/>
      <c r="Q255" s="100"/>
      <c r="R255" s="105"/>
      <c r="S255" s="54"/>
      <c r="T255" s="56"/>
      <c r="U255" s="226" t="str">
        <f t="shared" si="745"/>
        <v>Improved Rice</v>
      </c>
      <c r="V255" s="100"/>
      <c r="W255" s="100"/>
      <c r="X255" s="105"/>
      <c r="Y255" s="54"/>
      <c r="Z255" s="56"/>
      <c r="AA255" s="226" t="str">
        <f t="shared" si="746"/>
        <v>Improved Rice</v>
      </c>
      <c r="AB255" s="100"/>
      <c r="AC255" s="100"/>
      <c r="AD255" s="105"/>
      <c r="AE255" s="54"/>
      <c r="AF255" s="56"/>
      <c r="AG255" s="226" t="str">
        <f t="shared" si="747"/>
        <v>Improved Rice</v>
      </c>
      <c r="AH255" s="100"/>
      <c r="AI255" s="100"/>
      <c r="AJ255" s="105"/>
      <c r="AK255" s="54"/>
      <c r="AL255" s="56"/>
      <c r="AM255" s="226" t="str">
        <f t="shared" si="748"/>
        <v>Improved Rice</v>
      </c>
      <c r="AN255" s="100"/>
      <c r="AO255" s="100"/>
      <c r="AP255" s="105"/>
      <c r="AQ255" s="54"/>
      <c r="AR255" s="56"/>
      <c r="AS255" s="176">
        <f t="shared" si="749"/>
        <v>0</v>
      </c>
      <c r="AT255" s="226" t="str">
        <f t="shared" si="750"/>
        <v>Improved Rice</v>
      </c>
      <c r="AU255" s="100"/>
      <c r="AV255" s="100"/>
      <c r="AW255" s="105"/>
      <c r="AX255" s="54"/>
      <c r="AY255" s="56"/>
      <c r="AZ255" s="226" t="str">
        <f t="shared" si="751"/>
        <v>Improved Rice</v>
      </c>
      <c r="BA255" s="100"/>
      <c r="BB255" s="100"/>
      <c r="BC255" s="105"/>
      <c r="BD255" s="54"/>
      <c r="BE255" s="56"/>
      <c r="BF255" s="226" t="str">
        <f t="shared" si="752"/>
        <v>Improved Rice</v>
      </c>
      <c r="BG255" s="100"/>
      <c r="BH255" s="100"/>
      <c r="BI255" s="105"/>
      <c r="BJ255" s="54"/>
      <c r="BK255" s="56"/>
      <c r="BL255" s="226" t="str">
        <f t="shared" si="753"/>
        <v>Improved Rice</v>
      </c>
      <c r="BM255" s="100"/>
      <c r="BN255" s="100"/>
      <c r="BO255" s="105"/>
      <c r="BP255" s="54"/>
      <c r="BQ255" s="56"/>
      <c r="BR255" s="226" t="str">
        <f t="shared" si="754"/>
        <v>Improved Rice</v>
      </c>
      <c r="BS255" s="100"/>
      <c r="BT255" s="100"/>
      <c r="BU255" s="105"/>
      <c r="BV255" s="54"/>
      <c r="BW255" s="56"/>
      <c r="BX255" s="226" t="str">
        <f t="shared" si="755"/>
        <v>Improved Rice</v>
      </c>
      <c r="BY255" s="100"/>
      <c r="BZ255" s="100"/>
      <c r="CA255" s="105"/>
      <c r="CB255" s="54"/>
      <c r="CC255" s="56"/>
      <c r="CD255" s="226" t="str">
        <f t="shared" si="756"/>
        <v>Improved Rice</v>
      </c>
      <c r="CE255" s="100"/>
      <c r="CF255" s="100"/>
      <c r="CG255" s="105"/>
      <c r="CH255" s="54"/>
      <c r="CI255" s="56"/>
      <c r="CJ255" s="176">
        <f t="shared" si="739"/>
        <v>0</v>
      </c>
      <c r="CK255" s="226" t="str">
        <f t="shared" si="757"/>
        <v>Improved Rice</v>
      </c>
      <c r="CL255" s="101"/>
      <c r="CM255" s="100"/>
      <c r="CN255" s="115"/>
      <c r="CO255" s="55"/>
      <c r="CP255" s="56"/>
      <c r="CQ255" s="226" t="str">
        <f t="shared" si="758"/>
        <v>Improved Rice</v>
      </c>
      <c r="CR255" s="101"/>
      <c r="CS255" s="100"/>
      <c r="CT255" s="115"/>
      <c r="CU255" s="55"/>
      <c r="CV255" s="56"/>
      <c r="CW255" s="226" t="str">
        <f t="shared" si="759"/>
        <v>Improved Rice</v>
      </c>
      <c r="CX255" s="119"/>
      <c r="CY255" s="103"/>
      <c r="CZ255" s="112"/>
      <c r="DA255" s="41"/>
      <c r="DB255" s="42"/>
      <c r="DC255" s="226" t="str">
        <f t="shared" si="760"/>
        <v>Improved Rice</v>
      </c>
      <c r="DD255" s="119"/>
      <c r="DE255" s="103"/>
      <c r="DF255" s="112"/>
      <c r="DG255" s="41"/>
      <c r="DH255" s="42"/>
      <c r="DI255" s="226" t="str">
        <f t="shared" si="761"/>
        <v>Improved Rice</v>
      </c>
      <c r="DJ255" s="101"/>
      <c r="DK255" s="100"/>
      <c r="DL255" s="115"/>
      <c r="DM255" s="55"/>
      <c r="DN255" s="56"/>
      <c r="DO255" s="226" t="str">
        <f t="shared" si="762"/>
        <v>Improved Rice</v>
      </c>
      <c r="DP255" s="119"/>
      <c r="DQ255" s="103"/>
      <c r="DR255" s="112"/>
      <c r="DS255" s="41"/>
      <c r="DT255" s="42"/>
      <c r="DU255" s="226" t="str">
        <f t="shared" si="770"/>
        <v>Improved Rice</v>
      </c>
      <c r="DV255" s="119"/>
      <c r="DW255" s="103"/>
      <c r="DX255" s="112"/>
      <c r="DY255" s="41"/>
      <c r="DZ255" s="42"/>
      <c r="EA255" s="176">
        <f t="shared" si="740"/>
        <v>0</v>
      </c>
      <c r="EB255" s="226" t="str">
        <f t="shared" si="763"/>
        <v>Improved Rice</v>
      </c>
      <c r="EC255" s="101"/>
      <c r="ED255" s="100"/>
      <c r="EE255" s="115"/>
      <c r="EF255" s="55"/>
      <c r="EG255" s="56"/>
      <c r="EH255" s="226" t="str">
        <f t="shared" si="764"/>
        <v>Improved Rice</v>
      </c>
      <c r="EI255" s="101"/>
      <c r="EJ255" s="100"/>
      <c r="EK255" s="115"/>
      <c r="EL255" s="55"/>
      <c r="EM255" s="56"/>
      <c r="EN255" s="226" t="str">
        <f t="shared" si="765"/>
        <v>Improved Rice</v>
      </c>
      <c r="EO255" s="119"/>
      <c r="EP255" s="103"/>
      <c r="EQ255" s="112"/>
      <c r="ER255" s="41"/>
      <c r="ES255" s="42"/>
      <c r="ET255" s="226" t="str">
        <f t="shared" si="766"/>
        <v>Improved Rice</v>
      </c>
      <c r="EU255" s="119"/>
      <c r="EV255" s="103"/>
      <c r="EW255" s="112"/>
      <c r="EX255" s="41"/>
      <c r="EY255" s="42"/>
      <c r="EZ255" s="226" t="str">
        <f t="shared" si="767"/>
        <v>Improved Rice</v>
      </c>
      <c r="FA255" s="101"/>
      <c r="FB255" s="100"/>
      <c r="FC255" s="115"/>
      <c r="FD255" s="55"/>
      <c r="FE255" s="56"/>
      <c r="FF255" s="226" t="str">
        <f t="shared" si="768"/>
        <v>Improved Rice</v>
      </c>
      <c r="FG255" s="119"/>
      <c r="FH255" s="103"/>
      <c r="FI255" s="112"/>
      <c r="FJ255" s="41"/>
      <c r="FK255" s="42"/>
      <c r="FL255" s="226" t="str">
        <f t="shared" si="769"/>
        <v>Improved Rice</v>
      </c>
      <c r="FM255" s="119"/>
      <c r="FN255" s="103"/>
      <c r="FO255" s="112"/>
      <c r="FP255" s="41"/>
      <c r="FQ255" s="42"/>
      <c r="FR255" s="176">
        <f t="shared" si="741"/>
        <v>0</v>
      </c>
      <c r="FS255" s="34"/>
      <c r="FT255" s="34"/>
      <c r="FU255" s="34"/>
      <c r="FV255" s="38"/>
      <c r="FW255" s="37"/>
    </row>
    <row r="256" spans="1:179" ht="12.6" customHeight="1">
      <c r="A256" s="1094"/>
      <c r="B256" s="222" t="s">
        <v>86</v>
      </c>
      <c r="C256" s="226" t="str">
        <f t="shared" si="742"/>
        <v>Conservation Agriculture</v>
      </c>
      <c r="D256" s="100"/>
      <c r="E256" s="100"/>
      <c r="F256" s="105"/>
      <c r="G256" s="54"/>
      <c r="H256" s="56"/>
      <c r="I256" s="226" t="str">
        <f t="shared" si="743"/>
        <v>Conservation Agriculture</v>
      </c>
      <c r="J256" s="100"/>
      <c r="K256" s="100"/>
      <c r="L256" s="105"/>
      <c r="M256" s="54"/>
      <c r="N256" s="56"/>
      <c r="O256" s="226" t="str">
        <f t="shared" si="744"/>
        <v>Conservation Agriculture</v>
      </c>
      <c r="P256" s="100"/>
      <c r="Q256" s="100"/>
      <c r="R256" s="105"/>
      <c r="S256" s="54"/>
      <c r="T256" s="56"/>
      <c r="U256" s="226" t="str">
        <f t="shared" si="745"/>
        <v>Conservation Agriculture</v>
      </c>
      <c r="V256" s="100"/>
      <c r="W256" s="100"/>
      <c r="X256" s="105"/>
      <c r="Y256" s="54"/>
      <c r="Z256" s="56"/>
      <c r="AA256" s="226" t="str">
        <f t="shared" si="746"/>
        <v>Conservation Agriculture</v>
      </c>
      <c r="AB256" s="100"/>
      <c r="AC256" s="100"/>
      <c r="AD256" s="105"/>
      <c r="AE256" s="54"/>
      <c r="AF256" s="56"/>
      <c r="AG256" s="226" t="str">
        <f t="shared" si="747"/>
        <v>Conservation Agriculture</v>
      </c>
      <c r="AH256" s="100"/>
      <c r="AI256" s="100"/>
      <c r="AJ256" s="105"/>
      <c r="AK256" s="54"/>
      <c r="AL256" s="56"/>
      <c r="AM256" s="226" t="str">
        <f t="shared" si="748"/>
        <v>Conservation Agriculture</v>
      </c>
      <c r="AN256" s="100"/>
      <c r="AO256" s="100"/>
      <c r="AP256" s="105"/>
      <c r="AQ256" s="54"/>
      <c r="AR256" s="56"/>
      <c r="AS256" s="176">
        <f t="shared" si="749"/>
        <v>0</v>
      </c>
      <c r="AT256" s="226" t="str">
        <f t="shared" si="750"/>
        <v>Conservation Agriculture</v>
      </c>
      <c r="AU256" s="100"/>
      <c r="AV256" s="100"/>
      <c r="AW256" s="105"/>
      <c r="AX256" s="55"/>
      <c r="AY256" s="56"/>
      <c r="AZ256" s="226" t="str">
        <f t="shared" si="751"/>
        <v>Conservation Agriculture</v>
      </c>
      <c r="BA256" s="100"/>
      <c r="BB256" s="100"/>
      <c r="BC256" s="105"/>
      <c r="BD256" s="55"/>
      <c r="BE256" s="56"/>
      <c r="BF256" s="226" t="str">
        <f t="shared" si="752"/>
        <v>Conservation Agriculture</v>
      </c>
      <c r="BG256" s="100"/>
      <c r="BH256" s="100"/>
      <c r="BI256" s="105"/>
      <c r="BJ256" s="55"/>
      <c r="BK256" s="56"/>
      <c r="BL256" s="226" t="str">
        <f t="shared" si="753"/>
        <v>Conservation Agriculture</v>
      </c>
      <c r="BM256" s="100"/>
      <c r="BN256" s="100"/>
      <c r="BO256" s="105"/>
      <c r="BP256" s="55"/>
      <c r="BQ256" s="56"/>
      <c r="BR256" s="226" t="str">
        <f t="shared" si="754"/>
        <v>Conservation Agriculture</v>
      </c>
      <c r="BS256" s="100"/>
      <c r="BT256" s="100"/>
      <c r="BU256" s="105"/>
      <c r="BV256" s="55"/>
      <c r="BW256" s="56"/>
      <c r="BX256" s="226" t="str">
        <f t="shared" si="755"/>
        <v>Conservation Agriculture</v>
      </c>
      <c r="BY256" s="100"/>
      <c r="BZ256" s="100"/>
      <c r="CA256" s="105"/>
      <c r="CB256" s="55"/>
      <c r="CC256" s="56"/>
      <c r="CD256" s="226" t="str">
        <f t="shared" si="756"/>
        <v>Conservation Agriculture</v>
      </c>
      <c r="CE256" s="100"/>
      <c r="CF256" s="100"/>
      <c r="CG256" s="105"/>
      <c r="CH256" s="55"/>
      <c r="CI256" s="56"/>
      <c r="CJ256" s="176">
        <f t="shared" si="739"/>
        <v>0</v>
      </c>
      <c r="CK256" s="226" t="str">
        <f t="shared" si="757"/>
        <v>Conservation Agriculture</v>
      </c>
      <c r="CL256" s="101"/>
      <c r="CM256" s="100"/>
      <c r="CN256" s="115"/>
      <c r="CO256" s="55"/>
      <c r="CP256" s="56"/>
      <c r="CQ256" s="226" t="str">
        <f t="shared" si="758"/>
        <v>Conservation Agriculture</v>
      </c>
      <c r="CR256" s="101"/>
      <c r="CS256" s="100"/>
      <c r="CT256" s="115"/>
      <c r="CU256" s="55"/>
      <c r="CV256" s="56"/>
      <c r="CW256" s="226" t="str">
        <f t="shared" si="759"/>
        <v>Conservation Agriculture</v>
      </c>
      <c r="CX256" s="119"/>
      <c r="CY256" s="103"/>
      <c r="CZ256" s="112"/>
      <c r="DA256" s="41"/>
      <c r="DB256" s="42"/>
      <c r="DC256" s="226" t="str">
        <f t="shared" si="760"/>
        <v>Conservation Agriculture</v>
      </c>
      <c r="DD256" s="119"/>
      <c r="DE256" s="103"/>
      <c r="DF256" s="112"/>
      <c r="DG256" s="41"/>
      <c r="DH256" s="42"/>
      <c r="DI256" s="226" t="str">
        <f t="shared" si="761"/>
        <v>Conservation Agriculture</v>
      </c>
      <c r="DJ256" s="101"/>
      <c r="DK256" s="100"/>
      <c r="DL256" s="115"/>
      <c r="DM256" s="55"/>
      <c r="DN256" s="56"/>
      <c r="DO256" s="226" t="str">
        <f t="shared" si="762"/>
        <v>Conservation Agriculture</v>
      </c>
      <c r="DP256" s="119"/>
      <c r="DQ256" s="103"/>
      <c r="DR256" s="112"/>
      <c r="DS256" s="41"/>
      <c r="DT256" s="42"/>
      <c r="DU256" s="226" t="str">
        <f>$B256</f>
        <v>Conservation Agriculture</v>
      </c>
      <c r="DV256" s="119"/>
      <c r="DW256" s="103"/>
      <c r="DX256" s="112"/>
      <c r="DY256" s="41"/>
      <c r="DZ256" s="42"/>
      <c r="EA256" s="176">
        <f t="shared" si="740"/>
        <v>0</v>
      </c>
      <c r="EB256" s="226" t="str">
        <f t="shared" si="763"/>
        <v>Conservation Agriculture</v>
      </c>
      <c r="EC256" s="101"/>
      <c r="ED256" s="100"/>
      <c r="EE256" s="115"/>
      <c r="EF256" s="55"/>
      <c r="EG256" s="56"/>
      <c r="EH256" s="226" t="str">
        <f t="shared" si="764"/>
        <v>Conservation Agriculture</v>
      </c>
      <c r="EI256" s="101"/>
      <c r="EJ256" s="100"/>
      <c r="EK256" s="115"/>
      <c r="EL256" s="55"/>
      <c r="EM256" s="56"/>
      <c r="EN256" s="226" t="str">
        <f t="shared" si="765"/>
        <v>Conservation Agriculture</v>
      </c>
      <c r="EO256" s="119"/>
      <c r="EP256" s="103"/>
      <c r="EQ256" s="112"/>
      <c r="ER256" s="41"/>
      <c r="ES256" s="42"/>
      <c r="ET256" s="226" t="str">
        <f t="shared" si="766"/>
        <v>Conservation Agriculture</v>
      </c>
      <c r="EU256" s="119"/>
      <c r="EV256" s="103"/>
      <c r="EW256" s="112"/>
      <c r="EX256" s="41"/>
      <c r="EY256" s="42"/>
      <c r="EZ256" s="226" t="str">
        <f t="shared" si="767"/>
        <v>Conservation Agriculture</v>
      </c>
      <c r="FA256" s="101"/>
      <c r="FB256" s="100"/>
      <c r="FC256" s="115"/>
      <c r="FD256" s="55"/>
      <c r="FE256" s="56"/>
      <c r="FF256" s="226" t="str">
        <f t="shared" si="768"/>
        <v>Conservation Agriculture</v>
      </c>
      <c r="FG256" s="119"/>
      <c r="FH256" s="103"/>
      <c r="FI256" s="112"/>
      <c r="FJ256" s="41"/>
      <c r="FK256" s="42"/>
      <c r="FL256" s="226" t="str">
        <f t="shared" si="769"/>
        <v>Conservation Agriculture</v>
      </c>
      <c r="FM256" s="119"/>
      <c r="FN256" s="103"/>
      <c r="FO256" s="112"/>
      <c r="FP256" s="41"/>
      <c r="FQ256" s="42"/>
      <c r="FR256" s="176">
        <f t="shared" si="741"/>
        <v>0</v>
      </c>
      <c r="FS256" s="34"/>
      <c r="FT256" s="34"/>
      <c r="FU256" s="34"/>
      <c r="FV256" s="38"/>
      <c r="FW256" s="37"/>
    </row>
    <row r="257" spans="1:179" ht="12.6" customHeight="1">
      <c r="A257" s="1094"/>
      <c r="B257" s="195" t="s">
        <v>87</v>
      </c>
      <c r="C257" s="226" t="str">
        <f t="shared" si="742"/>
        <v>Regenerative Agriculture</v>
      </c>
      <c r="D257" s="100"/>
      <c r="E257" s="100"/>
      <c r="F257" s="105"/>
      <c r="G257" s="54"/>
      <c r="H257" s="56"/>
      <c r="I257" s="226" t="str">
        <f t="shared" si="743"/>
        <v>Regenerative Agriculture</v>
      </c>
      <c r="J257" s="100"/>
      <c r="K257" s="100"/>
      <c r="L257" s="105"/>
      <c r="M257" s="54"/>
      <c r="N257" s="56"/>
      <c r="O257" s="226" t="str">
        <f t="shared" si="744"/>
        <v>Regenerative Agriculture</v>
      </c>
      <c r="P257" s="100"/>
      <c r="Q257" s="100"/>
      <c r="R257" s="105"/>
      <c r="S257" s="54"/>
      <c r="T257" s="56"/>
      <c r="U257" s="226" t="str">
        <f t="shared" si="745"/>
        <v>Regenerative Agriculture</v>
      </c>
      <c r="V257" s="100"/>
      <c r="W257" s="100"/>
      <c r="X257" s="105"/>
      <c r="Y257" s="54"/>
      <c r="Z257" s="56"/>
      <c r="AA257" s="226" t="str">
        <f t="shared" si="746"/>
        <v>Regenerative Agriculture</v>
      </c>
      <c r="AB257" s="100"/>
      <c r="AC257" s="100"/>
      <c r="AD257" s="105"/>
      <c r="AE257" s="54"/>
      <c r="AF257" s="56"/>
      <c r="AG257" s="226" t="str">
        <f t="shared" si="747"/>
        <v>Regenerative Agriculture</v>
      </c>
      <c r="AH257" s="100"/>
      <c r="AI257" s="100"/>
      <c r="AJ257" s="105"/>
      <c r="AK257" s="54"/>
      <c r="AL257" s="56"/>
      <c r="AM257" s="226" t="str">
        <f t="shared" si="748"/>
        <v>Regenerative Agriculture</v>
      </c>
      <c r="AN257" s="100"/>
      <c r="AO257" s="100"/>
      <c r="AP257" s="105"/>
      <c r="AQ257" s="54"/>
      <c r="AR257" s="56"/>
      <c r="AS257" s="176">
        <f t="shared" si="749"/>
        <v>0</v>
      </c>
      <c r="AT257" s="226" t="str">
        <f t="shared" si="750"/>
        <v>Regenerative Agriculture</v>
      </c>
      <c r="AU257" s="100"/>
      <c r="AV257" s="100"/>
      <c r="AW257" s="105"/>
      <c r="AX257" s="55"/>
      <c r="AY257" s="56"/>
      <c r="AZ257" s="226" t="str">
        <f t="shared" si="751"/>
        <v>Regenerative Agriculture</v>
      </c>
      <c r="BA257" s="100"/>
      <c r="BB257" s="100"/>
      <c r="BC257" s="105"/>
      <c r="BD257" s="55"/>
      <c r="BE257" s="56"/>
      <c r="BF257" s="226" t="str">
        <f t="shared" si="752"/>
        <v>Regenerative Agriculture</v>
      </c>
      <c r="BG257" s="100"/>
      <c r="BH257" s="100"/>
      <c r="BI257" s="105"/>
      <c r="BJ257" s="55"/>
      <c r="BK257" s="56"/>
      <c r="BL257" s="226" t="str">
        <f t="shared" si="753"/>
        <v>Regenerative Agriculture</v>
      </c>
      <c r="BM257" s="100"/>
      <c r="BN257" s="100"/>
      <c r="BO257" s="105"/>
      <c r="BP257" s="55"/>
      <c r="BQ257" s="56"/>
      <c r="BR257" s="226" t="str">
        <f t="shared" si="754"/>
        <v>Regenerative Agriculture</v>
      </c>
      <c r="BS257" s="100"/>
      <c r="BT257" s="100"/>
      <c r="BU257" s="105"/>
      <c r="BV257" s="55"/>
      <c r="BW257" s="56"/>
      <c r="BX257" s="226" t="str">
        <f t="shared" si="755"/>
        <v>Regenerative Agriculture</v>
      </c>
      <c r="BY257" s="100"/>
      <c r="BZ257" s="100"/>
      <c r="CA257" s="105"/>
      <c r="CB257" s="55"/>
      <c r="CC257" s="56"/>
      <c r="CD257" s="226" t="str">
        <f t="shared" si="756"/>
        <v>Regenerative Agriculture</v>
      </c>
      <c r="CE257" s="100"/>
      <c r="CF257" s="100"/>
      <c r="CG257" s="105"/>
      <c r="CH257" s="55"/>
      <c r="CI257" s="56"/>
      <c r="CJ257" s="176">
        <f t="shared" si="739"/>
        <v>0</v>
      </c>
      <c r="CK257" s="226" t="str">
        <f t="shared" si="757"/>
        <v>Regenerative Agriculture</v>
      </c>
      <c r="CL257" s="101"/>
      <c r="CM257" s="100"/>
      <c r="CN257" s="115"/>
      <c r="CO257" s="55"/>
      <c r="CP257" s="56"/>
      <c r="CQ257" s="226" t="str">
        <f t="shared" si="758"/>
        <v>Regenerative Agriculture</v>
      </c>
      <c r="CR257" s="101"/>
      <c r="CS257" s="100"/>
      <c r="CT257" s="115"/>
      <c r="CU257" s="55"/>
      <c r="CV257" s="56"/>
      <c r="CW257" s="226" t="str">
        <f t="shared" si="759"/>
        <v>Regenerative Agriculture</v>
      </c>
      <c r="CX257" s="119"/>
      <c r="CY257" s="103"/>
      <c r="CZ257" s="112"/>
      <c r="DA257" s="41"/>
      <c r="DB257" s="42"/>
      <c r="DC257" s="226" t="str">
        <f t="shared" si="760"/>
        <v>Regenerative Agriculture</v>
      </c>
      <c r="DD257" s="119"/>
      <c r="DE257" s="103"/>
      <c r="DF257" s="112"/>
      <c r="DG257" s="41"/>
      <c r="DH257" s="42"/>
      <c r="DI257" s="226" t="str">
        <f t="shared" si="761"/>
        <v>Regenerative Agriculture</v>
      </c>
      <c r="DJ257" s="101"/>
      <c r="DK257" s="100"/>
      <c r="DL257" s="115"/>
      <c r="DM257" s="55"/>
      <c r="DN257" s="56"/>
      <c r="DO257" s="226" t="str">
        <f t="shared" si="762"/>
        <v>Regenerative Agriculture</v>
      </c>
      <c r="DP257" s="119"/>
      <c r="DQ257" s="103"/>
      <c r="DR257" s="112"/>
      <c r="DS257" s="41"/>
      <c r="DT257" s="42"/>
      <c r="DU257" s="226" t="str">
        <f>$B257</f>
        <v>Regenerative Agriculture</v>
      </c>
      <c r="DV257" s="119"/>
      <c r="DW257" s="103"/>
      <c r="DX257" s="112"/>
      <c r="DY257" s="41"/>
      <c r="DZ257" s="42"/>
      <c r="EA257" s="176">
        <f t="shared" si="740"/>
        <v>0</v>
      </c>
      <c r="EB257" s="226" t="str">
        <f t="shared" si="763"/>
        <v>Regenerative Agriculture</v>
      </c>
      <c r="EC257" s="101"/>
      <c r="ED257" s="100"/>
      <c r="EE257" s="115"/>
      <c r="EF257" s="55"/>
      <c r="EG257" s="56"/>
      <c r="EH257" s="226" t="str">
        <f t="shared" si="764"/>
        <v>Regenerative Agriculture</v>
      </c>
      <c r="EI257" s="101"/>
      <c r="EJ257" s="100"/>
      <c r="EK257" s="115"/>
      <c r="EL257" s="55"/>
      <c r="EM257" s="56"/>
      <c r="EN257" s="226" t="str">
        <f t="shared" si="765"/>
        <v>Regenerative Agriculture</v>
      </c>
      <c r="EO257" s="119"/>
      <c r="EP257" s="103"/>
      <c r="EQ257" s="112"/>
      <c r="ER257" s="41"/>
      <c r="ES257" s="42"/>
      <c r="ET257" s="226" t="str">
        <f t="shared" si="766"/>
        <v>Regenerative Agriculture</v>
      </c>
      <c r="EU257" s="119"/>
      <c r="EV257" s="103"/>
      <c r="EW257" s="112"/>
      <c r="EX257" s="41"/>
      <c r="EY257" s="42"/>
      <c r="EZ257" s="226" t="str">
        <f t="shared" si="767"/>
        <v>Regenerative Agriculture</v>
      </c>
      <c r="FA257" s="101"/>
      <c r="FB257" s="100"/>
      <c r="FC257" s="115"/>
      <c r="FD257" s="55"/>
      <c r="FE257" s="56"/>
      <c r="FF257" s="226" t="str">
        <f t="shared" si="768"/>
        <v>Regenerative Agriculture</v>
      </c>
      <c r="FG257" s="119"/>
      <c r="FH257" s="103"/>
      <c r="FI257" s="112"/>
      <c r="FJ257" s="41"/>
      <c r="FK257" s="42"/>
      <c r="FL257" s="226" t="str">
        <f t="shared" si="769"/>
        <v>Regenerative Agriculture</v>
      </c>
      <c r="FM257" s="119"/>
      <c r="FN257" s="103"/>
      <c r="FO257" s="112"/>
      <c r="FP257" s="41"/>
      <c r="FQ257" s="42"/>
      <c r="FR257" s="176">
        <f t="shared" si="741"/>
        <v>0</v>
      </c>
      <c r="FS257" s="34"/>
      <c r="FT257" s="34"/>
      <c r="FU257" s="34"/>
      <c r="FV257" s="38"/>
      <c r="FW257" s="37"/>
    </row>
    <row r="258" spans="1:179" ht="12.6" customHeight="1">
      <c r="A258" s="1094"/>
      <c r="B258" s="195" t="s">
        <v>102</v>
      </c>
      <c r="C258" s="226" t="str">
        <f t="shared" si="742"/>
        <v>Tree Intercropping</v>
      </c>
      <c r="D258" s="99"/>
      <c r="E258" s="100"/>
      <c r="F258" s="104"/>
      <c r="G258" s="55"/>
      <c r="H258" s="56"/>
      <c r="I258" s="226" t="str">
        <f t="shared" si="743"/>
        <v>Tree Intercropping</v>
      </c>
      <c r="J258" s="102"/>
      <c r="K258" s="103"/>
      <c r="L258" s="106"/>
      <c r="M258" s="41"/>
      <c r="N258" s="42"/>
      <c r="O258" s="226" t="str">
        <f t="shared" si="744"/>
        <v>Tree Intercropping</v>
      </c>
      <c r="P258" s="99"/>
      <c r="Q258" s="100"/>
      <c r="R258" s="104"/>
      <c r="S258" s="55"/>
      <c r="T258" s="56"/>
      <c r="U258" s="226" t="str">
        <f t="shared" si="745"/>
        <v>Tree Intercropping</v>
      </c>
      <c r="V258" s="102"/>
      <c r="W258" s="103"/>
      <c r="X258" s="106"/>
      <c r="Y258" s="41"/>
      <c r="Z258" s="42"/>
      <c r="AA258" s="226" t="str">
        <f t="shared" si="746"/>
        <v>Tree Intercropping</v>
      </c>
      <c r="AB258" s="102"/>
      <c r="AC258" s="103"/>
      <c r="AD258" s="106"/>
      <c r="AE258" s="41"/>
      <c r="AF258" s="42"/>
      <c r="AG258" s="226" t="str">
        <f t="shared" si="747"/>
        <v>Tree Intercropping</v>
      </c>
      <c r="AH258" s="102"/>
      <c r="AI258" s="103"/>
      <c r="AJ258" s="106"/>
      <c r="AK258" s="41"/>
      <c r="AL258" s="42"/>
      <c r="AM258" s="226" t="str">
        <f t="shared" si="748"/>
        <v>Tree Intercropping</v>
      </c>
      <c r="AN258" s="102"/>
      <c r="AO258" s="103"/>
      <c r="AP258" s="106"/>
      <c r="AQ258" s="41"/>
      <c r="AR258" s="42"/>
      <c r="AS258" s="176">
        <f t="shared" si="749"/>
        <v>0</v>
      </c>
      <c r="AT258" s="226" t="str">
        <f t="shared" si="750"/>
        <v>Tree Intercropping</v>
      </c>
      <c r="AU258" s="102"/>
      <c r="AV258" s="103"/>
      <c r="AW258" s="106"/>
      <c r="AX258" s="41"/>
      <c r="AY258" s="42"/>
      <c r="AZ258" s="226" t="str">
        <f t="shared" si="751"/>
        <v>Tree Intercropping</v>
      </c>
      <c r="BA258" s="102"/>
      <c r="BB258" s="103"/>
      <c r="BC258" s="106"/>
      <c r="BD258" s="41"/>
      <c r="BE258" s="42"/>
      <c r="BF258" s="226" t="str">
        <f t="shared" si="752"/>
        <v>Tree Intercropping</v>
      </c>
      <c r="BG258" s="102"/>
      <c r="BH258" s="103"/>
      <c r="BI258" s="106"/>
      <c r="BJ258" s="41"/>
      <c r="BK258" s="42"/>
      <c r="BL258" s="226" t="str">
        <f t="shared" si="753"/>
        <v>Tree Intercropping</v>
      </c>
      <c r="BM258" s="102"/>
      <c r="BN258" s="103"/>
      <c r="BO258" s="106"/>
      <c r="BP258" s="41"/>
      <c r="BQ258" s="42"/>
      <c r="BR258" s="226" t="str">
        <f t="shared" si="754"/>
        <v>Tree Intercropping</v>
      </c>
      <c r="BS258" s="102"/>
      <c r="BT258" s="103"/>
      <c r="BU258" s="106"/>
      <c r="BV258" s="41"/>
      <c r="BW258" s="42"/>
      <c r="BX258" s="226" t="str">
        <f t="shared" si="755"/>
        <v>Tree Intercropping</v>
      </c>
      <c r="BY258" s="102"/>
      <c r="BZ258" s="103"/>
      <c r="CA258" s="104"/>
      <c r="CB258" s="55"/>
      <c r="CC258" s="56"/>
      <c r="CD258" s="226" t="str">
        <f t="shared" si="756"/>
        <v>Tree Intercropping</v>
      </c>
      <c r="CE258" s="102"/>
      <c r="CF258" s="103"/>
      <c r="CG258" s="104"/>
      <c r="CH258" s="55"/>
      <c r="CI258" s="56"/>
      <c r="CJ258" s="176">
        <f t="shared" si="739"/>
        <v>0</v>
      </c>
      <c r="CK258" s="226" t="str">
        <f t="shared" si="757"/>
        <v>Tree Intercropping</v>
      </c>
      <c r="CL258" s="102"/>
      <c r="CM258" s="103"/>
      <c r="CN258" s="106"/>
      <c r="CO258" s="41"/>
      <c r="CP258" s="42"/>
      <c r="CQ258" s="226" t="str">
        <f t="shared" si="758"/>
        <v>Tree Intercropping</v>
      </c>
      <c r="CR258" s="102"/>
      <c r="CS258" s="103"/>
      <c r="CT258" s="106"/>
      <c r="CU258" s="41"/>
      <c r="CV258" s="42"/>
      <c r="CW258" s="226" t="str">
        <f t="shared" si="759"/>
        <v>Tree Intercropping</v>
      </c>
      <c r="CX258" s="99"/>
      <c r="CY258" s="100"/>
      <c r="CZ258" s="104"/>
      <c r="DA258" s="55"/>
      <c r="DB258" s="56"/>
      <c r="DC258" s="226" t="str">
        <f t="shared" si="760"/>
        <v>Tree Intercropping</v>
      </c>
      <c r="DD258" s="99"/>
      <c r="DE258" s="100"/>
      <c r="DF258" s="104"/>
      <c r="DG258" s="55"/>
      <c r="DH258" s="56"/>
      <c r="DI258" s="226" t="str">
        <f t="shared" si="761"/>
        <v>Tree Intercropping</v>
      </c>
      <c r="DJ258" s="102"/>
      <c r="DK258" s="103"/>
      <c r="DL258" s="113"/>
      <c r="DM258" s="55"/>
      <c r="DN258" s="56"/>
      <c r="DO258" s="226" t="str">
        <f t="shared" si="762"/>
        <v>Tree Intercropping</v>
      </c>
      <c r="DP258" s="99"/>
      <c r="DQ258" s="100"/>
      <c r="DR258" s="104"/>
      <c r="DS258" s="55"/>
      <c r="DT258" s="56"/>
      <c r="DU258" s="226" t="str">
        <f>$B258</f>
        <v>Tree Intercropping</v>
      </c>
      <c r="DV258" s="99"/>
      <c r="DW258" s="100"/>
      <c r="DX258" s="104"/>
      <c r="DY258" s="55"/>
      <c r="DZ258" s="56"/>
      <c r="EA258" s="176">
        <f t="shared" si="740"/>
        <v>0</v>
      </c>
      <c r="EB258" s="226" t="str">
        <f t="shared" si="763"/>
        <v>Tree Intercropping</v>
      </c>
      <c r="EC258" s="102"/>
      <c r="ED258" s="103"/>
      <c r="EE258" s="106"/>
      <c r="EF258" s="41"/>
      <c r="EG258" s="42"/>
      <c r="EH258" s="226" t="str">
        <f t="shared" si="764"/>
        <v>Tree Intercropping</v>
      </c>
      <c r="EI258" s="102"/>
      <c r="EJ258" s="103"/>
      <c r="EK258" s="106"/>
      <c r="EL258" s="41"/>
      <c r="EM258" s="42"/>
      <c r="EN258" s="226" t="str">
        <f t="shared" si="765"/>
        <v>Tree Intercropping</v>
      </c>
      <c r="EO258" s="99"/>
      <c r="EP258" s="100"/>
      <c r="EQ258" s="104"/>
      <c r="ER258" s="55"/>
      <c r="ES258" s="56"/>
      <c r="ET258" s="226" t="str">
        <f t="shared" si="766"/>
        <v>Tree Intercropping</v>
      </c>
      <c r="EU258" s="99"/>
      <c r="EV258" s="100"/>
      <c r="EW258" s="104"/>
      <c r="EX258" s="55"/>
      <c r="EY258" s="56"/>
      <c r="EZ258" s="226" t="str">
        <f t="shared" si="767"/>
        <v>Tree Intercropping</v>
      </c>
      <c r="FA258" s="102"/>
      <c r="FB258" s="103"/>
      <c r="FC258" s="113"/>
      <c r="FD258" s="55"/>
      <c r="FE258" s="56"/>
      <c r="FF258" s="226" t="str">
        <f t="shared" si="768"/>
        <v>Tree Intercropping</v>
      </c>
      <c r="FG258" s="99"/>
      <c r="FH258" s="100"/>
      <c r="FI258" s="104"/>
      <c r="FJ258" s="55"/>
      <c r="FK258" s="56"/>
      <c r="FL258" s="226" t="str">
        <f t="shared" si="769"/>
        <v>Tree Intercropping</v>
      </c>
      <c r="FM258" s="99"/>
      <c r="FN258" s="100"/>
      <c r="FO258" s="104"/>
      <c r="FP258" s="55"/>
      <c r="FQ258" s="56"/>
      <c r="FR258" s="176">
        <f t="shared" si="741"/>
        <v>0</v>
      </c>
      <c r="FS258" s="34"/>
      <c r="FT258" s="34"/>
      <c r="FU258" s="34"/>
      <c r="FV258" s="33"/>
      <c r="FW258" s="37"/>
    </row>
    <row r="259" spans="1:179" ht="12.6" customHeight="1">
      <c r="A259" s="1094"/>
      <c r="B259" s="195" t="s">
        <v>98</v>
      </c>
      <c r="C259" s="226" t="str">
        <f t="shared" si="742"/>
        <v>Biochar</v>
      </c>
      <c r="D259" s="99"/>
      <c r="E259" s="100"/>
      <c r="F259" s="104"/>
      <c r="G259" s="55"/>
      <c r="H259" s="56"/>
      <c r="I259" s="226" t="str">
        <f t="shared" si="743"/>
        <v>Biochar</v>
      </c>
      <c r="J259" s="99"/>
      <c r="K259" s="100"/>
      <c r="L259" s="104"/>
      <c r="M259" s="55"/>
      <c r="N259" s="56"/>
      <c r="O259" s="226" t="str">
        <f t="shared" si="744"/>
        <v>Biochar</v>
      </c>
      <c r="P259" s="99"/>
      <c r="Q259" s="100"/>
      <c r="R259" s="104"/>
      <c r="S259" s="55"/>
      <c r="T259" s="56"/>
      <c r="U259" s="226" t="str">
        <f t="shared" si="745"/>
        <v>Biochar</v>
      </c>
      <c r="V259" s="99"/>
      <c r="W259" s="100"/>
      <c r="X259" s="104"/>
      <c r="Y259" s="55"/>
      <c r="Z259" s="56"/>
      <c r="AA259" s="226" t="str">
        <f t="shared" si="746"/>
        <v>Biochar</v>
      </c>
      <c r="AB259" s="99"/>
      <c r="AC259" s="100"/>
      <c r="AD259" s="104"/>
      <c r="AE259" s="55"/>
      <c r="AF259" s="56"/>
      <c r="AG259" s="226" t="str">
        <f t="shared" si="747"/>
        <v>Biochar</v>
      </c>
      <c r="AH259" s="99"/>
      <c r="AI259" s="100"/>
      <c r="AJ259" s="104"/>
      <c r="AK259" s="55"/>
      <c r="AL259" s="56"/>
      <c r="AM259" s="226" t="str">
        <f t="shared" si="748"/>
        <v>Biochar</v>
      </c>
      <c r="AN259" s="99"/>
      <c r="AO259" s="100"/>
      <c r="AP259" s="104"/>
      <c r="AQ259" s="55"/>
      <c r="AR259" s="56"/>
      <c r="AS259" s="176">
        <f t="shared" si="749"/>
        <v>0</v>
      </c>
      <c r="AT259" s="226" t="str">
        <f t="shared" si="750"/>
        <v>Biochar</v>
      </c>
      <c r="AU259" s="102"/>
      <c r="AV259" s="103"/>
      <c r="AW259" s="106"/>
      <c r="AX259" s="41"/>
      <c r="AY259" s="42"/>
      <c r="AZ259" s="226" t="str">
        <f t="shared" si="751"/>
        <v>Biochar</v>
      </c>
      <c r="BA259" s="102"/>
      <c r="BB259" s="103"/>
      <c r="BC259" s="106"/>
      <c r="BD259" s="41"/>
      <c r="BE259" s="42"/>
      <c r="BF259" s="226" t="str">
        <f t="shared" si="752"/>
        <v>Biochar</v>
      </c>
      <c r="BG259" s="102"/>
      <c r="BH259" s="103"/>
      <c r="BI259" s="106"/>
      <c r="BJ259" s="41"/>
      <c r="BK259" s="42"/>
      <c r="BL259" s="226" t="str">
        <f t="shared" si="753"/>
        <v>Biochar</v>
      </c>
      <c r="BM259" s="99"/>
      <c r="BN259" s="100"/>
      <c r="BO259" s="104"/>
      <c r="BP259" s="55"/>
      <c r="BQ259" s="56"/>
      <c r="BR259" s="226" t="str">
        <f t="shared" si="754"/>
        <v>Biochar</v>
      </c>
      <c r="BS259" s="99"/>
      <c r="BT259" s="100"/>
      <c r="BU259" s="104"/>
      <c r="BV259" s="55"/>
      <c r="BW259" s="56"/>
      <c r="BX259" s="226" t="str">
        <f t="shared" si="755"/>
        <v>Biochar</v>
      </c>
      <c r="BY259" s="99"/>
      <c r="BZ259" s="100"/>
      <c r="CA259" s="104"/>
      <c r="CB259" s="55"/>
      <c r="CC259" s="56"/>
      <c r="CD259" s="226" t="str">
        <f t="shared" si="756"/>
        <v>Biochar</v>
      </c>
      <c r="CE259" s="99"/>
      <c r="CF259" s="100"/>
      <c r="CG259" s="104"/>
      <c r="CH259" s="55"/>
      <c r="CI259" s="56"/>
      <c r="CJ259" s="176">
        <f t="shared" si="739"/>
        <v>0</v>
      </c>
      <c r="CK259" s="226" t="str">
        <f t="shared" si="757"/>
        <v>Biochar</v>
      </c>
      <c r="CL259" s="102"/>
      <c r="CM259" s="103"/>
      <c r="CN259" s="106"/>
      <c r="CO259" s="41"/>
      <c r="CP259" s="42"/>
      <c r="CQ259" s="226" t="str">
        <f t="shared" si="758"/>
        <v>Biochar</v>
      </c>
      <c r="CR259" s="102"/>
      <c r="CS259" s="103"/>
      <c r="CT259" s="106"/>
      <c r="CU259" s="41"/>
      <c r="CV259" s="42"/>
      <c r="CW259" s="226" t="str">
        <f t="shared" si="759"/>
        <v>Biochar</v>
      </c>
      <c r="CX259" s="99"/>
      <c r="CY259" s="100"/>
      <c r="CZ259" s="104"/>
      <c r="DA259" s="55"/>
      <c r="DB259" s="56"/>
      <c r="DC259" s="226" t="str">
        <f t="shared" si="760"/>
        <v>Biochar</v>
      </c>
      <c r="DD259" s="102"/>
      <c r="DE259" s="103"/>
      <c r="DF259" s="106"/>
      <c r="DG259" s="41"/>
      <c r="DH259" s="42"/>
      <c r="DI259" s="226" t="str">
        <f t="shared" si="761"/>
        <v>Biochar</v>
      </c>
      <c r="DJ259" s="102"/>
      <c r="DK259" s="103"/>
      <c r="DL259" s="106"/>
      <c r="DM259" s="41"/>
      <c r="DN259" s="42"/>
      <c r="DO259" s="226" t="str">
        <f t="shared" si="762"/>
        <v>Biochar</v>
      </c>
      <c r="DP259" s="102"/>
      <c r="DQ259" s="103"/>
      <c r="DR259" s="106"/>
      <c r="DS259" s="41"/>
      <c r="DT259" s="42"/>
      <c r="DU259" s="226" t="str">
        <f t="shared" si="770"/>
        <v>Biochar</v>
      </c>
      <c r="DV259" s="99"/>
      <c r="DW259" s="100"/>
      <c r="DX259" s="104"/>
      <c r="DY259" s="55"/>
      <c r="DZ259" s="56"/>
      <c r="EA259" s="176">
        <f t="shared" si="740"/>
        <v>0</v>
      </c>
      <c r="EB259" s="226" t="str">
        <f t="shared" si="763"/>
        <v>Biochar</v>
      </c>
      <c r="EC259" s="102"/>
      <c r="ED259" s="103"/>
      <c r="EE259" s="106"/>
      <c r="EF259" s="41"/>
      <c r="EG259" s="42"/>
      <c r="EH259" s="226" t="str">
        <f t="shared" si="764"/>
        <v>Biochar</v>
      </c>
      <c r="EI259" s="99"/>
      <c r="EJ259" s="100"/>
      <c r="EK259" s="104"/>
      <c r="EL259" s="55"/>
      <c r="EM259" s="56"/>
      <c r="EN259" s="226" t="str">
        <f t="shared" si="765"/>
        <v>Biochar</v>
      </c>
      <c r="EO259" s="102"/>
      <c r="EP259" s="103"/>
      <c r="EQ259" s="106"/>
      <c r="ER259" s="41"/>
      <c r="ES259" s="42"/>
      <c r="ET259" s="226" t="str">
        <f t="shared" si="766"/>
        <v>Biochar</v>
      </c>
      <c r="EU259" s="99"/>
      <c r="EV259" s="100"/>
      <c r="EW259" s="104"/>
      <c r="EX259" s="55"/>
      <c r="EY259" s="56"/>
      <c r="EZ259" s="226" t="str">
        <f t="shared" si="767"/>
        <v>Biochar</v>
      </c>
      <c r="FA259" s="102"/>
      <c r="FB259" s="103"/>
      <c r="FC259" s="106"/>
      <c r="FD259" s="41"/>
      <c r="FE259" s="42"/>
      <c r="FF259" s="226" t="str">
        <f t="shared" si="768"/>
        <v>Biochar</v>
      </c>
      <c r="FG259" s="102"/>
      <c r="FH259" s="103"/>
      <c r="FI259" s="106"/>
      <c r="FJ259" s="41"/>
      <c r="FK259" s="42"/>
      <c r="FL259" s="226" t="str">
        <f t="shared" si="769"/>
        <v>Biochar</v>
      </c>
      <c r="FM259" s="102"/>
      <c r="FN259" s="103"/>
      <c r="FO259" s="106"/>
      <c r="FP259" s="41"/>
      <c r="FQ259" s="42"/>
      <c r="FR259" s="176">
        <f t="shared" si="741"/>
        <v>0</v>
      </c>
      <c r="FS259" s="32"/>
      <c r="FT259" s="34"/>
      <c r="FU259" s="34"/>
      <c r="FV259" s="38"/>
      <c r="FW259" s="37"/>
    </row>
    <row r="260" spans="1:179" ht="12.6" customHeight="1">
      <c r="A260" s="1094"/>
      <c r="B260" s="195" t="s">
        <v>99</v>
      </c>
      <c r="C260" s="226" t="str">
        <f t="shared" si="742"/>
        <v>Irrigation Efficiency</v>
      </c>
      <c r="D260" s="99"/>
      <c r="E260" s="100"/>
      <c r="F260" s="104"/>
      <c r="G260" s="55"/>
      <c r="H260" s="56"/>
      <c r="I260" s="226" t="str">
        <f t="shared" si="743"/>
        <v>Irrigation Efficiency</v>
      </c>
      <c r="J260" s="99"/>
      <c r="K260" s="100"/>
      <c r="L260" s="104"/>
      <c r="M260" s="55"/>
      <c r="N260" s="56"/>
      <c r="O260" s="226" t="str">
        <f t="shared" si="744"/>
        <v>Irrigation Efficiency</v>
      </c>
      <c r="P260" s="99"/>
      <c r="Q260" s="100"/>
      <c r="R260" s="104"/>
      <c r="S260" s="55"/>
      <c r="T260" s="56"/>
      <c r="U260" s="226" t="str">
        <f t="shared" si="745"/>
        <v>Irrigation Efficiency</v>
      </c>
      <c r="V260" s="99"/>
      <c r="W260" s="100"/>
      <c r="X260" s="104"/>
      <c r="Y260" s="55"/>
      <c r="Z260" s="56"/>
      <c r="AA260" s="226" t="str">
        <f t="shared" si="746"/>
        <v>Irrigation Efficiency</v>
      </c>
      <c r="AB260" s="99"/>
      <c r="AC260" s="100"/>
      <c r="AD260" s="104"/>
      <c r="AE260" s="55"/>
      <c r="AF260" s="56"/>
      <c r="AG260" s="226" t="str">
        <f t="shared" si="747"/>
        <v>Irrigation Efficiency</v>
      </c>
      <c r="AH260" s="99"/>
      <c r="AI260" s="100"/>
      <c r="AJ260" s="104"/>
      <c r="AK260" s="55"/>
      <c r="AL260" s="56"/>
      <c r="AM260" s="226" t="str">
        <f t="shared" si="748"/>
        <v>Irrigation Efficiency</v>
      </c>
      <c r="AN260" s="99"/>
      <c r="AO260" s="100"/>
      <c r="AP260" s="104"/>
      <c r="AQ260" s="55"/>
      <c r="AR260" s="56"/>
      <c r="AS260" s="176">
        <f t="shared" si="749"/>
        <v>0</v>
      </c>
      <c r="AT260" s="226" t="str">
        <f t="shared" si="750"/>
        <v>Irrigation Efficiency</v>
      </c>
      <c r="AU260" s="102"/>
      <c r="AV260" s="103"/>
      <c r="AW260" s="106"/>
      <c r="AX260" s="41"/>
      <c r="AY260" s="42"/>
      <c r="AZ260" s="226" t="str">
        <f t="shared" si="751"/>
        <v>Irrigation Efficiency</v>
      </c>
      <c r="BA260" s="102"/>
      <c r="BB260" s="103"/>
      <c r="BC260" s="106"/>
      <c r="BD260" s="41"/>
      <c r="BE260" s="42"/>
      <c r="BF260" s="226" t="str">
        <f t="shared" si="752"/>
        <v>Irrigation Efficiency</v>
      </c>
      <c r="BG260" s="102"/>
      <c r="BH260" s="103"/>
      <c r="BI260" s="106"/>
      <c r="BJ260" s="41"/>
      <c r="BK260" s="42"/>
      <c r="BL260" s="226" t="str">
        <f t="shared" si="753"/>
        <v>Irrigation Efficiency</v>
      </c>
      <c r="BM260" s="99"/>
      <c r="BN260" s="100"/>
      <c r="BO260" s="104"/>
      <c r="BP260" s="55"/>
      <c r="BQ260" s="56"/>
      <c r="BR260" s="226" t="str">
        <f t="shared" si="754"/>
        <v>Irrigation Efficiency</v>
      </c>
      <c r="BS260" s="99"/>
      <c r="BT260" s="100"/>
      <c r="BU260" s="104"/>
      <c r="BV260" s="55"/>
      <c r="BW260" s="56"/>
      <c r="BX260" s="226" t="str">
        <f t="shared" si="755"/>
        <v>Irrigation Efficiency</v>
      </c>
      <c r="BY260" s="99"/>
      <c r="BZ260" s="100"/>
      <c r="CA260" s="104"/>
      <c r="CB260" s="55"/>
      <c r="CC260" s="56"/>
      <c r="CD260" s="226" t="str">
        <f t="shared" si="756"/>
        <v>Irrigation Efficiency</v>
      </c>
      <c r="CE260" s="99"/>
      <c r="CF260" s="100"/>
      <c r="CG260" s="104"/>
      <c r="CH260" s="55"/>
      <c r="CI260" s="56"/>
      <c r="CJ260" s="176">
        <f t="shared" si="739"/>
        <v>0</v>
      </c>
      <c r="CK260" s="226" t="str">
        <f t="shared" si="757"/>
        <v>Irrigation Efficiency</v>
      </c>
      <c r="CL260" s="102"/>
      <c r="CM260" s="103"/>
      <c r="CN260" s="106"/>
      <c r="CO260" s="41"/>
      <c r="CP260" s="42"/>
      <c r="CQ260" s="226" t="str">
        <f t="shared" si="758"/>
        <v>Irrigation Efficiency</v>
      </c>
      <c r="CR260" s="102"/>
      <c r="CS260" s="103"/>
      <c r="CT260" s="106"/>
      <c r="CU260" s="41"/>
      <c r="CV260" s="42"/>
      <c r="CW260" s="226" t="str">
        <f t="shared" si="759"/>
        <v>Irrigation Efficiency</v>
      </c>
      <c r="CX260" s="99"/>
      <c r="CY260" s="100"/>
      <c r="CZ260" s="104"/>
      <c r="DA260" s="55"/>
      <c r="DB260" s="56"/>
      <c r="DC260" s="226" t="str">
        <f t="shared" si="760"/>
        <v>Irrigation Efficiency</v>
      </c>
      <c r="DD260" s="99"/>
      <c r="DE260" s="100"/>
      <c r="DF260" s="104"/>
      <c r="DG260" s="55"/>
      <c r="DH260" s="56"/>
      <c r="DI260" s="226" t="str">
        <f t="shared" si="761"/>
        <v>Irrigation Efficiency</v>
      </c>
      <c r="DJ260" s="102"/>
      <c r="DK260" s="103"/>
      <c r="DL260" s="106"/>
      <c r="DM260" s="41"/>
      <c r="DN260" s="42"/>
      <c r="DO260" s="226" t="str">
        <f t="shared" si="762"/>
        <v>Irrigation Efficiency</v>
      </c>
      <c r="DP260" s="102"/>
      <c r="DQ260" s="103"/>
      <c r="DR260" s="106"/>
      <c r="DS260" s="41"/>
      <c r="DT260" s="42"/>
      <c r="DU260" s="226" t="str">
        <f t="shared" si="770"/>
        <v>Irrigation Efficiency</v>
      </c>
      <c r="DV260" s="99"/>
      <c r="DW260" s="100"/>
      <c r="DX260" s="104"/>
      <c r="DY260" s="55"/>
      <c r="DZ260" s="56"/>
      <c r="EA260" s="176">
        <f t="shared" si="740"/>
        <v>0</v>
      </c>
      <c r="EB260" s="226" t="str">
        <f t="shared" si="763"/>
        <v>Irrigation Efficiency</v>
      </c>
      <c r="EC260" s="102"/>
      <c r="ED260" s="103"/>
      <c r="EE260" s="106"/>
      <c r="EF260" s="41"/>
      <c r="EG260" s="42"/>
      <c r="EH260" s="226" t="str">
        <f t="shared" si="764"/>
        <v>Irrigation Efficiency</v>
      </c>
      <c r="EI260" s="102"/>
      <c r="EJ260" s="103"/>
      <c r="EK260" s="106"/>
      <c r="EL260" s="41"/>
      <c r="EM260" s="42"/>
      <c r="EN260" s="226" t="str">
        <f t="shared" si="765"/>
        <v>Irrigation Efficiency</v>
      </c>
      <c r="EO260" s="99"/>
      <c r="EP260" s="100"/>
      <c r="EQ260" s="104"/>
      <c r="ER260" s="55"/>
      <c r="ES260" s="56"/>
      <c r="ET260" s="226" t="str">
        <f t="shared" si="766"/>
        <v>Irrigation Efficiency</v>
      </c>
      <c r="EU260" s="99"/>
      <c r="EV260" s="100"/>
      <c r="EW260" s="104"/>
      <c r="EX260" s="55"/>
      <c r="EY260" s="56"/>
      <c r="EZ260" s="226" t="str">
        <f t="shared" si="767"/>
        <v>Irrigation Efficiency</v>
      </c>
      <c r="FA260" s="102"/>
      <c r="FB260" s="103"/>
      <c r="FC260" s="106"/>
      <c r="FD260" s="41"/>
      <c r="FE260" s="42"/>
      <c r="FF260" s="226" t="str">
        <f t="shared" si="768"/>
        <v>Irrigation Efficiency</v>
      </c>
      <c r="FG260" s="99"/>
      <c r="FH260" s="100"/>
      <c r="FI260" s="104"/>
      <c r="FJ260" s="55"/>
      <c r="FK260" s="56"/>
      <c r="FL260" s="226" t="str">
        <f t="shared" si="769"/>
        <v>Irrigation Efficiency</v>
      </c>
      <c r="FM260" s="99"/>
      <c r="FN260" s="100"/>
      <c r="FO260" s="104"/>
      <c r="FP260" s="55"/>
      <c r="FQ260" s="56"/>
      <c r="FR260" s="176">
        <f t="shared" si="741"/>
        <v>0</v>
      </c>
      <c r="FS260" s="32"/>
      <c r="FT260" s="34"/>
      <c r="FU260" s="34"/>
      <c r="FV260" s="38"/>
      <c r="FW260" s="37"/>
    </row>
    <row r="261" spans="1:179" ht="12.6" customHeight="1">
      <c r="A261" s="1094"/>
      <c r="B261" s="195" t="s">
        <v>100</v>
      </c>
      <c r="C261" s="226" t="str">
        <f t="shared" si="742"/>
        <v>Nutrient Management</v>
      </c>
      <c r="D261" s="99"/>
      <c r="E261" s="100"/>
      <c r="F261" s="104"/>
      <c r="G261" s="55"/>
      <c r="H261" s="56"/>
      <c r="I261" s="226" t="str">
        <f t="shared" si="743"/>
        <v>Nutrient Management</v>
      </c>
      <c r="J261" s="102"/>
      <c r="K261" s="103"/>
      <c r="L261" s="106"/>
      <c r="M261" s="41"/>
      <c r="N261" s="42"/>
      <c r="O261" s="226" t="str">
        <f t="shared" si="744"/>
        <v>Nutrient Management</v>
      </c>
      <c r="P261" s="99"/>
      <c r="Q261" s="100"/>
      <c r="R261" s="104"/>
      <c r="S261" s="55"/>
      <c r="T261" s="56"/>
      <c r="U261" s="226" t="str">
        <f t="shared" si="745"/>
        <v>Nutrient Management</v>
      </c>
      <c r="V261" s="99"/>
      <c r="W261" s="100"/>
      <c r="X261" s="104"/>
      <c r="Y261" s="55"/>
      <c r="Z261" s="56"/>
      <c r="AA261" s="226" t="str">
        <f t="shared" si="746"/>
        <v>Nutrient Management</v>
      </c>
      <c r="AB261" s="99"/>
      <c r="AC261" s="100"/>
      <c r="AD261" s="104"/>
      <c r="AE261" s="55"/>
      <c r="AF261" s="56"/>
      <c r="AG261" s="226" t="str">
        <f t="shared" si="747"/>
        <v>Nutrient Management</v>
      </c>
      <c r="AH261" s="99"/>
      <c r="AI261" s="100"/>
      <c r="AJ261" s="104"/>
      <c r="AK261" s="55"/>
      <c r="AL261" s="56"/>
      <c r="AM261" s="226" t="str">
        <f t="shared" si="748"/>
        <v>Nutrient Management</v>
      </c>
      <c r="AN261" s="102"/>
      <c r="AO261" s="103"/>
      <c r="AP261" s="106"/>
      <c r="AQ261" s="41"/>
      <c r="AR261" s="42"/>
      <c r="AS261" s="176">
        <f t="shared" si="749"/>
        <v>0</v>
      </c>
      <c r="AT261" s="226" t="str">
        <f t="shared" si="750"/>
        <v>Nutrient Management</v>
      </c>
      <c r="AU261" s="102"/>
      <c r="AV261" s="103"/>
      <c r="AW261" s="106"/>
      <c r="AX261" s="41"/>
      <c r="AY261" s="42"/>
      <c r="AZ261" s="226" t="str">
        <f t="shared" si="751"/>
        <v>Nutrient Management</v>
      </c>
      <c r="BA261" s="102"/>
      <c r="BB261" s="103"/>
      <c r="BC261" s="106"/>
      <c r="BD261" s="41"/>
      <c r="BE261" s="42"/>
      <c r="BF261" s="226" t="str">
        <f t="shared" si="752"/>
        <v>Nutrient Management</v>
      </c>
      <c r="BG261" s="102"/>
      <c r="BH261" s="103"/>
      <c r="BI261" s="106"/>
      <c r="BJ261" s="41"/>
      <c r="BK261" s="42"/>
      <c r="BL261" s="226" t="str">
        <f t="shared" si="753"/>
        <v>Nutrient Management</v>
      </c>
      <c r="BM261" s="99"/>
      <c r="BN261" s="100"/>
      <c r="BO261" s="104"/>
      <c r="BP261" s="55"/>
      <c r="BQ261" s="56"/>
      <c r="BR261" s="226" t="str">
        <f t="shared" si="754"/>
        <v>Nutrient Management</v>
      </c>
      <c r="BS261" s="99"/>
      <c r="BT261" s="100"/>
      <c r="BU261" s="104"/>
      <c r="BV261" s="55"/>
      <c r="BW261" s="56"/>
      <c r="BX261" s="226" t="str">
        <f t="shared" si="755"/>
        <v>Nutrient Management</v>
      </c>
      <c r="BY261" s="99"/>
      <c r="BZ261" s="100"/>
      <c r="CA261" s="104"/>
      <c r="CB261" s="55"/>
      <c r="CC261" s="56"/>
      <c r="CD261" s="226" t="str">
        <f t="shared" si="756"/>
        <v>Nutrient Management</v>
      </c>
      <c r="CE261" s="99"/>
      <c r="CF261" s="100"/>
      <c r="CG261" s="104"/>
      <c r="CH261" s="55"/>
      <c r="CI261" s="56"/>
      <c r="CJ261" s="176">
        <f t="shared" si="739"/>
        <v>0</v>
      </c>
      <c r="CK261" s="226" t="str">
        <f t="shared" si="757"/>
        <v>Nutrient Management</v>
      </c>
      <c r="CL261" s="102"/>
      <c r="CM261" s="103"/>
      <c r="CN261" s="106"/>
      <c r="CO261" s="41"/>
      <c r="CP261" s="42"/>
      <c r="CQ261" s="226" t="str">
        <f t="shared" si="758"/>
        <v>Nutrient Management</v>
      </c>
      <c r="CR261" s="102"/>
      <c r="CS261" s="103"/>
      <c r="CT261" s="106"/>
      <c r="CU261" s="41"/>
      <c r="CV261" s="42"/>
      <c r="CW261" s="226" t="str">
        <f t="shared" si="759"/>
        <v>Nutrient Management</v>
      </c>
      <c r="CX261" s="99"/>
      <c r="CY261" s="100"/>
      <c r="CZ261" s="104"/>
      <c r="DA261" s="55"/>
      <c r="DB261" s="56"/>
      <c r="DC261" s="226" t="str">
        <f t="shared" si="760"/>
        <v>Nutrient Management</v>
      </c>
      <c r="DD261" s="99"/>
      <c r="DE261" s="100"/>
      <c r="DF261" s="104"/>
      <c r="DG261" s="55"/>
      <c r="DH261" s="56"/>
      <c r="DI261" s="226" t="str">
        <f t="shared" si="761"/>
        <v>Nutrient Management</v>
      </c>
      <c r="DJ261" s="102"/>
      <c r="DK261" s="103"/>
      <c r="DL261" s="106"/>
      <c r="DM261" s="41"/>
      <c r="DN261" s="42"/>
      <c r="DO261" s="226" t="str">
        <f t="shared" si="762"/>
        <v>Nutrient Management</v>
      </c>
      <c r="DP261" s="99"/>
      <c r="DQ261" s="100"/>
      <c r="DR261" s="104"/>
      <c r="DS261" s="55"/>
      <c r="DT261" s="56"/>
      <c r="DU261" s="226" t="str">
        <f t="shared" si="770"/>
        <v>Nutrient Management</v>
      </c>
      <c r="DV261" s="99"/>
      <c r="DW261" s="100"/>
      <c r="DX261" s="104"/>
      <c r="DY261" s="55"/>
      <c r="DZ261" s="56"/>
      <c r="EA261" s="176">
        <f t="shared" si="740"/>
        <v>0</v>
      </c>
      <c r="EB261" s="226" t="str">
        <f t="shared" si="763"/>
        <v>Nutrient Management</v>
      </c>
      <c r="EC261" s="102"/>
      <c r="ED261" s="103"/>
      <c r="EE261" s="106"/>
      <c r="EF261" s="41"/>
      <c r="EG261" s="42"/>
      <c r="EH261" s="226" t="str">
        <f t="shared" si="764"/>
        <v>Nutrient Management</v>
      </c>
      <c r="EI261" s="102"/>
      <c r="EJ261" s="103"/>
      <c r="EK261" s="106"/>
      <c r="EL261" s="41"/>
      <c r="EM261" s="42"/>
      <c r="EN261" s="226" t="str">
        <f t="shared" si="765"/>
        <v>Nutrient Management</v>
      </c>
      <c r="EO261" s="99"/>
      <c r="EP261" s="100"/>
      <c r="EQ261" s="104"/>
      <c r="ER261" s="55"/>
      <c r="ES261" s="56"/>
      <c r="ET261" s="226" t="str">
        <f t="shared" si="766"/>
        <v>Nutrient Management</v>
      </c>
      <c r="EU261" s="99"/>
      <c r="EV261" s="100"/>
      <c r="EW261" s="104"/>
      <c r="EX261" s="55"/>
      <c r="EY261" s="56"/>
      <c r="EZ261" s="226" t="str">
        <f t="shared" si="767"/>
        <v>Nutrient Management</v>
      </c>
      <c r="FA261" s="102"/>
      <c r="FB261" s="103"/>
      <c r="FC261" s="106"/>
      <c r="FD261" s="41"/>
      <c r="FE261" s="42"/>
      <c r="FF261" s="226" t="str">
        <f t="shared" si="768"/>
        <v>Nutrient Management</v>
      </c>
      <c r="FG261" s="99"/>
      <c r="FH261" s="100"/>
      <c r="FI261" s="104"/>
      <c r="FJ261" s="55"/>
      <c r="FK261" s="56"/>
      <c r="FL261" s="226" t="str">
        <f t="shared" si="769"/>
        <v>Nutrient Management</v>
      </c>
      <c r="FM261" s="99"/>
      <c r="FN261" s="100"/>
      <c r="FO261" s="104"/>
      <c r="FP261" s="55"/>
      <c r="FQ261" s="56"/>
      <c r="FR261" s="176">
        <f t="shared" si="741"/>
        <v>0</v>
      </c>
      <c r="FS261" s="34"/>
      <c r="FT261" s="34"/>
      <c r="FU261" s="34"/>
      <c r="FV261" s="33"/>
      <c r="FW261" s="37"/>
    </row>
    <row r="262" spans="1:179" ht="12.6" customHeight="1">
      <c r="A262" s="1094"/>
      <c r="B262" s="195" t="s">
        <v>690</v>
      </c>
      <c r="C262" s="226" t="str">
        <f t="shared" si="742"/>
        <v>Boreal Forest Restoration</v>
      </c>
      <c r="D262" s="99"/>
      <c r="E262" s="100"/>
      <c r="F262" s="104"/>
      <c r="G262" s="55"/>
      <c r="H262" s="56"/>
      <c r="I262" s="226" t="str">
        <f t="shared" si="743"/>
        <v>Boreal Forest Restoration</v>
      </c>
      <c r="J262" s="102"/>
      <c r="K262" s="103"/>
      <c r="L262" s="106"/>
      <c r="M262" s="41"/>
      <c r="N262" s="42"/>
      <c r="O262" s="226" t="str">
        <f t="shared" si="744"/>
        <v>Boreal Forest Restoration</v>
      </c>
      <c r="P262" s="99"/>
      <c r="Q262" s="100"/>
      <c r="R262" s="104"/>
      <c r="S262" s="55"/>
      <c r="T262" s="56"/>
      <c r="U262" s="226" t="str">
        <f t="shared" si="745"/>
        <v>Boreal Forest Restoration</v>
      </c>
      <c r="V262" s="99"/>
      <c r="W262" s="100"/>
      <c r="X262" s="104"/>
      <c r="Y262" s="55"/>
      <c r="Z262" s="56"/>
      <c r="AA262" s="226" t="str">
        <f t="shared" si="746"/>
        <v>Boreal Forest Restoration</v>
      </c>
      <c r="AB262" s="102"/>
      <c r="AC262" s="103"/>
      <c r="AD262" s="106"/>
      <c r="AE262" s="41"/>
      <c r="AF262" s="42"/>
      <c r="AG262" s="226" t="str">
        <f t="shared" si="747"/>
        <v>Boreal Forest Restoration</v>
      </c>
      <c r="AH262" s="102"/>
      <c r="AI262" s="103"/>
      <c r="AJ262" s="106"/>
      <c r="AK262" s="41"/>
      <c r="AL262" s="42"/>
      <c r="AM262" s="226" t="str">
        <f t="shared" si="748"/>
        <v>Boreal Forest Restoration</v>
      </c>
      <c r="AN262" s="102"/>
      <c r="AO262" s="103"/>
      <c r="AP262" s="106"/>
      <c r="AQ262" s="41"/>
      <c r="AR262" s="42"/>
      <c r="AS262" s="176">
        <f t="shared" si="749"/>
        <v>0</v>
      </c>
      <c r="AT262" s="226" t="str">
        <f t="shared" si="750"/>
        <v>Boreal Forest Restoration</v>
      </c>
      <c r="AU262" s="102"/>
      <c r="AV262" s="103"/>
      <c r="AW262" s="106"/>
      <c r="AX262" s="41"/>
      <c r="AY262" s="42"/>
      <c r="AZ262" s="226" t="str">
        <f t="shared" si="751"/>
        <v>Boreal Forest Restoration</v>
      </c>
      <c r="BA262" s="102"/>
      <c r="BB262" s="103"/>
      <c r="BC262" s="106"/>
      <c r="BD262" s="41"/>
      <c r="BE262" s="42"/>
      <c r="BF262" s="226" t="str">
        <f t="shared" si="752"/>
        <v>Boreal Forest Restoration</v>
      </c>
      <c r="BG262" s="102"/>
      <c r="BH262" s="103"/>
      <c r="BI262" s="106"/>
      <c r="BJ262" s="41"/>
      <c r="BK262" s="42"/>
      <c r="BL262" s="226" t="str">
        <f t="shared" si="753"/>
        <v>Boreal Forest Restoration</v>
      </c>
      <c r="BM262" s="99"/>
      <c r="BN262" s="100"/>
      <c r="BO262" s="104"/>
      <c r="BP262" s="55"/>
      <c r="BQ262" s="56"/>
      <c r="BR262" s="226" t="str">
        <f t="shared" si="754"/>
        <v>Boreal Forest Restoration</v>
      </c>
      <c r="BS262" s="99"/>
      <c r="BT262" s="100"/>
      <c r="BU262" s="106"/>
      <c r="BV262" s="41"/>
      <c r="BW262" s="42"/>
      <c r="BX262" s="226" t="str">
        <f t="shared" si="755"/>
        <v>Boreal Forest Restoration</v>
      </c>
      <c r="BY262" s="99"/>
      <c r="BZ262" s="100"/>
      <c r="CA262" s="104"/>
      <c r="CB262" s="55"/>
      <c r="CC262" s="56"/>
      <c r="CD262" s="226" t="str">
        <f t="shared" si="756"/>
        <v>Boreal Forest Restoration</v>
      </c>
      <c r="CE262" s="99"/>
      <c r="CF262" s="100"/>
      <c r="CG262" s="104"/>
      <c r="CH262" s="55"/>
      <c r="CI262" s="56"/>
      <c r="CJ262" s="176">
        <f t="shared" si="739"/>
        <v>0</v>
      </c>
      <c r="CK262" s="226" t="str">
        <f t="shared" si="757"/>
        <v>Boreal Forest Restoration</v>
      </c>
      <c r="CL262" s="102"/>
      <c r="CM262" s="103"/>
      <c r="CN262" s="106"/>
      <c r="CO262" s="41"/>
      <c r="CP262" s="42"/>
      <c r="CQ262" s="226" t="str">
        <f t="shared" si="758"/>
        <v>Boreal Forest Restoration</v>
      </c>
      <c r="CR262" s="102"/>
      <c r="CS262" s="103"/>
      <c r="CT262" s="106"/>
      <c r="CU262" s="41"/>
      <c r="CV262" s="42"/>
      <c r="CW262" s="226" t="str">
        <f t="shared" si="759"/>
        <v>Boreal Forest Restoration</v>
      </c>
      <c r="CX262" s="99"/>
      <c r="CY262" s="100"/>
      <c r="CZ262" s="104"/>
      <c r="DA262" s="55"/>
      <c r="DB262" s="56"/>
      <c r="DC262" s="226" t="str">
        <f t="shared" si="760"/>
        <v>Boreal Forest Restoration</v>
      </c>
      <c r="DD262" s="99"/>
      <c r="DE262" s="100"/>
      <c r="DF262" s="104"/>
      <c r="DG262" s="55"/>
      <c r="DH262" s="56"/>
      <c r="DI262" s="226" t="str">
        <f t="shared" si="761"/>
        <v>Boreal Forest Restoration</v>
      </c>
      <c r="DJ262" s="102"/>
      <c r="DK262" s="103"/>
      <c r="DL262" s="106"/>
      <c r="DM262" s="41"/>
      <c r="DN262" s="42"/>
      <c r="DO262" s="226" t="str">
        <f t="shared" si="762"/>
        <v>Boreal Forest Restoration</v>
      </c>
      <c r="DP262" s="99"/>
      <c r="DQ262" s="100"/>
      <c r="DR262" s="104"/>
      <c r="DS262" s="55"/>
      <c r="DT262" s="56"/>
      <c r="DU262" s="226" t="str">
        <f t="shared" si="770"/>
        <v>Boreal Forest Restoration</v>
      </c>
      <c r="DV262" s="99"/>
      <c r="DW262" s="100"/>
      <c r="DX262" s="104"/>
      <c r="DY262" s="55"/>
      <c r="DZ262" s="56"/>
      <c r="EA262" s="176">
        <f t="shared" si="740"/>
        <v>0</v>
      </c>
      <c r="EB262" s="226" t="str">
        <f t="shared" si="763"/>
        <v>Boreal Forest Restoration</v>
      </c>
      <c r="EC262" s="102"/>
      <c r="ED262" s="103"/>
      <c r="EE262" s="106"/>
      <c r="EF262" s="41"/>
      <c r="EG262" s="42"/>
      <c r="EH262" s="226" t="str">
        <f t="shared" si="764"/>
        <v>Boreal Forest Restoration</v>
      </c>
      <c r="EI262" s="102"/>
      <c r="EJ262" s="103"/>
      <c r="EK262" s="106"/>
      <c r="EL262" s="41"/>
      <c r="EM262" s="42"/>
      <c r="EN262" s="226" t="str">
        <f t="shared" si="765"/>
        <v>Boreal Forest Restoration</v>
      </c>
      <c r="EO262" s="99"/>
      <c r="EP262" s="100"/>
      <c r="EQ262" s="104"/>
      <c r="ER262" s="55"/>
      <c r="ES262" s="56"/>
      <c r="ET262" s="226" t="str">
        <f t="shared" si="766"/>
        <v>Boreal Forest Restoration</v>
      </c>
      <c r="EU262" s="99"/>
      <c r="EV262" s="100"/>
      <c r="EW262" s="104"/>
      <c r="EX262" s="55"/>
      <c r="EY262" s="56"/>
      <c r="EZ262" s="226" t="str">
        <f t="shared" si="767"/>
        <v>Boreal Forest Restoration</v>
      </c>
      <c r="FA262" s="102"/>
      <c r="FB262" s="103"/>
      <c r="FC262" s="106"/>
      <c r="FD262" s="41"/>
      <c r="FE262" s="42"/>
      <c r="FF262" s="226" t="str">
        <f t="shared" si="768"/>
        <v>Boreal Forest Restoration</v>
      </c>
      <c r="FG262" s="99"/>
      <c r="FH262" s="100"/>
      <c r="FI262" s="104"/>
      <c r="FJ262" s="55"/>
      <c r="FK262" s="56"/>
      <c r="FL262" s="226" t="str">
        <f t="shared" si="769"/>
        <v>Boreal Forest Restoration</v>
      </c>
      <c r="FM262" s="99"/>
      <c r="FN262" s="100"/>
      <c r="FO262" s="104"/>
      <c r="FP262" s="55"/>
      <c r="FQ262" s="56"/>
      <c r="FR262" s="176">
        <f t="shared" si="741"/>
        <v>0</v>
      </c>
      <c r="FS262" s="34"/>
      <c r="FT262" s="34"/>
      <c r="FU262" s="34"/>
      <c r="FV262" s="33"/>
      <c r="FW262" s="37"/>
    </row>
    <row r="263" spans="1:179" ht="12.6" customHeight="1" thickBot="1">
      <c r="A263" s="1094"/>
      <c r="B263" s="195" t="s">
        <v>549</v>
      </c>
      <c r="C263" s="226" t="str">
        <f t="shared" si="742"/>
        <v>Sustainable Intensification</v>
      </c>
      <c r="D263" s="102"/>
      <c r="E263" s="103"/>
      <c r="F263" s="106"/>
      <c r="G263" s="41"/>
      <c r="H263" s="42"/>
      <c r="I263" s="226" t="str">
        <f t="shared" si="743"/>
        <v>Sustainable Intensification</v>
      </c>
      <c r="J263" s="102"/>
      <c r="K263" s="103"/>
      <c r="L263" s="106"/>
      <c r="M263" s="41"/>
      <c r="N263" s="42"/>
      <c r="O263" s="226" t="str">
        <f t="shared" si="744"/>
        <v>Sustainable Intensification</v>
      </c>
      <c r="P263" s="99"/>
      <c r="Q263" s="100"/>
      <c r="R263" s="104"/>
      <c r="S263" s="55"/>
      <c r="T263" s="56"/>
      <c r="U263" s="226" t="str">
        <f t="shared" si="745"/>
        <v>Sustainable Intensification</v>
      </c>
      <c r="V263" s="102"/>
      <c r="W263" s="103"/>
      <c r="X263" s="106"/>
      <c r="Y263" s="41"/>
      <c r="Z263" s="42"/>
      <c r="AA263" s="226" t="str">
        <f t="shared" si="746"/>
        <v>Sustainable Intensification</v>
      </c>
      <c r="AB263" s="102"/>
      <c r="AC263" s="103"/>
      <c r="AD263" s="106"/>
      <c r="AE263" s="41"/>
      <c r="AF263" s="42"/>
      <c r="AG263" s="226" t="str">
        <f t="shared" si="747"/>
        <v>Sustainable Intensification</v>
      </c>
      <c r="AH263" s="102"/>
      <c r="AI263" s="103"/>
      <c r="AJ263" s="106"/>
      <c r="AK263" s="41"/>
      <c r="AL263" s="42"/>
      <c r="AM263" s="226" t="str">
        <f t="shared" si="748"/>
        <v>Sustainable Intensification</v>
      </c>
      <c r="AN263" s="102"/>
      <c r="AO263" s="103"/>
      <c r="AP263" s="106"/>
      <c r="AQ263" s="41"/>
      <c r="AR263" s="42"/>
      <c r="AS263" s="176">
        <f t="shared" si="749"/>
        <v>0</v>
      </c>
      <c r="AT263" s="226" t="str">
        <f t="shared" si="750"/>
        <v>Sustainable Intensification</v>
      </c>
      <c r="AU263" s="102"/>
      <c r="AV263" s="103"/>
      <c r="AW263" s="106"/>
      <c r="AX263" s="41"/>
      <c r="AY263" s="42"/>
      <c r="AZ263" s="226" t="str">
        <f t="shared" si="751"/>
        <v>Sustainable Intensification</v>
      </c>
      <c r="BA263" s="102"/>
      <c r="BB263" s="103"/>
      <c r="BC263" s="106"/>
      <c r="BD263" s="41"/>
      <c r="BE263" s="42"/>
      <c r="BF263" s="226" t="str">
        <f t="shared" si="752"/>
        <v>Sustainable Intensification</v>
      </c>
      <c r="BG263" s="102"/>
      <c r="BH263" s="103"/>
      <c r="BI263" s="106"/>
      <c r="BJ263" s="41"/>
      <c r="BK263" s="42"/>
      <c r="BL263" s="226" t="str">
        <f t="shared" si="753"/>
        <v>Sustainable Intensification</v>
      </c>
      <c r="BM263" s="102"/>
      <c r="BN263" s="103"/>
      <c r="BO263" s="106"/>
      <c r="BP263" s="41"/>
      <c r="BQ263" s="42"/>
      <c r="BR263" s="226" t="str">
        <f t="shared" si="754"/>
        <v>Sustainable Intensification</v>
      </c>
      <c r="BS263" s="102"/>
      <c r="BT263" s="103"/>
      <c r="BU263" s="106"/>
      <c r="BV263" s="41"/>
      <c r="BW263" s="42"/>
      <c r="BX263" s="226" t="str">
        <f t="shared" si="755"/>
        <v>Sustainable Intensification</v>
      </c>
      <c r="BY263" s="102"/>
      <c r="BZ263" s="103"/>
      <c r="CA263" s="106"/>
      <c r="CB263" s="41"/>
      <c r="CC263" s="42"/>
      <c r="CD263" s="226" t="str">
        <f t="shared" si="756"/>
        <v>Sustainable Intensification</v>
      </c>
      <c r="CE263" s="102"/>
      <c r="CF263" s="103"/>
      <c r="CG263" s="106"/>
      <c r="CH263" s="41"/>
      <c r="CI263" s="42"/>
      <c r="CJ263" s="176">
        <f t="shared" ref="CJ263" si="772">SUM(AV263+BB263+BH263+BN263+BT263+BZ263+CF263)+SUM(AY263+BE263+BK263+BQ263+BW263+CC263+CI263)</f>
        <v>0</v>
      </c>
      <c r="CK263" s="226" t="str">
        <f t="shared" si="757"/>
        <v>Sustainable Intensification</v>
      </c>
      <c r="CL263" s="102"/>
      <c r="CM263" s="103"/>
      <c r="CN263" s="106"/>
      <c r="CO263" s="41"/>
      <c r="CP263" s="42"/>
      <c r="CQ263" s="226" t="str">
        <f t="shared" si="758"/>
        <v>Sustainable Intensification</v>
      </c>
      <c r="CR263" s="102"/>
      <c r="CS263" s="103"/>
      <c r="CT263" s="106"/>
      <c r="CU263" s="41"/>
      <c r="CV263" s="42"/>
      <c r="CW263" s="226" t="str">
        <f t="shared" si="759"/>
        <v>Sustainable Intensification</v>
      </c>
      <c r="CX263" s="102"/>
      <c r="CY263" s="103"/>
      <c r="CZ263" s="106"/>
      <c r="DA263" s="41"/>
      <c r="DB263" s="42"/>
      <c r="DC263" s="226" t="str">
        <f t="shared" si="760"/>
        <v>Sustainable Intensification</v>
      </c>
      <c r="DD263" s="102"/>
      <c r="DE263" s="103"/>
      <c r="DF263" s="106"/>
      <c r="DG263" s="41"/>
      <c r="DH263" s="42"/>
      <c r="DI263" s="226" t="str">
        <f t="shared" si="761"/>
        <v>Sustainable Intensification</v>
      </c>
      <c r="DJ263" s="102"/>
      <c r="DK263" s="103"/>
      <c r="DL263" s="106"/>
      <c r="DM263" s="41"/>
      <c r="DN263" s="42"/>
      <c r="DO263" s="226" t="str">
        <f t="shared" si="762"/>
        <v>Sustainable Intensification</v>
      </c>
      <c r="DP263" s="102"/>
      <c r="DQ263" s="103"/>
      <c r="DR263" s="106"/>
      <c r="DS263" s="41"/>
      <c r="DT263" s="42"/>
      <c r="DU263" s="226" t="str">
        <f>$B263</f>
        <v>Sustainable Intensification</v>
      </c>
      <c r="DV263" s="102"/>
      <c r="DW263" s="103"/>
      <c r="DX263" s="106"/>
      <c r="DY263" s="41"/>
      <c r="DZ263" s="42"/>
      <c r="EA263" s="176">
        <f t="shared" ref="EA263" si="773">SUM(CM263+CS263+CY263+DE263+DK263+DQ263+DW263)+SUM(CP263+CV263+DB263+DH263+DN263+DT263+DZ263)</f>
        <v>0</v>
      </c>
      <c r="EB263" s="226" t="str">
        <f t="shared" si="763"/>
        <v>Sustainable Intensification</v>
      </c>
      <c r="EC263" s="102"/>
      <c r="ED263" s="103"/>
      <c r="EE263" s="106"/>
      <c r="EF263" s="41"/>
      <c r="EG263" s="42"/>
      <c r="EH263" s="226" t="str">
        <f t="shared" si="764"/>
        <v>Sustainable Intensification</v>
      </c>
      <c r="EI263" s="102"/>
      <c r="EJ263" s="103"/>
      <c r="EK263" s="106"/>
      <c r="EL263" s="41"/>
      <c r="EM263" s="42"/>
      <c r="EN263" s="226" t="str">
        <f t="shared" si="765"/>
        <v>Sustainable Intensification</v>
      </c>
      <c r="EO263" s="102"/>
      <c r="EP263" s="103"/>
      <c r="EQ263" s="106"/>
      <c r="ER263" s="41"/>
      <c r="ES263" s="42"/>
      <c r="ET263" s="226" t="str">
        <f t="shared" si="766"/>
        <v>Sustainable Intensification</v>
      </c>
      <c r="EU263" s="102"/>
      <c r="EV263" s="103"/>
      <c r="EW263" s="106"/>
      <c r="EX263" s="41"/>
      <c r="EY263" s="42"/>
      <c r="EZ263" s="226" t="str">
        <f t="shared" si="767"/>
        <v>Sustainable Intensification</v>
      </c>
      <c r="FA263" s="102"/>
      <c r="FB263" s="103"/>
      <c r="FC263" s="106"/>
      <c r="FD263" s="41"/>
      <c r="FE263" s="42"/>
      <c r="FF263" s="226" t="str">
        <f t="shared" si="768"/>
        <v>Sustainable Intensification</v>
      </c>
      <c r="FG263" s="102"/>
      <c r="FH263" s="103"/>
      <c r="FI263" s="106"/>
      <c r="FJ263" s="41"/>
      <c r="FK263" s="42"/>
      <c r="FL263" s="226" t="str">
        <f t="shared" si="769"/>
        <v>Sustainable Intensification</v>
      </c>
      <c r="FM263" s="102"/>
      <c r="FN263" s="103"/>
      <c r="FO263" s="106"/>
      <c r="FP263" s="41"/>
      <c r="FQ263" s="42"/>
      <c r="FR263" s="176">
        <f t="shared" ref="FR263" si="774">SUM(ED263+EJ263+EP263+EV263+FB263+FH263+FN263)+SUM(EG263+EM263+ES263+EY263+FE263+FK263+FQ263)</f>
        <v>0</v>
      </c>
      <c r="FS263" s="32"/>
      <c r="FT263" s="34"/>
      <c r="FU263" s="34"/>
      <c r="FV263" s="33"/>
      <c r="FW263" s="37"/>
    </row>
    <row r="264" spans="1:179" s="190" customFormat="1" ht="12.6" customHeight="1" thickBot="1">
      <c r="A264" s="1094"/>
      <c r="B264" s="224"/>
      <c r="C264" s="235" t="s">
        <v>0</v>
      </c>
      <c r="D264" s="185"/>
      <c r="E264" s="186" t="s">
        <v>71</v>
      </c>
      <c r="F264" s="187"/>
      <c r="G264" s="186">
        <f>1-SUM(G235:G263)</f>
        <v>0</v>
      </c>
      <c r="H264" s="185"/>
      <c r="I264" s="238" t="s">
        <v>0</v>
      </c>
      <c r="J264" s="185"/>
      <c r="K264" s="186" t="s">
        <v>71</v>
      </c>
      <c r="L264" s="187"/>
      <c r="M264" s="186">
        <f>1-SUM(M235:M263)</f>
        <v>0</v>
      </c>
      <c r="N264" s="185"/>
      <c r="O264" s="238" t="s">
        <v>0</v>
      </c>
      <c r="P264" s="185"/>
      <c r="Q264" s="186" t="s">
        <v>71</v>
      </c>
      <c r="R264" s="187"/>
      <c r="S264" s="186">
        <f>1-SUM(S235:S263)</f>
        <v>0</v>
      </c>
      <c r="T264" s="185"/>
      <c r="U264" s="235" t="s">
        <v>0</v>
      </c>
      <c r="V264" s="185"/>
      <c r="W264" s="186" t="s">
        <v>71</v>
      </c>
      <c r="X264" s="187"/>
      <c r="Y264" s="186">
        <f>1-SUM(Y236:Y263)</f>
        <v>0.96464949675564238</v>
      </c>
      <c r="Z264" s="185"/>
      <c r="AA264" s="238" t="s">
        <v>0</v>
      </c>
      <c r="AB264" s="185"/>
      <c r="AC264" s="186" t="s">
        <v>71</v>
      </c>
      <c r="AD264" s="187"/>
      <c r="AE264" s="186">
        <f>1-SUM(AE236:AE263)</f>
        <v>0.96464949675564238</v>
      </c>
      <c r="AF264" s="185"/>
      <c r="AG264" s="238" t="s">
        <v>0</v>
      </c>
      <c r="AH264" s="185"/>
      <c r="AI264" s="186" t="s">
        <v>71</v>
      </c>
      <c r="AJ264" s="187"/>
      <c r="AK264" s="186">
        <f>1-SUM(AK236:AK263)</f>
        <v>0.96464949675564238</v>
      </c>
      <c r="AL264" s="185"/>
      <c r="AM264" s="238" t="s">
        <v>0</v>
      </c>
      <c r="AN264" s="185"/>
      <c r="AO264" s="186" t="s">
        <v>71</v>
      </c>
      <c r="AP264" s="187"/>
      <c r="AQ264" s="186">
        <f>1-SUM(AQ236:AQ263)</f>
        <v>0.96464949675564238</v>
      </c>
      <c r="AR264" s="185"/>
      <c r="AS264" s="188"/>
      <c r="AT264" s="238" t="s">
        <v>0</v>
      </c>
      <c r="AU264" s="185"/>
      <c r="AV264" s="189" t="s">
        <v>71</v>
      </c>
      <c r="AX264" s="136">
        <f>1-SUM(AX235:AX263)</f>
        <v>0.82621657209388566</v>
      </c>
      <c r="AY264" s="185"/>
      <c r="AZ264" s="238" t="s">
        <v>0</v>
      </c>
      <c r="BA264" s="185"/>
      <c r="BB264" s="189" t="s">
        <v>71</v>
      </c>
      <c r="BD264" s="136">
        <f>1-SUM(BD235:BD263)</f>
        <v>0.82621657209388566</v>
      </c>
      <c r="BE264" s="185"/>
      <c r="BF264" s="238" t="s">
        <v>0</v>
      </c>
      <c r="BG264" s="185"/>
      <c r="BH264" s="189" t="s">
        <v>71</v>
      </c>
      <c r="BJ264" s="136">
        <f>1-SUM(BJ235:BJ263)</f>
        <v>0.82621657209388566</v>
      </c>
      <c r="BK264" s="185"/>
      <c r="BL264" s="238" t="s">
        <v>0</v>
      </c>
      <c r="BM264" s="185"/>
      <c r="BN264" s="189" t="s">
        <v>71</v>
      </c>
      <c r="BP264" s="136">
        <f>1-SUM(BP235:BP263)</f>
        <v>1</v>
      </c>
      <c r="BQ264" s="185"/>
      <c r="BR264" s="238" t="s">
        <v>0</v>
      </c>
      <c r="BS264" s="185"/>
      <c r="BT264" s="189" t="s">
        <v>71</v>
      </c>
      <c r="BV264" s="136">
        <f>1-SUM(BV235:BV263)</f>
        <v>1</v>
      </c>
      <c r="BW264" s="185"/>
      <c r="BX264" s="238" t="s">
        <v>0</v>
      </c>
      <c r="BY264" s="185"/>
      <c r="BZ264" s="189" t="s">
        <v>71</v>
      </c>
      <c r="CB264" s="136">
        <f>1-SUM(CB235:CB263)</f>
        <v>1</v>
      </c>
      <c r="CC264" s="185"/>
      <c r="CD264" s="238" t="s">
        <v>0</v>
      </c>
      <c r="CE264" s="185"/>
      <c r="CF264" s="189" t="s">
        <v>71</v>
      </c>
      <c r="CH264" s="136">
        <f>1-SUM(CH235:CH263)</f>
        <v>1</v>
      </c>
      <c r="CI264" s="185"/>
      <c r="CJ264" s="188"/>
      <c r="CK264" s="238" t="s">
        <v>0</v>
      </c>
      <c r="CL264" s="185"/>
      <c r="CM264" s="189" t="s">
        <v>71</v>
      </c>
      <c r="CO264" s="189">
        <f>1-SUM(CO237:CO263)</f>
        <v>1</v>
      </c>
      <c r="CP264" s="185"/>
      <c r="CQ264" s="238" t="s">
        <v>0</v>
      </c>
      <c r="CR264" s="185"/>
      <c r="CS264" s="189" t="s">
        <v>71</v>
      </c>
      <c r="CU264" s="189">
        <f>1-SUM(CU237:CU263)</f>
        <v>1</v>
      </c>
      <c r="CV264" s="185"/>
      <c r="CW264" s="238" t="s">
        <v>0</v>
      </c>
      <c r="CX264" s="185"/>
      <c r="CY264" s="189" t="s">
        <v>71</v>
      </c>
      <c r="DA264" s="189">
        <f>1-SUM(DA237:DA263)</f>
        <v>1</v>
      </c>
      <c r="DB264" s="185"/>
      <c r="DC264" s="238" t="s">
        <v>0</v>
      </c>
      <c r="DD264" s="185"/>
      <c r="DE264" s="189" t="s">
        <v>71</v>
      </c>
      <c r="DG264" s="189">
        <f>1-SUM(DG237:DG263)</f>
        <v>1</v>
      </c>
      <c r="DH264" s="185"/>
      <c r="DI264" s="238" t="s">
        <v>0</v>
      </c>
      <c r="DJ264" s="185"/>
      <c r="DK264" s="189" t="s">
        <v>71</v>
      </c>
      <c r="DM264" s="189">
        <f>1-SUM(DM237:DM263)</f>
        <v>1</v>
      </c>
      <c r="DN264" s="185"/>
      <c r="DO264" s="238" t="s">
        <v>0</v>
      </c>
      <c r="DP264" s="185"/>
      <c r="DQ264" s="189" t="s">
        <v>71</v>
      </c>
      <c r="DS264" s="189">
        <f>1-SUM(DS237:DS263)</f>
        <v>1</v>
      </c>
      <c r="DT264" s="185"/>
      <c r="DU264" s="238" t="s">
        <v>0</v>
      </c>
      <c r="DV264" s="185"/>
      <c r="DW264" s="189" t="s">
        <v>71</v>
      </c>
      <c r="DY264" s="189">
        <f>1-SUM(DY237:DY263)</f>
        <v>1</v>
      </c>
      <c r="DZ264" s="185"/>
      <c r="EA264" s="188"/>
      <c r="EB264" s="238" t="s">
        <v>0</v>
      </c>
      <c r="EC264" s="185"/>
      <c r="ED264" s="189" t="s">
        <v>71</v>
      </c>
      <c r="EF264" s="189">
        <f>1-SUM(EF237:EF263)</f>
        <v>1</v>
      </c>
      <c r="EG264" s="185"/>
      <c r="EH264" s="238" t="s">
        <v>0</v>
      </c>
      <c r="EI264" s="185"/>
      <c r="EJ264" s="189" t="s">
        <v>71</v>
      </c>
      <c r="EL264" s="189">
        <f>1-SUM(EL237:EL263)</f>
        <v>1</v>
      </c>
      <c r="EM264" s="185"/>
      <c r="EN264" s="238" t="s">
        <v>0</v>
      </c>
      <c r="EO264" s="185"/>
      <c r="EP264" s="189" t="s">
        <v>71</v>
      </c>
      <c r="ER264" s="189">
        <f>1-SUM(ER237:ER263)</f>
        <v>1</v>
      </c>
      <c r="ES264" s="185"/>
      <c r="ET264" s="238" t="s">
        <v>0</v>
      </c>
      <c r="EU264" s="185"/>
      <c r="EV264" s="189" t="s">
        <v>71</v>
      </c>
      <c r="EX264" s="189">
        <f>1-SUM(EX237:EX263)</f>
        <v>1</v>
      </c>
      <c r="EY264" s="185"/>
      <c r="EZ264" s="238" t="s">
        <v>0</v>
      </c>
      <c r="FA264" s="185"/>
      <c r="FB264" s="189" t="s">
        <v>71</v>
      </c>
      <c r="FD264" s="189">
        <f>1-SUM(FD237:FD263)</f>
        <v>1</v>
      </c>
      <c r="FE264" s="185"/>
      <c r="FF264" s="238" t="s">
        <v>0</v>
      </c>
      <c r="FG264" s="185"/>
      <c r="FH264" s="189" t="s">
        <v>71</v>
      </c>
      <c r="FJ264" s="189">
        <f>1-SUM(FJ237:FJ263)</f>
        <v>1</v>
      </c>
      <c r="FK264" s="185"/>
      <c r="FL264" s="238" t="s">
        <v>0</v>
      </c>
      <c r="FM264" s="185"/>
      <c r="FN264" s="189" t="s">
        <v>71</v>
      </c>
      <c r="FP264" s="189">
        <f>1-SUM(FP237:FP263)</f>
        <v>1</v>
      </c>
      <c r="FQ264" s="185"/>
      <c r="FR264" s="188"/>
      <c r="FS264" s="191"/>
      <c r="FT264" s="191"/>
      <c r="FU264" s="191"/>
      <c r="FV264" s="192"/>
      <c r="FW264" s="193"/>
    </row>
    <row r="265" spans="1:179" s="152" customFormat="1" ht="12.6" customHeight="1">
      <c r="A265" s="728"/>
      <c r="B265" s="216">
        <f>SUM(C265+I265+O265+U265+AA265+AG265+AM265+AT265+AZ265+BF265+BL265+BR265+BX265+CD265+CK265+CQ265+CW265+DC265+DI265+DO265+DU265+EB265+EH265+EN265+ET265+EZ265+FF265+FL265+FV265)</f>
        <v>485.49383061540152</v>
      </c>
      <c r="C265" s="211">
        <f>'World Land Data'!B9</f>
        <v>1.3415780000000002</v>
      </c>
      <c r="D265" s="142"/>
      <c r="E265" s="142">
        <f>C265-SUM(E235:E263)</f>
        <v>1.275523181692557</v>
      </c>
      <c r="F265" s="142"/>
      <c r="G265" s="146">
        <f>SUM(G235:G263)</f>
        <v>1</v>
      </c>
      <c r="H265" s="142"/>
      <c r="I265" s="211">
        <f>'World Land Data'!C9</f>
        <v>0.63369400000000009</v>
      </c>
      <c r="J265" s="142"/>
      <c r="K265" s="142">
        <f>I265-SUM(K235:K263)</f>
        <v>0.60249302470634081</v>
      </c>
      <c r="L265" s="142"/>
      <c r="M265" s="146">
        <f>SUM(M235:M263)</f>
        <v>1</v>
      </c>
      <c r="N265" s="142"/>
      <c r="O265" s="211">
        <f>'World Land Data'!D9</f>
        <v>3.5573999999999999</v>
      </c>
      <c r="P265" s="142"/>
      <c r="Q265" s="142">
        <f>O265-SUM(Q235:Q263)</f>
        <v>3.3822455098049473</v>
      </c>
      <c r="R265" s="142"/>
      <c r="S265" s="146">
        <f>SUM(S235:S263)</f>
        <v>1</v>
      </c>
      <c r="T265" s="142"/>
      <c r="U265" s="211">
        <f>'World Land Data'!E9</f>
        <v>5.5844710000000006</v>
      </c>
      <c r="V265" s="142"/>
      <c r="W265" s="142">
        <f>U265-SUM(W236:W263)</f>
        <v>5.5844710000000006</v>
      </c>
      <c r="X265" s="142"/>
      <c r="Y265" s="146">
        <f>SUM(Y236:Y263)</f>
        <v>3.5350503244357637E-2</v>
      </c>
      <c r="Z265" s="142"/>
      <c r="AA265" s="211">
        <f>'World Land Data'!F9</f>
        <v>13.273057000000001</v>
      </c>
      <c r="AB265" s="142"/>
      <c r="AC265" s="142">
        <f>AA265-SUM(AC236:AC263)</f>
        <v>13.273057000000001</v>
      </c>
      <c r="AD265" s="142"/>
      <c r="AE265" s="146">
        <f>SUM(AE236:AE263)</f>
        <v>3.5350503244357637E-2</v>
      </c>
      <c r="AF265" s="142"/>
      <c r="AG265" s="211">
        <f>'World Land Data'!G9</f>
        <v>13.793849</v>
      </c>
      <c r="AH265" s="142"/>
      <c r="AI265" s="142">
        <f>AG265-SUM(AI236:AI263)</f>
        <v>13.793849</v>
      </c>
      <c r="AJ265" s="142"/>
      <c r="AK265" s="146">
        <f>SUM(AK236:AK263)</f>
        <v>3.5350503244357637E-2</v>
      </c>
      <c r="AL265" s="142"/>
      <c r="AM265" s="211">
        <f>'World Land Data'!H9</f>
        <v>11.813746999999999</v>
      </c>
      <c r="AN265" s="142"/>
      <c r="AO265" s="142">
        <f>AM265-SUM(AO236:AO263)</f>
        <v>11.813746999999999</v>
      </c>
      <c r="AP265" s="142"/>
      <c r="AQ265" s="146">
        <f>SUM(AQ236:AQ263)</f>
        <v>3.5350503244357637E-2</v>
      </c>
      <c r="AR265" s="142"/>
      <c r="AS265" s="177"/>
      <c r="AT265" s="211">
        <f>'World Land Data'!I9</f>
        <v>6.7015269999999987</v>
      </c>
      <c r="AU265" s="148"/>
      <c r="AV265" s="155">
        <f>AT265-SUM(AV235:AV263)</f>
        <v>6.7015269999999987</v>
      </c>
      <c r="AW265" s="148"/>
      <c r="AX265" s="149">
        <f>SUM(AX235:AX263)</f>
        <v>0.17378342790611434</v>
      </c>
      <c r="AY265" s="148"/>
      <c r="AZ265" s="211">
        <f>'World Land Data'!J9</f>
        <v>3.6042179999999999</v>
      </c>
      <c r="BA265" s="148"/>
      <c r="BB265" s="155">
        <f>AZ265-SUM(BB235:BB263)</f>
        <v>3.6042179999999999</v>
      </c>
      <c r="BC265" s="148"/>
      <c r="BD265" s="149">
        <f>SUM(BD235:BD263)</f>
        <v>0.17378342790611434</v>
      </c>
      <c r="BE265" s="148"/>
      <c r="BF265" s="211">
        <f>'World Land Data'!K9</f>
        <v>10.409694</v>
      </c>
      <c r="BG265" s="142"/>
      <c r="BH265" s="155">
        <f>BF265-SUM(BH235:BH263)</f>
        <v>10.409694</v>
      </c>
      <c r="BI265" s="142"/>
      <c r="BJ265" s="149">
        <f>SUM(BJ235:BJ263)</f>
        <v>0.17378342790611434</v>
      </c>
      <c r="BK265" s="142"/>
      <c r="BL265" s="211">
        <f>'World Land Data'!L9</f>
        <v>10.096582000000001</v>
      </c>
      <c r="BM265" s="142"/>
      <c r="BN265" s="155">
        <f>BL265-SUM(BN235:BN263)</f>
        <v>10.096582000000001</v>
      </c>
      <c r="BO265" s="142"/>
      <c r="BP265" s="149">
        <f>SUM(BP235:BP263)</f>
        <v>0</v>
      </c>
      <c r="BQ265" s="142"/>
      <c r="BR265" s="211">
        <f>'World Land Data'!M9</f>
        <v>178.04243400000001</v>
      </c>
      <c r="BS265" s="142"/>
      <c r="BT265" s="155">
        <f>BR265-SUM(BT235:BT263)</f>
        <v>178.04243400000001</v>
      </c>
      <c r="BU265" s="142"/>
      <c r="BV265" s="149">
        <f>SUM(BV235:BV263)</f>
        <v>0</v>
      </c>
      <c r="BW265" s="142"/>
      <c r="BX265" s="211">
        <f>'World Land Data'!N9</f>
        <v>99.806162</v>
      </c>
      <c r="BY265" s="142"/>
      <c r="BZ265" s="155">
        <f>BX265-SUM(BZ235:BZ263)</f>
        <v>99.806162</v>
      </c>
      <c r="CA265" s="142"/>
      <c r="CB265" s="149">
        <f>SUM(CB235:CB263)</f>
        <v>0</v>
      </c>
      <c r="CC265" s="142"/>
      <c r="CD265" s="211">
        <f>'World Land Data'!O9</f>
        <v>67.265356000000011</v>
      </c>
      <c r="CE265" s="142"/>
      <c r="CF265" s="155">
        <f>CD265-SUM(CF235:CF263)</f>
        <v>67.265356000000011</v>
      </c>
      <c r="CG265" s="142"/>
      <c r="CH265" s="149">
        <f>SUM(CH235:CH263)</f>
        <v>0</v>
      </c>
      <c r="CI265" s="147"/>
      <c r="CJ265" s="177"/>
      <c r="CK265" s="211">
        <f>'World Land Data'!P9</f>
        <v>2.8890000000000001E-3</v>
      </c>
      <c r="CL265" s="148"/>
      <c r="CM265" s="148">
        <f>CK265-SUM(CM235:CM263)</f>
        <v>2.8890000000000001E-3</v>
      </c>
      <c r="CN265" s="148"/>
      <c r="CO265" s="149">
        <f>SUM(CO237:CO264)</f>
        <v>1</v>
      </c>
      <c r="CP265" s="148"/>
      <c r="CQ265" s="211">
        <f>'World Land Data'!Q9</f>
        <v>3.9719999999999998E-3</v>
      </c>
      <c r="CR265" s="148"/>
      <c r="CS265" s="148">
        <f>CQ265-SUM(CS235:CS263)</f>
        <v>3.9719999999999998E-3</v>
      </c>
      <c r="CT265" s="148"/>
      <c r="CU265" s="149">
        <f>SUM(CU237:CU264)</f>
        <v>1</v>
      </c>
      <c r="CV265" s="148"/>
      <c r="CW265" s="211">
        <f>'World Land Data'!R9</f>
        <v>7.489E-3</v>
      </c>
      <c r="CX265" s="142"/>
      <c r="CY265" s="148">
        <f>CW265-SUM(CY235:CY263)</f>
        <v>7.489E-3</v>
      </c>
      <c r="CZ265" s="142"/>
      <c r="DA265" s="149">
        <f>SUM(DA237:DA264)</f>
        <v>1</v>
      </c>
      <c r="DB265" s="142"/>
      <c r="DC265" s="211">
        <f>'World Land Data'!S9</f>
        <v>2.6249999999999999E-2</v>
      </c>
      <c r="DD265" s="142"/>
      <c r="DE265" s="148">
        <f>DC265-SUM(DE235:DE263)</f>
        <v>2.6249999999999999E-2</v>
      </c>
      <c r="DF265" s="142"/>
      <c r="DG265" s="146">
        <f>SUM(DG237:DG264)</f>
        <v>1</v>
      </c>
      <c r="DH265" s="142"/>
      <c r="DI265" s="211">
        <f>'World Land Data'!T9</f>
        <v>7.6095999999999997E-2</v>
      </c>
      <c r="DJ265" s="142"/>
      <c r="DK265" s="148">
        <f>DI265-SUM(DK235:DK263)</f>
        <v>7.6095999999999997E-2</v>
      </c>
      <c r="DL265" s="142"/>
      <c r="DM265" s="146">
        <f>SUM(DM237:DM264)</f>
        <v>1</v>
      </c>
      <c r="DN265" s="142"/>
      <c r="DO265" s="211">
        <f>'World Land Data'!U9</f>
        <v>0.29235700000000003</v>
      </c>
      <c r="DP265" s="142"/>
      <c r="DQ265" s="148">
        <f>DO265-SUM(DQ235:DQ263)</f>
        <v>0.29235700000000003</v>
      </c>
      <c r="DR265" s="142"/>
      <c r="DS265" s="146">
        <f>SUM(DS237:DS264)</f>
        <v>1</v>
      </c>
      <c r="DT265" s="142"/>
      <c r="DU265" s="211">
        <f>'World Land Data'!V9</f>
        <v>0.53654400000000002</v>
      </c>
      <c r="DV265" s="142"/>
      <c r="DW265" s="148">
        <f>DU265-SUM(DW235:DW263)</f>
        <v>0.53654400000000002</v>
      </c>
      <c r="DX265" s="142"/>
      <c r="DY265" s="150">
        <f>SUM(DY237:DY264)</f>
        <v>1</v>
      </c>
      <c r="DZ265" s="142"/>
      <c r="EA265" s="177"/>
      <c r="EB265" s="211">
        <f>'World Land Data'!W9</f>
        <v>0.23607200000000003</v>
      </c>
      <c r="EC265" s="148"/>
      <c r="ED265" s="155">
        <f>EB265-SUM(ED235:ED263)</f>
        <v>0.23607200000000003</v>
      </c>
      <c r="EE265" s="155"/>
      <c r="EF265" s="149">
        <f>SUM(EF235:EF263)</f>
        <v>0</v>
      </c>
      <c r="EG265" s="148"/>
      <c r="EH265" s="211">
        <f>'World Land Data'!X9</f>
        <v>6.1520000000000005E-2</v>
      </c>
      <c r="EI265" s="148"/>
      <c r="EJ265" s="155">
        <f>EH265-SUM(EJ235:EJ263)</f>
        <v>6.1520000000000005E-2</v>
      </c>
      <c r="EK265" s="155"/>
      <c r="EL265" s="149">
        <f>SUM(EL235:EL263)</f>
        <v>0</v>
      </c>
      <c r="EM265" s="148"/>
      <c r="EN265" s="211">
        <f>'World Land Data'!Y9</f>
        <v>0.28884099999999996</v>
      </c>
      <c r="EO265" s="142"/>
      <c r="EP265" s="155">
        <f>EN265-SUM(EP235:EP263)</f>
        <v>0.28884099999999996</v>
      </c>
      <c r="EQ265" s="155"/>
      <c r="ER265" s="149">
        <f>SUM(ER235:ER263)</f>
        <v>0</v>
      </c>
      <c r="ES265" s="142"/>
      <c r="ET265" s="211">
        <f>'World Land Data'!Z9</f>
        <v>0.24226</v>
      </c>
      <c r="EU265" s="142"/>
      <c r="EV265" s="155">
        <f>ET265-SUM(EV235:EV263)</f>
        <v>0.24226</v>
      </c>
      <c r="EW265" s="155"/>
      <c r="EX265" s="149">
        <f>SUM(EX235:EX263)</f>
        <v>0</v>
      </c>
      <c r="EY265" s="142"/>
      <c r="EZ265" s="211">
        <f>'World Land Data'!AA9</f>
        <v>1.0609970000000002</v>
      </c>
      <c r="FA265" s="142"/>
      <c r="FB265" s="155">
        <f>EZ265-SUM(FB235:FB263)</f>
        <v>1.0609970000000002</v>
      </c>
      <c r="FC265" s="155"/>
      <c r="FD265" s="149">
        <f>SUM(FD235:FD263)</f>
        <v>0</v>
      </c>
      <c r="FE265" s="142"/>
      <c r="FF265" s="211">
        <f>'World Land Data'!AB9</f>
        <v>2.0720480000000001</v>
      </c>
      <c r="FG265" s="142"/>
      <c r="FH265" s="155">
        <f>FF265-SUM(FH235:FH263)</f>
        <v>2.0720480000000001</v>
      </c>
      <c r="FI265" s="155"/>
      <c r="FJ265" s="149">
        <f>SUM(FJ235:FJ263)</f>
        <v>0</v>
      </c>
      <c r="FK265" s="147"/>
      <c r="FL265" s="211">
        <f>'World Land Data'!AC9</f>
        <v>1.8691789999999997</v>
      </c>
      <c r="FM265" s="147"/>
      <c r="FN265" s="155">
        <f>FL265-SUM(FN235:FN263)</f>
        <v>1.8691789999999997</v>
      </c>
      <c r="FO265" s="155"/>
      <c r="FP265" s="149">
        <f>SUM(FP235:FP263)</f>
        <v>0</v>
      </c>
      <c r="FQ265" s="142"/>
      <c r="FR265" s="177"/>
      <c r="FS265" s="147"/>
      <c r="FT265" s="147"/>
      <c r="FU265" s="147"/>
      <c r="FV265" s="142">
        <v>52.7935476154017</v>
      </c>
      <c r="FW265" s="151"/>
    </row>
    <row r="266" spans="1:179" ht="12.6" customHeight="1">
      <c r="BL266" s="226"/>
      <c r="DC266" s="226"/>
      <c r="DI266" s="226"/>
    </row>
    <row r="270" spans="1:179" ht="12.6" customHeight="1" thickBot="1">
      <c r="C270" s="1089" t="s">
        <v>127</v>
      </c>
      <c r="D270" s="1089"/>
      <c r="E270" s="1089"/>
      <c r="F270" s="1089"/>
    </row>
    <row r="271" spans="1:179" ht="44.7" customHeight="1">
      <c r="B271" s="16"/>
      <c r="C271" s="1" t="s">
        <v>126</v>
      </c>
      <c r="D271" s="1" t="s">
        <v>84</v>
      </c>
      <c r="E271" s="1" t="s">
        <v>124</v>
      </c>
      <c r="F271" s="1" t="s">
        <v>125</v>
      </c>
      <c r="G271" s="736" t="s">
        <v>128</v>
      </c>
    </row>
    <row r="272" spans="1:179" ht="12.6" customHeight="1">
      <c r="B272" s="269" t="s">
        <v>78</v>
      </c>
      <c r="C272" s="921">
        <f>SUMIFS($AS$18:$AS$263,$B$18:$B$263,$B272)</f>
        <v>327.69999999999987</v>
      </c>
      <c r="D272" s="921">
        <f t="shared" ref="D272:D300" si="775">SUMIFS($CJ$18:$CJ$263,$B$18:$B$263,$B272)</f>
        <v>116.80000000000003</v>
      </c>
      <c r="E272" s="921">
        <f t="shared" ref="E272:E300" si="776">SUMIFS($EA$18:$EA$263,$B$18:$B$263,$B272)</f>
        <v>3.4462248327501528</v>
      </c>
      <c r="F272" s="922">
        <f>SUMIFS($FR$18:$FR$263,$B$18:$B$263,$B272)</f>
        <v>15.553775167249846</v>
      </c>
      <c r="G272" s="927">
        <f>SUM(C272:F272)</f>
        <v>463.49999999999989</v>
      </c>
      <c r="I272" s="298"/>
    </row>
    <row r="273" spans="2:52" ht="12.6" customHeight="1">
      <c r="B273" s="269" t="s">
        <v>550</v>
      </c>
      <c r="C273" s="921">
        <f t="shared" ref="C273:C300" si="777">SUMIFS($AS$18:$AS$263,$B$18:$B$263,$B273)</f>
        <v>13.222379285580685</v>
      </c>
      <c r="D273" s="921">
        <f t="shared" si="775"/>
        <v>0</v>
      </c>
      <c r="E273" s="921">
        <f t="shared" si="776"/>
        <v>0</v>
      </c>
      <c r="F273" s="922">
        <f t="shared" ref="F273:F300" si="778">SUMIFS($FR$18:$FR$263,$B$18:$B$263,$B273)</f>
        <v>0</v>
      </c>
      <c r="G273" s="927">
        <f>SUM(C273:F273)</f>
        <v>13.222379285580685</v>
      </c>
      <c r="I273" s="298"/>
    </row>
    <row r="274" spans="2:52" ht="12.6" customHeight="1">
      <c r="B274" s="269" t="s">
        <v>79</v>
      </c>
      <c r="C274" s="921">
        <f t="shared" si="777"/>
        <v>1155.1279078572097</v>
      </c>
      <c r="D274" s="921">
        <f t="shared" si="775"/>
        <v>0</v>
      </c>
      <c r="E274" s="921">
        <f t="shared" si="776"/>
        <v>0</v>
      </c>
      <c r="F274" s="922">
        <f t="shared" si="778"/>
        <v>0</v>
      </c>
      <c r="G274" s="927">
        <f t="shared" ref="G274:G300" si="779">SUM(C274:F274)</f>
        <v>1155.1279078572097</v>
      </c>
      <c r="I274" s="298"/>
      <c r="AZ274" s="301"/>
    </row>
    <row r="275" spans="2:52" ht="12.6" customHeight="1">
      <c r="B275" s="269" t="s">
        <v>80</v>
      </c>
      <c r="C275" s="921">
        <f t="shared" si="777"/>
        <v>1160.6605798572093</v>
      </c>
      <c r="D275" s="921">
        <f t="shared" si="775"/>
        <v>0</v>
      </c>
      <c r="E275" s="921">
        <f t="shared" si="776"/>
        <v>0</v>
      </c>
      <c r="F275" s="922">
        <f t="shared" si="778"/>
        <v>0</v>
      </c>
      <c r="G275" s="927">
        <f>SUM(C275:F275)</f>
        <v>1160.6605798572093</v>
      </c>
      <c r="I275" s="298"/>
    </row>
    <row r="276" spans="2:52" ht="12.6" customHeight="1">
      <c r="B276" s="269" t="s">
        <v>548</v>
      </c>
      <c r="C276" s="921">
        <f t="shared" si="777"/>
        <v>0</v>
      </c>
      <c r="D276" s="921">
        <f t="shared" si="775"/>
        <v>0</v>
      </c>
      <c r="E276" s="921">
        <f t="shared" si="776"/>
        <v>0</v>
      </c>
      <c r="F276" s="922">
        <f t="shared" si="778"/>
        <v>0</v>
      </c>
      <c r="G276" s="927">
        <f t="shared" ref="G276:G278" si="780">SUM(C276:F276)</f>
        <v>0</v>
      </c>
      <c r="I276" s="298"/>
    </row>
    <row r="277" spans="2:52" ht="12.6" customHeight="1">
      <c r="B277" s="269" t="s">
        <v>544</v>
      </c>
      <c r="C277" s="921">
        <f t="shared" si="777"/>
        <v>50.999999999999993</v>
      </c>
      <c r="D277" s="921">
        <f t="shared" si="775"/>
        <v>0</v>
      </c>
      <c r="E277" s="921">
        <f t="shared" si="776"/>
        <v>0</v>
      </c>
      <c r="F277" s="922">
        <f t="shared" si="778"/>
        <v>0</v>
      </c>
      <c r="G277" s="927">
        <f t="shared" si="780"/>
        <v>50.999999999999993</v>
      </c>
      <c r="I277" s="298"/>
    </row>
    <row r="278" spans="2:52" ht="12.6" customHeight="1">
      <c r="B278" s="269" t="s">
        <v>551</v>
      </c>
      <c r="C278" s="921">
        <f t="shared" si="777"/>
        <v>0.79999999999999993</v>
      </c>
      <c r="D278" s="921">
        <f t="shared" si="775"/>
        <v>0</v>
      </c>
      <c r="E278" s="921">
        <f t="shared" si="776"/>
        <v>0</v>
      </c>
      <c r="F278" s="922">
        <f t="shared" si="778"/>
        <v>0</v>
      </c>
      <c r="G278" s="927">
        <f t="shared" si="780"/>
        <v>0.79999999999999993</v>
      </c>
      <c r="I278" s="298"/>
    </row>
    <row r="279" spans="2:52" ht="12.6" customHeight="1">
      <c r="B279" s="269" t="s">
        <v>91</v>
      </c>
      <c r="C279" s="921">
        <f t="shared" si="777"/>
        <v>287.38503948977723</v>
      </c>
      <c r="D279" s="921">
        <f t="shared" si="775"/>
        <v>0</v>
      </c>
      <c r="E279" s="921">
        <f t="shared" si="776"/>
        <v>0</v>
      </c>
      <c r="F279" s="922">
        <f t="shared" si="778"/>
        <v>0</v>
      </c>
      <c r="G279" s="927">
        <f t="shared" ref="G279:G284" si="781">SUM(C279:F279)</f>
        <v>287.38503948977723</v>
      </c>
      <c r="I279" s="298"/>
    </row>
    <row r="280" spans="2:52" ht="12.6" customHeight="1">
      <c r="B280" s="269" t="s">
        <v>92</v>
      </c>
      <c r="C280" s="921">
        <f t="shared" si="777"/>
        <v>150</v>
      </c>
      <c r="D280" s="921">
        <f t="shared" si="775"/>
        <v>0</v>
      </c>
      <c r="E280" s="921">
        <f t="shared" si="776"/>
        <v>0</v>
      </c>
      <c r="F280" s="922">
        <f t="shared" si="778"/>
        <v>0</v>
      </c>
      <c r="G280" s="927">
        <f t="shared" si="781"/>
        <v>150</v>
      </c>
      <c r="I280" s="298"/>
    </row>
    <row r="281" spans="2:52" ht="12.6" customHeight="1">
      <c r="B281" s="269" t="s">
        <v>93</v>
      </c>
      <c r="C281" s="921">
        <f t="shared" si="777"/>
        <v>294.14017964377615</v>
      </c>
      <c r="D281" s="921">
        <f t="shared" si="775"/>
        <v>423.83254200000005</v>
      </c>
      <c r="E281" s="921">
        <f t="shared" si="776"/>
        <v>0</v>
      </c>
      <c r="F281" s="922">
        <f t="shared" si="778"/>
        <v>0</v>
      </c>
      <c r="G281" s="927">
        <f t="shared" si="781"/>
        <v>717.97272164377614</v>
      </c>
      <c r="I281" s="298"/>
    </row>
    <row r="282" spans="2:52" ht="12.6" customHeight="1">
      <c r="B282" s="269" t="s">
        <v>94</v>
      </c>
      <c r="C282" s="921">
        <f t="shared" si="777"/>
        <v>363.75725617666933</v>
      </c>
      <c r="D282" s="921">
        <f t="shared" si="775"/>
        <v>0</v>
      </c>
      <c r="E282" s="921">
        <f t="shared" si="776"/>
        <v>0</v>
      </c>
      <c r="F282" s="922">
        <f t="shared" si="778"/>
        <v>0</v>
      </c>
      <c r="G282" s="927">
        <f t="shared" si="781"/>
        <v>363.75725617666933</v>
      </c>
      <c r="I282" s="298"/>
    </row>
    <row r="283" spans="2:52" ht="12.6" customHeight="1">
      <c r="B283" s="269" t="s">
        <v>233</v>
      </c>
      <c r="C283" s="921">
        <f t="shared" si="777"/>
        <v>0</v>
      </c>
      <c r="D283" s="921">
        <f t="shared" si="775"/>
        <v>499.99999999999989</v>
      </c>
      <c r="E283" s="921">
        <f t="shared" si="776"/>
        <v>0</v>
      </c>
      <c r="F283" s="922">
        <f t="shared" si="778"/>
        <v>0</v>
      </c>
      <c r="G283" s="927">
        <f t="shared" si="781"/>
        <v>499.99999999999989</v>
      </c>
      <c r="I283" s="298"/>
    </row>
    <row r="284" spans="2:52" ht="12.6" customHeight="1">
      <c r="B284" s="269" t="s">
        <v>243</v>
      </c>
      <c r="C284" s="921">
        <f t="shared" si="777"/>
        <v>100</v>
      </c>
      <c r="D284" s="921">
        <f t="shared" si="775"/>
        <v>330.04196462499993</v>
      </c>
      <c r="E284" s="921">
        <f t="shared" si="776"/>
        <v>0</v>
      </c>
      <c r="F284" s="922">
        <f t="shared" si="778"/>
        <v>0</v>
      </c>
      <c r="G284" s="927">
        <f t="shared" si="781"/>
        <v>430.04196462499993</v>
      </c>
      <c r="I284" s="298"/>
    </row>
    <row r="285" spans="2:52" ht="12.6" customHeight="1">
      <c r="B285" s="269" t="s">
        <v>89</v>
      </c>
      <c r="C285" s="921">
        <f t="shared" si="777"/>
        <v>0</v>
      </c>
      <c r="D285" s="921">
        <f t="shared" si="775"/>
        <v>822.80230988655114</v>
      </c>
      <c r="E285" s="921">
        <f t="shared" si="776"/>
        <v>0</v>
      </c>
      <c r="F285" s="922">
        <f t="shared" si="778"/>
        <v>0</v>
      </c>
      <c r="G285" s="927">
        <f t="shared" si="779"/>
        <v>822.80230988655114</v>
      </c>
      <c r="I285" s="298"/>
    </row>
    <row r="286" spans="2:52" ht="12.6" customHeight="1">
      <c r="B286" s="269" t="s">
        <v>88</v>
      </c>
      <c r="C286" s="921">
        <f t="shared" si="777"/>
        <v>0</v>
      </c>
      <c r="D286" s="921">
        <f t="shared" si="775"/>
        <v>1161.0494778634491</v>
      </c>
      <c r="E286" s="921">
        <f t="shared" si="776"/>
        <v>0</v>
      </c>
      <c r="F286" s="922">
        <f t="shared" si="778"/>
        <v>0</v>
      </c>
      <c r="G286" s="927">
        <f>SUM(C286:F286)</f>
        <v>1161.0494778634491</v>
      </c>
      <c r="I286" s="298"/>
    </row>
    <row r="287" spans="2:52" ht="12.6" customHeight="1">
      <c r="B287" s="269" t="s">
        <v>97</v>
      </c>
      <c r="C287" s="921">
        <f t="shared" si="777"/>
        <v>0</v>
      </c>
      <c r="D287" s="921">
        <f t="shared" si="775"/>
        <v>330.04196462500005</v>
      </c>
      <c r="E287" s="921">
        <f t="shared" si="776"/>
        <v>5.5342491247733161</v>
      </c>
      <c r="F287" s="922">
        <f t="shared" si="778"/>
        <v>44.465750875226682</v>
      </c>
      <c r="G287" s="927">
        <f>SUM(C287:F287)</f>
        <v>380.04196462500005</v>
      </c>
      <c r="I287" s="298"/>
    </row>
    <row r="288" spans="2:52" ht="12.6" customHeight="1">
      <c r="B288" s="269" t="s">
        <v>103</v>
      </c>
      <c r="C288" s="921">
        <f t="shared" si="777"/>
        <v>0</v>
      </c>
      <c r="D288" s="921">
        <f t="shared" si="775"/>
        <v>370.85347424999998</v>
      </c>
      <c r="E288" s="921">
        <f t="shared" si="776"/>
        <v>0</v>
      </c>
      <c r="F288" s="922">
        <f t="shared" si="778"/>
        <v>0</v>
      </c>
      <c r="G288" s="927">
        <f>SUM(C288:F288)</f>
        <v>370.85347424999998</v>
      </c>
      <c r="I288" s="298"/>
    </row>
    <row r="289" spans="2:9" ht="12.6" customHeight="1">
      <c r="B289" s="269" t="s">
        <v>96</v>
      </c>
      <c r="C289" s="921">
        <f t="shared" si="777"/>
        <v>0</v>
      </c>
      <c r="D289" s="921">
        <f t="shared" si="775"/>
        <v>264.89533875000001</v>
      </c>
      <c r="E289" s="921">
        <f t="shared" si="776"/>
        <v>0</v>
      </c>
      <c r="F289" s="922">
        <f t="shared" si="778"/>
        <v>0</v>
      </c>
      <c r="G289" s="927">
        <f>SUM(C289:F289)</f>
        <v>264.89533875000001</v>
      </c>
      <c r="I289" s="298"/>
    </row>
    <row r="290" spans="2:9" ht="12.6" customHeight="1">
      <c r="B290" s="269" t="s">
        <v>552</v>
      </c>
      <c r="C290" s="921">
        <f t="shared" si="777"/>
        <v>0</v>
      </c>
      <c r="D290" s="921">
        <f t="shared" si="775"/>
        <v>0</v>
      </c>
      <c r="E290" s="921">
        <f t="shared" si="776"/>
        <v>0</v>
      </c>
      <c r="F290" s="922">
        <f t="shared" si="778"/>
        <v>0</v>
      </c>
      <c r="G290" s="927"/>
      <c r="I290" s="298"/>
    </row>
    <row r="291" spans="2:9" ht="12.6" customHeight="1">
      <c r="B291" s="269" t="s">
        <v>1</v>
      </c>
      <c r="C291" s="921">
        <f t="shared" si="777"/>
        <v>0</v>
      </c>
      <c r="D291" s="921">
        <f t="shared" si="775"/>
        <v>0</v>
      </c>
      <c r="E291" s="921">
        <f t="shared" si="776"/>
        <v>9.0959706851400295</v>
      </c>
      <c r="F291" s="922">
        <f t="shared" si="778"/>
        <v>42.904029314859955</v>
      </c>
      <c r="G291" s="927">
        <f>SUM(C291:F291)</f>
        <v>51.999999999999986</v>
      </c>
      <c r="I291" s="298"/>
    </row>
    <row r="292" spans="2:9" ht="12.6" customHeight="1">
      <c r="B292" s="269" t="s">
        <v>90</v>
      </c>
      <c r="C292" s="921">
        <f t="shared" si="777"/>
        <v>0</v>
      </c>
      <c r="D292" s="921">
        <f t="shared" si="775"/>
        <v>0</v>
      </c>
      <c r="E292" s="921">
        <f t="shared" si="776"/>
        <v>19.416398962510449</v>
      </c>
      <c r="F292" s="922">
        <f t="shared" si="778"/>
        <v>91.58360103748953</v>
      </c>
      <c r="G292" s="927">
        <f t="shared" si="779"/>
        <v>110.99999999999997</v>
      </c>
      <c r="I292" s="298"/>
    </row>
    <row r="293" spans="2:9" ht="12.6" customHeight="1">
      <c r="B293" s="269" t="s">
        <v>86</v>
      </c>
      <c r="C293" s="921">
        <f t="shared" si="777"/>
        <v>0</v>
      </c>
      <c r="D293" s="921">
        <f t="shared" si="775"/>
        <v>0</v>
      </c>
      <c r="E293" s="921">
        <f t="shared" si="776"/>
        <v>119.82192152540229</v>
      </c>
      <c r="F293" s="922">
        <f t="shared" si="778"/>
        <v>565.17807847459744</v>
      </c>
      <c r="G293" s="927">
        <f>SUM(C293:F293)</f>
        <v>684.99999999999977</v>
      </c>
      <c r="I293" s="298"/>
    </row>
    <row r="294" spans="2:9" ht="12.6" customHeight="1">
      <c r="B294" s="269" t="s">
        <v>87</v>
      </c>
      <c r="C294" s="921">
        <f t="shared" si="777"/>
        <v>0</v>
      </c>
      <c r="D294" s="921">
        <f t="shared" si="775"/>
        <v>0</v>
      </c>
      <c r="E294" s="921">
        <f t="shared" si="776"/>
        <v>0</v>
      </c>
      <c r="F294" s="922">
        <f t="shared" si="778"/>
        <v>0</v>
      </c>
      <c r="G294" s="927">
        <f>SUM(C294:F294)</f>
        <v>0</v>
      </c>
      <c r="I294" s="298"/>
    </row>
    <row r="295" spans="2:9" ht="12.6" customHeight="1">
      <c r="B295" s="269" t="s">
        <v>102</v>
      </c>
      <c r="C295" s="921">
        <f t="shared" si="777"/>
        <v>0</v>
      </c>
      <c r="D295" s="921">
        <f t="shared" si="775"/>
        <v>0</v>
      </c>
      <c r="E295" s="921">
        <f t="shared" si="776"/>
        <v>78.789229869423764</v>
      </c>
      <c r="F295" s="922">
        <f t="shared" si="778"/>
        <v>414.9834071305765</v>
      </c>
      <c r="G295" s="927">
        <f>SUM(C295:F295)</f>
        <v>493.77263700000026</v>
      </c>
      <c r="I295" s="298"/>
    </row>
    <row r="296" spans="2:9" ht="12.6" customHeight="1">
      <c r="B296" s="269" t="s">
        <v>98</v>
      </c>
      <c r="C296" s="921">
        <f t="shared" si="777"/>
        <v>0</v>
      </c>
      <c r="D296" s="921">
        <f t="shared" si="775"/>
        <v>0</v>
      </c>
      <c r="E296" s="921">
        <f t="shared" si="776"/>
        <v>0</v>
      </c>
      <c r="F296" s="922">
        <f t="shared" si="778"/>
        <v>0</v>
      </c>
      <c r="G296" s="927">
        <f t="shared" si="779"/>
        <v>0</v>
      </c>
      <c r="I296" s="298"/>
    </row>
    <row r="297" spans="2:9" ht="12.6" customHeight="1">
      <c r="B297" s="269" t="s">
        <v>99</v>
      </c>
      <c r="C297" s="921">
        <f t="shared" si="777"/>
        <v>0</v>
      </c>
      <c r="D297" s="921">
        <f t="shared" si="775"/>
        <v>0</v>
      </c>
      <c r="E297" s="921">
        <f t="shared" si="776"/>
        <v>0</v>
      </c>
      <c r="F297" s="922">
        <f t="shared" si="778"/>
        <v>0</v>
      </c>
      <c r="G297" s="927">
        <f t="shared" si="779"/>
        <v>0</v>
      </c>
      <c r="I297" s="298"/>
    </row>
    <row r="298" spans="2:9" ht="12.6" customHeight="1">
      <c r="B298" s="269" t="s">
        <v>100</v>
      </c>
      <c r="C298" s="921">
        <f t="shared" si="777"/>
        <v>0</v>
      </c>
      <c r="D298" s="921">
        <f t="shared" si="775"/>
        <v>0</v>
      </c>
      <c r="E298" s="921">
        <f t="shared" si="776"/>
        <v>0</v>
      </c>
      <c r="F298" s="922">
        <f t="shared" si="778"/>
        <v>0</v>
      </c>
      <c r="G298" s="927">
        <f t="shared" si="779"/>
        <v>0</v>
      </c>
      <c r="I298" s="298"/>
    </row>
    <row r="299" spans="2:9" ht="12.6" customHeight="1">
      <c r="B299" s="269" t="s">
        <v>101</v>
      </c>
      <c r="C299" s="921">
        <f t="shared" si="777"/>
        <v>0</v>
      </c>
      <c r="D299" s="921">
        <f t="shared" si="775"/>
        <v>0</v>
      </c>
      <c r="E299" s="921">
        <f t="shared" si="776"/>
        <v>0</v>
      </c>
      <c r="F299" s="922">
        <f t="shared" si="778"/>
        <v>0</v>
      </c>
      <c r="G299" s="927">
        <f t="shared" si="779"/>
        <v>0</v>
      </c>
      <c r="I299" s="298"/>
    </row>
    <row r="300" spans="2:9" ht="12.6" customHeight="1">
      <c r="B300" s="269" t="s">
        <v>549</v>
      </c>
      <c r="C300" s="921">
        <f t="shared" si="777"/>
        <v>0</v>
      </c>
      <c r="D300" s="921">
        <f t="shared" si="775"/>
        <v>0</v>
      </c>
      <c r="E300" s="921">
        <f t="shared" si="776"/>
        <v>0</v>
      </c>
      <c r="F300" s="922">
        <f t="shared" si="778"/>
        <v>0</v>
      </c>
      <c r="G300" s="927">
        <f t="shared" si="779"/>
        <v>0</v>
      </c>
      <c r="I300" s="298"/>
    </row>
  </sheetData>
  <mergeCells count="58">
    <mergeCell ref="A204:A233"/>
    <mergeCell ref="A235:A264"/>
    <mergeCell ref="A17:A47"/>
    <mergeCell ref="A49:A78"/>
    <mergeCell ref="A111:A140"/>
    <mergeCell ref="A142:A171"/>
    <mergeCell ref="A80:A109"/>
    <mergeCell ref="A173:A202"/>
    <mergeCell ref="C270:F270"/>
    <mergeCell ref="DI13:DM13"/>
    <mergeCell ref="DC13:DG13"/>
    <mergeCell ref="AG13:AK13"/>
    <mergeCell ref="AM13:AQ13"/>
    <mergeCell ref="U13:Y13"/>
    <mergeCell ref="AA13:AE13"/>
    <mergeCell ref="O13:S13"/>
    <mergeCell ref="C13:G13"/>
    <mergeCell ref="I13:M13"/>
    <mergeCell ref="C15:G15"/>
    <mergeCell ref="I15:M15"/>
    <mergeCell ref="O15:S15"/>
    <mergeCell ref="U15:Y15"/>
    <mergeCell ref="AA15:AE15"/>
    <mergeCell ref="AG15:AK15"/>
    <mergeCell ref="DU13:DY13"/>
    <mergeCell ref="DO13:DS13"/>
    <mergeCell ref="CQ13:CU13"/>
    <mergeCell ref="CW13:DA13"/>
    <mergeCell ref="AT13:AX13"/>
    <mergeCell ref="AZ13:BD13"/>
    <mergeCell ref="BF13:BJ13"/>
    <mergeCell ref="BL13:BP13"/>
    <mergeCell ref="BR13:BV13"/>
    <mergeCell ref="BX13:CB13"/>
    <mergeCell ref="CD13:CH13"/>
    <mergeCell ref="CK13:CO13"/>
    <mergeCell ref="FL13:FP13"/>
    <mergeCell ref="FF13:FJ13"/>
    <mergeCell ref="ET13:EX13"/>
    <mergeCell ref="EZ13:FD13"/>
    <mergeCell ref="EB13:EF13"/>
    <mergeCell ref="EH13:EL13"/>
    <mergeCell ref="EN13:ER13"/>
    <mergeCell ref="AM15:AQ15"/>
    <mergeCell ref="AT15:AX15"/>
    <mergeCell ref="AZ15:BD15"/>
    <mergeCell ref="BF15:BJ15"/>
    <mergeCell ref="BL15:BP15"/>
    <mergeCell ref="BR15:BV15"/>
    <mergeCell ref="BX15:CB15"/>
    <mergeCell ref="CD15:CH15"/>
    <mergeCell ref="DO15:DS15"/>
    <mergeCell ref="DU15:DY15"/>
    <mergeCell ref="CK15:CO15"/>
    <mergeCell ref="CQ15:CU15"/>
    <mergeCell ref="CW15:DA15"/>
    <mergeCell ref="DC15:DG15"/>
    <mergeCell ref="DI15:DM1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1:FW299"/>
  <sheetViews>
    <sheetView showGridLines="0" topLeftCell="A223" zoomScale="50" zoomScaleNormal="50" workbookViewId="0">
      <selection activeCell="CW271" sqref="CW271"/>
    </sheetView>
  </sheetViews>
  <sheetFormatPr defaultColWidth="8.88671875" defaultRowHeight="12.6" customHeight="1"/>
  <cols>
    <col min="1" max="1" width="21.44140625" style="16" customWidth="1"/>
    <col min="2" max="2" width="37.109375" style="222" customWidth="1"/>
    <col min="3" max="3" width="23.609375" style="236" hidden="1" customWidth="1"/>
    <col min="4" max="8" width="14.609375" style="16" hidden="1" customWidth="1"/>
    <col min="9" max="9" width="23.5" style="236" hidden="1" customWidth="1"/>
    <col min="10" max="14" width="12" style="16" hidden="1" customWidth="1"/>
    <col min="15" max="15" width="23.5" style="236" hidden="1" customWidth="1"/>
    <col min="16" max="18" width="9.5" style="16" hidden="1" customWidth="1"/>
    <col min="19" max="19" width="20.609375" style="16" hidden="1" customWidth="1"/>
    <col min="20" max="20" width="9.0546875" style="16" hidden="1" customWidth="1"/>
    <col min="21" max="21" width="25.27734375" style="236" hidden="1" customWidth="1"/>
    <col min="22" max="23" width="9.0546875" style="16" hidden="1" customWidth="1"/>
    <col min="24" max="24" width="9.5" style="16" hidden="1" customWidth="1"/>
    <col min="25" max="25" width="11.33203125" style="16" hidden="1" customWidth="1"/>
    <col min="26" max="26" width="9.5" style="16" hidden="1" customWidth="1"/>
    <col min="27" max="27" width="26.609375" style="236" hidden="1" customWidth="1"/>
    <col min="28" max="29" width="9.5" style="16" hidden="1" customWidth="1"/>
    <col min="30" max="30" width="9.0546875" style="16" hidden="1" customWidth="1"/>
    <col min="31" max="31" width="10.5" style="16" hidden="1" customWidth="1"/>
    <col min="32" max="32" width="9" style="16" hidden="1" customWidth="1"/>
    <col min="33" max="33" width="23.5" style="236" hidden="1" customWidth="1"/>
    <col min="34" max="38" width="9" style="16" hidden="1" customWidth="1"/>
    <col min="39" max="39" width="28.1640625" style="236" hidden="1" customWidth="1"/>
    <col min="40" max="42" width="9" style="16" hidden="1" customWidth="1"/>
    <col min="43" max="43" width="9.71875" style="16" hidden="1" customWidth="1"/>
    <col min="44" max="44" width="9" style="16" hidden="1" customWidth="1"/>
    <col min="45" max="45" width="9" style="157" hidden="1" customWidth="1"/>
    <col min="46" max="46" width="27" style="236" hidden="1" customWidth="1"/>
    <col min="47" max="49" width="9" style="16" hidden="1" customWidth="1"/>
    <col min="50" max="50" width="9.27734375" style="16" hidden="1" customWidth="1"/>
    <col min="51" max="51" width="9" style="16" hidden="1" customWidth="1"/>
    <col min="52" max="52" width="27" style="236" hidden="1" customWidth="1"/>
    <col min="53" max="55" width="9" style="16" hidden="1" customWidth="1"/>
    <col min="56" max="56" width="9.27734375" style="16" hidden="1" customWidth="1"/>
    <col min="57" max="57" width="9" style="16" hidden="1" customWidth="1"/>
    <col min="58" max="58" width="27" style="236" hidden="1" customWidth="1"/>
    <col min="59" max="61" width="9" style="16" hidden="1" customWidth="1"/>
    <col min="62" max="62" width="9.27734375" style="16" hidden="1" customWidth="1"/>
    <col min="63" max="63" width="9" style="16" hidden="1" customWidth="1"/>
    <col min="64" max="64" width="27" style="236" hidden="1" customWidth="1"/>
    <col min="65" max="67" width="9" style="16" hidden="1" customWidth="1"/>
    <col min="68" max="68" width="9.27734375" style="16" hidden="1" customWidth="1"/>
    <col min="69" max="69" width="9" style="16" hidden="1" customWidth="1"/>
    <col min="70" max="70" width="27" style="236" hidden="1" customWidth="1"/>
    <col min="71" max="73" width="9" style="16" hidden="1" customWidth="1"/>
    <col min="74" max="74" width="9.27734375" style="16" hidden="1" customWidth="1"/>
    <col min="75" max="75" width="9" style="16" hidden="1" customWidth="1"/>
    <col min="76" max="76" width="27" style="236" hidden="1" customWidth="1"/>
    <col min="77" max="79" width="9" style="16" hidden="1" customWidth="1"/>
    <col min="80" max="80" width="9.27734375" style="16" hidden="1" customWidth="1"/>
    <col min="81" max="81" width="9" style="16" hidden="1" customWidth="1"/>
    <col min="82" max="82" width="29" style="236" hidden="1" customWidth="1"/>
    <col min="83" max="85" width="9" style="16" hidden="1" customWidth="1"/>
    <col min="86" max="86" width="9.27734375" style="16" hidden="1" customWidth="1"/>
    <col min="87" max="87" width="9" style="16" hidden="1" customWidth="1"/>
    <col min="88" max="88" width="9" style="157" hidden="1" customWidth="1"/>
    <col min="89" max="89" width="24.44140625" style="236" customWidth="1"/>
    <col min="90" max="90" width="11.44140625" style="16" customWidth="1"/>
    <col min="91" max="91" width="9" style="16" customWidth="1"/>
    <col min="92" max="92" width="10.27734375" style="16" customWidth="1"/>
    <col min="93" max="93" width="9.88671875" style="16" customWidth="1"/>
    <col min="94" max="94" width="9.44140625" style="16" customWidth="1"/>
    <col min="95" max="95" width="20.77734375" style="236" customWidth="1"/>
    <col min="96" max="98" width="9" style="16" customWidth="1"/>
    <col min="99" max="99" width="9.88671875" style="16" customWidth="1"/>
    <col min="100" max="100" width="9" style="16" customWidth="1"/>
    <col min="101" max="101" width="24.83203125" style="236" customWidth="1"/>
    <col min="102" max="102" width="9.27734375" style="16" customWidth="1"/>
    <col min="103" max="104" width="9" style="16" customWidth="1"/>
    <col min="105" max="105" width="9.27734375" style="16" customWidth="1"/>
    <col min="106" max="106" width="9" style="16" customWidth="1"/>
    <col min="107" max="107" width="24.109375" style="251" customWidth="1"/>
    <col min="108" max="110" width="9" style="16" customWidth="1"/>
    <col min="111" max="111" width="9.27734375" style="16" customWidth="1"/>
    <col min="112" max="112" width="9" style="16" customWidth="1"/>
    <col min="113" max="113" width="24.27734375" style="251" customWidth="1"/>
    <col min="114" max="116" width="9" style="16" customWidth="1"/>
    <col min="117" max="117" width="9.27734375" style="16" customWidth="1"/>
    <col min="118" max="118" width="9" style="16" customWidth="1"/>
    <col min="119" max="119" width="23.1640625" style="236" customWidth="1"/>
    <col min="120" max="122" width="9" style="16" customWidth="1"/>
    <col min="123" max="123" width="9.27734375" style="16" customWidth="1"/>
    <col min="124" max="124" width="9" style="16" customWidth="1"/>
    <col min="125" max="125" width="26.0546875" style="236" customWidth="1"/>
    <col min="126" max="128" width="9" style="16" customWidth="1"/>
    <col min="129" max="129" width="9.27734375" style="16" customWidth="1"/>
    <col min="130" max="130" width="9" style="16" customWidth="1"/>
    <col min="131" max="131" width="9" style="157" customWidth="1"/>
    <col min="132" max="132" width="23.44140625" style="236" customWidth="1"/>
    <col min="133" max="135" width="9" style="16" customWidth="1"/>
    <col min="136" max="136" width="9.27734375" style="16" customWidth="1"/>
    <col min="137" max="137" width="9" style="16" customWidth="1"/>
    <col min="138" max="138" width="21.6640625" style="236" customWidth="1"/>
    <col min="139" max="141" width="9" style="16" customWidth="1"/>
    <col min="142" max="142" width="9.27734375" style="16" customWidth="1"/>
    <col min="143" max="143" width="9" style="16" customWidth="1"/>
    <col min="144" max="144" width="24.21875" style="251" customWidth="1"/>
    <col min="145" max="147" width="9" style="16" customWidth="1"/>
    <col min="148" max="148" width="9.27734375" style="16" customWidth="1"/>
    <col min="149" max="149" width="9" style="16" customWidth="1"/>
    <col min="150" max="150" width="27.5546875" style="251" customWidth="1"/>
    <col min="151" max="153" width="9" style="16" customWidth="1"/>
    <col min="154" max="154" width="9.27734375" style="16" customWidth="1"/>
    <col min="155" max="155" width="9" style="16" customWidth="1"/>
    <col min="156" max="156" width="25.5546875" style="251" customWidth="1"/>
    <col min="157" max="159" width="9" style="16" customWidth="1"/>
    <col min="160" max="160" width="9.27734375" style="16" customWidth="1"/>
    <col min="161" max="161" width="9" style="16" customWidth="1"/>
    <col min="162" max="162" width="28" style="251" customWidth="1"/>
    <col min="163" max="165" width="9" style="16" customWidth="1"/>
    <col min="166" max="166" width="9.27734375" style="16" customWidth="1"/>
    <col min="167" max="167" width="9" style="16" customWidth="1"/>
    <col min="168" max="168" width="26.21875" style="262" customWidth="1"/>
    <col min="169" max="171" width="9" style="16" customWidth="1"/>
    <col min="172" max="172" width="9.27734375" style="16" customWidth="1"/>
    <col min="173" max="173" width="9" style="16" customWidth="1"/>
    <col min="174" max="174" width="9" style="157" customWidth="1"/>
    <col min="175" max="175" width="11.44140625" style="16" customWidth="1"/>
    <col min="176" max="179" width="9" style="16" customWidth="1"/>
    <col min="180" max="16384" width="8.88671875" style="16"/>
  </cols>
  <sheetData>
    <row r="11" spans="1:179" ht="12.6" customHeight="1">
      <c r="A11" s="2"/>
      <c r="B11" s="217"/>
      <c r="C11" s="53"/>
      <c r="D11" s="5"/>
      <c r="E11" s="5"/>
      <c r="F11" s="17"/>
      <c r="G11" s="2"/>
      <c r="H11" s="3"/>
      <c r="I11" s="209"/>
      <c r="J11" s="5"/>
      <c r="K11" s="3"/>
      <c r="L11" s="6"/>
      <c r="M11" s="2"/>
      <c r="N11" s="3"/>
      <c r="O11" s="239"/>
      <c r="P11" s="5"/>
      <c r="Q11" s="3"/>
      <c r="R11" s="6"/>
      <c r="S11" s="5"/>
      <c r="T11" s="3"/>
      <c r="U11" s="209"/>
      <c r="V11" s="5"/>
      <c r="W11" s="3"/>
      <c r="X11" s="6"/>
      <c r="Y11" s="2"/>
      <c r="Z11" s="3"/>
      <c r="AA11" s="209"/>
      <c r="AB11" s="5"/>
      <c r="AC11" s="3"/>
      <c r="AD11" s="6"/>
      <c r="AE11" s="2"/>
      <c r="AF11" s="3"/>
      <c r="AG11" s="209"/>
      <c r="AH11" s="5"/>
      <c r="AI11" s="3"/>
      <c r="AJ11" s="6"/>
      <c r="AK11" s="2"/>
      <c r="AL11" s="3"/>
      <c r="AM11" s="209"/>
      <c r="AN11" s="5"/>
      <c r="AO11" s="3"/>
      <c r="AP11" s="6"/>
      <c r="AQ11" s="2"/>
      <c r="AR11" s="3"/>
      <c r="AS11" s="178"/>
      <c r="AT11" s="242"/>
      <c r="AU11" s="18"/>
      <c r="AV11" s="4"/>
      <c r="AW11" s="19"/>
      <c r="AX11" s="18"/>
      <c r="AY11" s="4"/>
      <c r="AZ11" s="242"/>
      <c r="BA11" s="18"/>
      <c r="BB11" s="4"/>
      <c r="BC11" s="19"/>
      <c r="BD11" s="4"/>
      <c r="BE11" s="4"/>
      <c r="BF11" s="53"/>
      <c r="BG11" s="5"/>
      <c r="BH11" s="3"/>
      <c r="BI11" s="6"/>
      <c r="BJ11" s="3"/>
      <c r="BK11" s="3"/>
      <c r="BL11" s="53"/>
      <c r="BM11" s="5"/>
      <c r="BN11" s="3"/>
      <c r="BO11" s="6"/>
      <c r="BP11" s="3"/>
      <c r="BQ11" s="3"/>
      <c r="BR11" s="53"/>
      <c r="BS11" s="5"/>
      <c r="BT11" s="3"/>
      <c r="BU11" s="6"/>
      <c r="BV11" s="3"/>
      <c r="BW11" s="3"/>
      <c r="BX11" s="53"/>
      <c r="BY11" s="5"/>
      <c r="BZ11" s="3"/>
      <c r="CA11" s="6"/>
      <c r="CB11" s="3"/>
      <c r="CC11" s="3"/>
      <c r="CD11" s="53"/>
      <c r="CE11" s="5"/>
      <c r="CF11" s="3"/>
      <c r="CG11" s="6"/>
      <c r="CH11" s="3"/>
      <c r="CI11" s="3"/>
      <c r="CJ11" s="181"/>
      <c r="CK11" s="242"/>
      <c r="CL11" s="18"/>
      <c r="CM11" s="4"/>
      <c r="CN11" s="19"/>
      <c r="CO11" s="4"/>
      <c r="CP11" s="4"/>
      <c r="CQ11" s="242"/>
      <c r="CR11" s="18"/>
      <c r="CS11" s="4"/>
      <c r="CT11" s="19"/>
      <c r="CU11" s="4"/>
      <c r="CV11" s="4"/>
      <c r="CW11" s="53"/>
      <c r="CX11" s="5"/>
      <c r="CY11" s="3"/>
      <c r="CZ11" s="6"/>
      <c r="DA11" s="3"/>
      <c r="DB11" s="3"/>
      <c r="DC11" s="53"/>
      <c r="DD11" s="5"/>
      <c r="DE11" s="3"/>
      <c r="DF11" s="6"/>
      <c r="DG11" s="3"/>
      <c r="DH11" s="3"/>
      <c r="DI11" s="53"/>
      <c r="DJ11" s="5"/>
      <c r="DK11" s="3"/>
      <c r="DL11" s="6"/>
      <c r="DM11" s="3"/>
      <c r="DN11" s="3"/>
      <c r="DO11" s="53"/>
      <c r="DP11" s="5"/>
      <c r="DQ11" s="3"/>
      <c r="DR11" s="6"/>
      <c r="DS11" s="3"/>
      <c r="DT11" s="3"/>
      <c r="DU11" s="53"/>
      <c r="DV11" s="5"/>
      <c r="DW11" s="3"/>
      <c r="DX11" s="6"/>
      <c r="DY11" s="3"/>
      <c r="DZ11" s="3"/>
      <c r="EA11" s="178"/>
      <c r="EB11" s="252"/>
      <c r="EC11" s="21"/>
      <c r="ED11" s="20"/>
      <c r="EE11" s="22"/>
      <c r="EF11" s="20"/>
      <c r="EG11" s="20"/>
      <c r="EH11" s="252"/>
      <c r="EI11" s="21"/>
      <c r="EJ11" s="20"/>
      <c r="EK11" s="22"/>
      <c r="EL11" s="20"/>
      <c r="EM11" s="20"/>
      <c r="EN11" s="53"/>
      <c r="EO11" s="5"/>
      <c r="EP11" s="3"/>
      <c r="EQ11" s="6"/>
      <c r="ER11" s="3"/>
      <c r="ES11" s="3"/>
      <c r="ET11" s="53"/>
      <c r="EU11" s="5"/>
      <c r="EV11" s="3"/>
      <c r="EW11" s="6"/>
      <c r="EX11" s="3"/>
      <c r="EY11" s="3"/>
      <c r="EZ11" s="53"/>
      <c r="FA11" s="3"/>
      <c r="FB11" s="3"/>
      <c r="FC11" s="6"/>
      <c r="FD11" s="3"/>
      <c r="FE11" s="3"/>
      <c r="FF11" s="53"/>
      <c r="FG11" s="3"/>
      <c r="FH11" s="3"/>
      <c r="FI11" s="6"/>
      <c r="FJ11" s="3"/>
      <c r="FK11" s="3"/>
      <c r="FL11" s="257"/>
      <c r="FM11" s="3"/>
      <c r="FN11" s="3"/>
      <c r="FO11" s="6"/>
      <c r="FP11" s="3"/>
      <c r="FQ11" s="3"/>
      <c r="FR11" s="178" t="s">
        <v>3</v>
      </c>
      <c r="FS11" s="3" t="s">
        <v>4</v>
      </c>
      <c r="FT11" s="3" t="s">
        <v>5</v>
      </c>
      <c r="FU11" s="3" t="s">
        <v>0</v>
      </c>
      <c r="FV11" s="2"/>
      <c r="FW11" s="2"/>
    </row>
    <row r="12" spans="1:179" s="71" customFormat="1" ht="12.6" customHeight="1">
      <c r="A12" s="23"/>
      <c r="B12" s="213"/>
      <c r="C12" s="210"/>
      <c r="D12" s="24"/>
      <c r="E12" s="24"/>
      <c r="F12" s="24"/>
      <c r="G12" s="24"/>
      <c r="H12" s="25"/>
      <c r="I12" s="210"/>
      <c r="J12" s="24"/>
      <c r="K12" s="24"/>
      <c r="L12" s="24"/>
      <c r="M12" s="24"/>
      <c r="N12" s="25"/>
      <c r="O12" s="240"/>
      <c r="P12" s="26"/>
      <c r="Q12" s="26"/>
      <c r="R12" s="26"/>
      <c r="S12" s="26"/>
      <c r="T12" s="25"/>
      <c r="U12" s="210"/>
      <c r="V12" s="24"/>
      <c r="W12" s="24"/>
      <c r="X12" s="24"/>
      <c r="Y12" s="24"/>
      <c r="Z12" s="25"/>
      <c r="AA12" s="210"/>
      <c r="AB12" s="24"/>
      <c r="AC12" s="24"/>
      <c r="AD12" s="24"/>
      <c r="AE12" s="24"/>
      <c r="AF12" s="25"/>
      <c r="AG12" s="210"/>
      <c r="AH12" s="24"/>
      <c r="AI12" s="24"/>
      <c r="AJ12" s="24"/>
      <c r="AK12" s="24"/>
      <c r="AL12" s="25"/>
      <c r="AM12" s="210"/>
      <c r="AN12" s="24"/>
      <c r="AO12" s="24"/>
      <c r="AP12" s="24"/>
      <c r="AQ12" s="24"/>
      <c r="AR12" s="25"/>
      <c r="AS12" s="183"/>
      <c r="AT12" s="243"/>
      <c r="AU12" s="305"/>
      <c r="AV12" s="305"/>
      <c r="AW12" s="305"/>
      <c r="AX12" s="305"/>
      <c r="AY12" s="305"/>
      <c r="AZ12" s="245"/>
      <c r="BA12" s="305"/>
      <c r="BB12" s="305"/>
      <c r="BC12" s="305"/>
      <c r="BD12" s="305"/>
      <c r="BE12" s="305"/>
      <c r="BF12" s="247"/>
      <c r="BG12" s="306"/>
      <c r="BH12" s="306"/>
      <c r="BI12" s="306"/>
      <c r="BJ12" s="306"/>
      <c r="BK12" s="306"/>
      <c r="BL12" s="247"/>
      <c r="BM12" s="306"/>
      <c r="BN12" s="306"/>
      <c r="BO12" s="306"/>
      <c r="BP12" s="306"/>
      <c r="BQ12" s="306"/>
      <c r="BR12" s="247"/>
      <c r="BS12" s="306"/>
      <c r="BT12" s="306"/>
      <c r="BU12" s="306"/>
      <c r="BV12" s="306"/>
      <c r="BW12" s="306"/>
      <c r="BX12" s="247"/>
      <c r="BY12" s="306"/>
      <c r="BZ12" s="306"/>
      <c r="CA12" s="306"/>
      <c r="CB12" s="306"/>
      <c r="CC12" s="306"/>
      <c r="CD12" s="247"/>
      <c r="CE12" s="306"/>
      <c r="CF12" s="306"/>
      <c r="CG12" s="306"/>
      <c r="CH12" s="306"/>
      <c r="CI12" s="306"/>
      <c r="CJ12" s="182"/>
      <c r="CK12" s="243"/>
      <c r="CL12" s="304"/>
      <c r="CM12" s="304"/>
      <c r="CN12" s="304"/>
      <c r="CO12" s="304"/>
      <c r="CP12" s="304"/>
      <c r="CQ12" s="249"/>
      <c r="CR12" s="304"/>
      <c r="CS12" s="304"/>
      <c r="CT12" s="304"/>
      <c r="CU12" s="304"/>
      <c r="CV12" s="304"/>
      <c r="CW12" s="250"/>
      <c r="CX12" s="303"/>
      <c r="CY12" s="303"/>
      <c r="CZ12" s="303"/>
      <c r="DA12" s="303"/>
      <c r="DB12" s="303"/>
      <c r="DC12" s="250"/>
      <c r="DD12" s="303"/>
      <c r="DE12" s="303"/>
      <c r="DF12" s="303"/>
      <c r="DG12" s="303"/>
      <c r="DH12" s="303"/>
      <c r="DI12" s="250"/>
      <c r="DJ12" s="303"/>
      <c r="DK12" s="303"/>
      <c r="DL12" s="303"/>
      <c r="DM12" s="303"/>
      <c r="DN12" s="303"/>
      <c r="DO12" s="250"/>
      <c r="DP12" s="303"/>
      <c r="DQ12" s="303"/>
      <c r="DR12" s="303"/>
      <c r="DS12" s="303"/>
      <c r="DT12" s="303"/>
      <c r="DU12" s="250"/>
      <c r="DV12" s="303"/>
      <c r="DW12" s="303"/>
      <c r="DX12" s="303"/>
      <c r="DY12" s="303"/>
      <c r="DZ12" s="303"/>
      <c r="EA12" s="183"/>
      <c r="EB12" s="243"/>
      <c r="EC12" s="307"/>
      <c r="ED12" s="307"/>
      <c r="EE12" s="307"/>
      <c r="EF12" s="307"/>
      <c r="EG12" s="307"/>
      <c r="EH12" s="256"/>
      <c r="EI12" s="307"/>
      <c r="EJ12" s="307"/>
      <c r="EK12" s="307"/>
      <c r="EL12" s="307"/>
      <c r="EM12" s="27"/>
      <c r="EN12" s="256"/>
      <c r="EO12" s="307"/>
      <c r="EP12" s="307"/>
      <c r="EQ12" s="307"/>
      <c r="ER12" s="307"/>
      <c r="ES12" s="307"/>
      <c r="ET12" s="256"/>
      <c r="EU12" s="307"/>
      <c r="EV12" s="307"/>
      <c r="EW12" s="307"/>
      <c r="EX12" s="307"/>
      <c r="EY12" s="307"/>
      <c r="EZ12" s="256"/>
      <c r="FA12" s="307"/>
      <c r="FB12" s="307"/>
      <c r="FC12" s="307"/>
      <c r="FD12" s="307"/>
      <c r="FE12" s="307"/>
      <c r="FF12" s="256"/>
      <c r="FG12" s="307"/>
      <c r="FH12" s="307"/>
      <c r="FI12" s="307"/>
      <c r="FJ12" s="307"/>
      <c r="FK12" s="307"/>
      <c r="FL12" s="258"/>
      <c r="FM12" s="307"/>
      <c r="FN12" s="307"/>
      <c r="FO12" s="307"/>
      <c r="FP12" s="307"/>
      <c r="FQ12" s="307"/>
      <c r="FR12" s="179"/>
      <c r="FS12" s="28"/>
      <c r="FT12" s="28"/>
      <c r="FU12" s="28"/>
      <c r="FV12" s="29"/>
      <c r="FW12" s="29"/>
    </row>
    <row r="13" spans="1:179" s="71" customFormat="1" ht="12.6" customHeight="1">
      <c r="A13" s="30" t="s">
        <v>6</v>
      </c>
      <c r="B13" s="218"/>
      <c r="C13" s="1090" t="s">
        <v>7</v>
      </c>
      <c r="D13" s="1090"/>
      <c r="E13" s="1090"/>
      <c r="F13" s="1090"/>
      <c r="G13" s="1090"/>
      <c r="H13" s="31"/>
      <c r="I13" s="1090" t="s">
        <v>8</v>
      </c>
      <c r="J13" s="1090"/>
      <c r="K13" s="1090"/>
      <c r="L13" s="1090"/>
      <c r="M13" s="1090"/>
      <c r="N13" s="31"/>
      <c r="O13" s="1091" t="s">
        <v>9</v>
      </c>
      <c r="P13" s="1091"/>
      <c r="Q13" s="1091"/>
      <c r="R13" s="1091"/>
      <c r="S13" s="1091"/>
      <c r="T13" s="31"/>
      <c r="U13" s="1090" t="s">
        <v>10</v>
      </c>
      <c r="V13" s="1090"/>
      <c r="W13" s="1090"/>
      <c r="X13" s="1090"/>
      <c r="Y13" s="1090"/>
      <c r="Z13" s="31"/>
      <c r="AA13" s="1090" t="s">
        <v>11</v>
      </c>
      <c r="AB13" s="1090"/>
      <c r="AC13" s="1090"/>
      <c r="AD13" s="1090"/>
      <c r="AE13" s="1090"/>
      <c r="AF13" s="31"/>
      <c r="AG13" s="1090" t="s">
        <v>12</v>
      </c>
      <c r="AH13" s="1090"/>
      <c r="AI13" s="1090"/>
      <c r="AJ13" s="1090"/>
      <c r="AK13" s="1090"/>
      <c r="AL13" s="31"/>
      <c r="AM13" s="1090" t="s">
        <v>13</v>
      </c>
      <c r="AN13" s="1090"/>
      <c r="AO13" s="1090"/>
      <c r="AP13" s="1090"/>
      <c r="AQ13" s="1090"/>
      <c r="AR13" s="31"/>
      <c r="AS13" s="183"/>
      <c r="AT13" s="1087" t="s">
        <v>14</v>
      </c>
      <c r="AU13" s="1087"/>
      <c r="AV13" s="1087"/>
      <c r="AW13" s="1087"/>
      <c r="AX13" s="1087"/>
      <c r="AY13" s="305"/>
      <c r="AZ13" s="1087" t="s">
        <v>15</v>
      </c>
      <c r="BA13" s="1087"/>
      <c r="BB13" s="1087"/>
      <c r="BC13" s="1087"/>
      <c r="BD13" s="1087"/>
      <c r="BE13" s="305"/>
      <c r="BF13" s="1088" t="s">
        <v>16</v>
      </c>
      <c r="BG13" s="1088"/>
      <c r="BH13" s="1088"/>
      <c r="BI13" s="1088"/>
      <c r="BJ13" s="1088"/>
      <c r="BK13" s="306"/>
      <c r="BL13" s="1088" t="s">
        <v>17</v>
      </c>
      <c r="BM13" s="1088"/>
      <c r="BN13" s="1088"/>
      <c r="BO13" s="1088"/>
      <c r="BP13" s="1088"/>
      <c r="BQ13" s="306"/>
      <c r="BR13" s="1088" t="s">
        <v>18</v>
      </c>
      <c r="BS13" s="1088"/>
      <c r="BT13" s="1088"/>
      <c r="BU13" s="1088"/>
      <c r="BV13" s="1088"/>
      <c r="BW13" s="306"/>
      <c r="BX13" s="1088" t="s">
        <v>19</v>
      </c>
      <c r="BY13" s="1088"/>
      <c r="BZ13" s="1088"/>
      <c r="CA13" s="1088"/>
      <c r="CB13" s="1088"/>
      <c r="CC13" s="306"/>
      <c r="CD13" s="1088" t="s">
        <v>20</v>
      </c>
      <c r="CE13" s="1088"/>
      <c r="CF13" s="1088"/>
      <c r="CG13" s="1088"/>
      <c r="CH13" s="1088"/>
      <c r="CI13" s="306"/>
      <c r="CJ13" s="182"/>
      <c r="CK13" s="1086" t="s">
        <v>21</v>
      </c>
      <c r="CL13" s="1086"/>
      <c r="CM13" s="1086"/>
      <c r="CN13" s="1086"/>
      <c r="CO13" s="1086"/>
      <c r="CP13" s="304"/>
      <c r="CQ13" s="1086" t="s">
        <v>22</v>
      </c>
      <c r="CR13" s="1086"/>
      <c r="CS13" s="1086"/>
      <c r="CT13" s="1086"/>
      <c r="CU13" s="1086"/>
      <c r="CV13" s="304"/>
      <c r="CW13" s="1085" t="s">
        <v>23</v>
      </c>
      <c r="CX13" s="1085"/>
      <c r="CY13" s="1085"/>
      <c r="CZ13" s="1085"/>
      <c r="DA13" s="1085"/>
      <c r="DB13" s="303"/>
      <c r="DC13" s="1085" t="s">
        <v>24</v>
      </c>
      <c r="DD13" s="1085"/>
      <c r="DE13" s="1085"/>
      <c r="DF13" s="1085"/>
      <c r="DG13" s="1085"/>
      <c r="DH13" s="303"/>
      <c r="DI13" s="1085" t="s">
        <v>25</v>
      </c>
      <c r="DJ13" s="1085"/>
      <c r="DK13" s="1085"/>
      <c r="DL13" s="1085"/>
      <c r="DM13" s="1085"/>
      <c r="DN13" s="303"/>
      <c r="DO13" s="1085" t="s">
        <v>26</v>
      </c>
      <c r="DP13" s="1085"/>
      <c r="DQ13" s="1085"/>
      <c r="DR13" s="1085"/>
      <c r="DS13" s="1085"/>
      <c r="DT13" s="303"/>
      <c r="DU13" s="1085" t="s">
        <v>27</v>
      </c>
      <c r="DV13" s="1085"/>
      <c r="DW13" s="1085"/>
      <c r="DX13" s="1085"/>
      <c r="DY13" s="1085"/>
      <c r="DZ13" s="303"/>
      <c r="EA13" s="183"/>
      <c r="EB13" s="1084" t="s">
        <v>28</v>
      </c>
      <c r="EC13" s="1084"/>
      <c r="ED13" s="1084"/>
      <c r="EE13" s="1084"/>
      <c r="EF13" s="1084"/>
      <c r="EG13" s="307"/>
      <c r="EH13" s="1084" t="s">
        <v>29</v>
      </c>
      <c r="EI13" s="1084"/>
      <c r="EJ13" s="1084"/>
      <c r="EK13" s="1084"/>
      <c r="EL13" s="1084"/>
      <c r="EM13" s="27"/>
      <c r="EN13" s="1084" t="s">
        <v>30</v>
      </c>
      <c r="EO13" s="1084"/>
      <c r="EP13" s="1084"/>
      <c r="EQ13" s="1084"/>
      <c r="ER13" s="1084"/>
      <c r="ES13" s="307"/>
      <c r="ET13" s="1084" t="s">
        <v>31</v>
      </c>
      <c r="EU13" s="1084"/>
      <c r="EV13" s="1084"/>
      <c r="EW13" s="1084"/>
      <c r="EX13" s="1084"/>
      <c r="EY13" s="307"/>
      <c r="EZ13" s="1084" t="s">
        <v>32</v>
      </c>
      <c r="FA13" s="1084"/>
      <c r="FB13" s="1084"/>
      <c r="FC13" s="1084"/>
      <c r="FD13" s="1084"/>
      <c r="FE13" s="307"/>
      <c r="FF13" s="1084" t="s">
        <v>33</v>
      </c>
      <c r="FG13" s="1084"/>
      <c r="FH13" s="1084"/>
      <c r="FI13" s="1084"/>
      <c r="FJ13" s="1084"/>
      <c r="FK13" s="307"/>
      <c r="FL13" s="1084" t="s">
        <v>34</v>
      </c>
      <c r="FM13" s="1084"/>
      <c r="FN13" s="1084"/>
      <c r="FO13" s="1084"/>
      <c r="FP13" s="1084"/>
      <c r="FQ13" s="307"/>
      <c r="FR13" s="179"/>
      <c r="FS13" s="28"/>
      <c r="FT13" s="28"/>
      <c r="FU13" s="28"/>
      <c r="FV13" s="29" t="s">
        <v>35</v>
      </c>
      <c r="FW13" s="29" t="s">
        <v>36</v>
      </c>
    </row>
    <row r="14" spans="1:179" s="15" customFormat="1" ht="12.6" customHeight="1">
      <c r="A14" s="13"/>
      <c r="B14" s="214"/>
      <c r="C14" s="14">
        <v>1</v>
      </c>
      <c r="D14" s="13">
        <v>2</v>
      </c>
      <c r="E14" s="13">
        <v>3</v>
      </c>
      <c r="F14" s="13">
        <v>4</v>
      </c>
      <c r="G14" s="13">
        <v>5</v>
      </c>
      <c r="H14" s="13">
        <v>6</v>
      </c>
      <c r="I14" s="14">
        <v>7</v>
      </c>
      <c r="J14" s="13">
        <v>8</v>
      </c>
      <c r="K14" s="13">
        <v>9</v>
      </c>
      <c r="L14" s="13">
        <v>10</v>
      </c>
      <c r="M14" s="13">
        <v>11</v>
      </c>
      <c r="N14" s="13">
        <v>12</v>
      </c>
      <c r="O14" s="14">
        <v>13</v>
      </c>
      <c r="P14" s="13">
        <v>14</v>
      </c>
      <c r="Q14" s="13">
        <v>15</v>
      </c>
      <c r="R14" s="13">
        <v>16</v>
      </c>
      <c r="S14" s="13">
        <v>17</v>
      </c>
      <c r="T14" s="13">
        <v>18</v>
      </c>
      <c r="U14" s="14">
        <v>19</v>
      </c>
      <c r="V14" s="13">
        <v>20</v>
      </c>
      <c r="W14" s="13">
        <v>21</v>
      </c>
      <c r="X14" s="13">
        <v>22</v>
      </c>
      <c r="Y14" s="13">
        <v>23</v>
      </c>
      <c r="Z14" s="13">
        <v>24</v>
      </c>
      <c r="AA14" s="14">
        <v>25</v>
      </c>
      <c r="AB14" s="13">
        <v>26</v>
      </c>
      <c r="AC14" s="13">
        <v>27</v>
      </c>
      <c r="AD14" s="13">
        <v>28</v>
      </c>
      <c r="AE14" s="13">
        <v>29</v>
      </c>
      <c r="AF14" s="13">
        <v>30</v>
      </c>
      <c r="AG14" s="14">
        <v>31</v>
      </c>
      <c r="AH14" s="13">
        <v>32</v>
      </c>
      <c r="AI14" s="13">
        <v>33</v>
      </c>
      <c r="AJ14" s="13">
        <v>34</v>
      </c>
      <c r="AK14" s="13">
        <v>35</v>
      </c>
      <c r="AL14" s="13">
        <v>36</v>
      </c>
      <c r="AM14" s="14">
        <v>37</v>
      </c>
      <c r="AN14" s="13">
        <v>38</v>
      </c>
      <c r="AO14" s="13">
        <v>39</v>
      </c>
      <c r="AP14" s="13">
        <v>40</v>
      </c>
      <c r="AQ14" s="13">
        <v>41</v>
      </c>
      <c r="AR14" s="13">
        <v>42</v>
      </c>
      <c r="AS14" s="184">
        <v>43</v>
      </c>
      <c r="AT14" s="14">
        <v>44</v>
      </c>
      <c r="AU14" s="13">
        <v>45</v>
      </c>
      <c r="AV14" s="13">
        <v>46</v>
      </c>
      <c r="AW14" s="13">
        <v>47</v>
      </c>
      <c r="AX14" s="13">
        <v>48</v>
      </c>
      <c r="AY14" s="13">
        <v>49</v>
      </c>
      <c r="AZ14" s="14">
        <v>50</v>
      </c>
      <c r="BA14" s="13">
        <v>51</v>
      </c>
      <c r="BB14" s="13">
        <v>52</v>
      </c>
      <c r="BC14" s="13">
        <v>53</v>
      </c>
      <c r="BD14" s="13">
        <v>54</v>
      </c>
      <c r="BE14" s="13">
        <v>55</v>
      </c>
      <c r="BF14" s="14">
        <v>56</v>
      </c>
      <c r="BG14" s="13">
        <v>57</v>
      </c>
      <c r="BH14" s="13">
        <v>58</v>
      </c>
      <c r="BI14" s="13">
        <v>59</v>
      </c>
      <c r="BJ14" s="13">
        <v>60</v>
      </c>
      <c r="BK14" s="13">
        <v>61</v>
      </c>
      <c r="BL14" s="14">
        <v>62</v>
      </c>
      <c r="BM14" s="13">
        <v>63</v>
      </c>
      <c r="BN14" s="13">
        <v>64</v>
      </c>
      <c r="BO14" s="13">
        <v>65</v>
      </c>
      <c r="BP14" s="13">
        <v>66</v>
      </c>
      <c r="BQ14" s="13">
        <v>67</v>
      </c>
      <c r="BR14" s="14">
        <v>68</v>
      </c>
      <c r="BS14" s="13">
        <v>69</v>
      </c>
      <c r="BT14" s="13">
        <v>70</v>
      </c>
      <c r="BU14" s="13">
        <v>71</v>
      </c>
      <c r="BV14" s="13">
        <v>72</v>
      </c>
      <c r="BW14" s="13">
        <v>73</v>
      </c>
      <c r="BX14" s="14">
        <v>74</v>
      </c>
      <c r="BY14" s="13">
        <v>75</v>
      </c>
      <c r="BZ14" s="13">
        <v>76</v>
      </c>
      <c r="CA14" s="13">
        <v>77</v>
      </c>
      <c r="CB14" s="13">
        <v>78</v>
      </c>
      <c r="CC14" s="13">
        <v>79</v>
      </c>
      <c r="CD14" s="14">
        <v>80</v>
      </c>
      <c r="CE14" s="13">
        <v>81</v>
      </c>
      <c r="CF14" s="13">
        <v>82</v>
      </c>
      <c r="CG14" s="13">
        <v>83</v>
      </c>
      <c r="CH14" s="13">
        <v>84</v>
      </c>
      <c r="CI14" s="13">
        <v>85</v>
      </c>
      <c r="CJ14" s="184">
        <v>86</v>
      </c>
      <c r="CK14" s="14">
        <v>87</v>
      </c>
      <c r="CL14" s="13">
        <v>88</v>
      </c>
      <c r="CM14" s="13">
        <v>89</v>
      </c>
      <c r="CN14" s="13">
        <v>90</v>
      </c>
      <c r="CO14" s="13">
        <v>91</v>
      </c>
      <c r="CP14" s="13">
        <v>92</v>
      </c>
      <c r="CQ14" s="14">
        <v>93</v>
      </c>
      <c r="CR14" s="13">
        <v>94</v>
      </c>
      <c r="CS14" s="13">
        <v>95</v>
      </c>
      <c r="CT14" s="13">
        <v>96</v>
      </c>
      <c r="CU14" s="13">
        <v>97</v>
      </c>
      <c r="CV14" s="13">
        <v>98</v>
      </c>
      <c r="CW14" s="14">
        <v>99</v>
      </c>
      <c r="CX14" s="13">
        <v>100</v>
      </c>
      <c r="CY14" s="13">
        <v>101</v>
      </c>
      <c r="CZ14" s="13">
        <v>102</v>
      </c>
      <c r="DA14" s="13">
        <v>103</v>
      </c>
      <c r="DB14" s="13">
        <v>104</v>
      </c>
      <c r="DC14" s="14">
        <v>105</v>
      </c>
      <c r="DD14" s="13">
        <v>106</v>
      </c>
      <c r="DE14" s="13">
        <v>107</v>
      </c>
      <c r="DF14" s="13">
        <v>108</v>
      </c>
      <c r="DG14" s="13">
        <v>109</v>
      </c>
      <c r="DH14" s="13">
        <v>110</v>
      </c>
      <c r="DI14" s="14">
        <v>111</v>
      </c>
      <c r="DJ14" s="13">
        <v>112</v>
      </c>
      <c r="DK14" s="13">
        <v>113</v>
      </c>
      <c r="DL14" s="13">
        <v>114</v>
      </c>
      <c r="DM14" s="13">
        <v>115</v>
      </c>
      <c r="DN14" s="13">
        <v>116</v>
      </c>
      <c r="DO14" s="14">
        <v>117</v>
      </c>
      <c r="DP14" s="13">
        <v>118</v>
      </c>
      <c r="DQ14" s="13">
        <v>119</v>
      </c>
      <c r="DR14" s="13">
        <v>120</v>
      </c>
      <c r="DS14" s="13">
        <v>121</v>
      </c>
      <c r="DT14" s="13">
        <v>122</v>
      </c>
      <c r="DU14" s="14">
        <v>123</v>
      </c>
      <c r="DV14" s="13">
        <v>124</v>
      </c>
      <c r="DW14" s="13">
        <v>125</v>
      </c>
      <c r="DX14" s="13">
        <v>126</v>
      </c>
      <c r="DY14" s="13">
        <v>127</v>
      </c>
      <c r="DZ14" s="13">
        <v>128</v>
      </c>
      <c r="EA14" s="184">
        <v>129</v>
      </c>
      <c r="EB14" s="14">
        <v>130</v>
      </c>
      <c r="EC14" s="13">
        <v>131</v>
      </c>
      <c r="ED14" s="13">
        <v>132</v>
      </c>
      <c r="EE14" s="13">
        <v>133</v>
      </c>
      <c r="EF14" s="13">
        <v>134</v>
      </c>
      <c r="EG14" s="13">
        <v>135</v>
      </c>
      <c r="EH14" s="14">
        <v>136</v>
      </c>
      <c r="EI14" s="13">
        <v>137</v>
      </c>
      <c r="EJ14" s="13">
        <v>138</v>
      </c>
      <c r="EK14" s="13">
        <v>139</v>
      </c>
      <c r="EL14" s="13">
        <v>140</v>
      </c>
      <c r="EM14" s="13">
        <v>141</v>
      </c>
      <c r="EN14" s="14">
        <v>142</v>
      </c>
      <c r="EO14" s="13">
        <v>143</v>
      </c>
      <c r="EP14" s="13">
        <v>144</v>
      </c>
      <c r="EQ14" s="13">
        <v>145</v>
      </c>
      <c r="ER14" s="13">
        <v>146</v>
      </c>
      <c r="ES14" s="13">
        <v>147</v>
      </c>
      <c r="ET14" s="14">
        <v>148</v>
      </c>
      <c r="EU14" s="13">
        <v>149</v>
      </c>
      <c r="EV14" s="13">
        <v>150</v>
      </c>
      <c r="EW14" s="13">
        <v>151</v>
      </c>
      <c r="EX14" s="13">
        <v>152</v>
      </c>
      <c r="EY14" s="13">
        <v>153</v>
      </c>
      <c r="EZ14" s="14">
        <v>154</v>
      </c>
      <c r="FA14" s="13">
        <v>155</v>
      </c>
      <c r="FB14" s="13">
        <v>156</v>
      </c>
      <c r="FC14" s="13">
        <v>157</v>
      </c>
      <c r="FD14" s="13">
        <v>158</v>
      </c>
      <c r="FE14" s="13">
        <v>159</v>
      </c>
      <c r="FF14" s="14">
        <v>160</v>
      </c>
      <c r="FG14" s="13">
        <v>161</v>
      </c>
      <c r="FH14" s="13">
        <v>162</v>
      </c>
      <c r="FI14" s="13">
        <v>163</v>
      </c>
      <c r="FJ14" s="13">
        <v>164</v>
      </c>
      <c r="FK14" s="13">
        <v>165</v>
      </c>
      <c r="FL14" s="259">
        <v>166</v>
      </c>
      <c r="FM14" s="13">
        <v>167</v>
      </c>
      <c r="FN14" s="13">
        <v>168</v>
      </c>
      <c r="FO14" s="13">
        <v>169</v>
      </c>
      <c r="FP14" s="13">
        <v>170</v>
      </c>
      <c r="FQ14" s="13">
        <v>171</v>
      </c>
      <c r="FR14" s="184">
        <v>172</v>
      </c>
      <c r="FS14" s="13">
        <v>173</v>
      </c>
      <c r="FT14" s="13">
        <v>174</v>
      </c>
      <c r="FU14" s="13">
        <v>175</v>
      </c>
      <c r="FV14" s="13">
        <v>176</v>
      </c>
      <c r="FW14" s="13">
        <v>177</v>
      </c>
    </row>
    <row r="15" spans="1:179" s="197" customFormat="1" ht="12.6" customHeight="1">
      <c r="A15" s="166" t="s">
        <v>105</v>
      </c>
      <c r="B15" s="219" t="s">
        <v>83</v>
      </c>
      <c r="C15" s="1082" t="s">
        <v>7</v>
      </c>
      <c r="D15" s="1082"/>
      <c r="E15" s="1082"/>
      <c r="F15" s="1082"/>
      <c r="G15" s="1082"/>
      <c r="H15" s="132"/>
      <c r="I15" s="1082" t="s">
        <v>8</v>
      </c>
      <c r="J15" s="1082"/>
      <c r="K15" s="1082"/>
      <c r="L15" s="1082"/>
      <c r="M15" s="1082"/>
      <c r="N15" s="132"/>
      <c r="O15" s="1092" t="s">
        <v>9</v>
      </c>
      <c r="P15" s="1092"/>
      <c r="Q15" s="1092"/>
      <c r="R15" s="1092"/>
      <c r="S15" s="1092"/>
      <c r="T15" s="132"/>
      <c r="U15" s="1082" t="s">
        <v>10</v>
      </c>
      <c r="V15" s="1082"/>
      <c r="W15" s="1082"/>
      <c r="X15" s="1082"/>
      <c r="Y15" s="1082"/>
      <c r="Z15" s="132"/>
      <c r="AA15" s="1082" t="s">
        <v>11</v>
      </c>
      <c r="AB15" s="1082"/>
      <c r="AC15" s="1082"/>
      <c r="AD15" s="1082"/>
      <c r="AE15" s="1082"/>
      <c r="AF15" s="132"/>
      <c r="AG15" s="1082" t="s">
        <v>12</v>
      </c>
      <c r="AH15" s="1082"/>
      <c r="AI15" s="1082"/>
      <c r="AJ15" s="1082"/>
      <c r="AK15" s="1082"/>
      <c r="AL15" s="132"/>
      <c r="AM15" s="1082" t="s">
        <v>13</v>
      </c>
      <c r="AN15" s="1082"/>
      <c r="AO15" s="1082"/>
      <c r="AP15" s="1082"/>
      <c r="AQ15" s="1082"/>
      <c r="AR15" s="132"/>
      <c r="AS15" s="180" t="s">
        <v>113</v>
      </c>
      <c r="AT15" s="1083" t="s">
        <v>2</v>
      </c>
      <c r="AU15" s="1083"/>
      <c r="AV15" s="1083"/>
      <c r="AW15" s="1083"/>
      <c r="AX15" s="1083"/>
      <c r="AY15" s="308"/>
      <c r="AZ15" s="1083" t="s">
        <v>15</v>
      </c>
      <c r="BA15" s="1083"/>
      <c r="BB15" s="1083"/>
      <c r="BC15" s="1083"/>
      <c r="BD15" s="1083"/>
      <c r="BE15" s="308"/>
      <c r="BF15" s="1079" t="s">
        <v>16</v>
      </c>
      <c r="BG15" s="1079"/>
      <c r="BH15" s="1079"/>
      <c r="BI15" s="1079"/>
      <c r="BJ15" s="1079"/>
      <c r="BK15" s="309"/>
      <c r="BL15" s="1079" t="s">
        <v>17</v>
      </c>
      <c r="BM15" s="1079"/>
      <c r="BN15" s="1079"/>
      <c r="BO15" s="1079"/>
      <c r="BP15" s="1079"/>
      <c r="BQ15" s="309"/>
      <c r="BR15" s="1079" t="s">
        <v>18</v>
      </c>
      <c r="BS15" s="1079"/>
      <c r="BT15" s="1079"/>
      <c r="BU15" s="1079"/>
      <c r="BV15" s="1079"/>
      <c r="BW15" s="309"/>
      <c r="BX15" s="1079" t="s">
        <v>19</v>
      </c>
      <c r="BY15" s="1079"/>
      <c r="BZ15" s="1079"/>
      <c r="CA15" s="1079"/>
      <c r="CB15" s="1079"/>
      <c r="CC15" s="309"/>
      <c r="CD15" s="1079" t="s">
        <v>20</v>
      </c>
      <c r="CE15" s="1079"/>
      <c r="CF15" s="1079"/>
      <c r="CG15" s="1079"/>
      <c r="CH15" s="1079"/>
      <c r="CI15" s="309"/>
      <c r="CJ15" s="180" t="s">
        <v>113</v>
      </c>
      <c r="CK15" s="1081" t="s">
        <v>21</v>
      </c>
      <c r="CL15" s="1081"/>
      <c r="CM15" s="1081"/>
      <c r="CN15" s="1081"/>
      <c r="CO15" s="1081"/>
      <c r="CP15" s="311"/>
      <c r="CQ15" s="1081" t="s">
        <v>22</v>
      </c>
      <c r="CR15" s="1081"/>
      <c r="CS15" s="1081"/>
      <c r="CT15" s="1081"/>
      <c r="CU15" s="1081"/>
      <c r="CV15" s="311"/>
      <c r="CW15" s="1080" t="s">
        <v>23</v>
      </c>
      <c r="CX15" s="1080"/>
      <c r="CY15" s="1080"/>
      <c r="CZ15" s="1080"/>
      <c r="DA15" s="1080"/>
      <c r="DB15" s="310"/>
      <c r="DC15" s="1080" t="s">
        <v>24</v>
      </c>
      <c r="DD15" s="1080"/>
      <c r="DE15" s="1080"/>
      <c r="DF15" s="1080"/>
      <c r="DG15" s="1080"/>
      <c r="DH15" s="310"/>
      <c r="DI15" s="1080" t="s">
        <v>25</v>
      </c>
      <c r="DJ15" s="1080"/>
      <c r="DK15" s="1080"/>
      <c r="DL15" s="1080"/>
      <c r="DM15" s="1080"/>
      <c r="DN15" s="310"/>
      <c r="DO15" s="1080" t="s">
        <v>26</v>
      </c>
      <c r="DP15" s="1080"/>
      <c r="DQ15" s="1080"/>
      <c r="DR15" s="1080"/>
      <c r="DS15" s="1080"/>
      <c r="DT15" s="310"/>
      <c r="DU15" s="1080" t="s">
        <v>27</v>
      </c>
      <c r="DV15" s="1080"/>
      <c r="DW15" s="1080"/>
      <c r="DX15" s="1080"/>
      <c r="DY15" s="1080"/>
      <c r="DZ15" s="310"/>
      <c r="EA15" s="180" t="s">
        <v>113</v>
      </c>
      <c r="EB15" s="253" t="s">
        <v>28</v>
      </c>
      <c r="EC15" s="310"/>
      <c r="ED15" s="310"/>
      <c r="EE15" s="310"/>
      <c r="EF15" s="310"/>
      <c r="EG15" s="310"/>
      <c r="EH15" s="253" t="s">
        <v>29</v>
      </c>
      <c r="EI15" s="139"/>
      <c r="EJ15" s="139"/>
      <c r="EK15" s="310"/>
      <c r="EL15" s="310"/>
      <c r="EM15" s="310"/>
      <c r="EN15" s="253" t="s">
        <v>30</v>
      </c>
      <c r="EO15" s="310"/>
      <c r="EP15" s="310"/>
      <c r="EQ15" s="310"/>
      <c r="ER15" s="310"/>
      <c r="ES15" s="310"/>
      <c r="ET15" s="253" t="s">
        <v>31</v>
      </c>
      <c r="EU15" s="310"/>
      <c r="EV15" s="310"/>
      <c r="EW15" s="310"/>
      <c r="EX15" s="310"/>
      <c r="EY15" s="310"/>
      <c r="EZ15" s="253" t="s">
        <v>32</v>
      </c>
      <c r="FA15" s="310"/>
      <c r="FB15" s="310"/>
      <c r="FC15" s="310"/>
      <c r="FD15" s="310"/>
      <c r="FE15" s="310"/>
      <c r="FF15" s="253" t="s">
        <v>33</v>
      </c>
      <c r="FG15" s="310"/>
      <c r="FH15" s="310"/>
      <c r="FI15" s="310"/>
      <c r="FJ15" s="310"/>
      <c r="FK15" s="310"/>
      <c r="FL15" s="260" t="s">
        <v>34</v>
      </c>
      <c r="FM15" s="310"/>
      <c r="FN15" s="310"/>
      <c r="FO15" s="310"/>
      <c r="FP15" s="310"/>
      <c r="FQ15" s="310"/>
      <c r="FR15" s="180" t="s">
        <v>113</v>
      </c>
      <c r="FS15" s="196"/>
      <c r="FT15" s="196"/>
      <c r="FU15" s="196"/>
      <c r="FV15" s="171" t="s">
        <v>35</v>
      </c>
      <c r="FW15" s="171" t="s">
        <v>36</v>
      </c>
    </row>
    <row r="16" spans="1:179" s="201" customFormat="1" ht="12.6" customHeight="1">
      <c r="A16" s="172"/>
      <c r="B16" s="220"/>
      <c r="C16" s="225" t="s">
        <v>37</v>
      </c>
      <c r="D16" s="174"/>
      <c r="E16" s="175"/>
      <c r="F16" s="173"/>
      <c r="G16" s="174" t="s">
        <v>38</v>
      </c>
      <c r="H16" s="175"/>
      <c r="I16" s="225" t="s">
        <v>39</v>
      </c>
      <c r="J16" s="174"/>
      <c r="K16" s="175"/>
      <c r="L16" s="173"/>
      <c r="M16" s="174" t="s">
        <v>38</v>
      </c>
      <c r="N16" s="175"/>
      <c r="O16" s="225" t="s">
        <v>40</v>
      </c>
      <c r="P16" s="174"/>
      <c r="Q16" s="175"/>
      <c r="R16" s="173"/>
      <c r="S16" s="174" t="s">
        <v>38</v>
      </c>
      <c r="T16" s="175"/>
      <c r="U16" s="225" t="s">
        <v>41</v>
      </c>
      <c r="V16" s="174"/>
      <c r="W16" s="175"/>
      <c r="X16" s="173"/>
      <c r="Y16" s="174" t="s">
        <v>38</v>
      </c>
      <c r="Z16" s="175"/>
      <c r="AA16" s="225" t="s">
        <v>42</v>
      </c>
      <c r="AB16" s="174"/>
      <c r="AC16" s="175"/>
      <c r="AD16" s="173"/>
      <c r="AE16" s="174" t="s">
        <v>38</v>
      </c>
      <c r="AF16" s="175"/>
      <c r="AG16" s="225" t="s">
        <v>43</v>
      </c>
      <c r="AH16" s="174"/>
      <c r="AI16" s="175"/>
      <c r="AJ16" s="173"/>
      <c r="AK16" s="174" t="s">
        <v>38</v>
      </c>
      <c r="AL16" s="175"/>
      <c r="AM16" s="225" t="s">
        <v>44</v>
      </c>
      <c r="AN16" s="174"/>
      <c r="AO16" s="175"/>
      <c r="AP16" s="173"/>
      <c r="AQ16" s="174" t="s">
        <v>38</v>
      </c>
      <c r="AR16" s="175"/>
      <c r="AS16" s="198"/>
      <c r="AT16" s="244" t="s">
        <v>45</v>
      </c>
      <c r="AU16" s="174"/>
      <c r="AV16" s="175"/>
      <c r="AW16" s="173"/>
      <c r="AX16" s="174" t="s">
        <v>38</v>
      </c>
      <c r="AY16" s="175"/>
      <c r="AZ16" s="225" t="s">
        <v>46</v>
      </c>
      <c r="BA16" s="174"/>
      <c r="BB16" s="175"/>
      <c r="BC16" s="173"/>
      <c r="BD16" s="174" t="s">
        <v>38</v>
      </c>
      <c r="BE16" s="175"/>
      <c r="BF16" s="225" t="s">
        <v>47</v>
      </c>
      <c r="BG16" s="174"/>
      <c r="BH16" s="175"/>
      <c r="BI16" s="173"/>
      <c r="BJ16" s="174" t="s">
        <v>38</v>
      </c>
      <c r="BK16" s="175"/>
      <c r="BL16" s="225" t="s">
        <v>48</v>
      </c>
      <c r="BM16" s="174"/>
      <c r="BN16" s="175"/>
      <c r="BO16" s="173"/>
      <c r="BP16" s="174" t="s">
        <v>38</v>
      </c>
      <c r="BQ16" s="175"/>
      <c r="BR16" s="225" t="s">
        <v>49</v>
      </c>
      <c r="BS16" s="174"/>
      <c r="BT16" s="175"/>
      <c r="BU16" s="173"/>
      <c r="BV16" s="174" t="s">
        <v>38</v>
      </c>
      <c r="BW16" s="175"/>
      <c r="BX16" s="225" t="s">
        <v>50</v>
      </c>
      <c r="BY16" s="174"/>
      <c r="BZ16" s="175"/>
      <c r="CA16" s="173"/>
      <c r="CB16" s="174" t="s">
        <v>38</v>
      </c>
      <c r="CC16" s="175"/>
      <c r="CD16" s="225" t="s">
        <v>51</v>
      </c>
      <c r="CE16" s="174"/>
      <c r="CF16" s="175"/>
      <c r="CG16" s="173"/>
      <c r="CH16" s="174" t="s">
        <v>38</v>
      </c>
      <c r="CI16" s="175"/>
      <c r="CJ16" s="198"/>
      <c r="CK16" s="248" t="s">
        <v>52</v>
      </c>
      <c r="CL16" s="174"/>
      <c r="CM16" s="175"/>
      <c r="CN16" s="173"/>
      <c r="CO16" s="174" t="s">
        <v>38</v>
      </c>
      <c r="CP16" s="175"/>
      <c r="CQ16" s="225" t="s">
        <v>53</v>
      </c>
      <c r="CR16" s="174"/>
      <c r="CS16" s="174"/>
      <c r="CT16" s="173"/>
      <c r="CU16" s="174" t="s">
        <v>38</v>
      </c>
      <c r="CV16" s="175"/>
      <c r="CW16" s="248" t="s">
        <v>54</v>
      </c>
      <c r="CX16" s="174"/>
      <c r="CY16" s="174"/>
      <c r="CZ16" s="173"/>
      <c r="DA16" s="174" t="s">
        <v>38</v>
      </c>
      <c r="DB16" s="175"/>
      <c r="DC16" s="248" t="s">
        <v>55</v>
      </c>
      <c r="DD16" s="174"/>
      <c r="DE16" s="175"/>
      <c r="DF16" s="173"/>
      <c r="DG16" s="174" t="s">
        <v>38</v>
      </c>
      <c r="DH16" s="175"/>
      <c r="DI16" s="248" t="s">
        <v>56</v>
      </c>
      <c r="DJ16" s="174"/>
      <c r="DK16" s="174"/>
      <c r="DL16" s="173"/>
      <c r="DM16" s="174" t="s">
        <v>38</v>
      </c>
      <c r="DN16" s="175"/>
      <c r="DO16" s="248" t="s">
        <v>57</v>
      </c>
      <c r="DP16" s="174"/>
      <c r="DQ16" s="174"/>
      <c r="DR16" s="173"/>
      <c r="DS16" s="174" t="s">
        <v>38</v>
      </c>
      <c r="DT16" s="175"/>
      <c r="DU16" s="248" t="s">
        <v>58</v>
      </c>
      <c r="DV16" s="174"/>
      <c r="DW16" s="174"/>
      <c r="DX16" s="173"/>
      <c r="DY16" s="174" t="s">
        <v>38</v>
      </c>
      <c r="DZ16" s="175"/>
      <c r="EA16" s="198"/>
      <c r="EB16" s="254" t="s">
        <v>59</v>
      </c>
      <c r="EC16" s="174"/>
      <c r="ED16" s="175"/>
      <c r="EE16" s="173"/>
      <c r="EF16" s="174" t="s">
        <v>38</v>
      </c>
      <c r="EG16" s="175"/>
      <c r="EH16" s="225" t="s">
        <v>60</v>
      </c>
      <c r="EI16" s="174"/>
      <c r="EJ16" s="175"/>
      <c r="EK16" s="173"/>
      <c r="EL16" s="174" t="s">
        <v>38</v>
      </c>
      <c r="EM16" s="175"/>
      <c r="EN16" s="254" t="s">
        <v>61</v>
      </c>
      <c r="EO16" s="174"/>
      <c r="EP16" s="174"/>
      <c r="EQ16" s="173"/>
      <c r="ER16" s="174" t="s">
        <v>38</v>
      </c>
      <c r="ES16" s="175"/>
      <c r="ET16" s="254" t="s">
        <v>62</v>
      </c>
      <c r="EU16" s="174"/>
      <c r="EV16" s="174"/>
      <c r="EW16" s="173"/>
      <c r="EX16" s="174" t="s">
        <v>38</v>
      </c>
      <c r="EY16" s="175"/>
      <c r="EZ16" s="254" t="s">
        <v>63</v>
      </c>
      <c r="FA16" s="174"/>
      <c r="FB16" s="174"/>
      <c r="FC16" s="173"/>
      <c r="FD16" s="174" t="s">
        <v>38</v>
      </c>
      <c r="FE16" s="175"/>
      <c r="FF16" s="254" t="s">
        <v>64</v>
      </c>
      <c r="FG16" s="174"/>
      <c r="FH16" s="174"/>
      <c r="FI16" s="173"/>
      <c r="FJ16" s="174" t="s">
        <v>38</v>
      </c>
      <c r="FK16" s="175"/>
      <c r="FL16" s="261" t="s">
        <v>65</v>
      </c>
      <c r="FM16" s="174"/>
      <c r="FN16" s="174"/>
      <c r="FO16" s="173"/>
      <c r="FP16" s="174" t="s">
        <v>38</v>
      </c>
      <c r="FQ16" s="175"/>
      <c r="FR16" s="198"/>
      <c r="FS16" s="199"/>
      <c r="FT16" s="199"/>
      <c r="FU16" s="199"/>
      <c r="FV16" s="194" t="s">
        <v>66</v>
      </c>
      <c r="FW16" s="200"/>
    </row>
    <row r="17" spans="1:179" s="145" customFormat="1" ht="12.6" customHeight="1">
      <c r="A17" s="302"/>
      <c r="B17" s="221"/>
      <c r="C17" s="225" t="s">
        <v>67</v>
      </c>
      <c r="D17" s="8" t="s">
        <v>76</v>
      </c>
      <c r="E17" s="9" t="s">
        <v>68</v>
      </c>
      <c r="F17" s="7" t="s">
        <v>81</v>
      </c>
      <c r="G17" s="10" t="s">
        <v>82</v>
      </c>
      <c r="H17" s="9" t="s">
        <v>77</v>
      </c>
      <c r="I17" s="225" t="s">
        <v>67</v>
      </c>
      <c r="J17" s="8" t="s">
        <v>76</v>
      </c>
      <c r="K17" s="9" t="s">
        <v>68</v>
      </c>
      <c r="L17" s="7" t="s">
        <v>81</v>
      </c>
      <c r="M17" s="10" t="s">
        <v>82</v>
      </c>
      <c r="N17" s="9" t="s">
        <v>77</v>
      </c>
      <c r="O17" s="241" t="s">
        <v>67</v>
      </c>
      <c r="P17" s="8" t="s">
        <v>76</v>
      </c>
      <c r="Q17" s="9" t="s">
        <v>68</v>
      </c>
      <c r="R17" s="7" t="s">
        <v>81</v>
      </c>
      <c r="S17" s="10" t="s">
        <v>82</v>
      </c>
      <c r="T17" s="9" t="s">
        <v>77</v>
      </c>
      <c r="U17" s="241" t="s">
        <v>67</v>
      </c>
      <c r="V17" s="8" t="s">
        <v>76</v>
      </c>
      <c r="W17" s="9" t="s">
        <v>68</v>
      </c>
      <c r="X17" s="7" t="s">
        <v>81</v>
      </c>
      <c r="Y17" s="10" t="s">
        <v>82</v>
      </c>
      <c r="Z17" s="9" t="s">
        <v>77</v>
      </c>
      <c r="AA17" s="241" t="s">
        <v>67</v>
      </c>
      <c r="AB17" s="8" t="s">
        <v>76</v>
      </c>
      <c r="AC17" s="9" t="s">
        <v>68</v>
      </c>
      <c r="AD17" s="7" t="s">
        <v>81</v>
      </c>
      <c r="AE17" s="10" t="s">
        <v>82</v>
      </c>
      <c r="AF17" s="9" t="s">
        <v>77</v>
      </c>
      <c r="AG17" s="241" t="s">
        <v>67</v>
      </c>
      <c r="AH17" s="8" t="s">
        <v>76</v>
      </c>
      <c r="AI17" s="9" t="s">
        <v>68</v>
      </c>
      <c r="AJ17" s="7" t="s">
        <v>81</v>
      </c>
      <c r="AK17" s="10" t="s">
        <v>82</v>
      </c>
      <c r="AL17" s="9" t="s">
        <v>77</v>
      </c>
      <c r="AM17" s="241" t="s">
        <v>67</v>
      </c>
      <c r="AN17" s="8" t="s">
        <v>76</v>
      </c>
      <c r="AO17" s="9" t="s">
        <v>68</v>
      </c>
      <c r="AP17" s="7" t="s">
        <v>81</v>
      </c>
      <c r="AQ17" s="10" t="s">
        <v>82</v>
      </c>
      <c r="AR17" s="9" t="s">
        <v>77</v>
      </c>
      <c r="AS17" s="198"/>
      <c r="AT17" s="225" t="s">
        <v>67</v>
      </c>
      <c r="AU17" s="8" t="s">
        <v>76</v>
      </c>
      <c r="AV17" s="9" t="s">
        <v>68</v>
      </c>
      <c r="AW17" s="7" t="s">
        <v>81</v>
      </c>
      <c r="AX17" s="8" t="s">
        <v>69</v>
      </c>
      <c r="AY17" s="9" t="s">
        <v>77</v>
      </c>
      <c r="AZ17" s="241" t="s">
        <v>67</v>
      </c>
      <c r="BA17" s="8" t="s">
        <v>76</v>
      </c>
      <c r="BB17" s="9" t="s">
        <v>68</v>
      </c>
      <c r="BC17" s="7" t="s">
        <v>81</v>
      </c>
      <c r="BD17" s="10" t="s">
        <v>69</v>
      </c>
      <c r="BE17" s="9" t="s">
        <v>77</v>
      </c>
      <c r="BF17" s="241" t="s">
        <v>67</v>
      </c>
      <c r="BG17" s="8" t="s">
        <v>76</v>
      </c>
      <c r="BH17" s="9" t="s">
        <v>68</v>
      </c>
      <c r="BI17" s="7" t="s">
        <v>81</v>
      </c>
      <c r="BJ17" s="10" t="s">
        <v>69</v>
      </c>
      <c r="BK17" s="9" t="s">
        <v>77</v>
      </c>
      <c r="BL17" s="241" t="s">
        <v>67</v>
      </c>
      <c r="BM17" s="8" t="s">
        <v>76</v>
      </c>
      <c r="BN17" s="9" t="s">
        <v>68</v>
      </c>
      <c r="BO17" s="7" t="s">
        <v>81</v>
      </c>
      <c r="BP17" s="10" t="s">
        <v>69</v>
      </c>
      <c r="BQ17" s="9" t="s">
        <v>77</v>
      </c>
      <c r="BR17" s="241" t="s">
        <v>67</v>
      </c>
      <c r="BS17" s="8" t="s">
        <v>76</v>
      </c>
      <c r="BT17" s="9" t="s">
        <v>68</v>
      </c>
      <c r="BU17" s="7" t="s">
        <v>81</v>
      </c>
      <c r="BV17" s="10" t="s">
        <v>69</v>
      </c>
      <c r="BW17" s="9" t="s">
        <v>77</v>
      </c>
      <c r="BX17" s="241" t="s">
        <v>67</v>
      </c>
      <c r="BY17" s="8" t="s">
        <v>76</v>
      </c>
      <c r="BZ17" s="9" t="s">
        <v>68</v>
      </c>
      <c r="CA17" s="7" t="s">
        <v>81</v>
      </c>
      <c r="CB17" s="10" t="s">
        <v>69</v>
      </c>
      <c r="CC17" s="9" t="s">
        <v>77</v>
      </c>
      <c r="CD17" s="241" t="s">
        <v>67</v>
      </c>
      <c r="CE17" s="8" t="s">
        <v>76</v>
      </c>
      <c r="CF17" s="9" t="s">
        <v>68</v>
      </c>
      <c r="CG17" s="7" t="s">
        <v>81</v>
      </c>
      <c r="CH17" s="10" t="s">
        <v>69</v>
      </c>
      <c r="CI17" s="9" t="s">
        <v>77</v>
      </c>
      <c r="CJ17" s="198"/>
      <c r="CK17" s="225" t="s">
        <v>67</v>
      </c>
      <c r="CL17" s="8" t="s">
        <v>76</v>
      </c>
      <c r="CM17" s="9" t="s">
        <v>68</v>
      </c>
      <c r="CN17" s="7" t="s">
        <v>81</v>
      </c>
      <c r="CO17" s="10" t="s">
        <v>69</v>
      </c>
      <c r="CP17" s="9" t="s">
        <v>77</v>
      </c>
      <c r="CQ17" s="241" t="s">
        <v>67</v>
      </c>
      <c r="CR17" s="8" t="s">
        <v>76</v>
      </c>
      <c r="CS17" s="9" t="s">
        <v>68</v>
      </c>
      <c r="CT17" s="7" t="s">
        <v>81</v>
      </c>
      <c r="CU17" s="10" t="s">
        <v>69</v>
      </c>
      <c r="CV17" s="9" t="s">
        <v>77</v>
      </c>
      <c r="CW17" s="225" t="s">
        <v>67</v>
      </c>
      <c r="CX17" s="8" t="s">
        <v>76</v>
      </c>
      <c r="CY17" s="9" t="s">
        <v>68</v>
      </c>
      <c r="CZ17" s="7" t="s">
        <v>81</v>
      </c>
      <c r="DA17" s="10" t="s">
        <v>69</v>
      </c>
      <c r="DB17" s="9" t="s">
        <v>77</v>
      </c>
      <c r="DC17" s="225" t="s">
        <v>67</v>
      </c>
      <c r="DD17" s="8" t="s">
        <v>76</v>
      </c>
      <c r="DE17" s="9" t="s">
        <v>68</v>
      </c>
      <c r="DF17" s="7" t="s">
        <v>81</v>
      </c>
      <c r="DG17" s="10" t="s">
        <v>69</v>
      </c>
      <c r="DH17" s="9" t="s">
        <v>77</v>
      </c>
      <c r="DI17" s="225" t="s">
        <v>67</v>
      </c>
      <c r="DJ17" s="8" t="s">
        <v>76</v>
      </c>
      <c r="DK17" s="9" t="s">
        <v>68</v>
      </c>
      <c r="DL17" s="7" t="s">
        <v>81</v>
      </c>
      <c r="DM17" s="10" t="s">
        <v>69</v>
      </c>
      <c r="DN17" s="9" t="s">
        <v>77</v>
      </c>
      <c r="DO17" s="225" t="s">
        <v>67</v>
      </c>
      <c r="DP17" s="8" t="s">
        <v>76</v>
      </c>
      <c r="DQ17" s="9" t="s">
        <v>68</v>
      </c>
      <c r="DR17" s="7" t="s">
        <v>81</v>
      </c>
      <c r="DS17" s="10" t="s">
        <v>69</v>
      </c>
      <c r="DT17" s="9" t="s">
        <v>77</v>
      </c>
      <c r="DU17" s="225" t="s">
        <v>67</v>
      </c>
      <c r="DV17" s="8" t="s">
        <v>76</v>
      </c>
      <c r="DW17" s="9" t="s">
        <v>68</v>
      </c>
      <c r="DX17" s="7" t="s">
        <v>81</v>
      </c>
      <c r="DY17" s="10" t="s">
        <v>69</v>
      </c>
      <c r="DZ17" s="9" t="s">
        <v>77</v>
      </c>
      <c r="EA17" s="198"/>
      <c r="EB17" s="225" t="s">
        <v>67</v>
      </c>
      <c r="EC17" s="8" t="s">
        <v>76</v>
      </c>
      <c r="ED17" s="9" t="s">
        <v>68</v>
      </c>
      <c r="EE17" s="7" t="s">
        <v>81</v>
      </c>
      <c r="EF17" s="10" t="s">
        <v>69</v>
      </c>
      <c r="EG17" s="9" t="s">
        <v>77</v>
      </c>
      <c r="EH17" s="241" t="s">
        <v>67</v>
      </c>
      <c r="EI17" s="8" t="s">
        <v>76</v>
      </c>
      <c r="EJ17" s="9" t="s">
        <v>68</v>
      </c>
      <c r="EK17" s="7" t="s">
        <v>81</v>
      </c>
      <c r="EL17" s="10" t="s">
        <v>69</v>
      </c>
      <c r="EM17" s="9" t="s">
        <v>77</v>
      </c>
      <c r="EN17" s="225" t="s">
        <v>67</v>
      </c>
      <c r="EO17" s="8" t="s">
        <v>76</v>
      </c>
      <c r="EP17" s="9" t="s">
        <v>68</v>
      </c>
      <c r="EQ17" s="7" t="s">
        <v>81</v>
      </c>
      <c r="ER17" s="10" t="s">
        <v>69</v>
      </c>
      <c r="ES17" s="9" t="s">
        <v>77</v>
      </c>
      <c r="ET17" s="225" t="s">
        <v>67</v>
      </c>
      <c r="EU17" s="8" t="s">
        <v>76</v>
      </c>
      <c r="EV17" s="9" t="s">
        <v>68</v>
      </c>
      <c r="EW17" s="7" t="s">
        <v>81</v>
      </c>
      <c r="EX17" s="10" t="s">
        <v>69</v>
      </c>
      <c r="EY17" s="9" t="s">
        <v>77</v>
      </c>
      <c r="EZ17" s="225" t="s">
        <v>67</v>
      </c>
      <c r="FA17" s="9" t="s">
        <v>76</v>
      </c>
      <c r="FB17" s="9" t="s">
        <v>68</v>
      </c>
      <c r="FC17" s="7" t="s">
        <v>81</v>
      </c>
      <c r="FD17" s="10" t="s">
        <v>69</v>
      </c>
      <c r="FE17" s="9" t="s">
        <v>77</v>
      </c>
      <c r="FF17" s="225" t="s">
        <v>67</v>
      </c>
      <c r="FG17" s="9" t="s">
        <v>76</v>
      </c>
      <c r="FH17" s="9" t="s">
        <v>68</v>
      </c>
      <c r="FI17" s="7" t="s">
        <v>81</v>
      </c>
      <c r="FJ17" s="10" t="s">
        <v>69</v>
      </c>
      <c r="FK17" s="9" t="s">
        <v>77</v>
      </c>
      <c r="FL17" s="225" t="s">
        <v>67</v>
      </c>
      <c r="FM17" s="9" t="s">
        <v>76</v>
      </c>
      <c r="FN17" s="9" t="s">
        <v>68</v>
      </c>
      <c r="FO17" s="7" t="s">
        <v>81</v>
      </c>
      <c r="FP17" s="10" t="s">
        <v>69</v>
      </c>
      <c r="FQ17" s="9" t="s">
        <v>77</v>
      </c>
      <c r="FR17" s="198"/>
      <c r="FS17" s="144"/>
      <c r="FT17" s="144"/>
      <c r="FU17" s="144"/>
      <c r="FV17" s="1"/>
      <c r="FW17" s="1"/>
    </row>
    <row r="18" spans="1:179" ht="12.6" customHeight="1">
      <c r="A18" s="1094" t="s">
        <v>70</v>
      </c>
      <c r="B18" s="222" t="s">
        <v>78</v>
      </c>
      <c r="C18" s="226" t="str">
        <f>$B18</f>
        <v>Peatland Protection</v>
      </c>
      <c r="D18" s="99"/>
      <c r="E18" s="100"/>
      <c r="F18" s="104"/>
      <c r="G18" s="55"/>
      <c r="H18" s="56"/>
      <c r="I18" s="226" t="str">
        <f>$B18</f>
        <v>Peatland Protection</v>
      </c>
      <c r="J18" s="99"/>
      <c r="K18" s="100"/>
      <c r="L18" s="104"/>
      <c r="M18" s="55"/>
      <c r="N18" s="56"/>
      <c r="O18" s="226" t="str">
        <f>$B18</f>
        <v>Peatland Protection</v>
      </c>
      <c r="P18" s="99"/>
      <c r="Q18" s="100"/>
      <c r="R18" s="104"/>
      <c r="S18" s="55"/>
      <c r="T18" s="56"/>
      <c r="U18" s="226" t="str">
        <f>$B18</f>
        <v>Peatland Protection</v>
      </c>
      <c r="V18" s="99"/>
      <c r="W18" s="100"/>
      <c r="X18" s="104"/>
      <c r="Y18" s="55"/>
      <c r="Z18" s="56"/>
      <c r="AA18" s="226" t="str">
        <f>$B18</f>
        <v>Peatland Protection</v>
      </c>
      <c r="AB18" s="99"/>
      <c r="AC18" s="100"/>
      <c r="AD18" s="104"/>
      <c r="AE18" s="55"/>
      <c r="AF18" s="56"/>
      <c r="AG18" s="226" t="str">
        <f>$B18</f>
        <v>Peatland Protection</v>
      </c>
      <c r="AH18" s="99"/>
      <c r="AI18" s="100"/>
      <c r="AJ18" s="104"/>
      <c r="AK18" s="55"/>
      <c r="AL18" s="56"/>
      <c r="AM18" s="226" t="str">
        <f>$B18</f>
        <v>Peatland Protection</v>
      </c>
      <c r="AN18" s="99"/>
      <c r="AO18" s="100"/>
      <c r="AP18" s="104"/>
      <c r="AQ18" s="55"/>
      <c r="AR18" s="56"/>
      <c r="AS18" s="176">
        <f>SUM(E18+K18+Q18+W18+AC18+AI18+AO18)+SUM(H18+N18+T18+Z18+AF18+AL18+AR18)</f>
        <v>0</v>
      </c>
      <c r="AT18" s="226" t="str">
        <f>$B18</f>
        <v>Peatland Protection</v>
      </c>
      <c r="AU18" s="99"/>
      <c r="AV18" s="100"/>
      <c r="AW18" s="104"/>
      <c r="AX18" s="55"/>
      <c r="AY18" s="56"/>
      <c r="AZ18" s="226" t="str">
        <f>$B18</f>
        <v>Peatland Protection</v>
      </c>
      <c r="BA18" s="99"/>
      <c r="BB18" s="100"/>
      <c r="BC18" s="104"/>
      <c r="BD18" s="55"/>
      <c r="BE18" s="56"/>
      <c r="BF18" s="226" t="str">
        <f>$B18</f>
        <v>Peatland Protection</v>
      </c>
      <c r="BG18" s="102"/>
      <c r="BH18" s="103"/>
      <c r="BI18" s="106"/>
      <c r="BJ18" s="41"/>
      <c r="BK18" s="42"/>
      <c r="BL18" s="226" t="str">
        <f>$B18</f>
        <v>Peatland Protection</v>
      </c>
      <c r="BM18" s="102"/>
      <c r="BN18" s="103"/>
      <c r="BO18" s="106"/>
      <c r="BP18" s="41"/>
      <c r="BQ18" s="42"/>
      <c r="BR18" s="226" t="str">
        <f>$B18</f>
        <v>Peatland Protection</v>
      </c>
      <c r="BS18" s="102"/>
      <c r="BT18" s="103"/>
      <c r="BU18" s="106"/>
      <c r="BV18" s="41"/>
      <c r="BW18" s="42"/>
      <c r="BX18" s="226" t="str">
        <f>$B18</f>
        <v>Peatland Protection</v>
      </c>
      <c r="BY18" s="102"/>
      <c r="BZ18" s="103"/>
      <c r="CA18" s="106"/>
      <c r="CB18" s="41"/>
      <c r="CC18" s="42"/>
      <c r="CD18" s="226" t="str">
        <f>$B18</f>
        <v>Peatland Protection</v>
      </c>
      <c r="CE18" s="99"/>
      <c r="CF18" s="100"/>
      <c r="CG18" s="104"/>
      <c r="CH18" s="55"/>
      <c r="CI18" s="56"/>
      <c r="CJ18" s="176"/>
      <c r="CK18" s="226" t="str">
        <f>$B18</f>
        <v>Peatland Protection</v>
      </c>
      <c r="CL18" s="102"/>
      <c r="CM18" s="103"/>
      <c r="CN18" s="106"/>
      <c r="CO18" s="41"/>
      <c r="CP18" s="42"/>
      <c r="CQ18" s="226" t="str">
        <f>$B18</f>
        <v>Peatland Protection</v>
      </c>
      <c r="CR18" s="125"/>
      <c r="CS18" s="126"/>
      <c r="CT18" s="113"/>
      <c r="CU18" s="51"/>
      <c r="CV18" s="52"/>
      <c r="CW18" s="226" t="str">
        <f>$B18</f>
        <v>Peatland Protection</v>
      </c>
      <c r="CX18" s="125"/>
      <c r="CY18" s="126"/>
      <c r="CZ18" s="113"/>
      <c r="DA18" s="51"/>
      <c r="DB18" s="52"/>
      <c r="DC18" s="226" t="str">
        <f>$B18</f>
        <v>Peatland Protection</v>
      </c>
      <c r="DD18" s="125"/>
      <c r="DE18" s="126"/>
      <c r="DF18" s="113"/>
      <c r="DG18" s="51"/>
      <c r="DH18" s="52"/>
      <c r="DI18" s="226" t="str">
        <f>$B18</f>
        <v>Peatland Protection</v>
      </c>
      <c r="DJ18" s="125"/>
      <c r="DK18" s="126"/>
      <c r="DL18" s="113"/>
      <c r="DM18" s="51"/>
      <c r="DN18" s="52"/>
      <c r="DO18" s="226" t="str">
        <f>$B18</f>
        <v>Peatland Protection</v>
      </c>
      <c r="DP18" s="102"/>
      <c r="DQ18" s="103"/>
      <c r="DR18" s="106"/>
      <c r="DS18" s="41"/>
      <c r="DT18" s="42"/>
      <c r="DU18" s="226" t="str">
        <f>$B18</f>
        <v>Peatland Protection</v>
      </c>
      <c r="DV18" s="102"/>
      <c r="DW18" s="103"/>
      <c r="DX18" s="106"/>
      <c r="DY18" s="41"/>
      <c r="DZ18" s="42"/>
      <c r="EA18" s="176">
        <f t="shared" ref="EA18:EA45" si="0">SUM(CM18+CS18+CY18+DE18+DK18+DQ18+DW18)+SUM(CP18+CV18+DB18+DH18+DN18+DT18+DZ18)</f>
        <v>0</v>
      </c>
      <c r="EB18" s="226" t="str">
        <f>$B18</f>
        <v>Peatland Protection</v>
      </c>
      <c r="EC18" s="125"/>
      <c r="ED18" s="126"/>
      <c r="EE18" s="113"/>
      <c r="EF18" s="51"/>
      <c r="EG18" s="52"/>
      <c r="EH18" s="226" t="str">
        <f>$B18</f>
        <v>Peatland Protection</v>
      </c>
      <c r="EI18" s="125"/>
      <c r="EJ18" s="126"/>
      <c r="EK18" s="113"/>
      <c r="EL18" s="51"/>
      <c r="EM18" s="52"/>
      <c r="EN18" s="226" t="str">
        <f>$B18</f>
        <v>Peatland Protection</v>
      </c>
      <c r="EO18" s="125"/>
      <c r="EP18" s="126"/>
      <c r="EQ18" s="113"/>
      <c r="ER18" s="51"/>
      <c r="ES18" s="52"/>
      <c r="ET18" s="226" t="str">
        <f>$B18</f>
        <v>Peatland Protection</v>
      </c>
      <c r="EU18" s="102"/>
      <c r="EV18" s="103"/>
      <c r="EW18" s="106"/>
      <c r="EX18" s="41"/>
      <c r="EY18" s="42"/>
      <c r="EZ18" s="226" t="str">
        <f>$B18</f>
        <v>Peatland Protection</v>
      </c>
      <c r="FA18" s="125"/>
      <c r="FB18" s="126"/>
      <c r="FC18" s="113"/>
      <c r="FD18" s="51"/>
      <c r="FE18" s="52"/>
      <c r="FF18" s="226" t="str">
        <f>$B18</f>
        <v>Peatland Protection</v>
      </c>
      <c r="FG18" s="102"/>
      <c r="FH18" s="103"/>
      <c r="FI18" s="106"/>
      <c r="FJ18" s="41"/>
      <c r="FK18" s="42"/>
      <c r="FL18" s="226" t="str">
        <f>$B18</f>
        <v>Peatland Protection</v>
      </c>
      <c r="FM18" s="102"/>
      <c r="FN18" s="103"/>
      <c r="FO18" s="106"/>
      <c r="FP18" s="41"/>
      <c r="FQ18" s="42"/>
      <c r="FR18" s="176">
        <f t="shared" ref="FR18:FR45" si="1">SUM(ED18+EJ18+EP18+EV18+FB18+FH18+FN18)+SUM(EG18+EM18+ES18+EY18+FE18+FK18+FQ18)</f>
        <v>0</v>
      </c>
      <c r="FS18" s="34"/>
      <c r="FT18" s="34"/>
      <c r="FU18" s="34"/>
      <c r="FV18" s="33"/>
      <c r="FW18" s="37"/>
    </row>
    <row r="19" spans="1:179" ht="12.6" customHeight="1">
      <c r="A19" s="1094"/>
      <c r="B19" s="222" t="s">
        <v>550</v>
      </c>
      <c r="C19" s="226" t="str">
        <f>$B19</f>
        <v>Mangrove Protection</v>
      </c>
      <c r="D19" s="99"/>
      <c r="E19" s="100"/>
      <c r="F19" s="104"/>
      <c r="G19" s="55"/>
      <c r="H19" s="56"/>
      <c r="I19" s="226" t="str">
        <f>$B19</f>
        <v>Mangrove Protection</v>
      </c>
      <c r="J19" s="99"/>
      <c r="K19" s="100"/>
      <c r="L19" s="104"/>
      <c r="M19" s="55"/>
      <c r="N19" s="56"/>
      <c r="O19" s="226" t="str">
        <f>$B19</f>
        <v>Mangrove Protection</v>
      </c>
      <c r="P19" s="99"/>
      <c r="Q19" s="100"/>
      <c r="R19" s="104"/>
      <c r="S19" s="55"/>
      <c r="T19" s="56"/>
      <c r="U19" s="226" t="str">
        <f>$B19</f>
        <v>Mangrove Protection</v>
      </c>
      <c r="V19" s="99"/>
      <c r="W19" s="100"/>
      <c r="X19" s="104"/>
      <c r="Y19" s="55"/>
      <c r="Z19" s="56"/>
      <c r="AA19" s="226" t="str">
        <f>$B19</f>
        <v>Mangrove Protection</v>
      </c>
      <c r="AB19" s="99"/>
      <c r="AC19" s="100"/>
      <c r="AD19" s="104"/>
      <c r="AE19" s="55"/>
      <c r="AF19" s="56"/>
      <c r="AG19" s="226" t="str">
        <f>$B19</f>
        <v>Mangrove Protection</v>
      </c>
      <c r="AH19" s="99"/>
      <c r="AI19" s="100"/>
      <c r="AJ19" s="104"/>
      <c r="AK19" s="55"/>
      <c r="AL19" s="56"/>
      <c r="AM19" s="226" t="str">
        <f>$B19</f>
        <v>Mangrove Protection</v>
      </c>
      <c r="AN19" s="99"/>
      <c r="AO19" s="100"/>
      <c r="AP19" s="104"/>
      <c r="AQ19" s="55"/>
      <c r="AR19" s="56"/>
      <c r="AS19" s="176">
        <f>SUM(E19+K19+Q19+W19+AC19+AI19+AO19)+SUM(H19+N19+T19+Z19+AF19+AL19+AR19)</f>
        <v>0</v>
      </c>
      <c r="AT19" s="226" t="str">
        <f>$B19</f>
        <v>Mangrove Protection</v>
      </c>
      <c r="AU19" s="99"/>
      <c r="AV19" s="100"/>
      <c r="AW19" s="104"/>
      <c r="AX19" s="55"/>
      <c r="AY19" s="56"/>
      <c r="AZ19" s="226" t="str">
        <f>$B19</f>
        <v>Mangrove Protection</v>
      </c>
      <c r="BA19" s="99"/>
      <c r="BB19" s="100"/>
      <c r="BC19" s="104"/>
      <c r="BD19" s="55"/>
      <c r="BE19" s="56"/>
      <c r="BF19" s="226" t="str">
        <f>$B19</f>
        <v>Mangrove Protection</v>
      </c>
      <c r="BG19" s="99"/>
      <c r="BH19" s="100"/>
      <c r="BI19" s="104"/>
      <c r="BJ19" s="55"/>
      <c r="BK19" s="56"/>
      <c r="BL19" s="226" t="str">
        <f>$B19</f>
        <v>Mangrove Protection</v>
      </c>
      <c r="BM19" s="99"/>
      <c r="BN19" s="100"/>
      <c r="BO19" s="104"/>
      <c r="BP19" s="55"/>
      <c r="BQ19" s="56"/>
      <c r="BR19" s="226" t="str">
        <f>$B19</f>
        <v>Mangrove Protection</v>
      </c>
      <c r="BS19" s="99"/>
      <c r="BT19" s="100"/>
      <c r="BU19" s="104"/>
      <c r="BV19" s="55"/>
      <c r="BW19" s="56"/>
      <c r="BX19" s="226" t="str">
        <f>$B19</f>
        <v>Mangrove Protection</v>
      </c>
      <c r="BY19" s="99"/>
      <c r="BZ19" s="100"/>
      <c r="CA19" s="104"/>
      <c r="CB19" s="55"/>
      <c r="CC19" s="56"/>
      <c r="CD19" s="226" t="str">
        <f>$B19</f>
        <v>Mangrove Protection</v>
      </c>
      <c r="CE19" s="99"/>
      <c r="CF19" s="100"/>
      <c r="CG19" s="104"/>
      <c r="CH19" s="55"/>
      <c r="CI19" s="56"/>
      <c r="CJ19" s="176"/>
      <c r="CK19" s="226" t="str">
        <f t="shared" ref="CK19:CK46" si="2">$B19</f>
        <v>Mangrove Protection</v>
      </c>
      <c r="CL19" s="102"/>
      <c r="CM19" s="103"/>
      <c r="CN19" s="106"/>
      <c r="CO19" s="41"/>
      <c r="CP19" s="42"/>
      <c r="CQ19" s="226" t="str">
        <f>$B19</f>
        <v>Mangrove Protection</v>
      </c>
      <c r="CR19" s="125"/>
      <c r="CS19" s="126"/>
      <c r="CT19" s="113"/>
      <c r="CU19" s="51"/>
      <c r="CV19" s="52"/>
      <c r="CW19" s="226" t="str">
        <f>$B19</f>
        <v>Mangrove Protection</v>
      </c>
      <c r="CX19" s="125"/>
      <c r="CY19" s="126"/>
      <c r="CZ19" s="113"/>
      <c r="DA19" s="51"/>
      <c r="DB19" s="52"/>
      <c r="DC19" s="226" t="str">
        <f>$B19</f>
        <v>Mangrove Protection</v>
      </c>
      <c r="DD19" s="125"/>
      <c r="DE19" s="126"/>
      <c r="DF19" s="113"/>
      <c r="DG19" s="51"/>
      <c r="DH19" s="52"/>
      <c r="DI19" s="226" t="str">
        <f>$B19</f>
        <v>Mangrove Protection</v>
      </c>
      <c r="DJ19" s="125"/>
      <c r="DK19" s="126"/>
      <c r="DL19" s="113"/>
      <c r="DM19" s="51"/>
      <c r="DN19" s="52"/>
      <c r="DO19" s="226" t="str">
        <f>$B19</f>
        <v>Mangrove Protection</v>
      </c>
      <c r="DP19" s="102"/>
      <c r="DQ19" s="103"/>
      <c r="DR19" s="106"/>
      <c r="DS19" s="41"/>
      <c r="DT19" s="42"/>
      <c r="DU19" s="226" t="str">
        <f>$B19</f>
        <v>Mangrove Protection</v>
      </c>
      <c r="DV19" s="102"/>
      <c r="DW19" s="103"/>
      <c r="DX19" s="106"/>
      <c r="DY19" s="41"/>
      <c r="DZ19" s="42"/>
      <c r="EA19" s="176">
        <f t="shared" si="0"/>
        <v>0</v>
      </c>
      <c r="EB19" s="226" t="str">
        <f>$B19</f>
        <v>Mangrove Protection</v>
      </c>
      <c r="EC19" s="125"/>
      <c r="ED19" s="126"/>
      <c r="EE19" s="113"/>
      <c r="EF19" s="51"/>
      <c r="EG19" s="52"/>
      <c r="EH19" s="226" t="str">
        <f>$B19</f>
        <v>Mangrove Protection</v>
      </c>
      <c r="EI19" s="125"/>
      <c r="EJ19" s="126"/>
      <c r="EK19" s="113"/>
      <c r="EL19" s="51"/>
      <c r="EM19" s="52"/>
      <c r="EN19" s="226" t="str">
        <f>$B19</f>
        <v>Mangrove Protection</v>
      </c>
      <c r="EO19" s="125"/>
      <c r="EP19" s="126"/>
      <c r="EQ19" s="113"/>
      <c r="ER19" s="51"/>
      <c r="ES19" s="52"/>
      <c r="ET19" s="226" t="str">
        <f>$B19</f>
        <v>Mangrove Protection</v>
      </c>
      <c r="EU19" s="102"/>
      <c r="EV19" s="103"/>
      <c r="EW19" s="106"/>
      <c r="EX19" s="41"/>
      <c r="EY19" s="42"/>
      <c r="EZ19" s="226" t="str">
        <f>$B19</f>
        <v>Mangrove Protection</v>
      </c>
      <c r="FA19" s="125"/>
      <c r="FB19" s="126"/>
      <c r="FC19" s="113"/>
      <c r="FD19" s="51"/>
      <c r="FE19" s="52"/>
      <c r="FF19" s="226" t="str">
        <f>$B19</f>
        <v>Mangrove Protection</v>
      </c>
      <c r="FG19" s="102"/>
      <c r="FH19" s="103"/>
      <c r="FI19" s="106"/>
      <c r="FJ19" s="41"/>
      <c r="FK19" s="42"/>
      <c r="FL19" s="226" t="str">
        <f>$B19</f>
        <v>Mangrove Protection</v>
      </c>
      <c r="FM19" s="102"/>
      <c r="FN19" s="103"/>
      <c r="FO19" s="106"/>
      <c r="FP19" s="41"/>
      <c r="FQ19" s="42"/>
      <c r="FR19" s="176">
        <f t="shared" si="1"/>
        <v>0</v>
      </c>
      <c r="FS19" s="34"/>
      <c r="FT19" s="34"/>
      <c r="FU19" s="34"/>
      <c r="FV19" s="33"/>
      <c r="FW19" s="37"/>
    </row>
    <row r="20" spans="1:179" ht="12.6" customHeight="1">
      <c r="A20" s="1094"/>
      <c r="B20" s="222" t="s">
        <v>79</v>
      </c>
      <c r="C20" s="226" t="str">
        <f t="shared" ref="C20:C45" si="3">$B20</f>
        <v>IP Forest Management</v>
      </c>
      <c r="D20" s="99"/>
      <c r="E20" s="100"/>
      <c r="F20" s="104"/>
      <c r="G20" s="55"/>
      <c r="H20" s="56"/>
      <c r="I20" s="226" t="str">
        <f t="shared" ref="I20:I45" si="4">$B20</f>
        <v>IP Forest Management</v>
      </c>
      <c r="J20" s="99"/>
      <c r="K20" s="100"/>
      <c r="L20" s="104"/>
      <c r="M20" s="55"/>
      <c r="N20" s="56"/>
      <c r="O20" s="226" t="str">
        <f t="shared" ref="O20:O45" si="5">$B20</f>
        <v>IP Forest Management</v>
      </c>
      <c r="P20" s="99"/>
      <c r="Q20" s="100"/>
      <c r="R20" s="104"/>
      <c r="S20" s="55"/>
      <c r="T20" s="56"/>
      <c r="U20" s="226" t="str">
        <f t="shared" ref="U20:U45" si="6">$B20</f>
        <v>IP Forest Management</v>
      </c>
      <c r="V20" s="99"/>
      <c r="W20" s="100"/>
      <c r="X20" s="104"/>
      <c r="Y20" s="55"/>
      <c r="Z20" s="56"/>
      <c r="AA20" s="226" t="str">
        <f t="shared" ref="AA20:AA45" si="7">$B20</f>
        <v>IP Forest Management</v>
      </c>
      <c r="AB20" s="99"/>
      <c r="AC20" s="100"/>
      <c r="AD20" s="104"/>
      <c r="AE20" s="55"/>
      <c r="AF20" s="56"/>
      <c r="AG20" s="226" t="str">
        <f t="shared" ref="AG20:AG45" si="8">$B20</f>
        <v>IP Forest Management</v>
      </c>
      <c r="AH20" s="99"/>
      <c r="AI20" s="100"/>
      <c r="AJ20" s="104"/>
      <c r="AK20" s="55"/>
      <c r="AL20" s="56"/>
      <c r="AM20" s="226" t="str">
        <f t="shared" ref="AM20:AM45" si="9">$B20</f>
        <v>IP Forest Management</v>
      </c>
      <c r="AN20" s="99"/>
      <c r="AO20" s="100"/>
      <c r="AP20" s="104"/>
      <c r="AQ20" s="55"/>
      <c r="AR20" s="56"/>
      <c r="AS20" s="176">
        <f>SUM(E20+K20+Q20+W20+AC20+AI20+AO20)+SUM(H20+N20+T20+Z20+AF20+AL20+AR20)</f>
        <v>0</v>
      </c>
      <c r="AT20" s="226" t="str">
        <f t="shared" ref="AT20:AT45" si="10">$B20</f>
        <v>IP Forest Management</v>
      </c>
      <c r="AU20" s="102"/>
      <c r="AV20" s="103"/>
      <c r="AW20" s="106"/>
      <c r="AX20" s="41"/>
      <c r="AY20" s="42"/>
      <c r="AZ20" s="226" t="str">
        <f t="shared" ref="AZ20:AZ45" si="11">$B20</f>
        <v>IP Forest Management</v>
      </c>
      <c r="BA20" s="102"/>
      <c r="BB20" s="103"/>
      <c r="BC20" s="106"/>
      <c r="BD20" s="41"/>
      <c r="BE20" s="42"/>
      <c r="BF20" s="226" t="str">
        <f t="shared" ref="BF20:BF45" si="12">$B20</f>
        <v>IP Forest Management</v>
      </c>
      <c r="BG20" s="102"/>
      <c r="BH20" s="103"/>
      <c r="BI20" s="106"/>
      <c r="BJ20" s="41"/>
      <c r="BK20" s="42"/>
      <c r="BL20" s="226" t="str">
        <f t="shared" ref="BL20:BL45" si="13">$B20</f>
        <v>IP Forest Management</v>
      </c>
      <c r="BM20" s="102"/>
      <c r="BN20" s="103"/>
      <c r="BO20" s="106"/>
      <c r="BP20" s="41"/>
      <c r="BQ20" s="42"/>
      <c r="BR20" s="226" t="str">
        <f t="shared" ref="BR20:BR45" si="14">$B20</f>
        <v>IP Forest Management</v>
      </c>
      <c r="BS20" s="102"/>
      <c r="BT20" s="103"/>
      <c r="BU20" s="106"/>
      <c r="BV20" s="41"/>
      <c r="BW20" s="42"/>
      <c r="BX20" s="226" t="str">
        <f t="shared" ref="BX20:BX45" si="15">$B20</f>
        <v>IP Forest Management</v>
      </c>
      <c r="BY20" s="102"/>
      <c r="BZ20" s="103"/>
      <c r="CA20" s="106"/>
      <c r="CB20" s="41"/>
      <c r="CC20" s="42"/>
      <c r="CD20" s="226" t="str">
        <f t="shared" ref="CD20:CD45" si="16">$B20</f>
        <v>IP Forest Management</v>
      </c>
      <c r="CE20" s="102"/>
      <c r="CF20" s="103"/>
      <c r="CG20" s="106"/>
      <c r="CH20" s="41"/>
      <c r="CI20" s="42"/>
      <c r="CJ20" s="176"/>
      <c r="CK20" s="226" t="str">
        <f t="shared" si="2"/>
        <v>IP Forest Management</v>
      </c>
      <c r="CL20" s="102"/>
      <c r="CM20" s="103"/>
      <c r="CN20" s="106"/>
      <c r="CO20" s="41"/>
      <c r="CP20" s="42"/>
      <c r="CQ20" s="226" t="str">
        <f t="shared" ref="CQ20:CQ45" si="17">$B20</f>
        <v>IP Forest Management</v>
      </c>
      <c r="CR20" s="125"/>
      <c r="CS20" s="126"/>
      <c r="CT20" s="113"/>
      <c r="CU20" s="51"/>
      <c r="CV20" s="52"/>
      <c r="CW20" s="226" t="str">
        <f t="shared" ref="CW20:CW45" si="18">$B20</f>
        <v>IP Forest Management</v>
      </c>
      <c r="CX20" s="125"/>
      <c r="CY20" s="126"/>
      <c r="CZ20" s="113"/>
      <c r="DA20" s="51"/>
      <c r="DB20" s="52"/>
      <c r="DC20" s="226" t="str">
        <f t="shared" ref="DC20:DC45" si="19">$B20</f>
        <v>IP Forest Management</v>
      </c>
      <c r="DD20" s="125"/>
      <c r="DE20" s="126"/>
      <c r="DF20" s="113"/>
      <c r="DG20" s="51"/>
      <c r="DH20" s="52"/>
      <c r="DI20" s="226" t="str">
        <f t="shared" ref="DI20:DI45" si="20">$B20</f>
        <v>IP Forest Management</v>
      </c>
      <c r="DJ20" s="125"/>
      <c r="DK20" s="126"/>
      <c r="DL20" s="113"/>
      <c r="DM20" s="51"/>
      <c r="DN20" s="52"/>
      <c r="DO20" s="226" t="str">
        <f t="shared" ref="DO20:DO45" si="21">$B20</f>
        <v>IP Forest Management</v>
      </c>
      <c r="DP20" s="102"/>
      <c r="DQ20" s="103"/>
      <c r="DR20" s="106"/>
      <c r="DS20" s="41"/>
      <c r="DT20" s="42"/>
      <c r="DU20" s="226" t="str">
        <f t="shared" ref="DU20:DU45" si="22">$B20</f>
        <v>IP Forest Management</v>
      </c>
      <c r="DV20" s="102"/>
      <c r="DW20" s="103"/>
      <c r="DX20" s="106"/>
      <c r="DY20" s="41"/>
      <c r="DZ20" s="42"/>
      <c r="EA20" s="176">
        <f t="shared" si="0"/>
        <v>0</v>
      </c>
      <c r="EB20" s="226" t="str">
        <f t="shared" ref="EB20:EB45" si="23">$B20</f>
        <v>IP Forest Management</v>
      </c>
      <c r="EC20" s="125"/>
      <c r="ED20" s="126"/>
      <c r="EE20" s="113"/>
      <c r="EF20" s="51"/>
      <c r="EG20" s="52"/>
      <c r="EH20" s="226" t="str">
        <f t="shared" ref="EH20:EH45" si="24">$B20</f>
        <v>IP Forest Management</v>
      </c>
      <c r="EI20" s="125"/>
      <c r="EJ20" s="126"/>
      <c r="EK20" s="113"/>
      <c r="EL20" s="51"/>
      <c r="EM20" s="52"/>
      <c r="EN20" s="226" t="str">
        <f t="shared" ref="EN20:EN45" si="25">$B20</f>
        <v>IP Forest Management</v>
      </c>
      <c r="EO20" s="125"/>
      <c r="EP20" s="126"/>
      <c r="EQ20" s="113"/>
      <c r="ER20" s="51"/>
      <c r="ES20" s="52"/>
      <c r="ET20" s="226" t="str">
        <f t="shared" ref="ET20:ET45" si="26">$B20</f>
        <v>IP Forest Management</v>
      </c>
      <c r="EU20" s="102"/>
      <c r="EV20" s="103"/>
      <c r="EW20" s="106"/>
      <c r="EX20" s="41"/>
      <c r="EY20" s="42"/>
      <c r="EZ20" s="226" t="str">
        <f t="shared" ref="EZ20:EZ45" si="27">$B20</f>
        <v>IP Forest Management</v>
      </c>
      <c r="FA20" s="125"/>
      <c r="FB20" s="126"/>
      <c r="FC20" s="113"/>
      <c r="FD20" s="51"/>
      <c r="FE20" s="52"/>
      <c r="FF20" s="226" t="str">
        <f t="shared" ref="FF20:FF45" si="28">$B20</f>
        <v>IP Forest Management</v>
      </c>
      <c r="FG20" s="102"/>
      <c r="FH20" s="103"/>
      <c r="FI20" s="106"/>
      <c r="FJ20" s="41"/>
      <c r="FK20" s="42"/>
      <c r="FL20" s="226" t="str">
        <f t="shared" ref="FL20:FL45" si="29">$B20</f>
        <v>IP Forest Management</v>
      </c>
      <c r="FM20" s="102"/>
      <c r="FN20" s="103"/>
      <c r="FO20" s="106"/>
      <c r="FP20" s="41"/>
      <c r="FQ20" s="42"/>
      <c r="FR20" s="176">
        <f t="shared" si="1"/>
        <v>0</v>
      </c>
      <c r="FS20" s="34"/>
      <c r="FT20" s="34"/>
      <c r="FU20" s="34"/>
      <c r="FV20" s="33"/>
      <c r="FW20" s="37"/>
    </row>
    <row r="21" spans="1:179" ht="12.6" customHeight="1">
      <c r="A21" s="1094"/>
      <c r="B21" s="222" t="s">
        <v>80</v>
      </c>
      <c r="C21" s="226" t="str">
        <f>$B21</f>
        <v>Forest Protection</v>
      </c>
      <c r="D21" s="99"/>
      <c r="E21" s="100"/>
      <c r="F21" s="104"/>
      <c r="G21" s="55"/>
      <c r="H21" s="56"/>
      <c r="I21" s="226" t="str">
        <f>$B21</f>
        <v>Forest Protection</v>
      </c>
      <c r="J21" s="99"/>
      <c r="K21" s="100"/>
      <c r="L21" s="104"/>
      <c r="M21" s="55"/>
      <c r="N21" s="56"/>
      <c r="O21" s="226" t="str">
        <f>$B21</f>
        <v>Forest Protection</v>
      </c>
      <c r="P21" s="99"/>
      <c r="Q21" s="100"/>
      <c r="R21" s="104"/>
      <c r="S21" s="55"/>
      <c r="T21" s="56"/>
      <c r="U21" s="226" t="str">
        <f>$B21</f>
        <v>Forest Protection</v>
      </c>
      <c r="V21" s="99"/>
      <c r="W21" s="100"/>
      <c r="X21" s="104"/>
      <c r="Y21" s="55"/>
      <c r="Z21" s="56"/>
      <c r="AA21" s="226" t="str">
        <f>$B21</f>
        <v>Forest Protection</v>
      </c>
      <c r="AB21" s="99"/>
      <c r="AC21" s="100"/>
      <c r="AD21" s="104"/>
      <c r="AE21" s="55"/>
      <c r="AF21" s="56"/>
      <c r="AG21" s="226" t="str">
        <f>$B21</f>
        <v>Forest Protection</v>
      </c>
      <c r="AH21" s="99"/>
      <c r="AI21" s="100"/>
      <c r="AJ21" s="104"/>
      <c r="AK21" s="55"/>
      <c r="AL21" s="56"/>
      <c r="AM21" s="226" t="str">
        <f>$B21</f>
        <v>Forest Protection</v>
      </c>
      <c r="AN21" s="99"/>
      <c r="AO21" s="100"/>
      <c r="AP21" s="104"/>
      <c r="AQ21" s="55"/>
      <c r="AR21" s="56"/>
      <c r="AS21" s="176">
        <f>SUM(E21+K21+Q21+W21+AC21+AI21+AO21)+SUM(H21+N21+T21+Z21+AF21+AL21+AR21)</f>
        <v>0</v>
      </c>
      <c r="AT21" s="230" t="str">
        <f>$B21</f>
        <v>Forest Protection</v>
      </c>
      <c r="AU21" s="102"/>
      <c r="AV21" s="103"/>
      <c r="AW21" s="106"/>
      <c r="AX21" s="41"/>
      <c r="AY21" s="42"/>
      <c r="AZ21" s="226" t="str">
        <f>$B21</f>
        <v>Forest Protection</v>
      </c>
      <c r="BA21" s="102"/>
      <c r="BB21" s="103"/>
      <c r="BC21" s="106"/>
      <c r="BD21" s="41"/>
      <c r="BE21" s="42"/>
      <c r="BF21" s="226" t="str">
        <f>$B21</f>
        <v>Forest Protection</v>
      </c>
      <c r="BG21" s="102"/>
      <c r="BH21" s="103"/>
      <c r="BI21" s="106"/>
      <c r="BJ21" s="41"/>
      <c r="BK21" s="42"/>
      <c r="BL21" s="226" t="str">
        <f>$B21</f>
        <v>Forest Protection</v>
      </c>
      <c r="BM21" s="102"/>
      <c r="BN21" s="103"/>
      <c r="BO21" s="106"/>
      <c r="BP21" s="41"/>
      <c r="BQ21" s="42"/>
      <c r="BR21" s="226" t="str">
        <f>$B21</f>
        <v>Forest Protection</v>
      </c>
      <c r="BS21" s="102"/>
      <c r="BT21" s="103"/>
      <c r="BU21" s="106"/>
      <c r="BV21" s="41"/>
      <c r="BW21" s="42"/>
      <c r="BX21" s="226" t="str">
        <f>$B21</f>
        <v>Forest Protection</v>
      </c>
      <c r="BY21" s="102"/>
      <c r="BZ21" s="103"/>
      <c r="CA21" s="106"/>
      <c r="CB21" s="41"/>
      <c r="CC21" s="42"/>
      <c r="CD21" s="226" t="str">
        <f>$B21</f>
        <v>Forest Protection</v>
      </c>
      <c r="CE21" s="102"/>
      <c r="CF21" s="103"/>
      <c r="CG21" s="106"/>
      <c r="CH21" s="41"/>
      <c r="CI21" s="42"/>
      <c r="CJ21" s="176"/>
      <c r="CK21" s="226" t="str">
        <f t="shared" si="2"/>
        <v>Forest Protection</v>
      </c>
      <c r="CL21" s="121"/>
      <c r="CM21" s="121"/>
      <c r="CN21" s="110"/>
      <c r="CO21" s="61"/>
      <c r="CP21" s="61"/>
      <c r="CQ21" s="226" t="str">
        <f>$B21</f>
        <v>Forest Protection</v>
      </c>
      <c r="CR21" s="125"/>
      <c r="CS21" s="126"/>
      <c r="CT21" s="113"/>
      <c r="CU21" s="51"/>
      <c r="CV21" s="52"/>
      <c r="CW21" s="230" t="str">
        <f>$B21</f>
        <v>Forest Protection</v>
      </c>
      <c r="CX21" s="125"/>
      <c r="CY21" s="126"/>
      <c r="CZ21" s="113"/>
      <c r="DA21" s="51"/>
      <c r="DB21" s="52"/>
      <c r="DC21" s="230" t="str">
        <f>$B21</f>
        <v>Forest Protection</v>
      </c>
      <c r="DD21" s="125"/>
      <c r="DE21" s="126"/>
      <c r="DF21" s="113"/>
      <c r="DG21" s="51"/>
      <c r="DH21" s="52"/>
      <c r="DI21" s="230" t="str">
        <f>$B21</f>
        <v>Forest Protection</v>
      </c>
      <c r="DJ21" s="125"/>
      <c r="DK21" s="126"/>
      <c r="DL21" s="113"/>
      <c r="DM21" s="51"/>
      <c r="DN21" s="52"/>
      <c r="DO21" s="230" t="str">
        <f>$B21</f>
        <v>Forest Protection</v>
      </c>
      <c r="DP21" s="102"/>
      <c r="DQ21" s="103"/>
      <c r="DR21" s="106"/>
      <c r="DS21" s="41"/>
      <c r="DT21" s="42"/>
      <c r="DU21" s="230" t="str">
        <f>$B21</f>
        <v>Forest Protection</v>
      </c>
      <c r="DV21" s="102"/>
      <c r="DW21" s="103"/>
      <c r="DX21" s="106"/>
      <c r="DY21" s="41"/>
      <c r="DZ21" s="42"/>
      <c r="EA21" s="176">
        <f t="shared" si="0"/>
        <v>0</v>
      </c>
      <c r="EB21" s="230" t="str">
        <f>$B21</f>
        <v>Forest Protection</v>
      </c>
      <c r="EC21" s="125"/>
      <c r="ED21" s="126"/>
      <c r="EE21" s="113"/>
      <c r="EF21" s="51"/>
      <c r="EG21" s="52"/>
      <c r="EH21" s="226" t="str">
        <f>$B21</f>
        <v>Forest Protection</v>
      </c>
      <c r="EI21" s="125"/>
      <c r="EJ21" s="126"/>
      <c r="EK21" s="113"/>
      <c r="EL21" s="51"/>
      <c r="EM21" s="52"/>
      <c r="EN21" s="230" t="str">
        <f>$B21</f>
        <v>Forest Protection</v>
      </c>
      <c r="EO21" s="102"/>
      <c r="EP21" s="103"/>
      <c r="EQ21" s="106"/>
      <c r="ER21" s="41"/>
      <c r="ES21" s="42"/>
      <c r="ET21" s="230" t="str">
        <f>$B21</f>
        <v>Forest Protection</v>
      </c>
      <c r="EU21" s="102"/>
      <c r="EV21" s="103"/>
      <c r="EW21" s="106"/>
      <c r="EX21" s="41"/>
      <c r="EY21" s="42"/>
      <c r="EZ21" s="230" t="str">
        <f>$B21</f>
        <v>Forest Protection</v>
      </c>
      <c r="FA21" s="102"/>
      <c r="FB21" s="103"/>
      <c r="FC21" s="106"/>
      <c r="FD21" s="41"/>
      <c r="FE21" s="42"/>
      <c r="FF21" s="230" t="str">
        <f>$B21</f>
        <v>Forest Protection</v>
      </c>
      <c r="FG21" s="102"/>
      <c r="FH21" s="103"/>
      <c r="FI21" s="106"/>
      <c r="FJ21" s="41"/>
      <c r="FK21" s="42"/>
      <c r="FL21" s="230" t="str">
        <f>$B21</f>
        <v>Forest Protection</v>
      </c>
      <c r="FM21" s="102"/>
      <c r="FN21" s="103"/>
      <c r="FO21" s="106"/>
      <c r="FP21" s="41"/>
      <c r="FQ21" s="42"/>
      <c r="FR21" s="176">
        <f t="shared" si="1"/>
        <v>0</v>
      </c>
      <c r="FS21" s="34"/>
      <c r="FT21" s="34"/>
      <c r="FU21" s="34"/>
      <c r="FV21" s="35"/>
      <c r="FW21" s="36"/>
    </row>
    <row r="22" spans="1:179" ht="12.6" customHeight="1">
      <c r="A22" s="1094"/>
      <c r="B22" s="222" t="s">
        <v>548</v>
      </c>
      <c r="C22" s="226" t="str">
        <f t="shared" ref="C22:C24" si="30">$B22</f>
        <v>Sustainable Forest Management</v>
      </c>
      <c r="D22" s="99"/>
      <c r="E22" s="100"/>
      <c r="F22" s="104"/>
      <c r="G22" s="55"/>
      <c r="H22" s="56"/>
      <c r="I22" s="226" t="str">
        <f t="shared" ref="I22:I24" si="31">$B22</f>
        <v>Sustainable Forest Management</v>
      </c>
      <c r="J22" s="99"/>
      <c r="K22" s="100"/>
      <c r="L22" s="104"/>
      <c r="M22" s="55"/>
      <c r="N22" s="56"/>
      <c r="O22" s="226" t="str">
        <f t="shared" ref="O22:O24" si="32">$B22</f>
        <v>Sustainable Forest Management</v>
      </c>
      <c r="P22" s="99"/>
      <c r="Q22" s="100"/>
      <c r="R22" s="104"/>
      <c r="S22" s="55"/>
      <c r="T22" s="56"/>
      <c r="U22" s="226" t="str">
        <f t="shared" ref="U22:U24" si="33">$B22</f>
        <v>Sustainable Forest Management</v>
      </c>
      <c r="V22" s="99"/>
      <c r="W22" s="100"/>
      <c r="X22" s="104"/>
      <c r="Y22" s="55"/>
      <c r="Z22" s="56"/>
      <c r="AA22" s="226" t="str">
        <f t="shared" ref="AA22:AA24" si="34">$B22</f>
        <v>Sustainable Forest Management</v>
      </c>
      <c r="AB22" s="99"/>
      <c r="AC22" s="100"/>
      <c r="AD22" s="104"/>
      <c r="AE22" s="55"/>
      <c r="AF22" s="56"/>
      <c r="AG22" s="226" t="str">
        <f t="shared" ref="AG22:AG24" si="35">$B22</f>
        <v>Sustainable Forest Management</v>
      </c>
      <c r="AH22" s="99"/>
      <c r="AI22" s="100"/>
      <c r="AJ22" s="104"/>
      <c r="AK22" s="55"/>
      <c r="AL22" s="56"/>
      <c r="AM22" s="226" t="str">
        <f t="shared" ref="AM22:AM24" si="36">$B22</f>
        <v>Sustainable Forest Management</v>
      </c>
      <c r="AN22" s="99"/>
      <c r="AO22" s="100"/>
      <c r="AP22" s="104"/>
      <c r="AQ22" s="55"/>
      <c r="AR22" s="56"/>
      <c r="AS22" s="176"/>
      <c r="AT22" s="226" t="str">
        <f t="shared" ref="AT22:AT24" si="37">$B22</f>
        <v>Sustainable Forest Management</v>
      </c>
      <c r="AU22" s="102"/>
      <c r="AV22" s="103"/>
      <c r="AW22" s="106"/>
      <c r="AX22" s="41"/>
      <c r="AY22" s="42"/>
      <c r="AZ22" s="226" t="str">
        <f t="shared" ref="AZ22:AZ24" si="38">$B22</f>
        <v>Sustainable Forest Management</v>
      </c>
      <c r="BA22" s="102"/>
      <c r="BB22" s="103"/>
      <c r="BC22" s="106"/>
      <c r="BD22" s="41"/>
      <c r="BE22" s="42"/>
      <c r="BF22" s="226" t="str">
        <f t="shared" ref="BF22:BF24" si="39">$B22</f>
        <v>Sustainable Forest Management</v>
      </c>
      <c r="BG22" s="102"/>
      <c r="BH22" s="103"/>
      <c r="BI22" s="106"/>
      <c r="BJ22" s="41"/>
      <c r="BK22" s="42"/>
      <c r="BL22" s="226" t="str">
        <f t="shared" ref="BL22:BL24" si="40">$B22</f>
        <v>Sustainable Forest Management</v>
      </c>
      <c r="BM22" s="102"/>
      <c r="BN22" s="103"/>
      <c r="BO22" s="106"/>
      <c r="BP22" s="41"/>
      <c r="BQ22" s="42"/>
      <c r="BR22" s="226" t="str">
        <f t="shared" ref="BR22:BR24" si="41">$B22</f>
        <v>Sustainable Forest Management</v>
      </c>
      <c r="BS22" s="102"/>
      <c r="BT22" s="103"/>
      <c r="BU22" s="106"/>
      <c r="BV22" s="41"/>
      <c r="BW22" s="42"/>
      <c r="BX22" s="226" t="str">
        <f t="shared" ref="BX22:BX24" si="42">$B22</f>
        <v>Sustainable Forest Management</v>
      </c>
      <c r="BY22" s="102"/>
      <c r="BZ22" s="103"/>
      <c r="CA22" s="106"/>
      <c r="CB22" s="41"/>
      <c r="CC22" s="42"/>
      <c r="CD22" s="226" t="str">
        <f t="shared" ref="CD22:CD24" si="43">$B22</f>
        <v>Sustainable Forest Management</v>
      </c>
      <c r="CE22" s="102"/>
      <c r="CF22" s="103"/>
      <c r="CG22" s="106"/>
      <c r="CH22" s="41"/>
      <c r="CI22" s="42"/>
      <c r="CJ22" s="176"/>
      <c r="CK22" s="226" t="str">
        <f t="shared" si="2"/>
        <v>Sustainable Forest Management</v>
      </c>
      <c r="CL22" s="102"/>
      <c r="CM22" s="103"/>
      <c r="CN22" s="106"/>
      <c r="CO22" s="41"/>
      <c r="CP22" s="42"/>
      <c r="CQ22" s="226" t="str">
        <f t="shared" ref="CQ22" si="44">$B22</f>
        <v>Sustainable Forest Management</v>
      </c>
      <c r="CR22" s="125"/>
      <c r="CS22" s="126"/>
      <c r="CT22" s="113"/>
      <c r="CU22" s="51"/>
      <c r="CV22" s="52"/>
      <c r="CW22" s="226" t="str">
        <f t="shared" ref="CW22" si="45">$B22</f>
        <v>Sustainable Forest Management</v>
      </c>
      <c r="CX22" s="125"/>
      <c r="CY22" s="126"/>
      <c r="CZ22" s="113"/>
      <c r="DA22" s="51"/>
      <c r="DB22" s="52"/>
      <c r="DC22" s="226" t="str">
        <f t="shared" ref="DC22" si="46">$B22</f>
        <v>Sustainable Forest Management</v>
      </c>
      <c r="DD22" s="125"/>
      <c r="DE22" s="126"/>
      <c r="DF22" s="113"/>
      <c r="DG22" s="51"/>
      <c r="DH22" s="52"/>
      <c r="DI22" s="226" t="str">
        <f t="shared" ref="DI22" si="47">$B22</f>
        <v>Sustainable Forest Management</v>
      </c>
      <c r="DJ22" s="125"/>
      <c r="DK22" s="126"/>
      <c r="DL22" s="113"/>
      <c r="DM22" s="51"/>
      <c r="DN22" s="52"/>
      <c r="DO22" s="226" t="str">
        <f t="shared" ref="DO22" si="48">$B22</f>
        <v>Sustainable Forest Management</v>
      </c>
      <c r="DP22" s="102"/>
      <c r="DQ22" s="103"/>
      <c r="DR22" s="106"/>
      <c r="DS22" s="41"/>
      <c r="DT22" s="42"/>
      <c r="DU22" s="226" t="str">
        <f t="shared" ref="DU22" si="49">$B22</f>
        <v>Sustainable Forest Management</v>
      </c>
      <c r="DV22" s="102"/>
      <c r="DW22" s="103"/>
      <c r="DX22" s="106"/>
      <c r="DY22" s="41"/>
      <c r="DZ22" s="42"/>
      <c r="EA22" s="176">
        <f t="shared" si="0"/>
        <v>0</v>
      </c>
      <c r="EB22" s="226" t="str">
        <f t="shared" ref="EB22" si="50">$B22</f>
        <v>Sustainable Forest Management</v>
      </c>
      <c r="EC22" s="125"/>
      <c r="ED22" s="126"/>
      <c r="EE22" s="113"/>
      <c r="EF22" s="51"/>
      <c r="EG22" s="52"/>
      <c r="EH22" s="226" t="str">
        <f t="shared" ref="EH22" si="51">$B22</f>
        <v>Sustainable Forest Management</v>
      </c>
      <c r="EI22" s="125"/>
      <c r="EJ22" s="126"/>
      <c r="EK22" s="113"/>
      <c r="EL22" s="51"/>
      <c r="EM22" s="52"/>
      <c r="EN22" s="226" t="str">
        <f t="shared" ref="EN22" si="52">$B22</f>
        <v>Sustainable Forest Management</v>
      </c>
      <c r="EO22" s="125"/>
      <c r="EP22" s="126"/>
      <c r="EQ22" s="113"/>
      <c r="ER22" s="51"/>
      <c r="ES22" s="52"/>
      <c r="ET22" s="226" t="str">
        <f t="shared" ref="ET22" si="53">$B22</f>
        <v>Sustainable Forest Management</v>
      </c>
      <c r="EU22" s="102"/>
      <c r="EV22" s="103"/>
      <c r="EW22" s="106"/>
      <c r="EX22" s="41"/>
      <c r="EY22" s="42"/>
      <c r="EZ22" s="226" t="str">
        <f t="shared" ref="EZ22" si="54">$B22</f>
        <v>Sustainable Forest Management</v>
      </c>
      <c r="FA22" s="125"/>
      <c r="FB22" s="126"/>
      <c r="FC22" s="113"/>
      <c r="FD22" s="51"/>
      <c r="FE22" s="52"/>
      <c r="FF22" s="226" t="str">
        <f t="shared" ref="FF22" si="55">$B22</f>
        <v>Sustainable Forest Management</v>
      </c>
      <c r="FG22" s="102"/>
      <c r="FH22" s="103"/>
      <c r="FI22" s="106"/>
      <c r="FJ22" s="41"/>
      <c r="FK22" s="42"/>
      <c r="FL22" s="226" t="str">
        <f t="shared" ref="FL22" si="56">$B22</f>
        <v>Sustainable Forest Management</v>
      </c>
      <c r="FM22" s="102"/>
      <c r="FN22" s="103"/>
      <c r="FO22" s="106"/>
      <c r="FP22" s="41"/>
      <c r="FQ22" s="42"/>
      <c r="FR22" s="176">
        <f t="shared" si="1"/>
        <v>0</v>
      </c>
      <c r="FS22" s="34"/>
      <c r="FT22" s="34"/>
      <c r="FU22" s="34"/>
      <c r="FV22" s="33"/>
      <c r="FW22" s="37"/>
    </row>
    <row r="23" spans="1:179" ht="12.6" customHeight="1">
      <c r="A23" s="1094"/>
      <c r="B23" s="222" t="s">
        <v>544</v>
      </c>
      <c r="C23" s="226" t="str">
        <f t="shared" si="30"/>
        <v>Peatland Restoration</v>
      </c>
      <c r="D23" s="99"/>
      <c r="E23" s="100"/>
      <c r="F23" s="104"/>
      <c r="G23" s="55"/>
      <c r="H23" s="56"/>
      <c r="I23" s="226" t="str">
        <f t="shared" si="31"/>
        <v>Peatland Restoration</v>
      </c>
      <c r="J23" s="99"/>
      <c r="K23" s="100"/>
      <c r="L23" s="104"/>
      <c r="M23" s="55"/>
      <c r="N23" s="56"/>
      <c r="O23" s="226" t="str">
        <f t="shared" si="32"/>
        <v>Peatland Restoration</v>
      </c>
      <c r="P23" s="99"/>
      <c r="Q23" s="100"/>
      <c r="R23" s="104"/>
      <c r="S23" s="55"/>
      <c r="T23" s="56"/>
      <c r="U23" s="226" t="str">
        <f t="shared" si="33"/>
        <v>Peatland Restoration</v>
      </c>
      <c r="V23" s="99"/>
      <c r="W23" s="100"/>
      <c r="X23" s="104"/>
      <c r="Y23" s="55"/>
      <c r="Z23" s="56"/>
      <c r="AA23" s="226" t="str">
        <f t="shared" si="34"/>
        <v>Peatland Restoration</v>
      </c>
      <c r="AB23" s="99"/>
      <c r="AC23" s="100"/>
      <c r="AD23" s="104"/>
      <c r="AE23" s="55"/>
      <c r="AF23" s="56"/>
      <c r="AG23" s="226" t="str">
        <f t="shared" si="35"/>
        <v>Peatland Restoration</v>
      </c>
      <c r="AH23" s="99"/>
      <c r="AI23" s="100"/>
      <c r="AJ23" s="104"/>
      <c r="AK23" s="55"/>
      <c r="AL23" s="56"/>
      <c r="AM23" s="226" t="str">
        <f t="shared" si="36"/>
        <v>Peatland Restoration</v>
      </c>
      <c r="AN23" s="99"/>
      <c r="AO23" s="100"/>
      <c r="AP23" s="104"/>
      <c r="AQ23" s="55"/>
      <c r="AR23" s="56"/>
      <c r="AS23" s="176"/>
      <c r="AT23" s="226" t="str">
        <f t="shared" si="37"/>
        <v>Peatland Restoration</v>
      </c>
      <c r="AU23" s="102"/>
      <c r="AV23" s="103"/>
      <c r="AW23" s="106"/>
      <c r="AX23" s="41"/>
      <c r="AY23" s="42"/>
      <c r="AZ23" s="226" t="str">
        <f t="shared" si="38"/>
        <v>Peatland Restoration</v>
      </c>
      <c r="BA23" s="102"/>
      <c r="BB23" s="103"/>
      <c r="BC23" s="106"/>
      <c r="BD23" s="41"/>
      <c r="BE23" s="42"/>
      <c r="BF23" s="226" t="str">
        <f t="shared" si="39"/>
        <v>Peatland Restoration</v>
      </c>
      <c r="BG23" s="102"/>
      <c r="BH23" s="103"/>
      <c r="BI23" s="106"/>
      <c r="BJ23" s="41"/>
      <c r="BK23" s="42"/>
      <c r="BL23" s="226" t="str">
        <f t="shared" si="40"/>
        <v>Peatland Restoration</v>
      </c>
      <c r="BM23" s="102"/>
      <c r="BN23" s="103"/>
      <c r="BO23" s="106"/>
      <c r="BP23" s="41"/>
      <c r="BQ23" s="42"/>
      <c r="BR23" s="226" t="str">
        <f t="shared" si="41"/>
        <v>Peatland Restoration</v>
      </c>
      <c r="BS23" s="102"/>
      <c r="BT23" s="103"/>
      <c r="BU23" s="106"/>
      <c r="BV23" s="41"/>
      <c r="BW23" s="42"/>
      <c r="BX23" s="226" t="str">
        <f t="shared" si="42"/>
        <v>Peatland Restoration</v>
      </c>
      <c r="BY23" s="102"/>
      <c r="BZ23" s="103"/>
      <c r="CA23" s="106"/>
      <c r="CB23" s="41"/>
      <c r="CC23" s="42"/>
      <c r="CD23" s="226" t="str">
        <f t="shared" si="43"/>
        <v>Peatland Restoration</v>
      </c>
      <c r="CE23" s="102"/>
      <c r="CF23" s="103"/>
      <c r="CG23" s="106"/>
      <c r="CH23" s="41"/>
      <c r="CI23" s="42"/>
      <c r="CJ23" s="176"/>
      <c r="CK23" s="226" t="str">
        <f t="shared" si="2"/>
        <v>Peatland Restoration</v>
      </c>
      <c r="CL23" s="102"/>
      <c r="CM23" s="103"/>
      <c r="CN23" s="106"/>
      <c r="CO23" s="41"/>
      <c r="CP23" s="42"/>
      <c r="CQ23" s="226"/>
      <c r="CR23" s="125"/>
      <c r="CS23" s="126"/>
      <c r="CT23" s="113"/>
      <c r="CU23" s="51"/>
      <c r="CV23" s="52"/>
      <c r="CW23" s="226"/>
      <c r="CX23" s="125"/>
      <c r="CY23" s="126"/>
      <c r="CZ23" s="113"/>
      <c r="DA23" s="51"/>
      <c r="DB23" s="52"/>
      <c r="DC23" s="226"/>
      <c r="DD23" s="125"/>
      <c r="DE23" s="126"/>
      <c r="DF23" s="113"/>
      <c r="DG23" s="51"/>
      <c r="DH23" s="52"/>
      <c r="DI23" s="226"/>
      <c r="DJ23" s="125"/>
      <c r="DK23" s="126"/>
      <c r="DL23" s="113"/>
      <c r="DM23" s="51"/>
      <c r="DN23" s="52"/>
      <c r="DO23" s="226"/>
      <c r="DP23" s="102"/>
      <c r="DQ23" s="103"/>
      <c r="DR23" s="106"/>
      <c r="DS23" s="41"/>
      <c r="DT23" s="42"/>
      <c r="DU23" s="226"/>
      <c r="DV23" s="102"/>
      <c r="DW23" s="103"/>
      <c r="DX23" s="106"/>
      <c r="DY23" s="41"/>
      <c r="DZ23" s="42"/>
      <c r="EA23" s="176">
        <f t="shared" si="0"/>
        <v>0</v>
      </c>
      <c r="EB23" s="226"/>
      <c r="EC23" s="125"/>
      <c r="ED23" s="126"/>
      <c r="EE23" s="113"/>
      <c r="EF23" s="51"/>
      <c r="EG23" s="52"/>
      <c r="EH23" s="226"/>
      <c r="EI23" s="125"/>
      <c r="EJ23" s="126"/>
      <c r="EK23" s="113"/>
      <c r="EL23" s="51"/>
      <c r="EM23" s="52"/>
      <c r="EN23" s="226"/>
      <c r="EO23" s="125"/>
      <c r="EP23" s="126"/>
      <c r="EQ23" s="113"/>
      <c r="ER23" s="51"/>
      <c r="ES23" s="52"/>
      <c r="ET23" s="226"/>
      <c r="EU23" s="102"/>
      <c r="EV23" s="103"/>
      <c r="EW23" s="106"/>
      <c r="EX23" s="41"/>
      <c r="EY23" s="42"/>
      <c r="EZ23" s="226"/>
      <c r="FA23" s="125"/>
      <c r="FB23" s="126"/>
      <c r="FC23" s="113"/>
      <c r="FD23" s="51"/>
      <c r="FE23" s="52"/>
      <c r="FF23" s="226"/>
      <c r="FG23" s="102"/>
      <c r="FH23" s="103"/>
      <c r="FI23" s="106"/>
      <c r="FJ23" s="41"/>
      <c r="FK23" s="42"/>
      <c r="FL23" s="226"/>
      <c r="FM23" s="102"/>
      <c r="FN23" s="103"/>
      <c r="FO23" s="106"/>
      <c r="FP23" s="41"/>
      <c r="FQ23" s="42"/>
      <c r="FR23" s="176">
        <f t="shared" si="1"/>
        <v>0</v>
      </c>
      <c r="FS23" s="34"/>
      <c r="FT23" s="34"/>
      <c r="FU23" s="34"/>
      <c r="FV23" s="33"/>
      <c r="FW23" s="37"/>
    </row>
    <row r="24" spans="1:179" ht="12.6" customHeight="1">
      <c r="A24" s="1094"/>
      <c r="B24" s="222" t="s">
        <v>551</v>
      </c>
      <c r="C24" s="226" t="str">
        <f t="shared" si="30"/>
        <v>Mangrove Restoration</v>
      </c>
      <c r="D24" s="99"/>
      <c r="E24" s="100"/>
      <c r="F24" s="104"/>
      <c r="G24" s="55"/>
      <c r="H24" s="56"/>
      <c r="I24" s="226" t="str">
        <f t="shared" si="31"/>
        <v>Mangrove Restoration</v>
      </c>
      <c r="J24" s="99"/>
      <c r="K24" s="100"/>
      <c r="L24" s="104"/>
      <c r="M24" s="55"/>
      <c r="N24" s="56"/>
      <c r="O24" s="226" t="str">
        <f t="shared" si="32"/>
        <v>Mangrove Restoration</v>
      </c>
      <c r="P24" s="99"/>
      <c r="Q24" s="100"/>
      <c r="R24" s="104"/>
      <c r="S24" s="55"/>
      <c r="T24" s="56"/>
      <c r="U24" s="226" t="str">
        <f t="shared" si="33"/>
        <v>Mangrove Restoration</v>
      </c>
      <c r="V24" s="99"/>
      <c r="W24" s="100"/>
      <c r="X24" s="104"/>
      <c r="Y24" s="55"/>
      <c r="Z24" s="56"/>
      <c r="AA24" s="226" t="str">
        <f t="shared" si="34"/>
        <v>Mangrove Restoration</v>
      </c>
      <c r="AB24" s="99"/>
      <c r="AC24" s="100"/>
      <c r="AD24" s="104"/>
      <c r="AE24" s="55"/>
      <c r="AF24" s="56"/>
      <c r="AG24" s="226" t="str">
        <f t="shared" si="35"/>
        <v>Mangrove Restoration</v>
      </c>
      <c r="AH24" s="99"/>
      <c r="AI24" s="100"/>
      <c r="AJ24" s="104"/>
      <c r="AK24" s="55"/>
      <c r="AL24" s="56"/>
      <c r="AM24" s="226" t="str">
        <f t="shared" si="36"/>
        <v>Mangrove Restoration</v>
      </c>
      <c r="AN24" s="99"/>
      <c r="AO24" s="100"/>
      <c r="AP24" s="104"/>
      <c r="AQ24" s="55"/>
      <c r="AR24" s="56"/>
      <c r="AS24" s="176"/>
      <c r="AT24" s="226" t="str">
        <f t="shared" si="37"/>
        <v>Mangrove Restoration</v>
      </c>
      <c r="AU24" s="102"/>
      <c r="AV24" s="103"/>
      <c r="AW24" s="106"/>
      <c r="AX24" s="41"/>
      <c r="AY24" s="42"/>
      <c r="AZ24" s="226" t="str">
        <f t="shared" si="38"/>
        <v>Mangrove Restoration</v>
      </c>
      <c r="BA24" s="102"/>
      <c r="BB24" s="103"/>
      <c r="BC24" s="106"/>
      <c r="BD24" s="41"/>
      <c r="BE24" s="42"/>
      <c r="BF24" s="226" t="str">
        <f t="shared" si="39"/>
        <v>Mangrove Restoration</v>
      </c>
      <c r="BG24" s="102"/>
      <c r="BH24" s="103"/>
      <c r="BI24" s="106"/>
      <c r="BJ24" s="41"/>
      <c r="BK24" s="42"/>
      <c r="BL24" s="226" t="str">
        <f t="shared" si="40"/>
        <v>Mangrove Restoration</v>
      </c>
      <c r="BM24" s="102"/>
      <c r="BN24" s="103"/>
      <c r="BO24" s="106"/>
      <c r="BP24" s="41"/>
      <c r="BQ24" s="42"/>
      <c r="BR24" s="226" t="str">
        <f t="shared" si="41"/>
        <v>Mangrove Restoration</v>
      </c>
      <c r="BS24" s="102"/>
      <c r="BT24" s="103"/>
      <c r="BU24" s="106"/>
      <c r="BV24" s="41"/>
      <c r="BW24" s="42"/>
      <c r="BX24" s="226" t="str">
        <f t="shared" si="42"/>
        <v>Mangrove Restoration</v>
      </c>
      <c r="BY24" s="102"/>
      <c r="BZ24" s="103"/>
      <c r="CA24" s="106"/>
      <c r="CB24" s="41"/>
      <c r="CC24" s="42"/>
      <c r="CD24" s="226" t="str">
        <f t="shared" si="43"/>
        <v>Mangrove Restoration</v>
      </c>
      <c r="CE24" s="102"/>
      <c r="CF24" s="103"/>
      <c r="CG24" s="106"/>
      <c r="CH24" s="41"/>
      <c r="CI24" s="42"/>
      <c r="CJ24" s="176"/>
      <c r="CK24" s="226" t="str">
        <f t="shared" si="2"/>
        <v>Mangrove Restoration</v>
      </c>
      <c r="CL24" s="102"/>
      <c r="CM24" s="103"/>
      <c r="CN24" s="106"/>
      <c r="CO24" s="41"/>
      <c r="CP24" s="42"/>
      <c r="CQ24" s="226"/>
      <c r="CR24" s="125"/>
      <c r="CS24" s="126"/>
      <c r="CT24" s="113"/>
      <c r="CU24" s="51"/>
      <c r="CV24" s="52"/>
      <c r="CW24" s="226"/>
      <c r="CX24" s="125"/>
      <c r="CY24" s="126"/>
      <c r="CZ24" s="113"/>
      <c r="DA24" s="51"/>
      <c r="DB24" s="52"/>
      <c r="DC24" s="226"/>
      <c r="DD24" s="125"/>
      <c r="DE24" s="126"/>
      <c r="DF24" s="113"/>
      <c r="DG24" s="51"/>
      <c r="DH24" s="52"/>
      <c r="DI24" s="226"/>
      <c r="DJ24" s="125"/>
      <c r="DK24" s="126"/>
      <c r="DL24" s="113"/>
      <c r="DM24" s="51"/>
      <c r="DN24" s="52"/>
      <c r="DO24" s="226"/>
      <c r="DP24" s="102"/>
      <c r="DQ24" s="103"/>
      <c r="DR24" s="106"/>
      <c r="DS24" s="41"/>
      <c r="DT24" s="42"/>
      <c r="DU24" s="226"/>
      <c r="DV24" s="102"/>
      <c r="DW24" s="103"/>
      <c r="DX24" s="106"/>
      <c r="DY24" s="41"/>
      <c r="DZ24" s="42"/>
      <c r="EA24" s="176">
        <f t="shared" si="0"/>
        <v>0</v>
      </c>
      <c r="EB24" s="226"/>
      <c r="EC24" s="125"/>
      <c r="ED24" s="126"/>
      <c r="EE24" s="113"/>
      <c r="EF24" s="51"/>
      <c r="EG24" s="52"/>
      <c r="EH24" s="226"/>
      <c r="EI24" s="125"/>
      <c r="EJ24" s="126"/>
      <c r="EK24" s="113"/>
      <c r="EL24" s="51"/>
      <c r="EM24" s="52"/>
      <c r="EN24" s="226"/>
      <c r="EO24" s="125"/>
      <c r="EP24" s="126"/>
      <c r="EQ24" s="113"/>
      <c r="ER24" s="51"/>
      <c r="ES24" s="52"/>
      <c r="ET24" s="226"/>
      <c r="EU24" s="102"/>
      <c r="EV24" s="103"/>
      <c r="EW24" s="106"/>
      <c r="EX24" s="41"/>
      <c r="EY24" s="42"/>
      <c r="EZ24" s="226"/>
      <c r="FA24" s="125"/>
      <c r="FB24" s="126"/>
      <c r="FC24" s="113"/>
      <c r="FD24" s="51"/>
      <c r="FE24" s="52"/>
      <c r="FF24" s="226"/>
      <c r="FG24" s="102"/>
      <c r="FH24" s="103"/>
      <c r="FI24" s="106"/>
      <c r="FJ24" s="41"/>
      <c r="FK24" s="42"/>
      <c r="FL24" s="226"/>
      <c r="FM24" s="102"/>
      <c r="FN24" s="103"/>
      <c r="FO24" s="106"/>
      <c r="FP24" s="41"/>
      <c r="FQ24" s="42"/>
      <c r="FR24" s="176">
        <f t="shared" si="1"/>
        <v>0</v>
      </c>
      <c r="FS24" s="34"/>
      <c r="FT24" s="34"/>
      <c r="FU24" s="34"/>
      <c r="FV24" s="33"/>
      <c r="FW24" s="37"/>
    </row>
    <row r="25" spans="1:179" ht="12.6" customHeight="1">
      <c r="A25" s="1094"/>
      <c r="B25" s="195" t="s">
        <v>91</v>
      </c>
      <c r="C25" s="226" t="str">
        <f t="shared" ref="C25:C31" si="57">$B25</f>
        <v>Tropical Forest Restoration</v>
      </c>
      <c r="D25" s="101"/>
      <c r="E25" s="100"/>
      <c r="F25" s="104"/>
      <c r="G25" s="54"/>
      <c r="H25" s="56"/>
      <c r="I25" s="226" t="str">
        <f t="shared" ref="I25:I31" si="58">$B25</f>
        <v>Tropical Forest Restoration</v>
      </c>
      <c r="J25" s="100"/>
      <c r="K25" s="100"/>
      <c r="L25" s="104"/>
      <c r="M25" s="55"/>
      <c r="N25" s="56"/>
      <c r="O25" s="226" t="str">
        <f t="shared" ref="O25:O31" si="59">$B25</f>
        <v>Tropical Forest Restoration</v>
      </c>
      <c r="P25" s="100"/>
      <c r="Q25" s="100"/>
      <c r="R25" s="104"/>
      <c r="S25" s="55"/>
      <c r="T25" s="56"/>
      <c r="U25" s="226" t="str">
        <f t="shared" ref="U25:U31" si="60">$B25</f>
        <v>Tropical Forest Restoration</v>
      </c>
      <c r="V25" s="100"/>
      <c r="W25" s="100"/>
      <c r="X25" s="104"/>
      <c r="Y25" s="55"/>
      <c r="Z25" s="56"/>
      <c r="AA25" s="226" t="str">
        <f t="shared" ref="AA25:AA31" si="61">$B25</f>
        <v>Tropical Forest Restoration</v>
      </c>
      <c r="AB25" s="100"/>
      <c r="AC25" s="100"/>
      <c r="AD25" s="104"/>
      <c r="AE25" s="55"/>
      <c r="AF25" s="56"/>
      <c r="AG25" s="226" t="str">
        <f t="shared" ref="AG25:AG31" si="62">$B25</f>
        <v>Tropical Forest Restoration</v>
      </c>
      <c r="AH25" s="100"/>
      <c r="AI25" s="100"/>
      <c r="AJ25" s="104"/>
      <c r="AK25" s="55"/>
      <c r="AL25" s="56"/>
      <c r="AM25" s="226" t="str">
        <f t="shared" ref="AM25:AM31" si="63">$B25</f>
        <v>Tropical Forest Restoration</v>
      </c>
      <c r="AN25" s="100"/>
      <c r="AO25" s="100"/>
      <c r="AP25" s="104"/>
      <c r="AQ25" s="55"/>
      <c r="AR25" s="56"/>
      <c r="AS25" s="176">
        <f>SUM(E25+K25+Q25+W25+AC25+AI25+AO25)+SUM(H25+N25+T25+Z25+AF25+AL25+AR25)</f>
        <v>0</v>
      </c>
      <c r="AT25" s="226" t="str">
        <f t="shared" ref="AT25:AT31" si="64">$B25</f>
        <v>Tropical Forest Restoration</v>
      </c>
      <c r="AU25" s="100"/>
      <c r="AV25" s="100"/>
      <c r="AW25" s="104"/>
      <c r="AX25" s="55"/>
      <c r="AY25" s="56"/>
      <c r="AZ25" s="226" t="str">
        <f t="shared" ref="AZ25:AZ31" si="65">$B25</f>
        <v>Tropical Forest Restoration</v>
      </c>
      <c r="BA25" s="100"/>
      <c r="BB25" s="100"/>
      <c r="BC25" s="104"/>
      <c r="BD25" s="55"/>
      <c r="BE25" s="56"/>
      <c r="BF25" s="226" t="str">
        <f t="shared" ref="BF25:BF31" si="66">$B25</f>
        <v>Tropical Forest Restoration</v>
      </c>
      <c r="BG25" s="100"/>
      <c r="BH25" s="100"/>
      <c r="BI25" s="104"/>
      <c r="BJ25" s="55"/>
      <c r="BK25" s="56"/>
      <c r="BL25" s="226" t="str">
        <f t="shared" ref="BL25:BL31" si="67">$B25</f>
        <v>Tropical Forest Restoration</v>
      </c>
      <c r="BM25" s="100"/>
      <c r="BN25" s="100"/>
      <c r="BO25" s="104"/>
      <c r="BP25" s="55"/>
      <c r="BQ25" s="56"/>
      <c r="BR25" s="226" t="str">
        <f t="shared" ref="BR25:BR31" si="68">$B25</f>
        <v>Tropical Forest Restoration</v>
      </c>
      <c r="BS25" s="100"/>
      <c r="BT25" s="100"/>
      <c r="BU25" s="104"/>
      <c r="BV25" s="55"/>
      <c r="BW25" s="56"/>
      <c r="BX25" s="226" t="str">
        <f t="shared" ref="BX25:BX31" si="69">$B25</f>
        <v>Tropical Forest Restoration</v>
      </c>
      <c r="BY25" s="100"/>
      <c r="BZ25" s="100"/>
      <c r="CA25" s="104"/>
      <c r="CB25" s="55"/>
      <c r="CC25" s="56"/>
      <c r="CD25" s="226" t="str">
        <f t="shared" ref="CD25:CD31" si="70">$B25</f>
        <v>Tropical Forest Restoration</v>
      </c>
      <c r="CE25" s="100"/>
      <c r="CF25" s="100"/>
      <c r="CG25" s="104"/>
      <c r="CH25" s="55"/>
      <c r="CI25" s="56"/>
      <c r="CJ25" s="176">
        <f t="shared" ref="CJ25:CJ38" si="71">SUM(AV25+BB25+BH25+BN25+BT25+BZ25+CF25)+SUM(AY25+BE25+BK25+BQ25+BW25+CC25+CI25)</f>
        <v>0</v>
      </c>
      <c r="CK25" s="226" t="str">
        <f t="shared" si="2"/>
        <v>Tropical Forest Restoration</v>
      </c>
      <c r="CL25" s="126"/>
      <c r="CM25" s="126"/>
      <c r="CN25" s="111"/>
      <c r="CO25" s="51"/>
      <c r="CP25" s="52"/>
      <c r="CQ25" s="226" t="str">
        <f t="shared" ref="CQ25:CQ31" si="72">$B25</f>
        <v>Tropical Forest Restoration</v>
      </c>
      <c r="CR25" s="126"/>
      <c r="CS25" s="126"/>
      <c r="CT25" s="111"/>
      <c r="CU25" s="51"/>
      <c r="CV25" s="52"/>
      <c r="CW25" s="226" t="str">
        <f t="shared" ref="CW25:CW31" si="73">$B25</f>
        <v>Tropical Forest Restoration</v>
      </c>
      <c r="CX25" s="126"/>
      <c r="CY25" s="126"/>
      <c r="CZ25" s="111"/>
      <c r="DA25" s="51"/>
      <c r="DB25" s="52"/>
      <c r="DC25" s="226" t="str">
        <f t="shared" ref="DC25:DC31" si="74">$B25</f>
        <v>Tropical Forest Restoration</v>
      </c>
      <c r="DD25" s="126"/>
      <c r="DE25" s="126"/>
      <c r="DF25" s="113"/>
      <c r="DG25" s="51"/>
      <c r="DH25" s="52"/>
      <c r="DI25" s="226" t="str">
        <f t="shared" ref="DI25:DI31" si="75">$B25</f>
        <v>Tropical Forest Restoration</v>
      </c>
      <c r="DJ25" s="126"/>
      <c r="DK25" s="126"/>
      <c r="DL25" s="111"/>
      <c r="DM25" s="51"/>
      <c r="DN25" s="52"/>
      <c r="DO25" s="226" t="str">
        <f t="shared" ref="DO25:DO31" si="76">$B25</f>
        <v>Tropical Forest Restoration</v>
      </c>
      <c r="DP25" s="126"/>
      <c r="DQ25" s="126"/>
      <c r="DR25" s="113"/>
      <c r="DS25" s="51"/>
      <c r="DT25" s="52"/>
      <c r="DU25" s="226" t="str">
        <f t="shared" ref="DU25:DU31" si="77">$B25</f>
        <v>Tropical Forest Restoration</v>
      </c>
      <c r="DV25" s="103"/>
      <c r="DW25" s="103"/>
      <c r="DX25" s="106"/>
      <c r="DY25" s="41"/>
      <c r="DZ25" s="42"/>
      <c r="EA25" s="176">
        <f t="shared" si="0"/>
        <v>0</v>
      </c>
      <c r="EB25" s="226" t="str">
        <f t="shared" ref="EB25:EB31" si="78">$B25</f>
        <v>Tropical Forest Restoration</v>
      </c>
      <c r="EC25" s="126"/>
      <c r="ED25" s="126"/>
      <c r="EE25" s="113"/>
      <c r="EF25" s="51"/>
      <c r="EG25" s="52"/>
      <c r="EH25" s="226" t="str">
        <f t="shared" ref="EH25:EH31" si="79">$B25</f>
        <v>Tropical Forest Restoration</v>
      </c>
      <c r="EI25" s="126"/>
      <c r="EJ25" s="126"/>
      <c r="EK25" s="113"/>
      <c r="EL25" s="51"/>
      <c r="EM25" s="52"/>
      <c r="EN25" s="226" t="str">
        <f t="shared" ref="EN25:EN31" si="80">$B25</f>
        <v>Tropical Forest Restoration</v>
      </c>
      <c r="EO25" s="126"/>
      <c r="EP25" s="126"/>
      <c r="EQ25" s="111"/>
      <c r="ER25" s="51"/>
      <c r="ES25" s="52"/>
      <c r="ET25" s="226" t="str">
        <f t="shared" ref="ET25:ET31" si="81">$B25</f>
        <v>Tropical Forest Restoration</v>
      </c>
      <c r="EU25" s="126"/>
      <c r="EV25" s="126"/>
      <c r="EW25" s="113"/>
      <c r="EX25" s="51"/>
      <c r="EY25" s="52"/>
      <c r="EZ25" s="226" t="str">
        <f t="shared" ref="EZ25:EZ31" si="82">$B25</f>
        <v>Tropical Forest Restoration</v>
      </c>
      <c r="FA25" s="126"/>
      <c r="FB25" s="126"/>
      <c r="FC25" s="113"/>
      <c r="FD25" s="51"/>
      <c r="FE25" s="52"/>
      <c r="FF25" s="226" t="str">
        <f t="shared" ref="FF25:FF31" si="83">$B25</f>
        <v>Tropical Forest Restoration</v>
      </c>
      <c r="FG25" s="103"/>
      <c r="FH25" s="126"/>
      <c r="FI25" s="111"/>
      <c r="FJ25" s="51"/>
      <c r="FK25" s="52"/>
      <c r="FL25" s="226" t="str">
        <f t="shared" ref="FL25:FL31" si="84">$B25</f>
        <v>Tropical Forest Restoration</v>
      </c>
      <c r="FM25" s="103"/>
      <c r="FN25" s="103"/>
      <c r="FO25" s="106"/>
      <c r="FP25" s="41"/>
      <c r="FQ25" s="42"/>
      <c r="FR25" s="176">
        <f t="shared" si="1"/>
        <v>0</v>
      </c>
      <c r="FS25" s="34"/>
      <c r="FT25" s="34"/>
      <c r="FU25" s="34"/>
      <c r="FV25" s="33"/>
      <c r="FW25" s="37"/>
    </row>
    <row r="26" spans="1:179" ht="12.6" customHeight="1">
      <c r="A26" s="1094"/>
      <c r="B26" s="195" t="s">
        <v>92</v>
      </c>
      <c r="C26" s="226" t="str">
        <f t="shared" si="57"/>
        <v>Temperate Forest Restoration</v>
      </c>
      <c r="D26" s="101"/>
      <c r="E26" s="100"/>
      <c r="F26" s="105"/>
      <c r="G26" s="54"/>
      <c r="H26" s="56"/>
      <c r="I26" s="226" t="str">
        <f t="shared" si="58"/>
        <v>Temperate Forest Restoration</v>
      </c>
      <c r="J26" s="100"/>
      <c r="K26" s="100"/>
      <c r="L26" s="104"/>
      <c r="M26" s="55"/>
      <c r="N26" s="56"/>
      <c r="O26" s="226" t="str">
        <f t="shared" si="59"/>
        <v>Temperate Forest Restoration</v>
      </c>
      <c r="P26" s="100"/>
      <c r="Q26" s="100"/>
      <c r="R26" s="104"/>
      <c r="S26" s="55"/>
      <c r="T26" s="56"/>
      <c r="U26" s="226" t="str">
        <f t="shared" si="60"/>
        <v>Temperate Forest Restoration</v>
      </c>
      <c r="V26" s="100"/>
      <c r="W26" s="100"/>
      <c r="X26" s="104"/>
      <c r="Y26" s="55"/>
      <c r="Z26" s="56"/>
      <c r="AA26" s="226" t="str">
        <f t="shared" si="61"/>
        <v>Temperate Forest Restoration</v>
      </c>
      <c r="AB26" s="100"/>
      <c r="AC26" s="100"/>
      <c r="AD26" s="104"/>
      <c r="AE26" s="55"/>
      <c r="AF26" s="56"/>
      <c r="AG26" s="226" t="str">
        <f t="shared" si="62"/>
        <v>Temperate Forest Restoration</v>
      </c>
      <c r="AH26" s="100"/>
      <c r="AI26" s="100"/>
      <c r="AJ26" s="104"/>
      <c r="AK26" s="55"/>
      <c r="AL26" s="56"/>
      <c r="AM26" s="226" t="str">
        <f t="shared" si="63"/>
        <v>Temperate Forest Restoration</v>
      </c>
      <c r="AN26" s="100"/>
      <c r="AO26" s="100"/>
      <c r="AP26" s="104"/>
      <c r="AQ26" s="55"/>
      <c r="AR26" s="56"/>
      <c r="AS26" s="176">
        <f>SUM(E26+K26+Q26+W26+AC26+AI26+AO26)+SUM(H26+N26+T26+Z26+AF26+AL26+AR26)</f>
        <v>0</v>
      </c>
      <c r="AT26" s="226" t="str">
        <f t="shared" si="64"/>
        <v>Temperate Forest Restoration</v>
      </c>
      <c r="AU26" s="100"/>
      <c r="AV26" s="100"/>
      <c r="AW26" s="104"/>
      <c r="AX26" s="55"/>
      <c r="AY26" s="56"/>
      <c r="AZ26" s="226" t="str">
        <f t="shared" si="65"/>
        <v>Temperate Forest Restoration</v>
      </c>
      <c r="BA26" s="100"/>
      <c r="BB26" s="100"/>
      <c r="BC26" s="104"/>
      <c r="BD26" s="55"/>
      <c r="BE26" s="56"/>
      <c r="BF26" s="226" t="str">
        <f t="shared" si="66"/>
        <v>Temperate Forest Restoration</v>
      </c>
      <c r="BG26" s="100"/>
      <c r="BH26" s="100"/>
      <c r="BI26" s="104"/>
      <c r="BJ26" s="55"/>
      <c r="BK26" s="56"/>
      <c r="BL26" s="226" t="str">
        <f t="shared" si="67"/>
        <v>Temperate Forest Restoration</v>
      </c>
      <c r="BM26" s="100"/>
      <c r="BN26" s="100"/>
      <c r="BO26" s="104"/>
      <c r="BP26" s="55"/>
      <c r="BQ26" s="56"/>
      <c r="BR26" s="226" t="str">
        <f t="shared" si="68"/>
        <v>Temperate Forest Restoration</v>
      </c>
      <c r="BS26" s="100"/>
      <c r="BT26" s="100"/>
      <c r="BU26" s="104"/>
      <c r="BV26" s="55"/>
      <c r="BW26" s="56"/>
      <c r="BX26" s="226" t="str">
        <f t="shared" si="69"/>
        <v>Temperate Forest Restoration</v>
      </c>
      <c r="BY26" s="100"/>
      <c r="BZ26" s="100"/>
      <c r="CA26" s="104"/>
      <c r="CB26" s="55"/>
      <c r="CC26" s="56"/>
      <c r="CD26" s="226" t="str">
        <f t="shared" si="70"/>
        <v>Temperate Forest Restoration</v>
      </c>
      <c r="CE26" s="100"/>
      <c r="CF26" s="100"/>
      <c r="CG26" s="104"/>
      <c r="CH26" s="55"/>
      <c r="CI26" s="56"/>
      <c r="CJ26" s="176">
        <f t="shared" si="71"/>
        <v>0</v>
      </c>
      <c r="CK26" s="226" t="str">
        <f t="shared" si="2"/>
        <v>Temperate Forest Restoration</v>
      </c>
      <c r="CL26" s="126"/>
      <c r="CM26" s="126"/>
      <c r="CN26" s="113"/>
      <c r="CO26" s="51"/>
      <c r="CP26" s="52"/>
      <c r="CQ26" s="226" t="str">
        <f t="shared" si="72"/>
        <v>Temperate Forest Restoration</v>
      </c>
      <c r="CR26" s="126"/>
      <c r="CS26" s="126"/>
      <c r="CT26" s="113"/>
      <c r="CU26" s="51"/>
      <c r="CV26" s="52"/>
      <c r="CW26" s="226" t="str">
        <f t="shared" si="73"/>
        <v>Temperate Forest Restoration</v>
      </c>
      <c r="CX26" s="126"/>
      <c r="CY26" s="126"/>
      <c r="CZ26" s="113"/>
      <c r="DA26" s="51"/>
      <c r="DB26" s="52"/>
      <c r="DC26" s="226" t="str">
        <f t="shared" si="74"/>
        <v>Temperate Forest Restoration</v>
      </c>
      <c r="DD26" s="126"/>
      <c r="DE26" s="126"/>
      <c r="DF26" s="113"/>
      <c r="DG26" s="51"/>
      <c r="DH26" s="52"/>
      <c r="DI26" s="226" t="str">
        <f t="shared" si="75"/>
        <v>Temperate Forest Restoration</v>
      </c>
      <c r="DJ26" s="126"/>
      <c r="DK26" s="126"/>
      <c r="DL26" s="113"/>
      <c r="DM26" s="51"/>
      <c r="DN26" s="52"/>
      <c r="DO26" s="226" t="str">
        <f t="shared" si="76"/>
        <v>Temperate Forest Restoration</v>
      </c>
      <c r="DP26" s="126"/>
      <c r="DQ26" s="126"/>
      <c r="DR26" s="113"/>
      <c r="DS26" s="51"/>
      <c r="DT26" s="52"/>
      <c r="DU26" s="226" t="str">
        <f t="shared" si="77"/>
        <v>Temperate Forest Restoration</v>
      </c>
      <c r="DV26" s="103"/>
      <c r="DW26" s="103"/>
      <c r="DX26" s="106"/>
      <c r="DY26" s="41"/>
      <c r="DZ26" s="42"/>
      <c r="EA26" s="176">
        <f t="shared" si="0"/>
        <v>0</v>
      </c>
      <c r="EB26" s="226" t="str">
        <f t="shared" si="78"/>
        <v>Temperate Forest Restoration</v>
      </c>
      <c r="EC26" s="126"/>
      <c r="ED26" s="126"/>
      <c r="EE26" s="113"/>
      <c r="EF26" s="51"/>
      <c r="EG26" s="52"/>
      <c r="EH26" s="226" t="str">
        <f t="shared" si="79"/>
        <v>Temperate Forest Restoration</v>
      </c>
      <c r="EI26" s="126"/>
      <c r="EJ26" s="126"/>
      <c r="EK26" s="113"/>
      <c r="EL26" s="51"/>
      <c r="EM26" s="52"/>
      <c r="EN26" s="226" t="str">
        <f t="shared" si="80"/>
        <v>Temperate Forest Restoration</v>
      </c>
      <c r="EO26" s="126"/>
      <c r="EP26" s="126"/>
      <c r="EQ26" s="113"/>
      <c r="ER26" s="51"/>
      <c r="ES26" s="52"/>
      <c r="ET26" s="226" t="str">
        <f t="shared" si="81"/>
        <v>Temperate Forest Restoration</v>
      </c>
      <c r="EU26" s="126"/>
      <c r="EV26" s="126"/>
      <c r="EW26" s="113"/>
      <c r="EX26" s="51"/>
      <c r="EY26" s="52"/>
      <c r="EZ26" s="226" t="str">
        <f t="shared" si="82"/>
        <v>Temperate Forest Restoration</v>
      </c>
      <c r="FA26" s="126"/>
      <c r="FB26" s="126"/>
      <c r="FC26" s="113"/>
      <c r="FD26" s="51"/>
      <c r="FE26" s="52"/>
      <c r="FF26" s="226" t="str">
        <f t="shared" si="83"/>
        <v>Temperate Forest Restoration</v>
      </c>
      <c r="FG26" s="103"/>
      <c r="FH26" s="126"/>
      <c r="FI26" s="111"/>
      <c r="FJ26" s="51"/>
      <c r="FK26" s="52"/>
      <c r="FL26" s="226" t="str">
        <f t="shared" si="84"/>
        <v>Temperate Forest Restoration</v>
      </c>
      <c r="FM26" s="103"/>
      <c r="FN26" s="103"/>
      <c r="FO26" s="106"/>
      <c r="FP26" s="41"/>
      <c r="FQ26" s="42"/>
      <c r="FR26" s="176">
        <f t="shared" si="1"/>
        <v>0</v>
      </c>
      <c r="FS26" s="34"/>
      <c r="FT26" s="34"/>
      <c r="FU26" s="34"/>
      <c r="FV26" s="33"/>
      <c r="FW26" s="37"/>
    </row>
    <row r="27" spans="1:179" ht="12.6" customHeight="1">
      <c r="A27" s="1094"/>
      <c r="B27" s="195" t="s">
        <v>93</v>
      </c>
      <c r="C27" s="226" t="str">
        <f t="shared" si="57"/>
        <v>Afforestation</v>
      </c>
      <c r="D27" s="101"/>
      <c r="E27" s="100"/>
      <c r="F27" s="104"/>
      <c r="G27" s="54"/>
      <c r="H27" s="56"/>
      <c r="I27" s="226" t="str">
        <f t="shared" si="58"/>
        <v>Afforestation</v>
      </c>
      <c r="J27" s="101"/>
      <c r="K27" s="100"/>
      <c r="L27" s="104"/>
      <c r="M27" s="55"/>
      <c r="N27" s="56"/>
      <c r="O27" s="226" t="str">
        <f t="shared" si="59"/>
        <v>Afforestation</v>
      </c>
      <c r="P27" s="101"/>
      <c r="Q27" s="100"/>
      <c r="R27" s="104"/>
      <c r="S27" s="55"/>
      <c r="T27" s="56"/>
      <c r="U27" s="226" t="str">
        <f t="shared" si="60"/>
        <v>Afforestation</v>
      </c>
      <c r="V27" s="101"/>
      <c r="W27" s="100"/>
      <c r="X27" s="104"/>
      <c r="Y27" s="55"/>
      <c r="Z27" s="56"/>
      <c r="AA27" s="226" t="str">
        <f t="shared" si="61"/>
        <v>Afforestation</v>
      </c>
      <c r="AB27" s="101"/>
      <c r="AC27" s="100"/>
      <c r="AD27" s="104"/>
      <c r="AE27" s="55"/>
      <c r="AF27" s="56"/>
      <c r="AG27" s="226" t="str">
        <f t="shared" si="62"/>
        <v>Afforestation</v>
      </c>
      <c r="AH27" s="101"/>
      <c r="AI27" s="100"/>
      <c r="AJ27" s="104"/>
      <c r="AK27" s="55"/>
      <c r="AL27" s="56"/>
      <c r="AM27" s="226" t="str">
        <f t="shared" si="63"/>
        <v>Afforestation</v>
      </c>
      <c r="AN27" s="101"/>
      <c r="AO27" s="100"/>
      <c r="AP27" s="104"/>
      <c r="AQ27" s="55"/>
      <c r="AR27" s="56"/>
      <c r="AS27" s="176">
        <f>SUM(E27+K27+Q27+W27+AC27+AI27+AO27)+SUM(H27+N27+T27+Z27+AF27+AL27+AR27)</f>
        <v>0</v>
      </c>
      <c r="AT27" s="226" t="str">
        <f t="shared" si="64"/>
        <v>Afforestation</v>
      </c>
      <c r="AU27" s="101"/>
      <c r="AV27" s="100"/>
      <c r="AW27" s="107"/>
      <c r="AX27" s="55"/>
      <c r="AY27" s="56"/>
      <c r="AZ27" s="226" t="str">
        <f t="shared" si="65"/>
        <v>Afforestation</v>
      </c>
      <c r="BA27" s="101"/>
      <c r="BB27" s="100"/>
      <c r="BC27" s="107"/>
      <c r="BD27" s="55"/>
      <c r="BE27" s="56"/>
      <c r="BF27" s="226" t="str">
        <f t="shared" si="66"/>
        <v>Afforestation</v>
      </c>
      <c r="BG27" s="101"/>
      <c r="BH27" s="100"/>
      <c r="BI27" s="107"/>
      <c r="BJ27" s="55"/>
      <c r="BK27" s="56"/>
      <c r="BL27" s="226" t="str">
        <f t="shared" si="67"/>
        <v>Afforestation</v>
      </c>
      <c r="BM27" s="101"/>
      <c r="BN27" s="100"/>
      <c r="BO27" s="107"/>
      <c r="BP27" s="55"/>
      <c r="BQ27" s="56"/>
      <c r="BR27" s="226" t="str">
        <f t="shared" si="68"/>
        <v>Afforestation</v>
      </c>
      <c r="BS27" s="101"/>
      <c r="BT27" s="100"/>
      <c r="BU27" s="107"/>
      <c r="BV27" s="55"/>
      <c r="BW27" s="56"/>
      <c r="BX27" s="226" t="str">
        <f t="shared" si="69"/>
        <v>Afforestation</v>
      </c>
      <c r="BY27" s="101"/>
      <c r="BZ27" s="100"/>
      <c r="CA27" s="107"/>
      <c r="CB27" s="55"/>
      <c r="CC27" s="56"/>
      <c r="CD27" s="226" t="str">
        <f t="shared" si="70"/>
        <v>Afforestation</v>
      </c>
      <c r="CE27" s="101"/>
      <c r="CF27" s="100"/>
      <c r="CG27" s="107"/>
      <c r="CH27" s="55"/>
      <c r="CI27" s="56"/>
      <c r="CJ27" s="176">
        <f t="shared" si="71"/>
        <v>0</v>
      </c>
      <c r="CK27" s="226" t="str">
        <f t="shared" si="2"/>
        <v>Afforestation</v>
      </c>
      <c r="CL27" s="127"/>
      <c r="CM27" s="126"/>
      <c r="CN27" s="114"/>
      <c r="CO27" s="51"/>
      <c r="CP27" s="52"/>
      <c r="CQ27" s="226" t="str">
        <f t="shared" si="72"/>
        <v>Afforestation</v>
      </c>
      <c r="CR27" s="127"/>
      <c r="CS27" s="126"/>
      <c r="CT27" s="114"/>
      <c r="CU27" s="51"/>
      <c r="CV27" s="52"/>
      <c r="CW27" s="226" t="str">
        <f t="shared" si="73"/>
        <v>Afforestation</v>
      </c>
      <c r="CX27" s="127"/>
      <c r="CY27" s="126"/>
      <c r="CZ27" s="114"/>
      <c r="DA27" s="51"/>
      <c r="DB27" s="52"/>
      <c r="DC27" s="226" t="str">
        <f t="shared" si="74"/>
        <v>Afforestation</v>
      </c>
      <c r="DD27" s="127"/>
      <c r="DE27" s="126"/>
      <c r="DF27" s="114"/>
      <c r="DG27" s="51"/>
      <c r="DH27" s="52"/>
      <c r="DI27" s="226" t="str">
        <f t="shared" si="75"/>
        <v>Afforestation</v>
      </c>
      <c r="DJ27" s="127"/>
      <c r="DK27" s="126"/>
      <c r="DL27" s="114"/>
      <c r="DM27" s="51"/>
      <c r="DN27" s="52"/>
      <c r="DO27" s="226" t="str">
        <f t="shared" si="76"/>
        <v>Afforestation</v>
      </c>
      <c r="DP27" s="127"/>
      <c r="DQ27" s="126"/>
      <c r="DR27" s="114"/>
      <c r="DS27" s="51"/>
      <c r="DT27" s="52"/>
      <c r="DU27" s="226" t="str">
        <f t="shared" si="77"/>
        <v>Afforestation</v>
      </c>
      <c r="DV27" s="119"/>
      <c r="DW27" s="103"/>
      <c r="DX27" s="109"/>
      <c r="DY27" s="41"/>
      <c r="DZ27" s="42"/>
      <c r="EA27" s="176">
        <f t="shared" si="0"/>
        <v>0</v>
      </c>
      <c r="EB27" s="226" t="str">
        <f t="shared" si="78"/>
        <v>Afforestation</v>
      </c>
      <c r="EC27" s="127"/>
      <c r="ED27" s="126"/>
      <c r="EE27" s="114"/>
      <c r="EF27" s="51"/>
      <c r="EG27" s="52"/>
      <c r="EH27" s="226" t="str">
        <f t="shared" si="79"/>
        <v>Afforestation</v>
      </c>
      <c r="EI27" s="127"/>
      <c r="EJ27" s="126"/>
      <c r="EK27" s="114"/>
      <c r="EL27" s="51"/>
      <c r="EM27" s="52"/>
      <c r="EN27" s="226" t="str">
        <f t="shared" si="80"/>
        <v>Afforestation</v>
      </c>
      <c r="EO27" s="127"/>
      <c r="EP27" s="126"/>
      <c r="EQ27" s="114"/>
      <c r="ER27" s="51"/>
      <c r="ES27" s="52"/>
      <c r="ET27" s="226" t="str">
        <f t="shared" si="81"/>
        <v>Afforestation</v>
      </c>
      <c r="EU27" s="127"/>
      <c r="EV27" s="126"/>
      <c r="EW27" s="114"/>
      <c r="EX27" s="51"/>
      <c r="EY27" s="52"/>
      <c r="EZ27" s="226" t="str">
        <f t="shared" si="82"/>
        <v>Afforestation</v>
      </c>
      <c r="FA27" s="127"/>
      <c r="FB27" s="126"/>
      <c r="FC27" s="114"/>
      <c r="FD27" s="51"/>
      <c r="FE27" s="52"/>
      <c r="FF27" s="226" t="str">
        <f t="shared" si="83"/>
        <v>Afforestation</v>
      </c>
      <c r="FG27" s="119"/>
      <c r="FH27" s="126"/>
      <c r="FI27" s="111"/>
      <c r="FJ27" s="51"/>
      <c r="FK27" s="52"/>
      <c r="FL27" s="226" t="str">
        <f t="shared" si="84"/>
        <v>Afforestation</v>
      </c>
      <c r="FM27" s="119"/>
      <c r="FN27" s="103"/>
      <c r="FO27" s="109"/>
      <c r="FP27" s="41"/>
      <c r="FQ27" s="42"/>
      <c r="FR27" s="176">
        <f t="shared" si="1"/>
        <v>0</v>
      </c>
      <c r="FS27" s="34"/>
      <c r="FT27" s="34"/>
      <c r="FU27" s="34"/>
      <c r="FV27" s="33"/>
      <c r="FW27" s="37"/>
    </row>
    <row r="28" spans="1:179" ht="12.6" customHeight="1">
      <c r="A28" s="1094"/>
      <c r="B28" s="195" t="s">
        <v>94</v>
      </c>
      <c r="C28" s="226" t="str">
        <f t="shared" si="57"/>
        <v>Bamboo</v>
      </c>
      <c r="D28" s="101"/>
      <c r="E28" s="100"/>
      <c r="F28" s="105"/>
      <c r="G28" s="54"/>
      <c r="H28" s="56"/>
      <c r="I28" s="226" t="str">
        <f t="shared" si="58"/>
        <v>Bamboo</v>
      </c>
      <c r="J28" s="101"/>
      <c r="K28" s="100"/>
      <c r="L28" s="104"/>
      <c r="M28" s="55"/>
      <c r="N28" s="56"/>
      <c r="O28" s="226" t="str">
        <f t="shared" si="59"/>
        <v>Bamboo</v>
      </c>
      <c r="P28" s="101"/>
      <c r="Q28" s="100"/>
      <c r="R28" s="104"/>
      <c r="S28" s="55"/>
      <c r="T28" s="56"/>
      <c r="U28" s="226" t="str">
        <f t="shared" si="60"/>
        <v>Bamboo</v>
      </c>
      <c r="V28" s="101"/>
      <c r="W28" s="100"/>
      <c r="X28" s="104"/>
      <c r="Y28" s="55"/>
      <c r="Z28" s="56"/>
      <c r="AA28" s="226" t="str">
        <f t="shared" si="61"/>
        <v>Bamboo</v>
      </c>
      <c r="AB28" s="101"/>
      <c r="AC28" s="100"/>
      <c r="AD28" s="104"/>
      <c r="AE28" s="55"/>
      <c r="AF28" s="56"/>
      <c r="AG28" s="226" t="str">
        <f t="shared" si="62"/>
        <v>Bamboo</v>
      </c>
      <c r="AH28" s="101"/>
      <c r="AI28" s="100"/>
      <c r="AJ28" s="104"/>
      <c r="AK28" s="55"/>
      <c r="AL28" s="56"/>
      <c r="AM28" s="226" t="str">
        <f t="shared" si="63"/>
        <v>Bamboo</v>
      </c>
      <c r="AN28" s="101"/>
      <c r="AO28" s="100"/>
      <c r="AP28" s="104"/>
      <c r="AQ28" s="55"/>
      <c r="AR28" s="56"/>
      <c r="AS28" s="176">
        <f>SUM(E28+K28+Q28+W28+AC28+AI28+AO28)+SUM(H28+N28+T28+Z28+AF28+AL28+AR28)</f>
        <v>0</v>
      </c>
      <c r="AT28" s="226" t="str">
        <f t="shared" si="64"/>
        <v>Bamboo</v>
      </c>
      <c r="AU28" s="101"/>
      <c r="AV28" s="100"/>
      <c r="AW28" s="104"/>
      <c r="AX28" s="55"/>
      <c r="AY28" s="56"/>
      <c r="AZ28" s="226" t="str">
        <f t="shared" si="65"/>
        <v>Bamboo</v>
      </c>
      <c r="BA28" s="101"/>
      <c r="BB28" s="100"/>
      <c r="BC28" s="104"/>
      <c r="BD28" s="55"/>
      <c r="BE28" s="56"/>
      <c r="BF28" s="226" t="str">
        <f t="shared" si="66"/>
        <v>Bamboo</v>
      </c>
      <c r="BG28" s="101"/>
      <c r="BH28" s="100"/>
      <c r="BI28" s="104"/>
      <c r="BJ28" s="55"/>
      <c r="BK28" s="56"/>
      <c r="BL28" s="226" t="str">
        <f t="shared" si="67"/>
        <v>Bamboo</v>
      </c>
      <c r="BM28" s="101"/>
      <c r="BN28" s="100"/>
      <c r="BO28" s="104"/>
      <c r="BP28" s="55"/>
      <c r="BQ28" s="56"/>
      <c r="BR28" s="226" t="str">
        <f t="shared" si="68"/>
        <v>Bamboo</v>
      </c>
      <c r="BS28" s="101"/>
      <c r="BT28" s="100"/>
      <c r="BU28" s="104"/>
      <c r="BV28" s="55"/>
      <c r="BW28" s="56"/>
      <c r="BX28" s="226" t="str">
        <f t="shared" si="69"/>
        <v>Bamboo</v>
      </c>
      <c r="BY28" s="101"/>
      <c r="BZ28" s="100"/>
      <c r="CA28" s="104"/>
      <c r="CB28" s="55"/>
      <c r="CC28" s="56"/>
      <c r="CD28" s="226" t="str">
        <f t="shared" si="70"/>
        <v>Bamboo</v>
      </c>
      <c r="CE28" s="101"/>
      <c r="CF28" s="100"/>
      <c r="CG28" s="104"/>
      <c r="CH28" s="55"/>
      <c r="CI28" s="56"/>
      <c r="CJ28" s="176">
        <f t="shared" si="71"/>
        <v>0</v>
      </c>
      <c r="CK28" s="226" t="str">
        <f t="shared" si="2"/>
        <v>Bamboo</v>
      </c>
      <c r="CL28" s="127"/>
      <c r="CM28" s="126"/>
      <c r="CN28" s="113"/>
      <c r="CO28" s="51"/>
      <c r="CP28" s="52"/>
      <c r="CQ28" s="226" t="str">
        <f t="shared" si="72"/>
        <v>Bamboo</v>
      </c>
      <c r="CR28" s="127"/>
      <c r="CS28" s="126"/>
      <c r="CT28" s="113"/>
      <c r="CU28" s="51"/>
      <c r="CV28" s="52"/>
      <c r="CW28" s="226" t="str">
        <f t="shared" si="73"/>
        <v>Bamboo</v>
      </c>
      <c r="CX28" s="127"/>
      <c r="CY28" s="126"/>
      <c r="CZ28" s="113"/>
      <c r="DA28" s="51"/>
      <c r="DB28" s="52"/>
      <c r="DC28" s="226" t="str">
        <f t="shared" si="74"/>
        <v>Bamboo</v>
      </c>
      <c r="DD28" s="127"/>
      <c r="DE28" s="126"/>
      <c r="DF28" s="113"/>
      <c r="DG28" s="51"/>
      <c r="DH28" s="52"/>
      <c r="DI28" s="226" t="str">
        <f t="shared" si="75"/>
        <v>Bamboo</v>
      </c>
      <c r="DJ28" s="127"/>
      <c r="DK28" s="126"/>
      <c r="DL28" s="113"/>
      <c r="DM28" s="51"/>
      <c r="DN28" s="52"/>
      <c r="DO28" s="226" t="str">
        <f t="shared" si="76"/>
        <v>Bamboo</v>
      </c>
      <c r="DP28" s="127"/>
      <c r="DQ28" s="126"/>
      <c r="DR28" s="113"/>
      <c r="DS28" s="51"/>
      <c r="DT28" s="52"/>
      <c r="DU28" s="226" t="str">
        <f t="shared" si="77"/>
        <v>Bamboo</v>
      </c>
      <c r="DV28" s="119"/>
      <c r="DW28" s="103"/>
      <c r="DX28" s="106"/>
      <c r="DY28" s="41"/>
      <c r="DZ28" s="42"/>
      <c r="EA28" s="176">
        <f t="shared" si="0"/>
        <v>0</v>
      </c>
      <c r="EB28" s="226" t="str">
        <f t="shared" si="78"/>
        <v>Bamboo</v>
      </c>
      <c r="EC28" s="127"/>
      <c r="ED28" s="126"/>
      <c r="EE28" s="113"/>
      <c r="EF28" s="51"/>
      <c r="EG28" s="52"/>
      <c r="EH28" s="226" t="str">
        <f t="shared" si="79"/>
        <v>Bamboo</v>
      </c>
      <c r="EI28" s="127"/>
      <c r="EJ28" s="126"/>
      <c r="EK28" s="113"/>
      <c r="EL28" s="51"/>
      <c r="EM28" s="52"/>
      <c r="EN28" s="226" t="str">
        <f t="shared" si="80"/>
        <v>Bamboo</v>
      </c>
      <c r="EO28" s="127"/>
      <c r="EP28" s="126"/>
      <c r="EQ28" s="113"/>
      <c r="ER28" s="51"/>
      <c r="ES28" s="52"/>
      <c r="ET28" s="226" t="str">
        <f t="shared" si="81"/>
        <v>Bamboo</v>
      </c>
      <c r="EU28" s="127"/>
      <c r="EV28" s="126"/>
      <c r="EW28" s="113"/>
      <c r="EX28" s="51"/>
      <c r="EY28" s="52"/>
      <c r="EZ28" s="226" t="str">
        <f t="shared" si="82"/>
        <v>Bamboo</v>
      </c>
      <c r="FA28" s="127"/>
      <c r="FB28" s="126"/>
      <c r="FC28" s="113"/>
      <c r="FD28" s="51"/>
      <c r="FE28" s="52"/>
      <c r="FF28" s="226" t="str">
        <f t="shared" si="83"/>
        <v>Bamboo</v>
      </c>
      <c r="FG28" s="119"/>
      <c r="FH28" s="126"/>
      <c r="FI28" s="111"/>
      <c r="FJ28" s="51"/>
      <c r="FK28" s="52"/>
      <c r="FL28" s="226" t="str">
        <f t="shared" si="84"/>
        <v>Bamboo</v>
      </c>
      <c r="FM28" s="119"/>
      <c r="FN28" s="103"/>
      <c r="FO28" s="106"/>
      <c r="FP28" s="41"/>
      <c r="FQ28" s="42"/>
      <c r="FR28" s="176">
        <f t="shared" si="1"/>
        <v>0</v>
      </c>
      <c r="FS28" s="34"/>
      <c r="FT28" s="34"/>
      <c r="FU28" s="34"/>
      <c r="FV28" s="33"/>
      <c r="FW28" s="37"/>
    </row>
    <row r="29" spans="1:179" ht="12.6" customHeight="1">
      <c r="A29" s="1094"/>
      <c r="B29" s="195" t="s">
        <v>233</v>
      </c>
      <c r="C29" s="226" t="str">
        <f t="shared" si="57"/>
        <v>Grassland Protection</v>
      </c>
      <c r="D29" s="102"/>
      <c r="E29" s="103"/>
      <c r="F29" s="106"/>
      <c r="G29" s="41"/>
      <c r="H29" s="42"/>
      <c r="I29" s="226" t="str">
        <f t="shared" si="58"/>
        <v>Grassland Protection</v>
      </c>
      <c r="J29" s="102"/>
      <c r="K29" s="103"/>
      <c r="L29" s="106"/>
      <c r="M29" s="41"/>
      <c r="N29" s="42"/>
      <c r="O29" s="226" t="str">
        <f t="shared" si="59"/>
        <v>Grassland Protection</v>
      </c>
      <c r="P29" s="99"/>
      <c r="Q29" s="100"/>
      <c r="R29" s="104"/>
      <c r="S29" s="55"/>
      <c r="T29" s="56"/>
      <c r="U29" s="226" t="str">
        <f t="shared" si="60"/>
        <v>Grassland Protection</v>
      </c>
      <c r="V29" s="99"/>
      <c r="W29" s="100"/>
      <c r="X29" s="104"/>
      <c r="Y29" s="55"/>
      <c r="Z29" s="56"/>
      <c r="AA29" s="226" t="str">
        <f t="shared" si="61"/>
        <v>Grassland Protection</v>
      </c>
      <c r="AB29" s="102"/>
      <c r="AC29" s="103"/>
      <c r="AD29" s="106"/>
      <c r="AE29" s="41"/>
      <c r="AF29" s="42"/>
      <c r="AG29" s="226" t="str">
        <f t="shared" si="62"/>
        <v>Grassland Protection</v>
      </c>
      <c r="AH29" s="99"/>
      <c r="AI29" s="100"/>
      <c r="AJ29" s="104"/>
      <c r="AK29" s="55"/>
      <c r="AL29" s="56"/>
      <c r="AM29" s="226" t="str">
        <f t="shared" si="63"/>
        <v>Grassland Protection</v>
      </c>
      <c r="AN29" s="99"/>
      <c r="AO29" s="100"/>
      <c r="AP29" s="104"/>
      <c r="AQ29" s="55"/>
      <c r="AR29" s="56"/>
      <c r="AS29" s="176"/>
      <c r="AT29" s="226" t="str">
        <f t="shared" si="64"/>
        <v>Grassland Protection</v>
      </c>
      <c r="AU29" s="102"/>
      <c r="AV29" s="103"/>
      <c r="AW29" s="106"/>
      <c r="AX29" s="41"/>
      <c r="AY29" s="42"/>
      <c r="AZ29" s="226" t="str">
        <f t="shared" si="65"/>
        <v>Grassland Protection</v>
      </c>
      <c r="BA29" s="99"/>
      <c r="BB29" s="100"/>
      <c r="BC29" s="104"/>
      <c r="BD29" s="55"/>
      <c r="BE29" s="56"/>
      <c r="BF29" s="226" t="str">
        <f t="shared" si="66"/>
        <v>Grassland Protection</v>
      </c>
      <c r="BG29" s="99"/>
      <c r="BH29" s="100"/>
      <c r="BI29" s="104"/>
      <c r="BJ29" s="55"/>
      <c r="BK29" s="56"/>
      <c r="BL29" s="226" t="str">
        <f t="shared" si="67"/>
        <v>Grassland Protection</v>
      </c>
      <c r="BM29" s="99"/>
      <c r="BN29" s="100"/>
      <c r="BO29" s="104"/>
      <c r="BP29" s="55"/>
      <c r="BQ29" s="56"/>
      <c r="BR29" s="226" t="str">
        <f t="shared" si="68"/>
        <v>Grassland Protection</v>
      </c>
      <c r="BS29" s="102"/>
      <c r="BT29" s="103"/>
      <c r="BU29" s="106"/>
      <c r="BV29" s="41"/>
      <c r="BW29" s="42"/>
      <c r="BX29" s="226" t="str">
        <f t="shared" si="69"/>
        <v>Grassland Protection</v>
      </c>
      <c r="BY29" s="99"/>
      <c r="BZ29" s="100"/>
      <c r="CA29" s="104"/>
      <c r="CB29" s="55"/>
      <c r="CC29" s="56"/>
      <c r="CD29" s="226" t="str">
        <f t="shared" si="70"/>
        <v>Grassland Protection</v>
      </c>
      <c r="CE29" s="99"/>
      <c r="CF29" s="100"/>
      <c r="CG29" s="104"/>
      <c r="CH29" s="55"/>
      <c r="CI29" s="56"/>
      <c r="CJ29" s="176">
        <f t="shared" si="71"/>
        <v>0</v>
      </c>
      <c r="CK29" s="226" t="str">
        <f t="shared" si="2"/>
        <v>Grassland Protection</v>
      </c>
      <c r="CL29" s="102"/>
      <c r="CM29" s="103"/>
      <c r="CN29" s="106"/>
      <c r="CO29" s="41"/>
      <c r="CP29" s="42"/>
      <c r="CQ29" s="226" t="str">
        <f t="shared" si="72"/>
        <v>Grassland Protection</v>
      </c>
      <c r="CR29" s="125"/>
      <c r="CS29" s="126"/>
      <c r="CT29" s="113"/>
      <c r="CU29" s="51"/>
      <c r="CV29" s="52"/>
      <c r="CW29" s="226" t="str">
        <f t="shared" si="73"/>
        <v>Grassland Protection</v>
      </c>
      <c r="CX29" s="125"/>
      <c r="CY29" s="126"/>
      <c r="CZ29" s="113"/>
      <c r="DA29" s="51"/>
      <c r="DB29" s="52"/>
      <c r="DC29" s="226" t="str">
        <f t="shared" si="74"/>
        <v>Grassland Protection</v>
      </c>
      <c r="DD29" s="127"/>
      <c r="DE29" s="126"/>
      <c r="DF29" s="113"/>
      <c r="DG29" s="51"/>
      <c r="DH29" s="52"/>
      <c r="DI29" s="226" t="str">
        <f t="shared" si="75"/>
        <v>Grassland Protection</v>
      </c>
      <c r="DJ29" s="125"/>
      <c r="DK29" s="126"/>
      <c r="DL29" s="113"/>
      <c r="DM29" s="51"/>
      <c r="DN29" s="52"/>
      <c r="DO29" s="226" t="str">
        <f t="shared" si="76"/>
        <v>Grassland Protection</v>
      </c>
      <c r="DP29" s="125"/>
      <c r="DQ29" s="126"/>
      <c r="DR29" s="113"/>
      <c r="DS29" s="51"/>
      <c r="DT29" s="52"/>
      <c r="DU29" s="226" t="str">
        <f t="shared" si="77"/>
        <v>Grassland Protection</v>
      </c>
      <c r="DV29" s="102"/>
      <c r="DW29" s="103"/>
      <c r="DX29" s="106"/>
      <c r="DY29" s="41"/>
      <c r="DZ29" s="42"/>
      <c r="EA29" s="176">
        <f t="shared" si="0"/>
        <v>0</v>
      </c>
      <c r="EB29" s="226" t="str">
        <f t="shared" si="78"/>
        <v>Grassland Protection</v>
      </c>
      <c r="EC29" s="102"/>
      <c r="ED29" s="103"/>
      <c r="EE29" s="106"/>
      <c r="EF29" s="41"/>
      <c r="EG29" s="42"/>
      <c r="EH29" s="226" t="str">
        <f t="shared" si="79"/>
        <v>Grassland Protection</v>
      </c>
      <c r="EI29" s="102"/>
      <c r="EJ29" s="103"/>
      <c r="EK29" s="106"/>
      <c r="EL29" s="41"/>
      <c r="EM29" s="42"/>
      <c r="EN29" s="226" t="str">
        <f t="shared" si="80"/>
        <v>Grassland Protection</v>
      </c>
      <c r="EO29" s="102"/>
      <c r="EP29" s="103"/>
      <c r="EQ29" s="106"/>
      <c r="ER29" s="41"/>
      <c r="ES29" s="42"/>
      <c r="ET29" s="226" t="str">
        <f t="shared" si="81"/>
        <v>Grassland Protection</v>
      </c>
      <c r="EU29" s="125"/>
      <c r="EV29" s="126"/>
      <c r="EW29" s="113"/>
      <c r="EX29" s="51"/>
      <c r="EY29" s="52"/>
      <c r="EZ29" s="226" t="str">
        <f t="shared" si="82"/>
        <v>Grassland Protection</v>
      </c>
      <c r="FA29" s="125"/>
      <c r="FB29" s="126"/>
      <c r="FC29" s="113"/>
      <c r="FD29" s="51"/>
      <c r="FE29" s="52"/>
      <c r="FF29" s="226" t="str">
        <f t="shared" si="83"/>
        <v>Grassland Protection</v>
      </c>
      <c r="FG29" s="102"/>
      <c r="FH29" s="103"/>
      <c r="FI29" s="106"/>
      <c r="FJ29" s="41"/>
      <c r="FK29" s="42"/>
      <c r="FL29" s="226" t="str">
        <f t="shared" si="84"/>
        <v>Grassland Protection</v>
      </c>
      <c r="FM29" s="102"/>
      <c r="FN29" s="103"/>
      <c r="FO29" s="106"/>
      <c r="FP29" s="41"/>
      <c r="FQ29" s="42"/>
      <c r="FR29" s="176">
        <f t="shared" si="1"/>
        <v>0</v>
      </c>
      <c r="FS29" s="34"/>
      <c r="FT29" s="34"/>
      <c r="FU29" s="34"/>
      <c r="FV29" s="33"/>
      <c r="FW29" s="37"/>
    </row>
    <row r="30" spans="1:179" ht="12.6" customHeight="1">
      <c r="A30" s="1094"/>
      <c r="B30" s="195" t="s">
        <v>243</v>
      </c>
      <c r="C30" s="226" t="str">
        <f t="shared" si="57"/>
        <v>Multistrata Agroforestry</v>
      </c>
      <c r="D30" s="101"/>
      <c r="E30" s="100"/>
      <c r="F30" s="105"/>
      <c r="G30" s="54"/>
      <c r="H30" s="56"/>
      <c r="I30" s="226" t="str">
        <f t="shared" si="58"/>
        <v>Multistrata Agroforestry</v>
      </c>
      <c r="J30" s="101"/>
      <c r="K30" s="100"/>
      <c r="L30" s="104"/>
      <c r="M30" s="55"/>
      <c r="N30" s="56"/>
      <c r="O30" s="226" t="str">
        <f t="shared" si="59"/>
        <v>Multistrata Agroforestry</v>
      </c>
      <c r="P30" s="101"/>
      <c r="Q30" s="100"/>
      <c r="R30" s="104"/>
      <c r="S30" s="55"/>
      <c r="T30" s="56"/>
      <c r="U30" s="226" t="str">
        <f t="shared" si="60"/>
        <v>Multistrata Agroforestry</v>
      </c>
      <c r="V30" s="101"/>
      <c r="W30" s="100"/>
      <c r="X30" s="104"/>
      <c r="Y30" s="55"/>
      <c r="Z30" s="56"/>
      <c r="AA30" s="226" t="str">
        <f t="shared" si="61"/>
        <v>Multistrata Agroforestry</v>
      </c>
      <c r="AB30" s="101"/>
      <c r="AC30" s="100"/>
      <c r="AD30" s="104"/>
      <c r="AE30" s="55"/>
      <c r="AF30" s="56"/>
      <c r="AG30" s="226" t="str">
        <f t="shared" si="62"/>
        <v>Multistrata Agroforestry</v>
      </c>
      <c r="AH30" s="101"/>
      <c r="AI30" s="100"/>
      <c r="AJ30" s="104"/>
      <c r="AK30" s="55"/>
      <c r="AL30" s="56"/>
      <c r="AM30" s="226" t="str">
        <f t="shared" si="63"/>
        <v>Multistrata Agroforestry</v>
      </c>
      <c r="AN30" s="101"/>
      <c r="AO30" s="100"/>
      <c r="AP30" s="104"/>
      <c r="AQ30" s="55"/>
      <c r="AR30" s="56"/>
      <c r="AS30" s="176">
        <f>SUM(E30+K30+Q30+W30+AC30+AI30+AO30)+SUM(H30+N30+T30+Z30+AF30+AL30+AR30)</f>
        <v>0</v>
      </c>
      <c r="AT30" s="226" t="str">
        <f t="shared" si="64"/>
        <v>Multistrata Agroforestry</v>
      </c>
      <c r="AU30" s="101"/>
      <c r="AV30" s="100"/>
      <c r="AW30" s="104"/>
      <c r="AX30" s="55"/>
      <c r="AY30" s="56"/>
      <c r="AZ30" s="226" t="str">
        <f t="shared" si="65"/>
        <v>Multistrata Agroforestry</v>
      </c>
      <c r="BA30" s="101"/>
      <c r="BB30" s="100"/>
      <c r="BC30" s="104"/>
      <c r="BD30" s="55"/>
      <c r="BE30" s="56"/>
      <c r="BF30" s="226" t="str">
        <f t="shared" si="66"/>
        <v>Multistrata Agroforestry</v>
      </c>
      <c r="BG30" s="101"/>
      <c r="BH30" s="100"/>
      <c r="BI30" s="104"/>
      <c r="BJ30" s="55"/>
      <c r="BK30" s="56"/>
      <c r="BL30" s="226" t="str">
        <f t="shared" si="67"/>
        <v>Multistrata Agroforestry</v>
      </c>
      <c r="BM30" s="101"/>
      <c r="BN30" s="100"/>
      <c r="BO30" s="104"/>
      <c r="BP30" s="55"/>
      <c r="BQ30" s="56"/>
      <c r="BR30" s="226" t="str">
        <f t="shared" si="68"/>
        <v>Multistrata Agroforestry</v>
      </c>
      <c r="BS30" s="101"/>
      <c r="BT30" s="100"/>
      <c r="BU30" s="104"/>
      <c r="BV30" s="55"/>
      <c r="BW30" s="56"/>
      <c r="BX30" s="226" t="str">
        <f t="shared" si="69"/>
        <v>Multistrata Agroforestry</v>
      </c>
      <c r="BY30" s="101"/>
      <c r="BZ30" s="100"/>
      <c r="CA30" s="104"/>
      <c r="CB30" s="55"/>
      <c r="CC30" s="56"/>
      <c r="CD30" s="226" t="str">
        <f t="shared" si="70"/>
        <v>Multistrata Agroforestry</v>
      </c>
      <c r="CE30" s="101"/>
      <c r="CF30" s="100"/>
      <c r="CG30" s="104"/>
      <c r="CH30" s="55"/>
      <c r="CI30" s="56"/>
      <c r="CJ30" s="176">
        <f t="shared" si="71"/>
        <v>0</v>
      </c>
      <c r="CK30" s="226" t="str">
        <f t="shared" si="2"/>
        <v>Multistrata Agroforestry</v>
      </c>
      <c r="CL30" s="127"/>
      <c r="CM30" s="126"/>
      <c r="CN30" s="113"/>
      <c r="CO30" s="51"/>
      <c r="CP30" s="52"/>
      <c r="CQ30" s="226" t="str">
        <f t="shared" si="72"/>
        <v>Multistrata Agroforestry</v>
      </c>
      <c r="CR30" s="127"/>
      <c r="CS30" s="126"/>
      <c r="CT30" s="111"/>
      <c r="CU30" s="51"/>
      <c r="CV30" s="52"/>
      <c r="CW30" s="226" t="str">
        <f t="shared" si="73"/>
        <v>Multistrata Agroforestry</v>
      </c>
      <c r="CX30" s="127"/>
      <c r="CY30" s="126"/>
      <c r="CZ30" s="111"/>
      <c r="DA30" s="51"/>
      <c r="DB30" s="52"/>
      <c r="DC30" s="226" t="str">
        <f t="shared" si="74"/>
        <v>Multistrata Agroforestry</v>
      </c>
      <c r="DD30" s="119"/>
      <c r="DE30" s="126"/>
      <c r="DF30" s="111"/>
      <c r="DG30" s="51"/>
      <c r="DH30" s="52"/>
      <c r="DI30" s="226" t="str">
        <f t="shared" si="75"/>
        <v>Multistrata Agroforestry</v>
      </c>
      <c r="DJ30" s="127"/>
      <c r="DK30" s="126"/>
      <c r="DL30" s="111"/>
      <c r="DM30" s="51"/>
      <c r="DN30" s="52"/>
      <c r="DO30" s="226" t="str">
        <f t="shared" si="76"/>
        <v>Multistrata Agroforestry</v>
      </c>
      <c r="DP30" s="127"/>
      <c r="DQ30" s="126"/>
      <c r="DR30" s="111"/>
      <c r="DS30" s="51"/>
      <c r="DT30" s="52"/>
      <c r="DU30" s="226" t="str">
        <f t="shared" si="77"/>
        <v>Multistrata Agroforestry</v>
      </c>
      <c r="DV30" s="127"/>
      <c r="DW30" s="126"/>
      <c r="DX30" s="111"/>
      <c r="DY30" s="51"/>
      <c r="DZ30" s="52"/>
      <c r="EA30" s="176">
        <f t="shared" si="0"/>
        <v>0</v>
      </c>
      <c r="EB30" s="226" t="str">
        <f t="shared" si="78"/>
        <v>Multistrata Agroforestry</v>
      </c>
      <c r="EC30" s="119"/>
      <c r="ED30" s="126"/>
      <c r="EE30" s="113"/>
      <c r="EF30" s="51"/>
      <c r="EG30" s="52"/>
      <c r="EH30" s="226" t="str">
        <f t="shared" si="79"/>
        <v>Multistrata Agroforestry</v>
      </c>
      <c r="EI30" s="119"/>
      <c r="EJ30" s="126"/>
      <c r="EK30" s="113"/>
      <c r="EL30" s="51"/>
      <c r="EM30" s="52"/>
      <c r="EN30" s="226" t="str">
        <f t="shared" si="80"/>
        <v>Multistrata Agroforestry</v>
      </c>
      <c r="EO30" s="119"/>
      <c r="EP30" s="126"/>
      <c r="EQ30" s="113"/>
      <c r="ER30" s="51"/>
      <c r="ES30" s="52"/>
      <c r="ET30" s="226" t="str">
        <f t="shared" si="81"/>
        <v>Multistrata Agroforestry</v>
      </c>
      <c r="EU30" s="119"/>
      <c r="EV30" s="126"/>
      <c r="EW30" s="111"/>
      <c r="EX30" s="51"/>
      <c r="EY30" s="52"/>
      <c r="EZ30" s="226" t="str">
        <f t="shared" si="82"/>
        <v>Multistrata Agroforestry</v>
      </c>
      <c r="FA30" s="119"/>
      <c r="FB30" s="126"/>
      <c r="FC30" s="111"/>
      <c r="FD30" s="51"/>
      <c r="FE30" s="52"/>
      <c r="FF30" s="226" t="str">
        <f t="shared" si="83"/>
        <v>Multistrata Agroforestry</v>
      </c>
      <c r="FG30" s="119"/>
      <c r="FH30" s="126"/>
      <c r="FI30" s="111"/>
      <c r="FJ30" s="51"/>
      <c r="FK30" s="52"/>
      <c r="FL30" s="226" t="str">
        <f t="shared" si="84"/>
        <v>Multistrata Agroforestry</v>
      </c>
      <c r="FM30" s="119"/>
      <c r="FN30" s="126"/>
      <c r="FO30" s="111"/>
      <c r="FP30" s="51"/>
      <c r="FQ30" s="52"/>
      <c r="FR30" s="176">
        <f t="shared" si="1"/>
        <v>0</v>
      </c>
      <c r="FS30" s="34"/>
      <c r="FT30" s="34"/>
      <c r="FU30" s="34"/>
      <c r="FV30" s="33"/>
      <c r="FW30" s="37"/>
    </row>
    <row r="31" spans="1:179" ht="12.6" customHeight="1">
      <c r="A31" s="1094"/>
      <c r="B31" s="222" t="s">
        <v>89</v>
      </c>
      <c r="C31" s="226" t="str">
        <f t="shared" si="57"/>
        <v>Silvopasture</v>
      </c>
      <c r="D31" s="99"/>
      <c r="E31" s="100"/>
      <c r="F31" s="104"/>
      <c r="G31" s="55"/>
      <c r="H31" s="56"/>
      <c r="I31" s="226" t="str">
        <f t="shared" si="58"/>
        <v>Silvopasture</v>
      </c>
      <c r="J31" s="99"/>
      <c r="K31" s="100"/>
      <c r="L31" s="104"/>
      <c r="M31" s="55"/>
      <c r="N31" s="56"/>
      <c r="O31" s="226" t="str">
        <f t="shared" si="59"/>
        <v>Silvopasture</v>
      </c>
      <c r="P31" s="99"/>
      <c r="Q31" s="100"/>
      <c r="R31" s="104"/>
      <c r="S31" s="55"/>
      <c r="T31" s="56"/>
      <c r="U31" s="226" t="str">
        <f t="shared" si="60"/>
        <v>Silvopasture</v>
      </c>
      <c r="V31" s="99"/>
      <c r="W31" s="100"/>
      <c r="X31" s="104"/>
      <c r="Y31" s="55"/>
      <c r="Z31" s="56"/>
      <c r="AA31" s="226" t="str">
        <f t="shared" si="61"/>
        <v>Silvopasture</v>
      </c>
      <c r="AB31" s="99"/>
      <c r="AC31" s="100"/>
      <c r="AD31" s="104"/>
      <c r="AE31" s="55"/>
      <c r="AF31" s="56"/>
      <c r="AG31" s="226" t="str">
        <f t="shared" si="62"/>
        <v>Silvopasture</v>
      </c>
      <c r="AH31" s="99"/>
      <c r="AI31" s="100"/>
      <c r="AJ31" s="104"/>
      <c r="AK31" s="55"/>
      <c r="AL31" s="56"/>
      <c r="AM31" s="226" t="str">
        <f t="shared" si="63"/>
        <v>Silvopasture</v>
      </c>
      <c r="AN31" s="99"/>
      <c r="AO31" s="100"/>
      <c r="AP31" s="104"/>
      <c r="AQ31" s="55"/>
      <c r="AR31" s="56"/>
      <c r="AS31" s="176"/>
      <c r="AT31" s="226" t="str">
        <f t="shared" si="64"/>
        <v>Silvopasture</v>
      </c>
      <c r="AU31" s="99"/>
      <c r="AV31" s="100"/>
      <c r="AW31" s="104"/>
      <c r="AX31" s="55"/>
      <c r="AY31" s="56"/>
      <c r="AZ31" s="226" t="str">
        <f t="shared" si="65"/>
        <v>Silvopasture</v>
      </c>
      <c r="BA31" s="99"/>
      <c r="BB31" s="100"/>
      <c r="BC31" s="104"/>
      <c r="BD31" s="55"/>
      <c r="BE31" s="56"/>
      <c r="BF31" s="226" t="str">
        <f t="shared" si="66"/>
        <v>Silvopasture</v>
      </c>
      <c r="BG31" s="99"/>
      <c r="BH31" s="100"/>
      <c r="BI31" s="104"/>
      <c r="BJ31" s="55"/>
      <c r="BK31" s="56"/>
      <c r="BL31" s="226" t="str">
        <f t="shared" si="67"/>
        <v>Silvopasture</v>
      </c>
      <c r="BM31" s="99"/>
      <c r="BN31" s="100"/>
      <c r="BO31" s="104"/>
      <c r="BP31" s="55"/>
      <c r="BQ31" s="56"/>
      <c r="BR31" s="226" t="str">
        <f t="shared" si="68"/>
        <v>Silvopasture</v>
      </c>
      <c r="BS31" s="99"/>
      <c r="BT31" s="100"/>
      <c r="BU31" s="104"/>
      <c r="BV31" s="55"/>
      <c r="BW31" s="56"/>
      <c r="BX31" s="226" t="str">
        <f t="shared" si="69"/>
        <v>Silvopasture</v>
      </c>
      <c r="BY31" s="99"/>
      <c r="BZ31" s="100"/>
      <c r="CA31" s="104"/>
      <c r="CB31" s="55"/>
      <c r="CC31" s="56"/>
      <c r="CD31" s="226" t="str">
        <f t="shared" si="70"/>
        <v>Silvopasture</v>
      </c>
      <c r="CE31" s="99"/>
      <c r="CF31" s="100"/>
      <c r="CG31" s="104"/>
      <c r="CH31" s="55"/>
      <c r="CI31" s="56"/>
      <c r="CJ31" s="176">
        <f t="shared" si="71"/>
        <v>0</v>
      </c>
      <c r="CK31" s="226" t="str">
        <f t="shared" si="2"/>
        <v>Silvopasture</v>
      </c>
      <c r="CL31" s="102"/>
      <c r="CM31" s="103"/>
      <c r="CN31" s="106"/>
      <c r="CO31" s="41"/>
      <c r="CP31" s="42"/>
      <c r="CQ31" s="226" t="str">
        <f t="shared" si="72"/>
        <v>Silvopasture</v>
      </c>
      <c r="CR31" s="125"/>
      <c r="CS31" s="126"/>
      <c r="CT31" s="113"/>
      <c r="CU31" s="51"/>
      <c r="CV31" s="52"/>
      <c r="CW31" s="226" t="str">
        <f t="shared" si="73"/>
        <v>Silvopasture</v>
      </c>
      <c r="CX31" s="125"/>
      <c r="CY31" s="126"/>
      <c r="CZ31" s="113"/>
      <c r="DA31" s="51"/>
      <c r="DB31" s="52"/>
      <c r="DC31" s="226" t="str">
        <f t="shared" si="74"/>
        <v>Silvopasture</v>
      </c>
      <c r="DD31" s="125"/>
      <c r="DE31" s="126"/>
      <c r="DF31" s="113"/>
      <c r="DG31" s="51"/>
      <c r="DH31" s="52"/>
      <c r="DI31" s="226" t="str">
        <f t="shared" si="75"/>
        <v>Silvopasture</v>
      </c>
      <c r="DJ31" s="125"/>
      <c r="DK31" s="126"/>
      <c r="DL31" s="113"/>
      <c r="DM31" s="51"/>
      <c r="DN31" s="52"/>
      <c r="DO31" s="226" t="str">
        <f t="shared" si="76"/>
        <v>Silvopasture</v>
      </c>
      <c r="DP31" s="125"/>
      <c r="DQ31" s="126"/>
      <c r="DR31" s="113"/>
      <c r="DS31" s="51"/>
      <c r="DT31" s="52"/>
      <c r="DU31" s="226" t="str">
        <f t="shared" si="77"/>
        <v>Silvopasture</v>
      </c>
      <c r="DV31" s="102"/>
      <c r="DW31" s="103"/>
      <c r="DX31" s="106"/>
      <c r="DY31" s="41"/>
      <c r="DZ31" s="42"/>
      <c r="EA31" s="176">
        <f t="shared" si="0"/>
        <v>0</v>
      </c>
      <c r="EB31" s="226" t="str">
        <f t="shared" si="78"/>
        <v>Silvopasture</v>
      </c>
      <c r="EC31" s="125"/>
      <c r="ED31" s="126"/>
      <c r="EE31" s="113"/>
      <c r="EF31" s="51"/>
      <c r="EG31" s="52"/>
      <c r="EH31" s="226" t="str">
        <f t="shared" si="79"/>
        <v>Silvopasture</v>
      </c>
      <c r="EI31" s="125"/>
      <c r="EJ31" s="126"/>
      <c r="EK31" s="113"/>
      <c r="EL31" s="51"/>
      <c r="EM31" s="52"/>
      <c r="EN31" s="226" t="str">
        <f t="shared" si="80"/>
        <v>Silvopasture</v>
      </c>
      <c r="EO31" s="125"/>
      <c r="EP31" s="126"/>
      <c r="EQ31" s="113"/>
      <c r="ER31" s="51"/>
      <c r="ES31" s="52"/>
      <c r="ET31" s="226" t="str">
        <f t="shared" si="81"/>
        <v>Silvopasture</v>
      </c>
      <c r="EU31" s="102"/>
      <c r="EV31" s="103"/>
      <c r="EW31" s="106"/>
      <c r="EX31" s="41"/>
      <c r="EY31" s="42"/>
      <c r="EZ31" s="226" t="str">
        <f t="shared" si="82"/>
        <v>Silvopasture</v>
      </c>
      <c r="FA31" s="125"/>
      <c r="FB31" s="126"/>
      <c r="FC31" s="113"/>
      <c r="FD31" s="51"/>
      <c r="FE31" s="52"/>
      <c r="FF31" s="226" t="str">
        <f t="shared" si="83"/>
        <v>Silvopasture</v>
      </c>
      <c r="FG31" s="102"/>
      <c r="FH31" s="103"/>
      <c r="FI31" s="106"/>
      <c r="FJ31" s="41"/>
      <c r="FK31" s="42"/>
      <c r="FL31" s="226" t="str">
        <f t="shared" si="84"/>
        <v>Silvopasture</v>
      </c>
      <c r="FM31" s="102"/>
      <c r="FN31" s="103"/>
      <c r="FO31" s="106"/>
      <c r="FP31" s="41"/>
      <c r="FQ31" s="42"/>
      <c r="FR31" s="176">
        <f t="shared" si="1"/>
        <v>0</v>
      </c>
      <c r="FS31" s="34"/>
      <c r="FT31" s="34"/>
      <c r="FU31" s="34"/>
      <c r="FV31" s="33"/>
      <c r="FW31" s="37"/>
    </row>
    <row r="32" spans="1:179" ht="12.6" customHeight="1">
      <c r="A32" s="1094"/>
      <c r="B32" s="222" t="s">
        <v>88</v>
      </c>
      <c r="C32" s="226" t="str">
        <f t="shared" si="3"/>
        <v>Managed Grazing</v>
      </c>
      <c r="D32" s="99"/>
      <c r="E32" s="100"/>
      <c r="F32" s="104"/>
      <c r="G32" s="55"/>
      <c r="H32" s="56"/>
      <c r="I32" s="226" t="str">
        <f t="shared" si="4"/>
        <v>Managed Grazing</v>
      </c>
      <c r="J32" s="99"/>
      <c r="K32" s="100"/>
      <c r="L32" s="104"/>
      <c r="M32" s="55"/>
      <c r="N32" s="56"/>
      <c r="O32" s="226" t="str">
        <f t="shared" si="5"/>
        <v>Managed Grazing</v>
      </c>
      <c r="P32" s="99"/>
      <c r="Q32" s="100"/>
      <c r="R32" s="104"/>
      <c r="S32" s="55"/>
      <c r="T32" s="56"/>
      <c r="U32" s="226" t="str">
        <f t="shared" si="6"/>
        <v>Managed Grazing</v>
      </c>
      <c r="V32" s="99"/>
      <c r="W32" s="100"/>
      <c r="X32" s="104"/>
      <c r="Y32" s="55"/>
      <c r="Z32" s="56"/>
      <c r="AA32" s="226" t="str">
        <f t="shared" si="7"/>
        <v>Managed Grazing</v>
      </c>
      <c r="AB32" s="99"/>
      <c r="AC32" s="100"/>
      <c r="AD32" s="104"/>
      <c r="AE32" s="55"/>
      <c r="AF32" s="56"/>
      <c r="AG32" s="226" t="str">
        <f t="shared" si="8"/>
        <v>Managed Grazing</v>
      </c>
      <c r="AH32" s="99"/>
      <c r="AI32" s="100"/>
      <c r="AJ32" s="104"/>
      <c r="AK32" s="55"/>
      <c r="AL32" s="56"/>
      <c r="AM32" s="226" t="str">
        <f t="shared" si="9"/>
        <v>Managed Grazing</v>
      </c>
      <c r="AN32" s="99"/>
      <c r="AO32" s="100"/>
      <c r="AP32" s="104"/>
      <c r="AQ32" s="55"/>
      <c r="AR32" s="56"/>
      <c r="AS32" s="176"/>
      <c r="AT32" s="226" t="str">
        <f t="shared" si="10"/>
        <v>Managed Grazing</v>
      </c>
      <c r="AU32" s="99"/>
      <c r="AV32" s="100"/>
      <c r="AW32" s="104"/>
      <c r="AX32" s="55"/>
      <c r="AY32" s="56"/>
      <c r="AZ32" s="226" t="str">
        <f t="shared" si="11"/>
        <v>Managed Grazing</v>
      </c>
      <c r="BA32" s="99"/>
      <c r="BB32" s="100"/>
      <c r="BC32" s="104"/>
      <c r="BD32" s="55"/>
      <c r="BE32" s="56"/>
      <c r="BF32" s="226" t="str">
        <f t="shared" si="12"/>
        <v>Managed Grazing</v>
      </c>
      <c r="BG32" s="99"/>
      <c r="BH32" s="100"/>
      <c r="BI32" s="104"/>
      <c r="BJ32" s="55"/>
      <c r="BK32" s="56"/>
      <c r="BL32" s="226" t="str">
        <f t="shared" si="13"/>
        <v>Managed Grazing</v>
      </c>
      <c r="BM32" s="99"/>
      <c r="BN32" s="100"/>
      <c r="BO32" s="104"/>
      <c r="BP32" s="55"/>
      <c r="BQ32" s="56"/>
      <c r="BR32" s="226" t="str">
        <f t="shared" si="14"/>
        <v>Managed Grazing</v>
      </c>
      <c r="BS32" s="99"/>
      <c r="BT32" s="100"/>
      <c r="BU32" s="104"/>
      <c r="BV32" s="55"/>
      <c r="BW32" s="56"/>
      <c r="BX32" s="226" t="str">
        <f t="shared" si="15"/>
        <v>Managed Grazing</v>
      </c>
      <c r="BY32" s="99"/>
      <c r="BZ32" s="100"/>
      <c r="CA32" s="104"/>
      <c r="CB32" s="55"/>
      <c r="CC32" s="56"/>
      <c r="CD32" s="226" t="str">
        <f t="shared" si="16"/>
        <v>Managed Grazing</v>
      </c>
      <c r="CE32" s="99"/>
      <c r="CF32" s="100"/>
      <c r="CG32" s="104"/>
      <c r="CH32" s="55"/>
      <c r="CI32" s="56"/>
      <c r="CJ32" s="176">
        <f t="shared" si="71"/>
        <v>0</v>
      </c>
      <c r="CK32" s="226" t="str">
        <f t="shared" si="2"/>
        <v>Managed Grazing</v>
      </c>
      <c r="CL32" s="102"/>
      <c r="CM32" s="103"/>
      <c r="CN32" s="106"/>
      <c r="CO32" s="41"/>
      <c r="CP32" s="42"/>
      <c r="CQ32" s="226" t="str">
        <f t="shared" si="17"/>
        <v>Managed Grazing</v>
      </c>
      <c r="CR32" s="125"/>
      <c r="CS32" s="126"/>
      <c r="CT32" s="113"/>
      <c r="CU32" s="51"/>
      <c r="CV32" s="52"/>
      <c r="CW32" s="226" t="str">
        <f t="shared" si="18"/>
        <v>Managed Grazing</v>
      </c>
      <c r="CX32" s="125"/>
      <c r="CY32" s="126"/>
      <c r="CZ32" s="113"/>
      <c r="DA32" s="51"/>
      <c r="DB32" s="52"/>
      <c r="DC32" s="226" t="str">
        <f t="shared" si="19"/>
        <v>Managed Grazing</v>
      </c>
      <c r="DD32" s="125"/>
      <c r="DE32" s="126"/>
      <c r="DF32" s="113"/>
      <c r="DG32" s="51"/>
      <c r="DH32" s="52"/>
      <c r="DI32" s="226" t="str">
        <f t="shared" si="20"/>
        <v>Managed Grazing</v>
      </c>
      <c r="DJ32" s="125"/>
      <c r="DK32" s="126"/>
      <c r="DL32" s="113"/>
      <c r="DM32" s="51"/>
      <c r="DN32" s="52"/>
      <c r="DO32" s="226" t="str">
        <f t="shared" si="21"/>
        <v>Managed Grazing</v>
      </c>
      <c r="DP32" s="102"/>
      <c r="DQ32" s="103"/>
      <c r="DR32" s="106"/>
      <c r="DS32" s="41"/>
      <c r="DT32" s="42"/>
      <c r="DU32" s="226" t="str">
        <f t="shared" si="22"/>
        <v>Managed Grazing</v>
      </c>
      <c r="DV32" s="102"/>
      <c r="DW32" s="103"/>
      <c r="DX32" s="106"/>
      <c r="DY32" s="41"/>
      <c r="DZ32" s="42"/>
      <c r="EA32" s="176">
        <f t="shared" si="0"/>
        <v>0</v>
      </c>
      <c r="EB32" s="226" t="str">
        <f t="shared" si="23"/>
        <v>Managed Grazing</v>
      </c>
      <c r="EC32" s="125"/>
      <c r="ED32" s="126"/>
      <c r="EE32" s="113"/>
      <c r="EF32" s="51"/>
      <c r="EG32" s="52"/>
      <c r="EH32" s="226" t="str">
        <f t="shared" si="24"/>
        <v>Managed Grazing</v>
      </c>
      <c r="EI32" s="125"/>
      <c r="EJ32" s="126"/>
      <c r="EK32" s="113"/>
      <c r="EL32" s="51"/>
      <c r="EM32" s="52"/>
      <c r="EN32" s="226" t="str">
        <f t="shared" si="25"/>
        <v>Managed Grazing</v>
      </c>
      <c r="EO32" s="125"/>
      <c r="EP32" s="126"/>
      <c r="EQ32" s="113"/>
      <c r="ER32" s="51"/>
      <c r="ES32" s="52"/>
      <c r="ET32" s="226" t="str">
        <f t="shared" si="26"/>
        <v>Managed Grazing</v>
      </c>
      <c r="EU32" s="102"/>
      <c r="EV32" s="103"/>
      <c r="EW32" s="106"/>
      <c r="EX32" s="41"/>
      <c r="EY32" s="42"/>
      <c r="EZ32" s="226" t="str">
        <f t="shared" si="27"/>
        <v>Managed Grazing</v>
      </c>
      <c r="FA32" s="125"/>
      <c r="FB32" s="126"/>
      <c r="FC32" s="113"/>
      <c r="FD32" s="51"/>
      <c r="FE32" s="52"/>
      <c r="FF32" s="226" t="str">
        <f t="shared" si="28"/>
        <v>Managed Grazing</v>
      </c>
      <c r="FG32" s="102"/>
      <c r="FH32" s="103"/>
      <c r="FI32" s="106"/>
      <c r="FJ32" s="41"/>
      <c r="FK32" s="42"/>
      <c r="FL32" s="226" t="str">
        <f t="shared" si="29"/>
        <v>Managed Grazing</v>
      </c>
      <c r="FM32" s="102"/>
      <c r="FN32" s="103"/>
      <c r="FO32" s="106"/>
      <c r="FP32" s="41"/>
      <c r="FQ32" s="42"/>
      <c r="FR32" s="176">
        <f t="shared" si="1"/>
        <v>0</v>
      </c>
      <c r="FS32" s="34"/>
      <c r="FT32" s="34"/>
      <c r="FU32" s="34"/>
      <c r="FV32" s="33"/>
      <c r="FW32" s="37"/>
    </row>
    <row r="33" spans="1:179" ht="12.6" customHeight="1">
      <c r="A33" s="1094"/>
      <c r="B33" s="195" t="s">
        <v>97</v>
      </c>
      <c r="C33" s="226" t="str">
        <f t="shared" ref="C33:C38" si="85">$B33</f>
        <v>Tropical Tree Staples</v>
      </c>
      <c r="D33" s="99"/>
      <c r="E33" s="100"/>
      <c r="F33" s="104"/>
      <c r="G33" s="55"/>
      <c r="H33" s="56"/>
      <c r="I33" s="226" t="str">
        <f t="shared" ref="I33:I38" si="86">$B33</f>
        <v>Tropical Tree Staples</v>
      </c>
      <c r="J33" s="99"/>
      <c r="K33" s="100"/>
      <c r="L33" s="104"/>
      <c r="M33" s="55"/>
      <c r="N33" s="56"/>
      <c r="O33" s="226" t="str">
        <f t="shared" ref="O33:O38" si="87">$B33</f>
        <v>Tropical Tree Staples</v>
      </c>
      <c r="P33" s="99"/>
      <c r="Q33" s="100"/>
      <c r="R33" s="104"/>
      <c r="S33" s="55"/>
      <c r="T33" s="56"/>
      <c r="U33" s="226" t="str">
        <f t="shared" ref="U33:U38" si="88">$B33</f>
        <v>Tropical Tree Staples</v>
      </c>
      <c r="V33" s="99"/>
      <c r="W33" s="100"/>
      <c r="X33" s="104"/>
      <c r="Y33" s="55"/>
      <c r="Z33" s="56"/>
      <c r="AA33" s="226" t="str">
        <f t="shared" ref="AA33:AA38" si="89">$B33</f>
        <v>Tropical Tree Staples</v>
      </c>
      <c r="AB33" s="99"/>
      <c r="AC33" s="100"/>
      <c r="AD33" s="104"/>
      <c r="AE33" s="55"/>
      <c r="AF33" s="56"/>
      <c r="AG33" s="226" t="str">
        <f t="shared" ref="AG33:AG38" si="90">$B33</f>
        <v>Tropical Tree Staples</v>
      </c>
      <c r="AH33" s="99"/>
      <c r="AI33" s="100"/>
      <c r="AJ33" s="104"/>
      <c r="AK33" s="55"/>
      <c r="AL33" s="56"/>
      <c r="AM33" s="226" t="str">
        <f t="shared" ref="AM33:AM38" si="91">$B33</f>
        <v>Tropical Tree Staples</v>
      </c>
      <c r="AN33" s="99"/>
      <c r="AO33" s="100"/>
      <c r="AP33" s="104"/>
      <c r="AQ33" s="55"/>
      <c r="AR33" s="56"/>
      <c r="AS33" s="176"/>
      <c r="AT33" s="226" t="str">
        <f t="shared" ref="AT33:AT38" si="92">$B33</f>
        <v>Tropical Tree Staples</v>
      </c>
      <c r="AU33" s="99"/>
      <c r="AV33" s="100"/>
      <c r="AW33" s="104"/>
      <c r="AX33" s="55"/>
      <c r="AY33" s="56"/>
      <c r="AZ33" s="226" t="str">
        <f t="shared" ref="AZ33:AZ38" si="93">$B33</f>
        <v>Tropical Tree Staples</v>
      </c>
      <c r="BA33" s="99"/>
      <c r="BB33" s="100"/>
      <c r="BC33" s="104"/>
      <c r="BD33" s="55"/>
      <c r="BE33" s="56"/>
      <c r="BF33" s="226" t="str">
        <f t="shared" ref="BF33:BF38" si="94">$B33</f>
        <v>Tropical Tree Staples</v>
      </c>
      <c r="BG33" s="99"/>
      <c r="BH33" s="100"/>
      <c r="BI33" s="104"/>
      <c r="BJ33" s="55"/>
      <c r="BK33" s="56"/>
      <c r="BL33" s="226" t="str">
        <f t="shared" ref="BL33:BL38" si="95">$B33</f>
        <v>Tropical Tree Staples</v>
      </c>
      <c r="BM33" s="99"/>
      <c r="BN33" s="100"/>
      <c r="BO33" s="104"/>
      <c r="BP33" s="55"/>
      <c r="BQ33" s="56"/>
      <c r="BR33" s="226" t="str">
        <f t="shared" ref="BR33:BR38" si="96">$B33</f>
        <v>Tropical Tree Staples</v>
      </c>
      <c r="BS33" s="99"/>
      <c r="BT33" s="100"/>
      <c r="BU33" s="104"/>
      <c r="BV33" s="55"/>
      <c r="BW33" s="56"/>
      <c r="BX33" s="226" t="str">
        <f t="shared" ref="BX33:BX38" si="97">$B33</f>
        <v>Tropical Tree Staples</v>
      </c>
      <c r="BY33" s="99"/>
      <c r="BZ33" s="100"/>
      <c r="CA33" s="104"/>
      <c r="CB33" s="55"/>
      <c r="CC33" s="56"/>
      <c r="CD33" s="226" t="str">
        <f t="shared" ref="CD33:CD38" si="98">$B33</f>
        <v>Tropical Tree Staples</v>
      </c>
      <c r="CE33" s="99"/>
      <c r="CF33" s="100"/>
      <c r="CG33" s="104"/>
      <c r="CH33" s="55"/>
      <c r="CI33" s="56"/>
      <c r="CJ33" s="176">
        <f t="shared" si="71"/>
        <v>0</v>
      </c>
      <c r="CK33" s="226" t="str">
        <f t="shared" si="2"/>
        <v>Tropical Tree Staples</v>
      </c>
      <c r="CL33" s="125"/>
      <c r="CM33" s="126"/>
      <c r="CN33" s="113"/>
      <c r="CO33" s="51"/>
      <c r="CP33" s="52"/>
      <c r="CQ33" s="226" t="str">
        <f t="shared" ref="CQ33:CQ38" si="99">$B33</f>
        <v>Tropical Tree Staples</v>
      </c>
      <c r="CR33" s="125"/>
      <c r="CS33" s="126"/>
      <c r="CT33" s="111"/>
      <c r="CU33" s="51"/>
      <c r="CV33" s="52"/>
      <c r="CW33" s="226" t="str">
        <f t="shared" ref="CW33:CW38" si="100">$B33</f>
        <v>Tropical Tree Staples</v>
      </c>
      <c r="CX33" s="125"/>
      <c r="CY33" s="126"/>
      <c r="CZ33" s="111"/>
      <c r="DA33" s="51"/>
      <c r="DB33" s="52"/>
      <c r="DC33" s="226" t="str">
        <f t="shared" ref="DC33:DC38" si="101">$B33</f>
        <v>Tropical Tree Staples</v>
      </c>
      <c r="DD33" s="125"/>
      <c r="DE33" s="126"/>
      <c r="DF33" s="111"/>
      <c r="DG33" s="51"/>
      <c r="DH33" s="52"/>
      <c r="DI33" s="226" t="str">
        <f t="shared" ref="DI33:DI38" si="102">$B33</f>
        <v>Tropical Tree Staples</v>
      </c>
      <c r="DJ33" s="125"/>
      <c r="DK33" s="126"/>
      <c r="DL33" s="111"/>
      <c r="DM33" s="51"/>
      <c r="DN33" s="52"/>
      <c r="DO33" s="226" t="str">
        <f t="shared" ref="DO33:DO38" si="103">$B33</f>
        <v>Tropical Tree Staples</v>
      </c>
      <c r="DP33" s="125"/>
      <c r="DQ33" s="126"/>
      <c r="DR33" s="111"/>
      <c r="DS33" s="51"/>
      <c r="DT33" s="52"/>
      <c r="DU33" s="226" t="str">
        <f t="shared" ref="DU33:DU38" si="104">$B33</f>
        <v>Tropical Tree Staples</v>
      </c>
      <c r="DV33" s="125"/>
      <c r="DW33" s="126"/>
      <c r="DX33" s="111"/>
      <c r="DY33" s="51"/>
      <c r="DZ33" s="52"/>
      <c r="EA33" s="176">
        <f t="shared" si="0"/>
        <v>0</v>
      </c>
      <c r="EB33" s="226" t="str">
        <f t="shared" ref="EB33:EB38" si="105">$B33</f>
        <v>Tropical Tree Staples</v>
      </c>
      <c r="EC33" s="102"/>
      <c r="ED33" s="126"/>
      <c r="EE33" s="113"/>
      <c r="EF33" s="51"/>
      <c r="EG33" s="52"/>
      <c r="EH33" s="226" t="str">
        <f t="shared" ref="EH33:EH38" si="106">$B33</f>
        <v>Tropical Tree Staples</v>
      </c>
      <c r="EI33" s="102"/>
      <c r="EJ33" s="126"/>
      <c r="EK33" s="113"/>
      <c r="EL33" s="51"/>
      <c r="EM33" s="52"/>
      <c r="EN33" s="226" t="str">
        <f t="shared" ref="EN33:EN38" si="107">$B33</f>
        <v>Tropical Tree Staples</v>
      </c>
      <c r="EO33" s="102"/>
      <c r="EP33" s="126"/>
      <c r="EQ33" s="113"/>
      <c r="ER33" s="51"/>
      <c r="ES33" s="52"/>
      <c r="ET33" s="226" t="str">
        <f t="shared" ref="ET33:ET38" si="108">$B33</f>
        <v>Tropical Tree Staples</v>
      </c>
      <c r="EU33" s="102"/>
      <c r="EV33" s="126"/>
      <c r="EW33" s="111"/>
      <c r="EX33" s="51"/>
      <c r="EY33" s="52"/>
      <c r="EZ33" s="226" t="str">
        <f t="shared" ref="EZ33:EZ38" si="109">$B33</f>
        <v>Tropical Tree Staples</v>
      </c>
      <c r="FA33" s="102"/>
      <c r="FB33" s="126"/>
      <c r="FC33" s="111"/>
      <c r="FD33" s="51"/>
      <c r="FE33" s="52"/>
      <c r="FF33" s="226" t="str">
        <f t="shared" ref="FF33:FF38" si="110">$B33</f>
        <v>Tropical Tree Staples</v>
      </c>
      <c r="FG33" s="102"/>
      <c r="FH33" s="126"/>
      <c r="FI33" s="111"/>
      <c r="FJ33" s="51"/>
      <c r="FK33" s="52"/>
      <c r="FL33" s="226" t="str">
        <f t="shared" ref="FL33:FL38" si="111">$B33</f>
        <v>Tropical Tree Staples</v>
      </c>
      <c r="FM33" s="102"/>
      <c r="FN33" s="126"/>
      <c r="FO33" s="111"/>
      <c r="FP33" s="51"/>
      <c r="FQ33" s="52"/>
      <c r="FR33" s="176">
        <f t="shared" si="1"/>
        <v>0</v>
      </c>
      <c r="FS33" s="34"/>
      <c r="FT33" s="34"/>
      <c r="FU33" s="34"/>
      <c r="FV33" s="33"/>
      <c r="FW33" s="37"/>
    </row>
    <row r="34" spans="1:179" ht="12.6" customHeight="1">
      <c r="A34" s="1094"/>
      <c r="B34" s="222" t="s">
        <v>103</v>
      </c>
      <c r="C34" s="226" t="str">
        <f t="shared" si="85"/>
        <v>Farmland Restoration</v>
      </c>
      <c r="D34" s="102"/>
      <c r="E34" s="103"/>
      <c r="F34" s="106"/>
      <c r="G34" s="41"/>
      <c r="H34" s="42"/>
      <c r="I34" s="226" t="str">
        <f t="shared" si="86"/>
        <v>Farmland Restoration</v>
      </c>
      <c r="J34" s="99"/>
      <c r="K34" s="100"/>
      <c r="L34" s="106"/>
      <c r="M34" s="41"/>
      <c r="N34" s="42"/>
      <c r="O34" s="226" t="str">
        <f t="shared" si="87"/>
        <v>Farmland Restoration</v>
      </c>
      <c r="P34" s="99"/>
      <c r="Q34" s="100"/>
      <c r="R34" s="104"/>
      <c r="S34" s="55"/>
      <c r="T34" s="56"/>
      <c r="U34" s="226" t="str">
        <f t="shared" si="88"/>
        <v>Farmland Restoration</v>
      </c>
      <c r="V34" s="99"/>
      <c r="W34" s="100"/>
      <c r="X34" s="104"/>
      <c r="Y34" s="55"/>
      <c r="Z34" s="56"/>
      <c r="AA34" s="226" t="str">
        <f t="shared" si="89"/>
        <v>Farmland Restoration</v>
      </c>
      <c r="AB34" s="102"/>
      <c r="AC34" s="103"/>
      <c r="AD34" s="106"/>
      <c r="AE34" s="41"/>
      <c r="AF34" s="42"/>
      <c r="AG34" s="226" t="str">
        <f t="shared" si="90"/>
        <v>Farmland Restoration</v>
      </c>
      <c r="AH34" s="102"/>
      <c r="AI34" s="103"/>
      <c r="AJ34" s="106"/>
      <c r="AK34" s="41"/>
      <c r="AL34" s="42"/>
      <c r="AM34" s="226" t="str">
        <f t="shared" si="91"/>
        <v>Farmland Restoration</v>
      </c>
      <c r="AN34" s="99"/>
      <c r="AO34" s="100"/>
      <c r="AP34" s="104"/>
      <c r="AQ34" s="55"/>
      <c r="AR34" s="56"/>
      <c r="AS34" s="176"/>
      <c r="AT34" s="226" t="str">
        <f t="shared" si="92"/>
        <v>Farmland Restoration</v>
      </c>
      <c r="AU34" s="102"/>
      <c r="AV34" s="103"/>
      <c r="AW34" s="106"/>
      <c r="AX34" s="41"/>
      <c r="AY34" s="42"/>
      <c r="AZ34" s="226" t="str">
        <f t="shared" si="93"/>
        <v>Farmland Restoration</v>
      </c>
      <c r="BA34" s="99"/>
      <c r="BB34" s="100"/>
      <c r="BC34" s="104"/>
      <c r="BD34" s="55"/>
      <c r="BE34" s="56"/>
      <c r="BF34" s="226" t="str">
        <f t="shared" si="94"/>
        <v>Farmland Restoration</v>
      </c>
      <c r="BG34" s="102"/>
      <c r="BH34" s="103"/>
      <c r="BI34" s="106"/>
      <c r="BJ34" s="41"/>
      <c r="BK34" s="42"/>
      <c r="BL34" s="226" t="str">
        <f t="shared" si="95"/>
        <v>Farmland Restoration</v>
      </c>
      <c r="BM34" s="102"/>
      <c r="BN34" s="103"/>
      <c r="BO34" s="106"/>
      <c r="BP34" s="41"/>
      <c r="BQ34" s="42"/>
      <c r="BR34" s="226" t="str">
        <f t="shared" si="96"/>
        <v>Farmland Restoration</v>
      </c>
      <c r="BS34" s="102"/>
      <c r="BT34" s="103"/>
      <c r="BU34" s="106"/>
      <c r="BV34" s="41"/>
      <c r="BW34" s="42"/>
      <c r="BX34" s="226" t="str">
        <f t="shared" si="97"/>
        <v>Farmland Restoration</v>
      </c>
      <c r="BY34" s="99"/>
      <c r="BZ34" s="100"/>
      <c r="CA34" s="104"/>
      <c r="CB34" s="55"/>
      <c r="CC34" s="56"/>
      <c r="CD34" s="226" t="str">
        <f t="shared" si="98"/>
        <v>Farmland Restoration</v>
      </c>
      <c r="CE34" s="99"/>
      <c r="CF34" s="100"/>
      <c r="CG34" s="104"/>
      <c r="CH34" s="55"/>
      <c r="CI34" s="56"/>
      <c r="CJ34" s="176">
        <f t="shared" si="71"/>
        <v>0</v>
      </c>
      <c r="CK34" s="226" t="str">
        <f t="shared" si="2"/>
        <v>Farmland Restoration</v>
      </c>
      <c r="CL34" s="102"/>
      <c r="CM34" s="103"/>
      <c r="CN34" s="106"/>
      <c r="CO34" s="41"/>
      <c r="CP34" s="42"/>
      <c r="CQ34" s="226" t="str">
        <f t="shared" si="99"/>
        <v>Farmland Restoration</v>
      </c>
      <c r="CR34" s="125"/>
      <c r="CS34" s="126"/>
      <c r="CT34" s="113"/>
      <c r="CU34" s="51"/>
      <c r="CV34" s="52"/>
      <c r="CW34" s="226" t="str">
        <f t="shared" si="100"/>
        <v>Farmland Restoration</v>
      </c>
      <c r="CX34" s="127"/>
      <c r="CY34" s="126"/>
      <c r="CZ34" s="113"/>
      <c r="DA34" s="51"/>
      <c r="DB34" s="52"/>
      <c r="DC34" s="226" t="str">
        <f t="shared" si="101"/>
        <v>Farmland Restoration</v>
      </c>
      <c r="DD34" s="127"/>
      <c r="DE34" s="126"/>
      <c r="DF34" s="113"/>
      <c r="DG34" s="51"/>
      <c r="DH34" s="52"/>
      <c r="DI34" s="226" t="str">
        <f t="shared" si="102"/>
        <v>Farmland Restoration</v>
      </c>
      <c r="DJ34" s="125"/>
      <c r="DK34" s="126"/>
      <c r="DL34" s="113"/>
      <c r="DM34" s="51"/>
      <c r="DN34" s="52"/>
      <c r="DO34" s="226" t="str">
        <f t="shared" si="103"/>
        <v>Farmland Restoration</v>
      </c>
      <c r="DP34" s="119"/>
      <c r="DQ34" s="103"/>
      <c r="DR34" s="106"/>
      <c r="DS34" s="41"/>
      <c r="DT34" s="42"/>
      <c r="DU34" s="226" t="str">
        <f t="shared" si="104"/>
        <v>Farmland Restoration</v>
      </c>
      <c r="DV34" s="119"/>
      <c r="DW34" s="103"/>
      <c r="DX34" s="106"/>
      <c r="DY34" s="41"/>
      <c r="DZ34" s="42"/>
      <c r="EA34" s="176">
        <f t="shared" si="0"/>
        <v>0</v>
      </c>
      <c r="EB34" s="226" t="str">
        <f t="shared" si="105"/>
        <v>Farmland Restoration</v>
      </c>
      <c r="EC34" s="102"/>
      <c r="ED34" s="103"/>
      <c r="EE34" s="106"/>
      <c r="EF34" s="41"/>
      <c r="EG34" s="42"/>
      <c r="EH34" s="226" t="str">
        <f t="shared" si="106"/>
        <v>Farmland Restoration</v>
      </c>
      <c r="EI34" s="102"/>
      <c r="EJ34" s="103"/>
      <c r="EK34" s="106"/>
      <c r="EL34" s="41"/>
      <c r="EM34" s="42"/>
      <c r="EN34" s="226" t="str">
        <f t="shared" si="107"/>
        <v>Farmland Restoration</v>
      </c>
      <c r="EO34" s="119"/>
      <c r="EP34" s="103"/>
      <c r="EQ34" s="106"/>
      <c r="ER34" s="41"/>
      <c r="ES34" s="42"/>
      <c r="ET34" s="226" t="str">
        <f t="shared" si="108"/>
        <v>Farmland Restoration</v>
      </c>
      <c r="EU34" s="127"/>
      <c r="EV34" s="126"/>
      <c r="EW34" s="113"/>
      <c r="EX34" s="51"/>
      <c r="EY34" s="52"/>
      <c r="EZ34" s="226" t="str">
        <f t="shared" si="109"/>
        <v>Farmland Restoration</v>
      </c>
      <c r="FA34" s="102"/>
      <c r="FB34" s="103"/>
      <c r="FC34" s="106"/>
      <c r="FD34" s="41"/>
      <c r="FE34" s="42"/>
      <c r="FF34" s="226" t="str">
        <f t="shared" si="110"/>
        <v>Farmland Restoration</v>
      </c>
      <c r="FG34" s="119"/>
      <c r="FH34" s="103"/>
      <c r="FI34" s="106"/>
      <c r="FJ34" s="41"/>
      <c r="FK34" s="42"/>
      <c r="FL34" s="226" t="str">
        <f t="shared" si="111"/>
        <v>Farmland Restoration</v>
      </c>
      <c r="FM34" s="119"/>
      <c r="FN34" s="103"/>
      <c r="FO34" s="106"/>
      <c r="FP34" s="41"/>
      <c r="FQ34" s="42"/>
      <c r="FR34" s="176">
        <f t="shared" si="1"/>
        <v>0</v>
      </c>
      <c r="FS34" s="34"/>
      <c r="FT34" s="34"/>
      <c r="FU34" s="34"/>
      <c r="FV34" s="33"/>
      <c r="FW34" s="37"/>
    </row>
    <row r="35" spans="1:179" ht="12.6" customHeight="1">
      <c r="A35" s="1094"/>
      <c r="B35" s="195" t="s">
        <v>96</v>
      </c>
      <c r="C35" s="226" t="str">
        <f t="shared" si="85"/>
        <v>Perennial Bioenergy Crops</v>
      </c>
      <c r="D35" s="100"/>
      <c r="E35" s="100"/>
      <c r="F35" s="105"/>
      <c r="G35" s="54"/>
      <c r="H35" s="56"/>
      <c r="I35" s="226" t="str">
        <f t="shared" si="86"/>
        <v>Perennial Bioenergy Crops</v>
      </c>
      <c r="J35" s="100"/>
      <c r="K35" s="100"/>
      <c r="L35" s="104"/>
      <c r="M35" s="55"/>
      <c r="N35" s="56"/>
      <c r="O35" s="226" t="str">
        <f t="shared" si="87"/>
        <v>Perennial Bioenergy Crops</v>
      </c>
      <c r="P35" s="100"/>
      <c r="Q35" s="100"/>
      <c r="R35" s="104"/>
      <c r="S35" s="55"/>
      <c r="T35" s="56"/>
      <c r="U35" s="226" t="str">
        <f t="shared" si="88"/>
        <v>Perennial Bioenergy Crops</v>
      </c>
      <c r="V35" s="99"/>
      <c r="W35" s="100"/>
      <c r="X35" s="104"/>
      <c r="Y35" s="55"/>
      <c r="Z35" s="56"/>
      <c r="AA35" s="226" t="str">
        <f t="shared" si="89"/>
        <v>Perennial Bioenergy Crops</v>
      </c>
      <c r="AB35" s="99"/>
      <c r="AC35" s="100"/>
      <c r="AD35" s="104"/>
      <c r="AE35" s="55"/>
      <c r="AF35" s="56"/>
      <c r="AG35" s="226" t="str">
        <f t="shared" si="90"/>
        <v>Perennial Bioenergy Crops</v>
      </c>
      <c r="AH35" s="99"/>
      <c r="AI35" s="100"/>
      <c r="AJ35" s="104"/>
      <c r="AK35" s="55"/>
      <c r="AL35" s="56"/>
      <c r="AM35" s="226" t="str">
        <f t="shared" si="91"/>
        <v>Perennial Bioenergy Crops</v>
      </c>
      <c r="AN35" s="99"/>
      <c r="AO35" s="100"/>
      <c r="AP35" s="104"/>
      <c r="AQ35" s="55"/>
      <c r="AR35" s="56"/>
      <c r="AS35" s="176"/>
      <c r="AT35" s="226" t="str">
        <f t="shared" si="92"/>
        <v>Perennial Bioenergy Crops</v>
      </c>
      <c r="AU35" s="99"/>
      <c r="AV35" s="100"/>
      <c r="AW35" s="104"/>
      <c r="AX35" s="55"/>
      <c r="AY35" s="56"/>
      <c r="AZ35" s="226" t="str">
        <f t="shared" si="93"/>
        <v>Perennial Bioenergy Crops</v>
      </c>
      <c r="BA35" s="99"/>
      <c r="BB35" s="100"/>
      <c r="BC35" s="104"/>
      <c r="BD35" s="55"/>
      <c r="BE35" s="56"/>
      <c r="BF35" s="226" t="str">
        <f t="shared" si="94"/>
        <v>Perennial Bioenergy Crops</v>
      </c>
      <c r="BG35" s="99"/>
      <c r="BH35" s="100"/>
      <c r="BI35" s="104"/>
      <c r="BJ35" s="55"/>
      <c r="BK35" s="56"/>
      <c r="BL35" s="226" t="str">
        <f t="shared" si="95"/>
        <v>Perennial Bioenergy Crops</v>
      </c>
      <c r="BM35" s="99"/>
      <c r="BN35" s="100"/>
      <c r="BO35" s="104"/>
      <c r="BP35" s="55"/>
      <c r="BQ35" s="56"/>
      <c r="BR35" s="226" t="str">
        <f t="shared" si="96"/>
        <v>Perennial Bioenergy Crops</v>
      </c>
      <c r="BS35" s="99"/>
      <c r="BT35" s="100"/>
      <c r="BU35" s="104"/>
      <c r="BV35" s="55"/>
      <c r="BW35" s="56"/>
      <c r="BX35" s="226" t="str">
        <f t="shared" si="97"/>
        <v>Perennial Bioenergy Crops</v>
      </c>
      <c r="BY35" s="99"/>
      <c r="BZ35" s="100"/>
      <c r="CA35" s="104"/>
      <c r="CB35" s="55"/>
      <c r="CC35" s="56"/>
      <c r="CD35" s="226" t="str">
        <f t="shared" si="98"/>
        <v>Perennial Bioenergy Crops</v>
      </c>
      <c r="CE35" s="99"/>
      <c r="CF35" s="100"/>
      <c r="CG35" s="104"/>
      <c r="CH35" s="55"/>
      <c r="CI35" s="56"/>
      <c r="CJ35" s="176">
        <f t="shared" si="71"/>
        <v>0</v>
      </c>
      <c r="CK35" s="226" t="str">
        <f t="shared" si="2"/>
        <v>Perennial Bioenergy Crops</v>
      </c>
      <c r="CL35" s="125"/>
      <c r="CM35" s="126"/>
      <c r="CN35" s="113"/>
      <c r="CO35" s="51"/>
      <c r="CP35" s="52"/>
      <c r="CQ35" s="226" t="str">
        <f t="shared" si="99"/>
        <v>Perennial Bioenergy Crops</v>
      </c>
      <c r="CR35" s="125"/>
      <c r="CS35" s="126"/>
      <c r="CT35" s="113"/>
      <c r="CU35" s="51"/>
      <c r="CV35" s="52"/>
      <c r="CW35" s="226" t="str">
        <f t="shared" si="100"/>
        <v>Perennial Bioenergy Crops</v>
      </c>
      <c r="CX35" s="125"/>
      <c r="CY35" s="126"/>
      <c r="CZ35" s="113"/>
      <c r="DA35" s="51"/>
      <c r="DB35" s="52"/>
      <c r="DC35" s="226" t="str">
        <f t="shared" si="101"/>
        <v>Perennial Bioenergy Crops</v>
      </c>
      <c r="DD35" s="127"/>
      <c r="DE35" s="126"/>
      <c r="DF35" s="113"/>
      <c r="DG35" s="51"/>
      <c r="DH35" s="52"/>
      <c r="DI35" s="226" t="str">
        <f t="shared" si="102"/>
        <v>Perennial Bioenergy Crops</v>
      </c>
      <c r="DJ35" s="125"/>
      <c r="DK35" s="126"/>
      <c r="DL35" s="113"/>
      <c r="DM35" s="51"/>
      <c r="DN35" s="52"/>
      <c r="DO35" s="226" t="str">
        <f t="shared" si="103"/>
        <v>Perennial Bioenergy Crops</v>
      </c>
      <c r="DP35" s="125"/>
      <c r="DQ35" s="126"/>
      <c r="DR35" s="113"/>
      <c r="DS35" s="51"/>
      <c r="DT35" s="52"/>
      <c r="DU35" s="226" t="str">
        <f t="shared" si="104"/>
        <v>Perennial Bioenergy Crops</v>
      </c>
      <c r="DV35" s="125"/>
      <c r="DW35" s="126"/>
      <c r="DX35" s="113"/>
      <c r="DY35" s="51"/>
      <c r="DZ35" s="52"/>
      <c r="EA35" s="176">
        <f t="shared" si="0"/>
        <v>0</v>
      </c>
      <c r="EB35" s="226" t="str">
        <f t="shared" si="105"/>
        <v>Perennial Bioenergy Crops</v>
      </c>
      <c r="EC35" s="125"/>
      <c r="ED35" s="126"/>
      <c r="EE35" s="113"/>
      <c r="EF35" s="51"/>
      <c r="EG35" s="52"/>
      <c r="EH35" s="226" t="str">
        <f t="shared" si="106"/>
        <v>Perennial Bioenergy Crops</v>
      </c>
      <c r="EI35" s="125"/>
      <c r="EJ35" s="126"/>
      <c r="EK35" s="113"/>
      <c r="EL35" s="51"/>
      <c r="EM35" s="52"/>
      <c r="EN35" s="226" t="str">
        <f t="shared" si="107"/>
        <v>Perennial Bioenergy Crops</v>
      </c>
      <c r="EO35" s="125"/>
      <c r="EP35" s="126"/>
      <c r="EQ35" s="113"/>
      <c r="ER35" s="51"/>
      <c r="ES35" s="52"/>
      <c r="ET35" s="226" t="str">
        <f t="shared" si="108"/>
        <v>Perennial Bioenergy Crops</v>
      </c>
      <c r="EU35" s="125"/>
      <c r="EV35" s="126"/>
      <c r="EW35" s="113"/>
      <c r="EX35" s="51"/>
      <c r="EY35" s="52"/>
      <c r="EZ35" s="226" t="str">
        <f t="shared" si="109"/>
        <v>Perennial Bioenergy Crops</v>
      </c>
      <c r="FA35" s="125"/>
      <c r="FB35" s="126"/>
      <c r="FC35" s="113"/>
      <c r="FD35" s="51"/>
      <c r="FE35" s="52"/>
      <c r="FF35" s="226" t="str">
        <f t="shared" si="110"/>
        <v>Perennial Bioenergy Crops</v>
      </c>
      <c r="FG35" s="102"/>
      <c r="FH35" s="103"/>
      <c r="FI35" s="106"/>
      <c r="FJ35" s="41"/>
      <c r="FK35" s="42"/>
      <c r="FL35" s="226" t="str">
        <f t="shared" si="111"/>
        <v>Perennial Bioenergy Crops</v>
      </c>
      <c r="FM35" s="102"/>
      <c r="FN35" s="103"/>
      <c r="FO35" s="106"/>
      <c r="FP35" s="41"/>
      <c r="FQ35" s="42"/>
      <c r="FR35" s="176">
        <f t="shared" si="1"/>
        <v>0</v>
      </c>
      <c r="FS35" s="34"/>
      <c r="FT35" s="34"/>
      <c r="FU35" s="34"/>
      <c r="FV35" s="33"/>
      <c r="FW35" s="37"/>
    </row>
    <row r="36" spans="1:179" ht="12.6" customHeight="1">
      <c r="A36" s="1094"/>
      <c r="B36" s="195" t="s">
        <v>552</v>
      </c>
      <c r="C36" s="226" t="str">
        <f t="shared" si="85"/>
        <v>Livestock Feed</v>
      </c>
      <c r="D36" s="100"/>
      <c r="E36" s="100"/>
      <c r="F36" s="105"/>
      <c r="G36" s="54"/>
      <c r="H36" s="56"/>
      <c r="I36" s="226" t="str">
        <f t="shared" si="86"/>
        <v>Livestock Feed</v>
      </c>
      <c r="J36" s="100"/>
      <c r="K36" s="100"/>
      <c r="L36" s="104"/>
      <c r="M36" s="55"/>
      <c r="N36" s="56"/>
      <c r="O36" s="226" t="str">
        <f t="shared" si="87"/>
        <v>Livestock Feed</v>
      </c>
      <c r="P36" s="100"/>
      <c r="Q36" s="100"/>
      <c r="R36" s="104"/>
      <c r="S36" s="55"/>
      <c r="T36" s="56"/>
      <c r="U36" s="226" t="str">
        <f t="shared" si="88"/>
        <v>Livestock Feed</v>
      </c>
      <c r="V36" s="99"/>
      <c r="W36" s="100"/>
      <c r="X36" s="104"/>
      <c r="Y36" s="55"/>
      <c r="Z36" s="56"/>
      <c r="AA36" s="226" t="str">
        <f t="shared" si="89"/>
        <v>Livestock Feed</v>
      </c>
      <c r="AB36" s="99"/>
      <c r="AC36" s="100"/>
      <c r="AD36" s="104"/>
      <c r="AE36" s="55"/>
      <c r="AF36" s="56"/>
      <c r="AG36" s="226" t="str">
        <f t="shared" si="90"/>
        <v>Livestock Feed</v>
      </c>
      <c r="AH36" s="99"/>
      <c r="AI36" s="100"/>
      <c r="AJ36" s="104"/>
      <c r="AK36" s="55"/>
      <c r="AL36" s="56"/>
      <c r="AM36" s="226" t="str">
        <f t="shared" si="91"/>
        <v>Livestock Feed</v>
      </c>
      <c r="AN36" s="99"/>
      <c r="AO36" s="100"/>
      <c r="AP36" s="104"/>
      <c r="AQ36" s="55"/>
      <c r="AR36" s="56"/>
      <c r="AS36" s="176"/>
      <c r="AT36" s="226" t="str">
        <f t="shared" si="92"/>
        <v>Livestock Feed</v>
      </c>
      <c r="AU36" s="99"/>
      <c r="AV36" s="100"/>
      <c r="AW36" s="104"/>
      <c r="AX36" s="55"/>
      <c r="AY36" s="56"/>
      <c r="AZ36" s="226" t="str">
        <f t="shared" si="93"/>
        <v>Livestock Feed</v>
      </c>
      <c r="BA36" s="99"/>
      <c r="BB36" s="100"/>
      <c r="BC36" s="104"/>
      <c r="BD36" s="55"/>
      <c r="BE36" s="56"/>
      <c r="BF36" s="226" t="str">
        <f t="shared" si="94"/>
        <v>Livestock Feed</v>
      </c>
      <c r="BG36" s="99"/>
      <c r="BH36" s="100"/>
      <c r="BI36" s="104"/>
      <c r="BJ36" s="55"/>
      <c r="BK36" s="56"/>
      <c r="BL36" s="226" t="str">
        <f t="shared" si="95"/>
        <v>Livestock Feed</v>
      </c>
      <c r="BM36" s="99"/>
      <c r="BN36" s="100"/>
      <c r="BO36" s="104"/>
      <c r="BP36" s="55"/>
      <c r="BQ36" s="56"/>
      <c r="BR36" s="226" t="str">
        <f t="shared" si="96"/>
        <v>Livestock Feed</v>
      </c>
      <c r="BS36" s="99"/>
      <c r="BT36" s="100"/>
      <c r="BU36" s="104"/>
      <c r="BV36" s="55"/>
      <c r="BW36" s="56"/>
      <c r="BX36" s="226" t="str">
        <f t="shared" si="97"/>
        <v>Livestock Feed</v>
      </c>
      <c r="BY36" s="99"/>
      <c r="BZ36" s="100"/>
      <c r="CA36" s="104"/>
      <c r="CB36" s="55"/>
      <c r="CC36" s="56"/>
      <c r="CD36" s="226" t="str">
        <f t="shared" si="98"/>
        <v>Livestock Feed</v>
      </c>
      <c r="CE36" s="99"/>
      <c r="CF36" s="100"/>
      <c r="CG36" s="104"/>
      <c r="CH36" s="55"/>
      <c r="CI36" s="56"/>
      <c r="CJ36" s="176"/>
      <c r="CK36" s="226" t="str">
        <f t="shared" si="2"/>
        <v>Livestock Feed</v>
      </c>
      <c r="CL36" s="125"/>
      <c r="CM36" s="126"/>
      <c r="CN36" s="113"/>
      <c r="CO36" s="51"/>
      <c r="CP36" s="52"/>
      <c r="CQ36" s="226" t="str">
        <f t="shared" si="99"/>
        <v>Livestock Feed</v>
      </c>
      <c r="CR36" s="125"/>
      <c r="CS36" s="126"/>
      <c r="CT36" s="113"/>
      <c r="CU36" s="51"/>
      <c r="CV36" s="52"/>
      <c r="CW36" s="226" t="str">
        <f t="shared" si="100"/>
        <v>Livestock Feed</v>
      </c>
      <c r="CX36" s="125"/>
      <c r="CY36" s="126"/>
      <c r="CZ36" s="113"/>
      <c r="DA36" s="51"/>
      <c r="DB36" s="52"/>
      <c r="DC36" s="226" t="str">
        <f t="shared" si="101"/>
        <v>Livestock Feed</v>
      </c>
      <c r="DD36" s="127"/>
      <c r="DE36" s="126"/>
      <c r="DF36" s="113"/>
      <c r="DG36" s="51"/>
      <c r="DH36" s="52"/>
      <c r="DI36" s="226" t="str">
        <f t="shared" si="102"/>
        <v>Livestock Feed</v>
      </c>
      <c r="DJ36" s="125"/>
      <c r="DK36" s="126"/>
      <c r="DL36" s="113"/>
      <c r="DM36" s="51"/>
      <c r="DN36" s="52"/>
      <c r="DO36" s="226" t="str">
        <f t="shared" si="103"/>
        <v>Livestock Feed</v>
      </c>
      <c r="DP36" s="125"/>
      <c r="DQ36" s="126"/>
      <c r="DR36" s="113"/>
      <c r="DS36" s="51"/>
      <c r="DT36" s="52"/>
      <c r="DU36" s="226" t="str">
        <f t="shared" si="104"/>
        <v>Livestock Feed</v>
      </c>
      <c r="DV36" s="125"/>
      <c r="DW36" s="126"/>
      <c r="DX36" s="113"/>
      <c r="DY36" s="51"/>
      <c r="DZ36" s="52"/>
      <c r="EA36" s="176"/>
      <c r="EB36" s="226" t="str">
        <f t="shared" si="105"/>
        <v>Livestock Feed</v>
      </c>
      <c r="EC36" s="125"/>
      <c r="ED36" s="126"/>
      <c r="EE36" s="113"/>
      <c r="EF36" s="51"/>
      <c r="EG36" s="52"/>
      <c r="EH36" s="226" t="str">
        <f t="shared" si="106"/>
        <v>Livestock Feed</v>
      </c>
      <c r="EI36" s="125"/>
      <c r="EJ36" s="126"/>
      <c r="EK36" s="113"/>
      <c r="EL36" s="51"/>
      <c r="EM36" s="52"/>
      <c r="EN36" s="226" t="str">
        <f t="shared" si="107"/>
        <v>Livestock Feed</v>
      </c>
      <c r="EO36" s="125"/>
      <c r="EP36" s="126"/>
      <c r="EQ36" s="113"/>
      <c r="ER36" s="51"/>
      <c r="ES36" s="52"/>
      <c r="ET36" s="226" t="str">
        <f t="shared" si="108"/>
        <v>Livestock Feed</v>
      </c>
      <c r="EU36" s="125"/>
      <c r="EV36" s="126"/>
      <c r="EW36" s="113"/>
      <c r="EX36" s="51"/>
      <c r="EY36" s="52"/>
      <c r="EZ36" s="226" t="str">
        <f t="shared" si="109"/>
        <v>Livestock Feed</v>
      </c>
      <c r="FA36" s="125"/>
      <c r="FB36" s="126"/>
      <c r="FC36" s="113"/>
      <c r="FD36" s="51"/>
      <c r="FE36" s="52"/>
      <c r="FF36" s="226" t="str">
        <f t="shared" si="110"/>
        <v>Livestock Feed</v>
      </c>
      <c r="FG36" s="102"/>
      <c r="FH36" s="103"/>
      <c r="FI36" s="106"/>
      <c r="FJ36" s="41"/>
      <c r="FK36" s="42"/>
      <c r="FL36" s="226" t="str">
        <f t="shared" si="111"/>
        <v>Livestock Feed</v>
      </c>
      <c r="FM36" s="102"/>
      <c r="FN36" s="103"/>
      <c r="FO36" s="106"/>
      <c r="FP36" s="41"/>
      <c r="FQ36" s="42"/>
      <c r="FR36" s="176"/>
      <c r="FS36" s="34"/>
      <c r="FT36" s="34"/>
      <c r="FU36" s="34"/>
      <c r="FV36" s="33"/>
      <c r="FW36" s="37"/>
    </row>
    <row r="37" spans="1:179" ht="12.6" customHeight="1">
      <c r="A37" s="1094"/>
      <c r="B37" s="195" t="s">
        <v>1</v>
      </c>
      <c r="C37" s="226" t="str">
        <f t="shared" si="85"/>
        <v>SRI</v>
      </c>
      <c r="D37" s="100"/>
      <c r="E37" s="100"/>
      <c r="F37" s="105"/>
      <c r="G37" s="54"/>
      <c r="H37" s="56"/>
      <c r="I37" s="226" t="str">
        <f t="shared" si="86"/>
        <v>SRI</v>
      </c>
      <c r="J37" s="100"/>
      <c r="K37" s="100"/>
      <c r="L37" s="105"/>
      <c r="M37" s="55"/>
      <c r="N37" s="56"/>
      <c r="O37" s="226" t="str">
        <f t="shared" si="87"/>
        <v>SRI</v>
      </c>
      <c r="P37" s="100"/>
      <c r="Q37" s="100"/>
      <c r="R37" s="105"/>
      <c r="S37" s="55"/>
      <c r="T37" s="56"/>
      <c r="U37" s="226" t="str">
        <f t="shared" si="88"/>
        <v>SRI</v>
      </c>
      <c r="V37" s="100"/>
      <c r="W37" s="100"/>
      <c r="X37" s="105"/>
      <c r="Y37" s="55"/>
      <c r="Z37" s="56"/>
      <c r="AA37" s="226" t="str">
        <f t="shared" si="89"/>
        <v>SRI</v>
      </c>
      <c r="AB37" s="100"/>
      <c r="AC37" s="100"/>
      <c r="AD37" s="105"/>
      <c r="AE37" s="55"/>
      <c r="AF37" s="56"/>
      <c r="AG37" s="226" t="str">
        <f t="shared" si="90"/>
        <v>SRI</v>
      </c>
      <c r="AH37" s="100"/>
      <c r="AI37" s="100"/>
      <c r="AJ37" s="105"/>
      <c r="AK37" s="55"/>
      <c r="AL37" s="56"/>
      <c r="AM37" s="226" t="str">
        <f t="shared" si="91"/>
        <v>SRI</v>
      </c>
      <c r="AN37" s="100"/>
      <c r="AO37" s="100"/>
      <c r="AP37" s="105"/>
      <c r="AQ37" s="55"/>
      <c r="AR37" s="56"/>
      <c r="AS37" s="176"/>
      <c r="AT37" s="226" t="str">
        <f t="shared" si="92"/>
        <v>SRI</v>
      </c>
      <c r="AU37" s="100"/>
      <c r="AV37" s="100"/>
      <c r="AW37" s="105"/>
      <c r="AX37" s="55"/>
      <c r="AY37" s="56"/>
      <c r="AZ37" s="226" t="str">
        <f t="shared" si="93"/>
        <v>SRI</v>
      </c>
      <c r="BA37" s="100"/>
      <c r="BB37" s="100"/>
      <c r="BC37" s="105"/>
      <c r="BD37" s="55"/>
      <c r="BE37" s="56"/>
      <c r="BF37" s="226" t="str">
        <f t="shared" si="94"/>
        <v>SRI</v>
      </c>
      <c r="BG37" s="100"/>
      <c r="BH37" s="100"/>
      <c r="BI37" s="105"/>
      <c r="BJ37" s="55"/>
      <c r="BK37" s="56"/>
      <c r="BL37" s="226" t="str">
        <f t="shared" si="95"/>
        <v>SRI</v>
      </c>
      <c r="BM37" s="100"/>
      <c r="BN37" s="100"/>
      <c r="BO37" s="105"/>
      <c r="BP37" s="55"/>
      <c r="BQ37" s="56"/>
      <c r="BR37" s="226" t="str">
        <f t="shared" si="96"/>
        <v>SRI</v>
      </c>
      <c r="BS37" s="100"/>
      <c r="BT37" s="100"/>
      <c r="BU37" s="105"/>
      <c r="BV37" s="55"/>
      <c r="BW37" s="56"/>
      <c r="BX37" s="226" t="str">
        <f t="shared" si="97"/>
        <v>SRI</v>
      </c>
      <c r="BY37" s="100"/>
      <c r="BZ37" s="100"/>
      <c r="CA37" s="105"/>
      <c r="CB37" s="55"/>
      <c r="CC37" s="56"/>
      <c r="CD37" s="226" t="str">
        <f t="shared" si="98"/>
        <v>SRI</v>
      </c>
      <c r="CE37" s="100"/>
      <c r="CF37" s="100"/>
      <c r="CG37" s="105"/>
      <c r="CH37" s="55"/>
      <c r="CI37" s="56"/>
      <c r="CJ37" s="176">
        <f t="shared" si="71"/>
        <v>0</v>
      </c>
      <c r="CK37" s="226" t="str">
        <f t="shared" si="2"/>
        <v>SRI</v>
      </c>
      <c r="CL37" s="128"/>
      <c r="CM37" s="126"/>
      <c r="CN37" s="111"/>
      <c r="CO37" s="51"/>
      <c r="CP37" s="52"/>
      <c r="CQ37" s="226" t="str">
        <f t="shared" si="99"/>
        <v>SRI</v>
      </c>
      <c r="CR37" s="127"/>
      <c r="CS37" s="126"/>
      <c r="CT37" s="111"/>
      <c r="CU37" s="51"/>
      <c r="CV37" s="52"/>
      <c r="CW37" s="226" t="str">
        <f t="shared" si="100"/>
        <v>SRI</v>
      </c>
      <c r="CX37" s="127"/>
      <c r="CY37" s="126"/>
      <c r="CZ37" s="111"/>
      <c r="DA37" s="51"/>
      <c r="DB37" s="52"/>
      <c r="DC37" s="226" t="str">
        <f t="shared" si="101"/>
        <v>SRI</v>
      </c>
      <c r="DD37" s="127"/>
      <c r="DE37" s="126"/>
      <c r="DF37" s="111"/>
      <c r="DG37" s="51"/>
      <c r="DH37" s="52"/>
      <c r="DI37" s="226" t="str">
        <f t="shared" si="102"/>
        <v>SRI</v>
      </c>
      <c r="DJ37" s="127"/>
      <c r="DK37" s="126"/>
      <c r="DL37" s="111"/>
      <c r="DM37" s="51"/>
      <c r="DN37" s="52"/>
      <c r="DO37" s="226" t="str">
        <f t="shared" si="103"/>
        <v>SRI</v>
      </c>
      <c r="DP37" s="127"/>
      <c r="DQ37" s="126"/>
      <c r="DR37" s="111"/>
      <c r="DS37" s="51"/>
      <c r="DT37" s="52"/>
      <c r="DU37" s="226" t="str">
        <f t="shared" si="104"/>
        <v>SRI</v>
      </c>
      <c r="DV37" s="119"/>
      <c r="DW37" s="103"/>
      <c r="DX37" s="112"/>
      <c r="DY37" s="41"/>
      <c r="DZ37" s="42"/>
      <c r="EA37" s="176">
        <f t="shared" si="0"/>
        <v>0</v>
      </c>
      <c r="EB37" s="226" t="str">
        <f t="shared" si="105"/>
        <v>SRI</v>
      </c>
      <c r="EC37" s="127"/>
      <c r="ED37" s="126"/>
      <c r="EE37" s="111"/>
      <c r="EF37" s="51"/>
      <c r="EG37" s="52"/>
      <c r="EH37" s="226" t="str">
        <f t="shared" si="106"/>
        <v>SRI</v>
      </c>
      <c r="EI37" s="127"/>
      <c r="EJ37" s="126"/>
      <c r="EK37" s="111"/>
      <c r="EL37" s="51"/>
      <c r="EM37" s="52"/>
      <c r="EN37" s="226" t="str">
        <f t="shared" si="107"/>
        <v>SRI</v>
      </c>
      <c r="EO37" s="127"/>
      <c r="EP37" s="126"/>
      <c r="EQ37" s="111"/>
      <c r="ER37" s="51"/>
      <c r="ES37" s="52"/>
      <c r="ET37" s="226" t="str">
        <f t="shared" si="108"/>
        <v>SRI</v>
      </c>
      <c r="EU37" s="127"/>
      <c r="EV37" s="126"/>
      <c r="EW37" s="117"/>
      <c r="EX37" s="51"/>
      <c r="EY37" s="52"/>
      <c r="EZ37" s="226" t="str">
        <f t="shared" si="109"/>
        <v>SRI</v>
      </c>
      <c r="FA37" s="127"/>
      <c r="FB37" s="126"/>
      <c r="FC37" s="111"/>
      <c r="FD37" s="51"/>
      <c r="FE37" s="52"/>
      <c r="FF37" s="226" t="str">
        <f t="shared" si="110"/>
        <v>SRI</v>
      </c>
      <c r="FG37" s="127"/>
      <c r="FH37" s="126"/>
      <c r="FI37" s="111"/>
      <c r="FJ37" s="51"/>
      <c r="FK37" s="52"/>
      <c r="FL37" s="226" t="str">
        <f t="shared" si="111"/>
        <v>SRI</v>
      </c>
      <c r="FM37" s="119"/>
      <c r="FN37" s="103"/>
      <c r="FO37" s="118"/>
      <c r="FP37" s="41"/>
      <c r="FQ37" s="42"/>
      <c r="FR37" s="176">
        <f t="shared" si="1"/>
        <v>0</v>
      </c>
      <c r="FS37" s="34"/>
      <c r="FT37" s="34"/>
      <c r="FU37" s="34"/>
      <c r="FV37" s="33"/>
      <c r="FW37" s="37"/>
    </row>
    <row r="38" spans="1:179" ht="12.6" customHeight="1">
      <c r="A38" s="1094"/>
      <c r="B38" s="195" t="s">
        <v>90</v>
      </c>
      <c r="C38" s="226" t="str">
        <f t="shared" si="85"/>
        <v>Improved Rice</v>
      </c>
      <c r="D38" s="100"/>
      <c r="E38" s="100"/>
      <c r="F38" s="105"/>
      <c r="G38" s="54"/>
      <c r="H38" s="56"/>
      <c r="I38" s="226" t="str">
        <f t="shared" si="86"/>
        <v>Improved Rice</v>
      </c>
      <c r="J38" s="100"/>
      <c r="K38" s="100"/>
      <c r="L38" s="105"/>
      <c r="M38" s="54"/>
      <c r="N38" s="56"/>
      <c r="O38" s="226" t="str">
        <f t="shared" si="87"/>
        <v>Improved Rice</v>
      </c>
      <c r="P38" s="100"/>
      <c r="Q38" s="100"/>
      <c r="R38" s="105"/>
      <c r="S38" s="54"/>
      <c r="T38" s="56"/>
      <c r="U38" s="226" t="str">
        <f t="shared" si="88"/>
        <v>Improved Rice</v>
      </c>
      <c r="V38" s="100"/>
      <c r="W38" s="100"/>
      <c r="X38" s="105"/>
      <c r="Y38" s="54"/>
      <c r="Z38" s="56"/>
      <c r="AA38" s="226" t="str">
        <f t="shared" si="89"/>
        <v>Improved Rice</v>
      </c>
      <c r="AB38" s="100"/>
      <c r="AC38" s="100"/>
      <c r="AD38" s="105"/>
      <c r="AE38" s="54"/>
      <c r="AF38" s="56"/>
      <c r="AG38" s="226" t="str">
        <f t="shared" si="90"/>
        <v>Improved Rice</v>
      </c>
      <c r="AH38" s="100"/>
      <c r="AI38" s="100"/>
      <c r="AJ38" s="105"/>
      <c r="AK38" s="54"/>
      <c r="AL38" s="56"/>
      <c r="AM38" s="226" t="str">
        <f t="shared" si="91"/>
        <v>Improved Rice</v>
      </c>
      <c r="AN38" s="100"/>
      <c r="AO38" s="100"/>
      <c r="AP38" s="105"/>
      <c r="AQ38" s="54"/>
      <c r="AR38" s="56"/>
      <c r="AS38" s="176"/>
      <c r="AT38" s="226" t="str">
        <f t="shared" si="92"/>
        <v>Improved Rice</v>
      </c>
      <c r="AU38" s="100"/>
      <c r="AV38" s="100"/>
      <c r="AW38" s="105"/>
      <c r="AX38" s="54"/>
      <c r="AY38" s="56"/>
      <c r="AZ38" s="226" t="str">
        <f t="shared" si="93"/>
        <v>Improved Rice</v>
      </c>
      <c r="BA38" s="100"/>
      <c r="BB38" s="100"/>
      <c r="BC38" s="105"/>
      <c r="BD38" s="54"/>
      <c r="BE38" s="56"/>
      <c r="BF38" s="226" t="str">
        <f t="shared" si="94"/>
        <v>Improved Rice</v>
      </c>
      <c r="BG38" s="100"/>
      <c r="BH38" s="100"/>
      <c r="BI38" s="105"/>
      <c r="BJ38" s="54"/>
      <c r="BK38" s="56"/>
      <c r="BL38" s="226" t="str">
        <f t="shared" si="95"/>
        <v>Improved Rice</v>
      </c>
      <c r="BM38" s="100"/>
      <c r="BN38" s="100"/>
      <c r="BO38" s="105"/>
      <c r="BP38" s="54"/>
      <c r="BQ38" s="56"/>
      <c r="BR38" s="226" t="str">
        <f t="shared" si="96"/>
        <v>Improved Rice</v>
      </c>
      <c r="BS38" s="100"/>
      <c r="BT38" s="100"/>
      <c r="BU38" s="105"/>
      <c r="BV38" s="54"/>
      <c r="BW38" s="56"/>
      <c r="BX38" s="226" t="str">
        <f t="shared" si="97"/>
        <v>Improved Rice</v>
      </c>
      <c r="BY38" s="100"/>
      <c r="BZ38" s="100"/>
      <c r="CA38" s="105"/>
      <c r="CB38" s="54"/>
      <c r="CC38" s="56"/>
      <c r="CD38" s="226" t="str">
        <f t="shared" si="98"/>
        <v>Improved Rice</v>
      </c>
      <c r="CE38" s="100"/>
      <c r="CF38" s="100"/>
      <c r="CG38" s="105"/>
      <c r="CH38" s="54"/>
      <c r="CI38" s="56"/>
      <c r="CJ38" s="176">
        <f t="shared" si="71"/>
        <v>0</v>
      </c>
      <c r="CK38" s="226" t="str">
        <f t="shared" si="2"/>
        <v>Improved Rice</v>
      </c>
      <c r="CL38" s="127"/>
      <c r="CM38" s="126"/>
      <c r="CN38" s="111"/>
      <c r="CO38" s="51"/>
      <c r="CP38" s="52"/>
      <c r="CQ38" s="226" t="str">
        <f t="shared" si="99"/>
        <v>Improved Rice</v>
      </c>
      <c r="CR38" s="127"/>
      <c r="CS38" s="126"/>
      <c r="CT38" s="111"/>
      <c r="CU38" s="51"/>
      <c r="CV38" s="52"/>
      <c r="CW38" s="226" t="str">
        <f t="shared" si="100"/>
        <v>Improved Rice</v>
      </c>
      <c r="CX38" s="127"/>
      <c r="CY38" s="126"/>
      <c r="CZ38" s="111"/>
      <c r="DA38" s="51"/>
      <c r="DB38" s="52"/>
      <c r="DC38" s="226" t="str">
        <f t="shared" si="101"/>
        <v>Improved Rice</v>
      </c>
      <c r="DD38" s="127"/>
      <c r="DE38" s="126"/>
      <c r="DF38" s="111"/>
      <c r="DG38" s="51"/>
      <c r="DH38" s="52"/>
      <c r="DI38" s="226" t="str">
        <f t="shared" si="102"/>
        <v>Improved Rice</v>
      </c>
      <c r="DJ38" s="127"/>
      <c r="DK38" s="126"/>
      <c r="DL38" s="111"/>
      <c r="DM38" s="51"/>
      <c r="DN38" s="52"/>
      <c r="DO38" s="226" t="str">
        <f t="shared" si="103"/>
        <v>Improved Rice</v>
      </c>
      <c r="DP38" s="127"/>
      <c r="DQ38" s="126"/>
      <c r="DR38" s="111"/>
      <c r="DS38" s="51"/>
      <c r="DT38" s="52"/>
      <c r="DU38" s="226" t="str">
        <f t="shared" si="104"/>
        <v>Improved Rice</v>
      </c>
      <c r="DV38" s="119"/>
      <c r="DW38" s="103"/>
      <c r="DX38" s="112"/>
      <c r="DY38" s="41"/>
      <c r="DZ38" s="42"/>
      <c r="EA38" s="176">
        <f t="shared" si="0"/>
        <v>0</v>
      </c>
      <c r="EB38" s="226" t="str">
        <f t="shared" si="105"/>
        <v>Improved Rice</v>
      </c>
      <c r="EC38" s="127"/>
      <c r="ED38" s="126"/>
      <c r="EE38" s="111"/>
      <c r="EF38" s="51"/>
      <c r="EG38" s="52"/>
      <c r="EH38" s="226" t="str">
        <f t="shared" si="106"/>
        <v>Improved Rice</v>
      </c>
      <c r="EI38" s="127"/>
      <c r="EJ38" s="126"/>
      <c r="EK38" s="111"/>
      <c r="EL38" s="51"/>
      <c r="EM38" s="52"/>
      <c r="EN38" s="226" t="str">
        <f t="shared" si="107"/>
        <v>Improved Rice</v>
      </c>
      <c r="EO38" s="127"/>
      <c r="EP38" s="126"/>
      <c r="EQ38" s="111"/>
      <c r="ER38" s="51"/>
      <c r="ES38" s="52"/>
      <c r="ET38" s="226" t="str">
        <f t="shared" si="108"/>
        <v>Improved Rice</v>
      </c>
      <c r="EU38" s="127"/>
      <c r="EV38" s="126"/>
      <c r="EW38" s="117"/>
      <c r="EX38" s="51"/>
      <c r="EY38" s="52"/>
      <c r="EZ38" s="226" t="str">
        <f t="shared" si="109"/>
        <v>Improved Rice</v>
      </c>
      <c r="FA38" s="127"/>
      <c r="FB38" s="126"/>
      <c r="FC38" s="111"/>
      <c r="FD38" s="51"/>
      <c r="FE38" s="52"/>
      <c r="FF38" s="226" t="str">
        <f t="shared" si="110"/>
        <v>Improved Rice</v>
      </c>
      <c r="FG38" s="127"/>
      <c r="FH38" s="126"/>
      <c r="FI38" s="111"/>
      <c r="FJ38" s="51"/>
      <c r="FK38" s="52"/>
      <c r="FL38" s="226" t="str">
        <f t="shared" si="111"/>
        <v>Improved Rice</v>
      </c>
      <c r="FM38" s="119"/>
      <c r="FN38" s="103"/>
      <c r="FO38" s="118"/>
      <c r="FP38" s="41"/>
      <c r="FQ38" s="42"/>
      <c r="FR38" s="176">
        <f t="shared" si="1"/>
        <v>0</v>
      </c>
      <c r="FS38" s="34"/>
      <c r="FT38" s="34"/>
      <c r="FU38" s="34"/>
      <c r="FV38" s="33"/>
      <c r="FW38" s="37"/>
    </row>
    <row r="39" spans="1:179" ht="12.6" customHeight="1">
      <c r="A39" s="1094"/>
      <c r="B39" s="222" t="s">
        <v>86</v>
      </c>
      <c r="C39" s="226" t="str">
        <f t="shared" si="3"/>
        <v>Conservation Agriculture</v>
      </c>
      <c r="D39" s="100"/>
      <c r="E39" s="100"/>
      <c r="F39" s="105"/>
      <c r="G39" s="54"/>
      <c r="H39" s="56"/>
      <c r="I39" s="226" t="str">
        <f t="shared" si="4"/>
        <v>Conservation Agriculture</v>
      </c>
      <c r="J39" s="100"/>
      <c r="K39" s="100"/>
      <c r="L39" s="105"/>
      <c r="M39" s="55"/>
      <c r="N39" s="56"/>
      <c r="O39" s="226" t="str">
        <f t="shared" si="5"/>
        <v>Conservation Agriculture</v>
      </c>
      <c r="P39" s="100"/>
      <c r="Q39" s="100"/>
      <c r="R39" s="105"/>
      <c r="S39" s="55"/>
      <c r="T39" s="56"/>
      <c r="U39" s="226" t="str">
        <f t="shared" si="6"/>
        <v>Conservation Agriculture</v>
      </c>
      <c r="V39" s="100"/>
      <c r="W39" s="100"/>
      <c r="X39" s="105"/>
      <c r="Y39" s="55"/>
      <c r="Z39" s="56"/>
      <c r="AA39" s="226" t="str">
        <f t="shared" si="7"/>
        <v>Conservation Agriculture</v>
      </c>
      <c r="AB39" s="100"/>
      <c r="AC39" s="100"/>
      <c r="AD39" s="105"/>
      <c r="AE39" s="55"/>
      <c r="AF39" s="56"/>
      <c r="AG39" s="226" t="str">
        <f t="shared" si="8"/>
        <v>Conservation Agriculture</v>
      </c>
      <c r="AH39" s="100"/>
      <c r="AI39" s="100"/>
      <c r="AJ39" s="105"/>
      <c r="AK39" s="55"/>
      <c r="AL39" s="56"/>
      <c r="AM39" s="226" t="str">
        <f t="shared" si="9"/>
        <v>Conservation Agriculture</v>
      </c>
      <c r="AN39" s="100"/>
      <c r="AO39" s="100"/>
      <c r="AP39" s="105"/>
      <c r="AQ39" s="55"/>
      <c r="AR39" s="56"/>
      <c r="AS39" s="176"/>
      <c r="AT39" s="226" t="str">
        <f t="shared" si="10"/>
        <v>Conservation Agriculture</v>
      </c>
      <c r="AU39" s="100"/>
      <c r="AV39" s="100"/>
      <c r="AW39" s="105"/>
      <c r="AX39" s="55"/>
      <c r="AY39" s="56"/>
      <c r="AZ39" s="226" t="str">
        <f t="shared" si="11"/>
        <v>Conservation Agriculture</v>
      </c>
      <c r="BA39" s="100"/>
      <c r="BB39" s="100"/>
      <c r="BC39" s="105"/>
      <c r="BD39" s="55"/>
      <c r="BE39" s="56"/>
      <c r="BF39" s="226" t="str">
        <f t="shared" si="12"/>
        <v>Conservation Agriculture</v>
      </c>
      <c r="BG39" s="100"/>
      <c r="BH39" s="100"/>
      <c r="BI39" s="105"/>
      <c r="BJ39" s="55"/>
      <c r="BK39" s="56"/>
      <c r="BL39" s="226" t="str">
        <f t="shared" si="13"/>
        <v>Conservation Agriculture</v>
      </c>
      <c r="BM39" s="100"/>
      <c r="BN39" s="100"/>
      <c r="BO39" s="105"/>
      <c r="BP39" s="55"/>
      <c r="BQ39" s="56"/>
      <c r="BR39" s="226" t="str">
        <f t="shared" si="14"/>
        <v>Conservation Agriculture</v>
      </c>
      <c r="BS39" s="100"/>
      <c r="BT39" s="100"/>
      <c r="BU39" s="105"/>
      <c r="BV39" s="55"/>
      <c r="BW39" s="56"/>
      <c r="BX39" s="226" t="str">
        <f t="shared" si="15"/>
        <v>Conservation Agriculture</v>
      </c>
      <c r="BY39" s="100"/>
      <c r="BZ39" s="100"/>
      <c r="CA39" s="105"/>
      <c r="CB39" s="55"/>
      <c r="CC39" s="56"/>
      <c r="CD39" s="226" t="str">
        <f t="shared" si="16"/>
        <v>Conservation Agriculture</v>
      </c>
      <c r="CE39" s="100"/>
      <c r="CF39" s="100"/>
      <c r="CG39" s="105"/>
      <c r="CH39" s="55"/>
      <c r="CI39" s="56"/>
      <c r="CJ39" s="176">
        <f t="shared" ref="CJ39:CJ46" si="112">SUM(AV39+BB39+BH39+BN39+BT39+BZ39+CF39)+SUM(AY39+BE39+BK39+BQ39+BW39+CC39+CI39)</f>
        <v>0</v>
      </c>
      <c r="CK39" s="226" t="str">
        <f t="shared" si="2"/>
        <v>Conservation Agriculture</v>
      </c>
      <c r="CL39" s="119"/>
      <c r="CM39" s="103"/>
      <c r="CN39" s="111"/>
      <c r="CO39" s="41"/>
      <c r="CP39" s="42"/>
      <c r="CQ39" s="226" t="str">
        <f t="shared" si="17"/>
        <v>Conservation Agriculture</v>
      </c>
      <c r="CR39" s="127"/>
      <c r="CS39" s="126"/>
      <c r="CT39" s="111"/>
      <c r="CU39" s="51"/>
      <c r="CV39" s="52"/>
      <c r="CW39" s="226" t="str">
        <f t="shared" si="18"/>
        <v>Conservation Agriculture</v>
      </c>
      <c r="CX39" s="127"/>
      <c r="CY39" s="126"/>
      <c r="CZ39" s="111"/>
      <c r="DA39" s="51"/>
      <c r="DB39" s="52"/>
      <c r="DC39" s="226" t="str">
        <f t="shared" si="19"/>
        <v>Conservation Agriculture</v>
      </c>
      <c r="DD39" s="127"/>
      <c r="DE39" s="126"/>
      <c r="DF39" s="111"/>
      <c r="DG39" s="51"/>
      <c r="DH39" s="52"/>
      <c r="DI39" s="226" t="str">
        <f t="shared" si="20"/>
        <v>Conservation Agriculture</v>
      </c>
      <c r="DJ39" s="127"/>
      <c r="DK39" s="126"/>
      <c r="DL39" s="111"/>
      <c r="DM39" s="51"/>
      <c r="DN39" s="52"/>
      <c r="DO39" s="226" t="str">
        <f t="shared" si="21"/>
        <v>Conservation Agriculture</v>
      </c>
      <c r="DP39" s="127"/>
      <c r="DQ39" s="126"/>
      <c r="DR39" s="111"/>
      <c r="DS39" s="51"/>
      <c r="DT39" s="52"/>
      <c r="DU39" s="226" t="str">
        <f t="shared" si="22"/>
        <v>Conservation Agriculture</v>
      </c>
      <c r="DV39" s="119"/>
      <c r="DW39" s="103"/>
      <c r="DX39" s="112"/>
      <c r="DY39" s="41"/>
      <c r="DZ39" s="42"/>
      <c r="EA39" s="176">
        <f t="shared" si="0"/>
        <v>0</v>
      </c>
      <c r="EB39" s="226" t="str">
        <f t="shared" si="23"/>
        <v>Conservation Agriculture</v>
      </c>
      <c r="EC39" s="127"/>
      <c r="ED39" s="126"/>
      <c r="EE39" s="111"/>
      <c r="EF39" s="51"/>
      <c r="EG39" s="52"/>
      <c r="EH39" s="226" t="str">
        <f t="shared" si="24"/>
        <v>Conservation Agriculture</v>
      </c>
      <c r="EI39" s="127"/>
      <c r="EJ39" s="126"/>
      <c r="EK39" s="111"/>
      <c r="EL39" s="51"/>
      <c r="EM39" s="52"/>
      <c r="EN39" s="226" t="str">
        <f t="shared" si="25"/>
        <v>Conservation Agriculture</v>
      </c>
      <c r="EO39" s="127"/>
      <c r="EP39" s="126"/>
      <c r="EQ39" s="111"/>
      <c r="ER39" s="51"/>
      <c r="ES39" s="52"/>
      <c r="ET39" s="226" t="str">
        <f t="shared" si="26"/>
        <v>Conservation Agriculture</v>
      </c>
      <c r="EU39" s="127"/>
      <c r="EV39" s="126"/>
      <c r="EW39" s="117"/>
      <c r="EX39" s="51"/>
      <c r="EY39" s="52"/>
      <c r="EZ39" s="226" t="str">
        <f t="shared" si="27"/>
        <v>Conservation Agriculture</v>
      </c>
      <c r="FA39" s="127"/>
      <c r="FB39" s="126"/>
      <c r="FC39" s="111"/>
      <c r="FD39" s="51"/>
      <c r="FE39" s="52"/>
      <c r="FF39" s="226" t="str">
        <f t="shared" si="28"/>
        <v>Conservation Agriculture</v>
      </c>
      <c r="FG39" s="127"/>
      <c r="FH39" s="126"/>
      <c r="FI39" s="111"/>
      <c r="FJ39" s="51"/>
      <c r="FK39" s="52"/>
      <c r="FL39" s="226" t="str">
        <f t="shared" si="29"/>
        <v>Conservation Agriculture</v>
      </c>
      <c r="FM39" s="119"/>
      <c r="FN39" s="103"/>
      <c r="FO39" s="118"/>
      <c r="FP39" s="41"/>
      <c r="FQ39" s="42"/>
      <c r="FR39" s="176">
        <f t="shared" si="1"/>
        <v>0</v>
      </c>
      <c r="FS39" s="34"/>
      <c r="FT39" s="34"/>
      <c r="FU39" s="34"/>
      <c r="FV39" s="33"/>
      <c r="FW39" s="37"/>
    </row>
    <row r="40" spans="1:179" ht="12.6" customHeight="1">
      <c r="A40" s="1094"/>
      <c r="B40" s="195" t="s">
        <v>87</v>
      </c>
      <c r="C40" s="226" t="str">
        <f t="shared" si="3"/>
        <v>Regenerative Agriculture</v>
      </c>
      <c r="D40" s="100"/>
      <c r="E40" s="100"/>
      <c r="F40" s="105"/>
      <c r="G40" s="54"/>
      <c r="H40" s="56"/>
      <c r="I40" s="226" t="str">
        <f t="shared" si="4"/>
        <v>Regenerative Agriculture</v>
      </c>
      <c r="J40" s="100"/>
      <c r="K40" s="100"/>
      <c r="L40" s="105"/>
      <c r="M40" s="55"/>
      <c r="N40" s="56"/>
      <c r="O40" s="226" t="str">
        <f t="shared" si="5"/>
        <v>Regenerative Agriculture</v>
      </c>
      <c r="P40" s="100"/>
      <c r="Q40" s="100"/>
      <c r="R40" s="105"/>
      <c r="S40" s="55"/>
      <c r="T40" s="56"/>
      <c r="U40" s="226" t="str">
        <f t="shared" si="6"/>
        <v>Regenerative Agriculture</v>
      </c>
      <c r="V40" s="100"/>
      <c r="W40" s="100"/>
      <c r="X40" s="105"/>
      <c r="Y40" s="55"/>
      <c r="Z40" s="56"/>
      <c r="AA40" s="226" t="str">
        <f t="shared" si="7"/>
        <v>Regenerative Agriculture</v>
      </c>
      <c r="AB40" s="100"/>
      <c r="AC40" s="100"/>
      <c r="AD40" s="105"/>
      <c r="AE40" s="55"/>
      <c r="AF40" s="56"/>
      <c r="AG40" s="226" t="str">
        <f t="shared" si="8"/>
        <v>Regenerative Agriculture</v>
      </c>
      <c r="AH40" s="100"/>
      <c r="AI40" s="100"/>
      <c r="AJ40" s="105"/>
      <c r="AK40" s="55"/>
      <c r="AL40" s="56"/>
      <c r="AM40" s="226" t="str">
        <f t="shared" si="9"/>
        <v>Regenerative Agriculture</v>
      </c>
      <c r="AN40" s="100"/>
      <c r="AO40" s="100"/>
      <c r="AP40" s="105"/>
      <c r="AQ40" s="55"/>
      <c r="AR40" s="56"/>
      <c r="AS40" s="176"/>
      <c r="AT40" s="226" t="str">
        <f t="shared" si="10"/>
        <v>Regenerative Agriculture</v>
      </c>
      <c r="AU40" s="100"/>
      <c r="AV40" s="100"/>
      <c r="AW40" s="105"/>
      <c r="AX40" s="55"/>
      <c r="AY40" s="56"/>
      <c r="AZ40" s="226" t="str">
        <f t="shared" si="11"/>
        <v>Regenerative Agriculture</v>
      </c>
      <c r="BA40" s="100"/>
      <c r="BB40" s="100"/>
      <c r="BC40" s="105"/>
      <c r="BD40" s="55"/>
      <c r="BE40" s="56"/>
      <c r="BF40" s="226" t="str">
        <f t="shared" si="12"/>
        <v>Regenerative Agriculture</v>
      </c>
      <c r="BG40" s="100"/>
      <c r="BH40" s="100"/>
      <c r="BI40" s="105"/>
      <c r="BJ40" s="55"/>
      <c r="BK40" s="56"/>
      <c r="BL40" s="226" t="str">
        <f t="shared" si="13"/>
        <v>Regenerative Agriculture</v>
      </c>
      <c r="BM40" s="100"/>
      <c r="BN40" s="100"/>
      <c r="BO40" s="105"/>
      <c r="BP40" s="55"/>
      <c r="BQ40" s="56"/>
      <c r="BR40" s="226" t="str">
        <f t="shared" si="14"/>
        <v>Regenerative Agriculture</v>
      </c>
      <c r="BS40" s="100"/>
      <c r="BT40" s="100"/>
      <c r="BU40" s="105"/>
      <c r="BV40" s="55"/>
      <c r="BW40" s="56"/>
      <c r="BX40" s="226" t="str">
        <f t="shared" si="15"/>
        <v>Regenerative Agriculture</v>
      </c>
      <c r="BY40" s="100"/>
      <c r="BZ40" s="100"/>
      <c r="CA40" s="105"/>
      <c r="CB40" s="55"/>
      <c r="CC40" s="56"/>
      <c r="CD40" s="226" t="str">
        <f t="shared" si="16"/>
        <v>Regenerative Agriculture</v>
      </c>
      <c r="CE40" s="100"/>
      <c r="CF40" s="100"/>
      <c r="CG40" s="105"/>
      <c r="CH40" s="55"/>
      <c r="CI40" s="56"/>
      <c r="CJ40" s="176">
        <f t="shared" si="112"/>
        <v>0</v>
      </c>
      <c r="CK40" s="226" t="str">
        <f t="shared" si="2"/>
        <v>Regenerative Agriculture</v>
      </c>
      <c r="CL40" s="127">
        <f>'Advance Control'!$F$159</f>
        <v>1.0042941285159587E-2</v>
      </c>
      <c r="CM40" s="126">
        <f>CL40*$CK$48</f>
        <v>0.2731025330221028</v>
      </c>
      <c r="CN40" s="111">
        <f>'Advance Control'!$I$159</f>
        <v>0.5710238079433162</v>
      </c>
      <c r="CO40" s="51">
        <f t="shared" ref="CO40" si="113">(CL40+CN40)</f>
        <v>0.58106674922847579</v>
      </c>
      <c r="CP40" s="52">
        <f>CN40*$CK$48</f>
        <v>15.528125071854218</v>
      </c>
      <c r="CQ40" s="226" t="str">
        <f t="shared" si="17"/>
        <v>Regenerative Agriculture</v>
      </c>
      <c r="CR40" s="127">
        <f>'Advance Control'!$F$159</f>
        <v>1.0042941285159587E-2</v>
      </c>
      <c r="CS40" s="126">
        <f>CR40*$CQ$48</f>
        <v>3.5203220798631342E-2</v>
      </c>
      <c r="CT40" s="111">
        <f>'Advance Control'!$I$159</f>
        <v>0.5710238079433162</v>
      </c>
      <c r="CU40" s="51">
        <f t="shared" ref="CU40" si="114">(CR40+CT40)</f>
        <v>0.58106674922847579</v>
      </c>
      <c r="CV40" s="52">
        <f>CT40*$CQ$48</f>
        <v>2.0015926232694681</v>
      </c>
      <c r="CW40" s="226" t="str">
        <f t="shared" si="18"/>
        <v>Regenerative Agriculture</v>
      </c>
      <c r="CX40" s="127">
        <f>'Advance Control'!$F$159</f>
        <v>1.0042941285159587E-2</v>
      </c>
      <c r="CY40" s="126">
        <f>CX40*$CW$48</f>
        <v>4.7889464230044939E-3</v>
      </c>
      <c r="CZ40" s="111">
        <f>'Advance Control'!$I$159</f>
        <v>0.5710238079433162</v>
      </c>
      <c r="DA40" s="51">
        <f t="shared" ref="DA40" si="115">(CX40+CZ40)</f>
        <v>0.58106674922847579</v>
      </c>
      <c r="DB40" s="52">
        <f>CZ40*$CW$48</f>
        <v>0.27229098974634652</v>
      </c>
      <c r="DC40" s="226" t="str">
        <f t="shared" si="19"/>
        <v>Regenerative Agriculture</v>
      </c>
      <c r="DD40" s="127"/>
      <c r="DE40" s="126"/>
      <c r="DF40" s="111"/>
      <c r="DG40" s="51"/>
      <c r="DH40" s="52"/>
      <c r="DI40" s="226" t="str">
        <f t="shared" si="20"/>
        <v>Regenerative Agriculture</v>
      </c>
      <c r="DJ40" s="127"/>
      <c r="DK40" s="126"/>
      <c r="DL40" s="111"/>
      <c r="DM40" s="51"/>
      <c r="DN40" s="52"/>
      <c r="DO40" s="226" t="str">
        <f t="shared" si="21"/>
        <v>Regenerative Agriculture</v>
      </c>
      <c r="DP40" s="127"/>
      <c r="DQ40" s="126"/>
      <c r="DR40" s="111"/>
      <c r="DS40" s="51"/>
      <c r="DT40" s="52"/>
      <c r="DU40" s="226" t="str">
        <f t="shared" si="22"/>
        <v>Regenerative Agriculture</v>
      </c>
      <c r="DV40" s="119"/>
      <c r="DW40" s="103"/>
      <c r="DX40" s="112"/>
      <c r="DY40" s="41"/>
      <c r="DZ40" s="42"/>
      <c r="EA40" s="176">
        <f t="shared" si="0"/>
        <v>18.11510338511377</v>
      </c>
      <c r="EB40" s="226" t="str">
        <f t="shared" si="23"/>
        <v>Regenerative Agriculture</v>
      </c>
      <c r="EC40" s="127">
        <f>'Advance Control'!$F159</f>
        <v>1.0042941285159587E-2</v>
      </c>
      <c r="ED40" s="126">
        <f>EC40*$EB$48</f>
        <v>2.2469388387790961</v>
      </c>
      <c r="EE40" s="111">
        <f>'Advance Control'!$I$159</f>
        <v>0.5710238079433162</v>
      </c>
      <c r="EF40" s="51">
        <f t="shared" ref="EF40" si="116">(EC40+EE40)</f>
        <v>0.58106674922847579</v>
      </c>
      <c r="EG40" s="52">
        <f>EE40*$EB$48</f>
        <v>127.75695242103411</v>
      </c>
      <c r="EH40" s="226" t="str">
        <f t="shared" si="24"/>
        <v>Regenerative Agriculture</v>
      </c>
      <c r="EI40" s="127">
        <f>'Advance Control'!$F159</f>
        <v>1.0042941285159587E-2</v>
      </c>
      <c r="EJ40" s="126">
        <f>EI40*$EH$48</f>
        <v>0.74368993549382423</v>
      </c>
      <c r="EK40" s="111">
        <f>'Advance Control'!$I$159</f>
        <v>0.5710238079433162</v>
      </c>
      <c r="EL40" s="51">
        <f t="shared" ref="EL40" si="117">(EI40+EK40)</f>
        <v>0.58106674922847579</v>
      </c>
      <c r="EM40" s="52">
        <f>EK40*$EH$48</f>
        <v>42.284889141224781</v>
      </c>
      <c r="EN40" s="226" t="str">
        <f t="shared" si="25"/>
        <v>Regenerative Agriculture</v>
      </c>
      <c r="EO40" s="127">
        <f>'Advance Control'!$F159</f>
        <v>1.0042941285159587E-2</v>
      </c>
      <c r="EP40" s="126">
        <f>EO40*$EN$48</f>
        <v>0.30271364325433159</v>
      </c>
      <c r="EQ40" s="111">
        <f>'Advance Control'!$I$159</f>
        <v>0.5710238079433162</v>
      </c>
      <c r="ER40" s="51">
        <f t="shared" ref="ER40" si="118">(EO40+EQ40)</f>
        <v>0.58106674922847579</v>
      </c>
      <c r="ES40" s="52">
        <f>EQ40*$EN$48</f>
        <v>17.21176021838469</v>
      </c>
      <c r="ET40" s="226" t="str">
        <f t="shared" si="26"/>
        <v>Regenerative Agriculture</v>
      </c>
      <c r="EU40" s="127"/>
      <c r="EV40" s="126"/>
      <c r="EW40" s="117"/>
      <c r="EX40" s="51"/>
      <c r="EY40" s="52"/>
      <c r="EZ40" s="226" t="str">
        <f t="shared" si="27"/>
        <v>Regenerative Agriculture</v>
      </c>
      <c r="FA40" s="127"/>
      <c r="FB40" s="126"/>
      <c r="FC40" s="112"/>
      <c r="FD40" s="51"/>
      <c r="FE40" s="52"/>
      <c r="FF40" s="226" t="str">
        <f t="shared" si="28"/>
        <v>Regenerative Agriculture</v>
      </c>
      <c r="FG40" s="127"/>
      <c r="FH40" s="126"/>
      <c r="FI40" s="112"/>
      <c r="FJ40" s="51"/>
      <c r="FK40" s="52"/>
      <c r="FL40" s="226" t="str">
        <f t="shared" si="29"/>
        <v>Regenerative Agriculture</v>
      </c>
      <c r="FM40" s="119"/>
      <c r="FN40" s="103"/>
      <c r="FO40" s="118"/>
      <c r="FP40" s="41"/>
      <c r="FQ40" s="42"/>
      <c r="FR40" s="176">
        <f t="shared" si="1"/>
        <v>190.54694419817082</v>
      </c>
      <c r="FS40" s="34"/>
      <c r="FT40" s="34"/>
      <c r="FU40" s="34"/>
      <c r="FV40" s="33"/>
      <c r="FW40" s="37"/>
    </row>
    <row r="41" spans="1:179" ht="12.6" customHeight="1">
      <c r="A41" s="1094"/>
      <c r="B41" s="195" t="s">
        <v>102</v>
      </c>
      <c r="C41" s="226" t="str">
        <f>$B41</f>
        <v>Tree Intercropping</v>
      </c>
      <c r="D41" s="102"/>
      <c r="E41" s="103"/>
      <c r="F41" s="106"/>
      <c r="G41" s="41"/>
      <c r="H41" s="42"/>
      <c r="I41" s="226" t="str">
        <f>$B41</f>
        <v>Tree Intercropping</v>
      </c>
      <c r="J41" s="99"/>
      <c r="K41" s="100"/>
      <c r="L41" s="104"/>
      <c r="M41" s="55"/>
      <c r="N41" s="56"/>
      <c r="O41" s="226" t="str">
        <f>$B41</f>
        <v>Tree Intercropping</v>
      </c>
      <c r="P41" s="99"/>
      <c r="Q41" s="100"/>
      <c r="R41" s="104"/>
      <c r="S41" s="55"/>
      <c r="T41" s="56"/>
      <c r="U41" s="226" t="str">
        <f>$B41</f>
        <v>Tree Intercropping</v>
      </c>
      <c r="V41" s="99"/>
      <c r="W41" s="100"/>
      <c r="X41" s="104"/>
      <c r="Y41" s="55"/>
      <c r="Z41" s="56"/>
      <c r="AA41" s="226" t="str">
        <f>$B41</f>
        <v>Tree Intercropping</v>
      </c>
      <c r="AB41" s="102"/>
      <c r="AC41" s="103"/>
      <c r="AD41" s="106"/>
      <c r="AE41" s="41"/>
      <c r="AF41" s="42"/>
      <c r="AG41" s="226" t="str">
        <f>$B41</f>
        <v>Tree Intercropping</v>
      </c>
      <c r="AH41" s="99"/>
      <c r="AI41" s="100"/>
      <c r="AJ41" s="104"/>
      <c r="AK41" s="55"/>
      <c r="AL41" s="56"/>
      <c r="AM41" s="226" t="str">
        <f>$B41</f>
        <v>Tree Intercropping</v>
      </c>
      <c r="AN41" s="99"/>
      <c r="AO41" s="100"/>
      <c r="AP41" s="104"/>
      <c r="AQ41" s="55"/>
      <c r="AR41" s="56"/>
      <c r="AS41" s="176"/>
      <c r="AT41" s="226" t="str">
        <f>$B41</f>
        <v>Tree Intercropping</v>
      </c>
      <c r="AU41" s="99"/>
      <c r="AV41" s="100"/>
      <c r="AW41" s="104"/>
      <c r="AX41" s="55"/>
      <c r="AY41" s="56"/>
      <c r="AZ41" s="226" t="str">
        <f>$B41</f>
        <v>Tree Intercropping</v>
      </c>
      <c r="BA41" s="99"/>
      <c r="BB41" s="100"/>
      <c r="BC41" s="104"/>
      <c r="BD41" s="55"/>
      <c r="BE41" s="56"/>
      <c r="BF41" s="226" t="str">
        <f>$B41</f>
        <v>Tree Intercropping</v>
      </c>
      <c r="BG41" s="99"/>
      <c r="BH41" s="100"/>
      <c r="BI41" s="104"/>
      <c r="BJ41" s="55"/>
      <c r="BK41" s="56"/>
      <c r="BL41" s="226" t="str">
        <f>$B41</f>
        <v>Tree Intercropping</v>
      </c>
      <c r="BM41" s="99"/>
      <c r="BN41" s="100"/>
      <c r="BO41" s="104"/>
      <c r="BP41" s="55"/>
      <c r="BQ41" s="56"/>
      <c r="BR41" s="226" t="str">
        <f>$B41</f>
        <v>Tree Intercropping</v>
      </c>
      <c r="BS41" s="102"/>
      <c r="BT41" s="103"/>
      <c r="BU41" s="106"/>
      <c r="BV41" s="41"/>
      <c r="BW41" s="42"/>
      <c r="BX41" s="226" t="str">
        <f>$B41</f>
        <v>Tree Intercropping</v>
      </c>
      <c r="BY41" s="99"/>
      <c r="BZ41" s="100"/>
      <c r="CA41" s="104"/>
      <c r="CB41" s="55"/>
      <c r="CC41" s="56"/>
      <c r="CD41" s="226" t="str">
        <f>$B41</f>
        <v>Tree Intercropping</v>
      </c>
      <c r="CE41" s="99"/>
      <c r="CF41" s="100"/>
      <c r="CG41" s="104"/>
      <c r="CH41" s="55"/>
      <c r="CI41" s="56"/>
      <c r="CJ41" s="176">
        <f>SUM(AV41+BB41+BH41+BN41+BT41+BZ41+CF41)+SUM(AY41+BE41+BK41+BQ41+BW41+CC41+CI41)</f>
        <v>0</v>
      </c>
      <c r="CK41" s="226" t="str">
        <f t="shared" si="2"/>
        <v>Tree Intercropping</v>
      </c>
      <c r="CL41" s="125"/>
      <c r="CM41" s="126"/>
      <c r="CN41" s="111"/>
      <c r="CO41" s="51"/>
      <c r="CP41" s="52"/>
      <c r="CQ41" s="226" t="str">
        <f>$B41</f>
        <v>Tree Intercropping</v>
      </c>
      <c r="CR41" s="102"/>
      <c r="CS41" s="126"/>
      <c r="CT41" s="111"/>
      <c r="CU41" s="51"/>
      <c r="CV41" s="52"/>
      <c r="CW41" s="226" t="str">
        <f>$B41</f>
        <v>Tree Intercropping</v>
      </c>
      <c r="CX41" s="102"/>
      <c r="CY41" s="126"/>
      <c r="CZ41" s="111"/>
      <c r="DA41" s="51"/>
      <c r="DB41" s="52"/>
      <c r="DC41" s="226" t="str">
        <f>$B41</f>
        <v>Tree Intercropping</v>
      </c>
      <c r="DD41" s="125"/>
      <c r="DE41" s="126"/>
      <c r="DF41" s="111"/>
      <c r="DG41" s="51"/>
      <c r="DH41" s="52"/>
      <c r="DI41" s="226" t="str">
        <f>$B41</f>
        <v>Tree Intercropping</v>
      </c>
      <c r="DJ41" s="102"/>
      <c r="DK41" s="126"/>
      <c r="DL41" s="111"/>
      <c r="DM41" s="51"/>
      <c r="DN41" s="52"/>
      <c r="DO41" s="226" t="str">
        <f>$B41</f>
        <v>Tree Intercropping</v>
      </c>
      <c r="DP41" s="125"/>
      <c r="DQ41" s="126"/>
      <c r="DR41" s="111"/>
      <c r="DS41" s="51"/>
      <c r="DT41" s="52"/>
      <c r="DU41" s="226" t="str">
        <f>$B41</f>
        <v>Tree Intercropping</v>
      </c>
      <c r="DV41" s="125"/>
      <c r="DW41" s="126"/>
      <c r="DX41" s="111"/>
      <c r="DY41" s="51"/>
      <c r="DZ41" s="52"/>
      <c r="EA41" s="176">
        <f t="shared" si="0"/>
        <v>0</v>
      </c>
      <c r="EB41" s="226" t="str">
        <f>$B41</f>
        <v>Tree Intercropping</v>
      </c>
      <c r="EC41" s="102"/>
      <c r="ED41" s="126"/>
      <c r="EE41" s="113"/>
      <c r="EF41" s="51"/>
      <c r="EG41" s="52"/>
      <c r="EH41" s="226" t="str">
        <f>$B41</f>
        <v>Tree Intercropping</v>
      </c>
      <c r="EI41" s="102"/>
      <c r="EJ41" s="126"/>
      <c r="EK41" s="113"/>
      <c r="EL41" s="51"/>
      <c r="EM41" s="52"/>
      <c r="EN41" s="226" t="str">
        <f>$B41</f>
        <v>Tree Intercropping</v>
      </c>
      <c r="EO41" s="102"/>
      <c r="EP41" s="126"/>
      <c r="EQ41" s="113"/>
      <c r="ER41" s="51"/>
      <c r="ES41" s="52"/>
      <c r="ET41" s="226" t="str">
        <f>$B41</f>
        <v>Tree Intercropping</v>
      </c>
      <c r="EU41" s="102"/>
      <c r="EV41" s="126"/>
      <c r="EW41" s="111"/>
      <c r="EX41" s="51"/>
      <c r="EY41" s="52"/>
      <c r="EZ41" s="226" t="str">
        <f>$B41</f>
        <v>Tree Intercropping</v>
      </c>
      <c r="FA41" s="102"/>
      <c r="FB41" s="126"/>
      <c r="FC41" s="111"/>
      <c r="FD41" s="51"/>
      <c r="FE41" s="52"/>
      <c r="FF41" s="226" t="str">
        <f>$B41</f>
        <v>Tree Intercropping</v>
      </c>
      <c r="FG41" s="102"/>
      <c r="FH41" s="126"/>
      <c r="FI41" s="111"/>
      <c r="FJ41" s="51"/>
      <c r="FK41" s="52"/>
      <c r="FL41" s="226" t="str">
        <f>$B41</f>
        <v>Tree Intercropping</v>
      </c>
      <c r="FM41" s="102"/>
      <c r="FN41" s="126"/>
      <c r="FO41" s="111"/>
      <c r="FP41" s="51"/>
      <c r="FQ41" s="52"/>
      <c r="FR41" s="176">
        <f t="shared" si="1"/>
        <v>0</v>
      </c>
      <c r="FS41" s="34"/>
      <c r="FT41" s="34"/>
      <c r="FU41" s="34"/>
      <c r="FV41" s="33"/>
      <c r="FW41" s="37"/>
    </row>
    <row r="42" spans="1:179" ht="12.6" customHeight="1">
      <c r="A42" s="1094"/>
      <c r="B42" s="195" t="s">
        <v>98</v>
      </c>
      <c r="C42" s="226" t="str">
        <f t="shared" si="3"/>
        <v>Biochar</v>
      </c>
      <c r="D42" s="99"/>
      <c r="E42" s="100"/>
      <c r="F42" s="104"/>
      <c r="G42" s="55"/>
      <c r="H42" s="56"/>
      <c r="I42" s="226" t="str">
        <f t="shared" si="4"/>
        <v>Biochar</v>
      </c>
      <c r="J42" s="99"/>
      <c r="K42" s="100"/>
      <c r="L42" s="104"/>
      <c r="M42" s="55"/>
      <c r="N42" s="56"/>
      <c r="O42" s="226" t="str">
        <f t="shared" si="5"/>
        <v>Biochar</v>
      </c>
      <c r="P42" s="99"/>
      <c r="Q42" s="100"/>
      <c r="R42" s="104"/>
      <c r="S42" s="55"/>
      <c r="T42" s="56"/>
      <c r="U42" s="226" t="str">
        <f t="shared" si="6"/>
        <v>Biochar</v>
      </c>
      <c r="V42" s="99"/>
      <c r="W42" s="100"/>
      <c r="X42" s="104"/>
      <c r="Y42" s="55"/>
      <c r="Z42" s="56"/>
      <c r="AA42" s="226" t="str">
        <f t="shared" si="7"/>
        <v>Biochar</v>
      </c>
      <c r="AB42" s="99"/>
      <c r="AC42" s="100"/>
      <c r="AD42" s="104"/>
      <c r="AE42" s="55"/>
      <c r="AF42" s="56"/>
      <c r="AG42" s="226" t="str">
        <f t="shared" si="8"/>
        <v>Biochar</v>
      </c>
      <c r="AH42" s="99"/>
      <c r="AI42" s="100"/>
      <c r="AJ42" s="104"/>
      <c r="AK42" s="55"/>
      <c r="AL42" s="56"/>
      <c r="AM42" s="226" t="str">
        <f t="shared" si="9"/>
        <v>Biochar</v>
      </c>
      <c r="AN42" s="99"/>
      <c r="AO42" s="100"/>
      <c r="AP42" s="104"/>
      <c r="AQ42" s="55"/>
      <c r="AR42" s="56"/>
      <c r="AS42" s="176"/>
      <c r="AT42" s="226" t="str">
        <f t="shared" si="10"/>
        <v>Biochar</v>
      </c>
      <c r="AU42" s="99"/>
      <c r="AV42" s="100"/>
      <c r="AW42" s="104"/>
      <c r="AX42" s="55"/>
      <c r="AY42" s="56"/>
      <c r="AZ42" s="226" t="str">
        <f t="shared" si="11"/>
        <v>Biochar</v>
      </c>
      <c r="BA42" s="99"/>
      <c r="BB42" s="100"/>
      <c r="BC42" s="104"/>
      <c r="BD42" s="55"/>
      <c r="BE42" s="56"/>
      <c r="BF42" s="226" t="str">
        <f t="shared" si="12"/>
        <v>Biochar</v>
      </c>
      <c r="BG42" s="99"/>
      <c r="BH42" s="100"/>
      <c r="BI42" s="104"/>
      <c r="BJ42" s="55"/>
      <c r="BK42" s="56"/>
      <c r="BL42" s="226" t="str">
        <f t="shared" si="13"/>
        <v>Biochar</v>
      </c>
      <c r="BM42" s="99"/>
      <c r="BN42" s="100"/>
      <c r="BO42" s="104"/>
      <c r="BP42" s="55"/>
      <c r="BQ42" s="56"/>
      <c r="BR42" s="226" t="str">
        <f t="shared" si="14"/>
        <v>Biochar</v>
      </c>
      <c r="BS42" s="99"/>
      <c r="BT42" s="100"/>
      <c r="BU42" s="104"/>
      <c r="BV42" s="55"/>
      <c r="BW42" s="56"/>
      <c r="BX42" s="226" t="str">
        <f t="shared" si="15"/>
        <v>Biochar</v>
      </c>
      <c r="BY42" s="99"/>
      <c r="BZ42" s="100"/>
      <c r="CA42" s="104"/>
      <c r="CB42" s="55"/>
      <c r="CC42" s="56"/>
      <c r="CD42" s="226" t="str">
        <f t="shared" si="16"/>
        <v>Biochar</v>
      </c>
      <c r="CE42" s="99"/>
      <c r="CF42" s="100"/>
      <c r="CG42" s="104"/>
      <c r="CH42" s="55"/>
      <c r="CI42" s="56"/>
      <c r="CJ42" s="176">
        <f t="shared" si="112"/>
        <v>0</v>
      </c>
      <c r="CK42" s="226" t="str">
        <f t="shared" si="2"/>
        <v>Biochar</v>
      </c>
      <c r="CL42" s="125"/>
      <c r="CM42" s="126"/>
      <c r="CN42" s="113"/>
      <c r="CO42" s="51"/>
      <c r="CP42" s="52"/>
      <c r="CQ42" s="226" t="str">
        <f t="shared" si="17"/>
        <v>Biochar</v>
      </c>
      <c r="CR42" s="125"/>
      <c r="CS42" s="126"/>
      <c r="CT42" s="113"/>
      <c r="CU42" s="51"/>
      <c r="CV42" s="52"/>
      <c r="CW42" s="226" t="str">
        <f t="shared" si="18"/>
        <v>Biochar</v>
      </c>
      <c r="CX42" s="125"/>
      <c r="CY42" s="126"/>
      <c r="CZ42" s="113"/>
      <c r="DA42" s="51"/>
      <c r="DB42" s="52"/>
      <c r="DC42" s="226" t="str">
        <f t="shared" si="19"/>
        <v>Biochar</v>
      </c>
      <c r="DD42" s="127"/>
      <c r="DE42" s="126"/>
      <c r="DF42" s="113"/>
      <c r="DG42" s="51"/>
      <c r="DH42" s="52"/>
      <c r="DI42" s="226" t="str">
        <f t="shared" si="20"/>
        <v>Biochar</v>
      </c>
      <c r="DJ42" s="125"/>
      <c r="DK42" s="126"/>
      <c r="DL42" s="113"/>
      <c r="DM42" s="51"/>
      <c r="DN42" s="52"/>
      <c r="DO42" s="226" t="str">
        <f t="shared" si="21"/>
        <v>Biochar</v>
      </c>
      <c r="DP42" s="125"/>
      <c r="DQ42" s="126"/>
      <c r="DR42" s="113"/>
      <c r="DS42" s="51"/>
      <c r="DT42" s="52"/>
      <c r="DU42" s="226" t="str">
        <f t="shared" si="22"/>
        <v>Biochar</v>
      </c>
      <c r="DV42" s="125"/>
      <c r="DW42" s="126"/>
      <c r="DX42" s="113"/>
      <c r="DY42" s="51"/>
      <c r="DZ42" s="52"/>
      <c r="EA42" s="176">
        <f t="shared" si="0"/>
        <v>0</v>
      </c>
      <c r="EB42" s="226" t="str">
        <f t="shared" si="23"/>
        <v>Biochar</v>
      </c>
      <c r="EC42" s="125"/>
      <c r="ED42" s="126"/>
      <c r="EE42" s="113"/>
      <c r="EF42" s="51"/>
      <c r="EG42" s="52"/>
      <c r="EH42" s="226" t="str">
        <f t="shared" si="24"/>
        <v>Biochar</v>
      </c>
      <c r="EI42" s="125"/>
      <c r="EJ42" s="126"/>
      <c r="EK42" s="113"/>
      <c r="EL42" s="51"/>
      <c r="EM42" s="52"/>
      <c r="EN42" s="226" t="str">
        <f t="shared" si="25"/>
        <v>Biochar</v>
      </c>
      <c r="EO42" s="125"/>
      <c r="EP42" s="126"/>
      <c r="EQ42" s="113"/>
      <c r="ER42" s="51"/>
      <c r="ES42" s="52"/>
      <c r="ET42" s="226" t="str">
        <f t="shared" si="26"/>
        <v>Biochar</v>
      </c>
      <c r="EU42" s="125"/>
      <c r="EV42" s="126"/>
      <c r="EW42" s="113"/>
      <c r="EX42" s="51"/>
      <c r="EY42" s="52"/>
      <c r="EZ42" s="226" t="str">
        <f t="shared" si="27"/>
        <v>Biochar</v>
      </c>
      <c r="FA42" s="125"/>
      <c r="FB42" s="126"/>
      <c r="FC42" s="113"/>
      <c r="FD42" s="51"/>
      <c r="FE42" s="52"/>
      <c r="FF42" s="226" t="str">
        <f t="shared" si="28"/>
        <v>Biochar</v>
      </c>
      <c r="FG42" s="102"/>
      <c r="FH42" s="103"/>
      <c r="FI42" s="106"/>
      <c r="FJ42" s="41"/>
      <c r="FK42" s="42"/>
      <c r="FL42" s="226" t="str">
        <f t="shared" si="29"/>
        <v>Biochar</v>
      </c>
      <c r="FM42" s="102"/>
      <c r="FN42" s="103"/>
      <c r="FO42" s="106"/>
      <c r="FP42" s="41"/>
      <c r="FQ42" s="42"/>
      <c r="FR42" s="176">
        <f t="shared" si="1"/>
        <v>0</v>
      </c>
      <c r="FS42" s="34"/>
      <c r="FT42" s="34"/>
      <c r="FU42" s="34"/>
      <c r="FV42" s="33"/>
      <c r="FW42" s="37"/>
    </row>
    <row r="43" spans="1:179" ht="12.6" customHeight="1">
      <c r="A43" s="1094"/>
      <c r="B43" s="195" t="s">
        <v>99</v>
      </c>
      <c r="C43" s="226" t="str">
        <f t="shared" si="3"/>
        <v>Irrigation Efficiency</v>
      </c>
      <c r="D43" s="99"/>
      <c r="E43" s="100"/>
      <c r="F43" s="104"/>
      <c r="G43" s="55"/>
      <c r="H43" s="56"/>
      <c r="I43" s="226" t="str">
        <f t="shared" si="4"/>
        <v>Irrigation Efficiency</v>
      </c>
      <c r="J43" s="99"/>
      <c r="K43" s="100"/>
      <c r="L43" s="104"/>
      <c r="M43" s="55"/>
      <c r="N43" s="56"/>
      <c r="O43" s="226" t="str">
        <f t="shared" si="5"/>
        <v>Irrigation Efficiency</v>
      </c>
      <c r="P43" s="99"/>
      <c r="Q43" s="100"/>
      <c r="R43" s="104"/>
      <c r="S43" s="55"/>
      <c r="T43" s="56"/>
      <c r="U43" s="226" t="str">
        <f t="shared" si="6"/>
        <v>Irrigation Efficiency</v>
      </c>
      <c r="V43" s="99"/>
      <c r="W43" s="100"/>
      <c r="X43" s="104"/>
      <c r="Y43" s="55"/>
      <c r="Z43" s="56"/>
      <c r="AA43" s="226" t="str">
        <f t="shared" si="7"/>
        <v>Irrigation Efficiency</v>
      </c>
      <c r="AB43" s="99"/>
      <c r="AC43" s="100"/>
      <c r="AD43" s="104"/>
      <c r="AE43" s="55"/>
      <c r="AF43" s="56"/>
      <c r="AG43" s="226" t="str">
        <f t="shared" si="8"/>
        <v>Irrigation Efficiency</v>
      </c>
      <c r="AH43" s="99"/>
      <c r="AI43" s="100"/>
      <c r="AJ43" s="104"/>
      <c r="AK43" s="55"/>
      <c r="AL43" s="56"/>
      <c r="AM43" s="226" t="str">
        <f t="shared" si="9"/>
        <v>Irrigation Efficiency</v>
      </c>
      <c r="AN43" s="99"/>
      <c r="AO43" s="100"/>
      <c r="AP43" s="104"/>
      <c r="AQ43" s="55"/>
      <c r="AR43" s="56"/>
      <c r="AS43" s="176"/>
      <c r="AT43" s="226" t="str">
        <f t="shared" si="10"/>
        <v>Irrigation Efficiency</v>
      </c>
      <c r="AU43" s="99"/>
      <c r="AV43" s="100"/>
      <c r="AW43" s="104"/>
      <c r="AX43" s="55"/>
      <c r="AY43" s="56"/>
      <c r="AZ43" s="226" t="str">
        <f t="shared" si="11"/>
        <v>Irrigation Efficiency</v>
      </c>
      <c r="BA43" s="99"/>
      <c r="BB43" s="100"/>
      <c r="BC43" s="104"/>
      <c r="BD43" s="55"/>
      <c r="BE43" s="56"/>
      <c r="BF43" s="226" t="str">
        <f t="shared" si="12"/>
        <v>Irrigation Efficiency</v>
      </c>
      <c r="BG43" s="99"/>
      <c r="BH43" s="100"/>
      <c r="BI43" s="104"/>
      <c r="BJ43" s="55"/>
      <c r="BK43" s="56"/>
      <c r="BL43" s="226" t="str">
        <f t="shared" si="13"/>
        <v>Irrigation Efficiency</v>
      </c>
      <c r="BM43" s="99"/>
      <c r="BN43" s="100"/>
      <c r="BO43" s="104"/>
      <c r="BP43" s="55"/>
      <c r="BQ43" s="56"/>
      <c r="BR43" s="226" t="str">
        <f t="shared" si="14"/>
        <v>Irrigation Efficiency</v>
      </c>
      <c r="BS43" s="99"/>
      <c r="BT43" s="100"/>
      <c r="BU43" s="104"/>
      <c r="BV43" s="55"/>
      <c r="BW43" s="56"/>
      <c r="BX43" s="226" t="str">
        <f t="shared" si="15"/>
        <v>Irrigation Efficiency</v>
      </c>
      <c r="BY43" s="99"/>
      <c r="BZ43" s="100"/>
      <c r="CA43" s="104"/>
      <c r="CB43" s="55"/>
      <c r="CC43" s="56"/>
      <c r="CD43" s="226" t="str">
        <f t="shared" si="16"/>
        <v>Irrigation Efficiency</v>
      </c>
      <c r="CE43" s="99"/>
      <c r="CF43" s="100"/>
      <c r="CG43" s="104"/>
      <c r="CH43" s="55"/>
      <c r="CI43" s="56"/>
      <c r="CJ43" s="176">
        <f t="shared" si="112"/>
        <v>0</v>
      </c>
      <c r="CK43" s="226" t="str">
        <f t="shared" si="2"/>
        <v>Irrigation Efficiency</v>
      </c>
      <c r="CL43" s="125">
        <f>'Advance Control'!$F$160</f>
        <v>3.810563634115486E-2</v>
      </c>
      <c r="CM43" s="126">
        <f>CL43*CK48</f>
        <v>1.0362248978361042</v>
      </c>
      <c r="CN43" s="111">
        <f>'Advance Control'!$I$160</f>
        <v>0.18894252502273287</v>
      </c>
      <c r="CO43" s="51">
        <f t="shared" ref="CO43" si="119">(CL43+CN43)</f>
        <v>0.22704816136388772</v>
      </c>
      <c r="CP43" s="52">
        <f>CN43*CK48</f>
        <v>5.1380049642977106</v>
      </c>
      <c r="CQ43" s="226" t="str">
        <f t="shared" si="17"/>
        <v>Irrigation Efficiency</v>
      </c>
      <c r="CR43" s="125">
        <f>'Advance Control'!$F$160</f>
        <v>3.810563634115486E-2</v>
      </c>
      <c r="CS43" s="126">
        <f>CR43*CQ48</f>
        <v>0.1335705438975599</v>
      </c>
      <c r="CT43" s="111">
        <f>'Advance Control'!$I$160</f>
        <v>0.18894252502273287</v>
      </c>
      <c r="CU43" s="51">
        <f t="shared" ref="CU43:CU44" si="120">(CR43+CT43)</f>
        <v>0.22704816136388772</v>
      </c>
      <c r="CV43" s="52">
        <f>CT43*CQ48</f>
        <v>0.66229456468643488</v>
      </c>
      <c r="CW43" s="226" t="str">
        <f t="shared" si="18"/>
        <v>Irrigation Efficiency</v>
      </c>
      <c r="CX43" s="125">
        <f>'Advance Control'!$F$160</f>
        <v>3.810563634115486E-2</v>
      </c>
      <c r="CY43" s="126">
        <f>CX43*CW48</f>
        <v>1.8170558372370672E-2</v>
      </c>
      <c r="CZ43" s="111">
        <f>'Advance Control'!$I$160</f>
        <v>0.18894252502273287</v>
      </c>
      <c r="DA43" s="51">
        <f t="shared" ref="DA43:DA44" si="121">(CX43+CZ43)</f>
        <v>0.22704816136388772</v>
      </c>
      <c r="DB43" s="52">
        <f>CZ43*CW48</f>
        <v>9.0096676229515102E-2</v>
      </c>
      <c r="DC43" s="226" t="str">
        <f t="shared" si="19"/>
        <v>Irrigation Efficiency</v>
      </c>
      <c r="DD43" s="125">
        <f>'Advance Control'!$F$160</f>
        <v>3.810563634115486E-2</v>
      </c>
      <c r="DE43" s="126">
        <f>DD43*DC48</f>
        <v>5.2976741979653963E-3</v>
      </c>
      <c r="DF43" s="111">
        <f>'Advance Control'!$I$160</f>
        <v>0.18894252502273287</v>
      </c>
      <c r="DG43" s="51">
        <f t="shared" ref="DG43:DG44" si="122">(DD43+DF43)</f>
        <v>0.22704816136388772</v>
      </c>
      <c r="DH43" s="52">
        <f>DF43*DC48</f>
        <v>2.6267923483810462E-2</v>
      </c>
      <c r="DI43" s="226" t="str">
        <f t="shared" si="20"/>
        <v>Irrigation Efficiency</v>
      </c>
      <c r="DJ43" s="125">
        <f>'Advance Control'!$F$160</f>
        <v>3.810563634115486E-2</v>
      </c>
      <c r="DK43" s="126">
        <f>DJ43*DI48</f>
        <v>0.33769192062149633</v>
      </c>
      <c r="DL43" s="111">
        <f>'Advance Control'!$I$160</f>
        <v>0.18894252502273287</v>
      </c>
      <c r="DM43" s="51">
        <f t="shared" ref="DM43:DM44" si="123">(DJ43+DL43)</f>
        <v>0.22704816136388772</v>
      </c>
      <c r="DN43" s="52">
        <f>DL43*DI48</f>
        <v>1.6744075230963087</v>
      </c>
      <c r="DO43" s="226" t="str">
        <f t="shared" si="21"/>
        <v>Irrigation Efficiency</v>
      </c>
      <c r="DP43" s="125">
        <f>'Advance Control'!$F$160</f>
        <v>3.810563634115486E-2</v>
      </c>
      <c r="DQ43" s="126">
        <f>DP43*DO48</f>
        <v>5.3929001831819418E-3</v>
      </c>
      <c r="DR43" s="111">
        <f>'Advance Control'!$I$160</f>
        <v>0.18894252502273287</v>
      </c>
      <c r="DS43" s="51">
        <f t="shared" ref="DS43:DS44" si="124">(DP43+DR43)</f>
        <v>0.22704816136388772</v>
      </c>
      <c r="DT43" s="52">
        <f>DR43*DO48</f>
        <v>2.6740090853842272E-2</v>
      </c>
      <c r="DU43" s="226" t="str">
        <f t="shared" si="22"/>
        <v>Irrigation Efficiency</v>
      </c>
      <c r="DV43" s="125">
        <f>'Advance Control'!$F$160</f>
        <v>3.810563634115486E-2</v>
      </c>
      <c r="DW43" s="126">
        <f>DV43*DU48</f>
        <v>1.5778781896145404E-3</v>
      </c>
      <c r="DX43" s="111">
        <f>'Advance Control'!$I$160</f>
        <v>0.18894252502273287</v>
      </c>
      <c r="DY43" s="51">
        <f t="shared" ref="DY43:DY44" si="125">(DV43+DX43)</f>
        <v>0.22704816136388772</v>
      </c>
      <c r="DZ43" s="52">
        <f>DX43*DU48</f>
        <v>7.8237320761413223E-3</v>
      </c>
      <c r="EA43" s="176">
        <f t="shared" si="0"/>
        <v>9.1635618480220558</v>
      </c>
      <c r="EB43" s="226" t="str">
        <f t="shared" si="23"/>
        <v>Irrigation Efficiency</v>
      </c>
      <c r="EC43" s="125">
        <f>'Advance Control'!$F$160</f>
        <v>3.810563634115486E-2</v>
      </c>
      <c r="ED43" s="126">
        <f>EC43*EB48</f>
        <v>8.5254938608328708</v>
      </c>
      <c r="EE43" s="111">
        <f>'Advance Control'!$I$160</f>
        <v>0.18894252502273287</v>
      </c>
      <c r="EF43" s="51">
        <f>(EC43+EE43)</f>
        <v>0.22704816136388772</v>
      </c>
      <c r="EG43" s="52">
        <f>EE43*EB48</f>
        <v>42.272705347577222</v>
      </c>
      <c r="EH43" s="226" t="str">
        <f t="shared" si="24"/>
        <v>Irrigation Efficiency</v>
      </c>
      <c r="EI43" s="125">
        <f>'Advance Control'!$F$160</f>
        <v>3.810563634115486E-2</v>
      </c>
      <c r="EJ43" s="126">
        <f>EI43*EH48</f>
        <v>2.8217608196495858</v>
      </c>
      <c r="EK43" s="111">
        <f>'Advance Control'!$I$160</f>
        <v>0.18894252502273287</v>
      </c>
      <c r="EL43" s="51">
        <f t="shared" ref="EL43" si="126">(EI43+EK43)</f>
        <v>0.22704816136388772</v>
      </c>
      <c r="EM43" s="52">
        <f>EK43*$EH$48</f>
        <v>13.991384620941119</v>
      </c>
      <c r="EN43" s="226" t="str">
        <f t="shared" si="25"/>
        <v>Irrigation Efficiency</v>
      </c>
      <c r="EO43" s="125">
        <f>'Advance Control'!$F$160</f>
        <v>3.810563634115486E-2</v>
      </c>
      <c r="EP43" s="126">
        <f>EO43*EN48</f>
        <v>1.1485774613061823</v>
      </c>
      <c r="EQ43" s="111">
        <f>'Advance Control'!$I$160</f>
        <v>0.18894252502273287</v>
      </c>
      <c r="ER43" s="51">
        <f>(EO43+EQ43)</f>
        <v>0.22704816136388772</v>
      </c>
      <c r="ES43" s="52">
        <f>EQ43*EN48</f>
        <v>5.6950925522009879</v>
      </c>
      <c r="ET43" s="226" t="str">
        <f t="shared" si="26"/>
        <v>Irrigation Efficiency</v>
      </c>
      <c r="EU43" s="125">
        <f>'Advance Control'!$F$160</f>
        <v>3.810563634115486E-2</v>
      </c>
      <c r="EV43" s="126">
        <f>EU43*ET48</f>
        <v>0.23656268643425132</v>
      </c>
      <c r="EW43" s="111">
        <f>'Advance Control'!$I$160</f>
        <v>0.18894252502273287</v>
      </c>
      <c r="EX43" s="51">
        <f>(EU43+EW43)</f>
        <v>0.22704816136388772</v>
      </c>
      <c r="EY43" s="52">
        <f>EW43*ET48</f>
        <v>1.1729695549730277</v>
      </c>
      <c r="EZ43" s="226" t="str">
        <f t="shared" si="27"/>
        <v>Irrigation Efficiency</v>
      </c>
      <c r="FA43" s="125">
        <f>'Advance Control'!$F$160</f>
        <v>3.810563634115486E-2</v>
      </c>
      <c r="FB43" s="126">
        <f>FA43*EZ48</f>
        <v>1.8948342804251797</v>
      </c>
      <c r="FC43" s="111">
        <f>'Advance Control'!$I$160</f>
        <v>0.18894252502273287</v>
      </c>
      <c r="FD43" s="51">
        <f>(FA43+FC43)</f>
        <v>0.22704816136388772</v>
      </c>
      <c r="FE43" s="52">
        <f>FC43*EZ48</f>
        <v>9.3953233122235869</v>
      </c>
      <c r="FF43" s="226" t="str">
        <f t="shared" si="28"/>
        <v>Irrigation Efficiency</v>
      </c>
      <c r="FG43" s="125">
        <f>'Advance Control'!$F$160</f>
        <v>3.810563634115486E-2</v>
      </c>
      <c r="FH43" s="126">
        <f>FG43*FF48</f>
        <v>0.25793994842163914</v>
      </c>
      <c r="FI43" s="111">
        <f>'Advance Control'!$I$160</f>
        <v>0.18894252502273287</v>
      </c>
      <c r="FJ43" s="51">
        <f>(FG43+FI43)</f>
        <v>0.22704816136388772</v>
      </c>
      <c r="FK43" s="52">
        <f>FI43*FF48</f>
        <v>1.2789663115107803</v>
      </c>
      <c r="FL43" s="226" t="str">
        <f t="shared" si="29"/>
        <v>Irrigation Efficiency</v>
      </c>
      <c r="FM43" s="125">
        <f>'Advance Control'!$F$160</f>
        <v>3.810563634115486E-2</v>
      </c>
      <c r="FN43" s="126">
        <f>FM43*FL48</f>
        <v>6.0745757222524947E-2</v>
      </c>
      <c r="FO43" s="111">
        <f>'Advance Control'!$I$160</f>
        <v>0.18894252502273287</v>
      </c>
      <c r="FP43" s="51">
        <f>(FM43+FO43)</f>
        <v>0.22704816136388772</v>
      </c>
      <c r="FQ43" s="52">
        <f>FO43*FL48</f>
        <v>0.30120102578226443</v>
      </c>
      <c r="FR43" s="176">
        <f t="shared" si="1"/>
        <v>89.053557539501227</v>
      </c>
      <c r="FS43" s="34"/>
      <c r="FT43" s="34"/>
      <c r="FU43" s="34"/>
      <c r="FV43" s="33"/>
      <c r="FW43" s="37"/>
    </row>
    <row r="44" spans="1:179" ht="12.6" customHeight="1">
      <c r="A44" s="1094"/>
      <c r="B44" s="195" t="s">
        <v>100</v>
      </c>
      <c r="C44" s="226" t="str">
        <f t="shared" si="3"/>
        <v>Nutrient Management</v>
      </c>
      <c r="D44" s="99"/>
      <c r="E44" s="100"/>
      <c r="F44" s="104"/>
      <c r="G44" s="55"/>
      <c r="H44" s="56"/>
      <c r="I44" s="226" t="str">
        <f t="shared" si="4"/>
        <v>Nutrient Management</v>
      </c>
      <c r="J44" s="99"/>
      <c r="K44" s="100"/>
      <c r="L44" s="104"/>
      <c r="M44" s="55"/>
      <c r="N44" s="56"/>
      <c r="O44" s="226" t="str">
        <f t="shared" si="5"/>
        <v>Nutrient Management</v>
      </c>
      <c r="P44" s="99"/>
      <c r="Q44" s="100"/>
      <c r="R44" s="104"/>
      <c r="S44" s="55"/>
      <c r="T44" s="56"/>
      <c r="U44" s="226" t="str">
        <f t="shared" si="6"/>
        <v>Nutrient Management</v>
      </c>
      <c r="V44" s="99"/>
      <c r="W44" s="100"/>
      <c r="X44" s="104"/>
      <c r="Y44" s="55"/>
      <c r="Z44" s="56"/>
      <c r="AA44" s="226" t="str">
        <f t="shared" si="7"/>
        <v>Nutrient Management</v>
      </c>
      <c r="AB44" s="99"/>
      <c r="AC44" s="100"/>
      <c r="AD44" s="104"/>
      <c r="AE44" s="55"/>
      <c r="AF44" s="56"/>
      <c r="AG44" s="226" t="str">
        <f t="shared" si="8"/>
        <v>Nutrient Management</v>
      </c>
      <c r="AH44" s="99"/>
      <c r="AI44" s="100"/>
      <c r="AJ44" s="104"/>
      <c r="AK44" s="55"/>
      <c r="AL44" s="56"/>
      <c r="AM44" s="226" t="str">
        <f t="shared" si="9"/>
        <v>Nutrient Management</v>
      </c>
      <c r="AN44" s="99"/>
      <c r="AO44" s="100"/>
      <c r="AP44" s="104"/>
      <c r="AQ44" s="55"/>
      <c r="AR44" s="56"/>
      <c r="AS44" s="176"/>
      <c r="AT44" s="226" t="str">
        <f t="shared" si="10"/>
        <v>Nutrient Management</v>
      </c>
      <c r="AU44" s="99"/>
      <c r="AV44" s="100"/>
      <c r="AW44" s="104"/>
      <c r="AX44" s="55"/>
      <c r="AY44" s="56"/>
      <c r="AZ44" s="226" t="str">
        <f t="shared" si="11"/>
        <v>Nutrient Management</v>
      </c>
      <c r="BA44" s="99"/>
      <c r="BB44" s="100"/>
      <c r="BC44" s="104"/>
      <c r="BD44" s="55"/>
      <c r="BE44" s="56"/>
      <c r="BF44" s="226" t="str">
        <f t="shared" si="12"/>
        <v>Nutrient Management</v>
      </c>
      <c r="BG44" s="99"/>
      <c r="BH44" s="100"/>
      <c r="BI44" s="104"/>
      <c r="BJ44" s="55"/>
      <c r="BK44" s="56"/>
      <c r="BL44" s="226" t="str">
        <f t="shared" si="13"/>
        <v>Nutrient Management</v>
      </c>
      <c r="BM44" s="99"/>
      <c r="BN44" s="100"/>
      <c r="BO44" s="104"/>
      <c r="BP44" s="55"/>
      <c r="BQ44" s="56"/>
      <c r="BR44" s="226" t="str">
        <f t="shared" si="14"/>
        <v>Nutrient Management</v>
      </c>
      <c r="BS44" s="99"/>
      <c r="BT44" s="100"/>
      <c r="BU44" s="104"/>
      <c r="BV44" s="55"/>
      <c r="BW44" s="56"/>
      <c r="BX44" s="226" t="str">
        <f t="shared" si="15"/>
        <v>Nutrient Management</v>
      </c>
      <c r="BY44" s="99"/>
      <c r="BZ44" s="100"/>
      <c r="CA44" s="104"/>
      <c r="CB44" s="55"/>
      <c r="CC44" s="56"/>
      <c r="CD44" s="226" t="str">
        <f t="shared" si="16"/>
        <v>Nutrient Management</v>
      </c>
      <c r="CE44" s="99"/>
      <c r="CF44" s="100"/>
      <c r="CG44" s="104"/>
      <c r="CH44" s="55"/>
      <c r="CI44" s="56"/>
      <c r="CJ44" s="176">
        <f t="shared" si="112"/>
        <v>0</v>
      </c>
      <c r="CK44" s="226" t="str">
        <f t="shared" si="2"/>
        <v>Nutrient Management</v>
      </c>
      <c r="CL44" s="125">
        <f>'Advance Control'!$F$161</f>
        <v>9.8619444215213861E-2</v>
      </c>
      <c r="CM44" s="126">
        <f>CL44*CK48</f>
        <v>2.6818059824969778</v>
      </c>
      <c r="CN44" s="111">
        <f>'Advance Control'!$I$161</f>
        <v>0.90138055578478604</v>
      </c>
      <c r="CO44" s="51">
        <f t="shared" ref="CO44" si="127">(CL44+CN44)</f>
        <v>0.99999999999999989</v>
      </c>
      <c r="CP44" s="52">
        <f>CN44*CK48</f>
        <v>24.511675017503016</v>
      </c>
      <c r="CQ44" s="226" t="str">
        <f t="shared" si="17"/>
        <v>Nutrient Management</v>
      </c>
      <c r="CR44" s="125">
        <f>'Advance Control'!$F$161</f>
        <v>9.8619444215213861E-2</v>
      </c>
      <c r="CS44" s="126">
        <f>CR44*CQ48</f>
        <v>0.34568777922426269</v>
      </c>
      <c r="CT44" s="111">
        <f>'Advance Control'!$I$161</f>
        <v>0.90138055578478604</v>
      </c>
      <c r="CU44" s="51">
        <f t="shared" si="120"/>
        <v>0.99999999999999989</v>
      </c>
      <c r="CV44" s="52">
        <f>CT44*CQ48</f>
        <v>3.1595822207757367</v>
      </c>
      <c r="CW44" s="226" t="str">
        <f t="shared" si="18"/>
        <v>Nutrient Management</v>
      </c>
      <c r="CX44" s="125">
        <f>'Advance Control'!$F$161</f>
        <v>9.8619444215213861E-2</v>
      </c>
      <c r="CY44" s="126">
        <f>CX44*CW48</f>
        <v>4.7026386115692084E-2</v>
      </c>
      <c r="CZ44" s="111">
        <f>'Advance Control'!$I$161</f>
        <v>0.90138055578478604</v>
      </c>
      <c r="DA44" s="51">
        <f t="shared" si="121"/>
        <v>0.99999999999999989</v>
      </c>
      <c r="DB44" s="52">
        <f>CZ44*CW48</f>
        <v>0.42982061388430787</v>
      </c>
      <c r="DC44" s="226" t="str">
        <f t="shared" si="19"/>
        <v>Nutrient Management</v>
      </c>
      <c r="DD44" s="125">
        <f>'Advance Control'!$F$161</f>
        <v>9.8619444215213861E-2</v>
      </c>
      <c r="DE44" s="126">
        <f>DD44*DC48</f>
        <v>1.3710666851464322E-2</v>
      </c>
      <c r="DF44" s="111">
        <f>'Advance Control'!$I$161</f>
        <v>0.90138055578478604</v>
      </c>
      <c r="DG44" s="51">
        <f t="shared" si="122"/>
        <v>0.99999999999999989</v>
      </c>
      <c r="DH44" s="52">
        <f>DF44*DC48</f>
        <v>0.12531533314853568</v>
      </c>
      <c r="DI44" s="226" t="str">
        <f t="shared" si="20"/>
        <v>Nutrient Management</v>
      </c>
      <c r="DJ44" s="125">
        <f>'Advance Control'!$F$161</f>
        <v>9.8619444215213861E-2</v>
      </c>
      <c r="DK44" s="126">
        <f>DJ44*DI48</f>
        <v>0.87396492291856009</v>
      </c>
      <c r="DL44" s="111">
        <f>'Advance Control'!$I$161</f>
        <v>0.90138055578478604</v>
      </c>
      <c r="DM44" s="51">
        <f t="shared" si="123"/>
        <v>0.99999999999999989</v>
      </c>
      <c r="DN44" s="52">
        <f>DL44*DI48</f>
        <v>7.9880290770814399</v>
      </c>
      <c r="DO44" s="226" t="str">
        <f t="shared" si="21"/>
        <v>Nutrient Management</v>
      </c>
      <c r="DP44" s="125">
        <f>'Advance Control'!$F$161</f>
        <v>9.8619444215213861E-2</v>
      </c>
      <c r="DQ44" s="126">
        <f>DP44*DO48</f>
        <v>1.3957116842558143E-2</v>
      </c>
      <c r="DR44" s="111">
        <f>'Advance Control'!$I$161</f>
        <v>0.90138055578478604</v>
      </c>
      <c r="DS44" s="51">
        <f t="shared" si="124"/>
        <v>0.99999999999999989</v>
      </c>
      <c r="DT44" s="52">
        <f>DR44*DO48</f>
        <v>0.12756788315744186</v>
      </c>
      <c r="DU44" s="226" t="str">
        <f t="shared" si="22"/>
        <v>Nutrient Management</v>
      </c>
      <c r="DV44" s="125">
        <f>'Advance Control'!$F$161</f>
        <v>9.8619444215213861E-2</v>
      </c>
      <c r="DW44" s="126">
        <f>DV44*DU48</f>
        <v>4.0836339460635753E-3</v>
      </c>
      <c r="DX44" s="111">
        <f>'Advance Control'!$I$161</f>
        <v>0.90138055578478604</v>
      </c>
      <c r="DY44" s="51">
        <f t="shared" si="125"/>
        <v>0.99999999999999989</v>
      </c>
      <c r="DZ44" s="52">
        <f>DX44*DU48</f>
        <v>3.7324366053936422E-2</v>
      </c>
      <c r="EA44" s="176">
        <f t="shared" si="0"/>
        <v>40.359550999999989</v>
      </c>
      <c r="EB44" s="226" t="str">
        <f t="shared" si="23"/>
        <v>Nutrient Management</v>
      </c>
      <c r="EC44" s="125">
        <f>'Advance Control'!$F$161</f>
        <v>9.8619444215213861E-2</v>
      </c>
      <c r="ED44" s="126">
        <f>EC44*EB48</f>
        <v>22.064438412421854</v>
      </c>
      <c r="EE44" s="111">
        <f>'Advance Control'!$I$161</f>
        <v>0.90138055578478604</v>
      </c>
      <c r="EF44" s="51">
        <f t="shared" ref="EF44" si="128">(EC44+EE44)</f>
        <v>0.99999999999999989</v>
      </c>
      <c r="EG44" s="52">
        <f>EE44*EB48</f>
        <v>201.66870658757813</v>
      </c>
      <c r="EH44" s="226" t="str">
        <f t="shared" si="24"/>
        <v>Nutrient Management</v>
      </c>
      <c r="EI44" s="125">
        <f>'Advance Control'!$F$161</f>
        <v>9.8619444215213861E-2</v>
      </c>
      <c r="EJ44" s="126">
        <f>EI44*EH48</f>
        <v>7.3028693511558007</v>
      </c>
      <c r="EK44" s="111">
        <f>'Advance Control'!$I$161</f>
        <v>0.90138055578478604</v>
      </c>
      <c r="EL44" s="51">
        <f t="shared" ref="EL44" si="129">(EI44+EK44)</f>
        <v>0.99999999999999989</v>
      </c>
      <c r="EM44" s="52">
        <f>EK44*EH48</f>
        <v>66.748139648844202</v>
      </c>
      <c r="EN44" s="226" t="str">
        <f t="shared" si="25"/>
        <v>Nutrient Management</v>
      </c>
      <c r="EO44" s="125">
        <f>'Advance Control'!$F$161</f>
        <v>9.8619444215213861E-2</v>
      </c>
      <c r="EP44" s="126">
        <f>EO44*EN48</f>
        <v>2.9725804827933251</v>
      </c>
      <c r="EQ44" s="111">
        <f>'Advance Control'!$I$161</f>
        <v>0.90138055578478604</v>
      </c>
      <c r="ER44" s="51">
        <f t="shared" ref="ER44" si="130">(EO44+EQ44)</f>
        <v>0.99999999999999989</v>
      </c>
      <c r="ES44" s="52">
        <f>EQ44*EN48</f>
        <v>27.16935051720667</v>
      </c>
      <c r="ET44" s="226" t="str">
        <f t="shared" si="26"/>
        <v>Nutrient Management</v>
      </c>
      <c r="EU44" s="125">
        <f>'Advance Control'!$F$161</f>
        <v>9.8619444215213861E-2</v>
      </c>
      <c r="EV44" s="126">
        <f>EU44*ET48</f>
        <v>0.61223700476580811</v>
      </c>
      <c r="EW44" s="111">
        <f>'Advance Control'!$I$161</f>
        <v>0.90138055578478604</v>
      </c>
      <c r="EX44" s="51">
        <f t="shared" ref="EX44" si="131">(EU44+EW44)</f>
        <v>0.99999999999999989</v>
      </c>
      <c r="EY44" s="52">
        <f>EW44*ET48</f>
        <v>5.5958389952341925</v>
      </c>
      <c r="EZ44" s="226" t="str">
        <f t="shared" si="27"/>
        <v>Nutrient Management</v>
      </c>
      <c r="FA44" s="125">
        <f>'Advance Control'!$F$161</f>
        <v>9.8619444215213861E-2</v>
      </c>
      <c r="FB44" s="126">
        <f>FA44*EZ48</f>
        <v>4.9039334218818755</v>
      </c>
      <c r="FC44" s="111">
        <f>'Advance Control'!$I$161</f>
        <v>0.90138055578478604</v>
      </c>
      <c r="FD44" s="51">
        <f t="shared" ref="FD44" si="132">(FA44+FC44)</f>
        <v>0.99999999999999989</v>
      </c>
      <c r="FE44" s="52">
        <f>FC44*EZ48</f>
        <v>44.821893578118122</v>
      </c>
      <c r="FF44" s="226" t="str">
        <f t="shared" si="28"/>
        <v>Nutrient Management</v>
      </c>
      <c r="FG44" s="125">
        <f>'Advance Control'!$F$161</f>
        <v>9.8619444215213861E-2</v>
      </c>
      <c r="FH44" s="126">
        <f>FG44*FF48</f>
        <v>0.66756251297054292</v>
      </c>
      <c r="FI44" s="111">
        <f>'Advance Control'!$I$161</f>
        <v>0.90138055578478604</v>
      </c>
      <c r="FJ44" s="51">
        <f t="shared" ref="FJ44" si="133">(FG44+FI44)</f>
        <v>0.99999999999999989</v>
      </c>
      <c r="FK44" s="52">
        <f>FI44*FF48</f>
        <v>6.1015134870294556</v>
      </c>
      <c r="FL44" s="226" t="str">
        <f t="shared" si="29"/>
        <v>Nutrient Management</v>
      </c>
      <c r="FM44" s="125">
        <f>'Advance Control'!$F$161</f>
        <v>9.8619444215213861E-2</v>
      </c>
      <c r="FN44" s="126">
        <f>FM44*FL48</f>
        <v>0.15721329942068524</v>
      </c>
      <c r="FO44" s="111">
        <f>'Advance Control'!$I$161</f>
        <v>0.90138055578478604</v>
      </c>
      <c r="FP44" s="51">
        <f t="shared" ref="FP44" si="134">(FM44+FO44)</f>
        <v>0.99999999999999989</v>
      </c>
      <c r="FQ44" s="52">
        <f>FO44*FL48</f>
        <v>1.4369277005793146</v>
      </c>
      <c r="FR44" s="176">
        <f t="shared" si="1"/>
        <v>392.22320500000001</v>
      </c>
      <c r="FS44" s="34"/>
      <c r="FT44" s="34"/>
      <c r="FU44" s="34"/>
      <c r="FV44" s="33"/>
      <c r="FW44" s="37"/>
    </row>
    <row r="45" spans="1:179" ht="12.6" customHeight="1">
      <c r="A45" s="1094"/>
      <c r="B45" s="195" t="s">
        <v>690</v>
      </c>
      <c r="C45" s="226" t="str">
        <f t="shared" si="3"/>
        <v>Boreal Forest Restoration</v>
      </c>
      <c r="D45" s="99"/>
      <c r="E45" s="100"/>
      <c r="F45" s="104"/>
      <c r="G45" s="55"/>
      <c r="H45" s="56"/>
      <c r="I45" s="226" t="str">
        <f t="shared" si="4"/>
        <v>Boreal Forest Restoration</v>
      </c>
      <c r="J45" s="99"/>
      <c r="K45" s="100"/>
      <c r="L45" s="104"/>
      <c r="M45" s="55"/>
      <c r="N45" s="56"/>
      <c r="O45" s="226" t="str">
        <f t="shared" si="5"/>
        <v>Boreal Forest Restoration</v>
      </c>
      <c r="P45" s="99"/>
      <c r="Q45" s="100"/>
      <c r="R45" s="104"/>
      <c r="S45" s="55"/>
      <c r="T45" s="56"/>
      <c r="U45" s="226" t="str">
        <f t="shared" si="6"/>
        <v>Boreal Forest Restoration</v>
      </c>
      <c r="V45" s="99"/>
      <c r="W45" s="100"/>
      <c r="X45" s="104"/>
      <c r="Y45" s="55"/>
      <c r="Z45" s="56"/>
      <c r="AA45" s="226" t="str">
        <f t="shared" si="7"/>
        <v>Boreal Forest Restoration</v>
      </c>
      <c r="AB45" s="99"/>
      <c r="AC45" s="100"/>
      <c r="AD45" s="104"/>
      <c r="AE45" s="55"/>
      <c r="AF45" s="56"/>
      <c r="AG45" s="226" t="str">
        <f t="shared" si="8"/>
        <v>Boreal Forest Restoration</v>
      </c>
      <c r="AH45" s="99"/>
      <c r="AI45" s="100"/>
      <c r="AJ45" s="104"/>
      <c r="AK45" s="55"/>
      <c r="AL45" s="56"/>
      <c r="AM45" s="226" t="str">
        <f t="shared" si="9"/>
        <v>Boreal Forest Restoration</v>
      </c>
      <c r="AN45" s="99"/>
      <c r="AO45" s="100"/>
      <c r="AP45" s="104"/>
      <c r="AQ45" s="55"/>
      <c r="AR45" s="56"/>
      <c r="AS45" s="176"/>
      <c r="AT45" s="226" t="str">
        <f t="shared" si="10"/>
        <v>Boreal Forest Restoration</v>
      </c>
      <c r="AU45" s="99"/>
      <c r="AV45" s="100"/>
      <c r="AW45" s="104"/>
      <c r="AX45" s="55"/>
      <c r="AY45" s="56"/>
      <c r="AZ45" s="226" t="str">
        <f t="shared" si="11"/>
        <v>Boreal Forest Restoration</v>
      </c>
      <c r="BA45" s="99"/>
      <c r="BB45" s="100"/>
      <c r="BC45" s="104"/>
      <c r="BD45" s="55"/>
      <c r="BE45" s="56"/>
      <c r="BF45" s="226" t="str">
        <f t="shared" si="12"/>
        <v>Boreal Forest Restoration</v>
      </c>
      <c r="BG45" s="99"/>
      <c r="BH45" s="100"/>
      <c r="BI45" s="104"/>
      <c r="BJ45" s="55"/>
      <c r="BK45" s="56"/>
      <c r="BL45" s="226" t="str">
        <f t="shared" si="13"/>
        <v>Boreal Forest Restoration</v>
      </c>
      <c r="BM45" s="99"/>
      <c r="BN45" s="100"/>
      <c r="BO45" s="104"/>
      <c r="BP45" s="55"/>
      <c r="BQ45" s="56"/>
      <c r="BR45" s="226" t="str">
        <f t="shared" si="14"/>
        <v>Boreal Forest Restoration</v>
      </c>
      <c r="BS45" s="99"/>
      <c r="BT45" s="100"/>
      <c r="BU45" s="104"/>
      <c r="BV45" s="55"/>
      <c r="BW45" s="56"/>
      <c r="BX45" s="226" t="str">
        <f t="shared" si="15"/>
        <v>Boreal Forest Restoration</v>
      </c>
      <c r="BY45" s="99"/>
      <c r="BZ45" s="100"/>
      <c r="CA45" s="104"/>
      <c r="CB45" s="55"/>
      <c r="CC45" s="56"/>
      <c r="CD45" s="226" t="str">
        <f t="shared" si="16"/>
        <v>Boreal Forest Restoration</v>
      </c>
      <c r="CE45" s="99"/>
      <c r="CF45" s="100"/>
      <c r="CG45" s="104"/>
      <c r="CH45" s="55"/>
      <c r="CI45" s="56"/>
      <c r="CJ45" s="176">
        <f t="shared" si="112"/>
        <v>0</v>
      </c>
      <c r="CK45" s="226" t="str">
        <f t="shared" si="2"/>
        <v>Boreal Forest Restoration</v>
      </c>
      <c r="CL45" s="125"/>
      <c r="CM45" s="126"/>
      <c r="CN45" s="111"/>
      <c r="CO45" s="51"/>
      <c r="CP45" s="52"/>
      <c r="CQ45" s="226" t="str">
        <f t="shared" si="17"/>
        <v>Boreal Forest Restoration</v>
      </c>
      <c r="CR45" s="125"/>
      <c r="CS45" s="126"/>
      <c r="CT45" s="111"/>
      <c r="CU45" s="51"/>
      <c r="CV45" s="52"/>
      <c r="CW45" s="226" t="str">
        <f t="shared" si="18"/>
        <v>Boreal Forest Restoration</v>
      </c>
      <c r="CX45" s="125"/>
      <c r="CY45" s="126"/>
      <c r="CZ45" s="111"/>
      <c r="DA45" s="51"/>
      <c r="DB45" s="52"/>
      <c r="DC45" s="226" t="str">
        <f t="shared" si="19"/>
        <v>Boreal Forest Restoration</v>
      </c>
      <c r="DD45" s="125"/>
      <c r="DE45" s="126"/>
      <c r="DF45" s="111"/>
      <c r="DG45" s="51"/>
      <c r="DH45" s="52"/>
      <c r="DI45" s="226" t="str">
        <f t="shared" si="20"/>
        <v>Boreal Forest Restoration</v>
      </c>
      <c r="DJ45" s="125"/>
      <c r="DK45" s="126"/>
      <c r="DL45" s="111"/>
      <c r="DM45" s="51"/>
      <c r="DN45" s="52"/>
      <c r="DO45" s="226" t="str">
        <f t="shared" si="21"/>
        <v>Boreal Forest Restoration</v>
      </c>
      <c r="DP45" s="125"/>
      <c r="DQ45" s="126"/>
      <c r="DR45" s="111"/>
      <c r="DS45" s="51"/>
      <c r="DT45" s="52"/>
      <c r="DU45" s="226" t="str">
        <f t="shared" si="22"/>
        <v>Boreal Forest Restoration</v>
      </c>
      <c r="DV45" s="125"/>
      <c r="DW45" s="126"/>
      <c r="DX45" s="111"/>
      <c r="DY45" s="51"/>
      <c r="DZ45" s="52"/>
      <c r="EA45" s="176">
        <f t="shared" si="0"/>
        <v>0</v>
      </c>
      <c r="EB45" s="226" t="str">
        <f t="shared" si="23"/>
        <v>Boreal Forest Restoration</v>
      </c>
      <c r="EC45" s="125"/>
      <c r="ED45" s="126"/>
      <c r="EE45" s="111"/>
      <c r="EF45" s="51"/>
      <c r="EG45" s="52"/>
      <c r="EH45" s="226" t="str">
        <f t="shared" si="24"/>
        <v>Boreal Forest Restoration</v>
      </c>
      <c r="EI45" s="125"/>
      <c r="EJ45" s="126"/>
      <c r="EK45" s="111"/>
      <c r="EL45" s="51"/>
      <c r="EM45" s="52"/>
      <c r="EN45" s="226" t="str">
        <f t="shared" si="25"/>
        <v>Boreal Forest Restoration</v>
      </c>
      <c r="EO45" s="125"/>
      <c r="EP45" s="126"/>
      <c r="EQ45" s="111"/>
      <c r="ER45" s="51"/>
      <c r="ES45" s="52"/>
      <c r="ET45" s="226" t="str">
        <f t="shared" si="26"/>
        <v>Boreal Forest Restoration</v>
      </c>
      <c r="EU45" s="125"/>
      <c r="EV45" s="126"/>
      <c r="EW45" s="111"/>
      <c r="EX45" s="51"/>
      <c r="EY45" s="52"/>
      <c r="EZ45" s="226" t="str">
        <f t="shared" si="27"/>
        <v>Boreal Forest Restoration</v>
      </c>
      <c r="FA45" s="125"/>
      <c r="FB45" s="126"/>
      <c r="FC45" s="111"/>
      <c r="FD45" s="51"/>
      <c r="FE45" s="52"/>
      <c r="FF45" s="226" t="str">
        <f t="shared" si="28"/>
        <v>Boreal Forest Restoration</v>
      </c>
      <c r="FG45" s="125"/>
      <c r="FH45" s="126"/>
      <c r="FI45" s="111"/>
      <c r="FJ45" s="51"/>
      <c r="FK45" s="52"/>
      <c r="FL45" s="226" t="str">
        <f t="shared" si="29"/>
        <v>Boreal Forest Restoration</v>
      </c>
      <c r="FM45" s="125"/>
      <c r="FN45" s="126"/>
      <c r="FO45" s="111"/>
      <c r="FP45" s="51"/>
      <c r="FQ45" s="52"/>
      <c r="FR45" s="176">
        <f t="shared" si="1"/>
        <v>0</v>
      </c>
      <c r="FS45" s="34"/>
      <c r="FT45" s="34"/>
      <c r="FU45" s="34"/>
      <c r="FV45" s="33"/>
      <c r="FW45" s="37"/>
    </row>
    <row r="46" spans="1:179" ht="12.6" customHeight="1" thickBot="1">
      <c r="A46" s="1094"/>
      <c r="B46" s="195" t="s">
        <v>549</v>
      </c>
      <c r="C46" s="226" t="str">
        <f>$B46</f>
        <v>Sustainable Intensification</v>
      </c>
      <c r="D46" s="102"/>
      <c r="E46" s="103"/>
      <c r="F46" s="106"/>
      <c r="G46" s="41"/>
      <c r="H46" s="42"/>
      <c r="I46" s="226" t="str">
        <f>$B46</f>
        <v>Sustainable Intensification</v>
      </c>
      <c r="J46" s="99"/>
      <c r="K46" s="100"/>
      <c r="L46" s="106"/>
      <c r="M46" s="41"/>
      <c r="N46" s="42"/>
      <c r="O46" s="226" t="str">
        <f>$B46</f>
        <v>Sustainable Intensification</v>
      </c>
      <c r="P46" s="102"/>
      <c r="Q46" s="103"/>
      <c r="R46" s="106"/>
      <c r="S46" s="41"/>
      <c r="T46" s="42"/>
      <c r="U46" s="226" t="str">
        <f>$B46</f>
        <v>Sustainable Intensification</v>
      </c>
      <c r="V46" s="99"/>
      <c r="W46" s="100"/>
      <c r="X46" s="104"/>
      <c r="Y46" s="55"/>
      <c r="Z46" s="56"/>
      <c r="AA46" s="226" t="str">
        <f>$B46</f>
        <v>Sustainable Intensification</v>
      </c>
      <c r="AB46" s="102"/>
      <c r="AC46" s="103"/>
      <c r="AD46" s="106"/>
      <c r="AE46" s="41"/>
      <c r="AF46" s="42"/>
      <c r="AG46" s="226" t="str">
        <f>$B46</f>
        <v>Sustainable Intensification</v>
      </c>
      <c r="AH46" s="102"/>
      <c r="AI46" s="103"/>
      <c r="AJ46" s="106"/>
      <c r="AK46" s="41"/>
      <c r="AL46" s="42"/>
      <c r="AM46" s="226" t="str">
        <f>$B46</f>
        <v>Sustainable Intensification</v>
      </c>
      <c r="AN46" s="102"/>
      <c r="AO46" s="103"/>
      <c r="AP46" s="106"/>
      <c r="AQ46" s="41"/>
      <c r="AR46" s="42"/>
      <c r="AS46" s="176"/>
      <c r="AT46" s="226" t="str">
        <f>$B46</f>
        <v>Sustainable Intensification</v>
      </c>
      <c r="AU46" s="102"/>
      <c r="AV46" s="103"/>
      <c r="AW46" s="106"/>
      <c r="AX46" s="41"/>
      <c r="AY46" s="42"/>
      <c r="AZ46" s="226" t="str">
        <f>$B46</f>
        <v>Sustainable Intensification</v>
      </c>
      <c r="BA46" s="99"/>
      <c r="BB46" s="100"/>
      <c r="BC46" s="104"/>
      <c r="BD46" s="55"/>
      <c r="BE46" s="56"/>
      <c r="BF46" s="226" t="str">
        <f>$B46</f>
        <v>Sustainable Intensification</v>
      </c>
      <c r="BG46" s="102"/>
      <c r="BH46" s="103"/>
      <c r="BI46" s="106"/>
      <c r="BJ46" s="41"/>
      <c r="BK46" s="42"/>
      <c r="BL46" s="226" t="str">
        <f>$B46</f>
        <v>Sustainable Intensification</v>
      </c>
      <c r="BM46" s="102"/>
      <c r="BN46" s="103"/>
      <c r="BO46" s="106"/>
      <c r="BP46" s="41"/>
      <c r="BQ46" s="42"/>
      <c r="BR46" s="226" t="str">
        <f>$B46</f>
        <v>Sustainable Intensification</v>
      </c>
      <c r="BS46" s="102"/>
      <c r="BT46" s="103"/>
      <c r="BU46" s="106"/>
      <c r="BV46" s="41"/>
      <c r="BW46" s="42"/>
      <c r="BX46" s="226" t="str">
        <f>$B46</f>
        <v>Sustainable Intensification</v>
      </c>
      <c r="BY46" s="102"/>
      <c r="BZ46" s="103"/>
      <c r="CA46" s="106"/>
      <c r="CB46" s="41"/>
      <c r="CC46" s="42"/>
      <c r="CD46" s="226" t="str">
        <f>$B46</f>
        <v>Sustainable Intensification</v>
      </c>
      <c r="CE46" s="99"/>
      <c r="CF46" s="100"/>
      <c r="CG46" s="104"/>
      <c r="CH46" s="55"/>
      <c r="CI46" s="56"/>
      <c r="CJ46" s="176">
        <f t="shared" si="112"/>
        <v>0</v>
      </c>
      <c r="CK46" s="226" t="str">
        <f t="shared" si="2"/>
        <v>Sustainable Intensification</v>
      </c>
      <c r="CL46" s="102"/>
      <c r="CM46" s="103"/>
      <c r="CN46" s="106"/>
      <c r="CO46" s="41"/>
      <c r="CP46" s="42"/>
      <c r="CQ46" s="226" t="str">
        <f>$B46</f>
        <v>Sustainable Intensification</v>
      </c>
      <c r="CR46" s="125"/>
      <c r="CS46" s="126"/>
      <c r="CT46" s="113"/>
      <c r="CU46" s="51"/>
      <c r="CV46" s="52"/>
      <c r="CW46" s="226" t="str">
        <f>$B46</f>
        <v>Sustainable Intensification</v>
      </c>
      <c r="CX46" s="125"/>
      <c r="CY46" s="126"/>
      <c r="CZ46" s="113"/>
      <c r="DA46" s="51"/>
      <c r="DB46" s="52"/>
      <c r="DC46" s="226" t="str">
        <f>$B46</f>
        <v>Sustainable Intensification</v>
      </c>
      <c r="DD46" s="125"/>
      <c r="DE46" s="126"/>
      <c r="DF46" s="113"/>
      <c r="DG46" s="51"/>
      <c r="DH46" s="52"/>
      <c r="DI46" s="226" t="str">
        <f>$B46</f>
        <v>Sustainable Intensification</v>
      </c>
      <c r="DJ46" s="125"/>
      <c r="DK46" s="126"/>
      <c r="DL46" s="113"/>
      <c r="DM46" s="51"/>
      <c r="DN46" s="52"/>
      <c r="DO46" s="226" t="str">
        <f>$B46</f>
        <v>Sustainable Intensification</v>
      </c>
      <c r="DP46" s="102"/>
      <c r="DQ46" s="103"/>
      <c r="DR46" s="106"/>
      <c r="DS46" s="41"/>
      <c r="DT46" s="42"/>
      <c r="DU46" s="226" t="str">
        <f>$B46</f>
        <v>Sustainable Intensification</v>
      </c>
      <c r="DV46" s="102"/>
      <c r="DW46" s="103"/>
      <c r="DX46" s="106"/>
      <c r="DY46" s="41"/>
      <c r="DZ46" s="42"/>
      <c r="EA46" s="176">
        <f t="shared" ref="EA46" si="135">SUM(CM46+CS46+CY46+DE46+DK46+DQ46+DW46)+SUM(CP46+CV46+DB46+DH46+DN46+DT46+DZ46)</f>
        <v>0</v>
      </c>
      <c r="EB46" s="226" t="str">
        <f>$B46</f>
        <v>Sustainable Intensification</v>
      </c>
      <c r="EC46" s="102"/>
      <c r="ED46" s="103"/>
      <c r="EE46" s="106"/>
      <c r="EF46" s="41"/>
      <c r="EG46" s="42"/>
      <c r="EH46" s="226" t="str">
        <f>$B46</f>
        <v>Sustainable Intensification</v>
      </c>
      <c r="EI46" s="102"/>
      <c r="EJ46" s="103"/>
      <c r="EK46" s="106"/>
      <c r="EL46" s="41"/>
      <c r="EM46" s="42"/>
      <c r="EN46" s="226" t="str">
        <f>$B46</f>
        <v>Sustainable Intensification</v>
      </c>
      <c r="EO46" s="102"/>
      <c r="EP46" s="103"/>
      <c r="EQ46" s="106"/>
      <c r="ER46" s="41"/>
      <c r="ES46" s="42"/>
      <c r="ET46" s="226" t="str">
        <f>$B46</f>
        <v>Sustainable Intensification</v>
      </c>
      <c r="EU46" s="102"/>
      <c r="EV46" s="103"/>
      <c r="EW46" s="106"/>
      <c r="EX46" s="41"/>
      <c r="EY46" s="42"/>
      <c r="EZ46" s="226" t="str">
        <f>$B46</f>
        <v>Sustainable Intensification</v>
      </c>
      <c r="FA46" s="102"/>
      <c r="FB46" s="103"/>
      <c r="FC46" s="106"/>
      <c r="FD46" s="41"/>
      <c r="FE46" s="42"/>
      <c r="FF46" s="226" t="str">
        <f>$B46</f>
        <v>Sustainable Intensification</v>
      </c>
      <c r="FG46" s="102"/>
      <c r="FH46" s="103"/>
      <c r="FI46" s="106"/>
      <c r="FJ46" s="41"/>
      <c r="FK46" s="42"/>
      <c r="FL46" s="226" t="str">
        <f>$B46</f>
        <v>Sustainable Intensification</v>
      </c>
      <c r="FM46" s="119"/>
      <c r="FN46" s="103"/>
      <c r="FO46" s="106"/>
      <c r="FP46" s="41"/>
      <c r="FQ46" s="42"/>
      <c r="FR46" s="176">
        <f t="shared" ref="FR46" si="136">SUM(ED46+EJ46+EP46+EV46+FB46+FH46+FN46)+SUM(EG46+EM46+ES46+EY46+FE46+FK46+FQ46)</f>
        <v>0</v>
      </c>
      <c r="FS46" s="34"/>
      <c r="FT46" s="34"/>
      <c r="FU46" s="34"/>
      <c r="FV46" s="33"/>
      <c r="FW46" s="37"/>
    </row>
    <row r="47" spans="1:179" s="135" customFormat="1" ht="12.6" customHeight="1" thickBot="1">
      <c r="A47" s="324"/>
      <c r="B47" s="223"/>
      <c r="C47" s="231" t="s">
        <v>0</v>
      </c>
      <c r="D47" s="134"/>
      <c r="E47" s="133" t="s">
        <v>71</v>
      </c>
      <c r="G47" s="136">
        <f>1-SUM(G20:G46)</f>
        <v>1</v>
      </c>
      <c r="H47" s="137"/>
      <c r="I47" s="229" t="s">
        <v>0</v>
      </c>
      <c r="J47" s="134"/>
      <c r="K47" s="133" t="s">
        <v>71</v>
      </c>
      <c r="M47" s="136">
        <f>1-SUM(M20:M46)</f>
        <v>1</v>
      </c>
      <c r="N47" s="137"/>
      <c r="O47" s="229" t="s">
        <v>0</v>
      </c>
      <c r="P47" s="134"/>
      <c r="Q47" s="133" t="s">
        <v>71</v>
      </c>
      <c r="S47" s="136">
        <f>1-SUM(S20:S46)</f>
        <v>1</v>
      </c>
      <c r="T47" s="137"/>
      <c r="U47" s="229" t="s">
        <v>0</v>
      </c>
      <c r="V47" s="134"/>
      <c r="W47" s="133" t="s">
        <v>71</v>
      </c>
      <c r="Y47" s="136">
        <f>1-SUM(Y20:Y46)</f>
        <v>1</v>
      </c>
      <c r="Z47" s="137"/>
      <c r="AA47" s="229" t="s">
        <v>0</v>
      </c>
      <c r="AB47" s="134"/>
      <c r="AC47" s="133" t="s">
        <v>71</v>
      </c>
      <c r="AE47" s="136">
        <f>1-SUM(AE20:AE46)</f>
        <v>1</v>
      </c>
      <c r="AF47" s="137"/>
      <c r="AG47" s="229" t="s">
        <v>0</v>
      </c>
      <c r="AH47" s="134"/>
      <c r="AI47" s="133" t="s">
        <v>71</v>
      </c>
      <c r="AK47" s="136">
        <f>1-SUM(AK20:AK46)</f>
        <v>1</v>
      </c>
      <c r="AL47" s="137"/>
      <c r="AM47" s="229" t="s">
        <v>0</v>
      </c>
      <c r="AN47" s="134"/>
      <c r="AO47" s="133" t="s">
        <v>71</v>
      </c>
      <c r="AQ47" s="136">
        <f>1-SUM(AQ20:AQ46)</f>
        <v>1</v>
      </c>
      <c r="AR47" s="137"/>
      <c r="AS47" s="176"/>
      <c r="AT47" s="226" t="s">
        <v>0</v>
      </c>
      <c r="AU47" s="134"/>
      <c r="AV47" s="133" t="s">
        <v>71</v>
      </c>
      <c r="AX47" s="136">
        <f>1-SUM(AX20:AX46)</f>
        <v>1</v>
      </c>
      <c r="AY47" s="137"/>
      <c r="AZ47" s="229" t="s">
        <v>0</v>
      </c>
      <c r="BA47" s="134"/>
      <c r="BB47" s="133" t="s">
        <v>71</v>
      </c>
      <c r="BD47" s="136">
        <f>1-SUM(BD20:BD46)</f>
        <v>1</v>
      </c>
      <c r="BE47" s="137"/>
      <c r="BF47" s="229" t="s">
        <v>0</v>
      </c>
      <c r="BG47" s="134"/>
      <c r="BH47" s="133" t="s">
        <v>71</v>
      </c>
      <c r="BJ47" s="136">
        <f>1-SUM(BJ20:BJ46)</f>
        <v>1</v>
      </c>
      <c r="BK47" s="137"/>
      <c r="BL47" s="229" t="s">
        <v>0</v>
      </c>
      <c r="BM47" s="134"/>
      <c r="BN47" s="133" t="s">
        <v>71</v>
      </c>
      <c r="BP47" s="136">
        <f>1-SUM(BP20:BP46)</f>
        <v>1</v>
      </c>
      <c r="BQ47" s="137"/>
      <c r="BR47" s="229" t="s">
        <v>0</v>
      </c>
      <c r="BS47" s="134"/>
      <c r="BT47" s="133" t="s">
        <v>71</v>
      </c>
      <c r="BV47" s="136">
        <f>1-SUM(BV20:BV46)</f>
        <v>1</v>
      </c>
      <c r="BW47" s="137"/>
      <c r="BX47" s="229" t="s">
        <v>0</v>
      </c>
      <c r="BY47" s="134"/>
      <c r="BZ47" s="133" t="s">
        <v>71</v>
      </c>
      <c r="CB47" s="136">
        <f>1-SUM(CB20:CB46)</f>
        <v>1</v>
      </c>
      <c r="CC47" s="137"/>
      <c r="CD47" s="229" t="s">
        <v>0</v>
      </c>
      <c r="CE47" s="134"/>
      <c r="CF47" s="133" t="s">
        <v>71</v>
      </c>
      <c r="CH47" s="136">
        <f>1-SUM(CH20:CH46)</f>
        <v>1</v>
      </c>
      <c r="CI47" s="137"/>
      <c r="CJ47" s="176"/>
      <c r="CK47" s="226" t="s">
        <v>0</v>
      </c>
      <c r="CL47" s="134"/>
      <c r="CM47" s="133" t="s">
        <v>71</v>
      </c>
      <c r="CO47" s="136">
        <f>1-SUM(CO18:CO46)</f>
        <v>-0.80811491059236351</v>
      </c>
      <c r="CP47" s="137"/>
      <c r="CQ47" s="229" t="s">
        <v>0</v>
      </c>
      <c r="CR47" s="134"/>
      <c r="CS47" s="133" t="s">
        <v>71</v>
      </c>
      <c r="CU47" s="136">
        <f>1-SUM(CU18:CU46)</f>
        <v>-0.80811491059236351</v>
      </c>
      <c r="CV47" s="137"/>
      <c r="CW47" s="226" t="s">
        <v>0</v>
      </c>
      <c r="CX47" s="134"/>
      <c r="CY47" s="133" t="s">
        <v>71</v>
      </c>
      <c r="DA47" s="136">
        <f>1-SUM(DA18:DA46)</f>
        <v>-0.80811491059236351</v>
      </c>
      <c r="DB47" s="137"/>
      <c r="DC47" s="226" t="s">
        <v>0</v>
      </c>
      <c r="DD47" s="134"/>
      <c r="DE47" s="133" t="s">
        <v>71</v>
      </c>
      <c r="DG47" s="136">
        <f>1-SUM(DG18:DG46)</f>
        <v>-0.2270481613638875</v>
      </c>
      <c r="DH47" s="137"/>
      <c r="DI47" s="226" t="s">
        <v>0</v>
      </c>
      <c r="DJ47" s="134"/>
      <c r="DK47" s="133" t="s">
        <v>71</v>
      </c>
      <c r="DM47" s="136">
        <f>1-SUM(DM18:DM46)</f>
        <v>-0.2270481613638875</v>
      </c>
      <c r="DN47" s="137"/>
      <c r="DO47" s="226" t="s">
        <v>0</v>
      </c>
      <c r="DP47" s="134"/>
      <c r="DQ47" s="133" t="s">
        <v>71</v>
      </c>
      <c r="DS47" s="136">
        <f>1-SUM(DS18:DS46)</f>
        <v>-0.2270481613638875</v>
      </c>
      <c r="DT47" s="137"/>
      <c r="DU47" s="226" t="s">
        <v>0</v>
      </c>
      <c r="DV47" s="134"/>
      <c r="DW47" s="133" t="s">
        <v>71</v>
      </c>
      <c r="DY47" s="136">
        <f>1-SUM(DY18:DY46)</f>
        <v>-0.2270481613638875</v>
      </c>
      <c r="DZ47" s="137"/>
      <c r="EA47" s="176"/>
      <c r="EB47" s="226" t="s">
        <v>0</v>
      </c>
      <c r="EC47" s="134"/>
      <c r="ED47" s="133" t="s">
        <v>71</v>
      </c>
      <c r="EF47" s="136">
        <f>1-SUM(EF18:EF46)</f>
        <v>-0.80811491059236351</v>
      </c>
      <c r="EG47" s="137"/>
      <c r="EH47" s="229" t="s">
        <v>0</v>
      </c>
      <c r="EI47" s="134"/>
      <c r="EJ47" s="133" t="s">
        <v>71</v>
      </c>
      <c r="EL47" s="136">
        <f>1-SUM(EL18:EL46)</f>
        <v>-0.80811491059236351</v>
      </c>
      <c r="EM47" s="137"/>
      <c r="EN47" s="226" t="s">
        <v>0</v>
      </c>
      <c r="EO47" s="134"/>
      <c r="EP47" s="133" t="s">
        <v>71</v>
      </c>
      <c r="ER47" s="136">
        <f>1-SUM(ER18:ER46)</f>
        <v>-0.80811491059236351</v>
      </c>
      <c r="ES47" s="137"/>
      <c r="ET47" s="226" t="s">
        <v>0</v>
      </c>
      <c r="EU47" s="134"/>
      <c r="EV47" s="133" t="s">
        <v>71</v>
      </c>
      <c r="EX47" s="136">
        <f>1-SUM(EX18:EX46)</f>
        <v>-0.2270481613638875</v>
      </c>
      <c r="EY47" s="137"/>
      <c r="EZ47" s="226" t="s">
        <v>0</v>
      </c>
      <c r="FA47" s="134"/>
      <c r="FB47" s="133" t="s">
        <v>71</v>
      </c>
      <c r="FD47" s="136">
        <f>1-SUM(FD18:FD46)</f>
        <v>-0.2270481613638875</v>
      </c>
      <c r="FE47" s="137"/>
      <c r="FF47" s="226" t="s">
        <v>0</v>
      </c>
      <c r="FG47" s="134"/>
      <c r="FH47" s="133" t="s">
        <v>71</v>
      </c>
      <c r="FJ47" s="136">
        <f>1-SUM(FJ18:FJ46)</f>
        <v>-0.2270481613638875</v>
      </c>
      <c r="FK47" s="137"/>
      <c r="FL47" s="226" t="s">
        <v>0</v>
      </c>
      <c r="FM47" s="134"/>
      <c r="FN47" s="133" t="s">
        <v>71</v>
      </c>
      <c r="FP47" s="136">
        <f>1-SUM(FP18:FP46)</f>
        <v>-0.2270481613638875</v>
      </c>
      <c r="FQ47" s="137"/>
      <c r="FR47" s="176"/>
      <c r="FS47" s="138"/>
      <c r="FT47" s="138"/>
      <c r="FU47" s="138"/>
      <c r="FV47" s="140"/>
      <c r="FW47" s="141"/>
    </row>
    <row r="48" spans="1:179" s="152" customFormat="1" ht="12.6" customHeight="1">
      <c r="A48" s="156" t="s">
        <v>72</v>
      </c>
      <c r="B48" s="216">
        <f>SUM(C48+I48+O48+U48+AA48+AG48+AM48+AT48+AZ48+BF48+BL48+BR48+BX48+CD48+CK48+CQ48+CW48+DC48+DI48+DO48+DU48+EB48+EH48+EN48+ET48+EZ48+FF48+FL48+FV48)</f>
        <v>2783.4401869999997</v>
      </c>
      <c r="C48" s="228">
        <f>'World Land Data'!B2</f>
        <v>914.95959900000003</v>
      </c>
      <c r="D48" s="147"/>
      <c r="E48" s="147">
        <f>C48-SUM(E18:E46)</f>
        <v>914.95959900000003</v>
      </c>
      <c r="F48" s="147"/>
      <c r="G48" s="142">
        <f>SUM(G18:G46)</f>
        <v>0</v>
      </c>
      <c r="H48" s="154"/>
      <c r="I48" s="228">
        <f>'World Land Data'!C2</f>
        <v>183.44225899999998</v>
      </c>
      <c r="J48" s="147"/>
      <c r="K48" s="147">
        <f>I48-SUM(K18:K46)</f>
        <v>183.44225899999998</v>
      </c>
      <c r="L48" s="147"/>
      <c r="M48" s="146">
        <f>SUM(M18:M46)</f>
        <v>0</v>
      </c>
      <c r="N48" s="154"/>
      <c r="O48" s="228">
        <f>'World Land Data'!D2</f>
        <v>229.333842</v>
      </c>
      <c r="P48" s="147"/>
      <c r="Q48" s="147">
        <f>O48-SUM(Q18:Q46)</f>
        <v>229.333842</v>
      </c>
      <c r="R48" s="147"/>
      <c r="S48" s="146">
        <f>SUM(S18:S46)</f>
        <v>0</v>
      </c>
      <c r="T48" s="154"/>
      <c r="U48" s="228">
        <f>'World Land Data'!E2</f>
        <v>87.389267999999987</v>
      </c>
      <c r="V48" s="147"/>
      <c r="W48" s="147">
        <f>U48-SUM(W18:W46)</f>
        <v>87.389267999999987</v>
      </c>
      <c r="X48" s="147"/>
      <c r="Y48" s="146">
        <f>SUM(Y20:Y47)</f>
        <v>1</v>
      </c>
      <c r="Z48" s="154"/>
      <c r="AA48" s="228">
        <f>'World Land Data'!F2</f>
        <v>93.840106999999989</v>
      </c>
      <c r="AB48" s="147"/>
      <c r="AC48" s="147">
        <f>AA48-SUM(AC18:AC46)</f>
        <v>93.840106999999989</v>
      </c>
      <c r="AD48" s="147"/>
      <c r="AE48" s="146">
        <f>SUM(AE20:AE47)</f>
        <v>1</v>
      </c>
      <c r="AF48" s="154"/>
      <c r="AG48" s="228">
        <f>'World Land Data'!G2</f>
        <v>48.615175000000001</v>
      </c>
      <c r="AH48" s="147"/>
      <c r="AI48" s="147">
        <f>AG48-SUM(AI18:AI46)</f>
        <v>48.615175000000001</v>
      </c>
      <c r="AJ48" s="147"/>
      <c r="AK48" s="146">
        <f>SUM(AK20:AK47)</f>
        <v>1</v>
      </c>
      <c r="AL48" s="154"/>
      <c r="AM48" s="228">
        <f>'World Land Data'!H2</f>
        <v>22.963747000000001</v>
      </c>
      <c r="AN48" s="147"/>
      <c r="AO48" s="147">
        <f>AM48-SUM(AO18:AO46)</f>
        <v>22.963747000000001</v>
      </c>
      <c r="AP48" s="147"/>
      <c r="AQ48" s="146">
        <f>SUM(AQ20:AQ47)</f>
        <v>1</v>
      </c>
      <c r="AR48" s="142"/>
      <c r="AS48" s="177"/>
      <c r="AT48" s="232">
        <f>'World Land Data'!I2</f>
        <v>397.15712600000001</v>
      </c>
      <c r="AU48" s="155"/>
      <c r="AV48" s="155">
        <f>AT48-SUM(AV18:AV46)</f>
        <v>397.15712600000001</v>
      </c>
      <c r="AW48" s="155"/>
      <c r="AX48" s="149">
        <f>SUM(AX18:AX46)</f>
        <v>0</v>
      </c>
      <c r="AY48" s="155"/>
      <c r="AZ48" s="228">
        <f>'World Land Data'!J2</f>
        <v>119.25644100000001</v>
      </c>
      <c r="BA48" s="155"/>
      <c r="BB48" s="155">
        <f>AZ48-SUM(BB18:BB46)</f>
        <v>119.25644100000001</v>
      </c>
      <c r="BC48" s="155"/>
      <c r="BD48" s="149">
        <f>SUM(BD18:BD46)</f>
        <v>0</v>
      </c>
      <c r="BE48" s="155"/>
      <c r="BF48" s="228">
        <f>'World Land Data'!K2</f>
        <v>74.536366999999998</v>
      </c>
      <c r="BG48" s="147"/>
      <c r="BH48" s="155">
        <f>BF48-SUM(BH18:BH46)</f>
        <v>74.536366999999998</v>
      </c>
      <c r="BI48" s="147"/>
      <c r="BJ48" s="149">
        <f>SUM(BJ18:BJ46)</f>
        <v>0</v>
      </c>
      <c r="BK48" s="142"/>
      <c r="BL48" s="228">
        <f>'World Land Data'!L2</f>
        <v>19.413929</v>
      </c>
      <c r="BM48" s="147"/>
      <c r="BN48" s="155">
        <f>BL48-SUM(BN18:BN46)</f>
        <v>19.413929</v>
      </c>
      <c r="BO48" s="142"/>
      <c r="BP48" s="149">
        <f>SUM(BP18:BP46)</f>
        <v>0</v>
      </c>
      <c r="BQ48" s="147"/>
      <c r="BR48" s="228">
        <f>'World Land Data'!M2</f>
        <v>96.043400000000005</v>
      </c>
      <c r="BS48" s="147"/>
      <c r="BT48" s="155">
        <f>BR48-SUM(BT18:BT46)</f>
        <v>96.043400000000005</v>
      </c>
      <c r="BU48" s="147"/>
      <c r="BV48" s="149">
        <f>SUM(BV18:BV46)</f>
        <v>0</v>
      </c>
      <c r="BW48" s="147"/>
      <c r="BX48" s="228">
        <f>'World Land Data'!N2</f>
        <v>15.994295000000001</v>
      </c>
      <c r="BY48" s="147"/>
      <c r="BZ48" s="155">
        <f>BX48-SUM(BZ18:BZ46)</f>
        <v>15.994295000000001</v>
      </c>
      <c r="CA48" s="147"/>
      <c r="CB48" s="149">
        <f>SUM(CB18:CB46)</f>
        <v>0</v>
      </c>
      <c r="CC48" s="147"/>
      <c r="CD48" s="228">
        <f>'World Land Data'!O2</f>
        <v>4.9711729999999994</v>
      </c>
      <c r="CE48" s="147"/>
      <c r="CF48" s="155">
        <f>CD48-SUM(CF18:CF46)</f>
        <v>4.9711729999999994</v>
      </c>
      <c r="CG48" s="147"/>
      <c r="CH48" s="149">
        <f>SUM(CH18:CH46)</f>
        <v>0</v>
      </c>
      <c r="CI48" s="147"/>
      <c r="CJ48" s="177"/>
      <c r="CK48" s="232">
        <f>'World Land Data'!P2</f>
        <v>27.193480999999998</v>
      </c>
      <c r="CL48" s="155"/>
      <c r="CM48" s="155">
        <f>CK48-SUM(CM18:CM46)</f>
        <v>23.202347586644812</v>
      </c>
      <c r="CN48" s="155"/>
      <c r="CO48" s="149">
        <f>SUM(CO18:CO46)</f>
        <v>1.8081149105923635</v>
      </c>
      <c r="CP48" s="148"/>
      <c r="CQ48" s="228">
        <f>'World Land Data'!Q2</f>
        <v>3.5052699999999999</v>
      </c>
      <c r="CR48" s="155"/>
      <c r="CS48" s="155">
        <f>CQ48-SUM(CS18:CS46)</f>
        <v>2.990808456079546</v>
      </c>
      <c r="CT48" s="148"/>
      <c r="CU48" s="149">
        <f>SUM(CU18:CU46)</f>
        <v>1.8081149105923635</v>
      </c>
      <c r="CV48" s="155"/>
      <c r="CW48" s="232">
        <f>'World Land Data'!R2</f>
        <v>0.47684700000000002</v>
      </c>
      <c r="CX48" s="147"/>
      <c r="CY48" s="155">
        <f>CW48-SUM(CY18:CY46)</f>
        <v>0.4068611090889328</v>
      </c>
      <c r="CZ48" s="147"/>
      <c r="DA48" s="149">
        <f>SUM(DA18:DA46)</f>
        <v>1.8081149105923635</v>
      </c>
      <c r="DB48" s="142"/>
      <c r="DC48" s="232">
        <f>'World Land Data'!S2</f>
        <v>0.13902600000000001</v>
      </c>
      <c r="DD48" s="147"/>
      <c r="DE48" s="155">
        <f>DC48-SUM(DE18:DE46)</f>
        <v>0.12001765895057029</v>
      </c>
      <c r="DF48" s="142"/>
      <c r="DG48" s="149">
        <f>SUM(DG18:DG46)</f>
        <v>1.2270481613638875</v>
      </c>
      <c r="DH48" s="147"/>
      <c r="DI48" s="232">
        <f>'World Land Data'!T2</f>
        <v>8.861994000000001</v>
      </c>
      <c r="DJ48" s="147"/>
      <c r="DK48" s="155">
        <f>DI48-SUM(DK18:DK46)</f>
        <v>7.6503371564599441</v>
      </c>
      <c r="DL48" s="147"/>
      <c r="DM48" s="149">
        <f>SUM(DM18:DM46)</f>
        <v>1.2270481613638875</v>
      </c>
      <c r="DN48" s="147"/>
      <c r="DO48" s="232">
        <f>'World Land Data'!U2</f>
        <v>0.14152500000000001</v>
      </c>
      <c r="DP48" s="147"/>
      <c r="DQ48" s="155">
        <f>DO48-SUM(DQ18:DQ46)</f>
        <v>0.12217498297425992</v>
      </c>
      <c r="DR48" s="147"/>
      <c r="DS48" s="149">
        <f>SUM(DS18:DS46)</f>
        <v>1.2270481613638875</v>
      </c>
      <c r="DT48" s="142"/>
      <c r="DU48" s="232">
        <f>'World Land Data'!V2</f>
        <v>4.1408E-2</v>
      </c>
      <c r="DV48" s="147"/>
      <c r="DW48" s="155">
        <f>DU48-SUM(DW18:DW46)</f>
        <v>3.5746487864321885E-2</v>
      </c>
      <c r="DX48" s="142"/>
      <c r="DY48" s="149">
        <f>SUM(DY18:DY46)</f>
        <v>1.2270481613638875</v>
      </c>
      <c r="DZ48" s="147"/>
      <c r="EA48" s="177"/>
      <c r="EB48" s="232">
        <f>'World Land Data'!W2</f>
        <v>223.73314500000001</v>
      </c>
      <c r="EC48" s="155"/>
      <c r="ED48" s="155">
        <f>EB48-SUM(ED18:ED46)</f>
        <v>190.89627388796617</v>
      </c>
      <c r="EE48" s="155"/>
      <c r="EF48" s="149">
        <f>SUM(EF18:EF46)</f>
        <v>1.8081149105923635</v>
      </c>
      <c r="EG48" s="155"/>
      <c r="EH48" s="228">
        <f>'World Land Data'!X2</f>
        <v>74.051009000000008</v>
      </c>
      <c r="EI48" s="155"/>
      <c r="EJ48" s="155">
        <f>EH48-SUM(EJ18:EJ46)</f>
        <v>63.182688893700799</v>
      </c>
      <c r="EK48" s="155"/>
      <c r="EL48" s="149">
        <f>SUM(EL18:EL46)</f>
        <v>1.8081149105923635</v>
      </c>
      <c r="EM48" s="155"/>
      <c r="EN48" s="232">
        <f>'World Land Data'!Y2</f>
        <v>30.141931</v>
      </c>
      <c r="EO48" s="147"/>
      <c r="EP48" s="155">
        <f>EN48-SUM(EP18:EP46)</f>
        <v>25.718059412646163</v>
      </c>
      <c r="EQ48" s="155"/>
      <c r="ER48" s="149">
        <f>SUM(ER18:ER46)</f>
        <v>1.8081149105923635</v>
      </c>
      <c r="ES48" s="147"/>
      <c r="ET48" s="232">
        <f>'World Land Data'!Z2</f>
        <v>6.208076000000001</v>
      </c>
      <c r="EU48" s="147"/>
      <c r="EV48" s="155">
        <f>ET48-SUM(EV18:EV46)</f>
        <v>5.3592763087999415</v>
      </c>
      <c r="EW48" s="155"/>
      <c r="EX48" s="149">
        <f>SUM(EX18:EX46)</f>
        <v>1.2270481613638875</v>
      </c>
      <c r="EY48" s="147"/>
      <c r="EZ48" s="232">
        <f>'World Land Data'!AA2</f>
        <v>49.725827000000002</v>
      </c>
      <c r="FA48" s="147"/>
      <c r="FB48" s="155">
        <f>EZ48-SUM(FB18:FB46)</f>
        <v>42.927059297692949</v>
      </c>
      <c r="FC48" s="155"/>
      <c r="FD48" s="149">
        <f>SUM(FD18:FD46)</f>
        <v>1.2270481613638875</v>
      </c>
      <c r="FE48" s="147"/>
      <c r="FF48" s="232">
        <f>'World Land Data'!AB2</f>
        <v>6.7690759999999992</v>
      </c>
      <c r="FG48" s="147"/>
      <c r="FH48" s="155">
        <f>FF48-SUM(FH18:FH46)</f>
        <v>5.8435735386078171</v>
      </c>
      <c r="FI48" s="155"/>
      <c r="FJ48" s="149">
        <f>SUM(FJ18:FJ46)</f>
        <v>1.2270481613638875</v>
      </c>
      <c r="FK48" s="147"/>
      <c r="FL48" s="232">
        <f>'World Land Data'!AC2</f>
        <v>1.594141</v>
      </c>
      <c r="FM48" s="147"/>
      <c r="FN48" s="155">
        <f>FL48-SUM(FN18:FN46)</f>
        <v>1.3761819433567899</v>
      </c>
      <c r="FO48" s="155"/>
      <c r="FP48" s="149">
        <f>SUM(FP18:FP46)</f>
        <v>1.2270481613638875</v>
      </c>
      <c r="FQ48" s="142"/>
      <c r="FR48" s="177"/>
      <c r="FS48" s="147"/>
      <c r="FT48" s="147"/>
      <c r="FU48" s="147"/>
      <c r="FV48" s="142">
        <f>'World Land Data'!AD2</f>
        <v>42.940703000000006</v>
      </c>
      <c r="FW48" s="151"/>
    </row>
    <row r="49" spans="1:179" ht="12.6" customHeight="1">
      <c r="A49" s="1093" t="s">
        <v>677</v>
      </c>
      <c r="B49" s="222" t="s">
        <v>78</v>
      </c>
      <c r="C49" s="226" t="str">
        <f>$B49</f>
        <v>Peatland Protection</v>
      </c>
      <c r="D49" s="102"/>
      <c r="E49" s="103"/>
      <c r="F49" s="106"/>
      <c r="G49" s="41"/>
      <c r="H49" s="42"/>
      <c r="I49" s="226" t="str">
        <f>$B49</f>
        <v>Peatland Protection</v>
      </c>
      <c r="J49" s="102"/>
      <c r="K49" s="103"/>
      <c r="L49" s="106"/>
      <c r="M49" s="41"/>
      <c r="N49" s="42"/>
      <c r="O49" s="226" t="str">
        <f>$B49</f>
        <v>Peatland Protection</v>
      </c>
      <c r="P49" s="99"/>
      <c r="Q49" s="100"/>
      <c r="R49" s="104"/>
      <c r="S49" s="55"/>
      <c r="T49" s="56"/>
      <c r="U49" s="226" t="str">
        <f>$B49</f>
        <v>Peatland Protection</v>
      </c>
      <c r="V49" s="99"/>
      <c r="W49" s="100"/>
      <c r="X49" s="104"/>
      <c r="Y49" s="55"/>
      <c r="Z49" s="56"/>
      <c r="AA49" s="226" t="str">
        <f>$B49</f>
        <v>Peatland Protection</v>
      </c>
      <c r="AB49" s="99"/>
      <c r="AC49" s="100"/>
      <c r="AD49" s="104"/>
      <c r="AE49" s="55"/>
      <c r="AF49" s="56"/>
      <c r="AG49" s="226" t="str">
        <f>$B49</f>
        <v>Peatland Protection</v>
      </c>
      <c r="AH49" s="99"/>
      <c r="AI49" s="100"/>
      <c r="AJ49" s="104"/>
      <c r="AK49" s="55"/>
      <c r="AL49" s="56"/>
      <c r="AM49" s="226" t="str">
        <f>$B49</f>
        <v>Peatland Protection</v>
      </c>
      <c r="AN49" s="99"/>
      <c r="AO49" s="100"/>
      <c r="AP49" s="104"/>
      <c r="AQ49" s="55"/>
      <c r="AR49" s="56"/>
      <c r="AS49" s="176">
        <f>SUM(E49+K49+Q49+W49+AC49+AI49+AO49)+SUM(H49+N49+T49+Z49+AF49+AL49+AR49)</f>
        <v>0</v>
      </c>
      <c r="AT49" s="230" t="str">
        <f>$B49</f>
        <v>Peatland Protection</v>
      </c>
      <c r="AU49" s="102"/>
      <c r="AV49" s="103"/>
      <c r="AW49" s="106"/>
      <c r="AX49" s="41"/>
      <c r="AY49" s="42"/>
      <c r="AZ49" s="226" t="str">
        <f>$B49</f>
        <v>Peatland Protection</v>
      </c>
      <c r="BA49" s="99"/>
      <c r="BB49" s="100"/>
      <c r="BC49" s="104"/>
      <c r="BD49" s="55"/>
      <c r="BE49" s="56"/>
      <c r="BF49" s="226" t="str">
        <f>$B49</f>
        <v>Peatland Protection</v>
      </c>
      <c r="BG49" s="102"/>
      <c r="BH49" s="103"/>
      <c r="BI49" s="106"/>
      <c r="BJ49" s="41"/>
      <c r="BK49" s="42"/>
      <c r="BL49" s="226" t="str">
        <f>$B49</f>
        <v>Peatland Protection</v>
      </c>
      <c r="BM49" s="102"/>
      <c r="BN49" s="103"/>
      <c r="BO49" s="106"/>
      <c r="BP49" s="41"/>
      <c r="BQ49" s="42"/>
      <c r="BR49" s="226" t="str">
        <f>$B49</f>
        <v>Peatland Protection</v>
      </c>
      <c r="BS49" s="102"/>
      <c r="BT49" s="103"/>
      <c r="BU49" s="106"/>
      <c r="BV49" s="41"/>
      <c r="BW49" s="42"/>
      <c r="BX49" s="226" t="str">
        <f>$B49</f>
        <v>Peatland Protection</v>
      </c>
      <c r="BY49" s="102"/>
      <c r="BZ49" s="103"/>
      <c r="CA49" s="106"/>
      <c r="CB49" s="41"/>
      <c r="CC49" s="42"/>
      <c r="CD49" s="226" t="str">
        <f>$B49</f>
        <v>Peatland Protection</v>
      </c>
      <c r="CE49" s="102"/>
      <c r="CF49" s="103"/>
      <c r="CG49" s="106"/>
      <c r="CH49" s="41"/>
      <c r="CI49" s="42"/>
      <c r="CJ49" s="176"/>
      <c r="CK49" s="230" t="str">
        <f>$B49</f>
        <v>Peatland Protection</v>
      </c>
      <c r="CL49" s="102"/>
      <c r="CM49" s="103"/>
      <c r="CN49" s="106"/>
      <c r="CO49" s="41"/>
      <c r="CP49" s="42"/>
      <c r="CQ49" s="226" t="str">
        <f>$B49</f>
        <v>Peatland Protection</v>
      </c>
      <c r="CR49" s="102"/>
      <c r="CS49" s="103"/>
      <c r="CT49" s="106"/>
      <c r="CU49" s="41"/>
      <c r="CV49" s="42"/>
      <c r="CW49" s="230" t="str">
        <f>$B49</f>
        <v>Peatland Protection</v>
      </c>
      <c r="CX49" s="102"/>
      <c r="CY49" s="103"/>
      <c r="CZ49" s="106"/>
      <c r="DA49" s="41"/>
      <c r="DB49" s="42"/>
      <c r="DC49" s="230" t="str">
        <f>$B49</f>
        <v>Peatland Protection</v>
      </c>
      <c r="DD49" s="102"/>
      <c r="DE49" s="103"/>
      <c r="DF49" s="106"/>
      <c r="DG49" s="41"/>
      <c r="DH49" s="42"/>
      <c r="DI49" s="230" t="str">
        <f>$B49</f>
        <v>Peatland Protection</v>
      </c>
      <c r="DJ49" s="102"/>
      <c r="DK49" s="103"/>
      <c r="DL49" s="106"/>
      <c r="DM49" s="41"/>
      <c r="DN49" s="42"/>
      <c r="DO49" s="230" t="str">
        <f>$B49</f>
        <v>Peatland Protection</v>
      </c>
      <c r="DP49" s="102"/>
      <c r="DQ49" s="103"/>
      <c r="DR49" s="106"/>
      <c r="DS49" s="41"/>
      <c r="DT49" s="42"/>
      <c r="DU49" s="230" t="str">
        <f>$B49</f>
        <v>Peatland Protection</v>
      </c>
      <c r="DV49" s="102"/>
      <c r="DW49" s="103"/>
      <c r="DX49" s="106"/>
      <c r="DY49" s="41"/>
      <c r="DZ49" s="42"/>
      <c r="EA49" s="176">
        <f t="shared" ref="EA49:EA76" si="137">SUM(CM49+CS49+CY49+DE49+DK49+DQ49+DW49)+SUM(CP49+CV49+DB49+DH49+DN49+DT49+DZ49)</f>
        <v>0</v>
      </c>
      <c r="EB49" s="230" t="str">
        <f>$B49</f>
        <v>Peatland Protection</v>
      </c>
      <c r="EC49" s="102"/>
      <c r="ED49" s="103"/>
      <c r="EE49" s="106"/>
      <c r="EF49" s="41"/>
      <c r="EG49" s="42"/>
      <c r="EH49" s="226" t="str">
        <f>$B49</f>
        <v>Peatland Protection</v>
      </c>
      <c r="EI49" s="102"/>
      <c r="EJ49" s="103"/>
      <c r="EK49" s="106"/>
      <c r="EL49" s="41"/>
      <c r="EM49" s="42"/>
      <c r="EN49" s="230" t="str">
        <f>$B49</f>
        <v>Peatland Protection</v>
      </c>
      <c r="EO49" s="102"/>
      <c r="EP49" s="103"/>
      <c r="EQ49" s="106"/>
      <c r="ER49" s="41"/>
      <c r="ES49" s="42"/>
      <c r="ET49" s="230" t="str">
        <f>$B49</f>
        <v>Peatland Protection</v>
      </c>
      <c r="EU49" s="102"/>
      <c r="EV49" s="103"/>
      <c r="EW49" s="106"/>
      <c r="EX49" s="41"/>
      <c r="EY49" s="42"/>
      <c r="EZ49" s="230" t="str">
        <f>$B49</f>
        <v>Peatland Protection</v>
      </c>
      <c r="FA49" s="102"/>
      <c r="FB49" s="103"/>
      <c r="FC49" s="106"/>
      <c r="FD49" s="41"/>
      <c r="FE49" s="42"/>
      <c r="FF49" s="230" t="str">
        <f>$B49</f>
        <v>Peatland Protection</v>
      </c>
      <c r="FG49" s="102"/>
      <c r="FH49" s="103"/>
      <c r="FI49" s="106"/>
      <c r="FJ49" s="41"/>
      <c r="FK49" s="42"/>
      <c r="FL49" s="230" t="str">
        <f>$B49</f>
        <v>Peatland Protection</v>
      </c>
      <c r="FM49" s="102"/>
      <c r="FN49" s="103"/>
      <c r="FO49" s="106"/>
      <c r="FP49" s="41"/>
      <c r="FQ49" s="42"/>
      <c r="FR49" s="176">
        <f t="shared" ref="FR49:FR76" si="138">SUM(ED49+EJ49+EP49+EV49+FB49+FH49+FN49)+SUM(EG49+EM49+ES49+EY49+FE49+FK49+FQ49)</f>
        <v>0</v>
      </c>
      <c r="FS49" s="34"/>
      <c r="FT49" s="34"/>
      <c r="FU49" s="34"/>
      <c r="FV49" s="33"/>
      <c r="FW49" s="37"/>
    </row>
    <row r="50" spans="1:179" ht="12.6" customHeight="1">
      <c r="A50" s="1094"/>
      <c r="B50" s="222" t="s">
        <v>550</v>
      </c>
      <c r="C50" s="226" t="str">
        <f>$B50</f>
        <v>Mangrove Protection</v>
      </c>
      <c r="D50" s="102"/>
      <c r="E50" s="103"/>
      <c r="F50" s="106"/>
      <c r="G50" s="41"/>
      <c r="H50" s="42"/>
      <c r="I50" s="226" t="str">
        <f>$B50</f>
        <v>Mangrove Protection</v>
      </c>
      <c r="J50" s="102"/>
      <c r="K50" s="103"/>
      <c r="L50" s="106"/>
      <c r="M50" s="41"/>
      <c r="N50" s="42"/>
      <c r="O50" s="226" t="str">
        <f>$B50</f>
        <v>Mangrove Protection</v>
      </c>
      <c r="P50" s="99"/>
      <c r="Q50" s="100"/>
      <c r="R50" s="106"/>
      <c r="S50" s="55"/>
      <c r="T50" s="56"/>
      <c r="U50" s="226" t="str">
        <f>$B50</f>
        <v>Mangrove Protection</v>
      </c>
      <c r="V50" s="99"/>
      <c r="W50" s="100"/>
      <c r="X50" s="106"/>
      <c r="Y50" s="55"/>
      <c r="Z50" s="56"/>
      <c r="AA50" s="226" t="str">
        <f>$B50</f>
        <v>Mangrove Protection</v>
      </c>
      <c r="AB50" s="99"/>
      <c r="AC50" s="100"/>
      <c r="AD50" s="106"/>
      <c r="AE50" s="55"/>
      <c r="AF50" s="56"/>
      <c r="AG50" s="226" t="str">
        <f>$B50</f>
        <v>Mangrove Protection</v>
      </c>
      <c r="AH50" s="99"/>
      <c r="AI50" s="100"/>
      <c r="AJ50" s="106"/>
      <c r="AK50" s="55"/>
      <c r="AL50" s="56"/>
      <c r="AM50" s="226" t="str">
        <f>$B50</f>
        <v>Mangrove Protection</v>
      </c>
      <c r="AN50" s="99"/>
      <c r="AO50" s="100"/>
      <c r="AP50" s="106"/>
      <c r="AQ50" s="55"/>
      <c r="AR50" s="56"/>
      <c r="AS50" s="176">
        <f>SUM(E50+K50+Q50+W50+AC50+AI50+AO50)+SUM(H50+N50+T50+Z50+AF50+AL50+AR50)</f>
        <v>0</v>
      </c>
      <c r="AT50" s="226" t="str">
        <f>$B50</f>
        <v>Mangrove Protection</v>
      </c>
      <c r="AU50" s="99"/>
      <c r="AV50" s="100"/>
      <c r="AW50" s="104"/>
      <c r="AX50" s="55"/>
      <c r="AY50" s="56"/>
      <c r="AZ50" s="226" t="str">
        <f>$B50</f>
        <v>Mangrove Protection</v>
      </c>
      <c r="BA50" s="99"/>
      <c r="BB50" s="100"/>
      <c r="BC50" s="104"/>
      <c r="BD50" s="55"/>
      <c r="BE50" s="56"/>
      <c r="BF50" s="226" t="str">
        <f>$B50</f>
        <v>Mangrove Protection</v>
      </c>
      <c r="BG50" s="99"/>
      <c r="BH50" s="100"/>
      <c r="BI50" s="104"/>
      <c r="BJ50" s="55"/>
      <c r="BK50" s="56"/>
      <c r="BL50" s="226" t="str">
        <f>$B50</f>
        <v>Mangrove Protection</v>
      </c>
      <c r="BM50" s="99"/>
      <c r="BN50" s="100"/>
      <c r="BO50" s="104"/>
      <c r="BP50" s="55"/>
      <c r="BQ50" s="56"/>
      <c r="BR50" s="226" t="str">
        <f>$B50</f>
        <v>Mangrove Protection</v>
      </c>
      <c r="BS50" s="99"/>
      <c r="BT50" s="100"/>
      <c r="BU50" s="104"/>
      <c r="BV50" s="55"/>
      <c r="BW50" s="56"/>
      <c r="BX50" s="226" t="str">
        <f>$B50</f>
        <v>Mangrove Protection</v>
      </c>
      <c r="BY50" s="102"/>
      <c r="BZ50" s="103"/>
      <c r="CA50" s="106"/>
      <c r="CB50" s="41"/>
      <c r="CC50" s="42"/>
      <c r="CD50" s="226" t="str">
        <f>$B50</f>
        <v>Mangrove Protection</v>
      </c>
      <c r="CE50" s="102"/>
      <c r="CF50" s="103"/>
      <c r="CG50" s="106"/>
      <c r="CH50" s="41"/>
      <c r="CI50" s="42"/>
      <c r="CJ50" s="176"/>
      <c r="CK50" s="230" t="str">
        <f t="shared" ref="CK50:CK77" si="139">$B50</f>
        <v>Mangrove Protection</v>
      </c>
      <c r="CL50" s="102"/>
      <c r="CM50" s="103"/>
      <c r="CN50" s="106"/>
      <c r="CO50" s="41"/>
      <c r="CP50" s="42"/>
      <c r="CQ50" s="226" t="str">
        <f>$B50</f>
        <v>Mangrove Protection</v>
      </c>
      <c r="CR50" s="102"/>
      <c r="CS50" s="103"/>
      <c r="CT50" s="106"/>
      <c r="CU50" s="41"/>
      <c r="CV50" s="42"/>
      <c r="CW50" s="226" t="str">
        <f>$B50</f>
        <v>Mangrove Protection</v>
      </c>
      <c r="CX50" s="102"/>
      <c r="CY50" s="103"/>
      <c r="CZ50" s="106"/>
      <c r="DA50" s="41"/>
      <c r="DB50" s="42"/>
      <c r="DC50" s="226" t="str">
        <f>$B50</f>
        <v>Mangrove Protection</v>
      </c>
      <c r="DD50" s="102"/>
      <c r="DE50" s="103"/>
      <c r="DF50" s="106"/>
      <c r="DG50" s="41"/>
      <c r="DH50" s="42"/>
      <c r="DI50" s="226" t="str">
        <f>$B50</f>
        <v>Mangrove Protection</v>
      </c>
      <c r="DJ50" s="102"/>
      <c r="DK50" s="103"/>
      <c r="DL50" s="106"/>
      <c r="DM50" s="41"/>
      <c r="DN50" s="42"/>
      <c r="DO50" s="226" t="str">
        <f>$B50</f>
        <v>Mangrove Protection</v>
      </c>
      <c r="DP50" s="102"/>
      <c r="DQ50" s="103"/>
      <c r="DR50" s="106"/>
      <c r="DS50" s="41"/>
      <c r="DT50" s="42"/>
      <c r="DU50" s="226" t="str">
        <f>$B50</f>
        <v>Mangrove Protection</v>
      </c>
      <c r="DV50" s="102"/>
      <c r="DW50" s="103"/>
      <c r="DX50" s="106"/>
      <c r="DY50" s="41"/>
      <c r="DZ50" s="42"/>
      <c r="EA50" s="176">
        <f t="shared" si="137"/>
        <v>0</v>
      </c>
      <c r="EB50" s="226" t="str">
        <f>$B50</f>
        <v>Mangrove Protection</v>
      </c>
      <c r="EC50" s="102"/>
      <c r="ED50" s="103"/>
      <c r="EE50" s="106"/>
      <c r="EF50" s="41"/>
      <c r="EG50" s="42"/>
      <c r="EH50" s="226" t="str">
        <f>$B50</f>
        <v>Mangrove Protection</v>
      </c>
      <c r="EI50" s="102"/>
      <c r="EJ50" s="103"/>
      <c r="EK50" s="106"/>
      <c r="EL50" s="41"/>
      <c r="EM50" s="42"/>
      <c r="EN50" s="226" t="str">
        <f>$B50</f>
        <v>Mangrove Protection</v>
      </c>
      <c r="EO50" s="102"/>
      <c r="EP50" s="103"/>
      <c r="EQ50" s="106"/>
      <c r="ER50" s="41"/>
      <c r="ES50" s="42"/>
      <c r="ET50" s="226" t="str">
        <f>$B50</f>
        <v>Mangrove Protection</v>
      </c>
      <c r="EU50" s="102"/>
      <c r="EV50" s="103"/>
      <c r="EW50" s="106"/>
      <c r="EX50" s="41"/>
      <c r="EY50" s="42"/>
      <c r="EZ50" s="226" t="str">
        <f>$B50</f>
        <v>Mangrove Protection</v>
      </c>
      <c r="FA50" s="102"/>
      <c r="FB50" s="103"/>
      <c r="FC50" s="106"/>
      <c r="FD50" s="41"/>
      <c r="FE50" s="42"/>
      <c r="FF50" s="226" t="str">
        <f>$B50</f>
        <v>Mangrove Protection</v>
      </c>
      <c r="FG50" s="102"/>
      <c r="FH50" s="103"/>
      <c r="FI50" s="106"/>
      <c r="FJ50" s="41"/>
      <c r="FK50" s="42"/>
      <c r="FL50" s="226" t="str">
        <f>$B50</f>
        <v>Mangrove Protection</v>
      </c>
      <c r="FM50" s="102"/>
      <c r="FN50" s="103"/>
      <c r="FO50" s="106"/>
      <c r="FP50" s="41"/>
      <c r="FQ50" s="42"/>
      <c r="FR50" s="176">
        <f t="shared" si="138"/>
        <v>0</v>
      </c>
      <c r="FS50" s="34"/>
      <c r="FT50" s="34"/>
      <c r="FU50" s="34"/>
      <c r="FV50" s="33"/>
      <c r="FW50" s="37"/>
    </row>
    <row r="51" spans="1:179" ht="12.6" customHeight="1">
      <c r="A51" s="1094"/>
      <c r="B51" s="222" t="s">
        <v>79</v>
      </c>
      <c r="C51" s="230" t="str">
        <f t="shared" ref="C51:C76" si="140">$B51</f>
        <v>IP Forest Management</v>
      </c>
      <c r="D51" s="102"/>
      <c r="E51" s="103"/>
      <c r="F51" s="106"/>
      <c r="G51" s="41"/>
      <c r="H51" s="42"/>
      <c r="I51" s="230" t="str">
        <f t="shared" ref="I51:I76" si="141">$B51</f>
        <v>IP Forest Management</v>
      </c>
      <c r="J51" s="102"/>
      <c r="K51" s="103"/>
      <c r="L51" s="106"/>
      <c r="M51" s="41"/>
      <c r="N51" s="42"/>
      <c r="O51" s="230" t="str">
        <f t="shared" ref="O51:O76" si="142">$B51</f>
        <v>IP Forest Management</v>
      </c>
      <c r="P51" s="99"/>
      <c r="Q51" s="100"/>
      <c r="R51" s="106"/>
      <c r="S51" s="55"/>
      <c r="T51" s="56"/>
      <c r="U51" s="230" t="str">
        <f t="shared" ref="U51:U76" si="143">$B51</f>
        <v>IP Forest Management</v>
      </c>
      <c r="V51" s="99"/>
      <c r="W51" s="100"/>
      <c r="X51" s="106"/>
      <c r="Y51" s="55"/>
      <c r="Z51" s="56"/>
      <c r="AA51" s="230" t="str">
        <f t="shared" ref="AA51:AA76" si="144">$B51</f>
        <v>IP Forest Management</v>
      </c>
      <c r="AB51" s="99"/>
      <c r="AC51" s="100"/>
      <c r="AD51" s="106"/>
      <c r="AE51" s="55"/>
      <c r="AF51" s="56"/>
      <c r="AG51" s="230" t="str">
        <f t="shared" ref="AG51:AG76" si="145">$B51</f>
        <v>IP Forest Management</v>
      </c>
      <c r="AH51" s="99"/>
      <c r="AI51" s="100"/>
      <c r="AJ51" s="106"/>
      <c r="AK51" s="55"/>
      <c r="AL51" s="56"/>
      <c r="AM51" s="230" t="str">
        <f t="shared" ref="AM51:AM76" si="146">$B51</f>
        <v>IP Forest Management</v>
      </c>
      <c r="AN51" s="99"/>
      <c r="AO51" s="100"/>
      <c r="AP51" s="106"/>
      <c r="AQ51" s="55"/>
      <c r="AR51" s="56"/>
      <c r="AS51" s="176">
        <f>SUM(E51+K51+Q51+W51+AC51+AI51+AO51)+SUM(H51+N51+T51+Z51+AF51+AL51+AR51)</f>
        <v>0</v>
      </c>
      <c r="AT51" s="229" t="str">
        <f t="shared" ref="AT51:AT76" si="147">$B51</f>
        <v>IP Forest Management</v>
      </c>
      <c r="AU51" s="102"/>
      <c r="AV51" s="103"/>
      <c r="AW51" s="106"/>
      <c r="AX51" s="41"/>
      <c r="AY51" s="42"/>
      <c r="AZ51" s="230" t="str">
        <f t="shared" ref="AZ51:AZ76" si="148">$B51</f>
        <v>IP Forest Management</v>
      </c>
      <c r="BA51" s="102"/>
      <c r="BB51" s="103"/>
      <c r="BC51" s="106"/>
      <c r="BD51" s="41"/>
      <c r="BE51" s="42"/>
      <c r="BF51" s="230" t="str">
        <f t="shared" ref="BF51:BF76" si="149">$B51</f>
        <v>IP Forest Management</v>
      </c>
      <c r="BG51" s="102"/>
      <c r="BH51" s="103"/>
      <c r="BI51" s="106"/>
      <c r="BJ51" s="41"/>
      <c r="BK51" s="42"/>
      <c r="BL51" s="230" t="str">
        <f t="shared" ref="BL51:BL76" si="150">$B51</f>
        <v>IP Forest Management</v>
      </c>
      <c r="BM51" s="102"/>
      <c r="BN51" s="103"/>
      <c r="BO51" s="106"/>
      <c r="BP51" s="41"/>
      <c r="BQ51" s="42"/>
      <c r="BR51" s="230" t="str">
        <f t="shared" ref="BR51:BR76" si="151">$B51</f>
        <v>IP Forest Management</v>
      </c>
      <c r="BS51" s="102"/>
      <c r="BT51" s="103"/>
      <c r="BU51" s="106"/>
      <c r="BV51" s="41"/>
      <c r="BW51" s="42"/>
      <c r="BX51" s="230" t="str">
        <f t="shared" ref="BX51:BX76" si="152">$B51</f>
        <v>IP Forest Management</v>
      </c>
      <c r="BY51" s="102"/>
      <c r="BZ51" s="103"/>
      <c r="CA51" s="106"/>
      <c r="CB51" s="41"/>
      <c r="CC51" s="42"/>
      <c r="CD51" s="230" t="str">
        <f t="shared" ref="CD51:CD76" si="153">$B51</f>
        <v>IP Forest Management</v>
      </c>
      <c r="CE51" s="102"/>
      <c r="CF51" s="103"/>
      <c r="CG51" s="106"/>
      <c r="CH51" s="41"/>
      <c r="CI51" s="42"/>
      <c r="CJ51" s="176"/>
      <c r="CK51" s="230" t="str">
        <f t="shared" si="139"/>
        <v>IP Forest Management</v>
      </c>
      <c r="CL51" s="102"/>
      <c r="CM51" s="103"/>
      <c r="CN51" s="106"/>
      <c r="CO51" s="41"/>
      <c r="CP51" s="42"/>
      <c r="CQ51" s="230" t="str">
        <f t="shared" ref="CQ51:CQ76" si="154">$B51</f>
        <v>IP Forest Management</v>
      </c>
      <c r="CR51" s="102"/>
      <c r="CS51" s="103"/>
      <c r="CT51" s="106"/>
      <c r="CU51" s="41"/>
      <c r="CV51" s="42"/>
      <c r="CW51" s="229" t="str">
        <f t="shared" ref="CW51:CW76" si="155">$B51</f>
        <v>IP Forest Management</v>
      </c>
      <c r="CX51" s="102"/>
      <c r="CY51" s="103"/>
      <c r="CZ51" s="106"/>
      <c r="DA51" s="41"/>
      <c r="DB51" s="42"/>
      <c r="DC51" s="229" t="str">
        <f t="shared" ref="DC51:DC76" si="156">$B51</f>
        <v>IP Forest Management</v>
      </c>
      <c r="DD51" s="102"/>
      <c r="DE51" s="103"/>
      <c r="DF51" s="106"/>
      <c r="DG51" s="41"/>
      <c r="DH51" s="42"/>
      <c r="DI51" s="229" t="str">
        <f t="shared" ref="DI51:DI76" si="157">$B51</f>
        <v>IP Forest Management</v>
      </c>
      <c r="DJ51" s="102"/>
      <c r="DK51" s="103"/>
      <c r="DL51" s="106"/>
      <c r="DM51" s="41"/>
      <c r="DN51" s="42"/>
      <c r="DO51" s="229" t="str">
        <f t="shared" ref="DO51:DO76" si="158">$B51</f>
        <v>IP Forest Management</v>
      </c>
      <c r="DP51" s="102"/>
      <c r="DQ51" s="103"/>
      <c r="DR51" s="106"/>
      <c r="DS51" s="41"/>
      <c r="DT51" s="42"/>
      <c r="DU51" s="229" t="str">
        <f t="shared" ref="DU51:DU76" si="159">$B51</f>
        <v>IP Forest Management</v>
      </c>
      <c r="DV51" s="102"/>
      <c r="DW51" s="103"/>
      <c r="DX51" s="106"/>
      <c r="DY51" s="41"/>
      <c r="DZ51" s="42"/>
      <c r="EA51" s="176">
        <f t="shared" si="137"/>
        <v>0</v>
      </c>
      <c r="EB51" s="229" t="str">
        <f t="shared" ref="EB51:EB76" si="160">$B51</f>
        <v>IP Forest Management</v>
      </c>
      <c r="EC51" s="102"/>
      <c r="ED51" s="103"/>
      <c r="EE51" s="106"/>
      <c r="EF51" s="41"/>
      <c r="EG51" s="42"/>
      <c r="EH51" s="230" t="str">
        <f t="shared" ref="EH51:EH76" si="161">$B51</f>
        <v>IP Forest Management</v>
      </c>
      <c r="EI51" s="102"/>
      <c r="EJ51" s="103"/>
      <c r="EK51" s="106"/>
      <c r="EL51" s="41"/>
      <c r="EM51" s="42"/>
      <c r="EN51" s="229" t="str">
        <f t="shared" ref="EN51:EN76" si="162">$B51</f>
        <v>IP Forest Management</v>
      </c>
      <c r="EO51" s="102"/>
      <c r="EP51" s="103"/>
      <c r="EQ51" s="106"/>
      <c r="ER51" s="41"/>
      <c r="ES51" s="42"/>
      <c r="ET51" s="229" t="str">
        <f t="shared" ref="ET51:ET76" si="163">$B51</f>
        <v>IP Forest Management</v>
      </c>
      <c r="EU51" s="102"/>
      <c r="EV51" s="103"/>
      <c r="EW51" s="106"/>
      <c r="EX51" s="41"/>
      <c r="EY51" s="42"/>
      <c r="EZ51" s="229" t="str">
        <f t="shared" ref="EZ51:EZ76" si="164">$B51</f>
        <v>IP Forest Management</v>
      </c>
      <c r="FA51" s="102"/>
      <c r="FB51" s="103"/>
      <c r="FC51" s="106"/>
      <c r="FD51" s="41"/>
      <c r="FE51" s="42"/>
      <c r="FF51" s="229" t="str">
        <f t="shared" ref="FF51:FF76" si="165">$B51</f>
        <v>IP Forest Management</v>
      </c>
      <c r="FG51" s="102"/>
      <c r="FH51" s="103"/>
      <c r="FI51" s="106"/>
      <c r="FJ51" s="41"/>
      <c r="FK51" s="42"/>
      <c r="FL51" s="229" t="str">
        <f t="shared" ref="FL51:FL76" si="166">$B51</f>
        <v>IP Forest Management</v>
      </c>
      <c r="FM51" s="102"/>
      <c r="FN51" s="103"/>
      <c r="FO51" s="106"/>
      <c r="FP51" s="41"/>
      <c r="FQ51" s="42"/>
      <c r="FR51" s="176">
        <f t="shared" si="138"/>
        <v>0</v>
      </c>
      <c r="FS51" s="34"/>
      <c r="FT51" s="34"/>
      <c r="FU51" s="34"/>
      <c r="FV51" s="33"/>
      <c r="FW51" s="37"/>
    </row>
    <row r="52" spans="1:179" ht="12.6" customHeight="1">
      <c r="A52" s="1094"/>
      <c r="B52" s="222" t="s">
        <v>80</v>
      </c>
      <c r="C52" s="229" t="str">
        <f t="shared" ref="C52:C62" si="167">$B52</f>
        <v>Forest Protection</v>
      </c>
      <c r="D52" s="102"/>
      <c r="E52" s="103"/>
      <c r="F52" s="106"/>
      <c r="G52" s="41"/>
      <c r="H52" s="42"/>
      <c r="I52" s="229" t="str">
        <f t="shared" ref="I52:I62" si="168">$B52</f>
        <v>Forest Protection</v>
      </c>
      <c r="J52" s="102"/>
      <c r="K52" s="103"/>
      <c r="L52" s="106"/>
      <c r="M52" s="41"/>
      <c r="N52" s="42"/>
      <c r="O52" s="229" t="str">
        <f t="shared" ref="O52:O62" si="169">$B52</f>
        <v>Forest Protection</v>
      </c>
      <c r="P52" s="99"/>
      <c r="Q52" s="100"/>
      <c r="R52" s="106"/>
      <c r="S52" s="55"/>
      <c r="T52" s="56"/>
      <c r="U52" s="229" t="str">
        <f t="shared" ref="U52:U62" si="170">$B52</f>
        <v>Forest Protection</v>
      </c>
      <c r="V52" s="99"/>
      <c r="W52" s="100"/>
      <c r="X52" s="106"/>
      <c r="Y52" s="55"/>
      <c r="Z52" s="56"/>
      <c r="AA52" s="229" t="str">
        <f t="shared" ref="AA52:AA62" si="171">$B52</f>
        <v>Forest Protection</v>
      </c>
      <c r="AB52" s="99"/>
      <c r="AC52" s="100"/>
      <c r="AD52" s="106"/>
      <c r="AE52" s="55"/>
      <c r="AF52" s="56"/>
      <c r="AG52" s="229" t="str">
        <f t="shared" ref="AG52:AG62" si="172">$B52</f>
        <v>Forest Protection</v>
      </c>
      <c r="AH52" s="99"/>
      <c r="AI52" s="100"/>
      <c r="AJ52" s="106"/>
      <c r="AK52" s="55"/>
      <c r="AL52" s="56"/>
      <c r="AM52" s="229" t="str">
        <f t="shared" ref="AM52:AM62" si="173">$B52</f>
        <v>Forest Protection</v>
      </c>
      <c r="AN52" s="99"/>
      <c r="AO52" s="100"/>
      <c r="AP52" s="106"/>
      <c r="AQ52" s="55"/>
      <c r="AR52" s="56"/>
      <c r="AS52" s="176">
        <f>SUM(E52+K52+Q52+W52+AC52+AI52+AO52)+SUM(H52+N52+T52+Z52+AF52+AL52+AR52)</f>
        <v>0</v>
      </c>
      <c r="AT52" s="233" t="str">
        <f t="shared" ref="AT52:AT62" si="174">$B52</f>
        <v>Forest Protection</v>
      </c>
      <c r="AU52" s="102"/>
      <c r="AV52" s="103"/>
      <c r="AW52" s="106"/>
      <c r="AX52" s="41"/>
      <c r="AY52" s="42"/>
      <c r="AZ52" s="229" t="str">
        <f t="shared" ref="AZ52:AZ62" si="175">$B52</f>
        <v>Forest Protection</v>
      </c>
      <c r="BA52" s="102"/>
      <c r="BB52" s="103"/>
      <c r="BC52" s="106"/>
      <c r="BD52" s="41"/>
      <c r="BE52" s="42"/>
      <c r="BF52" s="229" t="str">
        <f t="shared" ref="BF52:BF62" si="176">$B52</f>
        <v>Forest Protection</v>
      </c>
      <c r="BG52" s="102"/>
      <c r="BH52" s="103"/>
      <c r="BI52" s="106"/>
      <c r="BJ52" s="41"/>
      <c r="BK52" s="42"/>
      <c r="BL52" s="229" t="str">
        <f t="shared" ref="BL52:BL62" si="177">$B52</f>
        <v>Forest Protection</v>
      </c>
      <c r="BM52" s="102"/>
      <c r="BN52" s="103"/>
      <c r="BO52" s="106"/>
      <c r="BP52" s="41"/>
      <c r="BQ52" s="42"/>
      <c r="BR52" s="229" t="str">
        <f t="shared" ref="BR52:BR62" si="178">$B52</f>
        <v>Forest Protection</v>
      </c>
      <c r="BS52" s="102"/>
      <c r="BT52" s="103"/>
      <c r="BU52" s="106"/>
      <c r="BV52" s="41"/>
      <c r="BW52" s="42"/>
      <c r="BX52" s="229" t="str">
        <f t="shared" ref="BX52:BX62" si="179">$B52</f>
        <v>Forest Protection</v>
      </c>
      <c r="BY52" s="102"/>
      <c r="BZ52" s="103"/>
      <c r="CA52" s="106"/>
      <c r="CB52" s="41"/>
      <c r="CC52" s="42"/>
      <c r="CD52" s="229" t="str">
        <f t="shared" ref="CD52:CD62" si="180">$B52</f>
        <v>Forest Protection</v>
      </c>
      <c r="CE52" s="102"/>
      <c r="CF52" s="103"/>
      <c r="CG52" s="106"/>
      <c r="CH52" s="41"/>
      <c r="CI52" s="42"/>
      <c r="CJ52" s="176"/>
      <c r="CK52" s="230" t="str">
        <f t="shared" si="139"/>
        <v>Forest Protection</v>
      </c>
      <c r="CL52" s="102"/>
      <c r="CM52" s="103"/>
      <c r="CN52" s="106"/>
      <c r="CO52" s="41"/>
      <c r="CP52" s="42"/>
      <c r="CQ52" s="229" t="str">
        <f>$B52</f>
        <v>Forest Protection</v>
      </c>
      <c r="CR52" s="102"/>
      <c r="CS52" s="103"/>
      <c r="CT52" s="106"/>
      <c r="CU52" s="41"/>
      <c r="CV52" s="42"/>
      <c r="CW52" s="233" t="str">
        <f>$B52</f>
        <v>Forest Protection</v>
      </c>
      <c r="CX52" s="102"/>
      <c r="CY52" s="103"/>
      <c r="CZ52" s="106"/>
      <c r="DA52" s="41"/>
      <c r="DB52" s="42"/>
      <c r="DC52" s="233" t="str">
        <f>$B52</f>
        <v>Forest Protection</v>
      </c>
      <c r="DD52" s="102"/>
      <c r="DE52" s="103"/>
      <c r="DF52" s="106"/>
      <c r="DG52" s="41"/>
      <c r="DH52" s="42"/>
      <c r="DI52" s="233" t="str">
        <f>$B52</f>
        <v>Forest Protection</v>
      </c>
      <c r="DJ52" s="102"/>
      <c r="DK52" s="103"/>
      <c r="DL52" s="106"/>
      <c r="DM52" s="41"/>
      <c r="DN52" s="42"/>
      <c r="DO52" s="233" t="str">
        <f>$B52</f>
        <v>Forest Protection</v>
      </c>
      <c r="DP52" s="102"/>
      <c r="DQ52" s="103"/>
      <c r="DR52" s="106"/>
      <c r="DS52" s="41"/>
      <c r="DT52" s="42"/>
      <c r="DU52" s="233" t="str">
        <f>$B52</f>
        <v>Forest Protection</v>
      </c>
      <c r="DV52" s="102"/>
      <c r="DW52" s="103"/>
      <c r="DX52" s="106"/>
      <c r="DY52" s="41"/>
      <c r="DZ52" s="42"/>
      <c r="EA52" s="176">
        <f t="shared" si="137"/>
        <v>0</v>
      </c>
      <c r="EB52" s="233" t="str">
        <f>$B52</f>
        <v>Forest Protection</v>
      </c>
      <c r="EC52" s="102"/>
      <c r="ED52" s="103"/>
      <c r="EE52" s="106"/>
      <c r="EF52" s="41"/>
      <c r="EG52" s="42"/>
      <c r="EH52" s="229" t="str">
        <f>$B52</f>
        <v>Forest Protection</v>
      </c>
      <c r="EI52" s="102"/>
      <c r="EJ52" s="103"/>
      <c r="EK52" s="106"/>
      <c r="EL52" s="41"/>
      <c r="EM52" s="42"/>
      <c r="EN52" s="233" t="str">
        <f>$B52</f>
        <v>Forest Protection</v>
      </c>
      <c r="EO52" s="102"/>
      <c r="EP52" s="103"/>
      <c r="EQ52" s="106"/>
      <c r="ER52" s="41"/>
      <c r="ES52" s="42"/>
      <c r="ET52" s="233" t="str">
        <f>$B52</f>
        <v>Forest Protection</v>
      </c>
      <c r="EU52" s="102"/>
      <c r="EV52" s="103"/>
      <c r="EW52" s="106"/>
      <c r="EX52" s="41"/>
      <c r="EY52" s="42"/>
      <c r="EZ52" s="233" t="str">
        <f>$B52</f>
        <v>Forest Protection</v>
      </c>
      <c r="FA52" s="102"/>
      <c r="FB52" s="103"/>
      <c r="FC52" s="106"/>
      <c r="FD52" s="41"/>
      <c r="FE52" s="42"/>
      <c r="FF52" s="233" t="str">
        <f>$B52</f>
        <v>Forest Protection</v>
      </c>
      <c r="FG52" s="102"/>
      <c r="FH52" s="103"/>
      <c r="FI52" s="106"/>
      <c r="FJ52" s="41"/>
      <c r="FK52" s="42"/>
      <c r="FL52" s="233" t="str">
        <f>$B52</f>
        <v>Forest Protection</v>
      </c>
      <c r="FM52" s="102"/>
      <c r="FN52" s="103"/>
      <c r="FO52" s="106"/>
      <c r="FP52" s="41"/>
      <c r="FQ52" s="42"/>
      <c r="FR52" s="176">
        <f t="shared" si="138"/>
        <v>0</v>
      </c>
      <c r="FS52" s="32"/>
      <c r="FT52" s="34"/>
      <c r="FU52" s="34"/>
      <c r="FV52" s="35"/>
      <c r="FW52" s="36"/>
    </row>
    <row r="53" spans="1:179" ht="12.6" customHeight="1">
      <c r="A53" s="1094"/>
      <c r="B53" s="222" t="s">
        <v>548</v>
      </c>
      <c r="C53" s="226" t="str">
        <f t="shared" si="167"/>
        <v>Sustainable Forest Management</v>
      </c>
      <c r="D53" s="99"/>
      <c r="E53" s="100"/>
      <c r="F53" s="104"/>
      <c r="G53" s="55"/>
      <c r="H53" s="56"/>
      <c r="I53" s="226" t="str">
        <f t="shared" si="168"/>
        <v>Sustainable Forest Management</v>
      </c>
      <c r="J53" s="99"/>
      <c r="K53" s="100"/>
      <c r="L53" s="104"/>
      <c r="M53" s="55"/>
      <c r="N53" s="56"/>
      <c r="O53" s="226" t="str">
        <f t="shared" si="169"/>
        <v>Sustainable Forest Management</v>
      </c>
      <c r="P53" s="99"/>
      <c r="Q53" s="100"/>
      <c r="R53" s="104"/>
      <c r="S53" s="55"/>
      <c r="T53" s="56"/>
      <c r="U53" s="226" t="str">
        <f t="shared" si="170"/>
        <v>Sustainable Forest Management</v>
      </c>
      <c r="V53" s="99"/>
      <c r="W53" s="100"/>
      <c r="X53" s="104"/>
      <c r="Y53" s="55"/>
      <c r="Z53" s="56"/>
      <c r="AA53" s="226" t="str">
        <f t="shared" si="171"/>
        <v>Sustainable Forest Management</v>
      </c>
      <c r="AB53" s="99"/>
      <c r="AC53" s="100"/>
      <c r="AD53" s="104"/>
      <c r="AE53" s="55"/>
      <c r="AF53" s="56"/>
      <c r="AG53" s="226" t="str">
        <f t="shared" si="172"/>
        <v>Sustainable Forest Management</v>
      </c>
      <c r="AH53" s="99"/>
      <c r="AI53" s="100"/>
      <c r="AJ53" s="104"/>
      <c r="AK53" s="55"/>
      <c r="AL53" s="56"/>
      <c r="AM53" s="226" t="str">
        <f t="shared" si="173"/>
        <v>Sustainable Forest Management</v>
      </c>
      <c r="AN53" s="99"/>
      <c r="AO53" s="100"/>
      <c r="AP53" s="104"/>
      <c r="AQ53" s="55"/>
      <c r="AR53" s="56"/>
      <c r="AS53" s="176"/>
      <c r="AT53" s="226" t="str">
        <f t="shared" si="174"/>
        <v>Sustainable Forest Management</v>
      </c>
      <c r="AU53" s="102"/>
      <c r="AV53" s="103"/>
      <c r="AW53" s="106"/>
      <c r="AX53" s="41"/>
      <c r="AY53" s="42"/>
      <c r="AZ53" s="226" t="str">
        <f t="shared" si="175"/>
        <v>Sustainable Forest Management</v>
      </c>
      <c r="BA53" s="102"/>
      <c r="BB53" s="103"/>
      <c r="BC53" s="106"/>
      <c r="BD53" s="41"/>
      <c r="BE53" s="42"/>
      <c r="BF53" s="226" t="str">
        <f t="shared" si="176"/>
        <v>Sustainable Forest Management</v>
      </c>
      <c r="BG53" s="102"/>
      <c r="BH53" s="103"/>
      <c r="BI53" s="106"/>
      <c r="BJ53" s="41"/>
      <c r="BK53" s="42"/>
      <c r="BL53" s="226" t="str">
        <f t="shared" si="177"/>
        <v>Sustainable Forest Management</v>
      </c>
      <c r="BM53" s="102"/>
      <c r="BN53" s="103"/>
      <c r="BO53" s="106"/>
      <c r="BP53" s="41"/>
      <c r="BQ53" s="42"/>
      <c r="BR53" s="226" t="str">
        <f t="shared" si="178"/>
        <v>Sustainable Forest Management</v>
      </c>
      <c r="BS53" s="102"/>
      <c r="BT53" s="103"/>
      <c r="BU53" s="106"/>
      <c r="BV53" s="41"/>
      <c r="BW53" s="42"/>
      <c r="BX53" s="226" t="str">
        <f t="shared" si="179"/>
        <v>Sustainable Forest Management</v>
      </c>
      <c r="BY53" s="102"/>
      <c r="BZ53" s="103"/>
      <c r="CA53" s="106"/>
      <c r="CB53" s="41"/>
      <c r="CC53" s="42"/>
      <c r="CD53" s="226" t="str">
        <f t="shared" si="180"/>
        <v>Sustainable Forest Management</v>
      </c>
      <c r="CE53" s="102"/>
      <c r="CF53" s="103"/>
      <c r="CG53" s="106"/>
      <c r="CH53" s="41"/>
      <c r="CI53" s="42"/>
      <c r="CJ53" s="176"/>
      <c r="CK53" s="230" t="str">
        <f t="shared" si="139"/>
        <v>Sustainable Forest Management</v>
      </c>
      <c r="CL53" s="102"/>
      <c r="CM53" s="103"/>
      <c r="CN53" s="106"/>
      <c r="CO53" s="41"/>
      <c r="CP53" s="42"/>
      <c r="CQ53" s="226" t="str">
        <f>$B53</f>
        <v>Sustainable Forest Management</v>
      </c>
      <c r="CR53" s="125"/>
      <c r="CS53" s="126"/>
      <c r="CT53" s="113"/>
      <c r="CU53" s="51"/>
      <c r="CV53" s="52"/>
      <c r="CW53" s="226" t="str">
        <f>$B53</f>
        <v>Sustainable Forest Management</v>
      </c>
      <c r="CX53" s="125"/>
      <c r="CY53" s="126"/>
      <c r="CZ53" s="113"/>
      <c r="DA53" s="51"/>
      <c r="DB53" s="52"/>
      <c r="DC53" s="226" t="str">
        <f>$B53</f>
        <v>Sustainable Forest Management</v>
      </c>
      <c r="DD53" s="125"/>
      <c r="DE53" s="126"/>
      <c r="DF53" s="113"/>
      <c r="DG53" s="51"/>
      <c r="DH53" s="52"/>
      <c r="DI53" s="226" t="str">
        <f>$B53</f>
        <v>Sustainable Forest Management</v>
      </c>
      <c r="DJ53" s="125"/>
      <c r="DK53" s="126"/>
      <c r="DL53" s="113"/>
      <c r="DM53" s="51"/>
      <c r="DN53" s="52"/>
      <c r="DO53" s="226" t="str">
        <f>$B53</f>
        <v>Sustainable Forest Management</v>
      </c>
      <c r="DP53" s="102"/>
      <c r="DQ53" s="103"/>
      <c r="DR53" s="106"/>
      <c r="DS53" s="41"/>
      <c r="DT53" s="42"/>
      <c r="DU53" s="226" t="str">
        <f>$B53</f>
        <v>Sustainable Forest Management</v>
      </c>
      <c r="DV53" s="102"/>
      <c r="DW53" s="103"/>
      <c r="DX53" s="106"/>
      <c r="DY53" s="41"/>
      <c r="DZ53" s="42"/>
      <c r="EA53" s="176">
        <f t="shared" si="137"/>
        <v>0</v>
      </c>
      <c r="EB53" s="226" t="str">
        <f>$B53</f>
        <v>Sustainable Forest Management</v>
      </c>
      <c r="EC53" s="125"/>
      <c r="ED53" s="126"/>
      <c r="EE53" s="113"/>
      <c r="EF53" s="51"/>
      <c r="EG53" s="52"/>
      <c r="EH53" s="226" t="str">
        <f>$B53</f>
        <v>Sustainable Forest Management</v>
      </c>
      <c r="EI53" s="125"/>
      <c r="EJ53" s="126"/>
      <c r="EK53" s="113"/>
      <c r="EL53" s="51"/>
      <c r="EM53" s="52"/>
      <c r="EN53" s="226" t="str">
        <f>$B53</f>
        <v>Sustainable Forest Management</v>
      </c>
      <c r="EO53" s="125"/>
      <c r="EP53" s="126"/>
      <c r="EQ53" s="113"/>
      <c r="ER53" s="51"/>
      <c r="ES53" s="52"/>
      <c r="ET53" s="226" t="str">
        <f>$B53</f>
        <v>Sustainable Forest Management</v>
      </c>
      <c r="EU53" s="102"/>
      <c r="EV53" s="103"/>
      <c r="EW53" s="106"/>
      <c r="EX53" s="41"/>
      <c r="EY53" s="42"/>
      <c r="EZ53" s="226" t="str">
        <f>$B53</f>
        <v>Sustainable Forest Management</v>
      </c>
      <c r="FA53" s="125"/>
      <c r="FB53" s="126"/>
      <c r="FC53" s="113"/>
      <c r="FD53" s="51"/>
      <c r="FE53" s="52"/>
      <c r="FF53" s="226" t="str">
        <f>$B53</f>
        <v>Sustainable Forest Management</v>
      </c>
      <c r="FG53" s="102"/>
      <c r="FH53" s="103"/>
      <c r="FI53" s="106"/>
      <c r="FJ53" s="41"/>
      <c r="FK53" s="42"/>
      <c r="FL53" s="226" t="str">
        <f>$B53</f>
        <v>Sustainable Forest Management</v>
      </c>
      <c r="FM53" s="102"/>
      <c r="FN53" s="103"/>
      <c r="FO53" s="106"/>
      <c r="FP53" s="41"/>
      <c r="FQ53" s="42"/>
      <c r="FR53" s="176">
        <f t="shared" si="138"/>
        <v>0</v>
      </c>
      <c r="FS53" s="34"/>
      <c r="FT53" s="34"/>
      <c r="FU53" s="34"/>
      <c r="FV53" s="33"/>
      <c r="FW53" s="37"/>
    </row>
    <row r="54" spans="1:179" ht="12.6" customHeight="1">
      <c r="A54" s="1094"/>
      <c r="B54" s="222" t="s">
        <v>544</v>
      </c>
      <c r="C54" s="226" t="str">
        <f t="shared" si="167"/>
        <v>Peatland Restoration</v>
      </c>
      <c r="D54" s="99"/>
      <c r="E54" s="100"/>
      <c r="F54" s="104"/>
      <c r="G54" s="55"/>
      <c r="H54" s="56"/>
      <c r="I54" s="226" t="str">
        <f t="shared" si="168"/>
        <v>Peatland Restoration</v>
      </c>
      <c r="J54" s="99"/>
      <c r="K54" s="100"/>
      <c r="L54" s="104"/>
      <c r="M54" s="55"/>
      <c r="N54" s="56"/>
      <c r="O54" s="226" t="str">
        <f t="shared" si="169"/>
        <v>Peatland Restoration</v>
      </c>
      <c r="P54" s="99"/>
      <c r="Q54" s="100"/>
      <c r="R54" s="104"/>
      <c r="S54" s="55"/>
      <c r="T54" s="56"/>
      <c r="U54" s="226" t="str">
        <f t="shared" si="170"/>
        <v>Peatland Restoration</v>
      </c>
      <c r="V54" s="99"/>
      <c r="W54" s="100"/>
      <c r="X54" s="104"/>
      <c r="Y54" s="55"/>
      <c r="Z54" s="56"/>
      <c r="AA54" s="226" t="str">
        <f t="shared" si="171"/>
        <v>Peatland Restoration</v>
      </c>
      <c r="AB54" s="99"/>
      <c r="AC54" s="100"/>
      <c r="AD54" s="104"/>
      <c r="AE54" s="55"/>
      <c r="AF54" s="56"/>
      <c r="AG54" s="226" t="str">
        <f t="shared" si="172"/>
        <v>Peatland Restoration</v>
      </c>
      <c r="AH54" s="99"/>
      <c r="AI54" s="100"/>
      <c r="AJ54" s="104"/>
      <c r="AK54" s="55"/>
      <c r="AL54" s="56"/>
      <c r="AM54" s="226" t="str">
        <f t="shared" si="173"/>
        <v>Peatland Restoration</v>
      </c>
      <c r="AN54" s="99"/>
      <c r="AO54" s="100"/>
      <c r="AP54" s="104"/>
      <c r="AQ54" s="55"/>
      <c r="AR54" s="56"/>
      <c r="AS54" s="176"/>
      <c r="AT54" s="226" t="str">
        <f t="shared" si="174"/>
        <v>Peatland Restoration</v>
      </c>
      <c r="AU54" s="102"/>
      <c r="AV54" s="103"/>
      <c r="AW54" s="106"/>
      <c r="AX54" s="41"/>
      <c r="AY54" s="42"/>
      <c r="AZ54" s="226" t="str">
        <f t="shared" si="175"/>
        <v>Peatland Restoration</v>
      </c>
      <c r="BA54" s="102"/>
      <c r="BB54" s="103"/>
      <c r="BC54" s="106"/>
      <c r="BD54" s="41"/>
      <c r="BE54" s="42"/>
      <c r="BF54" s="226" t="str">
        <f t="shared" si="176"/>
        <v>Peatland Restoration</v>
      </c>
      <c r="BG54" s="102"/>
      <c r="BH54" s="103"/>
      <c r="BI54" s="106"/>
      <c r="BJ54" s="41"/>
      <c r="BK54" s="42"/>
      <c r="BL54" s="226" t="str">
        <f t="shared" si="177"/>
        <v>Peatland Restoration</v>
      </c>
      <c r="BM54" s="102"/>
      <c r="BN54" s="103"/>
      <c r="BO54" s="106"/>
      <c r="BP54" s="41"/>
      <c r="BQ54" s="42"/>
      <c r="BR54" s="226" t="str">
        <f t="shared" si="178"/>
        <v>Peatland Restoration</v>
      </c>
      <c r="BS54" s="102"/>
      <c r="BT54" s="103"/>
      <c r="BU54" s="106"/>
      <c r="BV54" s="41"/>
      <c r="BW54" s="42"/>
      <c r="BX54" s="226" t="str">
        <f t="shared" si="179"/>
        <v>Peatland Restoration</v>
      </c>
      <c r="BY54" s="102"/>
      <c r="BZ54" s="103"/>
      <c r="CA54" s="106"/>
      <c r="CB54" s="41"/>
      <c r="CC54" s="42"/>
      <c r="CD54" s="226" t="str">
        <f t="shared" si="180"/>
        <v>Peatland Restoration</v>
      </c>
      <c r="CE54" s="102"/>
      <c r="CF54" s="103"/>
      <c r="CG54" s="106"/>
      <c r="CH54" s="41"/>
      <c r="CI54" s="42"/>
      <c r="CJ54" s="176"/>
      <c r="CK54" s="230" t="str">
        <f t="shared" si="139"/>
        <v>Peatland Restoration</v>
      </c>
      <c r="CL54" s="102"/>
      <c r="CM54" s="103"/>
      <c r="CN54" s="106"/>
      <c r="CO54" s="41"/>
      <c r="CP54" s="42"/>
      <c r="CQ54" s="226"/>
      <c r="CR54" s="125"/>
      <c r="CS54" s="126"/>
      <c r="CT54" s="113"/>
      <c r="CU54" s="51"/>
      <c r="CV54" s="52"/>
      <c r="CW54" s="226"/>
      <c r="CX54" s="125"/>
      <c r="CY54" s="126"/>
      <c r="CZ54" s="113"/>
      <c r="DA54" s="51"/>
      <c r="DB54" s="52"/>
      <c r="DC54" s="226"/>
      <c r="DD54" s="125"/>
      <c r="DE54" s="126"/>
      <c r="DF54" s="113"/>
      <c r="DG54" s="51"/>
      <c r="DH54" s="52"/>
      <c r="DI54" s="226"/>
      <c r="DJ54" s="125"/>
      <c r="DK54" s="126"/>
      <c r="DL54" s="113"/>
      <c r="DM54" s="51"/>
      <c r="DN54" s="52"/>
      <c r="DO54" s="226"/>
      <c r="DP54" s="102"/>
      <c r="DQ54" s="103"/>
      <c r="DR54" s="106"/>
      <c r="DS54" s="41"/>
      <c r="DT54" s="42"/>
      <c r="DU54" s="226"/>
      <c r="DV54" s="102"/>
      <c r="DW54" s="103"/>
      <c r="DX54" s="106"/>
      <c r="DY54" s="41"/>
      <c r="DZ54" s="42"/>
      <c r="EA54" s="176">
        <f t="shared" si="137"/>
        <v>0</v>
      </c>
      <c r="EB54" s="226"/>
      <c r="EC54" s="125"/>
      <c r="ED54" s="126"/>
      <c r="EE54" s="113"/>
      <c r="EF54" s="51"/>
      <c r="EG54" s="52"/>
      <c r="EH54" s="226"/>
      <c r="EI54" s="125"/>
      <c r="EJ54" s="126"/>
      <c r="EK54" s="113"/>
      <c r="EL54" s="51"/>
      <c r="EM54" s="52"/>
      <c r="EN54" s="226"/>
      <c r="EO54" s="125"/>
      <c r="EP54" s="126"/>
      <c r="EQ54" s="113"/>
      <c r="ER54" s="51"/>
      <c r="ES54" s="52"/>
      <c r="ET54" s="226"/>
      <c r="EU54" s="102"/>
      <c r="EV54" s="103"/>
      <c r="EW54" s="106"/>
      <c r="EX54" s="41"/>
      <c r="EY54" s="42"/>
      <c r="EZ54" s="226"/>
      <c r="FA54" s="125"/>
      <c r="FB54" s="126"/>
      <c r="FC54" s="113"/>
      <c r="FD54" s="51"/>
      <c r="FE54" s="52"/>
      <c r="FF54" s="226"/>
      <c r="FG54" s="102"/>
      <c r="FH54" s="103"/>
      <c r="FI54" s="106"/>
      <c r="FJ54" s="41"/>
      <c r="FK54" s="42"/>
      <c r="FL54" s="226"/>
      <c r="FM54" s="102"/>
      <c r="FN54" s="103"/>
      <c r="FO54" s="106"/>
      <c r="FP54" s="41"/>
      <c r="FQ54" s="42"/>
      <c r="FR54" s="176">
        <f t="shared" si="138"/>
        <v>0</v>
      </c>
      <c r="FS54" s="34"/>
      <c r="FT54" s="34"/>
      <c r="FU54" s="34"/>
      <c r="FV54" s="33"/>
      <c r="FW54" s="37"/>
    </row>
    <row r="55" spans="1:179" ht="12.6" customHeight="1">
      <c r="A55" s="1094"/>
      <c r="B55" s="222" t="s">
        <v>551</v>
      </c>
      <c r="C55" s="226" t="str">
        <f t="shared" si="167"/>
        <v>Mangrove Restoration</v>
      </c>
      <c r="D55" s="99"/>
      <c r="E55" s="100"/>
      <c r="F55" s="104"/>
      <c r="G55" s="55"/>
      <c r="H55" s="56"/>
      <c r="I55" s="226" t="str">
        <f t="shared" si="168"/>
        <v>Mangrove Restoration</v>
      </c>
      <c r="J55" s="99"/>
      <c r="K55" s="100"/>
      <c r="L55" s="104"/>
      <c r="M55" s="55"/>
      <c r="N55" s="56"/>
      <c r="O55" s="226" t="str">
        <f t="shared" si="169"/>
        <v>Mangrove Restoration</v>
      </c>
      <c r="P55" s="99"/>
      <c r="Q55" s="100"/>
      <c r="R55" s="104"/>
      <c r="S55" s="55"/>
      <c r="T55" s="56"/>
      <c r="U55" s="226" t="str">
        <f t="shared" si="170"/>
        <v>Mangrove Restoration</v>
      </c>
      <c r="V55" s="99"/>
      <c r="W55" s="100"/>
      <c r="X55" s="104"/>
      <c r="Y55" s="55"/>
      <c r="Z55" s="56"/>
      <c r="AA55" s="226" t="str">
        <f t="shared" si="171"/>
        <v>Mangrove Restoration</v>
      </c>
      <c r="AB55" s="99"/>
      <c r="AC55" s="100"/>
      <c r="AD55" s="104"/>
      <c r="AE55" s="55"/>
      <c r="AF55" s="56"/>
      <c r="AG55" s="226" t="str">
        <f t="shared" si="172"/>
        <v>Mangrove Restoration</v>
      </c>
      <c r="AH55" s="99"/>
      <c r="AI55" s="100"/>
      <c r="AJ55" s="104"/>
      <c r="AK55" s="55"/>
      <c r="AL55" s="56"/>
      <c r="AM55" s="226" t="str">
        <f t="shared" si="173"/>
        <v>Mangrove Restoration</v>
      </c>
      <c r="AN55" s="99"/>
      <c r="AO55" s="100"/>
      <c r="AP55" s="104"/>
      <c r="AQ55" s="55"/>
      <c r="AR55" s="56"/>
      <c r="AS55" s="176"/>
      <c r="AT55" s="226" t="str">
        <f t="shared" si="174"/>
        <v>Mangrove Restoration</v>
      </c>
      <c r="AU55" s="102"/>
      <c r="AV55" s="103"/>
      <c r="AW55" s="106"/>
      <c r="AX55" s="41"/>
      <c r="AY55" s="42"/>
      <c r="AZ55" s="226" t="str">
        <f t="shared" si="175"/>
        <v>Mangrove Restoration</v>
      </c>
      <c r="BA55" s="102"/>
      <c r="BB55" s="103"/>
      <c r="BC55" s="106"/>
      <c r="BD55" s="41"/>
      <c r="BE55" s="42"/>
      <c r="BF55" s="226" t="str">
        <f t="shared" si="176"/>
        <v>Mangrove Restoration</v>
      </c>
      <c r="BG55" s="102"/>
      <c r="BH55" s="103"/>
      <c r="BI55" s="106"/>
      <c r="BJ55" s="41"/>
      <c r="BK55" s="42"/>
      <c r="BL55" s="226" t="str">
        <f t="shared" si="177"/>
        <v>Mangrove Restoration</v>
      </c>
      <c r="BM55" s="102"/>
      <c r="BN55" s="103"/>
      <c r="BO55" s="106"/>
      <c r="BP55" s="41"/>
      <c r="BQ55" s="42"/>
      <c r="BR55" s="226" t="str">
        <f t="shared" si="178"/>
        <v>Mangrove Restoration</v>
      </c>
      <c r="BS55" s="102"/>
      <c r="BT55" s="103"/>
      <c r="BU55" s="106"/>
      <c r="BV55" s="41"/>
      <c r="BW55" s="42"/>
      <c r="BX55" s="226" t="str">
        <f t="shared" si="179"/>
        <v>Mangrove Restoration</v>
      </c>
      <c r="BY55" s="102"/>
      <c r="BZ55" s="103"/>
      <c r="CA55" s="106"/>
      <c r="CB55" s="41"/>
      <c r="CC55" s="42"/>
      <c r="CD55" s="226" t="str">
        <f t="shared" si="180"/>
        <v>Mangrove Restoration</v>
      </c>
      <c r="CE55" s="102"/>
      <c r="CF55" s="103"/>
      <c r="CG55" s="106"/>
      <c r="CH55" s="41"/>
      <c r="CI55" s="42"/>
      <c r="CJ55" s="176"/>
      <c r="CK55" s="230" t="str">
        <f t="shared" si="139"/>
        <v>Mangrove Restoration</v>
      </c>
      <c r="CL55" s="102"/>
      <c r="CM55" s="103"/>
      <c r="CN55" s="106"/>
      <c r="CO55" s="41"/>
      <c r="CP55" s="42"/>
      <c r="CQ55" s="226"/>
      <c r="CR55" s="125"/>
      <c r="CS55" s="126"/>
      <c r="CT55" s="113"/>
      <c r="CU55" s="51"/>
      <c r="CV55" s="52"/>
      <c r="CW55" s="226"/>
      <c r="CX55" s="125"/>
      <c r="CY55" s="126"/>
      <c r="CZ55" s="113"/>
      <c r="DA55" s="51"/>
      <c r="DB55" s="52"/>
      <c r="DC55" s="226"/>
      <c r="DD55" s="125"/>
      <c r="DE55" s="126"/>
      <c r="DF55" s="113"/>
      <c r="DG55" s="51"/>
      <c r="DH55" s="52"/>
      <c r="DI55" s="226"/>
      <c r="DJ55" s="125"/>
      <c r="DK55" s="126"/>
      <c r="DL55" s="113"/>
      <c r="DM55" s="51"/>
      <c r="DN55" s="52"/>
      <c r="DO55" s="226"/>
      <c r="DP55" s="102"/>
      <c r="DQ55" s="103"/>
      <c r="DR55" s="106"/>
      <c r="DS55" s="41"/>
      <c r="DT55" s="42"/>
      <c r="DU55" s="226"/>
      <c r="DV55" s="102"/>
      <c r="DW55" s="103"/>
      <c r="DX55" s="106"/>
      <c r="DY55" s="41"/>
      <c r="DZ55" s="42"/>
      <c r="EA55" s="176">
        <f t="shared" si="137"/>
        <v>0</v>
      </c>
      <c r="EB55" s="226"/>
      <c r="EC55" s="125"/>
      <c r="ED55" s="126"/>
      <c r="EE55" s="113"/>
      <c r="EF55" s="51"/>
      <c r="EG55" s="52"/>
      <c r="EH55" s="226"/>
      <c r="EI55" s="125"/>
      <c r="EJ55" s="126"/>
      <c r="EK55" s="113"/>
      <c r="EL55" s="51"/>
      <c r="EM55" s="52"/>
      <c r="EN55" s="226"/>
      <c r="EO55" s="125"/>
      <c r="EP55" s="126"/>
      <c r="EQ55" s="113"/>
      <c r="ER55" s="51"/>
      <c r="ES55" s="52"/>
      <c r="ET55" s="226"/>
      <c r="EU55" s="102"/>
      <c r="EV55" s="103"/>
      <c r="EW55" s="106"/>
      <c r="EX55" s="41"/>
      <c r="EY55" s="42"/>
      <c r="EZ55" s="226"/>
      <c r="FA55" s="125"/>
      <c r="FB55" s="126"/>
      <c r="FC55" s="113"/>
      <c r="FD55" s="51"/>
      <c r="FE55" s="52"/>
      <c r="FF55" s="226"/>
      <c r="FG55" s="102"/>
      <c r="FH55" s="103"/>
      <c r="FI55" s="106"/>
      <c r="FJ55" s="41"/>
      <c r="FK55" s="42"/>
      <c r="FL55" s="226"/>
      <c r="FM55" s="102"/>
      <c r="FN55" s="103"/>
      <c r="FO55" s="106"/>
      <c r="FP55" s="41"/>
      <c r="FQ55" s="42"/>
      <c r="FR55" s="176">
        <f t="shared" si="138"/>
        <v>0</v>
      </c>
      <c r="FS55" s="34"/>
      <c r="FT55" s="34"/>
      <c r="FU55" s="34"/>
      <c r="FV55" s="33"/>
      <c r="FW55" s="37"/>
    </row>
    <row r="56" spans="1:179" ht="12.6" customHeight="1">
      <c r="A56" s="1094"/>
      <c r="B56" s="195" t="s">
        <v>91</v>
      </c>
      <c r="C56" s="226" t="str">
        <f t="shared" si="167"/>
        <v>Tropical Forest Restoration</v>
      </c>
      <c r="D56" s="103"/>
      <c r="E56" s="103"/>
      <c r="F56" s="106"/>
      <c r="G56" s="40"/>
      <c r="H56" s="42"/>
      <c r="I56" s="226" t="str">
        <f t="shared" si="168"/>
        <v>Tropical Forest Restoration</v>
      </c>
      <c r="J56" s="103"/>
      <c r="K56" s="103"/>
      <c r="L56" s="106"/>
      <c r="M56" s="40"/>
      <c r="N56" s="42"/>
      <c r="O56" s="226" t="str">
        <f t="shared" si="169"/>
        <v>Tropical Forest Restoration</v>
      </c>
      <c r="P56" s="100"/>
      <c r="Q56" s="100"/>
      <c r="R56" s="104"/>
      <c r="S56" s="54"/>
      <c r="T56" s="56"/>
      <c r="U56" s="226" t="str">
        <f t="shared" si="170"/>
        <v>Tropical Forest Restoration</v>
      </c>
      <c r="V56" s="100"/>
      <c r="W56" s="100"/>
      <c r="X56" s="104"/>
      <c r="Y56" s="54"/>
      <c r="Z56" s="56"/>
      <c r="AA56" s="226" t="str">
        <f t="shared" si="171"/>
        <v>Tropical Forest Restoration</v>
      </c>
      <c r="AB56" s="100"/>
      <c r="AC56" s="100"/>
      <c r="AD56" s="104"/>
      <c r="AE56" s="54"/>
      <c r="AF56" s="56"/>
      <c r="AG56" s="226" t="str">
        <f t="shared" si="172"/>
        <v>Tropical Forest Restoration</v>
      </c>
      <c r="AH56" s="100"/>
      <c r="AI56" s="100"/>
      <c r="AJ56" s="104"/>
      <c r="AK56" s="54"/>
      <c r="AL56" s="56"/>
      <c r="AM56" s="226" t="str">
        <f t="shared" si="173"/>
        <v>Tropical Forest Restoration</v>
      </c>
      <c r="AN56" s="100"/>
      <c r="AO56" s="100"/>
      <c r="AP56" s="104"/>
      <c r="AQ56" s="54"/>
      <c r="AR56" s="56"/>
      <c r="AS56" s="176">
        <f>SUM(E56+K56+Q56+W56+AC56+AI56+AO56)+SUM(H56+N56+T56+Z56+AF56+AL56+AR56)</f>
        <v>0</v>
      </c>
      <c r="AT56" s="226" t="str">
        <f t="shared" si="174"/>
        <v>Tropical Forest Restoration</v>
      </c>
      <c r="AU56" s="100"/>
      <c r="AV56" s="100"/>
      <c r="AW56" s="104"/>
      <c r="AX56" s="55"/>
      <c r="AY56" s="56"/>
      <c r="AZ56" s="226" t="str">
        <f t="shared" si="175"/>
        <v>Tropical Forest Restoration</v>
      </c>
      <c r="BA56" s="100"/>
      <c r="BB56" s="100"/>
      <c r="BC56" s="104"/>
      <c r="BD56" s="55"/>
      <c r="BE56" s="56"/>
      <c r="BF56" s="226" t="str">
        <f t="shared" si="176"/>
        <v>Tropical Forest Restoration</v>
      </c>
      <c r="BG56" s="100"/>
      <c r="BH56" s="100"/>
      <c r="BI56" s="104"/>
      <c r="BJ56" s="55"/>
      <c r="BK56" s="56"/>
      <c r="BL56" s="226" t="str">
        <f t="shared" si="177"/>
        <v>Tropical Forest Restoration</v>
      </c>
      <c r="BM56" s="100"/>
      <c r="BN56" s="100"/>
      <c r="BO56" s="104"/>
      <c r="BP56" s="55"/>
      <c r="BQ56" s="56"/>
      <c r="BR56" s="226" t="str">
        <f t="shared" si="178"/>
        <v>Tropical Forest Restoration</v>
      </c>
      <c r="BS56" s="100"/>
      <c r="BT56" s="100"/>
      <c r="BU56" s="104"/>
      <c r="BV56" s="55"/>
      <c r="BW56" s="56"/>
      <c r="BX56" s="226" t="str">
        <f t="shared" si="179"/>
        <v>Tropical Forest Restoration</v>
      </c>
      <c r="BY56" s="100"/>
      <c r="BZ56" s="100"/>
      <c r="CA56" s="104"/>
      <c r="CB56" s="55"/>
      <c r="CC56" s="56"/>
      <c r="CD56" s="226" t="str">
        <f t="shared" si="180"/>
        <v>Tropical Forest Restoration</v>
      </c>
      <c r="CE56" s="100"/>
      <c r="CF56" s="100"/>
      <c r="CG56" s="104"/>
      <c r="CH56" s="55"/>
      <c r="CI56" s="56"/>
      <c r="CJ56" s="176">
        <f t="shared" ref="CJ56:CJ68" si="181">SUM(AV56+BB56+BH56+BN56+BT56+BZ56+CF56)+SUM(AY56+BE56+BK56+BQ56+BW56+CC56+CI56)</f>
        <v>0</v>
      </c>
      <c r="CK56" s="230" t="str">
        <f t="shared" si="139"/>
        <v>Tropical Forest Restoration</v>
      </c>
      <c r="CL56" s="100"/>
      <c r="CM56" s="100"/>
      <c r="CN56" s="104"/>
      <c r="CO56" s="55"/>
      <c r="CP56" s="56"/>
      <c r="CQ56" s="226" t="str">
        <f t="shared" ref="CQ56:CQ62" si="182">$B56</f>
        <v>Tropical Forest Restoration</v>
      </c>
      <c r="CR56" s="100"/>
      <c r="CS56" s="100"/>
      <c r="CT56" s="104"/>
      <c r="CU56" s="55"/>
      <c r="CV56" s="56"/>
      <c r="CW56" s="226" t="str">
        <f t="shared" ref="CW56:CW62" si="183">$B56</f>
        <v>Tropical Forest Restoration</v>
      </c>
      <c r="CX56" s="100"/>
      <c r="CY56" s="100"/>
      <c r="CZ56" s="104"/>
      <c r="DA56" s="55"/>
      <c r="DB56" s="56"/>
      <c r="DC56" s="226" t="str">
        <f t="shared" ref="DC56:DC62" si="184">$B56</f>
        <v>Tropical Forest Restoration</v>
      </c>
      <c r="DD56" s="103"/>
      <c r="DE56" s="103"/>
      <c r="DF56" s="106"/>
      <c r="DG56" s="41"/>
      <c r="DH56" s="42"/>
      <c r="DI56" s="226" t="str">
        <f t="shared" ref="DI56:DI62" si="185">$B56</f>
        <v>Tropical Forest Restoration</v>
      </c>
      <c r="DJ56" s="126"/>
      <c r="DK56" s="126"/>
      <c r="DL56" s="113"/>
      <c r="DM56" s="51"/>
      <c r="DN56" s="52"/>
      <c r="DO56" s="226" t="str">
        <f t="shared" ref="DO56:DO62" si="186">$B56</f>
        <v>Tropical Forest Restoration</v>
      </c>
      <c r="DP56" s="103"/>
      <c r="DQ56" s="103"/>
      <c r="DR56" s="106"/>
      <c r="DS56" s="41"/>
      <c r="DT56" s="42"/>
      <c r="DU56" s="226" t="str">
        <f t="shared" ref="DU56:DU62" si="187">$B56</f>
        <v>Tropical Forest Restoration</v>
      </c>
      <c r="DV56" s="103"/>
      <c r="DW56" s="103"/>
      <c r="DX56" s="106"/>
      <c r="DY56" s="41"/>
      <c r="DZ56" s="42"/>
      <c r="EA56" s="176">
        <f t="shared" si="137"/>
        <v>0</v>
      </c>
      <c r="EB56" s="226" t="str">
        <f t="shared" ref="EB56:EB62" si="188">$B56</f>
        <v>Tropical Forest Restoration</v>
      </c>
      <c r="EC56" s="126"/>
      <c r="ED56" s="126"/>
      <c r="EE56" s="113"/>
      <c r="EF56" s="51"/>
      <c r="EG56" s="52"/>
      <c r="EH56" s="226" t="str">
        <f t="shared" ref="EH56:EH62" si="189">$B56</f>
        <v>Tropical Forest Restoration</v>
      </c>
      <c r="EI56" s="126"/>
      <c r="EJ56" s="126"/>
      <c r="EK56" s="113"/>
      <c r="EL56" s="51"/>
      <c r="EM56" s="52"/>
      <c r="EN56" s="226" t="str">
        <f t="shared" ref="EN56:EN62" si="190">$B56</f>
        <v>Tropical Forest Restoration</v>
      </c>
      <c r="EO56" s="103"/>
      <c r="EP56" s="103"/>
      <c r="EQ56" s="106"/>
      <c r="ER56" s="41"/>
      <c r="ES56" s="42"/>
      <c r="ET56" s="226" t="str">
        <f t="shared" ref="ET56:ET62" si="191">$B56</f>
        <v>Tropical Forest Restoration</v>
      </c>
      <c r="EU56" s="103"/>
      <c r="EV56" s="103"/>
      <c r="EW56" s="106"/>
      <c r="EX56" s="41"/>
      <c r="EY56" s="42"/>
      <c r="EZ56" s="226" t="str">
        <f t="shared" ref="EZ56:EZ62" si="192">$B56</f>
        <v>Tropical Forest Restoration</v>
      </c>
      <c r="FA56" s="126"/>
      <c r="FB56" s="126"/>
      <c r="FC56" s="113"/>
      <c r="FD56" s="51"/>
      <c r="FE56" s="52"/>
      <c r="FF56" s="226" t="str">
        <f t="shared" ref="FF56:FF62" si="193">$B56</f>
        <v>Tropical Forest Restoration</v>
      </c>
      <c r="FG56" s="103"/>
      <c r="FH56" s="103"/>
      <c r="FI56" s="106"/>
      <c r="FJ56" s="41"/>
      <c r="FK56" s="42"/>
      <c r="FL56" s="226" t="str">
        <f t="shared" ref="FL56:FL62" si="194">$B56</f>
        <v>Tropical Forest Restoration</v>
      </c>
      <c r="FM56" s="103"/>
      <c r="FN56" s="103"/>
      <c r="FO56" s="106"/>
      <c r="FP56" s="41"/>
      <c r="FQ56" s="42"/>
      <c r="FR56" s="176">
        <f t="shared" si="138"/>
        <v>0</v>
      </c>
      <c r="FS56" s="32"/>
      <c r="FT56" s="34"/>
      <c r="FU56" s="34"/>
      <c r="FV56" s="33"/>
      <c r="FW56" s="37"/>
    </row>
    <row r="57" spans="1:179" ht="12.6" customHeight="1">
      <c r="A57" s="1094"/>
      <c r="B57" s="195" t="s">
        <v>92</v>
      </c>
      <c r="C57" s="226" t="str">
        <f t="shared" si="167"/>
        <v>Temperate Forest Restoration</v>
      </c>
      <c r="D57" s="103"/>
      <c r="E57" s="103"/>
      <c r="F57" s="106"/>
      <c r="G57" s="41"/>
      <c r="H57" s="42"/>
      <c r="I57" s="226" t="str">
        <f t="shared" si="168"/>
        <v>Temperate Forest Restoration</v>
      </c>
      <c r="J57" s="103"/>
      <c r="K57" s="103"/>
      <c r="L57" s="106"/>
      <c r="M57" s="55"/>
      <c r="N57" s="42"/>
      <c r="O57" s="226" t="str">
        <f t="shared" si="169"/>
        <v>Temperate Forest Restoration</v>
      </c>
      <c r="P57" s="100"/>
      <c r="Q57" s="100"/>
      <c r="R57" s="106"/>
      <c r="S57" s="55"/>
      <c r="T57" s="56"/>
      <c r="U57" s="226" t="str">
        <f t="shared" si="170"/>
        <v>Temperate Forest Restoration</v>
      </c>
      <c r="V57" s="100"/>
      <c r="W57" s="100"/>
      <c r="X57" s="106"/>
      <c r="Y57" s="55"/>
      <c r="Z57" s="56"/>
      <c r="AA57" s="226" t="str">
        <f t="shared" si="171"/>
        <v>Temperate Forest Restoration</v>
      </c>
      <c r="AB57" s="100"/>
      <c r="AC57" s="100"/>
      <c r="AD57" s="106"/>
      <c r="AE57" s="55"/>
      <c r="AF57" s="56"/>
      <c r="AG57" s="226" t="str">
        <f t="shared" si="172"/>
        <v>Temperate Forest Restoration</v>
      </c>
      <c r="AH57" s="100"/>
      <c r="AI57" s="100"/>
      <c r="AJ57" s="106"/>
      <c r="AK57" s="55"/>
      <c r="AL57" s="56"/>
      <c r="AM57" s="226" t="str">
        <f t="shared" si="173"/>
        <v>Temperate Forest Restoration</v>
      </c>
      <c r="AN57" s="100"/>
      <c r="AO57" s="100"/>
      <c r="AP57" s="106"/>
      <c r="AQ57" s="55"/>
      <c r="AR57" s="56"/>
      <c r="AS57" s="176">
        <f>SUM(E57+K57+Q57+W57+AC57+AI57+AO57)+SUM(H57+N57+T57+Z57+AF57+AL57+AR57)</f>
        <v>0</v>
      </c>
      <c r="AT57" s="226" t="str">
        <f t="shared" si="174"/>
        <v>Temperate Forest Restoration</v>
      </c>
      <c r="AU57" s="100"/>
      <c r="AV57" s="100"/>
      <c r="AW57" s="104"/>
      <c r="AX57" s="55"/>
      <c r="AY57" s="56"/>
      <c r="AZ57" s="226" t="str">
        <f t="shared" si="175"/>
        <v>Temperate Forest Restoration</v>
      </c>
      <c r="BA57" s="100"/>
      <c r="BB57" s="100"/>
      <c r="BC57" s="104"/>
      <c r="BD57" s="55"/>
      <c r="BE57" s="56"/>
      <c r="BF57" s="226" t="str">
        <f t="shared" si="176"/>
        <v>Temperate Forest Restoration</v>
      </c>
      <c r="BG57" s="100"/>
      <c r="BH57" s="100"/>
      <c r="BI57" s="104"/>
      <c r="BJ57" s="55"/>
      <c r="BK57" s="56"/>
      <c r="BL57" s="226" t="str">
        <f t="shared" si="177"/>
        <v>Temperate Forest Restoration</v>
      </c>
      <c r="BM57" s="100"/>
      <c r="BN57" s="100"/>
      <c r="BO57" s="104"/>
      <c r="BP57" s="55"/>
      <c r="BQ57" s="56"/>
      <c r="BR57" s="226" t="str">
        <f t="shared" si="178"/>
        <v>Temperate Forest Restoration</v>
      </c>
      <c r="BS57" s="100"/>
      <c r="BT57" s="100"/>
      <c r="BU57" s="104"/>
      <c r="BV57" s="55"/>
      <c r="BW57" s="56"/>
      <c r="BX57" s="226" t="str">
        <f t="shared" si="179"/>
        <v>Temperate Forest Restoration</v>
      </c>
      <c r="BY57" s="100"/>
      <c r="BZ57" s="100"/>
      <c r="CA57" s="104"/>
      <c r="CB57" s="55"/>
      <c r="CC57" s="56"/>
      <c r="CD57" s="226" t="str">
        <f t="shared" si="180"/>
        <v>Temperate Forest Restoration</v>
      </c>
      <c r="CE57" s="100"/>
      <c r="CF57" s="100"/>
      <c r="CG57" s="104"/>
      <c r="CH57" s="55"/>
      <c r="CI57" s="56"/>
      <c r="CJ57" s="176">
        <f t="shared" si="181"/>
        <v>0</v>
      </c>
      <c r="CK57" s="230" t="str">
        <f t="shared" si="139"/>
        <v>Temperate Forest Restoration</v>
      </c>
      <c r="CL57" s="100"/>
      <c r="CM57" s="100"/>
      <c r="CN57" s="104"/>
      <c r="CO57" s="55"/>
      <c r="CP57" s="56"/>
      <c r="CQ57" s="226" t="str">
        <f t="shared" si="182"/>
        <v>Temperate Forest Restoration</v>
      </c>
      <c r="CR57" s="100"/>
      <c r="CS57" s="100"/>
      <c r="CT57" s="104"/>
      <c r="CU57" s="55"/>
      <c r="CV57" s="56"/>
      <c r="CW57" s="226" t="str">
        <f t="shared" si="183"/>
        <v>Temperate Forest Restoration</v>
      </c>
      <c r="CX57" s="100"/>
      <c r="CY57" s="100"/>
      <c r="CZ57" s="104"/>
      <c r="DA57" s="55"/>
      <c r="DB57" s="56"/>
      <c r="DC57" s="226" t="str">
        <f t="shared" si="184"/>
        <v>Temperate Forest Restoration</v>
      </c>
      <c r="DD57" s="103"/>
      <c r="DE57" s="103"/>
      <c r="DF57" s="106"/>
      <c r="DG57" s="41"/>
      <c r="DH57" s="42"/>
      <c r="DI57" s="226" t="str">
        <f t="shared" si="185"/>
        <v>Temperate Forest Restoration</v>
      </c>
      <c r="DJ57" s="126"/>
      <c r="DK57" s="126"/>
      <c r="DL57" s="113"/>
      <c r="DM57" s="51"/>
      <c r="DN57" s="52"/>
      <c r="DO57" s="226" t="str">
        <f t="shared" si="186"/>
        <v>Temperate Forest Restoration</v>
      </c>
      <c r="DP57" s="103"/>
      <c r="DQ57" s="103"/>
      <c r="DR57" s="106"/>
      <c r="DS57" s="41"/>
      <c r="DT57" s="42"/>
      <c r="DU57" s="226" t="str">
        <f t="shared" si="187"/>
        <v>Temperate Forest Restoration</v>
      </c>
      <c r="DV57" s="103"/>
      <c r="DW57" s="103"/>
      <c r="DX57" s="106"/>
      <c r="DY57" s="41"/>
      <c r="DZ57" s="42"/>
      <c r="EA57" s="176">
        <f t="shared" si="137"/>
        <v>0</v>
      </c>
      <c r="EB57" s="226" t="str">
        <f t="shared" si="188"/>
        <v>Temperate Forest Restoration</v>
      </c>
      <c r="EC57" s="126"/>
      <c r="ED57" s="126"/>
      <c r="EE57" s="113"/>
      <c r="EF57" s="51"/>
      <c r="EG57" s="52"/>
      <c r="EH57" s="226" t="str">
        <f t="shared" si="189"/>
        <v>Temperate Forest Restoration</v>
      </c>
      <c r="EI57" s="126"/>
      <c r="EJ57" s="126"/>
      <c r="EK57" s="113"/>
      <c r="EL57" s="51"/>
      <c r="EM57" s="52"/>
      <c r="EN57" s="226" t="str">
        <f t="shared" si="190"/>
        <v>Temperate Forest Restoration</v>
      </c>
      <c r="EO57" s="103"/>
      <c r="EP57" s="103"/>
      <c r="EQ57" s="106"/>
      <c r="ER57" s="41"/>
      <c r="ES57" s="42"/>
      <c r="ET57" s="226" t="str">
        <f t="shared" si="191"/>
        <v>Temperate Forest Restoration</v>
      </c>
      <c r="EU57" s="103"/>
      <c r="EV57" s="103"/>
      <c r="EW57" s="106"/>
      <c r="EX57" s="41"/>
      <c r="EY57" s="42"/>
      <c r="EZ57" s="226" t="str">
        <f t="shared" si="192"/>
        <v>Temperate Forest Restoration</v>
      </c>
      <c r="FA57" s="126"/>
      <c r="FB57" s="126"/>
      <c r="FC57" s="113"/>
      <c r="FD57" s="51"/>
      <c r="FE57" s="52"/>
      <c r="FF57" s="226" t="str">
        <f t="shared" si="193"/>
        <v>Temperate Forest Restoration</v>
      </c>
      <c r="FG57" s="103"/>
      <c r="FH57" s="103"/>
      <c r="FI57" s="106"/>
      <c r="FJ57" s="41"/>
      <c r="FK57" s="42"/>
      <c r="FL57" s="226" t="str">
        <f t="shared" si="194"/>
        <v>Temperate Forest Restoration</v>
      </c>
      <c r="FM57" s="103"/>
      <c r="FN57" s="103"/>
      <c r="FO57" s="106"/>
      <c r="FP57" s="41"/>
      <c r="FQ57" s="42"/>
      <c r="FR57" s="176">
        <f t="shared" si="138"/>
        <v>0</v>
      </c>
      <c r="FS57" s="32"/>
      <c r="FT57" s="34"/>
      <c r="FU57" s="34"/>
      <c r="FV57" s="33"/>
      <c r="FW57" s="37"/>
    </row>
    <row r="58" spans="1:179" ht="12.6" customHeight="1">
      <c r="A58" s="1094"/>
      <c r="B58" s="195" t="s">
        <v>93</v>
      </c>
      <c r="C58" s="226" t="str">
        <f t="shared" si="167"/>
        <v>Afforestation</v>
      </c>
      <c r="D58" s="119"/>
      <c r="E58" s="103"/>
      <c r="F58" s="106"/>
      <c r="G58" s="41"/>
      <c r="H58" s="42"/>
      <c r="I58" s="226" t="str">
        <f t="shared" si="168"/>
        <v>Afforestation</v>
      </c>
      <c r="J58" s="119"/>
      <c r="K58" s="103"/>
      <c r="L58" s="106"/>
      <c r="M58" s="55"/>
      <c r="N58" s="42"/>
      <c r="O58" s="226" t="str">
        <f t="shared" si="169"/>
        <v>Afforestation</v>
      </c>
      <c r="P58" s="119"/>
      <c r="Q58" s="100"/>
      <c r="R58" s="104"/>
      <c r="S58" s="55"/>
      <c r="T58" s="56"/>
      <c r="U58" s="226" t="str">
        <f t="shared" si="170"/>
        <v>Afforestation</v>
      </c>
      <c r="V58" s="119"/>
      <c r="W58" s="100"/>
      <c r="X58" s="104"/>
      <c r="Y58" s="55"/>
      <c r="Z58" s="56"/>
      <c r="AA58" s="226" t="str">
        <f t="shared" si="171"/>
        <v>Afforestation</v>
      </c>
      <c r="AB58" s="119"/>
      <c r="AC58" s="100"/>
      <c r="AD58" s="104"/>
      <c r="AE58" s="55"/>
      <c r="AF58" s="56"/>
      <c r="AG58" s="226" t="str">
        <f t="shared" si="172"/>
        <v>Afforestation</v>
      </c>
      <c r="AH58" s="119"/>
      <c r="AI58" s="100"/>
      <c r="AJ58" s="104"/>
      <c r="AK58" s="55"/>
      <c r="AL58" s="56"/>
      <c r="AM58" s="226" t="str">
        <f t="shared" si="173"/>
        <v>Afforestation</v>
      </c>
      <c r="AN58" s="119"/>
      <c r="AO58" s="100"/>
      <c r="AP58" s="104"/>
      <c r="AQ58" s="55"/>
      <c r="AR58" s="56"/>
      <c r="AS58" s="176">
        <f>SUM(E58+K58+Q58+W58+AC58+AI58+AO58)+SUM(H58+N58+T58+Z58+AF58+AL58+AR58)</f>
        <v>0</v>
      </c>
      <c r="AT58" s="226" t="str">
        <f t="shared" si="174"/>
        <v>Afforestation</v>
      </c>
      <c r="AU58" s="101"/>
      <c r="AV58" s="100"/>
      <c r="AW58" s="104"/>
      <c r="AX58" s="55"/>
      <c r="AY58" s="56"/>
      <c r="AZ58" s="226" t="str">
        <f t="shared" si="175"/>
        <v>Afforestation</v>
      </c>
      <c r="BA58" s="101"/>
      <c r="BB58" s="100"/>
      <c r="BC58" s="104"/>
      <c r="BD58" s="55"/>
      <c r="BE58" s="56"/>
      <c r="BF58" s="226" t="str">
        <f t="shared" si="176"/>
        <v>Afforestation</v>
      </c>
      <c r="BG58" s="101"/>
      <c r="BH58" s="100"/>
      <c r="BI58" s="104"/>
      <c r="BJ58" s="55"/>
      <c r="BK58" s="56"/>
      <c r="BL58" s="226" t="str">
        <f t="shared" si="177"/>
        <v>Afforestation</v>
      </c>
      <c r="BM58" s="101"/>
      <c r="BN58" s="100"/>
      <c r="BO58" s="104"/>
      <c r="BP58" s="55"/>
      <c r="BQ58" s="56"/>
      <c r="BR58" s="226" t="str">
        <f t="shared" si="178"/>
        <v>Afforestation</v>
      </c>
      <c r="BS58" s="101"/>
      <c r="BT58" s="100"/>
      <c r="BU58" s="104"/>
      <c r="BV58" s="55"/>
      <c r="BW58" s="56"/>
      <c r="BX58" s="226" t="str">
        <f t="shared" si="179"/>
        <v>Afforestation</v>
      </c>
      <c r="BY58" s="101"/>
      <c r="BZ58" s="100"/>
      <c r="CA58" s="107"/>
      <c r="CB58" s="55"/>
      <c r="CC58" s="56"/>
      <c r="CD58" s="226" t="str">
        <f t="shared" si="180"/>
        <v>Afforestation</v>
      </c>
      <c r="CE58" s="101"/>
      <c r="CF58" s="100"/>
      <c r="CG58" s="107"/>
      <c r="CH58" s="55"/>
      <c r="CI58" s="56"/>
      <c r="CJ58" s="176">
        <f t="shared" si="181"/>
        <v>0</v>
      </c>
      <c r="CK58" s="230" t="str">
        <f t="shared" si="139"/>
        <v>Afforestation</v>
      </c>
      <c r="CL58" s="101"/>
      <c r="CM58" s="100"/>
      <c r="CN58" s="107"/>
      <c r="CO58" s="55"/>
      <c r="CP58" s="56"/>
      <c r="CQ58" s="226" t="str">
        <f t="shared" si="182"/>
        <v>Afforestation</v>
      </c>
      <c r="CR58" s="101"/>
      <c r="CS58" s="100"/>
      <c r="CT58" s="107"/>
      <c r="CU58" s="55"/>
      <c r="CV58" s="56"/>
      <c r="CW58" s="226" t="str">
        <f t="shared" si="183"/>
        <v>Afforestation</v>
      </c>
      <c r="CX58" s="101"/>
      <c r="CY58" s="100"/>
      <c r="CZ58" s="107"/>
      <c r="DA58" s="55"/>
      <c r="DB58" s="56"/>
      <c r="DC58" s="226" t="str">
        <f t="shared" si="184"/>
        <v>Afforestation</v>
      </c>
      <c r="DD58" s="119"/>
      <c r="DE58" s="103"/>
      <c r="DF58" s="109"/>
      <c r="DG58" s="41"/>
      <c r="DH58" s="42"/>
      <c r="DI58" s="226" t="str">
        <f t="shared" si="185"/>
        <v>Afforestation</v>
      </c>
      <c r="DJ58" s="127"/>
      <c r="DK58" s="126"/>
      <c r="DL58" s="114"/>
      <c r="DM58" s="51"/>
      <c r="DN58" s="52"/>
      <c r="DO58" s="226" t="str">
        <f t="shared" si="186"/>
        <v>Afforestation</v>
      </c>
      <c r="DP58" s="119"/>
      <c r="DQ58" s="103"/>
      <c r="DR58" s="109"/>
      <c r="DS58" s="41"/>
      <c r="DT58" s="42"/>
      <c r="DU58" s="226" t="str">
        <f t="shared" si="187"/>
        <v>Afforestation</v>
      </c>
      <c r="DV58" s="119"/>
      <c r="DW58" s="103"/>
      <c r="DX58" s="109"/>
      <c r="DY58" s="41"/>
      <c r="DZ58" s="42"/>
      <c r="EA58" s="176">
        <f t="shared" si="137"/>
        <v>0</v>
      </c>
      <c r="EB58" s="226" t="str">
        <f t="shared" si="188"/>
        <v>Afforestation</v>
      </c>
      <c r="EC58" s="127"/>
      <c r="ED58" s="126"/>
      <c r="EE58" s="114"/>
      <c r="EF58" s="51"/>
      <c r="EG58" s="52"/>
      <c r="EH58" s="226" t="str">
        <f t="shared" si="189"/>
        <v>Afforestation</v>
      </c>
      <c r="EI58" s="127"/>
      <c r="EJ58" s="126"/>
      <c r="EK58" s="114"/>
      <c r="EL58" s="51"/>
      <c r="EM58" s="52"/>
      <c r="EN58" s="226" t="str">
        <f t="shared" si="190"/>
        <v>Afforestation</v>
      </c>
      <c r="EO58" s="119"/>
      <c r="EP58" s="103"/>
      <c r="EQ58" s="109"/>
      <c r="ER58" s="41"/>
      <c r="ES58" s="42"/>
      <c r="ET58" s="226" t="str">
        <f t="shared" si="191"/>
        <v>Afforestation</v>
      </c>
      <c r="EU58" s="119"/>
      <c r="EV58" s="103"/>
      <c r="EW58" s="109"/>
      <c r="EX58" s="41"/>
      <c r="EY58" s="42"/>
      <c r="EZ58" s="226" t="str">
        <f t="shared" si="192"/>
        <v>Afforestation</v>
      </c>
      <c r="FA58" s="127"/>
      <c r="FB58" s="126"/>
      <c r="FC58" s="114"/>
      <c r="FD58" s="51"/>
      <c r="FE58" s="52"/>
      <c r="FF58" s="226" t="str">
        <f t="shared" si="193"/>
        <v>Afforestation</v>
      </c>
      <c r="FG58" s="119"/>
      <c r="FH58" s="103"/>
      <c r="FI58" s="109"/>
      <c r="FJ58" s="41"/>
      <c r="FK58" s="42"/>
      <c r="FL58" s="226" t="str">
        <f t="shared" si="194"/>
        <v>Afforestation</v>
      </c>
      <c r="FM58" s="119"/>
      <c r="FN58" s="103"/>
      <c r="FO58" s="109"/>
      <c r="FP58" s="41"/>
      <c r="FQ58" s="42"/>
      <c r="FR58" s="176">
        <f t="shared" si="138"/>
        <v>0</v>
      </c>
      <c r="FS58" s="32"/>
      <c r="FT58" s="34"/>
      <c r="FU58" s="34"/>
      <c r="FV58" s="33"/>
      <c r="FW58" s="37"/>
    </row>
    <row r="59" spans="1:179" ht="12.6" customHeight="1">
      <c r="A59" s="1094"/>
      <c r="B59" s="195" t="s">
        <v>94</v>
      </c>
      <c r="C59" s="226" t="str">
        <f t="shared" si="167"/>
        <v>Bamboo</v>
      </c>
      <c r="D59" s="119"/>
      <c r="E59" s="103"/>
      <c r="F59" s="106"/>
      <c r="G59" s="41"/>
      <c r="H59" s="42"/>
      <c r="I59" s="226" t="str">
        <f t="shared" si="168"/>
        <v>Bamboo</v>
      </c>
      <c r="J59" s="119"/>
      <c r="K59" s="103"/>
      <c r="L59" s="106"/>
      <c r="M59" s="55"/>
      <c r="N59" s="42"/>
      <c r="O59" s="226" t="str">
        <f t="shared" si="169"/>
        <v>Bamboo</v>
      </c>
      <c r="P59" s="119"/>
      <c r="Q59" s="100"/>
      <c r="R59" s="104"/>
      <c r="S59" s="55"/>
      <c r="T59" s="56"/>
      <c r="U59" s="226" t="str">
        <f t="shared" si="170"/>
        <v>Bamboo</v>
      </c>
      <c r="V59" s="119"/>
      <c r="W59" s="100"/>
      <c r="X59" s="104"/>
      <c r="Y59" s="55"/>
      <c r="Z59" s="56"/>
      <c r="AA59" s="226" t="str">
        <f t="shared" si="171"/>
        <v>Bamboo</v>
      </c>
      <c r="AB59" s="119"/>
      <c r="AC59" s="100"/>
      <c r="AD59" s="104"/>
      <c r="AE59" s="55"/>
      <c r="AF59" s="56"/>
      <c r="AG59" s="226" t="str">
        <f t="shared" si="172"/>
        <v>Bamboo</v>
      </c>
      <c r="AH59" s="119"/>
      <c r="AI59" s="100"/>
      <c r="AJ59" s="104"/>
      <c r="AK59" s="55"/>
      <c r="AL59" s="56"/>
      <c r="AM59" s="226" t="str">
        <f t="shared" si="173"/>
        <v>Bamboo</v>
      </c>
      <c r="AN59" s="119"/>
      <c r="AO59" s="100"/>
      <c r="AP59" s="104"/>
      <c r="AQ59" s="55"/>
      <c r="AR59" s="56"/>
      <c r="AS59" s="176">
        <f>SUM(E59+K59+Q59+W59+AC59+AI59+AO59)+SUM(H59+N59+T59+Z59+AF59+AL59+AR59)</f>
        <v>0</v>
      </c>
      <c r="AT59" s="226" t="str">
        <f t="shared" si="174"/>
        <v>Bamboo</v>
      </c>
      <c r="AU59" s="101"/>
      <c r="AV59" s="100"/>
      <c r="AW59" s="104"/>
      <c r="AX59" s="55"/>
      <c r="AY59" s="56"/>
      <c r="AZ59" s="226" t="str">
        <f t="shared" si="175"/>
        <v>Bamboo</v>
      </c>
      <c r="BA59" s="101"/>
      <c r="BB59" s="100"/>
      <c r="BC59" s="104"/>
      <c r="BD59" s="55"/>
      <c r="BE59" s="56"/>
      <c r="BF59" s="226" t="str">
        <f t="shared" si="176"/>
        <v>Bamboo</v>
      </c>
      <c r="BG59" s="101"/>
      <c r="BH59" s="100"/>
      <c r="BI59" s="104"/>
      <c r="BJ59" s="55"/>
      <c r="BK59" s="56"/>
      <c r="BL59" s="226" t="str">
        <f t="shared" si="177"/>
        <v>Bamboo</v>
      </c>
      <c r="BM59" s="101"/>
      <c r="BN59" s="100"/>
      <c r="BO59" s="104"/>
      <c r="BP59" s="55"/>
      <c r="BQ59" s="56"/>
      <c r="BR59" s="226" t="str">
        <f t="shared" si="178"/>
        <v>Bamboo</v>
      </c>
      <c r="BS59" s="101"/>
      <c r="BT59" s="100"/>
      <c r="BU59" s="104"/>
      <c r="BV59" s="55"/>
      <c r="BW59" s="56"/>
      <c r="BX59" s="226" t="str">
        <f t="shared" si="179"/>
        <v>Bamboo</v>
      </c>
      <c r="BY59" s="101"/>
      <c r="BZ59" s="100"/>
      <c r="CA59" s="104"/>
      <c r="CB59" s="55"/>
      <c r="CC59" s="56"/>
      <c r="CD59" s="226" t="str">
        <f t="shared" si="180"/>
        <v>Bamboo</v>
      </c>
      <c r="CE59" s="101"/>
      <c r="CF59" s="100"/>
      <c r="CG59" s="104"/>
      <c r="CH59" s="55"/>
      <c r="CI59" s="56"/>
      <c r="CJ59" s="176">
        <f t="shared" si="181"/>
        <v>0</v>
      </c>
      <c r="CK59" s="230" t="str">
        <f t="shared" si="139"/>
        <v>Bamboo</v>
      </c>
      <c r="CL59" s="101"/>
      <c r="CM59" s="100"/>
      <c r="CN59" s="104"/>
      <c r="CO59" s="55"/>
      <c r="CP59" s="56"/>
      <c r="CQ59" s="226" t="str">
        <f t="shared" si="182"/>
        <v>Bamboo</v>
      </c>
      <c r="CR59" s="101"/>
      <c r="CS59" s="100"/>
      <c r="CT59" s="104"/>
      <c r="CU59" s="55"/>
      <c r="CV59" s="56"/>
      <c r="CW59" s="226" t="str">
        <f t="shared" si="183"/>
        <v>Bamboo</v>
      </c>
      <c r="CX59" s="101"/>
      <c r="CY59" s="100"/>
      <c r="CZ59" s="104"/>
      <c r="DA59" s="55"/>
      <c r="DB59" s="56"/>
      <c r="DC59" s="226" t="str">
        <f t="shared" si="184"/>
        <v>Bamboo</v>
      </c>
      <c r="DD59" s="119"/>
      <c r="DE59" s="103"/>
      <c r="DF59" s="106"/>
      <c r="DG59" s="41"/>
      <c r="DH59" s="42"/>
      <c r="DI59" s="226" t="str">
        <f t="shared" si="185"/>
        <v>Bamboo</v>
      </c>
      <c r="DJ59" s="127"/>
      <c r="DK59" s="126"/>
      <c r="DL59" s="113"/>
      <c r="DM59" s="51"/>
      <c r="DN59" s="52"/>
      <c r="DO59" s="226" t="str">
        <f t="shared" si="186"/>
        <v>Bamboo</v>
      </c>
      <c r="DP59" s="119"/>
      <c r="DQ59" s="103"/>
      <c r="DR59" s="106"/>
      <c r="DS59" s="41"/>
      <c r="DT59" s="42"/>
      <c r="DU59" s="226" t="str">
        <f t="shared" si="187"/>
        <v>Bamboo</v>
      </c>
      <c r="DV59" s="119"/>
      <c r="DW59" s="103"/>
      <c r="DX59" s="106"/>
      <c r="DY59" s="41"/>
      <c r="DZ59" s="42"/>
      <c r="EA59" s="176">
        <f t="shared" si="137"/>
        <v>0</v>
      </c>
      <c r="EB59" s="226" t="str">
        <f t="shared" si="188"/>
        <v>Bamboo</v>
      </c>
      <c r="EC59" s="127"/>
      <c r="ED59" s="126"/>
      <c r="EE59" s="113"/>
      <c r="EF59" s="51"/>
      <c r="EG59" s="52"/>
      <c r="EH59" s="226" t="str">
        <f t="shared" si="189"/>
        <v>Bamboo</v>
      </c>
      <c r="EI59" s="127"/>
      <c r="EJ59" s="126"/>
      <c r="EK59" s="113"/>
      <c r="EL59" s="51"/>
      <c r="EM59" s="52"/>
      <c r="EN59" s="226" t="str">
        <f t="shared" si="190"/>
        <v>Bamboo</v>
      </c>
      <c r="EO59" s="119"/>
      <c r="EP59" s="103"/>
      <c r="EQ59" s="106"/>
      <c r="ER59" s="41"/>
      <c r="ES59" s="42"/>
      <c r="ET59" s="226" t="str">
        <f t="shared" si="191"/>
        <v>Bamboo</v>
      </c>
      <c r="EU59" s="119"/>
      <c r="EV59" s="103"/>
      <c r="EW59" s="106"/>
      <c r="EX59" s="41"/>
      <c r="EY59" s="42"/>
      <c r="EZ59" s="226" t="str">
        <f t="shared" si="192"/>
        <v>Bamboo</v>
      </c>
      <c r="FA59" s="127"/>
      <c r="FB59" s="126"/>
      <c r="FC59" s="113"/>
      <c r="FD59" s="51"/>
      <c r="FE59" s="52"/>
      <c r="FF59" s="226" t="str">
        <f t="shared" si="193"/>
        <v>Bamboo</v>
      </c>
      <c r="FG59" s="119"/>
      <c r="FH59" s="103"/>
      <c r="FI59" s="106"/>
      <c r="FJ59" s="41"/>
      <c r="FK59" s="42"/>
      <c r="FL59" s="226" t="str">
        <f t="shared" si="194"/>
        <v>Bamboo</v>
      </c>
      <c r="FM59" s="119"/>
      <c r="FN59" s="103"/>
      <c r="FO59" s="106"/>
      <c r="FP59" s="41"/>
      <c r="FQ59" s="42"/>
      <c r="FR59" s="176">
        <f t="shared" si="138"/>
        <v>0</v>
      </c>
      <c r="FS59" s="32"/>
      <c r="FT59" s="34"/>
      <c r="FU59" s="34"/>
      <c r="FV59" s="33"/>
      <c r="FW59" s="37"/>
    </row>
    <row r="60" spans="1:179" ht="12.6" customHeight="1">
      <c r="A60" s="1094"/>
      <c r="B60" s="195" t="s">
        <v>233</v>
      </c>
      <c r="C60" s="226" t="str">
        <f t="shared" si="167"/>
        <v>Grassland Protection</v>
      </c>
      <c r="D60" s="102"/>
      <c r="E60" s="103"/>
      <c r="F60" s="106"/>
      <c r="G60" s="41"/>
      <c r="H60" s="42"/>
      <c r="I60" s="226" t="str">
        <f t="shared" si="168"/>
        <v>Grassland Protection</v>
      </c>
      <c r="J60" s="102"/>
      <c r="K60" s="103"/>
      <c r="L60" s="106"/>
      <c r="M60" s="41"/>
      <c r="N60" s="42"/>
      <c r="O60" s="226" t="str">
        <f t="shared" si="169"/>
        <v>Grassland Protection</v>
      </c>
      <c r="P60" s="102"/>
      <c r="Q60" s="103"/>
      <c r="R60" s="106"/>
      <c r="S60" s="41"/>
      <c r="T60" s="42"/>
      <c r="U60" s="226" t="str">
        <f t="shared" si="170"/>
        <v>Grassland Protection</v>
      </c>
      <c r="V60" s="102"/>
      <c r="W60" s="103"/>
      <c r="X60" s="106"/>
      <c r="Y60" s="41"/>
      <c r="Z60" s="42"/>
      <c r="AA60" s="226" t="str">
        <f t="shared" si="171"/>
        <v>Grassland Protection</v>
      </c>
      <c r="AB60" s="102"/>
      <c r="AC60" s="103"/>
      <c r="AD60" s="106"/>
      <c r="AE60" s="41"/>
      <c r="AF60" s="42"/>
      <c r="AG60" s="226" t="str">
        <f t="shared" si="172"/>
        <v>Grassland Protection</v>
      </c>
      <c r="AH60" s="102"/>
      <c r="AI60" s="103"/>
      <c r="AJ60" s="106"/>
      <c r="AK60" s="41"/>
      <c r="AL60" s="42"/>
      <c r="AM60" s="226" t="str">
        <f t="shared" si="173"/>
        <v>Grassland Protection</v>
      </c>
      <c r="AN60" s="102"/>
      <c r="AO60" s="103"/>
      <c r="AP60" s="106"/>
      <c r="AQ60" s="41"/>
      <c r="AR60" s="42"/>
      <c r="AS60" s="176"/>
      <c r="AT60" s="226" t="str">
        <f t="shared" si="174"/>
        <v>Grassland Protection</v>
      </c>
      <c r="AU60" s="102"/>
      <c r="AV60" s="103"/>
      <c r="AW60" s="106"/>
      <c r="AX60" s="41"/>
      <c r="AY60" s="42"/>
      <c r="AZ60" s="226" t="str">
        <f t="shared" si="175"/>
        <v>Grassland Protection</v>
      </c>
      <c r="BA60" s="102"/>
      <c r="BB60" s="103"/>
      <c r="BC60" s="106"/>
      <c r="BD60" s="41"/>
      <c r="BE60" s="42"/>
      <c r="BF60" s="226" t="str">
        <f t="shared" si="176"/>
        <v>Grassland Protection</v>
      </c>
      <c r="BG60" s="102"/>
      <c r="BH60" s="103"/>
      <c r="BI60" s="106"/>
      <c r="BJ60" s="41"/>
      <c r="BK60" s="42"/>
      <c r="BL60" s="226" t="str">
        <f t="shared" si="177"/>
        <v>Grassland Protection</v>
      </c>
      <c r="BM60" s="102"/>
      <c r="BN60" s="103"/>
      <c r="BO60" s="106"/>
      <c r="BP60" s="41"/>
      <c r="BQ60" s="42"/>
      <c r="BR60" s="226" t="str">
        <f t="shared" si="178"/>
        <v>Grassland Protection</v>
      </c>
      <c r="BS60" s="102"/>
      <c r="BT60" s="103"/>
      <c r="BU60" s="106"/>
      <c r="BV60" s="41"/>
      <c r="BW60" s="42"/>
      <c r="BX60" s="226" t="str">
        <f t="shared" si="179"/>
        <v>Grassland Protection</v>
      </c>
      <c r="BY60" s="99"/>
      <c r="BZ60" s="100"/>
      <c r="CA60" s="104"/>
      <c r="CB60" s="55"/>
      <c r="CC60" s="56"/>
      <c r="CD60" s="226" t="str">
        <f t="shared" si="180"/>
        <v>Grassland Protection</v>
      </c>
      <c r="CE60" s="99"/>
      <c r="CF60" s="100"/>
      <c r="CG60" s="104"/>
      <c r="CH60" s="55"/>
      <c r="CI60" s="56"/>
      <c r="CJ60" s="176">
        <f t="shared" si="181"/>
        <v>0</v>
      </c>
      <c r="CK60" s="230" t="str">
        <f t="shared" si="139"/>
        <v>Grassland Protection</v>
      </c>
      <c r="CL60" s="102"/>
      <c r="CM60" s="103"/>
      <c r="CN60" s="106"/>
      <c r="CO60" s="41"/>
      <c r="CP60" s="42"/>
      <c r="CQ60" s="226" t="str">
        <f t="shared" si="182"/>
        <v>Grassland Protection</v>
      </c>
      <c r="CR60" s="102"/>
      <c r="CS60" s="103"/>
      <c r="CT60" s="106"/>
      <c r="CU60" s="41"/>
      <c r="CV60" s="42"/>
      <c r="CW60" s="226" t="str">
        <f t="shared" si="183"/>
        <v>Grassland Protection</v>
      </c>
      <c r="CX60" s="99"/>
      <c r="CY60" s="100"/>
      <c r="CZ60" s="104"/>
      <c r="DA60" s="55"/>
      <c r="DB60" s="56"/>
      <c r="DC60" s="226" t="str">
        <f t="shared" si="184"/>
        <v>Grassland Protection</v>
      </c>
      <c r="DD60" s="99"/>
      <c r="DE60" s="100"/>
      <c r="DF60" s="104"/>
      <c r="DG60" s="55"/>
      <c r="DH60" s="56"/>
      <c r="DI60" s="226" t="str">
        <f t="shared" si="185"/>
        <v>Grassland Protection</v>
      </c>
      <c r="DJ60" s="102"/>
      <c r="DK60" s="103"/>
      <c r="DL60" s="106"/>
      <c r="DM60" s="41"/>
      <c r="DN60" s="42"/>
      <c r="DO60" s="226" t="str">
        <f t="shared" si="186"/>
        <v>Grassland Protection</v>
      </c>
      <c r="DP60" s="125"/>
      <c r="DQ60" s="126"/>
      <c r="DR60" s="113"/>
      <c r="DS60" s="51"/>
      <c r="DT60" s="52"/>
      <c r="DU60" s="226" t="str">
        <f t="shared" si="187"/>
        <v>Grassland Protection</v>
      </c>
      <c r="DV60" s="125"/>
      <c r="DW60" s="126"/>
      <c r="DX60" s="113"/>
      <c r="DY60" s="51"/>
      <c r="DZ60" s="52"/>
      <c r="EA60" s="176">
        <f t="shared" si="137"/>
        <v>0</v>
      </c>
      <c r="EB60" s="226" t="str">
        <f t="shared" si="188"/>
        <v>Grassland Protection</v>
      </c>
      <c r="EC60" s="102"/>
      <c r="ED60" s="103"/>
      <c r="EE60" s="106"/>
      <c r="EF60" s="41"/>
      <c r="EG60" s="42"/>
      <c r="EH60" s="226" t="str">
        <f t="shared" si="189"/>
        <v>Grassland Protection</v>
      </c>
      <c r="EI60" s="102"/>
      <c r="EJ60" s="103"/>
      <c r="EK60" s="106"/>
      <c r="EL60" s="41"/>
      <c r="EM60" s="42"/>
      <c r="EN60" s="226" t="str">
        <f t="shared" si="190"/>
        <v>Grassland Protection</v>
      </c>
      <c r="EO60" s="102"/>
      <c r="EP60" s="103"/>
      <c r="EQ60" s="106"/>
      <c r="ER60" s="41"/>
      <c r="ES60" s="42"/>
      <c r="ET60" s="226" t="str">
        <f t="shared" si="191"/>
        <v>Grassland Protection</v>
      </c>
      <c r="EU60" s="102"/>
      <c r="EV60" s="103"/>
      <c r="EW60" s="106"/>
      <c r="EX60" s="41"/>
      <c r="EY60" s="42"/>
      <c r="EZ60" s="226" t="str">
        <f t="shared" si="192"/>
        <v>Grassland Protection</v>
      </c>
      <c r="FA60" s="102"/>
      <c r="FB60" s="103"/>
      <c r="FC60" s="106"/>
      <c r="FD60" s="41"/>
      <c r="FE60" s="42"/>
      <c r="FF60" s="226" t="str">
        <f t="shared" si="193"/>
        <v>Grassland Protection</v>
      </c>
      <c r="FG60" s="102"/>
      <c r="FH60" s="103"/>
      <c r="FI60" s="106"/>
      <c r="FJ60" s="41"/>
      <c r="FK60" s="42"/>
      <c r="FL60" s="226" t="str">
        <f t="shared" si="194"/>
        <v>Grassland Protection</v>
      </c>
      <c r="FM60" s="125"/>
      <c r="FN60" s="126"/>
      <c r="FO60" s="113"/>
      <c r="FP60" s="51"/>
      <c r="FQ60" s="52"/>
      <c r="FR60" s="176">
        <f t="shared" si="138"/>
        <v>0</v>
      </c>
      <c r="FS60" s="32"/>
      <c r="FT60" s="34"/>
      <c r="FU60" s="34"/>
      <c r="FV60" s="33"/>
      <c r="FW60" s="37"/>
    </row>
    <row r="61" spans="1:179" ht="12.6" customHeight="1">
      <c r="A61" s="1094"/>
      <c r="B61" s="195" t="s">
        <v>243</v>
      </c>
      <c r="C61" s="226" t="str">
        <f t="shared" si="167"/>
        <v>Multistrata Agroforestry</v>
      </c>
      <c r="D61" s="119"/>
      <c r="E61" s="103"/>
      <c r="F61" s="108"/>
      <c r="G61" s="40"/>
      <c r="H61" s="42"/>
      <c r="I61" s="226" t="str">
        <f t="shared" si="168"/>
        <v>Multistrata Agroforestry</v>
      </c>
      <c r="J61" s="119"/>
      <c r="K61" s="103"/>
      <c r="L61" s="108"/>
      <c r="M61" s="40"/>
      <c r="N61" s="42"/>
      <c r="O61" s="226" t="str">
        <f t="shared" si="169"/>
        <v>Multistrata Agroforestry</v>
      </c>
      <c r="P61" s="101"/>
      <c r="Q61" s="100"/>
      <c r="R61" s="105"/>
      <c r="S61" s="54"/>
      <c r="T61" s="56"/>
      <c r="U61" s="226" t="str">
        <f t="shared" si="170"/>
        <v>Multistrata Agroforestry</v>
      </c>
      <c r="V61" s="101"/>
      <c r="W61" s="100"/>
      <c r="X61" s="105"/>
      <c r="Y61" s="54"/>
      <c r="Z61" s="56"/>
      <c r="AA61" s="226" t="str">
        <f t="shared" si="171"/>
        <v>Multistrata Agroforestry</v>
      </c>
      <c r="AB61" s="101"/>
      <c r="AC61" s="100"/>
      <c r="AD61" s="105"/>
      <c r="AE61" s="54"/>
      <c r="AF61" s="56"/>
      <c r="AG61" s="226" t="str">
        <f t="shared" si="172"/>
        <v>Multistrata Agroforestry</v>
      </c>
      <c r="AH61" s="101"/>
      <c r="AI61" s="100"/>
      <c r="AJ61" s="105"/>
      <c r="AK61" s="54"/>
      <c r="AL61" s="56"/>
      <c r="AM61" s="226" t="str">
        <f t="shared" si="173"/>
        <v>Multistrata Agroforestry</v>
      </c>
      <c r="AN61" s="101"/>
      <c r="AO61" s="100"/>
      <c r="AP61" s="105"/>
      <c r="AQ61" s="54"/>
      <c r="AR61" s="56"/>
      <c r="AS61" s="176">
        <f>SUM(E61+K61+Q61+W61+AC61+AI61+AO61)+SUM(H61+N61+T61+Z61+AF61+AL61+AR61)</f>
        <v>0</v>
      </c>
      <c r="AT61" s="226" t="str">
        <f t="shared" si="174"/>
        <v>Multistrata Agroforestry</v>
      </c>
      <c r="AU61" s="101"/>
      <c r="AV61" s="100"/>
      <c r="AW61" s="104"/>
      <c r="AX61" s="55"/>
      <c r="AY61" s="56"/>
      <c r="AZ61" s="226" t="str">
        <f t="shared" si="175"/>
        <v>Multistrata Agroforestry</v>
      </c>
      <c r="BA61" s="101"/>
      <c r="BB61" s="100"/>
      <c r="BC61" s="104"/>
      <c r="BD61" s="55"/>
      <c r="BE61" s="56"/>
      <c r="BF61" s="226" t="str">
        <f t="shared" si="176"/>
        <v>Multistrata Agroforestry</v>
      </c>
      <c r="BG61" s="101"/>
      <c r="BH61" s="100"/>
      <c r="BI61" s="104"/>
      <c r="BJ61" s="55"/>
      <c r="BK61" s="56"/>
      <c r="BL61" s="226" t="str">
        <f t="shared" si="177"/>
        <v>Multistrata Agroforestry</v>
      </c>
      <c r="BM61" s="101"/>
      <c r="BN61" s="100"/>
      <c r="BO61" s="104"/>
      <c r="BP61" s="55"/>
      <c r="BQ61" s="56"/>
      <c r="BR61" s="226" t="str">
        <f t="shared" si="178"/>
        <v>Multistrata Agroforestry</v>
      </c>
      <c r="BS61" s="101"/>
      <c r="BT61" s="100"/>
      <c r="BU61" s="104"/>
      <c r="BV61" s="55"/>
      <c r="BW61" s="56"/>
      <c r="BX61" s="226" t="str">
        <f t="shared" si="179"/>
        <v>Multistrata Agroforestry</v>
      </c>
      <c r="BY61" s="101"/>
      <c r="BZ61" s="100"/>
      <c r="CA61" s="104"/>
      <c r="CB61" s="55"/>
      <c r="CC61" s="56"/>
      <c r="CD61" s="226" t="str">
        <f t="shared" si="180"/>
        <v>Multistrata Agroforestry</v>
      </c>
      <c r="CE61" s="101"/>
      <c r="CF61" s="100"/>
      <c r="CG61" s="104"/>
      <c r="CH61" s="55"/>
      <c r="CI61" s="56"/>
      <c r="CJ61" s="176">
        <f t="shared" si="181"/>
        <v>0</v>
      </c>
      <c r="CK61" s="230" t="str">
        <f t="shared" si="139"/>
        <v>Multistrata Agroforestry</v>
      </c>
      <c r="CL61" s="101"/>
      <c r="CM61" s="100"/>
      <c r="CN61" s="104"/>
      <c r="CO61" s="55"/>
      <c r="CP61" s="56"/>
      <c r="CQ61" s="226" t="str">
        <f t="shared" si="182"/>
        <v>Multistrata Agroforestry</v>
      </c>
      <c r="CR61" s="101"/>
      <c r="CS61" s="100"/>
      <c r="CT61" s="104"/>
      <c r="CU61" s="55"/>
      <c r="CV61" s="56"/>
      <c r="CW61" s="226" t="str">
        <f t="shared" si="183"/>
        <v>Multistrata Agroforestry</v>
      </c>
      <c r="CX61" s="101"/>
      <c r="CY61" s="100"/>
      <c r="CZ61" s="104"/>
      <c r="DA61" s="55"/>
      <c r="DB61" s="56"/>
      <c r="DC61" s="226" t="str">
        <f t="shared" si="184"/>
        <v>Multistrata Agroforestry</v>
      </c>
      <c r="DD61" s="119"/>
      <c r="DE61" s="103"/>
      <c r="DF61" s="106"/>
      <c r="DG61" s="41"/>
      <c r="DH61" s="42"/>
      <c r="DI61" s="226" t="str">
        <f t="shared" si="185"/>
        <v>Multistrata Agroforestry</v>
      </c>
      <c r="DJ61" s="127"/>
      <c r="DK61" s="126"/>
      <c r="DL61" s="113"/>
      <c r="DM61" s="51"/>
      <c r="DN61" s="52"/>
      <c r="DO61" s="226" t="str">
        <f t="shared" si="186"/>
        <v>Multistrata Agroforestry</v>
      </c>
      <c r="DP61" s="119"/>
      <c r="DQ61" s="103"/>
      <c r="DR61" s="106"/>
      <c r="DS61" s="41"/>
      <c r="DT61" s="42"/>
      <c r="DU61" s="226" t="str">
        <f t="shared" si="187"/>
        <v>Multistrata Agroforestry</v>
      </c>
      <c r="DV61" s="119"/>
      <c r="DW61" s="103"/>
      <c r="DX61" s="106"/>
      <c r="DY61" s="41"/>
      <c r="DZ61" s="42"/>
      <c r="EA61" s="176">
        <f t="shared" si="137"/>
        <v>0</v>
      </c>
      <c r="EB61" s="226" t="str">
        <f t="shared" si="188"/>
        <v>Multistrata Agroforestry</v>
      </c>
      <c r="EC61" s="127"/>
      <c r="ED61" s="126"/>
      <c r="EE61" s="113"/>
      <c r="EF61" s="51"/>
      <c r="EG61" s="52"/>
      <c r="EH61" s="226" t="str">
        <f t="shared" si="189"/>
        <v>Multistrata Agroforestry</v>
      </c>
      <c r="EI61" s="127"/>
      <c r="EJ61" s="126"/>
      <c r="EK61" s="113"/>
      <c r="EL61" s="51"/>
      <c r="EM61" s="52"/>
      <c r="EN61" s="226" t="str">
        <f t="shared" si="190"/>
        <v>Multistrata Agroforestry</v>
      </c>
      <c r="EO61" s="119"/>
      <c r="EP61" s="103"/>
      <c r="EQ61" s="106"/>
      <c r="ER61" s="41"/>
      <c r="ES61" s="42"/>
      <c r="ET61" s="226" t="str">
        <f t="shared" si="191"/>
        <v>Multistrata Agroforestry</v>
      </c>
      <c r="EU61" s="119"/>
      <c r="EV61" s="103"/>
      <c r="EW61" s="106"/>
      <c r="EX61" s="41"/>
      <c r="EY61" s="42"/>
      <c r="EZ61" s="226" t="str">
        <f t="shared" si="192"/>
        <v>Multistrata Agroforestry</v>
      </c>
      <c r="FA61" s="127"/>
      <c r="FB61" s="126"/>
      <c r="FC61" s="113"/>
      <c r="FD61" s="51"/>
      <c r="FE61" s="52"/>
      <c r="FF61" s="226" t="str">
        <f t="shared" si="193"/>
        <v>Multistrata Agroforestry</v>
      </c>
      <c r="FG61" s="119"/>
      <c r="FH61" s="103"/>
      <c r="FI61" s="106"/>
      <c r="FJ61" s="41"/>
      <c r="FK61" s="42"/>
      <c r="FL61" s="226" t="str">
        <f t="shared" si="194"/>
        <v>Multistrata Agroforestry</v>
      </c>
      <c r="FM61" s="119"/>
      <c r="FN61" s="103"/>
      <c r="FO61" s="106"/>
      <c r="FP61" s="41"/>
      <c r="FQ61" s="42"/>
      <c r="FR61" s="176">
        <f t="shared" si="138"/>
        <v>0</v>
      </c>
      <c r="FS61" s="32"/>
      <c r="FT61" s="34"/>
      <c r="FU61" s="34"/>
      <c r="FV61" s="33"/>
      <c r="FW61" s="37"/>
    </row>
    <row r="62" spans="1:179" ht="12.6" customHeight="1">
      <c r="A62" s="1094"/>
      <c r="B62" s="222" t="s">
        <v>89</v>
      </c>
      <c r="C62" s="226" t="str">
        <f t="shared" si="167"/>
        <v>Silvopasture</v>
      </c>
      <c r="D62" s="102"/>
      <c r="E62" s="103"/>
      <c r="F62" s="106"/>
      <c r="G62" s="41"/>
      <c r="H62" s="42"/>
      <c r="I62" s="226" t="str">
        <f t="shared" si="168"/>
        <v>Silvopasture</v>
      </c>
      <c r="J62" s="102"/>
      <c r="K62" s="103"/>
      <c r="L62" s="106"/>
      <c r="M62" s="41"/>
      <c r="N62" s="42"/>
      <c r="O62" s="226" t="str">
        <f t="shared" si="169"/>
        <v>Silvopasture</v>
      </c>
      <c r="P62" s="99"/>
      <c r="Q62" s="100"/>
      <c r="R62" s="104"/>
      <c r="S62" s="55"/>
      <c r="T62" s="56"/>
      <c r="U62" s="226" t="str">
        <f t="shared" si="170"/>
        <v>Silvopasture</v>
      </c>
      <c r="V62" s="99"/>
      <c r="W62" s="100"/>
      <c r="X62" s="104"/>
      <c r="Y62" s="55"/>
      <c r="Z62" s="56"/>
      <c r="AA62" s="226" t="str">
        <f t="shared" si="171"/>
        <v>Silvopasture</v>
      </c>
      <c r="AB62" s="99"/>
      <c r="AC62" s="100"/>
      <c r="AD62" s="104"/>
      <c r="AE62" s="55"/>
      <c r="AF62" s="56"/>
      <c r="AG62" s="226" t="str">
        <f t="shared" si="172"/>
        <v>Silvopasture</v>
      </c>
      <c r="AH62" s="99"/>
      <c r="AI62" s="100"/>
      <c r="AJ62" s="104"/>
      <c r="AK62" s="55"/>
      <c r="AL62" s="56"/>
      <c r="AM62" s="226" t="str">
        <f t="shared" si="173"/>
        <v>Silvopasture</v>
      </c>
      <c r="AN62" s="99"/>
      <c r="AO62" s="100"/>
      <c r="AP62" s="104"/>
      <c r="AQ62" s="55"/>
      <c r="AR62" s="56"/>
      <c r="AS62" s="176"/>
      <c r="AT62" s="226" t="str">
        <f t="shared" si="174"/>
        <v>Silvopasture</v>
      </c>
      <c r="AU62" s="99"/>
      <c r="AV62" s="100"/>
      <c r="AW62" s="104"/>
      <c r="AX62" s="55"/>
      <c r="AY62" s="56"/>
      <c r="AZ62" s="226" t="str">
        <f t="shared" si="175"/>
        <v>Silvopasture</v>
      </c>
      <c r="BA62" s="99"/>
      <c r="BB62" s="100"/>
      <c r="BC62" s="104"/>
      <c r="BD62" s="55"/>
      <c r="BE62" s="56"/>
      <c r="BF62" s="226" t="str">
        <f t="shared" si="176"/>
        <v>Silvopasture</v>
      </c>
      <c r="BG62" s="99"/>
      <c r="BH62" s="100"/>
      <c r="BI62" s="104"/>
      <c r="BJ62" s="55"/>
      <c r="BK62" s="56"/>
      <c r="BL62" s="226" t="str">
        <f t="shared" si="177"/>
        <v>Silvopasture</v>
      </c>
      <c r="BM62" s="99"/>
      <c r="BN62" s="100"/>
      <c r="BO62" s="104"/>
      <c r="BP62" s="55"/>
      <c r="BQ62" s="56"/>
      <c r="BR62" s="226" t="str">
        <f t="shared" si="178"/>
        <v>Silvopasture</v>
      </c>
      <c r="BS62" s="99"/>
      <c r="BT62" s="100"/>
      <c r="BU62" s="104"/>
      <c r="BV62" s="55"/>
      <c r="BW62" s="56"/>
      <c r="BX62" s="226" t="str">
        <f t="shared" si="179"/>
        <v>Silvopasture</v>
      </c>
      <c r="BY62" s="99"/>
      <c r="BZ62" s="100"/>
      <c r="CA62" s="104"/>
      <c r="CB62" s="55"/>
      <c r="CC62" s="56"/>
      <c r="CD62" s="226" t="str">
        <f t="shared" si="180"/>
        <v>Silvopasture</v>
      </c>
      <c r="CE62" s="99"/>
      <c r="CF62" s="100"/>
      <c r="CG62" s="104"/>
      <c r="CH62" s="55"/>
      <c r="CI62" s="56"/>
      <c r="CJ62" s="176">
        <f t="shared" si="181"/>
        <v>0</v>
      </c>
      <c r="CK62" s="230" t="str">
        <f t="shared" si="139"/>
        <v>Silvopasture</v>
      </c>
      <c r="CL62" s="99"/>
      <c r="CM62" s="100"/>
      <c r="CN62" s="104"/>
      <c r="CO62" s="55"/>
      <c r="CP62" s="56"/>
      <c r="CQ62" s="226" t="str">
        <f t="shared" si="182"/>
        <v>Silvopasture</v>
      </c>
      <c r="CR62" s="99"/>
      <c r="CS62" s="100"/>
      <c r="CT62" s="104"/>
      <c r="CU62" s="55"/>
      <c r="CV62" s="56"/>
      <c r="CW62" s="226" t="str">
        <f t="shared" si="183"/>
        <v>Silvopasture</v>
      </c>
      <c r="CX62" s="102"/>
      <c r="CY62" s="103"/>
      <c r="CZ62" s="106"/>
      <c r="DA62" s="41"/>
      <c r="DB62" s="42"/>
      <c r="DC62" s="226" t="str">
        <f t="shared" si="184"/>
        <v>Silvopasture</v>
      </c>
      <c r="DD62" s="102"/>
      <c r="DE62" s="103"/>
      <c r="DF62" s="106"/>
      <c r="DG62" s="41"/>
      <c r="DH62" s="42"/>
      <c r="DI62" s="226" t="str">
        <f t="shared" si="185"/>
        <v>Silvopasture</v>
      </c>
      <c r="DJ62" s="125"/>
      <c r="DK62" s="126"/>
      <c r="DL62" s="113"/>
      <c r="DM62" s="51"/>
      <c r="DN62" s="52"/>
      <c r="DO62" s="226" t="str">
        <f t="shared" si="186"/>
        <v>Silvopasture</v>
      </c>
      <c r="DP62" s="102"/>
      <c r="DQ62" s="103"/>
      <c r="DR62" s="106"/>
      <c r="DS62" s="41"/>
      <c r="DT62" s="42"/>
      <c r="DU62" s="226" t="str">
        <f t="shared" si="187"/>
        <v>Silvopasture</v>
      </c>
      <c r="DV62" s="102"/>
      <c r="DW62" s="103"/>
      <c r="DX62" s="106"/>
      <c r="DY62" s="41"/>
      <c r="DZ62" s="42"/>
      <c r="EA62" s="176">
        <f t="shared" si="137"/>
        <v>0</v>
      </c>
      <c r="EB62" s="226" t="str">
        <f t="shared" si="188"/>
        <v>Silvopasture</v>
      </c>
      <c r="EC62" s="125"/>
      <c r="ED62" s="126"/>
      <c r="EE62" s="113"/>
      <c r="EF62" s="51"/>
      <c r="EG62" s="52"/>
      <c r="EH62" s="226" t="str">
        <f t="shared" si="189"/>
        <v>Silvopasture</v>
      </c>
      <c r="EI62" s="125"/>
      <c r="EJ62" s="126"/>
      <c r="EK62" s="113"/>
      <c r="EL62" s="51"/>
      <c r="EM62" s="52"/>
      <c r="EN62" s="226" t="str">
        <f t="shared" si="190"/>
        <v>Silvopasture</v>
      </c>
      <c r="EO62" s="102"/>
      <c r="EP62" s="103"/>
      <c r="EQ62" s="106"/>
      <c r="ER62" s="41"/>
      <c r="ES62" s="42"/>
      <c r="ET62" s="226" t="str">
        <f t="shared" si="191"/>
        <v>Silvopasture</v>
      </c>
      <c r="EU62" s="102"/>
      <c r="EV62" s="103"/>
      <c r="EW62" s="106"/>
      <c r="EX62" s="41"/>
      <c r="EY62" s="42"/>
      <c r="EZ62" s="226" t="str">
        <f t="shared" si="192"/>
        <v>Silvopasture</v>
      </c>
      <c r="FA62" s="125"/>
      <c r="FB62" s="126"/>
      <c r="FC62" s="113"/>
      <c r="FD62" s="51"/>
      <c r="FE62" s="52"/>
      <c r="FF62" s="226" t="str">
        <f t="shared" si="193"/>
        <v>Silvopasture</v>
      </c>
      <c r="FG62" s="102"/>
      <c r="FH62" s="103"/>
      <c r="FI62" s="106"/>
      <c r="FJ62" s="41"/>
      <c r="FK62" s="42"/>
      <c r="FL62" s="226" t="str">
        <f t="shared" si="194"/>
        <v>Silvopasture</v>
      </c>
      <c r="FM62" s="102"/>
      <c r="FN62" s="103"/>
      <c r="FO62" s="106"/>
      <c r="FP62" s="41"/>
      <c r="FQ62" s="42"/>
      <c r="FR62" s="176">
        <f t="shared" si="138"/>
        <v>0</v>
      </c>
      <c r="FS62" s="32"/>
      <c r="FT62" s="34"/>
      <c r="FU62" s="34"/>
      <c r="FV62" s="33"/>
      <c r="FW62" s="37"/>
    </row>
    <row r="63" spans="1:179" ht="12.6" customHeight="1">
      <c r="A63" s="1094"/>
      <c r="B63" s="222" t="s">
        <v>88</v>
      </c>
      <c r="C63" s="226" t="str">
        <f t="shared" si="140"/>
        <v>Managed Grazing</v>
      </c>
      <c r="D63" s="102"/>
      <c r="E63" s="103"/>
      <c r="F63" s="106"/>
      <c r="G63" s="41"/>
      <c r="H63" s="42"/>
      <c r="I63" s="226" t="str">
        <f t="shared" si="141"/>
        <v>Managed Grazing</v>
      </c>
      <c r="J63" s="102"/>
      <c r="K63" s="103"/>
      <c r="L63" s="106"/>
      <c r="M63" s="41"/>
      <c r="N63" s="42"/>
      <c r="O63" s="226" t="str">
        <f t="shared" si="142"/>
        <v>Managed Grazing</v>
      </c>
      <c r="P63" s="99"/>
      <c r="Q63" s="100"/>
      <c r="R63" s="104"/>
      <c r="S63" s="55"/>
      <c r="T63" s="56"/>
      <c r="U63" s="226" t="str">
        <f t="shared" si="143"/>
        <v>Managed Grazing</v>
      </c>
      <c r="V63" s="99"/>
      <c r="W63" s="100"/>
      <c r="X63" s="104"/>
      <c r="Y63" s="55"/>
      <c r="Z63" s="56"/>
      <c r="AA63" s="226" t="str">
        <f t="shared" si="144"/>
        <v>Managed Grazing</v>
      </c>
      <c r="AB63" s="99"/>
      <c r="AC63" s="100"/>
      <c r="AD63" s="104"/>
      <c r="AE63" s="55"/>
      <c r="AF63" s="56"/>
      <c r="AG63" s="226" t="str">
        <f t="shared" si="145"/>
        <v>Managed Grazing</v>
      </c>
      <c r="AH63" s="99"/>
      <c r="AI63" s="100"/>
      <c r="AJ63" s="104"/>
      <c r="AK63" s="55"/>
      <c r="AL63" s="56"/>
      <c r="AM63" s="226" t="str">
        <f t="shared" si="146"/>
        <v>Managed Grazing</v>
      </c>
      <c r="AN63" s="99"/>
      <c r="AO63" s="100"/>
      <c r="AP63" s="104"/>
      <c r="AQ63" s="55"/>
      <c r="AR63" s="56"/>
      <c r="AS63" s="176"/>
      <c r="AT63" s="226" t="str">
        <f t="shared" si="147"/>
        <v>Managed Grazing</v>
      </c>
      <c r="AU63" s="99"/>
      <c r="AV63" s="100"/>
      <c r="AW63" s="104"/>
      <c r="AX63" s="55"/>
      <c r="AY63" s="56"/>
      <c r="AZ63" s="226" t="str">
        <f t="shared" si="148"/>
        <v>Managed Grazing</v>
      </c>
      <c r="BA63" s="99"/>
      <c r="BB63" s="100"/>
      <c r="BC63" s="104"/>
      <c r="BD63" s="55"/>
      <c r="BE63" s="56"/>
      <c r="BF63" s="226" t="str">
        <f t="shared" si="149"/>
        <v>Managed Grazing</v>
      </c>
      <c r="BG63" s="99"/>
      <c r="BH63" s="100"/>
      <c r="BI63" s="104"/>
      <c r="BJ63" s="55"/>
      <c r="BK63" s="56"/>
      <c r="BL63" s="226" t="str">
        <f t="shared" si="150"/>
        <v>Managed Grazing</v>
      </c>
      <c r="BM63" s="99"/>
      <c r="BN63" s="100"/>
      <c r="BO63" s="104"/>
      <c r="BP63" s="55"/>
      <c r="BQ63" s="56"/>
      <c r="BR63" s="226" t="str">
        <f t="shared" si="151"/>
        <v>Managed Grazing</v>
      </c>
      <c r="BS63" s="99"/>
      <c r="BT63" s="100"/>
      <c r="BU63" s="104"/>
      <c r="BV63" s="55"/>
      <c r="BW63" s="56"/>
      <c r="BX63" s="226" t="str">
        <f t="shared" si="152"/>
        <v>Managed Grazing</v>
      </c>
      <c r="BY63" s="99"/>
      <c r="BZ63" s="100"/>
      <c r="CA63" s="104"/>
      <c r="CB63" s="55"/>
      <c r="CC63" s="56"/>
      <c r="CD63" s="226" t="str">
        <f t="shared" si="153"/>
        <v>Managed Grazing</v>
      </c>
      <c r="CE63" s="99"/>
      <c r="CF63" s="100"/>
      <c r="CG63" s="104"/>
      <c r="CH63" s="55"/>
      <c r="CI63" s="56"/>
      <c r="CJ63" s="176">
        <f t="shared" si="181"/>
        <v>0</v>
      </c>
      <c r="CK63" s="230" t="str">
        <f t="shared" si="139"/>
        <v>Managed Grazing</v>
      </c>
      <c r="CL63" s="99"/>
      <c r="CM63" s="100"/>
      <c r="CN63" s="104"/>
      <c r="CO63" s="55"/>
      <c r="CP63" s="56"/>
      <c r="CQ63" s="226" t="str">
        <f t="shared" si="154"/>
        <v>Managed Grazing</v>
      </c>
      <c r="CR63" s="102"/>
      <c r="CS63" s="103"/>
      <c r="CT63" s="106"/>
      <c r="CU63" s="41"/>
      <c r="CV63" s="42"/>
      <c r="CW63" s="226" t="str">
        <f t="shared" si="155"/>
        <v>Managed Grazing</v>
      </c>
      <c r="CX63" s="102"/>
      <c r="CY63" s="103"/>
      <c r="CZ63" s="106"/>
      <c r="DA63" s="41"/>
      <c r="DB63" s="42"/>
      <c r="DC63" s="226" t="str">
        <f t="shared" si="156"/>
        <v>Managed Grazing</v>
      </c>
      <c r="DD63" s="102"/>
      <c r="DE63" s="103"/>
      <c r="DF63" s="106"/>
      <c r="DG63" s="41"/>
      <c r="DH63" s="42"/>
      <c r="DI63" s="226" t="str">
        <f t="shared" si="157"/>
        <v>Managed Grazing</v>
      </c>
      <c r="DJ63" s="102"/>
      <c r="DK63" s="103"/>
      <c r="DL63" s="106"/>
      <c r="DM63" s="41"/>
      <c r="DN63" s="42"/>
      <c r="DO63" s="226" t="str">
        <f t="shared" si="158"/>
        <v>Managed Grazing</v>
      </c>
      <c r="DP63" s="102"/>
      <c r="DQ63" s="103"/>
      <c r="DR63" s="106"/>
      <c r="DS63" s="41"/>
      <c r="DT63" s="42"/>
      <c r="DU63" s="226" t="str">
        <f t="shared" si="159"/>
        <v>Managed Grazing</v>
      </c>
      <c r="DV63" s="102"/>
      <c r="DW63" s="103"/>
      <c r="DX63" s="106"/>
      <c r="DY63" s="41"/>
      <c r="DZ63" s="42"/>
      <c r="EA63" s="176">
        <f t="shared" si="137"/>
        <v>0</v>
      </c>
      <c r="EB63" s="226" t="str">
        <f t="shared" si="160"/>
        <v>Managed Grazing</v>
      </c>
      <c r="EC63" s="102"/>
      <c r="ED63" s="103"/>
      <c r="EE63" s="106"/>
      <c r="EF63" s="41"/>
      <c r="EG63" s="42"/>
      <c r="EH63" s="226" t="str">
        <f t="shared" si="161"/>
        <v>Managed Grazing</v>
      </c>
      <c r="EI63" s="102"/>
      <c r="EJ63" s="103"/>
      <c r="EK63" s="106"/>
      <c r="EL63" s="41"/>
      <c r="EM63" s="42"/>
      <c r="EN63" s="226" t="str">
        <f t="shared" si="162"/>
        <v>Managed Grazing</v>
      </c>
      <c r="EO63" s="102"/>
      <c r="EP63" s="103"/>
      <c r="EQ63" s="106"/>
      <c r="ER63" s="41"/>
      <c r="ES63" s="42"/>
      <c r="ET63" s="226" t="str">
        <f t="shared" si="163"/>
        <v>Managed Grazing</v>
      </c>
      <c r="EU63" s="102"/>
      <c r="EV63" s="103"/>
      <c r="EW63" s="106"/>
      <c r="EX63" s="41"/>
      <c r="EY63" s="42"/>
      <c r="EZ63" s="226" t="str">
        <f t="shared" si="164"/>
        <v>Managed Grazing</v>
      </c>
      <c r="FA63" s="102"/>
      <c r="FB63" s="103"/>
      <c r="FC63" s="106"/>
      <c r="FD63" s="41"/>
      <c r="FE63" s="42"/>
      <c r="FF63" s="226" t="str">
        <f t="shared" si="165"/>
        <v>Managed Grazing</v>
      </c>
      <c r="FG63" s="102"/>
      <c r="FH63" s="103"/>
      <c r="FI63" s="106"/>
      <c r="FJ63" s="41"/>
      <c r="FK63" s="42"/>
      <c r="FL63" s="226" t="str">
        <f t="shared" si="166"/>
        <v>Managed Grazing</v>
      </c>
      <c r="FM63" s="102"/>
      <c r="FN63" s="103"/>
      <c r="FO63" s="106"/>
      <c r="FP63" s="41"/>
      <c r="FQ63" s="42"/>
      <c r="FR63" s="176">
        <f t="shared" si="138"/>
        <v>0</v>
      </c>
      <c r="FS63" s="34"/>
      <c r="FT63" s="34"/>
      <c r="FU63" s="34"/>
      <c r="FV63" s="33"/>
      <c r="FW63" s="37"/>
    </row>
    <row r="64" spans="1:179" ht="12.6" customHeight="1">
      <c r="A64" s="1094"/>
      <c r="B64" s="195" t="s">
        <v>97</v>
      </c>
      <c r="C64" s="226" t="str">
        <f>$B64</f>
        <v>Tropical Tree Staples</v>
      </c>
      <c r="D64" s="102"/>
      <c r="E64" s="103"/>
      <c r="F64" s="106"/>
      <c r="G64" s="41"/>
      <c r="H64" s="42"/>
      <c r="I64" s="226" t="str">
        <f>$B64</f>
        <v>Tropical Tree Staples</v>
      </c>
      <c r="J64" s="102"/>
      <c r="K64" s="103"/>
      <c r="L64" s="106"/>
      <c r="M64" s="41"/>
      <c r="N64" s="42"/>
      <c r="O64" s="226" t="str">
        <f>$B64</f>
        <v>Tropical Tree Staples</v>
      </c>
      <c r="P64" s="99"/>
      <c r="Q64" s="100"/>
      <c r="R64" s="104"/>
      <c r="S64" s="55"/>
      <c r="T64" s="56"/>
      <c r="U64" s="226" t="str">
        <f>$B64</f>
        <v>Tropical Tree Staples</v>
      </c>
      <c r="V64" s="99"/>
      <c r="W64" s="100"/>
      <c r="X64" s="104"/>
      <c r="Y64" s="55"/>
      <c r="Z64" s="56"/>
      <c r="AA64" s="226" t="str">
        <f>$B64</f>
        <v>Tropical Tree Staples</v>
      </c>
      <c r="AB64" s="99"/>
      <c r="AC64" s="100"/>
      <c r="AD64" s="104"/>
      <c r="AE64" s="55"/>
      <c r="AF64" s="56"/>
      <c r="AG64" s="226" t="str">
        <f>$B64</f>
        <v>Tropical Tree Staples</v>
      </c>
      <c r="AH64" s="99"/>
      <c r="AI64" s="100"/>
      <c r="AJ64" s="104"/>
      <c r="AK64" s="55"/>
      <c r="AL64" s="56"/>
      <c r="AM64" s="226" t="str">
        <f>$B64</f>
        <v>Tropical Tree Staples</v>
      </c>
      <c r="AN64" s="99"/>
      <c r="AO64" s="100"/>
      <c r="AP64" s="104"/>
      <c r="AQ64" s="55"/>
      <c r="AR64" s="56"/>
      <c r="AS64" s="176"/>
      <c r="AT64" s="226" t="str">
        <f>$B64</f>
        <v>Tropical Tree Staples</v>
      </c>
      <c r="AU64" s="99"/>
      <c r="AV64" s="100"/>
      <c r="AW64" s="104"/>
      <c r="AX64" s="55"/>
      <c r="AY64" s="56"/>
      <c r="AZ64" s="226" t="str">
        <f>$B64</f>
        <v>Tropical Tree Staples</v>
      </c>
      <c r="BA64" s="99"/>
      <c r="BB64" s="100"/>
      <c r="BC64" s="104"/>
      <c r="BD64" s="55"/>
      <c r="BE64" s="56"/>
      <c r="BF64" s="226" t="str">
        <f>$B64</f>
        <v>Tropical Tree Staples</v>
      </c>
      <c r="BG64" s="99"/>
      <c r="BH64" s="100"/>
      <c r="BI64" s="104"/>
      <c r="BJ64" s="55"/>
      <c r="BK64" s="56"/>
      <c r="BL64" s="226" t="str">
        <f>$B64</f>
        <v>Tropical Tree Staples</v>
      </c>
      <c r="BM64" s="99"/>
      <c r="BN64" s="100"/>
      <c r="BO64" s="104"/>
      <c r="BP64" s="55"/>
      <c r="BQ64" s="56"/>
      <c r="BR64" s="226" t="str">
        <f>$B64</f>
        <v>Tropical Tree Staples</v>
      </c>
      <c r="BS64" s="99"/>
      <c r="BT64" s="100"/>
      <c r="BU64" s="104"/>
      <c r="BV64" s="55"/>
      <c r="BW64" s="56"/>
      <c r="BX64" s="226" t="str">
        <f>$B64</f>
        <v>Tropical Tree Staples</v>
      </c>
      <c r="BY64" s="99"/>
      <c r="BZ64" s="100"/>
      <c r="CA64" s="104"/>
      <c r="CB64" s="55"/>
      <c r="CC64" s="56"/>
      <c r="CD64" s="226" t="str">
        <f>$B64</f>
        <v>Tropical Tree Staples</v>
      </c>
      <c r="CE64" s="99"/>
      <c r="CF64" s="100"/>
      <c r="CG64" s="104"/>
      <c r="CH64" s="55"/>
      <c r="CI64" s="56"/>
      <c r="CJ64" s="176">
        <f t="shared" si="181"/>
        <v>0</v>
      </c>
      <c r="CK64" s="230" t="str">
        <f t="shared" si="139"/>
        <v>Tropical Tree Staples</v>
      </c>
      <c r="CL64" s="99"/>
      <c r="CM64" s="100"/>
      <c r="CN64" s="104"/>
      <c r="CO64" s="55"/>
      <c r="CP64" s="56"/>
      <c r="CQ64" s="226" t="str">
        <f>$B64</f>
        <v>Tropical Tree Staples</v>
      </c>
      <c r="CR64" s="99"/>
      <c r="CS64" s="100"/>
      <c r="CT64" s="104"/>
      <c r="CU64" s="55"/>
      <c r="CV64" s="56"/>
      <c r="CW64" s="226" t="str">
        <f>$B64</f>
        <v>Tropical Tree Staples</v>
      </c>
      <c r="CX64" s="99"/>
      <c r="CY64" s="100"/>
      <c r="CZ64" s="104"/>
      <c r="DA64" s="55"/>
      <c r="DB64" s="56"/>
      <c r="DC64" s="226" t="str">
        <f>$B64</f>
        <v>Tropical Tree Staples</v>
      </c>
      <c r="DD64" s="125"/>
      <c r="DE64" s="126"/>
      <c r="DF64" s="113"/>
      <c r="DG64" s="51"/>
      <c r="DH64" s="52"/>
      <c r="DI64" s="226" t="str">
        <f>$B64</f>
        <v>Tropical Tree Staples</v>
      </c>
      <c r="DJ64" s="125"/>
      <c r="DK64" s="126"/>
      <c r="DL64" s="113"/>
      <c r="DM64" s="51"/>
      <c r="DN64" s="52"/>
      <c r="DO64" s="226" t="str">
        <f>$B64</f>
        <v>Tropical Tree Staples</v>
      </c>
      <c r="DP64" s="125"/>
      <c r="DQ64" s="126"/>
      <c r="DR64" s="113"/>
      <c r="DS64" s="51"/>
      <c r="DT64" s="52"/>
      <c r="DU64" s="226" t="str">
        <f>$B64</f>
        <v>Tropical Tree Staples</v>
      </c>
      <c r="DV64" s="125"/>
      <c r="DW64" s="126"/>
      <c r="DX64" s="113"/>
      <c r="DY64" s="51"/>
      <c r="DZ64" s="52"/>
      <c r="EA64" s="176">
        <f t="shared" si="137"/>
        <v>0</v>
      </c>
      <c r="EB64" s="226" t="str">
        <f>$B64</f>
        <v>Tropical Tree Staples</v>
      </c>
      <c r="EC64" s="125"/>
      <c r="ED64" s="126"/>
      <c r="EE64" s="113"/>
      <c r="EF64" s="51"/>
      <c r="EG64" s="52"/>
      <c r="EH64" s="226" t="str">
        <f>$B64</f>
        <v>Tropical Tree Staples</v>
      </c>
      <c r="EI64" s="102"/>
      <c r="EJ64" s="103"/>
      <c r="EK64" s="106"/>
      <c r="EL64" s="41"/>
      <c r="EM64" s="42"/>
      <c r="EN64" s="226" t="str">
        <f>$B64</f>
        <v>Tropical Tree Staples</v>
      </c>
      <c r="EO64" s="102"/>
      <c r="EP64" s="103"/>
      <c r="EQ64" s="106"/>
      <c r="ER64" s="41"/>
      <c r="ES64" s="42"/>
      <c r="ET64" s="226" t="str">
        <f>$B64</f>
        <v>Tropical Tree Staples</v>
      </c>
      <c r="EU64" s="102"/>
      <c r="EV64" s="103"/>
      <c r="EW64" s="106"/>
      <c r="EX64" s="41"/>
      <c r="EY64" s="42"/>
      <c r="EZ64" s="226" t="str">
        <f>$B64</f>
        <v>Tropical Tree Staples</v>
      </c>
      <c r="FA64" s="125"/>
      <c r="FB64" s="126"/>
      <c r="FC64" s="113"/>
      <c r="FD64" s="51"/>
      <c r="FE64" s="52"/>
      <c r="FF64" s="226" t="str">
        <f>$B64</f>
        <v>Tropical Tree Staples</v>
      </c>
      <c r="FG64" s="102"/>
      <c r="FH64" s="103"/>
      <c r="FI64" s="106"/>
      <c r="FJ64" s="41"/>
      <c r="FK64" s="42"/>
      <c r="FL64" s="226" t="str">
        <f>$B64</f>
        <v>Tropical Tree Staples</v>
      </c>
      <c r="FM64" s="102"/>
      <c r="FN64" s="103"/>
      <c r="FO64" s="106"/>
      <c r="FP64" s="41"/>
      <c r="FQ64" s="42"/>
      <c r="FR64" s="176">
        <f t="shared" si="138"/>
        <v>0</v>
      </c>
      <c r="FS64" s="32"/>
      <c r="FT64" s="34"/>
      <c r="FU64" s="34"/>
      <c r="FV64" s="33"/>
      <c r="FW64" s="37"/>
    </row>
    <row r="65" spans="1:179" ht="12.6" customHeight="1">
      <c r="A65" s="1094"/>
      <c r="B65" s="222" t="s">
        <v>103</v>
      </c>
      <c r="C65" s="226" t="str">
        <f>$B65</f>
        <v>Farmland Restoration</v>
      </c>
      <c r="D65" s="102"/>
      <c r="E65" s="103"/>
      <c r="F65" s="106"/>
      <c r="G65" s="41"/>
      <c r="H65" s="42"/>
      <c r="I65" s="226" t="str">
        <f>$B65</f>
        <v>Farmland Restoration</v>
      </c>
      <c r="J65" s="102"/>
      <c r="K65" s="103"/>
      <c r="L65" s="106"/>
      <c r="M65" s="41"/>
      <c r="N65" s="42"/>
      <c r="O65" s="226" t="str">
        <f>$B65</f>
        <v>Farmland Restoration</v>
      </c>
      <c r="P65" s="102"/>
      <c r="Q65" s="103"/>
      <c r="R65" s="106"/>
      <c r="S65" s="41"/>
      <c r="T65" s="42"/>
      <c r="U65" s="226" t="str">
        <f>$B65</f>
        <v>Farmland Restoration</v>
      </c>
      <c r="V65" s="102"/>
      <c r="W65" s="103"/>
      <c r="X65" s="106"/>
      <c r="Y65" s="41"/>
      <c r="Z65" s="42"/>
      <c r="AA65" s="226" t="str">
        <f>$B65</f>
        <v>Farmland Restoration</v>
      </c>
      <c r="AB65" s="102"/>
      <c r="AC65" s="103"/>
      <c r="AD65" s="106"/>
      <c r="AE65" s="41"/>
      <c r="AF65" s="42"/>
      <c r="AG65" s="226" t="str">
        <f>$B65</f>
        <v>Farmland Restoration</v>
      </c>
      <c r="AH65" s="102"/>
      <c r="AI65" s="103"/>
      <c r="AJ65" s="106"/>
      <c r="AK65" s="41"/>
      <c r="AL65" s="42"/>
      <c r="AM65" s="226" t="str">
        <f>$B65</f>
        <v>Farmland Restoration</v>
      </c>
      <c r="AN65" s="102"/>
      <c r="AO65" s="103"/>
      <c r="AP65" s="106"/>
      <c r="AQ65" s="41"/>
      <c r="AR65" s="42"/>
      <c r="AS65" s="176"/>
      <c r="AT65" s="226" t="str">
        <f>$B65</f>
        <v>Farmland Restoration</v>
      </c>
      <c r="AU65" s="102"/>
      <c r="AV65" s="103"/>
      <c r="AW65" s="106"/>
      <c r="AX65" s="41"/>
      <c r="AY65" s="42"/>
      <c r="AZ65" s="226" t="str">
        <f>$B65</f>
        <v>Farmland Restoration</v>
      </c>
      <c r="BA65" s="102"/>
      <c r="BB65" s="100"/>
      <c r="BC65" s="104"/>
      <c r="BD65" s="55"/>
      <c r="BE65" s="56"/>
      <c r="BF65" s="226" t="str">
        <f>$B65</f>
        <v>Farmland Restoration</v>
      </c>
      <c r="BG65" s="102"/>
      <c r="BH65" s="100"/>
      <c r="BI65" s="104"/>
      <c r="BJ65" s="55"/>
      <c r="BK65" s="56"/>
      <c r="BL65" s="226" t="str">
        <f>$B65</f>
        <v>Farmland Restoration</v>
      </c>
      <c r="BM65" s="102"/>
      <c r="BN65" s="100"/>
      <c r="BO65" s="104"/>
      <c r="BP65" s="55"/>
      <c r="BQ65" s="56"/>
      <c r="BR65" s="226" t="str">
        <f>$B65</f>
        <v>Farmland Restoration</v>
      </c>
      <c r="BS65" s="102"/>
      <c r="BT65" s="100"/>
      <c r="BU65" s="104"/>
      <c r="BV65" s="55"/>
      <c r="BW65" s="56"/>
      <c r="BX65" s="226" t="str">
        <f>$B65</f>
        <v>Farmland Restoration</v>
      </c>
      <c r="BY65" s="99"/>
      <c r="BZ65" s="100"/>
      <c r="CA65" s="104"/>
      <c r="CB65" s="55"/>
      <c r="CC65" s="56"/>
      <c r="CD65" s="226" t="str">
        <f>$B65</f>
        <v>Farmland Restoration</v>
      </c>
      <c r="CE65" s="99"/>
      <c r="CF65" s="100"/>
      <c r="CG65" s="104"/>
      <c r="CH65" s="55"/>
      <c r="CI65" s="56"/>
      <c r="CJ65" s="176">
        <f t="shared" si="181"/>
        <v>0</v>
      </c>
      <c r="CK65" s="230" t="str">
        <f t="shared" si="139"/>
        <v>Farmland Restoration</v>
      </c>
      <c r="CL65" s="102"/>
      <c r="CM65" s="103"/>
      <c r="CN65" s="106"/>
      <c r="CO65" s="41"/>
      <c r="CP65" s="42"/>
      <c r="CQ65" s="226" t="str">
        <f>$B65</f>
        <v>Farmland Restoration</v>
      </c>
      <c r="CR65" s="102"/>
      <c r="CS65" s="103"/>
      <c r="CT65" s="106"/>
      <c r="CU65" s="41"/>
      <c r="CV65" s="42"/>
      <c r="CW65" s="226" t="str">
        <f>$B65</f>
        <v>Farmland Restoration</v>
      </c>
      <c r="CX65" s="119"/>
      <c r="CY65" s="103"/>
      <c r="CZ65" s="106"/>
      <c r="DA65" s="41"/>
      <c r="DB65" s="42"/>
      <c r="DC65" s="226" t="str">
        <f>$B65</f>
        <v>Farmland Restoration</v>
      </c>
      <c r="DD65" s="101"/>
      <c r="DE65" s="100"/>
      <c r="DF65" s="104"/>
      <c r="DG65" s="55"/>
      <c r="DH65" s="56"/>
      <c r="DI65" s="226" t="str">
        <f>$B65</f>
        <v>Farmland Restoration</v>
      </c>
      <c r="DJ65" s="102"/>
      <c r="DK65" s="103"/>
      <c r="DL65" s="106"/>
      <c r="DM65" s="41"/>
      <c r="DN65" s="42"/>
      <c r="DO65" s="226" t="str">
        <f>$B65</f>
        <v>Farmland Restoration</v>
      </c>
      <c r="DP65" s="127"/>
      <c r="DQ65" s="126"/>
      <c r="DR65" s="113"/>
      <c r="DS65" s="51"/>
      <c r="DT65" s="52"/>
      <c r="DU65" s="226" t="str">
        <f>$B65</f>
        <v>Farmland Restoration</v>
      </c>
      <c r="DV65" s="127"/>
      <c r="DW65" s="126"/>
      <c r="DX65" s="113"/>
      <c r="DY65" s="51"/>
      <c r="DZ65" s="52"/>
      <c r="EA65" s="176">
        <f t="shared" si="137"/>
        <v>0</v>
      </c>
      <c r="EB65" s="226" t="str">
        <f>$B65</f>
        <v>Farmland Restoration</v>
      </c>
      <c r="EC65" s="102"/>
      <c r="ED65" s="103"/>
      <c r="EE65" s="106"/>
      <c r="EF65" s="41"/>
      <c r="EG65" s="42"/>
      <c r="EH65" s="226" t="str">
        <f>$B65</f>
        <v>Farmland Restoration</v>
      </c>
      <c r="EI65" s="102"/>
      <c r="EJ65" s="103"/>
      <c r="EK65" s="106"/>
      <c r="EL65" s="41"/>
      <c r="EM65" s="42"/>
      <c r="EN65" s="226" t="str">
        <f>$B65</f>
        <v>Farmland Restoration</v>
      </c>
      <c r="EO65" s="119"/>
      <c r="EP65" s="103"/>
      <c r="EQ65" s="106"/>
      <c r="ER65" s="41"/>
      <c r="ES65" s="42"/>
      <c r="ET65" s="226" t="str">
        <f>$B65</f>
        <v>Farmland Restoration</v>
      </c>
      <c r="EU65" s="119"/>
      <c r="EV65" s="103"/>
      <c r="EW65" s="106"/>
      <c r="EX65" s="41"/>
      <c r="EY65" s="42"/>
      <c r="EZ65" s="226" t="str">
        <f>$B65</f>
        <v>Farmland Restoration</v>
      </c>
      <c r="FA65" s="102"/>
      <c r="FB65" s="103"/>
      <c r="FC65" s="106"/>
      <c r="FD65" s="41"/>
      <c r="FE65" s="42"/>
      <c r="FF65" s="226" t="str">
        <f>$B65</f>
        <v>Farmland Restoration</v>
      </c>
      <c r="FG65" s="119"/>
      <c r="FH65" s="103"/>
      <c r="FI65" s="106"/>
      <c r="FJ65" s="41"/>
      <c r="FK65" s="42"/>
      <c r="FL65" s="226" t="str">
        <f>$B65</f>
        <v>Farmland Restoration</v>
      </c>
      <c r="FM65" s="119"/>
      <c r="FN65" s="103"/>
      <c r="FO65" s="106"/>
      <c r="FP65" s="41"/>
      <c r="FQ65" s="42"/>
      <c r="FR65" s="176">
        <f t="shared" si="138"/>
        <v>0</v>
      </c>
      <c r="FS65" s="32"/>
      <c r="FT65" s="34"/>
      <c r="FU65" s="34"/>
      <c r="FV65" s="33"/>
      <c r="FW65" s="37"/>
    </row>
    <row r="66" spans="1:179" ht="12.6" customHeight="1">
      <c r="A66" s="1094"/>
      <c r="B66" s="195" t="s">
        <v>96</v>
      </c>
      <c r="C66" s="226" t="str">
        <f>$B66</f>
        <v>Perennial Bioenergy Crops</v>
      </c>
      <c r="D66" s="103"/>
      <c r="E66" s="103"/>
      <c r="F66" s="108"/>
      <c r="G66" s="40"/>
      <c r="H66" s="42"/>
      <c r="I66" s="226" t="str">
        <f>$B66</f>
        <v>Perennial Bioenergy Crops</v>
      </c>
      <c r="J66" s="103"/>
      <c r="K66" s="103"/>
      <c r="L66" s="108"/>
      <c r="M66" s="40"/>
      <c r="N66" s="42"/>
      <c r="O66" s="226" t="str">
        <f>$B66</f>
        <v>Perennial Bioenergy Crops</v>
      </c>
      <c r="P66" s="100"/>
      <c r="Q66" s="100"/>
      <c r="R66" s="105"/>
      <c r="S66" s="54"/>
      <c r="T66" s="56"/>
      <c r="U66" s="226" t="str">
        <f>$B66</f>
        <v>Perennial Bioenergy Crops</v>
      </c>
      <c r="V66" s="100"/>
      <c r="W66" s="100"/>
      <c r="X66" s="105"/>
      <c r="Y66" s="54"/>
      <c r="Z66" s="56"/>
      <c r="AA66" s="226" t="str">
        <f>$B66</f>
        <v>Perennial Bioenergy Crops</v>
      </c>
      <c r="AB66" s="100"/>
      <c r="AC66" s="100"/>
      <c r="AD66" s="105"/>
      <c r="AE66" s="54"/>
      <c r="AF66" s="56"/>
      <c r="AG66" s="226" t="str">
        <f>$B66</f>
        <v>Perennial Bioenergy Crops</v>
      </c>
      <c r="AH66" s="100"/>
      <c r="AI66" s="100"/>
      <c r="AJ66" s="105"/>
      <c r="AK66" s="54"/>
      <c r="AL66" s="56"/>
      <c r="AM66" s="226" t="str">
        <f>$B66</f>
        <v>Perennial Bioenergy Crops</v>
      </c>
      <c r="AN66" s="100"/>
      <c r="AO66" s="100"/>
      <c r="AP66" s="105"/>
      <c r="AQ66" s="54"/>
      <c r="AR66" s="56"/>
      <c r="AS66" s="176"/>
      <c r="AT66" s="226" t="str">
        <f>$B66</f>
        <v>Perennial Bioenergy Crops</v>
      </c>
      <c r="AU66" s="99"/>
      <c r="AV66" s="100"/>
      <c r="AW66" s="104"/>
      <c r="AX66" s="55"/>
      <c r="AY66" s="56"/>
      <c r="AZ66" s="226" t="str">
        <f>$B66</f>
        <v>Perennial Bioenergy Crops</v>
      </c>
      <c r="BA66" s="99"/>
      <c r="BB66" s="100"/>
      <c r="BC66" s="104"/>
      <c r="BD66" s="55"/>
      <c r="BE66" s="56"/>
      <c r="BF66" s="226" t="str">
        <f>$B66</f>
        <v>Perennial Bioenergy Crops</v>
      </c>
      <c r="BG66" s="99"/>
      <c r="BH66" s="100"/>
      <c r="BI66" s="104"/>
      <c r="BJ66" s="55"/>
      <c r="BK66" s="56"/>
      <c r="BL66" s="226" t="str">
        <f>$B66</f>
        <v>Perennial Bioenergy Crops</v>
      </c>
      <c r="BM66" s="99"/>
      <c r="BN66" s="100"/>
      <c r="BO66" s="104"/>
      <c r="BP66" s="55"/>
      <c r="BQ66" s="56"/>
      <c r="BR66" s="226" t="str">
        <f>$B66</f>
        <v>Perennial Bioenergy Crops</v>
      </c>
      <c r="BS66" s="99"/>
      <c r="BT66" s="100"/>
      <c r="BU66" s="104"/>
      <c r="BV66" s="55"/>
      <c r="BW66" s="56"/>
      <c r="BX66" s="226" t="str">
        <f>$B66</f>
        <v>Perennial Bioenergy Crops</v>
      </c>
      <c r="BY66" s="99"/>
      <c r="BZ66" s="100"/>
      <c r="CA66" s="104"/>
      <c r="CB66" s="55"/>
      <c r="CC66" s="56"/>
      <c r="CD66" s="226" t="str">
        <f>$B66</f>
        <v>Perennial Bioenergy Crops</v>
      </c>
      <c r="CE66" s="99"/>
      <c r="CF66" s="100"/>
      <c r="CG66" s="104"/>
      <c r="CH66" s="55"/>
      <c r="CI66" s="56"/>
      <c r="CJ66" s="176">
        <f t="shared" si="181"/>
        <v>0</v>
      </c>
      <c r="CK66" s="230" t="str">
        <f t="shared" si="139"/>
        <v>Perennial Bioenergy Crops</v>
      </c>
      <c r="CL66" s="99"/>
      <c r="CM66" s="100"/>
      <c r="CN66" s="104"/>
      <c r="CO66" s="55"/>
      <c r="CP66" s="56"/>
      <c r="CQ66" s="226" t="str">
        <f>$B66</f>
        <v>Perennial Bioenergy Crops</v>
      </c>
      <c r="CR66" s="99"/>
      <c r="CS66" s="100"/>
      <c r="CT66" s="104"/>
      <c r="CU66" s="55"/>
      <c r="CV66" s="56"/>
      <c r="CW66" s="226" t="str">
        <f>$B66</f>
        <v>Perennial Bioenergy Crops</v>
      </c>
      <c r="CX66" s="99"/>
      <c r="CY66" s="100"/>
      <c r="CZ66" s="104"/>
      <c r="DA66" s="55"/>
      <c r="DB66" s="56"/>
      <c r="DC66" s="226" t="str">
        <f>$B66</f>
        <v>Perennial Bioenergy Crops</v>
      </c>
      <c r="DD66" s="102"/>
      <c r="DE66" s="103"/>
      <c r="DF66" s="106"/>
      <c r="DG66" s="41"/>
      <c r="DH66" s="42"/>
      <c r="DI66" s="226" t="str">
        <f>$B66</f>
        <v>Perennial Bioenergy Crops</v>
      </c>
      <c r="DJ66" s="125"/>
      <c r="DK66" s="126"/>
      <c r="DL66" s="113"/>
      <c r="DM66" s="51"/>
      <c r="DN66" s="52"/>
      <c r="DO66" s="226" t="str">
        <f>$B66</f>
        <v>Perennial Bioenergy Crops</v>
      </c>
      <c r="DP66" s="102"/>
      <c r="DQ66" s="103"/>
      <c r="DR66" s="106"/>
      <c r="DS66" s="41"/>
      <c r="DT66" s="42"/>
      <c r="DU66" s="226" t="str">
        <f>$B66</f>
        <v>Perennial Bioenergy Crops</v>
      </c>
      <c r="DV66" s="102"/>
      <c r="DW66" s="103"/>
      <c r="DX66" s="106"/>
      <c r="DY66" s="41"/>
      <c r="DZ66" s="42"/>
      <c r="EA66" s="176">
        <f t="shared" si="137"/>
        <v>0</v>
      </c>
      <c r="EB66" s="226" t="str">
        <f>$B66</f>
        <v>Perennial Bioenergy Crops</v>
      </c>
      <c r="EC66" s="125"/>
      <c r="ED66" s="126"/>
      <c r="EE66" s="113"/>
      <c r="EF66" s="51"/>
      <c r="EG66" s="52"/>
      <c r="EH66" s="226" t="str">
        <f>$B66</f>
        <v>Perennial Bioenergy Crops</v>
      </c>
      <c r="EI66" s="125"/>
      <c r="EJ66" s="126"/>
      <c r="EK66" s="113"/>
      <c r="EL66" s="51"/>
      <c r="EM66" s="52"/>
      <c r="EN66" s="226" t="str">
        <f>$B66</f>
        <v>Perennial Bioenergy Crops</v>
      </c>
      <c r="EO66" s="102"/>
      <c r="EP66" s="103"/>
      <c r="EQ66" s="106"/>
      <c r="ER66" s="41"/>
      <c r="ES66" s="42"/>
      <c r="ET66" s="226" t="str">
        <f>$B66</f>
        <v>Perennial Bioenergy Crops</v>
      </c>
      <c r="EU66" s="102"/>
      <c r="EV66" s="103"/>
      <c r="EW66" s="106"/>
      <c r="EX66" s="41"/>
      <c r="EY66" s="42"/>
      <c r="EZ66" s="226" t="str">
        <f>$B66</f>
        <v>Perennial Bioenergy Crops</v>
      </c>
      <c r="FA66" s="125"/>
      <c r="FB66" s="126"/>
      <c r="FC66" s="113"/>
      <c r="FD66" s="51"/>
      <c r="FE66" s="52"/>
      <c r="FF66" s="226" t="str">
        <f>$B66</f>
        <v>Perennial Bioenergy Crops</v>
      </c>
      <c r="FG66" s="102"/>
      <c r="FH66" s="103"/>
      <c r="FI66" s="106"/>
      <c r="FJ66" s="41"/>
      <c r="FK66" s="42"/>
      <c r="FL66" s="226" t="str">
        <f>$B66</f>
        <v>Perennial Bioenergy Crops</v>
      </c>
      <c r="FM66" s="102"/>
      <c r="FN66" s="103"/>
      <c r="FO66" s="106"/>
      <c r="FP66" s="41"/>
      <c r="FQ66" s="42"/>
      <c r="FR66" s="176">
        <f t="shared" si="138"/>
        <v>0</v>
      </c>
      <c r="FS66" s="32"/>
      <c r="FT66" s="34"/>
      <c r="FU66" s="34"/>
      <c r="FV66" s="33"/>
      <c r="FW66" s="37"/>
    </row>
    <row r="67" spans="1:179" ht="12.6" customHeight="1">
      <c r="A67" s="1094"/>
      <c r="B67" s="195" t="s">
        <v>552</v>
      </c>
      <c r="C67" s="226" t="str">
        <f>$B67</f>
        <v>Livestock Feed</v>
      </c>
      <c r="D67" s="103"/>
      <c r="E67" s="103"/>
      <c r="F67" s="108"/>
      <c r="G67" s="40"/>
      <c r="H67" s="42"/>
      <c r="I67" s="226" t="str">
        <f>$B67</f>
        <v>Livestock Feed</v>
      </c>
      <c r="J67" s="103"/>
      <c r="K67" s="103"/>
      <c r="L67" s="108"/>
      <c r="M67" s="40"/>
      <c r="N67" s="42"/>
      <c r="O67" s="226" t="str">
        <f>$B67</f>
        <v>Livestock Feed</v>
      </c>
      <c r="P67" s="100"/>
      <c r="Q67" s="100"/>
      <c r="R67" s="105"/>
      <c r="S67" s="54"/>
      <c r="T67" s="56"/>
      <c r="U67" s="226" t="str">
        <f>$B67</f>
        <v>Livestock Feed</v>
      </c>
      <c r="V67" s="100"/>
      <c r="W67" s="100"/>
      <c r="X67" s="105"/>
      <c r="Y67" s="54"/>
      <c r="Z67" s="56"/>
      <c r="AA67" s="226" t="str">
        <f>$B67</f>
        <v>Livestock Feed</v>
      </c>
      <c r="AB67" s="100"/>
      <c r="AC67" s="100"/>
      <c r="AD67" s="105"/>
      <c r="AE67" s="54"/>
      <c r="AF67" s="56"/>
      <c r="AG67" s="226" t="str">
        <f>$B67</f>
        <v>Livestock Feed</v>
      </c>
      <c r="AH67" s="100"/>
      <c r="AI67" s="100"/>
      <c r="AJ67" s="105"/>
      <c r="AK67" s="54"/>
      <c r="AL67" s="56"/>
      <c r="AM67" s="226" t="str">
        <f>$B67</f>
        <v>Livestock Feed</v>
      </c>
      <c r="AN67" s="100"/>
      <c r="AO67" s="100"/>
      <c r="AP67" s="105"/>
      <c r="AQ67" s="54"/>
      <c r="AR67" s="56"/>
      <c r="AS67" s="176"/>
      <c r="AT67" s="226" t="str">
        <f>$B67</f>
        <v>Livestock Feed</v>
      </c>
      <c r="AU67" s="99"/>
      <c r="AV67" s="100"/>
      <c r="AW67" s="104"/>
      <c r="AX67" s="55"/>
      <c r="AY67" s="56"/>
      <c r="AZ67" s="226" t="str">
        <f>$B67</f>
        <v>Livestock Feed</v>
      </c>
      <c r="BA67" s="99"/>
      <c r="BB67" s="100"/>
      <c r="BC67" s="104"/>
      <c r="BD67" s="55"/>
      <c r="BE67" s="56"/>
      <c r="BF67" s="226" t="str">
        <f>$B67</f>
        <v>Livestock Feed</v>
      </c>
      <c r="BG67" s="99"/>
      <c r="BH67" s="100"/>
      <c r="BI67" s="104"/>
      <c r="BJ67" s="55"/>
      <c r="BK67" s="56"/>
      <c r="BL67" s="226" t="str">
        <f>$B67</f>
        <v>Livestock Feed</v>
      </c>
      <c r="BM67" s="99"/>
      <c r="BN67" s="100"/>
      <c r="BO67" s="104"/>
      <c r="BP67" s="55"/>
      <c r="BQ67" s="56"/>
      <c r="BR67" s="226" t="str">
        <f>$B67</f>
        <v>Livestock Feed</v>
      </c>
      <c r="BS67" s="99"/>
      <c r="BT67" s="100"/>
      <c r="BU67" s="104"/>
      <c r="BV67" s="55"/>
      <c r="BW67" s="56"/>
      <c r="BX67" s="226" t="str">
        <f>$B67</f>
        <v>Livestock Feed</v>
      </c>
      <c r="BY67" s="99"/>
      <c r="BZ67" s="100"/>
      <c r="CA67" s="104"/>
      <c r="CB67" s="55"/>
      <c r="CC67" s="56"/>
      <c r="CD67" s="226" t="str">
        <f>$B67</f>
        <v>Livestock Feed</v>
      </c>
      <c r="CE67" s="99"/>
      <c r="CF67" s="100"/>
      <c r="CG67" s="104"/>
      <c r="CH67" s="55"/>
      <c r="CI67" s="56"/>
      <c r="CJ67" s="176"/>
      <c r="CK67" s="230" t="str">
        <f t="shared" si="139"/>
        <v>Livestock Feed</v>
      </c>
      <c r="CL67" s="99"/>
      <c r="CM67" s="100"/>
      <c r="CN67" s="104"/>
      <c r="CO67" s="55"/>
      <c r="CP67" s="56"/>
      <c r="CQ67" s="226" t="str">
        <f>$B67</f>
        <v>Livestock Feed</v>
      </c>
      <c r="CR67" s="99"/>
      <c r="CS67" s="100"/>
      <c r="CT67" s="104"/>
      <c r="CU67" s="55"/>
      <c r="CV67" s="56"/>
      <c r="CW67" s="226" t="str">
        <f>$B67</f>
        <v>Livestock Feed</v>
      </c>
      <c r="CX67" s="99"/>
      <c r="CY67" s="100"/>
      <c r="CZ67" s="104"/>
      <c r="DA67" s="55"/>
      <c r="DB67" s="56"/>
      <c r="DC67" s="226" t="str">
        <f>$B67</f>
        <v>Livestock Feed</v>
      </c>
      <c r="DD67" s="102"/>
      <c r="DE67" s="103"/>
      <c r="DF67" s="106"/>
      <c r="DG67" s="41"/>
      <c r="DH67" s="42"/>
      <c r="DI67" s="226" t="str">
        <f>$B67</f>
        <v>Livestock Feed</v>
      </c>
      <c r="DJ67" s="125"/>
      <c r="DK67" s="126"/>
      <c r="DL67" s="113"/>
      <c r="DM67" s="51"/>
      <c r="DN67" s="52"/>
      <c r="DO67" s="226" t="str">
        <f>$B67</f>
        <v>Livestock Feed</v>
      </c>
      <c r="DP67" s="102"/>
      <c r="DQ67" s="103"/>
      <c r="DR67" s="106"/>
      <c r="DS67" s="41"/>
      <c r="DT67" s="42"/>
      <c r="DU67" s="226" t="str">
        <f>$B67</f>
        <v>Livestock Feed</v>
      </c>
      <c r="DV67" s="102"/>
      <c r="DW67" s="103"/>
      <c r="DX67" s="106"/>
      <c r="DY67" s="41"/>
      <c r="DZ67" s="42"/>
      <c r="EA67" s="176"/>
      <c r="EB67" s="226" t="str">
        <f>$B67</f>
        <v>Livestock Feed</v>
      </c>
      <c r="EC67" s="125"/>
      <c r="ED67" s="126"/>
      <c r="EE67" s="113"/>
      <c r="EF67" s="51"/>
      <c r="EG67" s="52"/>
      <c r="EH67" s="226" t="str">
        <f>$B67</f>
        <v>Livestock Feed</v>
      </c>
      <c r="EI67" s="125"/>
      <c r="EJ67" s="126"/>
      <c r="EK67" s="113"/>
      <c r="EL67" s="51"/>
      <c r="EM67" s="52"/>
      <c r="EN67" s="226" t="str">
        <f>$B67</f>
        <v>Livestock Feed</v>
      </c>
      <c r="EO67" s="102"/>
      <c r="EP67" s="103"/>
      <c r="EQ67" s="106"/>
      <c r="ER67" s="41"/>
      <c r="ES67" s="42"/>
      <c r="ET67" s="226" t="str">
        <f>$B67</f>
        <v>Livestock Feed</v>
      </c>
      <c r="EU67" s="102"/>
      <c r="EV67" s="103"/>
      <c r="EW67" s="106"/>
      <c r="EX67" s="41"/>
      <c r="EY67" s="42"/>
      <c r="EZ67" s="226" t="str">
        <f>$B67</f>
        <v>Livestock Feed</v>
      </c>
      <c r="FA67" s="125"/>
      <c r="FB67" s="126"/>
      <c r="FC67" s="113"/>
      <c r="FD67" s="51"/>
      <c r="FE67" s="52"/>
      <c r="FF67" s="226" t="str">
        <f>$B67</f>
        <v>Livestock Feed</v>
      </c>
      <c r="FG67" s="102"/>
      <c r="FH67" s="103"/>
      <c r="FI67" s="106"/>
      <c r="FJ67" s="41"/>
      <c r="FK67" s="42"/>
      <c r="FL67" s="226" t="str">
        <f>$B67</f>
        <v>Livestock Feed</v>
      </c>
      <c r="FM67" s="102"/>
      <c r="FN67" s="103"/>
      <c r="FO67" s="106"/>
      <c r="FP67" s="41"/>
      <c r="FQ67" s="42"/>
      <c r="FR67" s="176"/>
      <c r="FS67" s="32"/>
      <c r="FT67" s="34"/>
      <c r="FU67" s="34"/>
      <c r="FV67" s="33"/>
      <c r="FW67" s="37"/>
    </row>
    <row r="68" spans="1:179" ht="12.6" customHeight="1">
      <c r="A68" s="1094"/>
      <c r="B68" s="195" t="s">
        <v>1</v>
      </c>
      <c r="C68" s="226" t="str">
        <f>$B68</f>
        <v>SRI</v>
      </c>
      <c r="D68" s="103"/>
      <c r="E68" s="103"/>
      <c r="F68" s="108"/>
      <c r="G68" s="40"/>
      <c r="H68" s="42"/>
      <c r="I68" s="226" t="str">
        <f>$B68</f>
        <v>SRI</v>
      </c>
      <c r="J68" s="103"/>
      <c r="K68" s="103"/>
      <c r="L68" s="108"/>
      <c r="M68" s="40"/>
      <c r="N68" s="42"/>
      <c r="O68" s="226" t="str">
        <f>$B68</f>
        <v>SRI</v>
      </c>
      <c r="P68" s="100"/>
      <c r="Q68" s="100"/>
      <c r="R68" s="105"/>
      <c r="S68" s="54"/>
      <c r="T68" s="56"/>
      <c r="U68" s="226" t="str">
        <f>$B68</f>
        <v>SRI</v>
      </c>
      <c r="V68" s="100"/>
      <c r="W68" s="100"/>
      <c r="X68" s="105"/>
      <c r="Y68" s="54"/>
      <c r="Z68" s="56"/>
      <c r="AA68" s="226" t="str">
        <f>$B68</f>
        <v>SRI</v>
      </c>
      <c r="AB68" s="100"/>
      <c r="AC68" s="100"/>
      <c r="AD68" s="105"/>
      <c r="AE68" s="54"/>
      <c r="AF68" s="56"/>
      <c r="AG68" s="226" t="str">
        <f>$B68</f>
        <v>SRI</v>
      </c>
      <c r="AH68" s="100"/>
      <c r="AI68" s="100"/>
      <c r="AJ68" s="105"/>
      <c r="AK68" s="54"/>
      <c r="AL68" s="56"/>
      <c r="AM68" s="226" t="str">
        <f>$B68</f>
        <v>SRI</v>
      </c>
      <c r="AN68" s="100"/>
      <c r="AO68" s="100"/>
      <c r="AP68" s="105"/>
      <c r="AQ68" s="54"/>
      <c r="AR68" s="56"/>
      <c r="AS68" s="176"/>
      <c r="AT68" s="226" t="str">
        <f>$B68</f>
        <v>SRI</v>
      </c>
      <c r="AU68" s="100"/>
      <c r="AV68" s="100"/>
      <c r="AW68" s="105"/>
      <c r="AX68" s="55"/>
      <c r="AY68" s="56"/>
      <c r="AZ68" s="226" t="str">
        <f>$B68</f>
        <v>SRI</v>
      </c>
      <c r="BA68" s="100"/>
      <c r="BB68" s="100"/>
      <c r="BC68" s="105"/>
      <c r="BD68" s="55"/>
      <c r="BE68" s="56"/>
      <c r="BF68" s="226" t="str">
        <f>$B68</f>
        <v>SRI</v>
      </c>
      <c r="BG68" s="100"/>
      <c r="BH68" s="100"/>
      <c r="BI68" s="105"/>
      <c r="BJ68" s="55"/>
      <c r="BK68" s="56"/>
      <c r="BL68" s="226" t="str">
        <f>$B68</f>
        <v>SRI</v>
      </c>
      <c r="BM68" s="100"/>
      <c r="BN68" s="100"/>
      <c r="BO68" s="105"/>
      <c r="BP68" s="55"/>
      <c r="BQ68" s="56"/>
      <c r="BR68" s="226" t="str">
        <f>$B68</f>
        <v>SRI</v>
      </c>
      <c r="BS68" s="100"/>
      <c r="BT68" s="100"/>
      <c r="BU68" s="105"/>
      <c r="BV68" s="55"/>
      <c r="BW68" s="56"/>
      <c r="BX68" s="226" t="str">
        <f>$B68</f>
        <v>SRI</v>
      </c>
      <c r="BY68" s="100"/>
      <c r="BZ68" s="100"/>
      <c r="CA68" s="105"/>
      <c r="CB68" s="55"/>
      <c r="CC68" s="56"/>
      <c r="CD68" s="226" t="str">
        <f>$B68</f>
        <v>SRI</v>
      </c>
      <c r="CE68" s="100"/>
      <c r="CF68" s="100"/>
      <c r="CG68" s="105"/>
      <c r="CH68" s="55"/>
      <c r="CI68" s="56"/>
      <c r="CJ68" s="176">
        <f t="shared" si="181"/>
        <v>0</v>
      </c>
      <c r="CK68" s="230" t="str">
        <f t="shared" si="139"/>
        <v>SRI</v>
      </c>
      <c r="CL68" s="101"/>
      <c r="CM68" s="100"/>
      <c r="CN68" s="115"/>
      <c r="CO68" s="55"/>
      <c r="CP68" s="56"/>
      <c r="CQ68" s="226" t="str">
        <f>$B68</f>
        <v>SRI</v>
      </c>
      <c r="CR68" s="101"/>
      <c r="CS68" s="100"/>
      <c r="CT68" s="115"/>
      <c r="CU68" s="55"/>
      <c r="CV68" s="56"/>
      <c r="CW68" s="226" t="str">
        <f>$B68</f>
        <v>SRI</v>
      </c>
      <c r="CX68" s="127"/>
      <c r="CY68" s="126"/>
      <c r="CZ68" s="115"/>
      <c r="DA68" s="51"/>
      <c r="DB68" s="52"/>
      <c r="DC68" s="226" t="str">
        <f>$B68</f>
        <v>SRI</v>
      </c>
      <c r="DD68" s="119"/>
      <c r="DE68" s="103"/>
      <c r="DF68" s="112"/>
      <c r="DG68" s="41"/>
      <c r="DH68" s="42"/>
      <c r="DI68" s="226" t="str">
        <f>$B68</f>
        <v>SRI</v>
      </c>
      <c r="DJ68" s="127"/>
      <c r="DK68" s="126"/>
      <c r="DL68" s="115"/>
      <c r="DM68" s="51"/>
      <c r="DN68" s="52"/>
      <c r="DO68" s="226" t="str">
        <f>$B68</f>
        <v>SRI</v>
      </c>
      <c r="DP68" s="127"/>
      <c r="DQ68" s="126"/>
      <c r="DR68" s="115"/>
      <c r="DS68" s="51"/>
      <c r="DT68" s="52"/>
      <c r="DU68" s="226" t="str">
        <f>$B68</f>
        <v>SRI</v>
      </c>
      <c r="DV68" s="119"/>
      <c r="DW68" s="103"/>
      <c r="DX68" s="112"/>
      <c r="DY68" s="41"/>
      <c r="DZ68" s="42"/>
      <c r="EA68" s="176">
        <f t="shared" si="137"/>
        <v>0</v>
      </c>
      <c r="EB68" s="226" t="str">
        <f>$B68</f>
        <v>SRI</v>
      </c>
      <c r="EC68" s="127"/>
      <c r="ED68" s="126"/>
      <c r="EE68" s="115"/>
      <c r="EF68" s="51"/>
      <c r="EG68" s="52"/>
      <c r="EH68" s="226" t="str">
        <f>$B68</f>
        <v>SRI</v>
      </c>
      <c r="EI68" s="127"/>
      <c r="EJ68" s="126"/>
      <c r="EK68" s="115"/>
      <c r="EL68" s="51"/>
      <c r="EM68" s="52"/>
      <c r="EN68" s="226" t="str">
        <f>$B68</f>
        <v>SRI</v>
      </c>
      <c r="EO68" s="127"/>
      <c r="EP68" s="126"/>
      <c r="EQ68" s="115"/>
      <c r="ER68" s="51"/>
      <c r="ES68" s="52"/>
      <c r="ET68" s="226" t="str">
        <f>$B68</f>
        <v>SRI</v>
      </c>
      <c r="EU68" s="119"/>
      <c r="EV68" s="103"/>
      <c r="EW68" s="112"/>
      <c r="EX68" s="41"/>
      <c r="EY68" s="42"/>
      <c r="EZ68" s="226" t="str">
        <f>$B68</f>
        <v>SRI</v>
      </c>
      <c r="FA68" s="127"/>
      <c r="FB68" s="126"/>
      <c r="FC68" s="115"/>
      <c r="FD68" s="51"/>
      <c r="FE68" s="52"/>
      <c r="FF68" s="226" t="str">
        <f>$B68</f>
        <v>SRI</v>
      </c>
      <c r="FG68" s="127"/>
      <c r="FH68" s="126"/>
      <c r="FI68" s="115"/>
      <c r="FJ68" s="51"/>
      <c r="FK68" s="52"/>
      <c r="FL68" s="226" t="str">
        <f>$B68</f>
        <v>SRI</v>
      </c>
      <c r="FM68" s="119"/>
      <c r="FN68" s="103"/>
      <c r="FO68" s="112"/>
      <c r="FP68" s="41"/>
      <c r="FQ68" s="42"/>
      <c r="FR68" s="176">
        <f t="shared" si="138"/>
        <v>0</v>
      </c>
      <c r="FS68" s="34"/>
      <c r="FT68" s="34"/>
      <c r="FU68" s="34"/>
      <c r="FV68" s="33"/>
      <c r="FW68" s="37"/>
    </row>
    <row r="69" spans="1:179" ht="12.6" customHeight="1">
      <c r="A69" s="1094"/>
      <c r="B69" s="195" t="s">
        <v>90</v>
      </c>
      <c r="C69" s="226" t="str">
        <f t="shared" si="140"/>
        <v>Improved Rice</v>
      </c>
      <c r="D69" s="103"/>
      <c r="E69" s="103"/>
      <c r="F69" s="108"/>
      <c r="G69" s="40"/>
      <c r="H69" s="42"/>
      <c r="I69" s="226" t="str">
        <f t="shared" si="141"/>
        <v>Improved Rice</v>
      </c>
      <c r="J69" s="103"/>
      <c r="K69" s="103"/>
      <c r="L69" s="108"/>
      <c r="M69" s="40"/>
      <c r="N69" s="42"/>
      <c r="O69" s="226" t="str">
        <f t="shared" si="142"/>
        <v>Improved Rice</v>
      </c>
      <c r="P69" s="100"/>
      <c r="Q69" s="100"/>
      <c r="R69" s="105"/>
      <c r="S69" s="54"/>
      <c r="T69" s="56"/>
      <c r="U69" s="226" t="str">
        <f t="shared" si="143"/>
        <v>Improved Rice</v>
      </c>
      <c r="V69" s="100"/>
      <c r="W69" s="100"/>
      <c r="X69" s="105"/>
      <c r="Y69" s="54"/>
      <c r="Z69" s="56"/>
      <c r="AA69" s="226" t="str">
        <f t="shared" si="144"/>
        <v>Improved Rice</v>
      </c>
      <c r="AB69" s="100"/>
      <c r="AC69" s="100"/>
      <c r="AD69" s="105"/>
      <c r="AE69" s="54"/>
      <c r="AF69" s="56"/>
      <c r="AG69" s="226" t="str">
        <f t="shared" si="145"/>
        <v>Improved Rice</v>
      </c>
      <c r="AH69" s="100"/>
      <c r="AI69" s="100"/>
      <c r="AJ69" s="105"/>
      <c r="AK69" s="54"/>
      <c r="AL69" s="56"/>
      <c r="AM69" s="226" t="str">
        <f t="shared" si="146"/>
        <v>Improved Rice</v>
      </c>
      <c r="AN69" s="100"/>
      <c r="AO69" s="100"/>
      <c r="AP69" s="105"/>
      <c r="AQ69" s="54"/>
      <c r="AR69" s="56"/>
      <c r="AS69" s="176"/>
      <c r="AT69" s="226" t="str">
        <f t="shared" si="147"/>
        <v>Improved Rice</v>
      </c>
      <c r="AU69" s="100"/>
      <c r="AV69" s="100"/>
      <c r="AW69" s="105"/>
      <c r="AX69" s="54"/>
      <c r="AY69" s="56"/>
      <c r="AZ69" s="226" t="str">
        <f t="shared" si="148"/>
        <v>Improved Rice</v>
      </c>
      <c r="BA69" s="100"/>
      <c r="BB69" s="100"/>
      <c r="BC69" s="105"/>
      <c r="BD69" s="54"/>
      <c r="BE69" s="56"/>
      <c r="BF69" s="226" t="str">
        <f t="shared" si="149"/>
        <v>Improved Rice</v>
      </c>
      <c r="BG69" s="100"/>
      <c r="BH69" s="100"/>
      <c r="BI69" s="105"/>
      <c r="BJ69" s="54"/>
      <c r="BK69" s="56"/>
      <c r="BL69" s="226" t="str">
        <f t="shared" si="150"/>
        <v>Improved Rice</v>
      </c>
      <c r="BM69" s="100"/>
      <c r="BN69" s="100"/>
      <c r="BO69" s="105"/>
      <c r="BP69" s="54"/>
      <c r="BQ69" s="56"/>
      <c r="BR69" s="226" t="str">
        <f t="shared" si="151"/>
        <v>Improved Rice</v>
      </c>
      <c r="BS69" s="100"/>
      <c r="BT69" s="100"/>
      <c r="BU69" s="105"/>
      <c r="BV69" s="54"/>
      <c r="BW69" s="56"/>
      <c r="BX69" s="226" t="str">
        <f t="shared" si="152"/>
        <v>Improved Rice</v>
      </c>
      <c r="BY69" s="100"/>
      <c r="BZ69" s="100"/>
      <c r="CA69" s="105"/>
      <c r="CB69" s="54"/>
      <c r="CC69" s="56"/>
      <c r="CD69" s="226" t="str">
        <f t="shared" si="153"/>
        <v>Improved Rice</v>
      </c>
      <c r="CE69" s="100"/>
      <c r="CF69" s="100"/>
      <c r="CG69" s="105"/>
      <c r="CH69" s="54"/>
      <c r="CI69" s="56"/>
      <c r="CJ69" s="176">
        <f t="shared" ref="CJ69:CJ77" si="195">SUM(AV69+BB69+BH69+BN69+BT69+BZ69+CF69)+SUM(AY69+BE69+BK69+BQ69+BW69+CC69+CI69)</f>
        <v>0</v>
      </c>
      <c r="CK69" s="230" t="str">
        <f t="shared" si="139"/>
        <v>Improved Rice</v>
      </c>
      <c r="CL69" s="101"/>
      <c r="CM69" s="100"/>
      <c r="CN69" s="111"/>
      <c r="CO69" s="55"/>
      <c r="CP69" s="56"/>
      <c r="CQ69" s="226" t="str">
        <f t="shared" si="154"/>
        <v>Improved Rice</v>
      </c>
      <c r="CR69" s="101"/>
      <c r="CS69" s="100"/>
      <c r="CT69" s="111"/>
      <c r="CU69" s="55"/>
      <c r="CV69" s="56"/>
      <c r="CW69" s="226" t="str">
        <f t="shared" si="155"/>
        <v>Improved Rice</v>
      </c>
      <c r="CX69" s="127"/>
      <c r="CY69" s="126"/>
      <c r="CZ69" s="111"/>
      <c r="DA69" s="51"/>
      <c r="DB69" s="52"/>
      <c r="DC69" s="226" t="str">
        <f t="shared" si="156"/>
        <v>Improved Rice</v>
      </c>
      <c r="DD69" s="119"/>
      <c r="DE69" s="103"/>
      <c r="DF69" s="112"/>
      <c r="DG69" s="41"/>
      <c r="DH69" s="42"/>
      <c r="DI69" s="226" t="str">
        <f t="shared" si="157"/>
        <v>Improved Rice</v>
      </c>
      <c r="DJ69" s="127"/>
      <c r="DK69" s="126"/>
      <c r="DL69" s="111"/>
      <c r="DM69" s="51"/>
      <c r="DN69" s="52"/>
      <c r="DO69" s="226" t="str">
        <f t="shared" si="158"/>
        <v>Improved Rice</v>
      </c>
      <c r="DP69" s="127"/>
      <c r="DQ69" s="126"/>
      <c r="DR69" s="111"/>
      <c r="DS69" s="51"/>
      <c r="DT69" s="52"/>
      <c r="DU69" s="226" t="str">
        <f t="shared" si="159"/>
        <v>Improved Rice</v>
      </c>
      <c r="DV69" s="119"/>
      <c r="DW69" s="103"/>
      <c r="DX69" s="112"/>
      <c r="DY69" s="41"/>
      <c r="DZ69" s="42"/>
      <c r="EA69" s="176">
        <f t="shared" si="137"/>
        <v>0</v>
      </c>
      <c r="EB69" s="226" t="str">
        <f t="shared" si="160"/>
        <v>Improved Rice</v>
      </c>
      <c r="EC69" s="127"/>
      <c r="ED69" s="126"/>
      <c r="EE69" s="111"/>
      <c r="EF69" s="51"/>
      <c r="EG69" s="52"/>
      <c r="EH69" s="226" t="str">
        <f t="shared" si="161"/>
        <v>Improved Rice</v>
      </c>
      <c r="EI69" s="127"/>
      <c r="EJ69" s="126"/>
      <c r="EK69" s="111"/>
      <c r="EL69" s="51"/>
      <c r="EM69" s="52"/>
      <c r="EN69" s="226" t="str">
        <f t="shared" si="162"/>
        <v>Improved Rice</v>
      </c>
      <c r="EO69" s="127"/>
      <c r="EP69" s="126"/>
      <c r="EQ69" s="111"/>
      <c r="ER69" s="41"/>
      <c r="ES69" s="52"/>
      <c r="ET69" s="226" t="str">
        <f t="shared" si="163"/>
        <v>Improved Rice</v>
      </c>
      <c r="EU69" s="119"/>
      <c r="EV69" s="103"/>
      <c r="EW69" s="112"/>
      <c r="EX69" s="41"/>
      <c r="EY69" s="42"/>
      <c r="EZ69" s="226" t="str">
        <f t="shared" si="164"/>
        <v>Improved Rice</v>
      </c>
      <c r="FA69" s="127"/>
      <c r="FB69" s="126"/>
      <c r="FC69" s="111"/>
      <c r="FD69" s="51"/>
      <c r="FE69" s="52"/>
      <c r="FF69" s="226" t="str">
        <f t="shared" si="165"/>
        <v>Improved Rice</v>
      </c>
      <c r="FG69" s="127"/>
      <c r="FH69" s="126"/>
      <c r="FI69" s="111"/>
      <c r="FJ69" s="51"/>
      <c r="FK69" s="52"/>
      <c r="FL69" s="226" t="str">
        <f t="shared" si="166"/>
        <v>Improved Rice</v>
      </c>
      <c r="FM69" s="119"/>
      <c r="FN69" s="103"/>
      <c r="FO69" s="112"/>
      <c r="FP69" s="41"/>
      <c r="FQ69" s="42"/>
      <c r="FR69" s="176">
        <f t="shared" si="138"/>
        <v>0</v>
      </c>
      <c r="FS69" s="34"/>
      <c r="FT69" s="34"/>
      <c r="FU69" s="34"/>
      <c r="FV69" s="33"/>
      <c r="FW69" s="37"/>
    </row>
    <row r="70" spans="1:179" ht="12.6" customHeight="1">
      <c r="A70" s="1094"/>
      <c r="B70" s="222" t="s">
        <v>86</v>
      </c>
      <c r="C70" s="226" t="str">
        <f>$B70</f>
        <v>Conservation Agriculture</v>
      </c>
      <c r="D70" s="103"/>
      <c r="E70" s="103"/>
      <c r="F70" s="108"/>
      <c r="G70" s="40"/>
      <c r="H70" s="42"/>
      <c r="I70" s="226" t="str">
        <f>$B70</f>
        <v>Conservation Agriculture</v>
      </c>
      <c r="J70" s="103"/>
      <c r="K70" s="103"/>
      <c r="L70" s="108"/>
      <c r="M70" s="40"/>
      <c r="N70" s="42"/>
      <c r="O70" s="226" t="str">
        <f>$B70</f>
        <v>Conservation Agriculture</v>
      </c>
      <c r="P70" s="100"/>
      <c r="Q70" s="100"/>
      <c r="R70" s="105"/>
      <c r="S70" s="54"/>
      <c r="T70" s="56"/>
      <c r="U70" s="226" t="str">
        <f>$B70</f>
        <v>Conservation Agriculture</v>
      </c>
      <c r="V70" s="100"/>
      <c r="W70" s="100"/>
      <c r="X70" s="105"/>
      <c r="Y70" s="54"/>
      <c r="Z70" s="56"/>
      <c r="AA70" s="226" t="str">
        <f>$B70</f>
        <v>Conservation Agriculture</v>
      </c>
      <c r="AB70" s="100"/>
      <c r="AC70" s="100"/>
      <c r="AD70" s="105"/>
      <c r="AE70" s="54"/>
      <c r="AF70" s="56"/>
      <c r="AG70" s="226" t="str">
        <f>$B70</f>
        <v>Conservation Agriculture</v>
      </c>
      <c r="AH70" s="100"/>
      <c r="AI70" s="100"/>
      <c r="AJ70" s="105"/>
      <c r="AK70" s="54"/>
      <c r="AL70" s="56"/>
      <c r="AM70" s="226" t="str">
        <f>$B70</f>
        <v>Conservation Agriculture</v>
      </c>
      <c r="AN70" s="100"/>
      <c r="AO70" s="100"/>
      <c r="AP70" s="105"/>
      <c r="AQ70" s="54"/>
      <c r="AR70" s="56"/>
      <c r="AS70" s="176"/>
      <c r="AT70" s="226" t="str">
        <f>$B70</f>
        <v>Conservation Agriculture</v>
      </c>
      <c r="AU70" s="100"/>
      <c r="AV70" s="100"/>
      <c r="AW70" s="105"/>
      <c r="AX70" s="55"/>
      <c r="AY70" s="56"/>
      <c r="AZ70" s="226" t="str">
        <f>$B70</f>
        <v>Conservation Agriculture</v>
      </c>
      <c r="BA70" s="100"/>
      <c r="BB70" s="100"/>
      <c r="BC70" s="105"/>
      <c r="BD70" s="55"/>
      <c r="BE70" s="56"/>
      <c r="BF70" s="226" t="str">
        <f>$B70</f>
        <v>Conservation Agriculture</v>
      </c>
      <c r="BG70" s="100"/>
      <c r="BH70" s="100"/>
      <c r="BI70" s="105"/>
      <c r="BJ70" s="55"/>
      <c r="BK70" s="56"/>
      <c r="BL70" s="226" t="str">
        <f>$B70</f>
        <v>Conservation Agriculture</v>
      </c>
      <c r="BM70" s="100"/>
      <c r="BN70" s="100"/>
      <c r="BO70" s="105"/>
      <c r="BP70" s="55"/>
      <c r="BQ70" s="56"/>
      <c r="BR70" s="226" t="str">
        <f>$B70</f>
        <v>Conservation Agriculture</v>
      </c>
      <c r="BS70" s="100"/>
      <c r="BT70" s="100"/>
      <c r="BU70" s="105"/>
      <c r="BV70" s="55"/>
      <c r="BW70" s="56"/>
      <c r="BX70" s="226" t="str">
        <f>$B70</f>
        <v>Conservation Agriculture</v>
      </c>
      <c r="BY70" s="100"/>
      <c r="BZ70" s="100"/>
      <c r="CA70" s="105"/>
      <c r="CB70" s="55"/>
      <c r="CC70" s="56"/>
      <c r="CD70" s="226" t="str">
        <f>$B70</f>
        <v>Conservation Agriculture</v>
      </c>
      <c r="CE70" s="100"/>
      <c r="CF70" s="100"/>
      <c r="CG70" s="105"/>
      <c r="CH70" s="55"/>
      <c r="CI70" s="56"/>
      <c r="CJ70" s="176">
        <f>SUM(AV70+BB70+BH70+BN70+BT70+BZ70+CF70)+SUM(AY70+BE70+BK70+BQ70+BW70+CC70+CI70)</f>
        <v>0</v>
      </c>
      <c r="CK70" s="230" t="str">
        <f t="shared" si="139"/>
        <v>Conservation Agriculture</v>
      </c>
      <c r="CL70" s="101"/>
      <c r="CM70" s="100"/>
      <c r="CN70" s="111"/>
      <c r="CO70" s="55"/>
      <c r="CP70" s="56"/>
      <c r="CQ70" s="226" t="str">
        <f>$B70</f>
        <v>Conservation Agriculture</v>
      </c>
      <c r="CR70" s="101"/>
      <c r="CS70" s="100"/>
      <c r="CT70" s="111"/>
      <c r="CU70" s="55"/>
      <c r="CV70" s="56"/>
      <c r="CW70" s="226" t="str">
        <f>$B70</f>
        <v>Conservation Agriculture</v>
      </c>
      <c r="CX70" s="127"/>
      <c r="CY70" s="126"/>
      <c r="CZ70" s="111"/>
      <c r="DA70" s="51"/>
      <c r="DB70" s="52"/>
      <c r="DC70" s="226" t="str">
        <f>$B70</f>
        <v>Conservation Agriculture</v>
      </c>
      <c r="DD70" s="119"/>
      <c r="DE70" s="103"/>
      <c r="DF70" s="112"/>
      <c r="DG70" s="41"/>
      <c r="DH70" s="42"/>
      <c r="DI70" s="226" t="str">
        <f>$B70</f>
        <v>Conservation Agriculture</v>
      </c>
      <c r="DJ70" s="127"/>
      <c r="DK70" s="126"/>
      <c r="DL70" s="111"/>
      <c r="DM70" s="51"/>
      <c r="DN70" s="52"/>
      <c r="DO70" s="226" t="str">
        <f>$B70</f>
        <v>Conservation Agriculture</v>
      </c>
      <c r="DP70" s="127"/>
      <c r="DQ70" s="126"/>
      <c r="DR70" s="111"/>
      <c r="DS70" s="51"/>
      <c r="DT70" s="52"/>
      <c r="DU70" s="226" t="str">
        <f>$B70</f>
        <v>Conservation Agriculture</v>
      </c>
      <c r="DV70" s="119"/>
      <c r="DW70" s="103"/>
      <c r="DX70" s="112"/>
      <c r="DY70" s="41"/>
      <c r="DZ70" s="42"/>
      <c r="EA70" s="176">
        <f t="shared" si="137"/>
        <v>0</v>
      </c>
      <c r="EB70" s="226" t="str">
        <f>$B70</f>
        <v>Conservation Agriculture</v>
      </c>
      <c r="EC70" s="127"/>
      <c r="ED70" s="126"/>
      <c r="EE70" s="111"/>
      <c r="EF70" s="51"/>
      <c r="EG70" s="52"/>
      <c r="EH70" s="226" t="str">
        <f>$B70</f>
        <v>Conservation Agriculture</v>
      </c>
      <c r="EI70" s="127"/>
      <c r="EJ70" s="126"/>
      <c r="EK70" s="111"/>
      <c r="EL70" s="51"/>
      <c r="EM70" s="52"/>
      <c r="EN70" s="226" t="str">
        <f>$B70</f>
        <v>Conservation Agriculture</v>
      </c>
      <c r="EO70" s="127"/>
      <c r="EP70" s="126"/>
      <c r="EQ70" s="111"/>
      <c r="ER70" s="41"/>
      <c r="ES70" s="52"/>
      <c r="ET70" s="226" t="str">
        <f>$B70</f>
        <v>Conservation Agriculture</v>
      </c>
      <c r="EU70" s="119"/>
      <c r="EV70" s="103"/>
      <c r="EW70" s="112"/>
      <c r="EX70" s="41"/>
      <c r="EY70" s="42"/>
      <c r="EZ70" s="226" t="str">
        <f>$B70</f>
        <v>Conservation Agriculture</v>
      </c>
      <c r="FA70" s="127"/>
      <c r="FB70" s="126"/>
      <c r="FC70" s="111"/>
      <c r="FD70" s="51"/>
      <c r="FE70" s="52"/>
      <c r="FF70" s="226" t="str">
        <f>$B70</f>
        <v>Conservation Agriculture</v>
      </c>
      <c r="FG70" s="127"/>
      <c r="FH70" s="126"/>
      <c r="FI70" s="111"/>
      <c r="FJ70" s="51"/>
      <c r="FK70" s="52"/>
      <c r="FL70" s="226" t="str">
        <f>$B70</f>
        <v>Conservation Agriculture</v>
      </c>
      <c r="FM70" s="119"/>
      <c r="FN70" s="103"/>
      <c r="FO70" s="112"/>
      <c r="FP70" s="41"/>
      <c r="FQ70" s="42"/>
      <c r="FR70" s="176">
        <f t="shared" si="138"/>
        <v>0</v>
      </c>
      <c r="FS70" s="34"/>
      <c r="FT70" s="34"/>
      <c r="FU70" s="34"/>
      <c r="FV70" s="33"/>
      <c r="FW70" s="37"/>
    </row>
    <row r="71" spans="1:179" ht="12.6" customHeight="1">
      <c r="A71" s="1094"/>
      <c r="B71" s="195" t="s">
        <v>87</v>
      </c>
      <c r="C71" s="226" t="str">
        <f>$B71</f>
        <v>Regenerative Agriculture</v>
      </c>
      <c r="D71" s="103"/>
      <c r="E71" s="103"/>
      <c r="F71" s="108"/>
      <c r="G71" s="40"/>
      <c r="H71" s="42"/>
      <c r="I71" s="226" t="str">
        <f>$B71</f>
        <v>Regenerative Agriculture</v>
      </c>
      <c r="J71" s="103"/>
      <c r="K71" s="103"/>
      <c r="L71" s="108"/>
      <c r="M71" s="40"/>
      <c r="N71" s="42"/>
      <c r="O71" s="226" t="str">
        <f>$B71</f>
        <v>Regenerative Agriculture</v>
      </c>
      <c r="P71" s="100"/>
      <c r="Q71" s="100"/>
      <c r="R71" s="105"/>
      <c r="S71" s="54"/>
      <c r="T71" s="56"/>
      <c r="U71" s="226" t="str">
        <f>$B71</f>
        <v>Regenerative Agriculture</v>
      </c>
      <c r="V71" s="100"/>
      <c r="W71" s="100"/>
      <c r="X71" s="105"/>
      <c r="Y71" s="54"/>
      <c r="Z71" s="56"/>
      <c r="AA71" s="226" t="str">
        <f>$B71</f>
        <v>Regenerative Agriculture</v>
      </c>
      <c r="AB71" s="100"/>
      <c r="AC71" s="100"/>
      <c r="AD71" s="105"/>
      <c r="AE71" s="54"/>
      <c r="AF71" s="56"/>
      <c r="AG71" s="226" t="str">
        <f>$B71</f>
        <v>Regenerative Agriculture</v>
      </c>
      <c r="AH71" s="100"/>
      <c r="AI71" s="100"/>
      <c r="AJ71" s="105"/>
      <c r="AK71" s="54"/>
      <c r="AL71" s="56"/>
      <c r="AM71" s="226" t="str">
        <f>$B71</f>
        <v>Regenerative Agriculture</v>
      </c>
      <c r="AN71" s="100"/>
      <c r="AO71" s="100"/>
      <c r="AP71" s="105"/>
      <c r="AQ71" s="54"/>
      <c r="AR71" s="56"/>
      <c r="AS71" s="176"/>
      <c r="AT71" s="226" t="str">
        <f>$B71</f>
        <v>Regenerative Agriculture</v>
      </c>
      <c r="AU71" s="100"/>
      <c r="AV71" s="100"/>
      <c r="AW71" s="105"/>
      <c r="AX71" s="55"/>
      <c r="AY71" s="56"/>
      <c r="AZ71" s="226" t="str">
        <f>$B71</f>
        <v>Regenerative Agriculture</v>
      </c>
      <c r="BA71" s="100"/>
      <c r="BB71" s="100"/>
      <c r="BC71" s="105"/>
      <c r="BD71" s="55"/>
      <c r="BE71" s="56"/>
      <c r="BF71" s="226" t="str">
        <f>$B71</f>
        <v>Regenerative Agriculture</v>
      </c>
      <c r="BG71" s="100"/>
      <c r="BH71" s="100"/>
      <c r="BI71" s="105"/>
      <c r="BJ71" s="55"/>
      <c r="BK71" s="56"/>
      <c r="BL71" s="226" t="str">
        <f>$B71</f>
        <v>Regenerative Agriculture</v>
      </c>
      <c r="BM71" s="100"/>
      <c r="BN71" s="100"/>
      <c r="BO71" s="105"/>
      <c r="BP71" s="55"/>
      <c r="BQ71" s="56"/>
      <c r="BR71" s="226" t="str">
        <f>$B71</f>
        <v>Regenerative Agriculture</v>
      </c>
      <c r="BS71" s="100"/>
      <c r="BT71" s="100"/>
      <c r="BU71" s="105"/>
      <c r="BV71" s="55"/>
      <c r="BW71" s="56"/>
      <c r="BX71" s="226" t="str">
        <f>$B71</f>
        <v>Regenerative Agriculture</v>
      </c>
      <c r="BY71" s="100"/>
      <c r="BZ71" s="100"/>
      <c r="CA71" s="105"/>
      <c r="CB71" s="55"/>
      <c r="CC71" s="56"/>
      <c r="CD71" s="226" t="str">
        <f>$B71</f>
        <v>Regenerative Agriculture</v>
      </c>
      <c r="CE71" s="100"/>
      <c r="CF71" s="100"/>
      <c r="CG71" s="105"/>
      <c r="CH71" s="55"/>
      <c r="CI71" s="56"/>
      <c r="CJ71" s="176">
        <f>SUM(AV71+BB71+BH71+BN71+BT71+BZ71+CF71)+SUM(AY71+BE71+BK71+BQ71+BW71+CC71+CI71)</f>
        <v>0</v>
      </c>
      <c r="CK71" s="230" t="str">
        <f t="shared" si="139"/>
        <v>Regenerative Agriculture</v>
      </c>
      <c r="CL71" s="127">
        <f>'Advance Control'!$F159</f>
        <v>1.0042941285159587E-2</v>
      </c>
      <c r="CM71" s="126">
        <f>CL71*CK79</f>
        <v>0.64891514047518972</v>
      </c>
      <c r="CN71" s="111">
        <f>'Advance Control'!$I$159</f>
        <v>0.5710238079433162</v>
      </c>
      <c r="CO71" s="51">
        <f t="shared" ref="CO71" si="196">(CL71+CN71)</f>
        <v>0.58106674922847579</v>
      </c>
      <c r="CP71" s="52">
        <f>CN71*CK79</f>
        <v>36.896162590711263</v>
      </c>
      <c r="CQ71" s="226" t="str">
        <f>$B71</f>
        <v>Regenerative Agriculture</v>
      </c>
      <c r="CR71" s="127">
        <f>'Advance Control'!$F159</f>
        <v>1.0042941285159587E-2</v>
      </c>
      <c r="CS71" s="126">
        <f>CR71*CQ79</f>
        <v>6.7021518451806081E-2</v>
      </c>
      <c r="CT71" s="111">
        <f>'Advance Control'!$I$159</f>
        <v>0.5710238079433162</v>
      </c>
      <c r="CU71" s="51">
        <f t="shared" ref="CU71" si="197">(CR71+CT71)</f>
        <v>0.58106674922847579</v>
      </c>
      <c r="CV71" s="52">
        <f>CT71*CQ79</f>
        <v>3.8107245271906809</v>
      </c>
      <c r="CW71" s="226" t="str">
        <f>$B71</f>
        <v>Regenerative Agriculture</v>
      </c>
      <c r="CX71" s="127">
        <f>'Advance Control'!$F159</f>
        <v>1.0042941285159587E-2</v>
      </c>
      <c r="CY71" s="126">
        <f>CX71*CW79</f>
        <v>3.0586812106905892E-2</v>
      </c>
      <c r="CZ71" s="111">
        <f>'Advance Control'!$I$159</f>
        <v>0.5710238079433162</v>
      </c>
      <c r="DA71" s="51">
        <f t="shared" ref="DA71" si="198">(CX71+CZ71)</f>
        <v>0.58106674922847579</v>
      </c>
      <c r="DB71" s="52">
        <f>CZ71*CW79</f>
        <v>1.7391118225435875</v>
      </c>
      <c r="DC71" s="226" t="str">
        <f>$B71</f>
        <v>Regenerative Agriculture</v>
      </c>
      <c r="DD71" s="119"/>
      <c r="DE71" s="103"/>
      <c r="DF71" s="112"/>
      <c r="DG71" s="41"/>
      <c r="DH71" s="42"/>
      <c r="DI71" s="226" t="str">
        <f>$B71</f>
        <v>Regenerative Agriculture</v>
      </c>
      <c r="DJ71" s="127"/>
      <c r="DK71" s="126"/>
      <c r="DL71" s="115"/>
      <c r="DM71" s="51"/>
      <c r="DN71" s="52"/>
      <c r="DO71" s="226" t="str">
        <f>$B71</f>
        <v>Regenerative Agriculture</v>
      </c>
      <c r="DP71" s="127"/>
      <c r="DQ71" s="126"/>
      <c r="DR71" s="115"/>
      <c r="DS71" s="51"/>
      <c r="DT71" s="52"/>
      <c r="DU71" s="226" t="str">
        <f>$B71</f>
        <v>Regenerative Agriculture</v>
      </c>
      <c r="DV71" s="119"/>
      <c r="DW71" s="103"/>
      <c r="DX71" s="112"/>
      <c r="DY71" s="41"/>
      <c r="DZ71" s="42"/>
      <c r="EA71" s="176">
        <f t="shared" si="137"/>
        <v>43.19252241147943</v>
      </c>
      <c r="EB71" s="226" t="str">
        <f>$B71</f>
        <v>Regenerative Agriculture</v>
      </c>
      <c r="EC71" s="127">
        <f>'Advance Control'!$F$159</f>
        <v>1.0042941285159587E-2</v>
      </c>
      <c r="ED71" s="126">
        <f>EC71*EB79</f>
        <v>0.95045192174090243</v>
      </c>
      <c r="EE71" s="111">
        <f>'Advance Control'!$I$159</f>
        <v>0.5710238079433162</v>
      </c>
      <c r="EF71" s="51">
        <f t="shared" ref="EF71" si="199">(EC71+EE71)</f>
        <v>0.58106674922847579</v>
      </c>
      <c r="EG71" s="52">
        <f>EE71*EB79</f>
        <v>54.041008526209723</v>
      </c>
      <c r="EH71" s="226" t="str">
        <f>$B71</f>
        <v>Regenerative Agriculture</v>
      </c>
      <c r="EI71" s="127">
        <f>'Advance Control'!$F159</f>
        <v>1.0042941285159587E-2</v>
      </c>
      <c r="EJ71" s="126">
        <f>EI71*EH79</f>
        <v>0.19272201458807287</v>
      </c>
      <c r="EK71" s="111">
        <f>'Advance Control'!$I$159</f>
        <v>0.5710238079433162</v>
      </c>
      <c r="EL71" s="51">
        <f t="shared" ref="EL71" si="200">(EI71+EK71)</f>
        <v>0.58106674922847579</v>
      </c>
      <c r="EM71" s="52">
        <f>EK71*EH79</f>
        <v>10.957831527623034</v>
      </c>
      <c r="EN71" s="226" t="str">
        <f>$B71</f>
        <v>Regenerative Agriculture</v>
      </c>
      <c r="EO71" s="127">
        <f>'Advance Control'!$F159</f>
        <v>1.0042941285159587E-2</v>
      </c>
      <c r="EP71" s="126">
        <f>EO71*EN79</f>
        <v>0.34257215901334453</v>
      </c>
      <c r="EQ71" s="111">
        <f>'Advance Control'!$I$159</f>
        <v>0.5710238079433162</v>
      </c>
      <c r="ER71" s="51">
        <f t="shared" ref="ER71" si="201">(EO71+EQ71)</f>
        <v>0.58106674922847579</v>
      </c>
      <c r="ES71" s="52">
        <f>EQ71*EN79</f>
        <v>19.478044646564392</v>
      </c>
      <c r="ET71" s="226" t="str">
        <f>$B71</f>
        <v>Regenerative Agriculture</v>
      </c>
      <c r="EU71" s="119"/>
      <c r="EV71" s="103"/>
      <c r="EW71" s="112"/>
      <c r="EX71" s="41"/>
      <c r="EY71" s="42"/>
      <c r="EZ71" s="226" t="str">
        <f>$B71</f>
        <v>Regenerative Agriculture</v>
      </c>
      <c r="FA71" s="127"/>
      <c r="FB71" s="126"/>
      <c r="FC71" s="115"/>
      <c r="FD71" s="51"/>
      <c r="FE71" s="52"/>
      <c r="FF71" s="226" t="str">
        <f>$B71</f>
        <v>Regenerative Agriculture</v>
      </c>
      <c r="FG71" s="127"/>
      <c r="FH71" s="126"/>
      <c r="FI71" s="115"/>
      <c r="FJ71" s="51"/>
      <c r="FK71" s="52"/>
      <c r="FL71" s="226" t="str">
        <f>$B71</f>
        <v>Regenerative Agriculture</v>
      </c>
      <c r="FM71" s="119"/>
      <c r="FN71" s="103"/>
      <c r="FO71" s="112"/>
      <c r="FP71" s="41"/>
      <c r="FQ71" s="42"/>
      <c r="FR71" s="176">
        <f t="shared" si="138"/>
        <v>85.962630795739457</v>
      </c>
      <c r="FS71" s="34"/>
      <c r="FT71" s="34"/>
      <c r="FU71" s="34"/>
      <c r="FV71" s="33"/>
      <c r="FW71" s="37"/>
    </row>
    <row r="72" spans="1:179" ht="12.6" customHeight="1">
      <c r="A72" s="1094"/>
      <c r="B72" s="195" t="s">
        <v>102</v>
      </c>
      <c r="C72" s="226" t="str">
        <f>$B72</f>
        <v>Tree Intercropping</v>
      </c>
      <c r="D72" s="102"/>
      <c r="E72" s="103"/>
      <c r="F72" s="106"/>
      <c r="G72" s="41"/>
      <c r="H72" s="42"/>
      <c r="I72" s="226" t="str">
        <f>$B72</f>
        <v>Tree Intercropping</v>
      </c>
      <c r="J72" s="102"/>
      <c r="K72" s="103"/>
      <c r="L72" s="106"/>
      <c r="M72" s="41"/>
      <c r="N72" s="42"/>
      <c r="O72" s="226" t="str">
        <f>$B72</f>
        <v>Tree Intercropping</v>
      </c>
      <c r="P72" s="102"/>
      <c r="Q72" s="103"/>
      <c r="R72" s="106"/>
      <c r="S72" s="41"/>
      <c r="T72" s="42"/>
      <c r="U72" s="226" t="str">
        <f>$B72</f>
        <v>Tree Intercropping</v>
      </c>
      <c r="V72" s="102"/>
      <c r="W72" s="103"/>
      <c r="X72" s="106"/>
      <c r="Y72" s="41"/>
      <c r="Z72" s="42"/>
      <c r="AA72" s="226" t="str">
        <f>$B72</f>
        <v>Tree Intercropping</v>
      </c>
      <c r="AB72" s="102"/>
      <c r="AC72" s="103"/>
      <c r="AD72" s="106"/>
      <c r="AE72" s="41"/>
      <c r="AF72" s="42"/>
      <c r="AG72" s="226" t="str">
        <f>$B72</f>
        <v>Tree Intercropping</v>
      </c>
      <c r="AH72" s="102"/>
      <c r="AI72" s="103"/>
      <c r="AJ72" s="106"/>
      <c r="AK72" s="41"/>
      <c r="AL72" s="42"/>
      <c r="AM72" s="226" t="str">
        <f>$B72</f>
        <v>Tree Intercropping</v>
      </c>
      <c r="AN72" s="102"/>
      <c r="AO72" s="103"/>
      <c r="AP72" s="106"/>
      <c r="AQ72" s="41"/>
      <c r="AR72" s="42"/>
      <c r="AS72" s="176"/>
      <c r="AT72" s="226" t="str">
        <f>$B72</f>
        <v>Tree Intercropping</v>
      </c>
      <c r="AU72" s="102"/>
      <c r="AV72" s="103"/>
      <c r="AW72" s="106"/>
      <c r="AX72" s="41"/>
      <c r="AY72" s="42"/>
      <c r="AZ72" s="226" t="str">
        <f>$B72</f>
        <v>Tree Intercropping</v>
      </c>
      <c r="BA72" s="102"/>
      <c r="BB72" s="103"/>
      <c r="BC72" s="106"/>
      <c r="BD72" s="41"/>
      <c r="BE72" s="42"/>
      <c r="BF72" s="226" t="str">
        <f>$B72</f>
        <v>Tree Intercropping</v>
      </c>
      <c r="BG72" s="102"/>
      <c r="BH72" s="103"/>
      <c r="BI72" s="106"/>
      <c r="BJ72" s="41"/>
      <c r="BK72" s="42"/>
      <c r="BL72" s="226" t="str">
        <f>$B72</f>
        <v>Tree Intercropping</v>
      </c>
      <c r="BM72" s="102"/>
      <c r="BN72" s="103"/>
      <c r="BO72" s="106"/>
      <c r="BP72" s="41"/>
      <c r="BQ72" s="42"/>
      <c r="BR72" s="226" t="str">
        <f>$B72</f>
        <v>Tree Intercropping</v>
      </c>
      <c r="BS72" s="102"/>
      <c r="BT72" s="103"/>
      <c r="BU72" s="106"/>
      <c r="BV72" s="41"/>
      <c r="BW72" s="42"/>
      <c r="BX72" s="226" t="str">
        <f>$B72</f>
        <v>Tree Intercropping</v>
      </c>
      <c r="BY72" s="99"/>
      <c r="BZ72" s="100"/>
      <c r="CA72" s="104"/>
      <c r="CB72" s="55"/>
      <c r="CC72" s="56"/>
      <c r="CD72" s="226" t="str">
        <f>$B72</f>
        <v>Tree Intercropping</v>
      </c>
      <c r="CE72" s="99"/>
      <c r="CF72" s="100"/>
      <c r="CG72" s="104"/>
      <c r="CH72" s="55"/>
      <c r="CI72" s="56"/>
      <c r="CJ72" s="176">
        <f>SUM(AV72+BB72+BH72+BN72+BT72+BZ72+CF72)+SUM(AY72+BE72+BK72+BQ72+BW72+CC72+CI72)</f>
        <v>0</v>
      </c>
      <c r="CK72" s="230" t="str">
        <f t="shared" si="139"/>
        <v>Tree Intercropping</v>
      </c>
      <c r="CL72" s="125"/>
      <c r="CM72" s="100"/>
      <c r="CN72" s="115"/>
      <c r="CO72" s="55"/>
      <c r="CP72" s="56"/>
      <c r="CQ72" s="226" t="str">
        <f>$B72</f>
        <v>Tree Intercropping</v>
      </c>
      <c r="CR72" s="125"/>
      <c r="CS72" s="100"/>
      <c r="CT72" s="115"/>
      <c r="CU72" s="55"/>
      <c r="CV72" s="56"/>
      <c r="CW72" s="226" t="str">
        <f>$B72</f>
        <v>Tree Intercropping</v>
      </c>
      <c r="CX72" s="125"/>
      <c r="CY72" s="126"/>
      <c r="CZ72" s="115"/>
      <c r="DA72" s="51"/>
      <c r="DB72" s="52"/>
      <c r="DC72" s="226" t="str">
        <f>$B72</f>
        <v>Tree Intercropping</v>
      </c>
      <c r="DD72" s="125"/>
      <c r="DE72" s="126"/>
      <c r="DF72" s="115"/>
      <c r="DG72" s="51"/>
      <c r="DH72" s="52"/>
      <c r="DI72" s="226" t="str">
        <f>$B72</f>
        <v>Tree Intercropping</v>
      </c>
      <c r="DJ72" s="125"/>
      <c r="DK72" s="126"/>
      <c r="DL72" s="115"/>
      <c r="DM72" s="51"/>
      <c r="DN72" s="52"/>
      <c r="DO72" s="226" t="str">
        <f>$B72</f>
        <v>Tree Intercropping</v>
      </c>
      <c r="DP72" s="102"/>
      <c r="DQ72" s="126"/>
      <c r="DR72" s="115"/>
      <c r="DS72" s="51"/>
      <c r="DT72" s="52"/>
      <c r="DU72" s="226" t="str">
        <f>$B72</f>
        <v>Tree Intercropping</v>
      </c>
      <c r="DV72" s="125"/>
      <c r="DW72" s="126"/>
      <c r="DX72" s="115"/>
      <c r="DY72" s="51"/>
      <c r="DZ72" s="52"/>
      <c r="EA72" s="176">
        <f t="shared" si="137"/>
        <v>0</v>
      </c>
      <c r="EB72" s="226" t="str">
        <f>$B72</f>
        <v>Tree Intercropping</v>
      </c>
      <c r="EC72" s="102"/>
      <c r="ED72" s="126"/>
      <c r="EE72" s="115"/>
      <c r="EF72" s="51"/>
      <c r="EG72" s="52"/>
      <c r="EH72" s="226" t="str">
        <f>$B72</f>
        <v>Tree Intercropping</v>
      </c>
      <c r="EI72" s="102"/>
      <c r="EJ72" s="126"/>
      <c r="EK72" s="115"/>
      <c r="EL72" s="51"/>
      <c r="EM72" s="52"/>
      <c r="EN72" s="226" t="str">
        <f>$B72</f>
        <v>Tree Intercropping</v>
      </c>
      <c r="EO72" s="102"/>
      <c r="EP72" s="126"/>
      <c r="EQ72" s="115"/>
      <c r="ER72" s="51"/>
      <c r="ES72" s="52"/>
      <c r="ET72" s="226" t="str">
        <f>$B72</f>
        <v>Tree Intercropping</v>
      </c>
      <c r="EU72" s="102"/>
      <c r="EV72" s="126"/>
      <c r="EW72" s="115"/>
      <c r="EX72" s="51"/>
      <c r="EY72" s="52"/>
      <c r="EZ72" s="226" t="str">
        <f>$B72</f>
        <v>Tree Intercropping</v>
      </c>
      <c r="FA72" s="102"/>
      <c r="FB72" s="126"/>
      <c r="FC72" s="115"/>
      <c r="FD72" s="51"/>
      <c r="FE72" s="52"/>
      <c r="FF72" s="226" t="str">
        <f>$B72</f>
        <v>Tree Intercropping</v>
      </c>
      <c r="FG72" s="102"/>
      <c r="FH72" s="126"/>
      <c r="FI72" s="115"/>
      <c r="FJ72" s="51"/>
      <c r="FK72" s="52"/>
      <c r="FL72" s="226" t="str">
        <f>$B72</f>
        <v>Tree Intercropping</v>
      </c>
      <c r="FM72" s="102"/>
      <c r="FN72" s="126"/>
      <c r="FO72" s="115"/>
      <c r="FP72" s="51"/>
      <c r="FQ72" s="52"/>
      <c r="FR72" s="176">
        <f t="shared" si="138"/>
        <v>0</v>
      </c>
      <c r="FS72" s="32"/>
      <c r="FT72" s="34"/>
      <c r="FU72" s="34"/>
      <c r="FV72" s="33"/>
      <c r="FW72" s="37"/>
    </row>
    <row r="73" spans="1:179" ht="12.6" customHeight="1">
      <c r="A73" s="1094"/>
      <c r="B73" s="195" t="s">
        <v>98</v>
      </c>
      <c r="C73" s="226" t="str">
        <f t="shared" si="140"/>
        <v>Biochar</v>
      </c>
      <c r="D73" s="102"/>
      <c r="E73" s="103"/>
      <c r="F73" s="106"/>
      <c r="G73" s="41"/>
      <c r="H73" s="42"/>
      <c r="I73" s="226" t="str">
        <f t="shared" si="141"/>
        <v>Biochar</v>
      </c>
      <c r="J73" s="102"/>
      <c r="K73" s="103"/>
      <c r="L73" s="106"/>
      <c r="M73" s="41"/>
      <c r="N73" s="42"/>
      <c r="O73" s="226" t="str">
        <f t="shared" si="142"/>
        <v>Biochar</v>
      </c>
      <c r="P73" s="102"/>
      <c r="Q73" s="103"/>
      <c r="R73" s="106"/>
      <c r="S73" s="41"/>
      <c r="T73" s="42"/>
      <c r="U73" s="226" t="str">
        <f t="shared" si="143"/>
        <v>Biochar</v>
      </c>
      <c r="V73" s="99"/>
      <c r="W73" s="100"/>
      <c r="X73" s="104"/>
      <c r="Y73" s="55"/>
      <c r="Z73" s="56"/>
      <c r="AA73" s="226" t="str">
        <f t="shared" si="144"/>
        <v>Biochar</v>
      </c>
      <c r="AB73" s="99"/>
      <c r="AC73" s="100"/>
      <c r="AD73" s="104"/>
      <c r="AE73" s="55"/>
      <c r="AF73" s="56"/>
      <c r="AG73" s="226" t="str">
        <f t="shared" si="145"/>
        <v>Biochar</v>
      </c>
      <c r="AH73" s="99"/>
      <c r="AI73" s="100"/>
      <c r="AJ73" s="104"/>
      <c r="AK73" s="55"/>
      <c r="AL73" s="56"/>
      <c r="AM73" s="226" t="str">
        <f t="shared" si="146"/>
        <v>Biochar</v>
      </c>
      <c r="AN73" s="99"/>
      <c r="AO73" s="100"/>
      <c r="AP73" s="104"/>
      <c r="AQ73" s="55"/>
      <c r="AR73" s="56"/>
      <c r="AS73" s="176"/>
      <c r="AT73" s="226" t="str">
        <f t="shared" si="147"/>
        <v>Biochar</v>
      </c>
      <c r="AU73" s="99"/>
      <c r="AV73" s="100"/>
      <c r="AW73" s="104"/>
      <c r="AX73" s="55"/>
      <c r="AY73" s="56"/>
      <c r="AZ73" s="226" t="str">
        <f t="shared" si="148"/>
        <v>Biochar</v>
      </c>
      <c r="BA73" s="99"/>
      <c r="BB73" s="100"/>
      <c r="BC73" s="104"/>
      <c r="BD73" s="55"/>
      <c r="BE73" s="56"/>
      <c r="BF73" s="226" t="str">
        <f t="shared" si="149"/>
        <v>Biochar</v>
      </c>
      <c r="BG73" s="99"/>
      <c r="BH73" s="100"/>
      <c r="BI73" s="104"/>
      <c r="BJ73" s="55"/>
      <c r="BK73" s="56"/>
      <c r="BL73" s="226" t="str">
        <f t="shared" si="150"/>
        <v>Biochar</v>
      </c>
      <c r="BM73" s="99"/>
      <c r="BN73" s="100"/>
      <c r="BO73" s="104"/>
      <c r="BP73" s="55"/>
      <c r="BQ73" s="56"/>
      <c r="BR73" s="226" t="str">
        <f t="shared" si="151"/>
        <v>Biochar</v>
      </c>
      <c r="BS73" s="99"/>
      <c r="BT73" s="100"/>
      <c r="BU73" s="104"/>
      <c r="BV73" s="55"/>
      <c r="BW73" s="56"/>
      <c r="BX73" s="226" t="str">
        <f t="shared" si="152"/>
        <v>Biochar</v>
      </c>
      <c r="BY73" s="99"/>
      <c r="BZ73" s="100"/>
      <c r="CA73" s="104"/>
      <c r="CB73" s="55"/>
      <c r="CC73" s="56"/>
      <c r="CD73" s="226" t="str">
        <f t="shared" si="153"/>
        <v>Biochar</v>
      </c>
      <c r="CE73" s="99"/>
      <c r="CF73" s="100"/>
      <c r="CG73" s="104"/>
      <c r="CH73" s="55"/>
      <c r="CI73" s="56"/>
      <c r="CJ73" s="176">
        <f t="shared" si="195"/>
        <v>0</v>
      </c>
      <c r="CK73" s="230" t="str">
        <f t="shared" si="139"/>
        <v>Biochar</v>
      </c>
      <c r="CL73" s="99"/>
      <c r="CM73" s="100"/>
      <c r="CN73" s="104"/>
      <c r="CO73" s="55"/>
      <c r="CP73" s="56"/>
      <c r="CQ73" s="226" t="str">
        <f t="shared" si="154"/>
        <v>Biochar</v>
      </c>
      <c r="CR73" s="99"/>
      <c r="CS73" s="100"/>
      <c r="CT73" s="104"/>
      <c r="CU73" s="55"/>
      <c r="CV73" s="56"/>
      <c r="CW73" s="226" t="str">
        <f t="shared" si="155"/>
        <v>Biochar</v>
      </c>
      <c r="CX73" s="99"/>
      <c r="CY73" s="100"/>
      <c r="CZ73" s="104"/>
      <c r="DA73" s="55"/>
      <c r="DB73" s="56"/>
      <c r="DC73" s="226" t="str">
        <f t="shared" si="156"/>
        <v>Biochar</v>
      </c>
      <c r="DD73" s="125"/>
      <c r="DE73" s="126"/>
      <c r="DF73" s="113"/>
      <c r="DG73" s="51"/>
      <c r="DH73" s="52"/>
      <c r="DI73" s="226" t="str">
        <f t="shared" si="157"/>
        <v>Biochar</v>
      </c>
      <c r="DJ73" s="125"/>
      <c r="DK73" s="126"/>
      <c r="DL73" s="113"/>
      <c r="DM73" s="51"/>
      <c r="DN73" s="52"/>
      <c r="DO73" s="226" t="str">
        <f t="shared" si="158"/>
        <v>Biochar</v>
      </c>
      <c r="DP73" s="125"/>
      <c r="DQ73" s="126"/>
      <c r="DR73" s="113"/>
      <c r="DS73" s="51"/>
      <c r="DT73" s="52"/>
      <c r="DU73" s="226" t="str">
        <f t="shared" si="159"/>
        <v>Biochar</v>
      </c>
      <c r="DV73" s="125"/>
      <c r="DW73" s="126"/>
      <c r="DX73" s="113"/>
      <c r="DY73" s="51"/>
      <c r="DZ73" s="52"/>
      <c r="EA73" s="176">
        <f t="shared" si="137"/>
        <v>0</v>
      </c>
      <c r="EB73" s="226" t="str">
        <f t="shared" si="160"/>
        <v>Biochar</v>
      </c>
      <c r="EC73" s="125"/>
      <c r="ED73" s="126"/>
      <c r="EE73" s="113"/>
      <c r="EF73" s="51"/>
      <c r="EG73" s="52"/>
      <c r="EH73" s="226" t="str">
        <f t="shared" si="161"/>
        <v>Biochar</v>
      </c>
      <c r="EI73" s="102"/>
      <c r="EJ73" s="103"/>
      <c r="EK73" s="106"/>
      <c r="EL73" s="41"/>
      <c r="EM73" s="42"/>
      <c r="EN73" s="226" t="str">
        <f t="shared" si="162"/>
        <v>Biochar</v>
      </c>
      <c r="EO73" s="102"/>
      <c r="EP73" s="103"/>
      <c r="EQ73" s="106"/>
      <c r="ER73" s="41"/>
      <c r="ES73" s="42"/>
      <c r="ET73" s="226" t="str">
        <f t="shared" si="163"/>
        <v>Biochar</v>
      </c>
      <c r="EU73" s="102"/>
      <c r="EV73" s="103"/>
      <c r="EW73" s="106"/>
      <c r="EX73" s="41"/>
      <c r="EY73" s="42"/>
      <c r="EZ73" s="226" t="str">
        <f t="shared" si="164"/>
        <v>Biochar</v>
      </c>
      <c r="FA73" s="102"/>
      <c r="FB73" s="103"/>
      <c r="FC73" s="106"/>
      <c r="FD73" s="41"/>
      <c r="FE73" s="42"/>
      <c r="FF73" s="226" t="str">
        <f t="shared" si="165"/>
        <v>Biochar</v>
      </c>
      <c r="FG73" s="102"/>
      <c r="FH73" s="103"/>
      <c r="FI73" s="106"/>
      <c r="FJ73" s="41"/>
      <c r="FK73" s="42"/>
      <c r="FL73" s="226" t="str">
        <f t="shared" si="166"/>
        <v>Biochar</v>
      </c>
      <c r="FM73" s="102"/>
      <c r="FN73" s="103"/>
      <c r="FO73" s="106"/>
      <c r="FP73" s="41"/>
      <c r="FQ73" s="42"/>
      <c r="FR73" s="176">
        <f t="shared" si="138"/>
        <v>0</v>
      </c>
      <c r="FS73" s="32"/>
      <c r="FT73" s="34"/>
      <c r="FU73" s="34"/>
      <c r="FV73" s="33"/>
      <c r="FW73" s="37"/>
    </row>
    <row r="74" spans="1:179" ht="12.6" customHeight="1">
      <c r="A74" s="1094"/>
      <c r="B74" s="195" t="s">
        <v>99</v>
      </c>
      <c r="C74" s="226" t="str">
        <f t="shared" si="140"/>
        <v>Irrigation Efficiency</v>
      </c>
      <c r="D74" s="102"/>
      <c r="E74" s="103"/>
      <c r="F74" s="106"/>
      <c r="G74" s="41"/>
      <c r="H74" s="42"/>
      <c r="I74" s="226" t="str">
        <f t="shared" si="141"/>
        <v>Irrigation Efficiency</v>
      </c>
      <c r="J74" s="102"/>
      <c r="K74" s="103"/>
      <c r="L74" s="106"/>
      <c r="M74" s="41"/>
      <c r="N74" s="42"/>
      <c r="O74" s="226" t="str">
        <f t="shared" si="142"/>
        <v>Irrigation Efficiency</v>
      </c>
      <c r="P74" s="102"/>
      <c r="Q74" s="103"/>
      <c r="R74" s="106"/>
      <c r="S74" s="41"/>
      <c r="T74" s="42"/>
      <c r="U74" s="226" t="str">
        <f t="shared" si="143"/>
        <v>Irrigation Efficiency</v>
      </c>
      <c r="V74" s="99"/>
      <c r="W74" s="100"/>
      <c r="X74" s="104"/>
      <c r="Y74" s="55"/>
      <c r="Z74" s="56"/>
      <c r="AA74" s="226" t="str">
        <f t="shared" si="144"/>
        <v>Irrigation Efficiency</v>
      </c>
      <c r="AB74" s="99"/>
      <c r="AC74" s="100"/>
      <c r="AD74" s="104"/>
      <c r="AE74" s="55"/>
      <c r="AF74" s="56"/>
      <c r="AG74" s="226" t="str">
        <f t="shared" si="145"/>
        <v>Irrigation Efficiency</v>
      </c>
      <c r="AH74" s="99"/>
      <c r="AI74" s="100"/>
      <c r="AJ74" s="104"/>
      <c r="AK74" s="55"/>
      <c r="AL74" s="56"/>
      <c r="AM74" s="226" t="str">
        <f t="shared" si="146"/>
        <v>Irrigation Efficiency</v>
      </c>
      <c r="AN74" s="102"/>
      <c r="AO74" s="103"/>
      <c r="AP74" s="106"/>
      <c r="AQ74" s="41"/>
      <c r="AR74" s="42"/>
      <c r="AS74" s="176"/>
      <c r="AT74" s="226" t="str">
        <f t="shared" si="147"/>
        <v>Irrigation Efficiency</v>
      </c>
      <c r="AU74" s="99"/>
      <c r="AV74" s="100"/>
      <c r="AW74" s="104"/>
      <c r="AX74" s="55"/>
      <c r="AY74" s="56"/>
      <c r="AZ74" s="226" t="str">
        <f t="shared" si="148"/>
        <v>Irrigation Efficiency</v>
      </c>
      <c r="BA74" s="102"/>
      <c r="BB74" s="103"/>
      <c r="BC74" s="106"/>
      <c r="BD74" s="41"/>
      <c r="BE74" s="42"/>
      <c r="BF74" s="226" t="str">
        <f t="shared" si="149"/>
        <v>Irrigation Efficiency</v>
      </c>
      <c r="BG74" s="99"/>
      <c r="BH74" s="100"/>
      <c r="BI74" s="104"/>
      <c r="BJ74" s="55"/>
      <c r="BK74" s="56"/>
      <c r="BL74" s="226" t="str">
        <f t="shared" si="150"/>
        <v>Irrigation Efficiency</v>
      </c>
      <c r="BM74" s="99"/>
      <c r="BN74" s="100"/>
      <c r="BO74" s="104"/>
      <c r="BP74" s="55"/>
      <c r="BQ74" s="56"/>
      <c r="BR74" s="226" t="str">
        <f t="shared" si="151"/>
        <v>Irrigation Efficiency</v>
      </c>
      <c r="BS74" s="99"/>
      <c r="BT74" s="100"/>
      <c r="BU74" s="104"/>
      <c r="BV74" s="55"/>
      <c r="BW74" s="56"/>
      <c r="BX74" s="226" t="str">
        <f t="shared" si="152"/>
        <v>Irrigation Efficiency</v>
      </c>
      <c r="BY74" s="99"/>
      <c r="BZ74" s="100"/>
      <c r="CA74" s="104"/>
      <c r="CB74" s="55"/>
      <c r="CC74" s="56"/>
      <c r="CD74" s="226" t="str">
        <f t="shared" si="153"/>
        <v>Irrigation Efficiency</v>
      </c>
      <c r="CE74" s="99"/>
      <c r="CF74" s="100"/>
      <c r="CG74" s="104"/>
      <c r="CH74" s="55"/>
      <c r="CI74" s="56"/>
      <c r="CJ74" s="176">
        <f t="shared" si="195"/>
        <v>0</v>
      </c>
      <c r="CK74" s="230" t="str">
        <f t="shared" si="139"/>
        <v>Irrigation Efficiency</v>
      </c>
      <c r="CL74" s="125">
        <f>'Advance Control'!$F$160</f>
        <v>3.810563634115486E-2</v>
      </c>
      <c r="CM74" s="126">
        <f>CL74*CK79</f>
        <v>2.4621596061461068</v>
      </c>
      <c r="CN74" s="111">
        <f>'Advance Control'!$I$160</f>
        <v>0.18894252502273287</v>
      </c>
      <c r="CO74" s="51">
        <f t="shared" ref="CO74:CO75" si="202">(CL74+CN74)</f>
        <v>0.22704816136388772</v>
      </c>
      <c r="CP74" s="52">
        <f>CN74*CK79</f>
        <v>12.208342325772691</v>
      </c>
      <c r="CQ74" s="226" t="str">
        <f t="shared" si="154"/>
        <v>Irrigation Efficiency</v>
      </c>
      <c r="CR74" s="125">
        <f>'Advance Control'!$F$160</f>
        <v>3.810563634115486E-2</v>
      </c>
      <c r="CS74" s="126">
        <f>CR74*CQ79</f>
        <v>0.25429777359451528</v>
      </c>
      <c r="CT74" s="111">
        <f>'Advance Control'!$I$160</f>
        <v>0.18894252502273287</v>
      </c>
      <c r="CU74" s="51">
        <f t="shared" ref="CU74:CU75" si="203">(CR74+CT74)</f>
        <v>0.22704816136388772</v>
      </c>
      <c r="CV74" s="52">
        <f>CT74*CQ79</f>
        <v>1.2609069960265826</v>
      </c>
      <c r="CW74" s="226" t="str">
        <f t="shared" si="155"/>
        <v>Irrigation Efficiency</v>
      </c>
      <c r="CX74" s="125">
        <f>'Advance Control'!$F$160</f>
        <v>3.810563634115486E-2</v>
      </c>
      <c r="CY74" s="126">
        <f>CX74*CW79</f>
        <v>0.11605464035753026</v>
      </c>
      <c r="CZ74" s="111">
        <f>'Advance Control'!$I$160</f>
        <v>0.18894252502273287</v>
      </c>
      <c r="DA74" s="51">
        <f t="shared" ref="DA74:DA75" si="204">(CX74+CZ74)</f>
        <v>0.22704816136388772</v>
      </c>
      <c r="DB74" s="52">
        <f>CZ74*CW79</f>
        <v>0.5754439210368103</v>
      </c>
      <c r="DC74" s="226" t="str">
        <f t="shared" si="156"/>
        <v>Irrigation Efficiency</v>
      </c>
      <c r="DD74" s="125">
        <f>'Advance Control'!$F$160</f>
        <v>3.810563634115486E-2</v>
      </c>
      <c r="DE74" s="126">
        <f>DD74*DC79</f>
        <v>3.9468217685441884E-2</v>
      </c>
      <c r="DF74" s="111">
        <f>'Advance Control'!$I$160</f>
        <v>0.18894252502273287</v>
      </c>
      <c r="DG74" s="51">
        <f t="shared" ref="DG74:DG75" si="205">(DD74+DF74)</f>
        <v>0.22704816136388772</v>
      </c>
      <c r="DH74" s="52">
        <f>DF74*DC79</f>
        <v>0.19569873183249578</v>
      </c>
      <c r="DI74" s="226" t="str">
        <f t="shared" si="157"/>
        <v>Irrigation Efficiency</v>
      </c>
      <c r="DJ74" s="125">
        <f>'Advance Control'!$F$160</f>
        <v>3.810563634115486E-2</v>
      </c>
      <c r="DK74" s="126">
        <f>DJ74*DI79</f>
        <v>0.13650319177601147</v>
      </c>
      <c r="DL74" s="111">
        <f>'Advance Control'!$I$160</f>
        <v>0.18894252502273287</v>
      </c>
      <c r="DM74" s="51">
        <f t="shared" ref="DM74:DM75" si="206">(DJ74+DL74)</f>
        <v>0.22704816136388772</v>
      </c>
      <c r="DN74" s="52">
        <f>DL74*DI79</f>
        <v>0.67683577035470921</v>
      </c>
      <c r="DO74" s="226" t="str">
        <f t="shared" si="158"/>
        <v>Irrigation Efficiency</v>
      </c>
      <c r="DP74" s="125">
        <f>'Advance Control'!$F$160</f>
        <v>3.810563634115486E-2</v>
      </c>
      <c r="DQ74" s="126">
        <f>DP74*DO79</f>
        <v>4.7680058528233428E-3</v>
      </c>
      <c r="DR74" s="111">
        <f>'Advance Control'!$I$160</f>
        <v>0.18894252502273287</v>
      </c>
      <c r="DS74" s="51">
        <f t="shared" ref="DS74:DS75" si="207">(DP74+DR74)</f>
        <v>0.22704816136388772</v>
      </c>
      <c r="DT74" s="52">
        <f>DR74*DO79</f>
        <v>2.364162238599447E-2</v>
      </c>
      <c r="DU74" s="226" t="str">
        <f t="shared" si="159"/>
        <v>Irrigation Efficiency</v>
      </c>
      <c r="DV74" s="125">
        <f>'Advance Control'!$F$160</f>
        <v>3.810563634115486E-2</v>
      </c>
      <c r="DW74" s="126">
        <f>DV74*DU79</f>
        <v>2.2121846121494039E-3</v>
      </c>
      <c r="DX74" s="111">
        <f>'Advance Control'!$I$160</f>
        <v>0.18894252502273287</v>
      </c>
      <c r="DY74" s="51">
        <f t="shared" ref="DY74:DY75" si="208">(DV74+DX74)</f>
        <v>0.22704816136388772</v>
      </c>
      <c r="DZ74" s="52">
        <f>DX74*DU79</f>
        <v>1.0968869347669732E-2</v>
      </c>
      <c r="EA74" s="176">
        <f t="shared" si="137"/>
        <v>17.967301856781528</v>
      </c>
      <c r="EB74" s="226" t="str">
        <f t="shared" si="160"/>
        <v>Irrigation Efficiency</v>
      </c>
      <c r="EC74" s="125">
        <f>'Advance Control'!$F$160</f>
        <v>3.810563634115486E-2</v>
      </c>
      <c r="ED74" s="126">
        <f>EC74*EB79</f>
        <v>3.606271734668923</v>
      </c>
      <c r="EE74" s="111">
        <f>'Advance Control'!$I$160</f>
        <v>0.18894252502273287</v>
      </c>
      <c r="EF74" s="51">
        <f>(EC74+EE74)</f>
        <v>0.22704816136388772</v>
      </c>
      <c r="EG74" s="52">
        <f>EE74*EB79</f>
        <v>17.881294026063937</v>
      </c>
      <c r="EH74" s="226" t="str">
        <f t="shared" si="161"/>
        <v>Irrigation Efficiency</v>
      </c>
      <c r="EI74" s="125">
        <f>'Advance Control'!$F$160</f>
        <v>3.810563634115486E-2</v>
      </c>
      <c r="EJ74" s="126">
        <f>EI74*EH79</f>
        <v>0.73123946404822082</v>
      </c>
      <c r="EK74" s="111">
        <f>'Advance Control'!$I$160</f>
        <v>0.18894252502273287</v>
      </c>
      <c r="EL74" s="51">
        <f>(EI74+EK74)</f>
        <v>0.22704816136388772</v>
      </c>
      <c r="EM74" s="52">
        <f>EK74*EH79</f>
        <v>3.625768888796189</v>
      </c>
      <c r="EN74" s="226" t="str">
        <f t="shared" si="162"/>
        <v>Irrigation Efficiency</v>
      </c>
      <c r="EO74" s="125">
        <f>'Advance Control'!$F$160</f>
        <v>3.810563634115486E-2</v>
      </c>
      <c r="EP74" s="126">
        <f>EO74*EN79</f>
        <v>1.2998114537676848</v>
      </c>
      <c r="EQ74" s="111">
        <f>'Advance Control'!$I$160</f>
        <v>0.18894252502273287</v>
      </c>
      <c r="ER74" s="51">
        <f>(EO74+EQ74)</f>
        <v>0.22704816136388772</v>
      </c>
      <c r="ES74" s="52">
        <f>EQ74*EN79</f>
        <v>6.4449693459939352</v>
      </c>
      <c r="ET74" s="226" t="str">
        <f t="shared" si="163"/>
        <v>Irrigation Efficiency</v>
      </c>
      <c r="EU74" s="125">
        <f>'Advance Control'!$F$160</f>
        <v>3.810563634115486E-2</v>
      </c>
      <c r="EV74" s="126">
        <f>EU74*ET79</f>
        <v>0.57894876418534169</v>
      </c>
      <c r="EW74" s="111">
        <f>'Advance Control'!$I$160</f>
        <v>0.18894252502273287</v>
      </c>
      <c r="EX74" s="51">
        <f>(EU74+EW74)</f>
        <v>0.22704816136388772</v>
      </c>
      <c r="EY74" s="52">
        <f>EW74*ET79</f>
        <v>2.8706525298418359</v>
      </c>
      <c r="EZ74" s="226" t="str">
        <f t="shared" si="164"/>
        <v>Irrigation Efficiency</v>
      </c>
      <c r="FA74" s="125">
        <f>'Advance Control'!$F$160</f>
        <v>3.810563634115486E-2</v>
      </c>
      <c r="FB74" s="126">
        <f>FA74*EZ79</f>
        <v>0.60912800900553665</v>
      </c>
      <c r="FC74" s="111">
        <f>'Advance Control'!$I$160</f>
        <v>0.18894252502273287</v>
      </c>
      <c r="FD74" s="51">
        <f>(FA74+FC74)</f>
        <v>0.22704816136388772</v>
      </c>
      <c r="FE74" s="52">
        <f>FC74*EZ79</f>
        <v>3.0202929312920652</v>
      </c>
      <c r="FF74" s="226" t="str">
        <f t="shared" si="165"/>
        <v>Irrigation Efficiency</v>
      </c>
      <c r="FG74" s="125">
        <f>'Advance Control'!$F$160</f>
        <v>3.810563634115486E-2</v>
      </c>
      <c r="FH74" s="126">
        <f>FG74*FF79</f>
        <v>0.2175598247529171</v>
      </c>
      <c r="FI74" s="111">
        <f>'Advance Control'!$I$160</f>
        <v>0.18894252502273287</v>
      </c>
      <c r="FJ74" s="51">
        <f>(FG74+FI74)</f>
        <v>0.22704816136388772</v>
      </c>
      <c r="FK74" s="52">
        <f>FI74*FF79</f>
        <v>1.0787459961119656</v>
      </c>
      <c r="FL74" s="226" t="str">
        <f t="shared" si="166"/>
        <v>Irrigation Efficiency</v>
      </c>
      <c r="FM74" s="125">
        <f>'Advance Control'!$F$160</f>
        <v>3.810563634115486E-2</v>
      </c>
      <c r="FN74" s="126">
        <f>FM74*FL79</f>
        <v>8.096479839332342E-2</v>
      </c>
      <c r="FO74" s="111">
        <f>'Advance Control'!$I$160</f>
        <v>0.18894252502273287</v>
      </c>
      <c r="FP74" s="51">
        <f>(FM74+FO74)</f>
        <v>0.22704816136388772</v>
      </c>
      <c r="FQ74" s="52">
        <f>FO74*FL79</f>
        <v>0.40145487427195159</v>
      </c>
      <c r="FR74" s="176">
        <f t="shared" si="138"/>
        <v>42.447102641193823</v>
      </c>
      <c r="FS74" s="32"/>
      <c r="FT74" s="34"/>
      <c r="FU74" s="34"/>
      <c r="FV74" s="33"/>
      <c r="FW74" s="37"/>
    </row>
    <row r="75" spans="1:179" ht="12.6" customHeight="1">
      <c r="A75" s="1094"/>
      <c r="B75" s="195" t="s">
        <v>100</v>
      </c>
      <c r="C75" s="226" t="str">
        <f t="shared" si="140"/>
        <v>Nutrient Management</v>
      </c>
      <c r="D75" s="102"/>
      <c r="E75" s="103"/>
      <c r="F75" s="106"/>
      <c r="G75" s="41"/>
      <c r="H75" s="42"/>
      <c r="I75" s="226" t="str">
        <f t="shared" si="141"/>
        <v>Nutrient Management</v>
      </c>
      <c r="J75" s="102"/>
      <c r="K75" s="103"/>
      <c r="L75" s="106"/>
      <c r="M75" s="41"/>
      <c r="N75" s="42"/>
      <c r="O75" s="226" t="str">
        <f t="shared" si="142"/>
        <v>Nutrient Management</v>
      </c>
      <c r="P75" s="102"/>
      <c r="Q75" s="103"/>
      <c r="R75" s="106"/>
      <c r="S75" s="41"/>
      <c r="T75" s="42"/>
      <c r="U75" s="226" t="str">
        <f t="shared" si="143"/>
        <v>Nutrient Management</v>
      </c>
      <c r="V75" s="102"/>
      <c r="W75" s="103"/>
      <c r="X75" s="106"/>
      <c r="Y75" s="41"/>
      <c r="Z75" s="42"/>
      <c r="AA75" s="226" t="str">
        <f t="shared" si="144"/>
        <v>Nutrient Management</v>
      </c>
      <c r="AB75" s="102"/>
      <c r="AC75" s="103"/>
      <c r="AD75" s="106"/>
      <c r="AE75" s="41"/>
      <c r="AF75" s="42"/>
      <c r="AG75" s="226" t="str">
        <f t="shared" si="145"/>
        <v>Nutrient Management</v>
      </c>
      <c r="AH75" s="99"/>
      <c r="AI75" s="100"/>
      <c r="AJ75" s="104"/>
      <c r="AK75" s="55"/>
      <c r="AL75" s="56"/>
      <c r="AM75" s="226" t="str">
        <f t="shared" si="146"/>
        <v>Nutrient Management</v>
      </c>
      <c r="AN75" s="102"/>
      <c r="AO75" s="103"/>
      <c r="AP75" s="106"/>
      <c r="AQ75" s="41"/>
      <c r="AR75" s="42"/>
      <c r="AS75" s="176"/>
      <c r="AT75" s="226" t="str">
        <f t="shared" si="147"/>
        <v>Nutrient Management</v>
      </c>
      <c r="AU75" s="99"/>
      <c r="AV75" s="100"/>
      <c r="AW75" s="104"/>
      <c r="AX75" s="55"/>
      <c r="AY75" s="56"/>
      <c r="AZ75" s="226" t="str">
        <f t="shared" si="148"/>
        <v>Nutrient Management</v>
      </c>
      <c r="BA75" s="102"/>
      <c r="BB75" s="103"/>
      <c r="BC75" s="106"/>
      <c r="BD75" s="41"/>
      <c r="BE75" s="42"/>
      <c r="BF75" s="226" t="str">
        <f t="shared" si="149"/>
        <v>Nutrient Management</v>
      </c>
      <c r="BG75" s="99"/>
      <c r="BH75" s="100"/>
      <c r="BI75" s="104"/>
      <c r="BJ75" s="55"/>
      <c r="BK75" s="56"/>
      <c r="BL75" s="226" t="str">
        <f t="shared" si="150"/>
        <v>Nutrient Management</v>
      </c>
      <c r="BM75" s="99"/>
      <c r="BN75" s="100"/>
      <c r="BO75" s="104"/>
      <c r="BP75" s="55"/>
      <c r="BQ75" s="56"/>
      <c r="BR75" s="226" t="str">
        <f t="shared" si="151"/>
        <v>Nutrient Management</v>
      </c>
      <c r="BS75" s="102"/>
      <c r="BT75" s="103"/>
      <c r="BU75" s="106"/>
      <c r="BV75" s="41"/>
      <c r="BW75" s="42"/>
      <c r="BX75" s="226" t="str">
        <f t="shared" si="152"/>
        <v>Nutrient Management</v>
      </c>
      <c r="BY75" s="99"/>
      <c r="BZ75" s="100"/>
      <c r="CA75" s="104"/>
      <c r="CB75" s="55"/>
      <c r="CC75" s="56"/>
      <c r="CD75" s="226" t="str">
        <f t="shared" si="153"/>
        <v>Nutrient Management</v>
      </c>
      <c r="CE75" s="99"/>
      <c r="CF75" s="100"/>
      <c r="CG75" s="104"/>
      <c r="CH75" s="55"/>
      <c r="CI75" s="56"/>
      <c r="CJ75" s="176">
        <f t="shared" si="195"/>
        <v>0</v>
      </c>
      <c r="CK75" s="230" t="str">
        <f t="shared" si="139"/>
        <v>Nutrient Management</v>
      </c>
      <c r="CL75" s="125">
        <f>'Advance Control'!$F$161</f>
        <v>9.8619444215213861E-2</v>
      </c>
      <c r="CM75" s="126">
        <f>CL75*CK79</f>
        <v>6.3722019953523734</v>
      </c>
      <c r="CN75" s="111">
        <f>'Advance Control'!$I$161</f>
        <v>0.90138055578478604</v>
      </c>
      <c r="CO75" s="51">
        <f t="shared" si="202"/>
        <v>0.99999999999999989</v>
      </c>
      <c r="CP75" s="52">
        <f>CN75*CK79</f>
        <v>58.241851004647636</v>
      </c>
      <c r="CQ75" s="226" t="str">
        <f t="shared" si="154"/>
        <v>Nutrient Management</v>
      </c>
      <c r="CR75" s="125">
        <f>'Advance Control'!$F$161</f>
        <v>9.8619444215213861E-2</v>
      </c>
      <c r="CS75" s="126">
        <f>CR75*CQ79</f>
        <v>0.65813636787300867</v>
      </c>
      <c r="CT75" s="111">
        <f>'Advance Control'!$I$161</f>
        <v>0.90138055578478604</v>
      </c>
      <c r="CU75" s="51">
        <f t="shared" si="203"/>
        <v>0.99999999999999989</v>
      </c>
      <c r="CV75" s="52">
        <f>CT75*CQ79</f>
        <v>6.0153586321269907</v>
      </c>
      <c r="CW75" s="226" t="str">
        <f t="shared" si="155"/>
        <v>Nutrient Management</v>
      </c>
      <c r="CX75" s="125">
        <f>'Advance Control'!$F$161</f>
        <v>9.8619444215213861E-2</v>
      </c>
      <c r="CY75" s="126">
        <f>CX75*CW79</f>
        <v>0.30035567516018796</v>
      </c>
      <c r="CZ75" s="111">
        <f>'Advance Control'!$I$161</f>
        <v>0.90138055578478604</v>
      </c>
      <c r="DA75" s="51">
        <f t="shared" si="204"/>
        <v>0.99999999999999989</v>
      </c>
      <c r="DB75" s="52">
        <f>CZ75*CW79</f>
        <v>2.7452473248398115</v>
      </c>
      <c r="DC75" s="226" t="str">
        <f t="shared" si="156"/>
        <v>Nutrient Management</v>
      </c>
      <c r="DD75" s="125">
        <f>'Advance Control'!$F$161</f>
        <v>9.8619444215213861E-2</v>
      </c>
      <c r="DE75" s="126">
        <f>DD75*DC79</f>
        <v>0.10214587830146149</v>
      </c>
      <c r="DF75" s="111">
        <f>'Advance Control'!$I$161</f>
        <v>0.90138055578478604</v>
      </c>
      <c r="DG75" s="51">
        <f t="shared" si="205"/>
        <v>0.99999999999999989</v>
      </c>
      <c r="DH75" s="52">
        <f>DF75*DC79</f>
        <v>0.93361212169853858</v>
      </c>
      <c r="DI75" s="226" t="str">
        <f t="shared" si="157"/>
        <v>Nutrient Management</v>
      </c>
      <c r="DJ75" s="125">
        <f>'Advance Control'!$F$161</f>
        <v>9.8619444215213861E-2</v>
      </c>
      <c r="DK75" s="126">
        <f>DJ75*DI79</f>
        <v>0.35327763027050962</v>
      </c>
      <c r="DL75" s="111">
        <f>'Advance Control'!$I$161</f>
        <v>0.90138055578478604</v>
      </c>
      <c r="DM75" s="51">
        <f t="shared" si="206"/>
        <v>0.99999999999999989</v>
      </c>
      <c r="DN75" s="52">
        <f>DL75*DI79</f>
        <v>3.228953369729489</v>
      </c>
      <c r="DO75" s="226" t="str">
        <f t="shared" si="158"/>
        <v>Nutrient Management</v>
      </c>
      <c r="DP75" s="125">
        <f>'Advance Control'!$F$161</f>
        <v>9.8619444215213861E-2</v>
      </c>
      <c r="DQ75" s="126">
        <f>DP75*DO79</f>
        <v>1.2339856576872848E-2</v>
      </c>
      <c r="DR75" s="111">
        <f>'Advance Control'!$I$161</f>
        <v>0.90138055578478604</v>
      </c>
      <c r="DS75" s="51">
        <f t="shared" si="207"/>
        <v>0.99999999999999989</v>
      </c>
      <c r="DT75" s="52">
        <f>DR75*DO79</f>
        <v>0.11278614342312712</v>
      </c>
      <c r="DU75" s="226" t="str">
        <f t="shared" si="159"/>
        <v>Nutrient Management</v>
      </c>
      <c r="DV75" s="125">
        <f>'Advance Control'!$F$161</f>
        <v>9.8619444215213861E-2</v>
      </c>
      <c r="DW75" s="126">
        <f>DV75*DU79</f>
        <v>5.7252532144700247E-3</v>
      </c>
      <c r="DX75" s="111">
        <f>'Advance Control'!$I$161</f>
        <v>0.90138055578478604</v>
      </c>
      <c r="DY75" s="51">
        <f t="shared" si="208"/>
        <v>0.99999999999999989</v>
      </c>
      <c r="DZ75" s="52">
        <f>DX75*DU79</f>
        <v>5.2328746785529963E-2</v>
      </c>
      <c r="EA75" s="176">
        <f t="shared" si="137"/>
        <v>79.134320000000017</v>
      </c>
      <c r="EB75" s="226" t="str">
        <f t="shared" si="160"/>
        <v>Nutrient Management</v>
      </c>
      <c r="EC75" s="125">
        <f>'Advance Control'!$F$161</f>
        <v>9.8619444215213861E-2</v>
      </c>
      <c r="ED75" s="126">
        <f>EC75*EB79</f>
        <v>9.3332259558142265</v>
      </c>
      <c r="EE75" s="111">
        <f>'Advance Control'!$I$161</f>
        <v>0.90138055578478604</v>
      </c>
      <c r="EF75" s="51">
        <f t="shared" ref="EF75" si="209">(EC75+EE75)</f>
        <v>0.99999999999999989</v>
      </c>
      <c r="EG75" s="52">
        <f>EE75*EB79</f>
        <v>85.305575044185773</v>
      </c>
      <c r="EH75" s="226" t="str">
        <f t="shared" si="161"/>
        <v>Nutrient Management</v>
      </c>
      <c r="EI75" s="125">
        <f>'Advance Control'!$F$161</f>
        <v>9.8619444215213861E-2</v>
      </c>
      <c r="EJ75" s="126">
        <f>EI75*EH79</f>
        <v>1.8924872133622226</v>
      </c>
      <c r="EK75" s="111">
        <f>'Advance Control'!$I$161</f>
        <v>0.90138055578478604</v>
      </c>
      <c r="EL75" s="51">
        <f t="shared" ref="EL75" si="210">(EI75+EK75)</f>
        <v>0.99999999999999989</v>
      </c>
      <c r="EM75" s="52">
        <f>EK75*EH79</f>
        <v>17.297310786637777</v>
      </c>
      <c r="EN75" s="226" t="str">
        <f t="shared" si="162"/>
        <v>Nutrient Management</v>
      </c>
      <c r="EO75" s="125">
        <f>'Advance Control'!$F$161</f>
        <v>9.8619444215213861E-2</v>
      </c>
      <c r="EP75" s="126">
        <f>EO75*EN79</f>
        <v>3.3639822205696639</v>
      </c>
      <c r="EQ75" s="111">
        <f>'Advance Control'!$I$161</f>
        <v>0.90138055578478604</v>
      </c>
      <c r="ER75" s="51">
        <f t="shared" ref="ER75" si="211">(EO75+EQ75)</f>
        <v>0.99999999999999989</v>
      </c>
      <c r="ES75" s="52">
        <f>EQ75*EN79</f>
        <v>30.746757779430332</v>
      </c>
      <c r="ET75" s="226" t="str">
        <f t="shared" si="163"/>
        <v>Nutrient Management</v>
      </c>
      <c r="EU75" s="125">
        <f>'Advance Control'!$F$161</f>
        <v>9.8619444215213861E-2</v>
      </c>
      <c r="EV75" s="126">
        <f>EU75*ET79</f>
        <v>1.4983506597783516</v>
      </c>
      <c r="EW75" s="111">
        <f>'Advance Control'!$I$161</f>
        <v>0.90138055578478604</v>
      </c>
      <c r="EX75" s="51">
        <f t="shared" ref="EX75" si="212">(EU75+EW75)</f>
        <v>0.99999999999999989</v>
      </c>
      <c r="EY75" s="52">
        <f>EW75*ET79</f>
        <v>13.694907340221645</v>
      </c>
      <c r="EZ75" s="226" t="str">
        <f t="shared" si="164"/>
        <v>Nutrient Management</v>
      </c>
      <c r="FA75" s="125">
        <f>'Advance Control'!$F$161</f>
        <v>9.8619444215213861E-2</v>
      </c>
      <c r="FB75" s="126">
        <f>FA75*EZ79</f>
        <v>1.5764561747829147</v>
      </c>
      <c r="FC75" s="111">
        <f>'Advance Control'!$I$161</f>
        <v>0.90138055578478604</v>
      </c>
      <c r="FD75" s="51">
        <f t="shared" ref="FD75" si="213">(FA75+FC75)</f>
        <v>0.99999999999999989</v>
      </c>
      <c r="FE75" s="52">
        <f>FC75*EZ79</f>
        <v>14.408790825217084</v>
      </c>
      <c r="FF75" s="226" t="str">
        <f t="shared" si="165"/>
        <v>Nutrient Management</v>
      </c>
      <c r="FG75" s="125">
        <f>'Advance Control'!$F$161</f>
        <v>9.8619444215213861E-2</v>
      </c>
      <c r="FH75" s="126">
        <f>FG75*FF79</f>
        <v>0.56305657274956722</v>
      </c>
      <c r="FI75" s="111">
        <f>'Advance Control'!$I$161</f>
        <v>0.90138055578478604</v>
      </c>
      <c r="FJ75" s="51">
        <f t="shared" ref="FJ75" si="214">(FG75+FI75)</f>
        <v>0.99999999999999989</v>
      </c>
      <c r="FK75" s="52">
        <f>FI75*FF79</f>
        <v>5.1463304272504322</v>
      </c>
      <c r="FL75" s="226" t="str">
        <f t="shared" si="166"/>
        <v>Nutrient Management</v>
      </c>
      <c r="FM75" s="125">
        <f>'Advance Control'!$F$161</f>
        <v>9.8619444215213861E-2</v>
      </c>
      <c r="FN75" s="126">
        <f>FM75*FL79</f>
        <v>0.20954126961849878</v>
      </c>
      <c r="FO75" s="111">
        <f>'Advance Control'!$I$161</f>
        <v>0.90138055578478604</v>
      </c>
      <c r="FP75" s="51">
        <f t="shared" ref="FP75" si="215">(FM75+FO75)</f>
        <v>0.99999999999999989</v>
      </c>
      <c r="FQ75" s="52">
        <f>FO75*FL79</f>
        <v>1.915204730381501</v>
      </c>
      <c r="FR75" s="176">
        <f t="shared" si="138"/>
        <v>186.951977</v>
      </c>
      <c r="FS75" s="32"/>
      <c r="FT75" s="34"/>
      <c r="FU75" s="34"/>
      <c r="FV75" s="33"/>
      <c r="FW75" s="37"/>
    </row>
    <row r="76" spans="1:179" ht="12.6" customHeight="1">
      <c r="A76" s="1094"/>
      <c r="B76" s="195" t="s">
        <v>690</v>
      </c>
      <c r="C76" s="226" t="str">
        <f t="shared" si="140"/>
        <v>Boreal Forest Restoration</v>
      </c>
      <c r="D76" s="102"/>
      <c r="E76" s="103"/>
      <c r="F76" s="106"/>
      <c r="G76" s="41"/>
      <c r="H76" s="42"/>
      <c r="I76" s="226" t="str">
        <f t="shared" si="141"/>
        <v>Boreal Forest Restoration</v>
      </c>
      <c r="J76" s="102"/>
      <c r="K76" s="103"/>
      <c r="L76" s="106"/>
      <c r="M76" s="41"/>
      <c r="N76" s="42"/>
      <c r="O76" s="226" t="str">
        <f t="shared" si="142"/>
        <v>Boreal Forest Restoration</v>
      </c>
      <c r="P76" s="102"/>
      <c r="Q76" s="103"/>
      <c r="R76" s="106"/>
      <c r="S76" s="41"/>
      <c r="T76" s="42"/>
      <c r="U76" s="226" t="str">
        <f t="shared" si="143"/>
        <v>Boreal Forest Restoration</v>
      </c>
      <c r="V76" s="102"/>
      <c r="W76" s="103"/>
      <c r="X76" s="106"/>
      <c r="Y76" s="41"/>
      <c r="Z76" s="42"/>
      <c r="AA76" s="226" t="str">
        <f t="shared" si="144"/>
        <v>Boreal Forest Restoration</v>
      </c>
      <c r="AB76" s="102"/>
      <c r="AC76" s="103"/>
      <c r="AD76" s="106"/>
      <c r="AE76" s="41"/>
      <c r="AF76" s="42"/>
      <c r="AG76" s="226" t="str">
        <f t="shared" si="145"/>
        <v>Boreal Forest Restoration</v>
      </c>
      <c r="AH76" s="102"/>
      <c r="AI76" s="103"/>
      <c r="AJ76" s="106"/>
      <c r="AK76" s="41"/>
      <c r="AL76" s="42"/>
      <c r="AM76" s="226" t="str">
        <f t="shared" si="146"/>
        <v>Boreal Forest Restoration</v>
      </c>
      <c r="AN76" s="102"/>
      <c r="AO76" s="103"/>
      <c r="AP76" s="106"/>
      <c r="AQ76" s="41"/>
      <c r="AR76" s="42"/>
      <c r="AS76" s="176"/>
      <c r="AT76" s="226" t="str">
        <f t="shared" si="147"/>
        <v>Boreal Forest Restoration</v>
      </c>
      <c r="AU76" s="102"/>
      <c r="AV76" s="103"/>
      <c r="AW76" s="106"/>
      <c r="AX76" s="41"/>
      <c r="AY76" s="42"/>
      <c r="AZ76" s="226" t="str">
        <f t="shared" si="148"/>
        <v>Boreal Forest Restoration</v>
      </c>
      <c r="BA76" s="102"/>
      <c r="BB76" s="103"/>
      <c r="BC76" s="106"/>
      <c r="BD76" s="41"/>
      <c r="BE76" s="42"/>
      <c r="BF76" s="226" t="str">
        <f t="shared" si="149"/>
        <v>Boreal Forest Restoration</v>
      </c>
      <c r="BG76" s="102"/>
      <c r="BH76" s="103"/>
      <c r="BI76" s="106"/>
      <c r="BJ76" s="41"/>
      <c r="BK76" s="42"/>
      <c r="BL76" s="226" t="str">
        <f t="shared" si="150"/>
        <v>Boreal Forest Restoration</v>
      </c>
      <c r="BM76" s="99"/>
      <c r="BN76" s="100"/>
      <c r="BO76" s="104"/>
      <c r="BP76" s="55"/>
      <c r="BQ76" s="56"/>
      <c r="BR76" s="226" t="str">
        <f t="shared" si="151"/>
        <v>Boreal Forest Restoration</v>
      </c>
      <c r="BS76" s="102"/>
      <c r="BT76" s="103"/>
      <c r="BU76" s="106"/>
      <c r="BV76" s="41"/>
      <c r="BW76" s="42"/>
      <c r="BX76" s="226" t="str">
        <f t="shared" si="152"/>
        <v>Boreal Forest Restoration</v>
      </c>
      <c r="BY76" s="99"/>
      <c r="BZ76" s="100"/>
      <c r="CA76" s="104"/>
      <c r="CB76" s="55"/>
      <c r="CC76" s="56"/>
      <c r="CD76" s="226" t="str">
        <f t="shared" si="153"/>
        <v>Boreal Forest Restoration</v>
      </c>
      <c r="CE76" s="99"/>
      <c r="CF76" s="100"/>
      <c r="CG76" s="104"/>
      <c r="CH76" s="55"/>
      <c r="CI76" s="56"/>
      <c r="CJ76" s="176">
        <f t="shared" si="195"/>
        <v>0</v>
      </c>
      <c r="CK76" s="230" t="str">
        <f t="shared" si="139"/>
        <v>Boreal Forest Restoration</v>
      </c>
      <c r="CL76" s="125"/>
      <c r="CM76" s="126"/>
      <c r="CN76" s="111"/>
      <c r="CO76" s="51"/>
      <c r="CP76" s="52"/>
      <c r="CQ76" s="226" t="str">
        <f t="shared" si="154"/>
        <v>Boreal Forest Restoration</v>
      </c>
      <c r="CR76" s="125"/>
      <c r="CS76" s="126"/>
      <c r="CT76" s="111"/>
      <c r="CU76" s="51"/>
      <c r="CV76" s="52"/>
      <c r="CW76" s="226" t="str">
        <f t="shared" si="155"/>
        <v>Boreal Forest Restoration</v>
      </c>
      <c r="CX76" s="125"/>
      <c r="CY76" s="126"/>
      <c r="CZ76" s="111"/>
      <c r="DA76" s="51"/>
      <c r="DB76" s="52"/>
      <c r="DC76" s="226" t="str">
        <f t="shared" si="156"/>
        <v>Boreal Forest Restoration</v>
      </c>
      <c r="DD76" s="125"/>
      <c r="DE76" s="126"/>
      <c r="DF76" s="111"/>
      <c r="DG76" s="51"/>
      <c r="DH76" s="52"/>
      <c r="DI76" s="226" t="str">
        <f t="shared" si="157"/>
        <v>Boreal Forest Restoration</v>
      </c>
      <c r="DJ76" s="125"/>
      <c r="DK76" s="126"/>
      <c r="DL76" s="111"/>
      <c r="DM76" s="51"/>
      <c r="DN76" s="52"/>
      <c r="DO76" s="226" t="str">
        <f t="shared" si="158"/>
        <v>Boreal Forest Restoration</v>
      </c>
      <c r="DP76" s="125"/>
      <c r="DQ76" s="126"/>
      <c r="DR76" s="111"/>
      <c r="DS76" s="51"/>
      <c r="DT76" s="52"/>
      <c r="DU76" s="226" t="str">
        <f t="shared" si="159"/>
        <v>Boreal Forest Restoration</v>
      </c>
      <c r="DV76" s="125"/>
      <c r="DW76" s="126"/>
      <c r="DX76" s="111"/>
      <c r="DY76" s="51"/>
      <c r="DZ76" s="52"/>
      <c r="EA76" s="176">
        <f t="shared" si="137"/>
        <v>0</v>
      </c>
      <c r="EB76" s="226" t="str">
        <f t="shared" si="160"/>
        <v>Boreal Forest Restoration</v>
      </c>
      <c r="EC76" s="125"/>
      <c r="ED76" s="126"/>
      <c r="EE76" s="111"/>
      <c r="EF76" s="51"/>
      <c r="EG76" s="52"/>
      <c r="EH76" s="226" t="str">
        <f t="shared" si="161"/>
        <v>Boreal Forest Restoration</v>
      </c>
      <c r="EI76" s="125"/>
      <c r="EJ76" s="126"/>
      <c r="EK76" s="111"/>
      <c r="EL76" s="51"/>
      <c r="EM76" s="52"/>
      <c r="EN76" s="226" t="str">
        <f t="shared" si="162"/>
        <v>Boreal Forest Restoration</v>
      </c>
      <c r="EO76" s="125"/>
      <c r="EP76" s="126"/>
      <c r="EQ76" s="111"/>
      <c r="ER76" s="51"/>
      <c r="ES76" s="52"/>
      <c r="ET76" s="226" t="str">
        <f t="shared" si="163"/>
        <v>Boreal Forest Restoration</v>
      </c>
      <c r="EU76" s="125"/>
      <c r="EV76" s="126"/>
      <c r="EW76" s="111"/>
      <c r="EX76" s="51"/>
      <c r="EY76" s="52"/>
      <c r="EZ76" s="226" t="str">
        <f t="shared" si="164"/>
        <v>Boreal Forest Restoration</v>
      </c>
      <c r="FA76" s="125"/>
      <c r="FB76" s="126"/>
      <c r="FC76" s="111"/>
      <c r="FD76" s="51"/>
      <c r="FE76" s="52"/>
      <c r="FF76" s="226" t="str">
        <f t="shared" si="165"/>
        <v>Boreal Forest Restoration</v>
      </c>
      <c r="FG76" s="125"/>
      <c r="FH76" s="126"/>
      <c r="FI76" s="111"/>
      <c r="FJ76" s="51"/>
      <c r="FK76" s="52"/>
      <c r="FL76" s="226" t="str">
        <f t="shared" si="166"/>
        <v>Boreal Forest Restoration</v>
      </c>
      <c r="FM76" s="125"/>
      <c r="FN76" s="126"/>
      <c r="FO76" s="111"/>
      <c r="FP76" s="51"/>
      <c r="FQ76" s="52"/>
      <c r="FR76" s="176">
        <f t="shared" si="138"/>
        <v>0</v>
      </c>
      <c r="FS76" s="32"/>
      <c r="FT76" s="34"/>
      <c r="FU76" s="34"/>
      <c r="FV76" s="33"/>
      <c r="FW76" s="37"/>
    </row>
    <row r="77" spans="1:179" ht="12.6" customHeight="1" thickBot="1">
      <c r="A77" s="1094"/>
      <c r="B77" s="195" t="s">
        <v>549</v>
      </c>
      <c r="C77" s="226" t="str">
        <f>$B77</f>
        <v>Sustainable Intensification</v>
      </c>
      <c r="D77" s="102"/>
      <c r="E77" s="103"/>
      <c r="F77" s="106"/>
      <c r="G77" s="41"/>
      <c r="H77" s="42"/>
      <c r="I77" s="226" t="str">
        <f>$B77</f>
        <v>Sustainable Intensification</v>
      </c>
      <c r="J77" s="102"/>
      <c r="K77" s="103"/>
      <c r="L77" s="106"/>
      <c r="M77" s="41"/>
      <c r="N77" s="42"/>
      <c r="O77" s="226" t="str">
        <f>$B77</f>
        <v>Sustainable Intensification</v>
      </c>
      <c r="P77" s="102"/>
      <c r="Q77" s="103"/>
      <c r="R77" s="106"/>
      <c r="S77" s="41"/>
      <c r="T77" s="42"/>
      <c r="U77" s="226" t="str">
        <f>$B77</f>
        <v>Sustainable Intensification</v>
      </c>
      <c r="V77" s="102"/>
      <c r="W77" s="103"/>
      <c r="X77" s="106"/>
      <c r="Y77" s="41"/>
      <c r="Z77" s="42"/>
      <c r="AA77" s="226" t="str">
        <f>$B77</f>
        <v>Sustainable Intensification</v>
      </c>
      <c r="AB77" s="102"/>
      <c r="AC77" s="103"/>
      <c r="AD77" s="106"/>
      <c r="AE77" s="41"/>
      <c r="AF77" s="42"/>
      <c r="AG77" s="226" t="str">
        <f>$B77</f>
        <v>Sustainable Intensification</v>
      </c>
      <c r="AH77" s="102"/>
      <c r="AI77" s="103"/>
      <c r="AJ77" s="106"/>
      <c r="AK77" s="41"/>
      <c r="AL77" s="42"/>
      <c r="AM77" s="226" t="str">
        <f>$B77</f>
        <v>Sustainable Intensification</v>
      </c>
      <c r="AN77" s="102"/>
      <c r="AO77" s="103"/>
      <c r="AP77" s="106"/>
      <c r="AQ77" s="41"/>
      <c r="AR77" s="42"/>
      <c r="AS77" s="176"/>
      <c r="AT77" s="226" t="str">
        <f>$B77</f>
        <v>Sustainable Intensification</v>
      </c>
      <c r="AU77" s="102"/>
      <c r="AV77" s="103"/>
      <c r="AW77" s="106"/>
      <c r="AX77" s="41"/>
      <c r="AY77" s="42"/>
      <c r="AZ77" s="226" t="str">
        <f>$B77</f>
        <v>Sustainable Intensification</v>
      </c>
      <c r="BA77" s="102"/>
      <c r="BB77" s="103"/>
      <c r="BC77" s="104"/>
      <c r="BD77" s="41"/>
      <c r="BE77" s="42"/>
      <c r="BF77" s="226" t="str">
        <f>$B77</f>
        <v>Sustainable Intensification</v>
      </c>
      <c r="BG77" s="102"/>
      <c r="BH77" s="103"/>
      <c r="BI77" s="106"/>
      <c r="BJ77" s="41"/>
      <c r="BK77" s="42"/>
      <c r="BL77" s="226" t="str">
        <f>$B77</f>
        <v>Sustainable Intensification</v>
      </c>
      <c r="BM77" s="102"/>
      <c r="BN77" s="103"/>
      <c r="BO77" s="106"/>
      <c r="BP77" s="41"/>
      <c r="BQ77" s="42"/>
      <c r="BR77" s="226" t="str">
        <f>$B77</f>
        <v>Sustainable Intensification</v>
      </c>
      <c r="BS77" s="102"/>
      <c r="BT77" s="103"/>
      <c r="BU77" s="104"/>
      <c r="BV77" s="41"/>
      <c r="BW77" s="42"/>
      <c r="BX77" s="226" t="str">
        <f>$B77</f>
        <v>Sustainable Intensification</v>
      </c>
      <c r="BY77" s="102"/>
      <c r="BZ77" s="103"/>
      <c r="CA77" s="104"/>
      <c r="CB77" s="41"/>
      <c r="CC77" s="42"/>
      <c r="CD77" s="226" t="str">
        <f>$B77</f>
        <v>Sustainable Intensification</v>
      </c>
      <c r="CE77" s="102"/>
      <c r="CF77" s="103"/>
      <c r="CG77" s="104"/>
      <c r="CH77" s="41"/>
      <c r="CI77" s="42"/>
      <c r="CJ77" s="176">
        <f t="shared" si="195"/>
        <v>0</v>
      </c>
      <c r="CK77" s="230" t="str">
        <f t="shared" si="139"/>
        <v>Sustainable Intensification</v>
      </c>
      <c r="CL77" s="102"/>
      <c r="CM77" s="103"/>
      <c r="CN77" s="106"/>
      <c r="CO77" s="41"/>
      <c r="CP77" s="42"/>
      <c r="CQ77" s="226" t="str">
        <f>$B77</f>
        <v>Sustainable Intensification</v>
      </c>
      <c r="CR77" s="102"/>
      <c r="CS77" s="103"/>
      <c r="CT77" s="106"/>
      <c r="CU77" s="41"/>
      <c r="CV77" s="42"/>
      <c r="CW77" s="226" t="str">
        <f>$B77</f>
        <v>Sustainable Intensification</v>
      </c>
      <c r="CX77" s="102"/>
      <c r="CY77" s="103"/>
      <c r="CZ77" s="106"/>
      <c r="DA77" s="41"/>
      <c r="DB77" s="42"/>
      <c r="DC77" s="226" t="str">
        <f>$B77</f>
        <v>Sustainable Intensification</v>
      </c>
      <c r="DD77" s="129"/>
      <c r="DE77" s="130"/>
      <c r="DF77" s="116"/>
      <c r="DG77" s="57"/>
      <c r="DH77" s="58"/>
      <c r="DI77" s="226" t="str">
        <f>$B77</f>
        <v>Sustainable Intensification</v>
      </c>
      <c r="DJ77" s="102"/>
      <c r="DK77" s="103"/>
      <c r="DL77" s="106"/>
      <c r="DM77" s="41"/>
      <c r="DN77" s="42"/>
      <c r="DO77" s="226" t="str">
        <f>$B77</f>
        <v>Sustainable Intensification</v>
      </c>
      <c r="DP77" s="102"/>
      <c r="DQ77" s="103"/>
      <c r="DR77" s="106"/>
      <c r="DS77" s="41"/>
      <c r="DT77" s="42"/>
      <c r="DU77" s="226" t="str">
        <f>$B77</f>
        <v>Sustainable Intensification</v>
      </c>
      <c r="DV77" s="125"/>
      <c r="DW77" s="126"/>
      <c r="DX77" s="113"/>
      <c r="DY77" s="51"/>
      <c r="DZ77" s="52"/>
      <c r="EA77" s="176">
        <f>SUM(CM77+CS77+CY77+DE77+DK77+DQ77+DW77)+SUM(CP77+CV77+DB77+DH77+DN77+DT77+DZ77)</f>
        <v>0</v>
      </c>
      <c r="EB77" s="226" t="str">
        <f>$B77</f>
        <v>Sustainable Intensification</v>
      </c>
      <c r="EC77" s="102"/>
      <c r="ED77" s="103"/>
      <c r="EE77" s="106"/>
      <c r="EF77" s="41"/>
      <c r="EG77" s="42"/>
      <c r="EH77" s="226" t="str">
        <f>$B77</f>
        <v>Sustainable Intensification</v>
      </c>
      <c r="EI77" s="102"/>
      <c r="EJ77" s="103"/>
      <c r="EK77" s="106"/>
      <c r="EL77" s="41"/>
      <c r="EM77" s="42"/>
      <c r="EN77" s="226" t="str">
        <f>$B77</f>
        <v>Sustainable Intensification</v>
      </c>
      <c r="EO77" s="102"/>
      <c r="EP77" s="103"/>
      <c r="EQ77" s="106"/>
      <c r="ER77" s="41"/>
      <c r="ES77" s="42"/>
      <c r="ET77" s="226" t="str">
        <f>$B77</f>
        <v>Sustainable Intensification</v>
      </c>
      <c r="EU77" s="102"/>
      <c r="EV77" s="103"/>
      <c r="EW77" s="106"/>
      <c r="EX77" s="41"/>
      <c r="EY77" s="42"/>
      <c r="EZ77" s="226" t="str">
        <f>$B77</f>
        <v>Sustainable Intensification</v>
      </c>
      <c r="FA77" s="102"/>
      <c r="FB77" s="103"/>
      <c r="FC77" s="106"/>
      <c r="FD77" s="41"/>
      <c r="FE77" s="42"/>
      <c r="FF77" s="226" t="str">
        <f>$B77</f>
        <v>Sustainable Intensification</v>
      </c>
      <c r="FG77" s="102"/>
      <c r="FH77" s="103"/>
      <c r="FI77" s="106"/>
      <c r="FJ77" s="41"/>
      <c r="FK77" s="42"/>
      <c r="FL77" s="226" t="str">
        <f>$B77</f>
        <v>Sustainable Intensification</v>
      </c>
      <c r="FM77" s="102"/>
      <c r="FN77" s="103"/>
      <c r="FO77" s="106"/>
      <c r="FP77" s="41"/>
      <c r="FQ77" s="42"/>
      <c r="FR77" s="176">
        <f t="shared" ref="FR77" si="216">SUM(ED77+EJ77+EP77+EV77+FB77+FH77+FN77)+SUM(EG77+EM77+ES77+EY77+FE77+FK77+FQ77)</f>
        <v>0</v>
      </c>
      <c r="FS77" s="32"/>
      <c r="FT77" s="34"/>
      <c r="FU77" s="34"/>
      <c r="FV77" s="33"/>
      <c r="FW77" s="37"/>
    </row>
    <row r="78" spans="1:179" s="201" customFormat="1" ht="12.6" customHeight="1" thickBot="1">
      <c r="A78" s="1094"/>
      <c r="B78" s="223"/>
      <c r="C78" s="231" t="s">
        <v>0</v>
      </c>
      <c r="D78" s="202"/>
      <c r="E78" s="158" t="s">
        <v>71</v>
      </c>
      <c r="F78" s="159"/>
      <c r="G78" s="160">
        <f>1-SUM(G51:G77)</f>
        <v>1</v>
      </c>
      <c r="H78" s="203"/>
      <c r="I78" s="225" t="s">
        <v>0</v>
      </c>
      <c r="J78" s="202"/>
      <c r="K78" s="158" t="s">
        <v>71</v>
      </c>
      <c r="L78" s="159"/>
      <c r="M78" s="160">
        <f>1-SUM(M51:M77)</f>
        <v>1</v>
      </c>
      <c r="N78" s="203"/>
      <c r="O78" s="231" t="s">
        <v>0</v>
      </c>
      <c r="P78" s="202"/>
      <c r="Q78" s="158" t="s">
        <v>71</v>
      </c>
      <c r="R78" s="159"/>
      <c r="S78" s="160">
        <f>1-SUM(S51:S77)</f>
        <v>1</v>
      </c>
      <c r="T78" s="203"/>
      <c r="U78" s="231" t="s">
        <v>0</v>
      </c>
      <c r="V78" s="202"/>
      <c r="W78" s="158" t="s">
        <v>71</v>
      </c>
      <c r="X78" s="159"/>
      <c r="Y78" s="160">
        <f>1-SUM(Y51:Y77)</f>
        <v>1</v>
      </c>
      <c r="Z78" s="203"/>
      <c r="AA78" s="231" t="s">
        <v>0</v>
      </c>
      <c r="AB78" s="202"/>
      <c r="AC78" s="158" t="s">
        <v>71</v>
      </c>
      <c r="AD78" s="159"/>
      <c r="AE78" s="160">
        <f>1-SUM(AE51:AE77)</f>
        <v>1</v>
      </c>
      <c r="AF78" s="203"/>
      <c r="AG78" s="231" t="s">
        <v>0</v>
      </c>
      <c r="AH78" s="202"/>
      <c r="AI78" s="158" t="s">
        <v>71</v>
      </c>
      <c r="AJ78" s="159"/>
      <c r="AK78" s="160">
        <f>1-SUM(AK51:AK77)</f>
        <v>1</v>
      </c>
      <c r="AL78" s="203"/>
      <c r="AM78" s="231" t="s">
        <v>0</v>
      </c>
      <c r="AN78" s="202"/>
      <c r="AO78" s="158" t="s">
        <v>71</v>
      </c>
      <c r="AP78" s="159"/>
      <c r="AQ78" s="160">
        <f>1-SUM(AQ51:AQ77)</f>
        <v>1</v>
      </c>
      <c r="AR78" s="203"/>
      <c r="AS78" s="177"/>
      <c r="AT78" s="231" t="s">
        <v>0</v>
      </c>
      <c r="AU78" s="202"/>
      <c r="AV78" s="133" t="s">
        <v>71</v>
      </c>
      <c r="AX78" s="136">
        <f>1-SUM(AX51:AX77)</f>
        <v>1</v>
      </c>
      <c r="AY78" s="203"/>
      <c r="AZ78" s="231" t="s">
        <v>0</v>
      </c>
      <c r="BA78" s="202"/>
      <c r="BB78" s="133" t="s">
        <v>71</v>
      </c>
      <c r="BD78" s="136">
        <f>1-SUM(BD51:BD77)</f>
        <v>1</v>
      </c>
      <c r="BE78" s="203"/>
      <c r="BF78" s="231" t="s">
        <v>0</v>
      </c>
      <c r="BG78" s="202"/>
      <c r="BH78" s="133" t="s">
        <v>71</v>
      </c>
      <c r="BJ78" s="136">
        <f>1-SUM(BJ51:BJ77)</f>
        <v>1</v>
      </c>
      <c r="BK78" s="203"/>
      <c r="BL78" s="231" t="s">
        <v>0</v>
      </c>
      <c r="BM78" s="202"/>
      <c r="BN78" s="133" t="s">
        <v>71</v>
      </c>
      <c r="BP78" s="136">
        <f>1-SUM(BP51:BP77)</f>
        <v>1</v>
      </c>
      <c r="BQ78" s="203"/>
      <c r="BR78" s="231" t="s">
        <v>0</v>
      </c>
      <c r="BS78" s="202"/>
      <c r="BT78" s="133" t="s">
        <v>71</v>
      </c>
      <c r="BV78" s="136">
        <f>1-SUM(BV51:BV77)</f>
        <v>1</v>
      </c>
      <c r="BW78" s="203"/>
      <c r="BX78" s="231" t="s">
        <v>0</v>
      </c>
      <c r="BY78" s="202"/>
      <c r="BZ78" s="133" t="s">
        <v>71</v>
      </c>
      <c r="CB78" s="136">
        <f>1-SUM(CB51:CB77)</f>
        <v>1</v>
      </c>
      <c r="CC78" s="203"/>
      <c r="CD78" s="231" t="s">
        <v>0</v>
      </c>
      <c r="CE78" s="202"/>
      <c r="CF78" s="133" t="s">
        <v>71</v>
      </c>
      <c r="CH78" s="136">
        <f>1-SUM(CH51:CH77)</f>
        <v>1</v>
      </c>
      <c r="CI78" s="203"/>
      <c r="CJ78" s="177"/>
      <c r="CK78" s="231" t="s">
        <v>0</v>
      </c>
      <c r="CL78" s="202"/>
      <c r="CM78" s="133" t="s">
        <v>71</v>
      </c>
      <c r="CO78" s="136">
        <f>1-SUM(CO49:CO77)</f>
        <v>-0.80811491059236351</v>
      </c>
      <c r="CP78" s="203"/>
      <c r="CQ78" s="231" t="s">
        <v>0</v>
      </c>
      <c r="CR78" s="202"/>
      <c r="CS78" s="133" t="s">
        <v>71</v>
      </c>
      <c r="CU78" s="136">
        <f>1-SUM(CU49:CU77)</f>
        <v>-0.80811491059236351</v>
      </c>
      <c r="CV78" s="203"/>
      <c r="CW78" s="231" t="s">
        <v>0</v>
      </c>
      <c r="CX78" s="202"/>
      <c r="CY78" s="133" t="s">
        <v>71</v>
      </c>
      <c r="DA78" s="136">
        <f>1-SUM(DA49:DA77)</f>
        <v>-0.80811491059236351</v>
      </c>
      <c r="DB78" s="203"/>
      <c r="DC78" s="231" t="s">
        <v>0</v>
      </c>
      <c r="DD78" s="202"/>
      <c r="DE78" s="133" t="s">
        <v>71</v>
      </c>
      <c r="DG78" s="136">
        <f>1-SUM(DG49:DG77)</f>
        <v>-0.2270481613638875</v>
      </c>
      <c r="DH78" s="203"/>
      <c r="DI78" s="231" t="s">
        <v>0</v>
      </c>
      <c r="DJ78" s="202"/>
      <c r="DK78" s="133" t="s">
        <v>71</v>
      </c>
      <c r="DM78" s="136">
        <f>1-SUM(DM49:DM77)</f>
        <v>-0.2270481613638875</v>
      </c>
      <c r="DN78" s="203"/>
      <c r="DO78" s="231" t="s">
        <v>0</v>
      </c>
      <c r="DP78" s="202"/>
      <c r="DQ78" s="133" t="s">
        <v>71</v>
      </c>
      <c r="DS78" s="136">
        <f>1-SUM(DS49:DS77)</f>
        <v>-0.2270481613638875</v>
      </c>
      <c r="DT78" s="203"/>
      <c r="DU78" s="231" t="s">
        <v>0</v>
      </c>
      <c r="DV78" s="202"/>
      <c r="DW78" s="133" t="s">
        <v>71</v>
      </c>
      <c r="DY78" s="136">
        <f>1-SUM(DY49:DY77)</f>
        <v>-0.2270481613638875</v>
      </c>
      <c r="DZ78" s="203"/>
      <c r="EA78" s="177"/>
      <c r="EB78" s="231" t="s">
        <v>0</v>
      </c>
      <c r="EC78" s="202"/>
      <c r="ED78" s="133" t="s">
        <v>71</v>
      </c>
      <c r="EF78" s="136">
        <f>1-SUM(EF49:EF77)</f>
        <v>-0.80811491059236351</v>
      </c>
      <c r="EG78" s="203"/>
      <c r="EH78" s="231" t="s">
        <v>0</v>
      </c>
      <c r="EI78" s="202"/>
      <c r="EJ78" s="133" t="s">
        <v>71</v>
      </c>
      <c r="EL78" s="136">
        <f>1-SUM(EL49:EL77)</f>
        <v>-0.80811491059236351</v>
      </c>
      <c r="EM78" s="203"/>
      <c r="EN78" s="231" t="s">
        <v>0</v>
      </c>
      <c r="EO78" s="202"/>
      <c r="EP78" s="133" t="s">
        <v>71</v>
      </c>
      <c r="ER78" s="136">
        <f>1-SUM(ER49:ER77)</f>
        <v>-0.80811491059236351</v>
      </c>
      <c r="ES78" s="203"/>
      <c r="ET78" s="231" t="s">
        <v>0</v>
      </c>
      <c r="EU78" s="202"/>
      <c r="EV78" s="133" t="s">
        <v>71</v>
      </c>
      <c r="EX78" s="136">
        <f>1-SUM(EX49:EX77)</f>
        <v>-0.2270481613638875</v>
      </c>
      <c r="EY78" s="203"/>
      <c r="EZ78" s="231" t="s">
        <v>0</v>
      </c>
      <c r="FA78" s="202"/>
      <c r="FB78" s="133" t="s">
        <v>71</v>
      </c>
      <c r="FD78" s="136">
        <f>1-SUM(FD49:FD77)</f>
        <v>-0.2270481613638875</v>
      </c>
      <c r="FE78" s="203"/>
      <c r="FF78" s="231" t="s">
        <v>0</v>
      </c>
      <c r="FG78" s="202"/>
      <c r="FH78" s="133" t="s">
        <v>71</v>
      </c>
      <c r="FJ78" s="136">
        <f>1-SUM(FJ51:FJ77)</f>
        <v>-0.2270481613638875</v>
      </c>
      <c r="FK78" s="203"/>
      <c r="FL78" s="231" t="s">
        <v>0</v>
      </c>
      <c r="FM78" s="202"/>
      <c r="FN78" s="133" t="s">
        <v>71</v>
      </c>
      <c r="FP78" s="136">
        <f>1-SUM(FP49:FP77)</f>
        <v>-0.2270481613638875</v>
      </c>
      <c r="FQ78" s="203"/>
      <c r="FR78" s="177"/>
      <c r="FS78" s="199"/>
      <c r="FT78" s="199"/>
      <c r="FU78" s="199"/>
      <c r="FV78" s="200"/>
      <c r="FW78" s="204"/>
    </row>
    <row r="79" spans="1:179" s="165" customFormat="1" ht="12.6" customHeight="1">
      <c r="A79" s="325"/>
      <c r="B79" s="215">
        <f>SUM(C79+I79+O79+U79+AA79+AG79+AM79+AT79+AZ79+BF79+BL79+BR79+BX79+CD79+CK79+CQ79+CW79+DC79+DI79+DO79+DU79+EB79+EH79+EN79+ET79+EZ79+FF79+FL79+FV79)</f>
        <v>1363.9500670000007</v>
      </c>
      <c r="C79" s="232">
        <f>'World Land Data'!B3</f>
        <v>201.19272100000001</v>
      </c>
      <c r="D79" s="161"/>
      <c r="E79" s="161">
        <f>C79-SUM(E49:E77)</f>
        <v>201.19272100000001</v>
      </c>
      <c r="F79" s="161"/>
      <c r="G79" s="162">
        <f>SUM(G49:G77)</f>
        <v>0</v>
      </c>
      <c r="H79" s="163"/>
      <c r="I79" s="232">
        <f>'World Land Data'!C3</f>
        <v>34.221830999999995</v>
      </c>
      <c r="J79" s="161"/>
      <c r="K79" s="161">
        <f>I79-SUM(K49:K77)</f>
        <v>34.221830999999995</v>
      </c>
      <c r="L79" s="161"/>
      <c r="M79" s="162">
        <f>SUM(M49:M77)</f>
        <v>0</v>
      </c>
      <c r="N79" s="163"/>
      <c r="O79" s="234">
        <f>'World Land Data'!D3</f>
        <v>134.76406600000001</v>
      </c>
      <c r="P79" s="161"/>
      <c r="Q79" s="161">
        <f>O79-SUM(Q49:Q77)</f>
        <v>134.76406600000001</v>
      </c>
      <c r="R79" s="161"/>
      <c r="S79" s="162">
        <f>SUM(S49:S77)</f>
        <v>0</v>
      </c>
      <c r="T79" s="163"/>
      <c r="U79" s="234">
        <f>'World Land Data'!E3</f>
        <v>124.58389899999997</v>
      </c>
      <c r="V79" s="161"/>
      <c r="W79" s="161">
        <f>U79-SUM(W51:W77)</f>
        <v>124.58389899999997</v>
      </c>
      <c r="X79" s="161"/>
      <c r="Y79" s="162">
        <f>SUM(Y49:Y78)</f>
        <v>1</v>
      </c>
      <c r="Z79" s="163"/>
      <c r="AA79" s="234">
        <f>'World Land Data'!F3</f>
        <v>17.619758000000001</v>
      </c>
      <c r="AB79" s="161"/>
      <c r="AC79" s="161">
        <f>AA79-SUM(AC51:AC77)</f>
        <v>17.619758000000001</v>
      </c>
      <c r="AD79" s="161"/>
      <c r="AE79" s="162">
        <f>SUM(AE49:AE78)</f>
        <v>1</v>
      </c>
      <c r="AF79" s="163"/>
      <c r="AG79" s="234">
        <f>'World Land Data'!G3</f>
        <v>25.449154999999998</v>
      </c>
      <c r="AH79" s="161"/>
      <c r="AI79" s="161">
        <f>AG79-SUM(AI49:AI77)</f>
        <v>25.449154999999998</v>
      </c>
      <c r="AJ79" s="161"/>
      <c r="AK79" s="162">
        <f>SUM(AK49:AK78)</f>
        <v>1</v>
      </c>
      <c r="AL79" s="163"/>
      <c r="AM79" s="232">
        <f>'World Land Data'!H3</f>
        <v>34.108348999999997</v>
      </c>
      <c r="AN79" s="161"/>
      <c r="AO79" s="161">
        <f>AM79-SUM(AO49:AO77)</f>
        <v>34.108348999999997</v>
      </c>
      <c r="AP79" s="161"/>
      <c r="AQ79" s="162">
        <f>SUM(AQ49:AQ78)</f>
        <v>1</v>
      </c>
      <c r="AR79" s="153"/>
      <c r="AS79" s="177"/>
      <c r="AT79" s="234">
        <f>'World Land Data'!I3</f>
        <v>275.61522500000001</v>
      </c>
      <c r="AU79" s="164"/>
      <c r="AV79" s="155">
        <f>AT79-SUM(AV49:AV77)</f>
        <v>275.61522500000001</v>
      </c>
      <c r="AW79" s="161"/>
      <c r="AX79" s="149">
        <f>SUM(AX49:AX77)</f>
        <v>0</v>
      </c>
      <c r="AY79" s="164"/>
      <c r="AZ79" s="232">
        <f>'World Land Data'!J3</f>
        <v>46.216817000000006</v>
      </c>
      <c r="BA79" s="164"/>
      <c r="BB79" s="155">
        <f>AZ79-SUM(BB49:BB77)</f>
        <v>46.216817000000006</v>
      </c>
      <c r="BC79" s="161"/>
      <c r="BD79" s="149">
        <f>SUM(BD49:BD77)</f>
        <v>0</v>
      </c>
      <c r="BE79" s="164"/>
      <c r="BF79" s="232">
        <f>'World Land Data'!K3</f>
        <v>70.652697000000003</v>
      </c>
      <c r="BG79" s="153"/>
      <c r="BH79" s="155">
        <f>BF79-SUM(BH49:BH77)</f>
        <v>70.652697000000003</v>
      </c>
      <c r="BI79" s="161"/>
      <c r="BJ79" s="149">
        <f>SUM(BJ49:BJ77)</f>
        <v>0</v>
      </c>
      <c r="BK79" s="153"/>
      <c r="BL79" s="232">
        <f>'World Land Data'!L3</f>
        <v>30.667237</v>
      </c>
      <c r="BM79" s="153"/>
      <c r="BN79" s="155">
        <f>BL79-SUM(BN49:BN77)</f>
        <v>30.667237</v>
      </c>
      <c r="BO79" s="161"/>
      <c r="BP79" s="149">
        <f>SUM(BP49:BP77)</f>
        <v>0</v>
      </c>
      <c r="BQ79" s="153"/>
      <c r="BR79" s="232">
        <f>'World Land Data'!M3</f>
        <v>36.543472999999999</v>
      </c>
      <c r="BS79" s="153"/>
      <c r="BT79" s="155">
        <f>BR79-SUM(BT49:BT77)</f>
        <v>36.543472999999999</v>
      </c>
      <c r="BU79" s="161"/>
      <c r="BV79" s="149">
        <f>SUM(BV49:BV77)</f>
        <v>0</v>
      </c>
      <c r="BW79" s="153"/>
      <c r="BX79" s="232">
        <f>'World Land Data'!N3</f>
        <v>14.910783000000002</v>
      </c>
      <c r="BY79" s="153"/>
      <c r="BZ79" s="155">
        <f>BX79-SUM(BZ49:BZ77)</f>
        <v>14.910783000000002</v>
      </c>
      <c r="CA79" s="161"/>
      <c r="CB79" s="149">
        <f>SUM(CB49:CB77)</f>
        <v>0</v>
      </c>
      <c r="CC79" s="153"/>
      <c r="CD79" s="232">
        <f>'World Land Data'!O3</f>
        <v>9.9909750000000006</v>
      </c>
      <c r="CE79" s="153"/>
      <c r="CF79" s="155">
        <f>CD79-SUM(CF49:CF77)</f>
        <v>9.9909750000000006</v>
      </c>
      <c r="CG79" s="161"/>
      <c r="CH79" s="149">
        <f>SUM(CH49:CH77)</f>
        <v>0</v>
      </c>
      <c r="CI79" s="161"/>
      <c r="CJ79" s="177"/>
      <c r="CK79" s="232">
        <f>'World Land Data'!P3</f>
        <v>64.614053000000013</v>
      </c>
      <c r="CL79" s="164"/>
      <c r="CM79" s="155">
        <f>CK79-SUM(CM49:CM77)</f>
        <v>55.130776258026344</v>
      </c>
      <c r="CN79" s="161"/>
      <c r="CO79" s="149">
        <f>SUM(CO49:CO77)</f>
        <v>1.8081149105923635</v>
      </c>
      <c r="CP79" s="164"/>
      <c r="CQ79" s="232">
        <f>'World Land Data'!Q3</f>
        <v>6.673495</v>
      </c>
      <c r="CR79" s="164"/>
      <c r="CS79" s="155">
        <f>CQ79-SUM(CS49:CS77)</f>
        <v>5.6940393400806695</v>
      </c>
      <c r="CT79" s="161"/>
      <c r="CU79" s="149">
        <f>SUM(CU49:CU77)</f>
        <v>1.8081149105923635</v>
      </c>
      <c r="CV79" s="164"/>
      <c r="CW79" s="232">
        <f>'World Land Data'!R3</f>
        <v>3.0456029999999998</v>
      </c>
      <c r="CX79" s="153"/>
      <c r="CY79" s="155">
        <f>CW79-SUM(CY49:CY77)</f>
        <v>2.5986058723753755</v>
      </c>
      <c r="CZ79" s="161"/>
      <c r="DA79" s="149">
        <f>SUM(DA49:DA77)</f>
        <v>1.8081149105923635</v>
      </c>
      <c r="DB79" s="153"/>
      <c r="DC79" s="232">
        <f>'World Land Data'!S3</f>
        <v>1.0357580000000002</v>
      </c>
      <c r="DD79" s="153"/>
      <c r="DE79" s="155">
        <f>DC79-SUM(DE49:DE77)</f>
        <v>0.89414390401309674</v>
      </c>
      <c r="DF79" s="161"/>
      <c r="DG79" s="149">
        <f>SUM(DG49:DG77)</f>
        <v>1.2270481613638875</v>
      </c>
      <c r="DH79" s="153"/>
      <c r="DI79" s="232">
        <f>'World Land Data'!T3</f>
        <v>3.5822309999999988</v>
      </c>
      <c r="DJ79" s="153"/>
      <c r="DK79" s="155">
        <f>DI79-SUM(DK49:DK77)</f>
        <v>3.0924501779534777</v>
      </c>
      <c r="DL79" s="161"/>
      <c r="DM79" s="149">
        <f>SUM(DM49:DM77)</f>
        <v>1.2270481613638875</v>
      </c>
      <c r="DN79" s="153"/>
      <c r="DO79" s="232">
        <f>'World Land Data'!U3</f>
        <v>0.12512599999999999</v>
      </c>
      <c r="DP79" s="153"/>
      <c r="DQ79" s="155">
        <f>DO79-SUM(DQ49:DQ77)</f>
        <v>0.10801813757030379</v>
      </c>
      <c r="DR79" s="161"/>
      <c r="DS79" s="149">
        <f>SUM(DS49:DS77)</f>
        <v>1.2270481613638875</v>
      </c>
      <c r="DT79" s="153"/>
      <c r="DU79" s="232">
        <f>'World Land Data'!V3</f>
        <v>5.8053999999999994E-2</v>
      </c>
      <c r="DV79" s="153"/>
      <c r="DW79" s="155">
        <f>DU79-SUM(DW49:DW77)</f>
        <v>5.0116562173380563E-2</v>
      </c>
      <c r="DX79" s="161"/>
      <c r="DY79" s="149">
        <f>SUM(DY49:DY77)</f>
        <v>1.2270481613638875</v>
      </c>
      <c r="DZ79" s="153"/>
      <c r="EA79" s="177"/>
      <c r="EB79" s="232">
        <f>'World Land Data'!W3</f>
        <v>94.638801000000001</v>
      </c>
      <c r="EC79" s="164"/>
      <c r="ED79" s="155">
        <f>EB79-SUM(ED49:ED77)</f>
        <v>80.748851387775943</v>
      </c>
      <c r="EE79" s="155"/>
      <c r="EF79" s="149">
        <f>SUM(EF49:EF77)</f>
        <v>1.8081149105923635</v>
      </c>
      <c r="EG79" s="164"/>
      <c r="EH79" s="232">
        <f>'World Land Data'!X3</f>
        <v>19.189798</v>
      </c>
      <c r="EI79" s="164"/>
      <c r="EJ79" s="155">
        <f>EH79-SUM(EJ49:EJ77)</f>
        <v>16.373349308001483</v>
      </c>
      <c r="EK79" s="155"/>
      <c r="EL79" s="149">
        <f>SUM(EL49:EL77)</f>
        <v>1.8081149105923635</v>
      </c>
      <c r="EM79" s="164"/>
      <c r="EN79" s="232">
        <f>'World Land Data'!Y3</f>
        <v>34.11074</v>
      </c>
      <c r="EO79" s="153"/>
      <c r="EP79" s="155">
        <f>EN79-SUM(EP49:EP77)</f>
        <v>29.104374166649308</v>
      </c>
      <c r="EQ79" s="155"/>
      <c r="ER79" s="149">
        <f>SUM(ER49:ER77)</f>
        <v>1.8081149105923635</v>
      </c>
      <c r="ES79" s="153"/>
      <c r="ET79" s="232">
        <f>'World Land Data'!Z3</f>
        <v>15.193257999999998</v>
      </c>
      <c r="EU79" s="153"/>
      <c r="EV79" s="155">
        <f>ET79-SUM(EV49:EV77)</f>
        <v>13.115958576036306</v>
      </c>
      <c r="EW79" s="155"/>
      <c r="EX79" s="149">
        <f>SUM(EX49:EX77)</f>
        <v>1.2270481613638875</v>
      </c>
      <c r="EY79" s="153"/>
      <c r="EZ79" s="232">
        <f>'World Land Data'!AA3</f>
        <v>15.985246999999999</v>
      </c>
      <c r="FA79" s="153"/>
      <c r="FB79" s="155">
        <f>EZ79-SUM(FB49:FB77)</f>
        <v>13.799662816211548</v>
      </c>
      <c r="FC79" s="155"/>
      <c r="FD79" s="149">
        <f>SUM(FD49:FD77)</f>
        <v>1.2270481613638875</v>
      </c>
      <c r="FE79" s="153"/>
      <c r="FF79" s="232">
        <f>'World Land Data'!AB3</f>
        <v>5.7093869999999995</v>
      </c>
      <c r="FG79" s="153"/>
      <c r="FH79" s="155">
        <f>FF79-SUM(FH49:FH77)</f>
        <v>4.9287706024975151</v>
      </c>
      <c r="FI79" s="155"/>
      <c r="FJ79" s="149">
        <f>SUM(FJ49:FJ77)</f>
        <v>1.2270481613638875</v>
      </c>
      <c r="FK79" s="153"/>
      <c r="FL79" s="232">
        <f>'World Land Data'!AC3</f>
        <v>2.124746</v>
      </c>
      <c r="FM79" s="153"/>
      <c r="FN79" s="155">
        <f>FL79-SUM(FN49:FN77)</f>
        <v>1.8342399319881779</v>
      </c>
      <c r="FO79" s="155"/>
      <c r="FP79" s="149">
        <f>SUM(FP49:FP77)</f>
        <v>1.2270481613638875</v>
      </c>
      <c r="FQ79" s="153"/>
      <c r="FR79" s="177"/>
      <c r="FS79" s="161"/>
      <c r="FT79" s="161"/>
      <c r="FU79" s="161"/>
      <c r="FV79" s="232">
        <f>'World Land Data'!AD3</f>
        <v>41.326784000000004</v>
      </c>
      <c r="FW79" s="162">
        <f>SUM(FW51:FW78)</f>
        <v>0</v>
      </c>
    </row>
    <row r="80" spans="1:179" ht="12.6" customHeight="1">
      <c r="A80" s="1093" t="s">
        <v>676</v>
      </c>
      <c r="B80" s="222" t="s">
        <v>78</v>
      </c>
      <c r="C80" s="226" t="str">
        <f>$B80</f>
        <v>Peatland Protection</v>
      </c>
      <c r="D80" s="102"/>
      <c r="E80" s="103"/>
      <c r="F80" s="106"/>
      <c r="G80" s="41"/>
      <c r="H80" s="42"/>
      <c r="I80" s="226" t="str">
        <f>$B80</f>
        <v>Peatland Protection</v>
      </c>
      <c r="J80" s="102"/>
      <c r="K80" s="103"/>
      <c r="L80" s="106"/>
      <c r="M80" s="41"/>
      <c r="N80" s="42"/>
      <c r="O80" s="226" t="str">
        <f>$B80</f>
        <v>Peatland Protection</v>
      </c>
      <c r="P80" s="99"/>
      <c r="Q80" s="100"/>
      <c r="R80" s="104"/>
      <c r="S80" s="55"/>
      <c r="T80" s="56"/>
      <c r="U80" s="226" t="str">
        <f>$B80</f>
        <v>Peatland Protection</v>
      </c>
      <c r="V80" s="99"/>
      <c r="W80" s="100"/>
      <c r="X80" s="104"/>
      <c r="Y80" s="55"/>
      <c r="Z80" s="56"/>
      <c r="AA80" s="226" t="str">
        <f>$B80</f>
        <v>Peatland Protection</v>
      </c>
      <c r="AB80" s="99"/>
      <c r="AC80" s="100"/>
      <c r="AD80" s="104"/>
      <c r="AE80" s="55"/>
      <c r="AF80" s="56"/>
      <c r="AG80" s="226" t="str">
        <f>$B80</f>
        <v>Peatland Protection</v>
      </c>
      <c r="AH80" s="99"/>
      <c r="AI80" s="100"/>
      <c r="AJ80" s="104"/>
      <c r="AK80" s="55"/>
      <c r="AL80" s="56"/>
      <c r="AM80" s="226" t="str">
        <f>$B80</f>
        <v>Peatland Protection</v>
      </c>
      <c r="AN80" s="99"/>
      <c r="AO80" s="100"/>
      <c r="AP80" s="104"/>
      <c r="AQ80" s="55"/>
      <c r="AR80" s="56"/>
      <c r="AS80" s="176">
        <f>SUM(E80+K80+Q80+W80+AC80+AI80+AO80)+SUM(H80+N80+T80+Z80+AF80+AL80+AR80)</f>
        <v>0</v>
      </c>
      <c r="AT80" s="230" t="str">
        <f>$B80</f>
        <v>Peatland Protection</v>
      </c>
      <c r="AU80" s="102"/>
      <c r="AV80" s="103"/>
      <c r="AW80" s="106"/>
      <c r="AX80" s="41"/>
      <c r="AY80" s="42"/>
      <c r="AZ80" s="226" t="str">
        <f>$B80</f>
        <v>Peatland Protection</v>
      </c>
      <c r="BA80" s="99"/>
      <c r="BB80" s="100"/>
      <c r="BC80" s="104"/>
      <c r="BD80" s="55"/>
      <c r="BE80" s="56"/>
      <c r="BF80" s="226" t="str">
        <f>$B80</f>
        <v>Peatland Protection</v>
      </c>
      <c r="BG80" s="102"/>
      <c r="BH80" s="103"/>
      <c r="BI80" s="106"/>
      <c r="BJ80" s="41"/>
      <c r="BK80" s="42"/>
      <c r="BL80" s="226" t="str">
        <f>$B80</f>
        <v>Peatland Protection</v>
      </c>
      <c r="BM80" s="102"/>
      <c r="BN80" s="103"/>
      <c r="BO80" s="106"/>
      <c r="BP80" s="41"/>
      <c r="BQ80" s="42"/>
      <c r="BR80" s="226" t="str">
        <f>$B80</f>
        <v>Peatland Protection</v>
      </c>
      <c r="BS80" s="102"/>
      <c r="BT80" s="103"/>
      <c r="BU80" s="106"/>
      <c r="BV80" s="41"/>
      <c r="BW80" s="42"/>
      <c r="BX80" s="226" t="str">
        <f>$B80</f>
        <v>Peatland Protection</v>
      </c>
      <c r="BY80" s="102"/>
      <c r="BZ80" s="103"/>
      <c r="CA80" s="106"/>
      <c r="CB80" s="41"/>
      <c r="CC80" s="42"/>
      <c r="CD80" s="226" t="str">
        <f>$B80</f>
        <v>Peatland Protection</v>
      </c>
      <c r="CE80" s="102"/>
      <c r="CF80" s="103"/>
      <c r="CG80" s="106"/>
      <c r="CH80" s="41"/>
      <c r="CI80" s="42"/>
      <c r="CJ80" s="176"/>
      <c r="CK80" s="230" t="str">
        <f>$B80</f>
        <v>Peatland Protection</v>
      </c>
      <c r="CL80" s="102"/>
      <c r="CM80" s="103"/>
      <c r="CN80" s="106"/>
      <c r="CO80" s="41"/>
      <c r="CP80" s="42"/>
      <c r="CQ80" s="226" t="str">
        <f>$B80</f>
        <v>Peatland Protection</v>
      </c>
      <c r="CR80" s="102"/>
      <c r="CS80" s="103"/>
      <c r="CT80" s="106"/>
      <c r="CU80" s="41"/>
      <c r="CV80" s="42"/>
      <c r="CW80" s="230" t="str">
        <f>$B80</f>
        <v>Peatland Protection</v>
      </c>
      <c r="CX80" s="102"/>
      <c r="CY80" s="103"/>
      <c r="CZ80" s="106"/>
      <c r="DA80" s="41"/>
      <c r="DB80" s="42"/>
      <c r="DC80" s="230" t="str">
        <f>$B80</f>
        <v>Peatland Protection</v>
      </c>
      <c r="DD80" s="102"/>
      <c r="DE80" s="103"/>
      <c r="DF80" s="106"/>
      <c r="DG80" s="41"/>
      <c r="DH80" s="42"/>
      <c r="DI80" s="230" t="str">
        <f>$B80</f>
        <v>Peatland Protection</v>
      </c>
      <c r="DJ80" s="102"/>
      <c r="DK80" s="103"/>
      <c r="DL80" s="106"/>
      <c r="DM80" s="41"/>
      <c r="DN80" s="42"/>
      <c r="DO80" s="230" t="str">
        <f>$B80</f>
        <v>Peatland Protection</v>
      </c>
      <c r="DP80" s="102"/>
      <c r="DQ80" s="103"/>
      <c r="DR80" s="106"/>
      <c r="DS80" s="41"/>
      <c r="DT80" s="42"/>
      <c r="DU80" s="230" t="str">
        <f>$B80</f>
        <v>Peatland Protection</v>
      </c>
      <c r="DV80" s="102"/>
      <c r="DW80" s="103"/>
      <c r="DX80" s="106"/>
      <c r="DY80" s="41"/>
      <c r="DZ80" s="42"/>
      <c r="EA80" s="176">
        <f t="shared" ref="EA80:EA97" si="217">SUM(CM80+CS80+CY80+DE80+DK80+DQ80+DW80)+SUM(CP80+CV80+DB80+DH80+DN80+DT80+DZ80)</f>
        <v>0</v>
      </c>
      <c r="EB80" s="230" t="str">
        <f>$B80</f>
        <v>Peatland Protection</v>
      </c>
      <c r="EC80" s="102"/>
      <c r="ED80" s="103"/>
      <c r="EE80" s="106"/>
      <c r="EF80" s="41"/>
      <c r="EG80" s="42"/>
      <c r="EH80" s="226" t="str">
        <f>$B80</f>
        <v>Peatland Protection</v>
      </c>
      <c r="EI80" s="102"/>
      <c r="EJ80" s="103"/>
      <c r="EK80" s="106"/>
      <c r="EL80" s="41"/>
      <c r="EM80" s="42"/>
      <c r="EN80" s="230" t="str">
        <f>$B80</f>
        <v>Peatland Protection</v>
      </c>
      <c r="EO80" s="102"/>
      <c r="EP80" s="103"/>
      <c r="EQ80" s="106"/>
      <c r="ER80" s="41"/>
      <c r="ES80" s="42"/>
      <c r="ET80" s="230" t="str">
        <f>$B80</f>
        <v>Peatland Protection</v>
      </c>
      <c r="EU80" s="102"/>
      <c r="EV80" s="103"/>
      <c r="EW80" s="106"/>
      <c r="EX80" s="41"/>
      <c r="EY80" s="42"/>
      <c r="EZ80" s="230" t="str">
        <f>$B80</f>
        <v>Peatland Protection</v>
      </c>
      <c r="FA80" s="102"/>
      <c r="FB80" s="103"/>
      <c r="FC80" s="106"/>
      <c r="FD80" s="41"/>
      <c r="FE80" s="42"/>
      <c r="FF80" s="230" t="str">
        <f>$B80</f>
        <v>Peatland Protection</v>
      </c>
      <c r="FG80" s="102"/>
      <c r="FH80" s="103"/>
      <c r="FI80" s="106"/>
      <c r="FJ80" s="41"/>
      <c r="FK80" s="42"/>
      <c r="FL80" s="230" t="str">
        <f>$B80</f>
        <v>Peatland Protection</v>
      </c>
      <c r="FM80" s="102"/>
      <c r="FN80" s="103"/>
      <c r="FO80" s="106"/>
      <c r="FP80" s="41"/>
      <c r="FQ80" s="42"/>
      <c r="FR80" s="176">
        <f t="shared" ref="FR80:FR97" si="218">SUM(ED80+EJ80+EP80+EV80+FB80+FH80+FN80)+SUM(EG80+EM80+ES80+EY80+FE80+FK80+FQ80)</f>
        <v>0</v>
      </c>
      <c r="FS80" s="34"/>
      <c r="FT80" s="34"/>
      <c r="FU80" s="34"/>
      <c r="FV80" s="33"/>
      <c r="FW80" s="37"/>
    </row>
    <row r="81" spans="1:179" ht="12.6" customHeight="1">
      <c r="A81" s="1094"/>
      <c r="B81" s="222" t="s">
        <v>550</v>
      </c>
      <c r="C81" s="226" t="str">
        <f>$B81</f>
        <v>Mangrove Protection</v>
      </c>
      <c r="D81" s="102"/>
      <c r="E81" s="103"/>
      <c r="F81" s="106"/>
      <c r="G81" s="41"/>
      <c r="H81" s="42"/>
      <c r="I81" s="226" t="str">
        <f>$B81</f>
        <v>Mangrove Protection</v>
      </c>
      <c r="J81" s="102"/>
      <c r="K81" s="103"/>
      <c r="L81" s="106"/>
      <c r="M81" s="41"/>
      <c r="N81" s="42"/>
      <c r="O81" s="226" t="str">
        <f>$B81</f>
        <v>Mangrove Protection</v>
      </c>
      <c r="P81" s="99"/>
      <c r="Q81" s="100"/>
      <c r="R81" s="106"/>
      <c r="S81" s="55"/>
      <c r="T81" s="56"/>
      <c r="U81" s="226" t="str">
        <f>$B81</f>
        <v>Mangrove Protection</v>
      </c>
      <c r="V81" s="99"/>
      <c r="W81" s="100"/>
      <c r="X81" s="106"/>
      <c r="Y81" s="55"/>
      <c r="Z81" s="56"/>
      <c r="AA81" s="226" t="str">
        <f>$B81</f>
        <v>Mangrove Protection</v>
      </c>
      <c r="AB81" s="99"/>
      <c r="AC81" s="100"/>
      <c r="AD81" s="106"/>
      <c r="AE81" s="55"/>
      <c r="AF81" s="56"/>
      <c r="AG81" s="226" t="str">
        <f>$B81</f>
        <v>Mangrove Protection</v>
      </c>
      <c r="AH81" s="99"/>
      <c r="AI81" s="100"/>
      <c r="AJ81" s="106"/>
      <c r="AK81" s="55"/>
      <c r="AL81" s="56"/>
      <c r="AM81" s="226" t="str">
        <f>$B81</f>
        <v>Mangrove Protection</v>
      </c>
      <c r="AN81" s="99"/>
      <c r="AO81" s="100"/>
      <c r="AP81" s="106"/>
      <c r="AQ81" s="55"/>
      <c r="AR81" s="56"/>
      <c r="AS81" s="176">
        <f>SUM(E81+K81+Q81+W81+AC81+AI81+AO81)+SUM(H81+N81+T81+Z81+AF81+AL81+AR81)</f>
        <v>0</v>
      </c>
      <c r="AT81" s="226" t="str">
        <f>$B81</f>
        <v>Mangrove Protection</v>
      </c>
      <c r="AU81" s="99"/>
      <c r="AV81" s="100"/>
      <c r="AW81" s="104"/>
      <c r="AX81" s="55"/>
      <c r="AY81" s="56"/>
      <c r="AZ81" s="226" t="str">
        <f>$B81</f>
        <v>Mangrove Protection</v>
      </c>
      <c r="BA81" s="99"/>
      <c r="BB81" s="100"/>
      <c r="BC81" s="104"/>
      <c r="BD81" s="55"/>
      <c r="BE81" s="56"/>
      <c r="BF81" s="226" t="str">
        <f>$B81</f>
        <v>Mangrove Protection</v>
      </c>
      <c r="BG81" s="99"/>
      <c r="BH81" s="100"/>
      <c r="BI81" s="104"/>
      <c r="BJ81" s="55"/>
      <c r="BK81" s="56"/>
      <c r="BL81" s="226" t="str">
        <f>$B81</f>
        <v>Mangrove Protection</v>
      </c>
      <c r="BM81" s="99"/>
      <c r="BN81" s="100"/>
      <c r="BO81" s="104"/>
      <c r="BP81" s="55"/>
      <c r="BQ81" s="56"/>
      <c r="BR81" s="226" t="str">
        <f>$B81</f>
        <v>Mangrove Protection</v>
      </c>
      <c r="BS81" s="99"/>
      <c r="BT81" s="100"/>
      <c r="BU81" s="104"/>
      <c r="BV81" s="55"/>
      <c r="BW81" s="56"/>
      <c r="BX81" s="226" t="str">
        <f>$B81</f>
        <v>Mangrove Protection</v>
      </c>
      <c r="BY81" s="102"/>
      <c r="BZ81" s="103"/>
      <c r="CA81" s="106"/>
      <c r="CB81" s="41"/>
      <c r="CC81" s="42"/>
      <c r="CD81" s="226" t="str">
        <f>$B81</f>
        <v>Mangrove Protection</v>
      </c>
      <c r="CE81" s="102"/>
      <c r="CF81" s="103"/>
      <c r="CG81" s="106"/>
      <c r="CH81" s="41"/>
      <c r="CI81" s="42"/>
      <c r="CJ81" s="176"/>
      <c r="CK81" s="230" t="str">
        <f t="shared" ref="CK81:CK108" si="219">$B81</f>
        <v>Mangrove Protection</v>
      </c>
      <c r="CL81" s="102"/>
      <c r="CM81" s="103"/>
      <c r="CN81" s="106"/>
      <c r="CO81" s="41"/>
      <c r="CP81" s="42"/>
      <c r="CQ81" s="226" t="str">
        <f>$B81</f>
        <v>Mangrove Protection</v>
      </c>
      <c r="CR81" s="102"/>
      <c r="CS81" s="103"/>
      <c r="CT81" s="106"/>
      <c r="CU81" s="41"/>
      <c r="CV81" s="42"/>
      <c r="CW81" s="226" t="str">
        <f>$B81</f>
        <v>Mangrove Protection</v>
      </c>
      <c r="CX81" s="102"/>
      <c r="CY81" s="103"/>
      <c r="CZ81" s="106"/>
      <c r="DA81" s="41"/>
      <c r="DB81" s="42"/>
      <c r="DC81" s="226" t="str">
        <f>$B81</f>
        <v>Mangrove Protection</v>
      </c>
      <c r="DD81" s="102"/>
      <c r="DE81" s="103"/>
      <c r="DF81" s="106"/>
      <c r="DG81" s="41"/>
      <c r="DH81" s="42"/>
      <c r="DI81" s="226" t="str">
        <f>$B81</f>
        <v>Mangrove Protection</v>
      </c>
      <c r="DJ81" s="102"/>
      <c r="DK81" s="103"/>
      <c r="DL81" s="106"/>
      <c r="DM81" s="41"/>
      <c r="DN81" s="42"/>
      <c r="DO81" s="226" t="str">
        <f>$B81</f>
        <v>Mangrove Protection</v>
      </c>
      <c r="DP81" s="102"/>
      <c r="DQ81" s="103"/>
      <c r="DR81" s="106"/>
      <c r="DS81" s="41"/>
      <c r="DT81" s="42"/>
      <c r="DU81" s="226" t="str">
        <f>$B81</f>
        <v>Mangrove Protection</v>
      </c>
      <c r="DV81" s="102"/>
      <c r="DW81" s="103"/>
      <c r="DX81" s="106"/>
      <c r="DY81" s="41"/>
      <c r="DZ81" s="42"/>
      <c r="EA81" s="176">
        <f t="shared" si="217"/>
        <v>0</v>
      </c>
      <c r="EB81" s="226" t="str">
        <f>$B81</f>
        <v>Mangrove Protection</v>
      </c>
      <c r="EC81" s="102"/>
      <c r="ED81" s="103"/>
      <c r="EE81" s="106"/>
      <c r="EF81" s="41"/>
      <c r="EG81" s="42"/>
      <c r="EH81" s="226" t="str">
        <f>$B81</f>
        <v>Mangrove Protection</v>
      </c>
      <c r="EI81" s="102"/>
      <c r="EJ81" s="103"/>
      <c r="EK81" s="106"/>
      <c r="EL81" s="41"/>
      <c r="EM81" s="42"/>
      <c r="EN81" s="226" t="str">
        <f>$B81</f>
        <v>Mangrove Protection</v>
      </c>
      <c r="EO81" s="102"/>
      <c r="EP81" s="103"/>
      <c r="EQ81" s="106"/>
      <c r="ER81" s="41"/>
      <c r="ES81" s="42"/>
      <c r="ET81" s="226" t="str">
        <f>$B81</f>
        <v>Mangrove Protection</v>
      </c>
      <c r="EU81" s="102"/>
      <c r="EV81" s="103"/>
      <c r="EW81" s="106"/>
      <c r="EX81" s="41"/>
      <c r="EY81" s="42"/>
      <c r="EZ81" s="226" t="str">
        <f>$B81</f>
        <v>Mangrove Protection</v>
      </c>
      <c r="FA81" s="102"/>
      <c r="FB81" s="103"/>
      <c r="FC81" s="106"/>
      <c r="FD81" s="41"/>
      <c r="FE81" s="42"/>
      <c r="FF81" s="226" t="str">
        <f>$B81</f>
        <v>Mangrove Protection</v>
      </c>
      <c r="FG81" s="102"/>
      <c r="FH81" s="103"/>
      <c r="FI81" s="106"/>
      <c r="FJ81" s="41"/>
      <c r="FK81" s="42"/>
      <c r="FL81" s="226" t="str">
        <f>$B81</f>
        <v>Mangrove Protection</v>
      </c>
      <c r="FM81" s="102"/>
      <c r="FN81" s="103"/>
      <c r="FO81" s="106"/>
      <c r="FP81" s="41"/>
      <c r="FQ81" s="42"/>
      <c r="FR81" s="176">
        <f t="shared" si="218"/>
        <v>0</v>
      </c>
      <c r="FS81" s="34"/>
      <c r="FT81" s="34"/>
      <c r="FU81" s="34"/>
      <c r="FV81" s="33"/>
      <c r="FW81" s="37"/>
    </row>
    <row r="82" spans="1:179" ht="12.6" customHeight="1">
      <c r="A82" s="1094"/>
      <c r="B82" s="222" t="s">
        <v>79</v>
      </c>
      <c r="C82" s="230" t="str">
        <f t="shared" ref="C82:C107" si="220">$B82</f>
        <v>IP Forest Management</v>
      </c>
      <c r="D82" s="102"/>
      <c r="E82" s="103"/>
      <c r="F82" s="106"/>
      <c r="G82" s="41"/>
      <c r="H82" s="42"/>
      <c r="I82" s="230" t="str">
        <f t="shared" ref="I82:I107" si="221">$B82</f>
        <v>IP Forest Management</v>
      </c>
      <c r="J82" s="102"/>
      <c r="K82" s="103"/>
      <c r="L82" s="106"/>
      <c r="M82" s="41"/>
      <c r="N82" s="42"/>
      <c r="O82" s="230" t="str">
        <f t="shared" ref="O82:O107" si="222">$B82</f>
        <v>IP Forest Management</v>
      </c>
      <c r="P82" s="99"/>
      <c r="Q82" s="100"/>
      <c r="R82" s="106"/>
      <c r="S82" s="55"/>
      <c r="T82" s="56"/>
      <c r="U82" s="230" t="str">
        <f t="shared" ref="U82:U107" si="223">$B82</f>
        <v>IP Forest Management</v>
      </c>
      <c r="V82" s="99"/>
      <c r="W82" s="100"/>
      <c r="X82" s="106"/>
      <c r="Y82" s="55"/>
      <c r="Z82" s="56"/>
      <c r="AA82" s="230" t="str">
        <f t="shared" ref="AA82:AA107" si="224">$B82</f>
        <v>IP Forest Management</v>
      </c>
      <c r="AB82" s="99"/>
      <c r="AC82" s="100"/>
      <c r="AD82" s="106"/>
      <c r="AE82" s="55"/>
      <c r="AF82" s="56"/>
      <c r="AG82" s="230" t="str">
        <f t="shared" ref="AG82:AG107" si="225">$B82</f>
        <v>IP Forest Management</v>
      </c>
      <c r="AH82" s="99"/>
      <c r="AI82" s="100"/>
      <c r="AJ82" s="106"/>
      <c r="AK82" s="55"/>
      <c r="AL82" s="56"/>
      <c r="AM82" s="230" t="str">
        <f t="shared" ref="AM82:AM107" si="226">$B82</f>
        <v>IP Forest Management</v>
      </c>
      <c r="AN82" s="99"/>
      <c r="AO82" s="100"/>
      <c r="AP82" s="106"/>
      <c r="AQ82" s="55"/>
      <c r="AR82" s="56"/>
      <c r="AS82" s="176">
        <f>SUM(E82+K82+Q82+W82+AC82+AI82+AO82)+SUM(H82+N82+T82+Z82+AF82+AL82+AR82)</f>
        <v>0</v>
      </c>
      <c r="AT82" s="229" t="str">
        <f t="shared" ref="AT82:AT107" si="227">$B82</f>
        <v>IP Forest Management</v>
      </c>
      <c r="AU82" s="102"/>
      <c r="AV82" s="103"/>
      <c r="AW82" s="106"/>
      <c r="AX82" s="41"/>
      <c r="AY82" s="42"/>
      <c r="AZ82" s="230" t="str">
        <f t="shared" ref="AZ82:AZ107" si="228">$B82</f>
        <v>IP Forest Management</v>
      </c>
      <c r="BA82" s="102"/>
      <c r="BB82" s="103"/>
      <c r="BC82" s="106"/>
      <c r="BD82" s="41"/>
      <c r="BE82" s="42"/>
      <c r="BF82" s="230" t="str">
        <f t="shared" ref="BF82:BF107" si="229">$B82</f>
        <v>IP Forest Management</v>
      </c>
      <c r="BG82" s="102"/>
      <c r="BH82" s="103"/>
      <c r="BI82" s="106"/>
      <c r="BJ82" s="41"/>
      <c r="BK82" s="42"/>
      <c r="BL82" s="230" t="str">
        <f t="shared" ref="BL82:BL107" si="230">$B82</f>
        <v>IP Forest Management</v>
      </c>
      <c r="BM82" s="102"/>
      <c r="BN82" s="103"/>
      <c r="BO82" s="106"/>
      <c r="BP82" s="41"/>
      <c r="BQ82" s="42"/>
      <c r="BR82" s="230" t="str">
        <f t="shared" ref="BR82:BR107" si="231">$B82</f>
        <v>IP Forest Management</v>
      </c>
      <c r="BS82" s="102"/>
      <c r="BT82" s="103"/>
      <c r="BU82" s="106"/>
      <c r="BV82" s="41"/>
      <c r="BW82" s="42"/>
      <c r="BX82" s="230" t="str">
        <f t="shared" ref="BX82:BX107" si="232">$B82</f>
        <v>IP Forest Management</v>
      </c>
      <c r="BY82" s="102"/>
      <c r="BZ82" s="103"/>
      <c r="CA82" s="106"/>
      <c r="CB82" s="41"/>
      <c r="CC82" s="42"/>
      <c r="CD82" s="230" t="str">
        <f t="shared" ref="CD82:CD107" si="233">$B82</f>
        <v>IP Forest Management</v>
      </c>
      <c r="CE82" s="102"/>
      <c r="CF82" s="103"/>
      <c r="CG82" s="106"/>
      <c r="CH82" s="41"/>
      <c r="CI82" s="42"/>
      <c r="CJ82" s="176"/>
      <c r="CK82" s="230" t="str">
        <f t="shared" si="219"/>
        <v>IP Forest Management</v>
      </c>
      <c r="CL82" s="102"/>
      <c r="CM82" s="103"/>
      <c r="CN82" s="106"/>
      <c r="CO82" s="41"/>
      <c r="CP82" s="42"/>
      <c r="CQ82" s="230" t="str">
        <f t="shared" ref="CQ82:CQ107" si="234">$B82</f>
        <v>IP Forest Management</v>
      </c>
      <c r="CR82" s="102"/>
      <c r="CS82" s="103"/>
      <c r="CT82" s="106"/>
      <c r="CU82" s="41"/>
      <c r="CV82" s="42"/>
      <c r="CW82" s="229" t="str">
        <f t="shared" ref="CW82:CW107" si="235">$B82</f>
        <v>IP Forest Management</v>
      </c>
      <c r="CX82" s="102"/>
      <c r="CY82" s="103"/>
      <c r="CZ82" s="106"/>
      <c r="DA82" s="41"/>
      <c r="DB82" s="42"/>
      <c r="DC82" s="229" t="str">
        <f t="shared" ref="DC82:DC107" si="236">$B82</f>
        <v>IP Forest Management</v>
      </c>
      <c r="DD82" s="102"/>
      <c r="DE82" s="103"/>
      <c r="DF82" s="106"/>
      <c r="DG82" s="41"/>
      <c r="DH82" s="42"/>
      <c r="DI82" s="229" t="str">
        <f t="shared" ref="DI82:DI107" si="237">$B82</f>
        <v>IP Forest Management</v>
      </c>
      <c r="DJ82" s="102"/>
      <c r="DK82" s="103"/>
      <c r="DL82" s="106"/>
      <c r="DM82" s="41"/>
      <c r="DN82" s="42"/>
      <c r="DO82" s="229" t="str">
        <f t="shared" ref="DO82:DO107" si="238">$B82</f>
        <v>IP Forest Management</v>
      </c>
      <c r="DP82" s="102"/>
      <c r="DQ82" s="103"/>
      <c r="DR82" s="106"/>
      <c r="DS82" s="41"/>
      <c r="DT82" s="42"/>
      <c r="DU82" s="229" t="str">
        <f t="shared" ref="DU82:DU107" si="239">$B82</f>
        <v>IP Forest Management</v>
      </c>
      <c r="DV82" s="102"/>
      <c r="DW82" s="103"/>
      <c r="DX82" s="106"/>
      <c r="DY82" s="41"/>
      <c r="DZ82" s="42"/>
      <c r="EA82" s="176">
        <f t="shared" si="217"/>
        <v>0</v>
      </c>
      <c r="EB82" s="229" t="str">
        <f t="shared" ref="EB82:EB107" si="240">$B82</f>
        <v>IP Forest Management</v>
      </c>
      <c r="EC82" s="102"/>
      <c r="ED82" s="103"/>
      <c r="EE82" s="106"/>
      <c r="EF82" s="41"/>
      <c r="EG82" s="42"/>
      <c r="EH82" s="230" t="str">
        <f t="shared" ref="EH82:EH107" si="241">$B82</f>
        <v>IP Forest Management</v>
      </c>
      <c r="EI82" s="102"/>
      <c r="EJ82" s="103"/>
      <c r="EK82" s="106"/>
      <c r="EL82" s="41"/>
      <c r="EM82" s="42"/>
      <c r="EN82" s="229" t="str">
        <f t="shared" ref="EN82:EN107" si="242">$B82</f>
        <v>IP Forest Management</v>
      </c>
      <c r="EO82" s="102"/>
      <c r="EP82" s="103"/>
      <c r="EQ82" s="106"/>
      <c r="ER82" s="41"/>
      <c r="ES82" s="42"/>
      <c r="ET82" s="229" t="str">
        <f t="shared" ref="ET82:ET107" si="243">$B82</f>
        <v>IP Forest Management</v>
      </c>
      <c r="EU82" s="102"/>
      <c r="EV82" s="103"/>
      <c r="EW82" s="106"/>
      <c r="EX82" s="41"/>
      <c r="EY82" s="42"/>
      <c r="EZ82" s="229" t="str">
        <f t="shared" ref="EZ82:EZ107" si="244">$B82</f>
        <v>IP Forest Management</v>
      </c>
      <c r="FA82" s="102"/>
      <c r="FB82" s="103"/>
      <c r="FC82" s="106"/>
      <c r="FD82" s="41"/>
      <c r="FE82" s="42"/>
      <c r="FF82" s="229" t="str">
        <f t="shared" ref="FF82:FF107" si="245">$B82</f>
        <v>IP Forest Management</v>
      </c>
      <c r="FG82" s="102"/>
      <c r="FH82" s="103"/>
      <c r="FI82" s="106"/>
      <c r="FJ82" s="41"/>
      <c r="FK82" s="42"/>
      <c r="FL82" s="229" t="str">
        <f t="shared" ref="FL82:FL107" si="246">$B82</f>
        <v>IP Forest Management</v>
      </c>
      <c r="FM82" s="102"/>
      <c r="FN82" s="103"/>
      <c r="FO82" s="106"/>
      <c r="FP82" s="41"/>
      <c r="FQ82" s="42"/>
      <c r="FR82" s="176">
        <f t="shared" si="218"/>
        <v>0</v>
      </c>
      <c r="FS82" s="34"/>
      <c r="FT82" s="34"/>
      <c r="FU82" s="34"/>
      <c r="FV82" s="33"/>
      <c r="FW82" s="37"/>
    </row>
    <row r="83" spans="1:179" ht="12.6" customHeight="1">
      <c r="A83" s="1094"/>
      <c r="B83" s="222" t="s">
        <v>80</v>
      </c>
      <c r="C83" s="229" t="str">
        <f t="shared" si="220"/>
        <v>Forest Protection</v>
      </c>
      <c r="D83" s="102"/>
      <c r="E83" s="103"/>
      <c r="F83" s="106"/>
      <c r="G83" s="41"/>
      <c r="H83" s="42"/>
      <c r="I83" s="229" t="str">
        <f t="shared" si="221"/>
        <v>Forest Protection</v>
      </c>
      <c r="J83" s="102"/>
      <c r="K83" s="103"/>
      <c r="L83" s="106"/>
      <c r="M83" s="41"/>
      <c r="N83" s="42"/>
      <c r="O83" s="229" t="str">
        <f t="shared" si="222"/>
        <v>Forest Protection</v>
      </c>
      <c r="P83" s="99"/>
      <c r="Q83" s="100"/>
      <c r="R83" s="106"/>
      <c r="S83" s="55"/>
      <c r="T83" s="56"/>
      <c r="U83" s="229" t="str">
        <f t="shared" si="223"/>
        <v>Forest Protection</v>
      </c>
      <c r="V83" s="99"/>
      <c r="W83" s="100"/>
      <c r="X83" s="106"/>
      <c r="Y83" s="55"/>
      <c r="Z83" s="56"/>
      <c r="AA83" s="229" t="str">
        <f t="shared" si="224"/>
        <v>Forest Protection</v>
      </c>
      <c r="AB83" s="99"/>
      <c r="AC83" s="100"/>
      <c r="AD83" s="106"/>
      <c r="AE83" s="55"/>
      <c r="AF83" s="56"/>
      <c r="AG83" s="229" t="str">
        <f t="shared" si="225"/>
        <v>Forest Protection</v>
      </c>
      <c r="AH83" s="99"/>
      <c r="AI83" s="100"/>
      <c r="AJ83" s="106"/>
      <c r="AK83" s="55"/>
      <c r="AL83" s="56"/>
      <c r="AM83" s="229" t="str">
        <f t="shared" si="226"/>
        <v>Forest Protection</v>
      </c>
      <c r="AN83" s="99"/>
      <c r="AO83" s="100"/>
      <c r="AP83" s="106"/>
      <c r="AQ83" s="55"/>
      <c r="AR83" s="56"/>
      <c r="AS83" s="176">
        <f>SUM(E83+K83+Q83+W83+AC83+AI83+AO83)+SUM(H83+N83+T83+Z83+AF83+AL83+AR83)</f>
        <v>0</v>
      </c>
      <c r="AT83" s="233" t="str">
        <f t="shared" si="227"/>
        <v>Forest Protection</v>
      </c>
      <c r="AU83" s="102"/>
      <c r="AV83" s="103"/>
      <c r="AW83" s="106"/>
      <c r="AX83" s="41"/>
      <c r="AY83" s="42"/>
      <c r="AZ83" s="229" t="str">
        <f t="shared" si="228"/>
        <v>Forest Protection</v>
      </c>
      <c r="BA83" s="102"/>
      <c r="BB83" s="103"/>
      <c r="BC83" s="106"/>
      <c r="BD83" s="41"/>
      <c r="BE83" s="42"/>
      <c r="BF83" s="229" t="str">
        <f t="shared" si="229"/>
        <v>Forest Protection</v>
      </c>
      <c r="BG83" s="102"/>
      <c r="BH83" s="103"/>
      <c r="BI83" s="106"/>
      <c r="BJ83" s="41"/>
      <c r="BK83" s="42"/>
      <c r="BL83" s="229" t="str">
        <f t="shared" si="230"/>
        <v>Forest Protection</v>
      </c>
      <c r="BM83" s="102"/>
      <c r="BN83" s="103"/>
      <c r="BO83" s="106"/>
      <c r="BP83" s="41"/>
      <c r="BQ83" s="42"/>
      <c r="BR83" s="229" t="str">
        <f t="shared" si="231"/>
        <v>Forest Protection</v>
      </c>
      <c r="BS83" s="102"/>
      <c r="BT83" s="103"/>
      <c r="BU83" s="106"/>
      <c r="BV83" s="41"/>
      <c r="BW83" s="42"/>
      <c r="BX83" s="229" t="str">
        <f t="shared" si="232"/>
        <v>Forest Protection</v>
      </c>
      <c r="BY83" s="102"/>
      <c r="BZ83" s="103"/>
      <c r="CA83" s="106"/>
      <c r="CB83" s="41"/>
      <c r="CC83" s="42"/>
      <c r="CD83" s="229" t="str">
        <f t="shared" si="233"/>
        <v>Forest Protection</v>
      </c>
      <c r="CE83" s="102"/>
      <c r="CF83" s="103"/>
      <c r="CG83" s="106"/>
      <c r="CH83" s="41"/>
      <c r="CI83" s="42"/>
      <c r="CJ83" s="176"/>
      <c r="CK83" s="230" t="str">
        <f t="shared" si="219"/>
        <v>Forest Protection</v>
      </c>
      <c r="CL83" s="102"/>
      <c r="CM83" s="103"/>
      <c r="CN83" s="106"/>
      <c r="CO83" s="41"/>
      <c r="CP83" s="42"/>
      <c r="CQ83" s="229" t="str">
        <f>$B83</f>
        <v>Forest Protection</v>
      </c>
      <c r="CR83" s="102"/>
      <c r="CS83" s="103"/>
      <c r="CT83" s="106"/>
      <c r="CU83" s="41"/>
      <c r="CV83" s="42"/>
      <c r="CW83" s="233" t="str">
        <f>$B83</f>
        <v>Forest Protection</v>
      </c>
      <c r="CX83" s="102"/>
      <c r="CY83" s="103"/>
      <c r="CZ83" s="106"/>
      <c r="DA83" s="41"/>
      <c r="DB83" s="42"/>
      <c r="DC83" s="233" t="str">
        <f>$B83</f>
        <v>Forest Protection</v>
      </c>
      <c r="DD83" s="102"/>
      <c r="DE83" s="103"/>
      <c r="DF83" s="106"/>
      <c r="DG83" s="41"/>
      <c r="DH83" s="42"/>
      <c r="DI83" s="233" t="str">
        <f>$B83</f>
        <v>Forest Protection</v>
      </c>
      <c r="DJ83" s="102"/>
      <c r="DK83" s="103"/>
      <c r="DL83" s="106"/>
      <c r="DM83" s="41"/>
      <c r="DN83" s="42"/>
      <c r="DO83" s="233" t="str">
        <f>$B83</f>
        <v>Forest Protection</v>
      </c>
      <c r="DP83" s="102"/>
      <c r="DQ83" s="103"/>
      <c r="DR83" s="106"/>
      <c r="DS83" s="41"/>
      <c r="DT83" s="42"/>
      <c r="DU83" s="233" t="str">
        <f>$B83</f>
        <v>Forest Protection</v>
      </c>
      <c r="DV83" s="102"/>
      <c r="DW83" s="103"/>
      <c r="DX83" s="106"/>
      <c r="DY83" s="41"/>
      <c r="DZ83" s="42"/>
      <c r="EA83" s="176">
        <f t="shared" si="217"/>
        <v>0</v>
      </c>
      <c r="EB83" s="233" t="str">
        <f>$B83</f>
        <v>Forest Protection</v>
      </c>
      <c r="EC83" s="102"/>
      <c r="ED83" s="103"/>
      <c r="EE83" s="106"/>
      <c r="EF83" s="41"/>
      <c r="EG83" s="42"/>
      <c r="EH83" s="229" t="str">
        <f>$B83</f>
        <v>Forest Protection</v>
      </c>
      <c r="EI83" s="102"/>
      <c r="EJ83" s="103"/>
      <c r="EK83" s="106"/>
      <c r="EL83" s="41"/>
      <c r="EM83" s="42"/>
      <c r="EN83" s="233" t="str">
        <f>$B83</f>
        <v>Forest Protection</v>
      </c>
      <c r="EO83" s="102"/>
      <c r="EP83" s="103"/>
      <c r="EQ83" s="106"/>
      <c r="ER83" s="41"/>
      <c r="ES83" s="42"/>
      <c r="ET83" s="233" t="str">
        <f>$B83</f>
        <v>Forest Protection</v>
      </c>
      <c r="EU83" s="102"/>
      <c r="EV83" s="103"/>
      <c r="EW83" s="106"/>
      <c r="EX83" s="41"/>
      <c r="EY83" s="42"/>
      <c r="EZ83" s="233" t="str">
        <f>$B83</f>
        <v>Forest Protection</v>
      </c>
      <c r="FA83" s="102"/>
      <c r="FB83" s="103"/>
      <c r="FC83" s="106"/>
      <c r="FD83" s="41"/>
      <c r="FE83" s="42"/>
      <c r="FF83" s="233" t="str">
        <f>$B83</f>
        <v>Forest Protection</v>
      </c>
      <c r="FG83" s="102"/>
      <c r="FH83" s="103"/>
      <c r="FI83" s="106"/>
      <c r="FJ83" s="41"/>
      <c r="FK83" s="42"/>
      <c r="FL83" s="233" t="str">
        <f>$B83</f>
        <v>Forest Protection</v>
      </c>
      <c r="FM83" s="102"/>
      <c r="FN83" s="103"/>
      <c r="FO83" s="106"/>
      <c r="FP83" s="41"/>
      <c r="FQ83" s="42"/>
      <c r="FR83" s="176">
        <f t="shared" si="218"/>
        <v>0</v>
      </c>
      <c r="FS83" s="32"/>
      <c r="FT83" s="34"/>
      <c r="FU83" s="34"/>
      <c r="FV83" s="35"/>
      <c r="FW83" s="36"/>
    </row>
    <row r="84" spans="1:179" ht="12.6" customHeight="1">
      <c r="A84" s="1094"/>
      <c r="B84" s="222" t="s">
        <v>548</v>
      </c>
      <c r="C84" s="226" t="str">
        <f t="shared" si="220"/>
        <v>Sustainable Forest Management</v>
      </c>
      <c r="D84" s="99"/>
      <c r="E84" s="100"/>
      <c r="F84" s="104"/>
      <c r="G84" s="55"/>
      <c r="H84" s="56"/>
      <c r="I84" s="226" t="str">
        <f t="shared" si="221"/>
        <v>Sustainable Forest Management</v>
      </c>
      <c r="J84" s="99"/>
      <c r="K84" s="100"/>
      <c r="L84" s="104"/>
      <c r="M84" s="55"/>
      <c r="N84" s="56"/>
      <c r="O84" s="226" t="str">
        <f t="shared" si="222"/>
        <v>Sustainable Forest Management</v>
      </c>
      <c r="P84" s="99"/>
      <c r="Q84" s="100"/>
      <c r="R84" s="104"/>
      <c r="S84" s="55"/>
      <c r="T84" s="56"/>
      <c r="U84" s="226" t="str">
        <f t="shared" si="223"/>
        <v>Sustainable Forest Management</v>
      </c>
      <c r="V84" s="99"/>
      <c r="W84" s="100"/>
      <c r="X84" s="104"/>
      <c r="Y84" s="55"/>
      <c r="Z84" s="56"/>
      <c r="AA84" s="226" t="str">
        <f t="shared" si="224"/>
        <v>Sustainable Forest Management</v>
      </c>
      <c r="AB84" s="99"/>
      <c r="AC84" s="100"/>
      <c r="AD84" s="104"/>
      <c r="AE84" s="55"/>
      <c r="AF84" s="56"/>
      <c r="AG84" s="226" t="str">
        <f t="shared" si="225"/>
        <v>Sustainable Forest Management</v>
      </c>
      <c r="AH84" s="99"/>
      <c r="AI84" s="100"/>
      <c r="AJ84" s="104"/>
      <c r="AK84" s="55"/>
      <c r="AL84" s="56"/>
      <c r="AM84" s="226" t="str">
        <f t="shared" si="226"/>
        <v>Sustainable Forest Management</v>
      </c>
      <c r="AN84" s="99"/>
      <c r="AO84" s="100"/>
      <c r="AP84" s="104"/>
      <c r="AQ84" s="55"/>
      <c r="AR84" s="56"/>
      <c r="AS84" s="176"/>
      <c r="AT84" s="226" t="str">
        <f t="shared" si="227"/>
        <v>Sustainable Forest Management</v>
      </c>
      <c r="AU84" s="102"/>
      <c r="AV84" s="103"/>
      <c r="AW84" s="106"/>
      <c r="AX84" s="41"/>
      <c r="AY84" s="42"/>
      <c r="AZ84" s="226" t="str">
        <f t="shared" si="228"/>
        <v>Sustainable Forest Management</v>
      </c>
      <c r="BA84" s="102"/>
      <c r="BB84" s="103"/>
      <c r="BC84" s="106"/>
      <c r="BD84" s="41"/>
      <c r="BE84" s="42"/>
      <c r="BF84" s="226" t="str">
        <f t="shared" si="229"/>
        <v>Sustainable Forest Management</v>
      </c>
      <c r="BG84" s="102"/>
      <c r="BH84" s="103"/>
      <c r="BI84" s="106"/>
      <c r="BJ84" s="41"/>
      <c r="BK84" s="42"/>
      <c r="BL84" s="226" t="str">
        <f t="shared" si="230"/>
        <v>Sustainable Forest Management</v>
      </c>
      <c r="BM84" s="102"/>
      <c r="BN84" s="103"/>
      <c r="BO84" s="106"/>
      <c r="BP84" s="41"/>
      <c r="BQ84" s="42"/>
      <c r="BR84" s="226" t="str">
        <f t="shared" si="231"/>
        <v>Sustainable Forest Management</v>
      </c>
      <c r="BS84" s="102"/>
      <c r="BT84" s="103"/>
      <c r="BU84" s="106"/>
      <c r="BV84" s="41"/>
      <c r="BW84" s="42"/>
      <c r="BX84" s="226" t="str">
        <f t="shared" si="232"/>
        <v>Sustainable Forest Management</v>
      </c>
      <c r="BY84" s="102"/>
      <c r="BZ84" s="103"/>
      <c r="CA84" s="106"/>
      <c r="CB84" s="41"/>
      <c r="CC84" s="42"/>
      <c r="CD84" s="226" t="str">
        <f t="shared" si="233"/>
        <v>Sustainable Forest Management</v>
      </c>
      <c r="CE84" s="102"/>
      <c r="CF84" s="103"/>
      <c r="CG84" s="106"/>
      <c r="CH84" s="41"/>
      <c r="CI84" s="42"/>
      <c r="CJ84" s="176"/>
      <c r="CK84" s="230" t="str">
        <f t="shared" si="219"/>
        <v>Sustainable Forest Management</v>
      </c>
      <c r="CL84" s="102"/>
      <c r="CM84" s="103"/>
      <c r="CN84" s="106"/>
      <c r="CO84" s="41"/>
      <c r="CP84" s="42"/>
      <c r="CQ84" s="226" t="str">
        <f>$B84</f>
        <v>Sustainable Forest Management</v>
      </c>
      <c r="CR84" s="125"/>
      <c r="CS84" s="126"/>
      <c r="CT84" s="113"/>
      <c r="CU84" s="51"/>
      <c r="CV84" s="52"/>
      <c r="CW84" s="226" t="str">
        <f>$B84</f>
        <v>Sustainable Forest Management</v>
      </c>
      <c r="CX84" s="125"/>
      <c r="CY84" s="126"/>
      <c r="CZ84" s="113"/>
      <c r="DA84" s="51"/>
      <c r="DB84" s="52"/>
      <c r="DC84" s="226" t="str">
        <f>$B84</f>
        <v>Sustainable Forest Management</v>
      </c>
      <c r="DD84" s="125"/>
      <c r="DE84" s="126"/>
      <c r="DF84" s="113"/>
      <c r="DG84" s="51"/>
      <c r="DH84" s="52"/>
      <c r="DI84" s="226" t="str">
        <f>$B84</f>
        <v>Sustainable Forest Management</v>
      </c>
      <c r="DJ84" s="125"/>
      <c r="DK84" s="126"/>
      <c r="DL84" s="113"/>
      <c r="DM84" s="51"/>
      <c r="DN84" s="52"/>
      <c r="DO84" s="226" t="str">
        <f>$B84</f>
        <v>Sustainable Forest Management</v>
      </c>
      <c r="DP84" s="102"/>
      <c r="DQ84" s="103"/>
      <c r="DR84" s="106"/>
      <c r="DS84" s="41"/>
      <c r="DT84" s="42"/>
      <c r="DU84" s="226" t="str">
        <f>$B84</f>
        <v>Sustainable Forest Management</v>
      </c>
      <c r="DV84" s="102"/>
      <c r="DW84" s="103"/>
      <c r="DX84" s="106"/>
      <c r="DY84" s="41"/>
      <c r="DZ84" s="42"/>
      <c r="EA84" s="176">
        <f t="shared" si="217"/>
        <v>0</v>
      </c>
      <c r="EB84" s="226" t="str">
        <f>$B84</f>
        <v>Sustainable Forest Management</v>
      </c>
      <c r="EC84" s="125"/>
      <c r="ED84" s="126"/>
      <c r="EE84" s="113"/>
      <c r="EF84" s="51"/>
      <c r="EG84" s="52"/>
      <c r="EH84" s="226" t="str">
        <f>$B84</f>
        <v>Sustainable Forest Management</v>
      </c>
      <c r="EI84" s="125"/>
      <c r="EJ84" s="126"/>
      <c r="EK84" s="113"/>
      <c r="EL84" s="51"/>
      <c r="EM84" s="52"/>
      <c r="EN84" s="226" t="str">
        <f>$B84</f>
        <v>Sustainable Forest Management</v>
      </c>
      <c r="EO84" s="125"/>
      <c r="EP84" s="126"/>
      <c r="EQ84" s="113"/>
      <c r="ER84" s="51"/>
      <c r="ES84" s="52"/>
      <c r="ET84" s="226" t="str">
        <f>$B84</f>
        <v>Sustainable Forest Management</v>
      </c>
      <c r="EU84" s="102"/>
      <c r="EV84" s="103"/>
      <c r="EW84" s="106"/>
      <c r="EX84" s="41"/>
      <c r="EY84" s="42"/>
      <c r="EZ84" s="226" t="str">
        <f>$B84</f>
        <v>Sustainable Forest Management</v>
      </c>
      <c r="FA84" s="125"/>
      <c r="FB84" s="126"/>
      <c r="FC84" s="113"/>
      <c r="FD84" s="51"/>
      <c r="FE84" s="52"/>
      <c r="FF84" s="226" t="str">
        <f>$B84</f>
        <v>Sustainable Forest Management</v>
      </c>
      <c r="FG84" s="102"/>
      <c r="FH84" s="103"/>
      <c r="FI84" s="106"/>
      <c r="FJ84" s="41"/>
      <c r="FK84" s="42"/>
      <c r="FL84" s="226" t="str">
        <f>$B84</f>
        <v>Sustainable Forest Management</v>
      </c>
      <c r="FM84" s="102"/>
      <c r="FN84" s="103"/>
      <c r="FO84" s="106"/>
      <c r="FP84" s="41"/>
      <c r="FQ84" s="42"/>
      <c r="FR84" s="176">
        <f t="shared" si="218"/>
        <v>0</v>
      </c>
      <c r="FS84" s="34"/>
      <c r="FT84" s="34"/>
      <c r="FU84" s="34"/>
      <c r="FV84" s="33"/>
      <c r="FW84" s="37"/>
    </row>
    <row r="85" spans="1:179" ht="12.6" customHeight="1">
      <c r="A85" s="1094"/>
      <c r="B85" s="222" t="s">
        <v>544</v>
      </c>
      <c r="C85" s="226" t="str">
        <f t="shared" si="220"/>
        <v>Peatland Restoration</v>
      </c>
      <c r="D85" s="99"/>
      <c r="E85" s="100"/>
      <c r="F85" s="104"/>
      <c r="G85" s="55"/>
      <c r="H85" s="56"/>
      <c r="I85" s="226" t="str">
        <f t="shared" si="221"/>
        <v>Peatland Restoration</v>
      </c>
      <c r="J85" s="99"/>
      <c r="K85" s="100"/>
      <c r="L85" s="104"/>
      <c r="M85" s="55"/>
      <c r="N85" s="56"/>
      <c r="O85" s="226" t="str">
        <f t="shared" si="222"/>
        <v>Peatland Restoration</v>
      </c>
      <c r="P85" s="99"/>
      <c r="Q85" s="100"/>
      <c r="R85" s="104"/>
      <c r="S85" s="55"/>
      <c r="T85" s="56"/>
      <c r="U85" s="226" t="str">
        <f t="shared" si="223"/>
        <v>Peatland Restoration</v>
      </c>
      <c r="V85" s="99"/>
      <c r="W85" s="100"/>
      <c r="X85" s="104"/>
      <c r="Y85" s="55"/>
      <c r="Z85" s="56"/>
      <c r="AA85" s="226" t="str">
        <f t="shared" si="224"/>
        <v>Peatland Restoration</v>
      </c>
      <c r="AB85" s="99"/>
      <c r="AC85" s="100"/>
      <c r="AD85" s="104"/>
      <c r="AE85" s="55"/>
      <c r="AF85" s="56"/>
      <c r="AG85" s="226" t="str">
        <f t="shared" si="225"/>
        <v>Peatland Restoration</v>
      </c>
      <c r="AH85" s="99"/>
      <c r="AI85" s="100"/>
      <c r="AJ85" s="104"/>
      <c r="AK85" s="55"/>
      <c r="AL85" s="56"/>
      <c r="AM85" s="226" t="str">
        <f t="shared" si="226"/>
        <v>Peatland Restoration</v>
      </c>
      <c r="AN85" s="99"/>
      <c r="AO85" s="100"/>
      <c r="AP85" s="104"/>
      <c r="AQ85" s="55"/>
      <c r="AR85" s="56"/>
      <c r="AS85" s="176"/>
      <c r="AT85" s="226" t="str">
        <f t="shared" si="227"/>
        <v>Peatland Restoration</v>
      </c>
      <c r="AU85" s="102"/>
      <c r="AV85" s="103"/>
      <c r="AW85" s="106"/>
      <c r="AX85" s="41"/>
      <c r="AY85" s="42"/>
      <c r="AZ85" s="226" t="str">
        <f t="shared" si="228"/>
        <v>Peatland Restoration</v>
      </c>
      <c r="BA85" s="102"/>
      <c r="BB85" s="103"/>
      <c r="BC85" s="106"/>
      <c r="BD85" s="41"/>
      <c r="BE85" s="42"/>
      <c r="BF85" s="226" t="str">
        <f t="shared" si="229"/>
        <v>Peatland Restoration</v>
      </c>
      <c r="BG85" s="102"/>
      <c r="BH85" s="103"/>
      <c r="BI85" s="106"/>
      <c r="BJ85" s="41"/>
      <c r="BK85" s="42"/>
      <c r="BL85" s="226" t="str">
        <f t="shared" si="230"/>
        <v>Peatland Restoration</v>
      </c>
      <c r="BM85" s="102"/>
      <c r="BN85" s="103"/>
      <c r="BO85" s="106"/>
      <c r="BP85" s="41"/>
      <c r="BQ85" s="42"/>
      <c r="BR85" s="226" t="str">
        <f t="shared" si="231"/>
        <v>Peatland Restoration</v>
      </c>
      <c r="BS85" s="102"/>
      <c r="BT85" s="103"/>
      <c r="BU85" s="106"/>
      <c r="BV85" s="41"/>
      <c r="BW85" s="42"/>
      <c r="BX85" s="226" t="str">
        <f t="shared" si="232"/>
        <v>Peatland Restoration</v>
      </c>
      <c r="BY85" s="102"/>
      <c r="BZ85" s="103"/>
      <c r="CA85" s="106"/>
      <c r="CB85" s="41"/>
      <c r="CC85" s="42"/>
      <c r="CD85" s="226" t="str">
        <f t="shared" si="233"/>
        <v>Peatland Restoration</v>
      </c>
      <c r="CE85" s="102"/>
      <c r="CF85" s="103"/>
      <c r="CG85" s="106"/>
      <c r="CH85" s="41"/>
      <c r="CI85" s="42"/>
      <c r="CJ85" s="176"/>
      <c r="CK85" s="230" t="str">
        <f t="shared" si="219"/>
        <v>Peatland Restoration</v>
      </c>
      <c r="CL85" s="102"/>
      <c r="CM85" s="103"/>
      <c r="CN85" s="106"/>
      <c r="CO85" s="41"/>
      <c r="CP85" s="42"/>
      <c r="CQ85" s="226"/>
      <c r="CR85" s="125"/>
      <c r="CS85" s="126"/>
      <c r="CT85" s="113"/>
      <c r="CU85" s="51"/>
      <c r="CV85" s="52"/>
      <c r="CW85" s="226"/>
      <c r="CX85" s="125"/>
      <c r="CY85" s="126"/>
      <c r="CZ85" s="113"/>
      <c r="DA85" s="51"/>
      <c r="DB85" s="52"/>
      <c r="DC85" s="226"/>
      <c r="DD85" s="125"/>
      <c r="DE85" s="126"/>
      <c r="DF85" s="113"/>
      <c r="DG85" s="51"/>
      <c r="DH85" s="52"/>
      <c r="DI85" s="226"/>
      <c r="DJ85" s="125"/>
      <c r="DK85" s="126"/>
      <c r="DL85" s="113"/>
      <c r="DM85" s="51"/>
      <c r="DN85" s="52"/>
      <c r="DO85" s="226"/>
      <c r="DP85" s="102"/>
      <c r="DQ85" s="103"/>
      <c r="DR85" s="106"/>
      <c r="DS85" s="41"/>
      <c r="DT85" s="42"/>
      <c r="DU85" s="226"/>
      <c r="DV85" s="102"/>
      <c r="DW85" s="103"/>
      <c r="DX85" s="106"/>
      <c r="DY85" s="41"/>
      <c r="DZ85" s="42"/>
      <c r="EA85" s="176">
        <f t="shared" si="217"/>
        <v>0</v>
      </c>
      <c r="EB85" s="226"/>
      <c r="EC85" s="125"/>
      <c r="ED85" s="126"/>
      <c r="EE85" s="113"/>
      <c r="EF85" s="51"/>
      <c r="EG85" s="52"/>
      <c r="EH85" s="226"/>
      <c r="EI85" s="125"/>
      <c r="EJ85" s="126"/>
      <c r="EK85" s="113"/>
      <c r="EL85" s="51"/>
      <c r="EM85" s="52"/>
      <c r="EN85" s="226"/>
      <c r="EO85" s="125"/>
      <c r="EP85" s="126"/>
      <c r="EQ85" s="113"/>
      <c r="ER85" s="51"/>
      <c r="ES85" s="52"/>
      <c r="ET85" s="226"/>
      <c r="EU85" s="102"/>
      <c r="EV85" s="103"/>
      <c r="EW85" s="106"/>
      <c r="EX85" s="41"/>
      <c r="EY85" s="42"/>
      <c r="EZ85" s="226"/>
      <c r="FA85" s="125"/>
      <c r="FB85" s="126"/>
      <c r="FC85" s="113"/>
      <c r="FD85" s="51"/>
      <c r="FE85" s="52"/>
      <c r="FF85" s="226"/>
      <c r="FG85" s="102"/>
      <c r="FH85" s="103"/>
      <c r="FI85" s="106"/>
      <c r="FJ85" s="41"/>
      <c r="FK85" s="42"/>
      <c r="FL85" s="226"/>
      <c r="FM85" s="102"/>
      <c r="FN85" s="103"/>
      <c r="FO85" s="106"/>
      <c r="FP85" s="41"/>
      <c r="FQ85" s="42"/>
      <c r="FR85" s="176">
        <f t="shared" si="218"/>
        <v>0</v>
      </c>
      <c r="FS85" s="34"/>
      <c r="FT85" s="34"/>
      <c r="FU85" s="34"/>
      <c r="FV85" s="33"/>
      <c r="FW85" s="37"/>
    </row>
    <row r="86" spans="1:179" ht="12.6" customHeight="1">
      <c r="A86" s="1094"/>
      <c r="B86" s="222" t="s">
        <v>551</v>
      </c>
      <c r="C86" s="226" t="str">
        <f t="shared" si="220"/>
        <v>Mangrove Restoration</v>
      </c>
      <c r="D86" s="99"/>
      <c r="E86" s="100"/>
      <c r="F86" s="104"/>
      <c r="G86" s="55"/>
      <c r="H86" s="56"/>
      <c r="I86" s="226" t="str">
        <f t="shared" si="221"/>
        <v>Mangrove Restoration</v>
      </c>
      <c r="J86" s="99"/>
      <c r="K86" s="100"/>
      <c r="L86" s="104"/>
      <c r="M86" s="55"/>
      <c r="N86" s="56"/>
      <c r="O86" s="226" t="str">
        <f t="shared" si="222"/>
        <v>Mangrove Restoration</v>
      </c>
      <c r="P86" s="99"/>
      <c r="Q86" s="100"/>
      <c r="R86" s="104"/>
      <c r="S86" s="55"/>
      <c r="T86" s="56"/>
      <c r="U86" s="226" t="str">
        <f t="shared" si="223"/>
        <v>Mangrove Restoration</v>
      </c>
      <c r="V86" s="99"/>
      <c r="W86" s="100"/>
      <c r="X86" s="104"/>
      <c r="Y86" s="55"/>
      <c r="Z86" s="56"/>
      <c r="AA86" s="226" t="str">
        <f t="shared" si="224"/>
        <v>Mangrove Restoration</v>
      </c>
      <c r="AB86" s="99"/>
      <c r="AC86" s="100"/>
      <c r="AD86" s="104"/>
      <c r="AE86" s="55"/>
      <c r="AF86" s="56"/>
      <c r="AG86" s="226" t="str">
        <f t="shared" si="225"/>
        <v>Mangrove Restoration</v>
      </c>
      <c r="AH86" s="99"/>
      <c r="AI86" s="100"/>
      <c r="AJ86" s="104"/>
      <c r="AK86" s="55"/>
      <c r="AL86" s="56"/>
      <c r="AM86" s="226" t="str">
        <f t="shared" si="226"/>
        <v>Mangrove Restoration</v>
      </c>
      <c r="AN86" s="99"/>
      <c r="AO86" s="100"/>
      <c r="AP86" s="104"/>
      <c r="AQ86" s="55"/>
      <c r="AR86" s="56"/>
      <c r="AS86" s="176"/>
      <c r="AT86" s="226" t="str">
        <f t="shared" si="227"/>
        <v>Mangrove Restoration</v>
      </c>
      <c r="AU86" s="102"/>
      <c r="AV86" s="103"/>
      <c r="AW86" s="106"/>
      <c r="AX86" s="41"/>
      <c r="AY86" s="42"/>
      <c r="AZ86" s="226" t="str">
        <f t="shared" si="228"/>
        <v>Mangrove Restoration</v>
      </c>
      <c r="BA86" s="102"/>
      <c r="BB86" s="103"/>
      <c r="BC86" s="106"/>
      <c r="BD86" s="41"/>
      <c r="BE86" s="42"/>
      <c r="BF86" s="226" t="str">
        <f t="shared" si="229"/>
        <v>Mangrove Restoration</v>
      </c>
      <c r="BG86" s="102"/>
      <c r="BH86" s="103"/>
      <c r="BI86" s="106"/>
      <c r="BJ86" s="41"/>
      <c r="BK86" s="42"/>
      <c r="BL86" s="226" t="str">
        <f t="shared" si="230"/>
        <v>Mangrove Restoration</v>
      </c>
      <c r="BM86" s="102"/>
      <c r="BN86" s="103"/>
      <c r="BO86" s="106"/>
      <c r="BP86" s="41"/>
      <c r="BQ86" s="42"/>
      <c r="BR86" s="226" t="str">
        <f t="shared" si="231"/>
        <v>Mangrove Restoration</v>
      </c>
      <c r="BS86" s="102"/>
      <c r="BT86" s="103"/>
      <c r="BU86" s="106"/>
      <c r="BV86" s="41"/>
      <c r="BW86" s="42"/>
      <c r="BX86" s="226" t="str">
        <f t="shared" si="232"/>
        <v>Mangrove Restoration</v>
      </c>
      <c r="BY86" s="102"/>
      <c r="BZ86" s="103"/>
      <c r="CA86" s="106"/>
      <c r="CB86" s="41"/>
      <c r="CC86" s="42"/>
      <c r="CD86" s="226" t="str">
        <f t="shared" si="233"/>
        <v>Mangrove Restoration</v>
      </c>
      <c r="CE86" s="102"/>
      <c r="CF86" s="103"/>
      <c r="CG86" s="106"/>
      <c r="CH86" s="41"/>
      <c r="CI86" s="42"/>
      <c r="CJ86" s="176"/>
      <c r="CK86" s="230" t="str">
        <f t="shared" si="219"/>
        <v>Mangrove Restoration</v>
      </c>
      <c r="CL86" s="102"/>
      <c r="CM86" s="103"/>
      <c r="CN86" s="106"/>
      <c r="CO86" s="41"/>
      <c r="CP86" s="42"/>
      <c r="CQ86" s="226"/>
      <c r="CR86" s="125"/>
      <c r="CS86" s="126"/>
      <c r="CT86" s="113"/>
      <c r="CU86" s="51"/>
      <c r="CV86" s="52"/>
      <c r="CW86" s="226"/>
      <c r="CX86" s="125"/>
      <c r="CY86" s="126"/>
      <c r="CZ86" s="113"/>
      <c r="DA86" s="51"/>
      <c r="DB86" s="52"/>
      <c r="DC86" s="226"/>
      <c r="DD86" s="125"/>
      <c r="DE86" s="126"/>
      <c r="DF86" s="113"/>
      <c r="DG86" s="51"/>
      <c r="DH86" s="52"/>
      <c r="DI86" s="226"/>
      <c r="DJ86" s="125"/>
      <c r="DK86" s="126"/>
      <c r="DL86" s="113"/>
      <c r="DM86" s="51"/>
      <c r="DN86" s="52"/>
      <c r="DO86" s="226"/>
      <c r="DP86" s="102"/>
      <c r="DQ86" s="103"/>
      <c r="DR86" s="106"/>
      <c r="DS86" s="41"/>
      <c r="DT86" s="42"/>
      <c r="DU86" s="226"/>
      <c r="DV86" s="102"/>
      <c r="DW86" s="103"/>
      <c r="DX86" s="106"/>
      <c r="DY86" s="41"/>
      <c r="DZ86" s="42"/>
      <c r="EA86" s="176">
        <f t="shared" si="217"/>
        <v>0</v>
      </c>
      <c r="EB86" s="226"/>
      <c r="EC86" s="125"/>
      <c r="ED86" s="126"/>
      <c r="EE86" s="113"/>
      <c r="EF86" s="51"/>
      <c r="EG86" s="52"/>
      <c r="EH86" s="226"/>
      <c r="EI86" s="125"/>
      <c r="EJ86" s="126"/>
      <c r="EK86" s="113"/>
      <c r="EL86" s="51"/>
      <c r="EM86" s="52"/>
      <c r="EN86" s="226"/>
      <c r="EO86" s="125"/>
      <c r="EP86" s="126"/>
      <c r="EQ86" s="113"/>
      <c r="ER86" s="51"/>
      <c r="ES86" s="52"/>
      <c r="ET86" s="226"/>
      <c r="EU86" s="102"/>
      <c r="EV86" s="103"/>
      <c r="EW86" s="106"/>
      <c r="EX86" s="41"/>
      <c r="EY86" s="42"/>
      <c r="EZ86" s="226"/>
      <c r="FA86" s="125"/>
      <c r="FB86" s="126"/>
      <c r="FC86" s="113"/>
      <c r="FD86" s="51"/>
      <c r="FE86" s="52"/>
      <c r="FF86" s="226"/>
      <c r="FG86" s="102"/>
      <c r="FH86" s="103"/>
      <c r="FI86" s="106"/>
      <c r="FJ86" s="41"/>
      <c r="FK86" s="42"/>
      <c r="FL86" s="226"/>
      <c r="FM86" s="102"/>
      <c r="FN86" s="103"/>
      <c r="FO86" s="106"/>
      <c r="FP86" s="41"/>
      <c r="FQ86" s="42"/>
      <c r="FR86" s="176">
        <f t="shared" si="218"/>
        <v>0</v>
      </c>
      <c r="FS86" s="34"/>
      <c r="FT86" s="34"/>
      <c r="FU86" s="34"/>
      <c r="FV86" s="33"/>
      <c r="FW86" s="37"/>
    </row>
    <row r="87" spans="1:179" ht="12.6" customHeight="1">
      <c r="A87" s="1094"/>
      <c r="B87" s="195" t="s">
        <v>91</v>
      </c>
      <c r="C87" s="226" t="str">
        <f t="shared" si="220"/>
        <v>Tropical Forest Restoration</v>
      </c>
      <c r="D87" s="103"/>
      <c r="E87" s="103"/>
      <c r="F87" s="106"/>
      <c r="G87" s="40"/>
      <c r="H87" s="42"/>
      <c r="I87" s="226" t="str">
        <f t="shared" si="221"/>
        <v>Tropical Forest Restoration</v>
      </c>
      <c r="J87" s="103"/>
      <c r="K87" s="103"/>
      <c r="L87" s="106"/>
      <c r="M87" s="40"/>
      <c r="N87" s="42"/>
      <c r="O87" s="226" t="str">
        <f t="shared" si="222"/>
        <v>Tropical Forest Restoration</v>
      </c>
      <c r="P87" s="100"/>
      <c r="Q87" s="100"/>
      <c r="R87" s="104"/>
      <c r="S87" s="54"/>
      <c r="T87" s="56"/>
      <c r="U87" s="226" t="str">
        <f t="shared" si="223"/>
        <v>Tropical Forest Restoration</v>
      </c>
      <c r="V87" s="100"/>
      <c r="W87" s="100"/>
      <c r="X87" s="104"/>
      <c r="Y87" s="54"/>
      <c r="Z87" s="56"/>
      <c r="AA87" s="226" t="str">
        <f t="shared" si="224"/>
        <v>Tropical Forest Restoration</v>
      </c>
      <c r="AB87" s="100"/>
      <c r="AC87" s="100"/>
      <c r="AD87" s="104"/>
      <c r="AE87" s="54"/>
      <c r="AF87" s="56"/>
      <c r="AG87" s="226" t="str">
        <f t="shared" si="225"/>
        <v>Tropical Forest Restoration</v>
      </c>
      <c r="AH87" s="100"/>
      <c r="AI87" s="100"/>
      <c r="AJ87" s="104"/>
      <c r="AK87" s="54"/>
      <c r="AL87" s="56"/>
      <c r="AM87" s="226" t="str">
        <f t="shared" si="226"/>
        <v>Tropical Forest Restoration</v>
      </c>
      <c r="AN87" s="100"/>
      <c r="AO87" s="100"/>
      <c r="AP87" s="104"/>
      <c r="AQ87" s="54"/>
      <c r="AR87" s="56"/>
      <c r="AS87" s="176">
        <f>SUM(E87+K87+Q87+W87+AC87+AI87+AO87)+SUM(H87+N87+T87+Z87+AF87+AL87+AR87)</f>
        <v>0</v>
      </c>
      <c r="AT87" s="226" t="str">
        <f t="shared" si="227"/>
        <v>Tropical Forest Restoration</v>
      </c>
      <c r="AU87" s="100"/>
      <c r="AV87" s="100"/>
      <c r="AW87" s="104"/>
      <c r="AX87" s="55"/>
      <c r="AY87" s="56"/>
      <c r="AZ87" s="226" t="str">
        <f t="shared" si="228"/>
        <v>Tropical Forest Restoration</v>
      </c>
      <c r="BA87" s="100"/>
      <c r="BB87" s="100"/>
      <c r="BC87" s="104"/>
      <c r="BD87" s="55"/>
      <c r="BE87" s="56"/>
      <c r="BF87" s="226" t="str">
        <f t="shared" si="229"/>
        <v>Tropical Forest Restoration</v>
      </c>
      <c r="BG87" s="100"/>
      <c r="BH87" s="100"/>
      <c r="BI87" s="104"/>
      <c r="BJ87" s="55"/>
      <c r="BK87" s="56"/>
      <c r="BL87" s="226" t="str">
        <f t="shared" si="230"/>
        <v>Tropical Forest Restoration</v>
      </c>
      <c r="BM87" s="100"/>
      <c r="BN87" s="100"/>
      <c r="BO87" s="104"/>
      <c r="BP87" s="55"/>
      <c r="BQ87" s="56"/>
      <c r="BR87" s="226" t="str">
        <f t="shared" si="231"/>
        <v>Tropical Forest Restoration</v>
      </c>
      <c r="BS87" s="100"/>
      <c r="BT87" s="100"/>
      <c r="BU87" s="104"/>
      <c r="BV87" s="55"/>
      <c r="BW87" s="56"/>
      <c r="BX87" s="226" t="str">
        <f t="shared" si="232"/>
        <v>Tropical Forest Restoration</v>
      </c>
      <c r="BY87" s="100"/>
      <c r="BZ87" s="100"/>
      <c r="CA87" s="104"/>
      <c r="CB87" s="55"/>
      <c r="CC87" s="56"/>
      <c r="CD87" s="226" t="str">
        <f t="shared" si="233"/>
        <v>Tropical Forest Restoration</v>
      </c>
      <c r="CE87" s="100"/>
      <c r="CF87" s="100"/>
      <c r="CG87" s="104"/>
      <c r="CH87" s="55"/>
      <c r="CI87" s="56"/>
      <c r="CJ87" s="176">
        <f t="shared" ref="CJ87:CJ97" si="247">SUM(AV87+BB87+BH87+BN87+BT87+BZ87+CF87)+SUM(AY87+BE87+BK87+BQ87+BW87+CC87+CI87)</f>
        <v>0</v>
      </c>
      <c r="CK87" s="230" t="str">
        <f t="shared" si="219"/>
        <v>Tropical Forest Restoration</v>
      </c>
      <c r="CL87" s="100"/>
      <c r="CM87" s="100"/>
      <c r="CN87" s="104"/>
      <c r="CO87" s="55"/>
      <c r="CP87" s="56"/>
      <c r="CQ87" s="226" t="str">
        <f t="shared" ref="CQ87:CQ93" si="248">$B87</f>
        <v>Tropical Forest Restoration</v>
      </c>
      <c r="CR87" s="100"/>
      <c r="CS87" s="100"/>
      <c r="CT87" s="104"/>
      <c r="CU87" s="55"/>
      <c r="CV87" s="56"/>
      <c r="CW87" s="226" t="str">
        <f t="shared" ref="CW87:CW93" si="249">$B87</f>
        <v>Tropical Forest Restoration</v>
      </c>
      <c r="CX87" s="100"/>
      <c r="CY87" s="100"/>
      <c r="CZ87" s="104"/>
      <c r="DA87" s="55"/>
      <c r="DB87" s="56"/>
      <c r="DC87" s="226" t="str">
        <f t="shared" ref="DC87:DC93" si="250">$B87</f>
        <v>Tropical Forest Restoration</v>
      </c>
      <c r="DD87" s="103"/>
      <c r="DE87" s="103"/>
      <c r="DF87" s="106"/>
      <c r="DG87" s="41"/>
      <c r="DH87" s="42"/>
      <c r="DI87" s="226" t="str">
        <f t="shared" ref="DI87:DI93" si="251">$B87</f>
        <v>Tropical Forest Restoration</v>
      </c>
      <c r="DJ87" s="126"/>
      <c r="DK87" s="126"/>
      <c r="DL87" s="113"/>
      <c r="DM87" s="51"/>
      <c r="DN87" s="52"/>
      <c r="DO87" s="226" t="str">
        <f t="shared" ref="DO87:DO93" si="252">$B87</f>
        <v>Tropical Forest Restoration</v>
      </c>
      <c r="DP87" s="103"/>
      <c r="DQ87" s="103"/>
      <c r="DR87" s="106"/>
      <c r="DS87" s="41"/>
      <c r="DT87" s="42"/>
      <c r="DU87" s="226" t="str">
        <f t="shared" ref="DU87:DU93" si="253">$B87</f>
        <v>Tropical Forest Restoration</v>
      </c>
      <c r="DV87" s="103"/>
      <c r="DW87" s="103"/>
      <c r="DX87" s="106"/>
      <c r="DY87" s="41"/>
      <c r="DZ87" s="42"/>
      <c r="EA87" s="176">
        <f t="shared" si="217"/>
        <v>0</v>
      </c>
      <c r="EB87" s="226" t="str">
        <f t="shared" ref="EB87:EB93" si="254">$B87</f>
        <v>Tropical Forest Restoration</v>
      </c>
      <c r="EC87" s="126"/>
      <c r="ED87" s="126"/>
      <c r="EE87" s="113"/>
      <c r="EF87" s="51"/>
      <c r="EG87" s="52"/>
      <c r="EH87" s="226" t="str">
        <f t="shared" ref="EH87:EH93" si="255">$B87</f>
        <v>Tropical Forest Restoration</v>
      </c>
      <c r="EI87" s="126"/>
      <c r="EJ87" s="126"/>
      <c r="EK87" s="113"/>
      <c r="EL87" s="51"/>
      <c r="EM87" s="52"/>
      <c r="EN87" s="226" t="str">
        <f t="shared" ref="EN87:EN93" si="256">$B87</f>
        <v>Tropical Forest Restoration</v>
      </c>
      <c r="EO87" s="103"/>
      <c r="EP87" s="103"/>
      <c r="EQ87" s="106"/>
      <c r="ER87" s="41"/>
      <c r="ES87" s="42"/>
      <c r="ET87" s="226" t="str">
        <f t="shared" ref="ET87:ET93" si="257">$B87</f>
        <v>Tropical Forest Restoration</v>
      </c>
      <c r="EU87" s="103"/>
      <c r="EV87" s="103"/>
      <c r="EW87" s="106"/>
      <c r="EX87" s="41"/>
      <c r="EY87" s="42"/>
      <c r="EZ87" s="226" t="str">
        <f t="shared" ref="EZ87:EZ93" si="258">$B87</f>
        <v>Tropical Forest Restoration</v>
      </c>
      <c r="FA87" s="126"/>
      <c r="FB87" s="126"/>
      <c r="FC87" s="113"/>
      <c r="FD87" s="51"/>
      <c r="FE87" s="52"/>
      <c r="FF87" s="226" t="str">
        <f t="shared" ref="FF87:FF93" si="259">$B87</f>
        <v>Tropical Forest Restoration</v>
      </c>
      <c r="FG87" s="103"/>
      <c r="FH87" s="103"/>
      <c r="FI87" s="106"/>
      <c r="FJ87" s="41"/>
      <c r="FK87" s="42"/>
      <c r="FL87" s="226" t="str">
        <f t="shared" ref="FL87:FL93" si="260">$B87</f>
        <v>Tropical Forest Restoration</v>
      </c>
      <c r="FM87" s="103"/>
      <c r="FN87" s="103"/>
      <c r="FO87" s="106"/>
      <c r="FP87" s="41"/>
      <c r="FQ87" s="42"/>
      <c r="FR87" s="176">
        <f t="shared" si="218"/>
        <v>0</v>
      </c>
      <c r="FS87" s="32"/>
      <c r="FT87" s="34"/>
      <c r="FU87" s="34"/>
      <c r="FV87" s="33"/>
      <c r="FW87" s="37"/>
    </row>
    <row r="88" spans="1:179" ht="12.6" customHeight="1">
      <c r="A88" s="1094"/>
      <c r="B88" s="195" t="s">
        <v>92</v>
      </c>
      <c r="C88" s="226" t="str">
        <f t="shared" si="220"/>
        <v>Temperate Forest Restoration</v>
      </c>
      <c r="D88" s="103"/>
      <c r="E88" s="103"/>
      <c r="F88" s="106"/>
      <c r="G88" s="41"/>
      <c r="H88" s="42"/>
      <c r="I88" s="226" t="str">
        <f t="shared" si="221"/>
        <v>Temperate Forest Restoration</v>
      </c>
      <c r="J88" s="103"/>
      <c r="K88" s="103"/>
      <c r="L88" s="106"/>
      <c r="M88" s="55"/>
      <c r="N88" s="42"/>
      <c r="O88" s="226" t="str">
        <f t="shared" si="222"/>
        <v>Temperate Forest Restoration</v>
      </c>
      <c r="P88" s="100"/>
      <c r="Q88" s="100"/>
      <c r="R88" s="106"/>
      <c r="S88" s="55"/>
      <c r="T88" s="56"/>
      <c r="U88" s="226" t="str">
        <f t="shared" si="223"/>
        <v>Temperate Forest Restoration</v>
      </c>
      <c r="V88" s="100"/>
      <c r="W88" s="100"/>
      <c r="X88" s="106"/>
      <c r="Y88" s="55"/>
      <c r="Z88" s="56"/>
      <c r="AA88" s="226" t="str">
        <f t="shared" si="224"/>
        <v>Temperate Forest Restoration</v>
      </c>
      <c r="AB88" s="100"/>
      <c r="AC88" s="100"/>
      <c r="AD88" s="106"/>
      <c r="AE88" s="55"/>
      <c r="AF88" s="56"/>
      <c r="AG88" s="226" t="str">
        <f t="shared" si="225"/>
        <v>Temperate Forest Restoration</v>
      </c>
      <c r="AH88" s="100"/>
      <c r="AI88" s="100"/>
      <c r="AJ88" s="106"/>
      <c r="AK88" s="55"/>
      <c r="AL88" s="56"/>
      <c r="AM88" s="226" t="str">
        <f t="shared" si="226"/>
        <v>Temperate Forest Restoration</v>
      </c>
      <c r="AN88" s="100"/>
      <c r="AO88" s="100"/>
      <c r="AP88" s="106"/>
      <c r="AQ88" s="55"/>
      <c r="AR88" s="56"/>
      <c r="AS88" s="176">
        <f>SUM(E88+K88+Q88+W88+AC88+AI88+AO88)+SUM(H88+N88+T88+Z88+AF88+AL88+AR88)</f>
        <v>0</v>
      </c>
      <c r="AT88" s="226" t="str">
        <f t="shared" si="227"/>
        <v>Temperate Forest Restoration</v>
      </c>
      <c r="AU88" s="100"/>
      <c r="AV88" s="100"/>
      <c r="AW88" s="104"/>
      <c r="AX88" s="55"/>
      <c r="AY88" s="56"/>
      <c r="AZ88" s="226" t="str">
        <f t="shared" si="228"/>
        <v>Temperate Forest Restoration</v>
      </c>
      <c r="BA88" s="100"/>
      <c r="BB88" s="100"/>
      <c r="BC88" s="104"/>
      <c r="BD88" s="55"/>
      <c r="BE88" s="56"/>
      <c r="BF88" s="226" t="str">
        <f t="shared" si="229"/>
        <v>Temperate Forest Restoration</v>
      </c>
      <c r="BG88" s="100"/>
      <c r="BH88" s="100"/>
      <c r="BI88" s="104"/>
      <c r="BJ88" s="55"/>
      <c r="BK88" s="56"/>
      <c r="BL88" s="226" t="str">
        <f t="shared" si="230"/>
        <v>Temperate Forest Restoration</v>
      </c>
      <c r="BM88" s="100"/>
      <c r="BN88" s="100"/>
      <c r="BO88" s="104"/>
      <c r="BP88" s="55"/>
      <c r="BQ88" s="56"/>
      <c r="BR88" s="226" t="str">
        <f t="shared" si="231"/>
        <v>Temperate Forest Restoration</v>
      </c>
      <c r="BS88" s="100"/>
      <c r="BT88" s="100"/>
      <c r="BU88" s="104"/>
      <c r="BV88" s="55"/>
      <c r="BW88" s="56"/>
      <c r="BX88" s="226" t="str">
        <f t="shared" si="232"/>
        <v>Temperate Forest Restoration</v>
      </c>
      <c r="BY88" s="100"/>
      <c r="BZ88" s="100"/>
      <c r="CA88" s="104"/>
      <c r="CB88" s="55"/>
      <c r="CC88" s="56"/>
      <c r="CD88" s="226" t="str">
        <f t="shared" si="233"/>
        <v>Temperate Forest Restoration</v>
      </c>
      <c r="CE88" s="100"/>
      <c r="CF88" s="100"/>
      <c r="CG88" s="104"/>
      <c r="CH88" s="55"/>
      <c r="CI88" s="56"/>
      <c r="CJ88" s="176">
        <f t="shared" si="247"/>
        <v>0</v>
      </c>
      <c r="CK88" s="230" t="str">
        <f t="shared" si="219"/>
        <v>Temperate Forest Restoration</v>
      </c>
      <c r="CL88" s="100"/>
      <c r="CM88" s="100"/>
      <c r="CN88" s="104"/>
      <c r="CO88" s="55"/>
      <c r="CP88" s="56"/>
      <c r="CQ88" s="226" t="str">
        <f t="shared" si="248"/>
        <v>Temperate Forest Restoration</v>
      </c>
      <c r="CR88" s="100"/>
      <c r="CS88" s="100"/>
      <c r="CT88" s="104"/>
      <c r="CU88" s="55"/>
      <c r="CV88" s="56"/>
      <c r="CW88" s="226" t="str">
        <f t="shared" si="249"/>
        <v>Temperate Forest Restoration</v>
      </c>
      <c r="CX88" s="100"/>
      <c r="CY88" s="100"/>
      <c r="CZ88" s="104"/>
      <c r="DA88" s="55"/>
      <c r="DB88" s="56"/>
      <c r="DC88" s="226" t="str">
        <f t="shared" si="250"/>
        <v>Temperate Forest Restoration</v>
      </c>
      <c r="DD88" s="103"/>
      <c r="DE88" s="103"/>
      <c r="DF88" s="106"/>
      <c r="DG88" s="41"/>
      <c r="DH88" s="42"/>
      <c r="DI88" s="226" t="str">
        <f t="shared" si="251"/>
        <v>Temperate Forest Restoration</v>
      </c>
      <c r="DJ88" s="126"/>
      <c r="DK88" s="126"/>
      <c r="DL88" s="113"/>
      <c r="DM88" s="51"/>
      <c r="DN88" s="52"/>
      <c r="DO88" s="226" t="str">
        <f t="shared" si="252"/>
        <v>Temperate Forest Restoration</v>
      </c>
      <c r="DP88" s="103"/>
      <c r="DQ88" s="103"/>
      <c r="DR88" s="106"/>
      <c r="DS88" s="41"/>
      <c r="DT88" s="42"/>
      <c r="DU88" s="226" t="str">
        <f t="shared" si="253"/>
        <v>Temperate Forest Restoration</v>
      </c>
      <c r="DV88" s="103"/>
      <c r="DW88" s="103"/>
      <c r="DX88" s="106"/>
      <c r="DY88" s="41"/>
      <c r="DZ88" s="42"/>
      <c r="EA88" s="176">
        <f t="shared" si="217"/>
        <v>0</v>
      </c>
      <c r="EB88" s="226" t="str">
        <f t="shared" si="254"/>
        <v>Temperate Forest Restoration</v>
      </c>
      <c r="EC88" s="126"/>
      <c r="ED88" s="126"/>
      <c r="EE88" s="113"/>
      <c r="EF88" s="51"/>
      <c r="EG88" s="52"/>
      <c r="EH88" s="226" t="str">
        <f t="shared" si="255"/>
        <v>Temperate Forest Restoration</v>
      </c>
      <c r="EI88" s="126"/>
      <c r="EJ88" s="126"/>
      <c r="EK88" s="113"/>
      <c r="EL88" s="51"/>
      <c r="EM88" s="52"/>
      <c r="EN88" s="226" t="str">
        <f t="shared" si="256"/>
        <v>Temperate Forest Restoration</v>
      </c>
      <c r="EO88" s="103"/>
      <c r="EP88" s="103"/>
      <c r="EQ88" s="106"/>
      <c r="ER88" s="41"/>
      <c r="ES88" s="42"/>
      <c r="ET88" s="226" t="str">
        <f t="shared" si="257"/>
        <v>Temperate Forest Restoration</v>
      </c>
      <c r="EU88" s="103"/>
      <c r="EV88" s="103"/>
      <c r="EW88" s="106"/>
      <c r="EX88" s="41"/>
      <c r="EY88" s="42"/>
      <c r="EZ88" s="226" t="str">
        <f t="shared" si="258"/>
        <v>Temperate Forest Restoration</v>
      </c>
      <c r="FA88" s="126"/>
      <c r="FB88" s="126"/>
      <c r="FC88" s="113"/>
      <c r="FD88" s="51"/>
      <c r="FE88" s="52"/>
      <c r="FF88" s="226" t="str">
        <f t="shared" si="259"/>
        <v>Temperate Forest Restoration</v>
      </c>
      <c r="FG88" s="103"/>
      <c r="FH88" s="103"/>
      <c r="FI88" s="106"/>
      <c r="FJ88" s="41"/>
      <c r="FK88" s="42"/>
      <c r="FL88" s="226" t="str">
        <f t="shared" si="260"/>
        <v>Temperate Forest Restoration</v>
      </c>
      <c r="FM88" s="103"/>
      <c r="FN88" s="103"/>
      <c r="FO88" s="106"/>
      <c r="FP88" s="41"/>
      <c r="FQ88" s="42"/>
      <c r="FR88" s="176">
        <f t="shared" si="218"/>
        <v>0</v>
      </c>
      <c r="FS88" s="32"/>
      <c r="FT88" s="34"/>
      <c r="FU88" s="34"/>
      <c r="FV88" s="33"/>
      <c r="FW88" s="37"/>
    </row>
    <row r="89" spans="1:179" ht="12.6" customHeight="1">
      <c r="A89" s="1094"/>
      <c r="B89" s="195" t="s">
        <v>93</v>
      </c>
      <c r="C89" s="226" t="str">
        <f t="shared" si="220"/>
        <v>Afforestation</v>
      </c>
      <c r="D89" s="119"/>
      <c r="E89" s="103"/>
      <c r="F89" s="106"/>
      <c r="G89" s="41"/>
      <c r="H89" s="42"/>
      <c r="I89" s="226" t="str">
        <f t="shared" si="221"/>
        <v>Afforestation</v>
      </c>
      <c r="J89" s="119"/>
      <c r="K89" s="103"/>
      <c r="L89" s="106"/>
      <c r="M89" s="55"/>
      <c r="N89" s="42"/>
      <c r="O89" s="226" t="str">
        <f t="shared" si="222"/>
        <v>Afforestation</v>
      </c>
      <c r="P89" s="119"/>
      <c r="Q89" s="100"/>
      <c r="R89" s="104"/>
      <c r="S89" s="55"/>
      <c r="T89" s="56"/>
      <c r="U89" s="226" t="str">
        <f t="shared" si="223"/>
        <v>Afforestation</v>
      </c>
      <c r="V89" s="119"/>
      <c r="W89" s="100"/>
      <c r="X89" s="104"/>
      <c r="Y89" s="55"/>
      <c r="Z89" s="56"/>
      <c r="AA89" s="226" t="str">
        <f t="shared" si="224"/>
        <v>Afforestation</v>
      </c>
      <c r="AB89" s="119"/>
      <c r="AC89" s="100"/>
      <c r="AD89" s="104"/>
      <c r="AE89" s="55"/>
      <c r="AF89" s="56"/>
      <c r="AG89" s="226" t="str">
        <f t="shared" si="225"/>
        <v>Afforestation</v>
      </c>
      <c r="AH89" s="119"/>
      <c r="AI89" s="100"/>
      <c r="AJ89" s="104"/>
      <c r="AK89" s="55"/>
      <c r="AL89" s="56"/>
      <c r="AM89" s="226" t="str">
        <f t="shared" si="226"/>
        <v>Afforestation</v>
      </c>
      <c r="AN89" s="119"/>
      <c r="AO89" s="100"/>
      <c r="AP89" s="104"/>
      <c r="AQ89" s="55"/>
      <c r="AR89" s="56"/>
      <c r="AS89" s="176">
        <f>SUM(E89+K89+Q89+W89+AC89+AI89+AO89)+SUM(H89+N89+T89+Z89+AF89+AL89+AR89)</f>
        <v>0</v>
      </c>
      <c r="AT89" s="226" t="str">
        <f t="shared" si="227"/>
        <v>Afforestation</v>
      </c>
      <c r="AU89" s="101"/>
      <c r="AV89" s="100"/>
      <c r="AW89" s="104"/>
      <c r="AX89" s="55"/>
      <c r="AY89" s="56"/>
      <c r="AZ89" s="226" t="str">
        <f t="shared" si="228"/>
        <v>Afforestation</v>
      </c>
      <c r="BA89" s="101"/>
      <c r="BB89" s="100"/>
      <c r="BC89" s="104"/>
      <c r="BD89" s="55"/>
      <c r="BE89" s="56"/>
      <c r="BF89" s="226" t="str">
        <f t="shared" si="229"/>
        <v>Afforestation</v>
      </c>
      <c r="BG89" s="101"/>
      <c r="BH89" s="100"/>
      <c r="BI89" s="104"/>
      <c r="BJ89" s="55"/>
      <c r="BK89" s="56"/>
      <c r="BL89" s="226" t="str">
        <f t="shared" si="230"/>
        <v>Afforestation</v>
      </c>
      <c r="BM89" s="101"/>
      <c r="BN89" s="100"/>
      <c r="BO89" s="104"/>
      <c r="BP89" s="55"/>
      <c r="BQ89" s="56"/>
      <c r="BR89" s="226" t="str">
        <f t="shared" si="231"/>
        <v>Afforestation</v>
      </c>
      <c r="BS89" s="101"/>
      <c r="BT89" s="100"/>
      <c r="BU89" s="104"/>
      <c r="BV89" s="55"/>
      <c r="BW89" s="56"/>
      <c r="BX89" s="226" t="str">
        <f t="shared" si="232"/>
        <v>Afforestation</v>
      </c>
      <c r="BY89" s="101"/>
      <c r="BZ89" s="100"/>
      <c r="CA89" s="107"/>
      <c r="CB89" s="55"/>
      <c r="CC89" s="56"/>
      <c r="CD89" s="226" t="str">
        <f t="shared" si="233"/>
        <v>Afforestation</v>
      </c>
      <c r="CE89" s="101"/>
      <c r="CF89" s="100"/>
      <c r="CG89" s="107"/>
      <c r="CH89" s="55"/>
      <c r="CI89" s="56"/>
      <c r="CJ89" s="176">
        <f t="shared" si="247"/>
        <v>0</v>
      </c>
      <c r="CK89" s="230" t="str">
        <f t="shared" si="219"/>
        <v>Afforestation</v>
      </c>
      <c r="CL89" s="101"/>
      <c r="CM89" s="100"/>
      <c r="CN89" s="107"/>
      <c r="CO89" s="55"/>
      <c r="CP89" s="56"/>
      <c r="CQ89" s="226" t="str">
        <f t="shared" si="248"/>
        <v>Afforestation</v>
      </c>
      <c r="CR89" s="101"/>
      <c r="CS89" s="100"/>
      <c r="CT89" s="107"/>
      <c r="CU89" s="55"/>
      <c r="CV89" s="56"/>
      <c r="CW89" s="226" t="str">
        <f t="shared" si="249"/>
        <v>Afforestation</v>
      </c>
      <c r="CX89" s="101"/>
      <c r="CY89" s="100"/>
      <c r="CZ89" s="107"/>
      <c r="DA89" s="55"/>
      <c r="DB89" s="56"/>
      <c r="DC89" s="226" t="str">
        <f t="shared" si="250"/>
        <v>Afforestation</v>
      </c>
      <c r="DD89" s="119"/>
      <c r="DE89" s="103"/>
      <c r="DF89" s="109"/>
      <c r="DG89" s="41"/>
      <c r="DH89" s="42"/>
      <c r="DI89" s="226" t="str">
        <f t="shared" si="251"/>
        <v>Afforestation</v>
      </c>
      <c r="DJ89" s="127"/>
      <c r="DK89" s="126"/>
      <c r="DL89" s="114"/>
      <c r="DM89" s="51"/>
      <c r="DN89" s="52"/>
      <c r="DO89" s="226" t="str">
        <f t="shared" si="252"/>
        <v>Afforestation</v>
      </c>
      <c r="DP89" s="119"/>
      <c r="DQ89" s="103"/>
      <c r="DR89" s="109"/>
      <c r="DS89" s="41"/>
      <c r="DT89" s="42"/>
      <c r="DU89" s="226" t="str">
        <f t="shared" si="253"/>
        <v>Afforestation</v>
      </c>
      <c r="DV89" s="119"/>
      <c r="DW89" s="103"/>
      <c r="DX89" s="109"/>
      <c r="DY89" s="41"/>
      <c r="DZ89" s="42"/>
      <c r="EA89" s="176">
        <f t="shared" si="217"/>
        <v>0</v>
      </c>
      <c r="EB89" s="226" t="str">
        <f t="shared" si="254"/>
        <v>Afforestation</v>
      </c>
      <c r="EC89" s="127"/>
      <c r="ED89" s="126"/>
      <c r="EE89" s="114"/>
      <c r="EF89" s="51"/>
      <c r="EG89" s="52"/>
      <c r="EH89" s="226" t="str">
        <f t="shared" si="255"/>
        <v>Afforestation</v>
      </c>
      <c r="EI89" s="127"/>
      <c r="EJ89" s="126"/>
      <c r="EK89" s="114"/>
      <c r="EL89" s="51"/>
      <c r="EM89" s="52"/>
      <c r="EN89" s="226" t="str">
        <f t="shared" si="256"/>
        <v>Afforestation</v>
      </c>
      <c r="EO89" s="119"/>
      <c r="EP89" s="103"/>
      <c r="EQ89" s="109"/>
      <c r="ER89" s="41"/>
      <c r="ES89" s="42"/>
      <c r="ET89" s="226" t="str">
        <f t="shared" si="257"/>
        <v>Afforestation</v>
      </c>
      <c r="EU89" s="119"/>
      <c r="EV89" s="103"/>
      <c r="EW89" s="109"/>
      <c r="EX89" s="41"/>
      <c r="EY89" s="42"/>
      <c r="EZ89" s="226" t="str">
        <f t="shared" si="258"/>
        <v>Afforestation</v>
      </c>
      <c r="FA89" s="127"/>
      <c r="FB89" s="126"/>
      <c r="FC89" s="114"/>
      <c r="FD89" s="51"/>
      <c r="FE89" s="52"/>
      <c r="FF89" s="226" t="str">
        <f t="shared" si="259"/>
        <v>Afforestation</v>
      </c>
      <c r="FG89" s="119"/>
      <c r="FH89" s="103"/>
      <c r="FI89" s="109"/>
      <c r="FJ89" s="41"/>
      <c r="FK89" s="42"/>
      <c r="FL89" s="226" t="str">
        <f t="shared" si="260"/>
        <v>Afforestation</v>
      </c>
      <c r="FM89" s="119"/>
      <c r="FN89" s="103"/>
      <c r="FO89" s="109"/>
      <c r="FP89" s="41"/>
      <c r="FQ89" s="42"/>
      <c r="FR89" s="176">
        <f t="shared" si="218"/>
        <v>0</v>
      </c>
      <c r="FS89" s="32"/>
      <c r="FT89" s="34"/>
      <c r="FU89" s="34"/>
      <c r="FV89" s="33"/>
      <c r="FW89" s="37"/>
    </row>
    <row r="90" spans="1:179" ht="12.6" customHeight="1">
      <c r="A90" s="1094"/>
      <c r="B90" s="195" t="s">
        <v>94</v>
      </c>
      <c r="C90" s="226" t="str">
        <f t="shared" si="220"/>
        <v>Bamboo</v>
      </c>
      <c r="D90" s="119"/>
      <c r="E90" s="103"/>
      <c r="F90" s="106"/>
      <c r="G90" s="41"/>
      <c r="H90" s="42"/>
      <c r="I90" s="226" t="str">
        <f t="shared" si="221"/>
        <v>Bamboo</v>
      </c>
      <c r="J90" s="119"/>
      <c r="K90" s="103"/>
      <c r="L90" s="106"/>
      <c r="M90" s="55"/>
      <c r="N90" s="42"/>
      <c r="O90" s="226" t="str">
        <f t="shared" si="222"/>
        <v>Bamboo</v>
      </c>
      <c r="P90" s="119"/>
      <c r="Q90" s="100"/>
      <c r="R90" s="104"/>
      <c r="S90" s="55"/>
      <c r="T90" s="56"/>
      <c r="U90" s="226" t="str">
        <f t="shared" si="223"/>
        <v>Bamboo</v>
      </c>
      <c r="V90" s="119"/>
      <c r="W90" s="100"/>
      <c r="X90" s="104"/>
      <c r="Y90" s="55"/>
      <c r="Z90" s="56"/>
      <c r="AA90" s="226" t="str">
        <f t="shared" si="224"/>
        <v>Bamboo</v>
      </c>
      <c r="AB90" s="119"/>
      <c r="AC90" s="100"/>
      <c r="AD90" s="104"/>
      <c r="AE90" s="55"/>
      <c r="AF90" s="56"/>
      <c r="AG90" s="226" t="str">
        <f t="shared" si="225"/>
        <v>Bamboo</v>
      </c>
      <c r="AH90" s="119"/>
      <c r="AI90" s="100"/>
      <c r="AJ90" s="104"/>
      <c r="AK90" s="55"/>
      <c r="AL90" s="56"/>
      <c r="AM90" s="226" t="str">
        <f t="shared" si="226"/>
        <v>Bamboo</v>
      </c>
      <c r="AN90" s="119"/>
      <c r="AO90" s="100"/>
      <c r="AP90" s="104"/>
      <c r="AQ90" s="55"/>
      <c r="AR90" s="56"/>
      <c r="AS90" s="176">
        <f>SUM(E90+K90+Q90+W90+AC90+AI90+AO90)+SUM(H90+N90+T90+Z90+AF90+AL90+AR90)</f>
        <v>0</v>
      </c>
      <c r="AT90" s="226" t="str">
        <f t="shared" si="227"/>
        <v>Bamboo</v>
      </c>
      <c r="AU90" s="101"/>
      <c r="AV90" s="100"/>
      <c r="AW90" s="104"/>
      <c r="AX90" s="55"/>
      <c r="AY90" s="56"/>
      <c r="AZ90" s="226" t="str">
        <f t="shared" si="228"/>
        <v>Bamboo</v>
      </c>
      <c r="BA90" s="101"/>
      <c r="BB90" s="100"/>
      <c r="BC90" s="104"/>
      <c r="BD90" s="55"/>
      <c r="BE90" s="56"/>
      <c r="BF90" s="226" t="str">
        <f t="shared" si="229"/>
        <v>Bamboo</v>
      </c>
      <c r="BG90" s="101"/>
      <c r="BH90" s="100"/>
      <c r="BI90" s="104"/>
      <c r="BJ90" s="55"/>
      <c r="BK90" s="56"/>
      <c r="BL90" s="226" t="str">
        <f t="shared" si="230"/>
        <v>Bamboo</v>
      </c>
      <c r="BM90" s="101"/>
      <c r="BN90" s="100"/>
      <c r="BO90" s="104"/>
      <c r="BP90" s="55"/>
      <c r="BQ90" s="56"/>
      <c r="BR90" s="226" t="str">
        <f t="shared" si="231"/>
        <v>Bamboo</v>
      </c>
      <c r="BS90" s="101"/>
      <c r="BT90" s="100"/>
      <c r="BU90" s="104"/>
      <c r="BV90" s="55"/>
      <c r="BW90" s="56"/>
      <c r="BX90" s="226" t="str">
        <f t="shared" si="232"/>
        <v>Bamboo</v>
      </c>
      <c r="BY90" s="101"/>
      <c r="BZ90" s="100"/>
      <c r="CA90" s="104"/>
      <c r="CB90" s="55"/>
      <c r="CC90" s="56"/>
      <c r="CD90" s="226" t="str">
        <f t="shared" si="233"/>
        <v>Bamboo</v>
      </c>
      <c r="CE90" s="101"/>
      <c r="CF90" s="100"/>
      <c r="CG90" s="104"/>
      <c r="CH90" s="55"/>
      <c r="CI90" s="56"/>
      <c r="CJ90" s="176">
        <f t="shared" si="247"/>
        <v>0</v>
      </c>
      <c r="CK90" s="230" t="str">
        <f t="shared" si="219"/>
        <v>Bamboo</v>
      </c>
      <c r="CL90" s="101"/>
      <c r="CM90" s="100"/>
      <c r="CN90" s="104"/>
      <c r="CO90" s="55"/>
      <c r="CP90" s="56"/>
      <c r="CQ90" s="226" t="str">
        <f t="shared" si="248"/>
        <v>Bamboo</v>
      </c>
      <c r="CR90" s="101"/>
      <c r="CS90" s="100"/>
      <c r="CT90" s="104"/>
      <c r="CU90" s="55"/>
      <c r="CV90" s="56"/>
      <c r="CW90" s="226" t="str">
        <f t="shared" si="249"/>
        <v>Bamboo</v>
      </c>
      <c r="CX90" s="101"/>
      <c r="CY90" s="100"/>
      <c r="CZ90" s="104"/>
      <c r="DA90" s="55"/>
      <c r="DB90" s="56"/>
      <c r="DC90" s="226" t="str">
        <f t="shared" si="250"/>
        <v>Bamboo</v>
      </c>
      <c r="DD90" s="119"/>
      <c r="DE90" s="103"/>
      <c r="DF90" s="106"/>
      <c r="DG90" s="41"/>
      <c r="DH90" s="42"/>
      <c r="DI90" s="226" t="str">
        <f t="shared" si="251"/>
        <v>Bamboo</v>
      </c>
      <c r="DJ90" s="127"/>
      <c r="DK90" s="126"/>
      <c r="DL90" s="113"/>
      <c r="DM90" s="51"/>
      <c r="DN90" s="52"/>
      <c r="DO90" s="226" t="str">
        <f t="shared" si="252"/>
        <v>Bamboo</v>
      </c>
      <c r="DP90" s="119"/>
      <c r="DQ90" s="103"/>
      <c r="DR90" s="106"/>
      <c r="DS90" s="41"/>
      <c r="DT90" s="42"/>
      <c r="DU90" s="226" t="str">
        <f t="shared" si="253"/>
        <v>Bamboo</v>
      </c>
      <c r="DV90" s="119"/>
      <c r="DW90" s="103"/>
      <c r="DX90" s="106"/>
      <c r="DY90" s="41"/>
      <c r="DZ90" s="42"/>
      <c r="EA90" s="176">
        <f t="shared" si="217"/>
        <v>0</v>
      </c>
      <c r="EB90" s="226" t="str">
        <f t="shared" si="254"/>
        <v>Bamboo</v>
      </c>
      <c r="EC90" s="127"/>
      <c r="ED90" s="126"/>
      <c r="EE90" s="113"/>
      <c r="EF90" s="51"/>
      <c r="EG90" s="52"/>
      <c r="EH90" s="226" t="str">
        <f t="shared" si="255"/>
        <v>Bamboo</v>
      </c>
      <c r="EI90" s="127"/>
      <c r="EJ90" s="126"/>
      <c r="EK90" s="113"/>
      <c r="EL90" s="51"/>
      <c r="EM90" s="52"/>
      <c r="EN90" s="226" t="str">
        <f t="shared" si="256"/>
        <v>Bamboo</v>
      </c>
      <c r="EO90" s="119"/>
      <c r="EP90" s="103"/>
      <c r="EQ90" s="106"/>
      <c r="ER90" s="41"/>
      <c r="ES90" s="42"/>
      <c r="ET90" s="226" t="str">
        <f t="shared" si="257"/>
        <v>Bamboo</v>
      </c>
      <c r="EU90" s="119"/>
      <c r="EV90" s="103"/>
      <c r="EW90" s="106"/>
      <c r="EX90" s="41"/>
      <c r="EY90" s="42"/>
      <c r="EZ90" s="226" t="str">
        <f t="shared" si="258"/>
        <v>Bamboo</v>
      </c>
      <c r="FA90" s="127"/>
      <c r="FB90" s="126"/>
      <c r="FC90" s="113"/>
      <c r="FD90" s="51"/>
      <c r="FE90" s="52"/>
      <c r="FF90" s="226" t="str">
        <f t="shared" si="259"/>
        <v>Bamboo</v>
      </c>
      <c r="FG90" s="119"/>
      <c r="FH90" s="103"/>
      <c r="FI90" s="106"/>
      <c r="FJ90" s="41"/>
      <c r="FK90" s="42"/>
      <c r="FL90" s="226" t="str">
        <f t="shared" si="260"/>
        <v>Bamboo</v>
      </c>
      <c r="FM90" s="119"/>
      <c r="FN90" s="103"/>
      <c r="FO90" s="106"/>
      <c r="FP90" s="41"/>
      <c r="FQ90" s="42"/>
      <c r="FR90" s="176">
        <f t="shared" si="218"/>
        <v>0</v>
      </c>
      <c r="FS90" s="32"/>
      <c r="FT90" s="34"/>
      <c r="FU90" s="34"/>
      <c r="FV90" s="33"/>
      <c r="FW90" s="37"/>
    </row>
    <row r="91" spans="1:179" ht="12.6" customHeight="1">
      <c r="A91" s="1094"/>
      <c r="B91" s="195" t="s">
        <v>233</v>
      </c>
      <c r="C91" s="226" t="str">
        <f t="shared" si="220"/>
        <v>Grassland Protection</v>
      </c>
      <c r="D91" s="102"/>
      <c r="E91" s="103"/>
      <c r="F91" s="106"/>
      <c r="G91" s="41"/>
      <c r="H91" s="42"/>
      <c r="I91" s="226" t="str">
        <f t="shared" si="221"/>
        <v>Grassland Protection</v>
      </c>
      <c r="J91" s="102"/>
      <c r="K91" s="103"/>
      <c r="L91" s="106"/>
      <c r="M91" s="41"/>
      <c r="N91" s="42"/>
      <c r="O91" s="226" t="str">
        <f t="shared" si="222"/>
        <v>Grassland Protection</v>
      </c>
      <c r="P91" s="102"/>
      <c r="Q91" s="103"/>
      <c r="R91" s="106"/>
      <c r="S91" s="41"/>
      <c r="T91" s="42"/>
      <c r="U91" s="226" t="str">
        <f t="shared" si="223"/>
        <v>Grassland Protection</v>
      </c>
      <c r="V91" s="102"/>
      <c r="W91" s="103"/>
      <c r="X91" s="106"/>
      <c r="Y91" s="41"/>
      <c r="Z91" s="42"/>
      <c r="AA91" s="226" t="str">
        <f t="shared" si="224"/>
        <v>Grassland Protection</v>
      </c>
      <c r="AB91" s="102"/>
      <c r="AC91" s="103"/>
      <c r="AD91" s="106"/>
      <c r="AE91" s="41"/>
      <c r="AF91" s="42"/>
      <c r="AG91" s="226" t="str">
        <f t="shared" si="225"/>
        <v>Grassland Protection</v>
      </c>
      <c r="AH91" s="102"/>
      <c r="AI91" s="103"/>
      <c r="AJ91" s="106"/>
      <c r="AK91" s="41"/>
      <c r="AL91" s="42"/>
      <c r="AM91" s="226" t="str">
        <f t="shared" si="226"/>
        <v>Grassland Protection</v>
      </c>
      <c r="AN91" s="102"/>
      <c r="AO91" s="103"/>
      <c r="AP91" s="106"/>
      <c r="AQ91" s="41"/>
      <c r="AR91" s="42"/>
      <c r="AS91" s="176"/>
      <c r="AT91" s="226" t="str">
        <f t="shared" si="227"/>
        <v>Grassland Protection</v>
      </c>
      <c r="AU91" s="102"/>
      <c r="AV91" s="103"/>
      <c r="AW91" s="106"/>
      <c r="AX91" s="41"/>
      <c r="AY91" s="42"/>
      <c r="AZ91" s="226" t="str">
        <f t="shared" si="228"/>
        <v>Grassland Protection</v>
      </c>
      <c r="BA91" s="102"/>
      <c r="BB91" s="103"/>
      <c r="BC91" s="106"/>
      <c r="BD91" s="41"/>
      <c r="BE91" s="42"/>
      <c r="BF91" s="226" t="str">
        <f t="shared" si="229"/>
        <v>Grassland Protection</v>
      </c>
      <c r="BG91" s="102"/>
      <c r="BH91" s="103"/>
      <c r="BI91" s="106"/>
      <c r="BJ91" s="41"/>
      <c r="BK91" s="42"/>
      <c r="BL91" s="226" t="str">
        <f t="shared" si="230"/>
        <v>Grassland Protection</v>
      </c>
      <c r="BM91" s="102"/>
      <c r="BN91" s="103"/>
      <c r="BO91" s="106"/>
      <c r="BP91" s="41"/>
      <c r="BQ91" s="42"/>
      <c r="BR91" s="226" t="str">
        <f t="shared" si="231"/>
        <v>Grassland Protection</v>
      </c>
      <c r="BS91" s="102"/>
      <c r="BT91" s="103"/>
      <c r="BU91" s="106"/>
      <c r="BV91" s="41"/>
      <c r="BW91" s="42"/>
      <c r="BX91" s="226" t="str">
        <f t="shared" si="232"/>
        <v>Grassland Protection</v>
      </c>
      <c r="BY91" s="99"/>
      <c r="BZ91" s="100"/>
      <c r="CA91" s="104"/>
      <c r="CB91" s="55"/>
      <c r="CC91" s="56"/>
      <c r="CD91" s="226" t="str">
        <f t="shared" si="233"/>
        <v>Grassland Protection</v>
      </c>
      <c r="CE91" s="99"/>
      <c r="CF91" s="100"/>
      <c r="CG91" s="104"/>
      <c r="CH91" s="55"/>
      <c r="CI91" s="56"/>
      <c r="CJ91" s="176">
        <f t="shared" si="247"/>
        <v>0</v>
      </c>
      <c r="CK91" s="230" t="str">
        <f t="shared" si="219"/>
        <v>Grassland Protection</v>
      </c>
      <c r="CL91" s="102"/>
      <c r="CM91" s="103"/>
      <c r="CN91" s="106"/>
      <c r="CO91" s="41"/>
      <c r="CP91" s="42"/>
      <c r="CQ91" s="226" t="str">
        <f t="shared" si="248"/>
        <v>Grassland Protection</v>
      </c>
      <c r="CR91" s="102"/>
      <c r="CS91" s="103"/>
      <c r="CT91" s="106"/>
      <c r="CU91" s="41"/>
      <c r="CV91" s="42"/>
      <c r="CW91" s="226" t="str">
        <f t="shared" si="249"/>
        <v>Grassland Protection</v>
      </c>
      <c r="CX91" s="99"/>
      <c r="CY91" s="100"/>
      <c r="CZ91" s="104"/>
      <c r="DA91" s="55"/>
      <c r="DB91" s="56"/>
      <c r="DC91" s="226" t="str">
        <f t="shared" si="250"/>
        <v>Grassland Protection</v>
      </c>
      <c r="DD91" s="99"/>
      <c r="DE91" s="100"/>
      <c r="DF91" s="104"/>
      <c r="DG91" s="55"/>
      <c r="DH91" s="56"/>
      <c r="DI91" s="226" t="str">
        <f t="shared" si="251"/>
        <v>Grassland Protection</v>
      </c>
      <c r="DJ91" s="102"/>
      <c r="DK91" s="103"/>
      <c r="DL91" s="106"/>
      <c r="DM91" s="41"/>
      <c r="DN91" s="42"/>
      <c r="DO91" s="226" t="str">
        <f t="shared" si="252"/>
        <v>Grassland Protection</v>
      </c>
      <c r="DP91" s="125"/>
      <c r="DQ91" s="126"/>
      <c r="DR91" s="113"/>
      <c r="DS91" s="51"/>
      <c r="DT91" s="52"/>
      <c r="DU91" s="226" t="str">
        <f t="shared" si="253"/>
        <v>Grassland Protection</v>
      </c>
      <c r="DV91" s="125"/>
      <c r="DW91" s="126"/>
      <c r="DX91" s="113"/>
      <c r="DY91" s="51"/>
      <c r="DZ91" s="52"/>
      <c r="EA91" s="176">
        <f t="shared" si="217"/>
        <v>0</v>
      </c>
      <c r="EB91" s="226" t="str">
        <f t="shared" si="254"/>
        <v>Grassland Protection</v>
      </c>
      <c r="EC91" s="102"/>
      <c r="ED91" s="103"/>
      <c r="EE91" s="106"/>
      <c r="EF91" s="41"/>
      <c r="EG91" s="42"/>
      <c r="EH91" s="226" t="str">
        <f t="shared" si="255"/>
        <v>Grassland Protection</v>
      </c>
      <c r="EI91" s="102"/>
      <c r="EJ91" s="103"/>
      <c r="EK91" s="106"/>
      <c r="EL91" s="41"/>
      <c r="EM91" s="42"/>
      <c r="EN91" s="226" t="str">
        <f t="shared" si="256"/>
        <v>Grassland Protection</v>
      </c>
      <c r="EO91" s="102"/>
      <c r="EP91" s="103"/>
      <c r="EQ91" s="106"/>
      <c r="ER91" s="41"/>
      <c r="ES91" s="42"/>
      <c r="ET91" s="226" t="str">
        <f t="shared" si="257"/>
        <v>Grassland Protection</v>
      </c>
      <c r="EU91" s="102"/>
      <c r="EV91" s="103"/>
      <c r="EW91" s="106"/>
      <c r="EX91" s="41"/>
      <c r="EY91" s="42"/>
      <c r="EZ91" s="226" t="str">
        <f t="shared" si="258"/>
        <v>Grassland Protection</v>
      </c>
      <c r="FA91" s="102"/>
      <c r="FB91" s="103"/>
      <c r="FC91" s="106"/>
      <c r="FD91" s="41"/>
      <c r="FE91" s="42"/>
      <c r="FF91" s="226" t="str">
        <f t="shared" si="259"/>
        <v>Grassland Protection</v>
      </c>
      <c r="FG91" s="102"/>
      <c r="FH91" s="103"/>
      <c r="FI91" s="106"/>
      <c r="FJ91" s="41"/>
      <c r="FK91" s="42"/>
      <c r="FL91" s="226" t="str">
        <f t="shared" si="260"/>
        <v>Grassland Protection</v>
      </c>
      <c r="FM91" s="125"/>
      <c r="FN91" s="126"/>
      <c r="FO91" s="113"/>
      <c r="FP91" s="51"/>
      <c r="FQ91" s="52"/>
      <c r="FR91" s="176">
        <f t="shared" si="218"/>
        <v>0</v>
      </c>
      <c r="FS91" s="32"/>
      <c r="FT91" s="34"/>
      <c r="FU91" s="34"/>
      <c r="FV91" s="33"/>
      <c r="FW91" s="37"/>
    </row>
    <row r="92" spans="1:179" ht="12.6" customHeight="1">
      <c r="A92" s="1094"/>
      <c r="B92" s="195" t="s">
        <v>243</v>
      </c>
      <c r="C92" s="226" t="str">
        <f t="shared" si="220"/>
        <v>Multistrata Agroforestry</v>
      </c>
      <c r="D92" s="119"/>
      <c r="E92" s="103"/>
      <c r="F92" s="108"/>
      <c r="G92" s="40"/>
      <c r="H92" s="42"/>
      <c r="I92" s="226" t="str">
        <f t="shared" si="221"/>
        <v>Multistrata Agroforestry</v>
      </c>
      <c r="J92" s="119"/>
      <c r="K92" s="103"/>
      <c r="L92" s="108"/>
      <c r="M92" s="40"/>
      <c r="N92" s="42"/>
      <c r="O92" s="226" t="str">
        <f t="shared" si="222"/>
        <v>Multistrata Agroforestry</v>
      </c>
      <c r="P92" s="101"/>
      <c r="Q92" s="100"/>
      <c r="R92" s="105"/>
      <c r="S92" s="54"/>
      <c r="T92" s="56"/>
      <c r="U92" s="226" t="str">
        <f t="shared" si="223"/>
        <v>Multistrata Agroforestry</v>
      </c>
      <c r="V92" s="101"/>
      <c r="W92" s="100"/>
      <c r="X92" s="105"/>
      <c r="Y92" s="54"/>
      <c r="Z92" s="56"/>
      <c r="AA92" s="226" t="str">
        <f t="shared" si="224"/>
        <v>Multistrata Agroforestry</v>
      </c>
      <c r="AB92" s="101"/>
      <c r="AC92" s="100"/>
      <c r="AD92" s="105"/>
      <c r="AE92" s="54"/>
      <c r="AF92" s="56"/>
      <c r="AG92" s="226" t="str">
        <f t="shared" si="225"/>
        <v>Multistrata Agroforestry</v>
      </c>
      <c r="AH92" s="101"/>
      <c r="AI92" s="100"/>
      <c r="AJ92" s="105"/>
      <c r="AK92" s="54"/>
      <c r="AL92" s="56"/>
      <c r="AM92" s="226" t="str">
        <f t="shared" si="226"/>
        <v>Multistrata Agroforestry</v>
      </c>
      <c r="AN92" s="101"/>
      <c r="AO92" s="100"/>
      <c r="AP92" s="105"/>
      <c r="AQ92" s="54"/>
      <c r="AR92" s="56"/>
      <c r="AS92" s="176">
        <f>SUM(E92+K92+Q92+W92+AC92+AI92+AO92)+SUM(H92+N92+T92+Z92+AF92+AL92+AR92)</f>
        <v>0</v>
      </c>
      <c r="AT92" s="226" t="str">
        <f t="shared" si="227"/>
        <v>Multistrata Agroforestry</v>
      </c>
      <c r="AU92" s="101"/>
      <c r="AV92" s="100"/>
      <c r="AW92" s="104"/>
      <c r="AX92" s="55"/>
      <c r="AY92" s="56"/>
      <c r="AZ92" s="226" t="str">
        <f t="shared" si="228"/>
        <v>Multistrata Agroforestry</v>
      </c>
      <c r="BA92" s="101"/>
      <c r="BB92" s="100"/>
      <c r="BC92" s="104"/>
      <c r="BD92" s="55"/>
      <c r="BE92" s="56"/>
      <c r="BF92" s="226" t="str">
        <f t="shared" si="229"/>
        <v>Multistrata Agroforestry</v>
      </c>
      <c r="BG92" s="101"/>
      <c r="BH92" s="100"/>
      <c r="BI92" s="104"/>
      <c r="BJ92" s="55"/>
      <c r="BK92" s="56"/>
      <c r="BL92" s="226" t="str">
        <f t="shared" si="230"/>
        <v>Multistrata Agroforestry</v>
      </c>
      <c r="BM92" s="101"/>
      <c r="BN92" s="100"/>
      <c r="BO92" s="104"/>
      <c r="BP92" s="55"/>
      <c r="BQ92" s="56"/>
      <c r="BR92" s="226" t="str">
        <f t="shared" si="231"/>
        <v>Multistrata Agroforestry</v>
      </c>
      <c r="BS92" s="101"/>
      <c r="BT92" s="100"/>
      <c r="BU92" s="104"/>
      <c r="BV92" s="55"/>
      <c r="BW92" s="56"/>
      <c r="BX92" s="226" t="str">
        <f t="shared" si="232"/>
        <v>Multistrata Agroforestry</v>
      </c>
      <c r="BY92" s="101"/>
      <c r="BZ92" s="100"/>
      <c r="CA92" s="104"/>
      <c r="CB92" s="55"/>
      <c r="CC92" s="56"/>
      <c r="CD92" s="226" t="str">
        <f t="shared" si="233"/>
        <v>Multistrata Agroforestry</v>
      </c>
      <c r="CE92" s="101"/>
      <c r="CF92" s="100"/>
      <c r="CG92" s="104"/>
      <c r="CH92" s="55"/>
      <c r="CI92" s="56"/>
      <c r="CJ92" s="176">
        <f t="shared" si="247"/>
        <v>0</v>
      </c>
      <c r="CK92" s="230" t="str">
        <f t="shared" si="219"/>
        <v>Multistrata Agroforestry</v>
      </c>
      <c r="CL92" s="101"/>
      <c r="CM92" s="100"/>
      <c r="CN92" s="104"/>
      <c r="CO92" s="55"/>
      <c r="CP92" s="56"/>
      <c r="CQ92" s="226" t="str">
        <f t="shared" si="248"/>
        <v>Multistrata Agroforestry</v>
      </c>
      <c r="CR92" s="101"/>
      <c r="CS92" s="100"/>
      <c r="CT92" s="104"/>
      <c r="CU92" s="55"/>
      <c r="CV92" s="56"/>
      <c r="CW92" s="226" t="str">
        <f t="shared" si="249"/>
        <v>Multistrata Agroforestry</v>
      </c>
      <c r="CX92" s="101"/>
      <c r="CY92" s="100"/>
      <c r="CZ92" s="104"/>
      <c r="DA92" s="55"/>
      <c r="DB92" s="56"/>
      <c r="DC92" s="226" t="str">
        <f t="shared" si="250"/>
        <v>Multistrata Agroforestry</v>
      </c>
      <c r="DD92" s="119"/>
      <c r="DE92" s="103"/>
      <c r="DF92" s="106"/>
      <c r="DG92" s="41"/>
      <c r="DH92" s="42"/>
      <c r="DI92" s="226" t="str">
        <f t="shared" si="251"/>
        <v>Multistrata Agroforestry</v>
      </c>
      <c r="DJ92" s="127"/>
      <c r="DK92" s="126"/>
      <c r="DL92" s="113"/>
      <c r="DM92" s="51"/>
      <c r="DN92" s="52"/>
      <c r="DO92" s="226" t="str">
        <f t="shared" si="252"/>
        <v>Multistrata Agroforestry</v>
      </c>
      <c r="DP92" s="119"/>
      <c r="DQ92" s="103"/>
      <c r="DR92" s="106"/>
      <c r="DS92" s="41"/>
      <c r="DT92" s="42"/>
      <c r="DU92" s="226" t="str">
        <f t="shared" si="253"/>
        <v>Multistrata Agroforestry</v>
      </c>
      <c r="DV92" s="119"/>
      <c r="DW92" s="103"/>
      <c r="DX92" s="106"/>
      <c r="DY92" s="41"/>
      <c r="DZ92" s="42"/>
      <c r="EA92" s="176">
        <f t="shared" si="217"/>
        <v>0</v>
      </c>
      <c r="EB92" s="226" t="str">
        <f t="shared" si="254"/>
        <v>Multistrata Agroforestry</v>
      </c>
      <c r="EC92" s="127"/>
      <c r="ED92" s="126"/>
      <c r="EE92" s="113"/>
      <c r="EF92" s="51"/>
      <c r="EG92" s="52"/>
      <c r="EH92" s="226" t="str">
        <f t="shared" si="255"/>
        <v>Multistrata Agroforestry</v>
      </c>
      <c r="EI92" s="127"/>
      <c r="EJ92" s="126"/>
      <c r="EK92" s="113"/>
      <c r="EL92" s="51"/>
      <c r="EM92" s="52"/>
      <c r="EN92" s="226" t="str">
        <f t="shared" si="256"/>
        <v>Multistrata Agroforestry</v>
      </c>
      <c r="EO92" s="119"/>
      <c r="EP92" s="103"/>
      <c r="EQ92" s="106"/>
      <c r="ER92" s="41"/>
      <c r="ES92" s="42"/>
      <c r="ET92" s="226" t="str">
        <f t="shared" si="257"/>
        <v>Multistrata Agroforestry</v>
      </c>
      <c r="EU92" s="119"/>
      <c r="EV92" s="103"/>
      <c r="EW92" s="106"/>
      <c r="EX92" s="41"/>
      <c r="EY92" s="42"/>
      <c r="EZ92" s="226" t="str">
        <f t="shared" si="258"/>
        <v>Multistrata Agroforestry</v>
      </c>
      <c r="FA92" s="127"/>
      <c r="FB92" s="126"/>
      <c r="FC92" s="113"/>
      <c r="FD92" s="51"/>
      <c r="FE92" s="52"/>
      <c r="FF92" s="226" t="str">
        <f t="shared" si="259"/>
        <v>Multistrata Agroforestry</v>
      </c>
      <c r="FG92" s="119"/>
      <c r="FH92" s="103"/>
      <c r="FI92" s="106"/>
      <c r="FJ92" s="41"/>
      <c r="FK92" s="42"/>
      <c r="FL92" s="226" t="str">
        <f t="shared" si="260"/>
        <v>Multistrata Agroforestry</v>
      </c>
      <c r="FM92" s="119"/>
      <c r="FN92" s="103"/>
      <c r="FO92" s="106"/>
      <c r="FP92" s="41"/>
      <c r="FQ92" s="42"/>
      <c r="FR92" s="176">
        <f t="shared" si="218"/>
        <v>0</v>
      </c>
      <c r="FS92" s="32"/>
      <c r="FT92" s="34"/>
      <c r="FU92" s="34"/>
      <c r="FV92" s="33"/>
      <c r="FW92" s="37"/>
    </row>
    <row r="93" spans="1:179" ht="12.6" customHeight="1">
      <c r="A93" s="1094"/>
      <c r="B93" s="222" t="s">
        <v>89</v>
      </c>
      <c r="C93" s="226" t="str">
        <f t="shared" si="220"/>
        <v>Silvopasture</v>
      </c>
      <c r="D93" s="102"/>
      <c r="E93" s="103"/>
      <c r="F93" s="106"/>
      <c r="G93" s="41"/>
      <c r="H93" s="42"/>
      <c r="I93" s="226" t="str">
        <f t="shared" si="221"/>
        <v>Silvopasture</v>
      </c>
      <c r="J93" s="102"/>
      <c r="K93" s="103"/>
      <c r="L93" s="106"/>
      <c r="M93" s="41"/>
      <c r="N93" s="42"/>
      <c r="O93" s="226" t="str">
        <f t="shared" si="222"/>
        <v>Silvopasture</v>
      </c>
      <c r="P93" s="99"/>
      <c r="Q93" s="100"/>
      <c r="R93" s="104"/>
      <c r="S93" s="55"/>
      <c r="T93" s="56"/>
      <c r="U93" s="226" t="str">
        <f t="shared" si="223"/>
        <v>Silvopasture</v>
      </c>
      <c r="V93" s="99"/>
      <c r="W93" s="100"/>
      <c r="X93" s="104"/>
      <c r="Y93" s="55"/>
      <c r="Z93" s="56"/>
      <c r="AA93" s="226" t="str">
        <f t="shared" si="224"/>
        <v>Silvopasture</v>
      </c>
      <c r="AB93" s="99"/>
      <c r="AC93" s="100"/>
      <c r="AD93" s="104"/>
      <c r="AE93" s="55"/>
      <c r="AF93" s="56"/>
      <c r="AG93" s="226" t="str">
        <f t="shared" si="225"/>
        <v>Silvopasture</v>
      </c>
      <c r="AH93" s="99"/>
      <c r="AI93" s="100"/>
      <c r="AJ93" s="104"/>
      <c r="AK93" s="55"/>
      <c r="AL93" s="56"/>
      <c r="AM93" s="226" t="str">
        <f t="shared" si="226"/>
        <v>Silvopasture</v>
      </c>
      <c r="AN93" s="99"/>
      <c r="AO93" s="100"/>
      <c r="AP93" s="104"/>
      <c r="AQ93" s="55"/>
      <c r="AR93" s="56"/>
      <c r="AS93" s="176"/>
      <c r="AT93" s="226" t="str">
        <f t="shared" si="227"/>
        <v>Silvopasture</v>
      </c>
      <c r="AU93" s="99"/>
      <c r="AV93" s="100"/>
      <c r="AW93" s="104"/>
      <c r="AX93" s="55"/>
      <c r="AY93" s="56"/>
      <c r="AZ93" s="226" t="str">
        <f t="shared" si="228"/>
        <v>Silvopasture</v>
      </c>
      <c r="BA93" s="99"/>
      <c r="BB93" s="100"/>
      <c r="BC93" s="104"/>
      <c r="BD93" s="55"/>
      <c r="BE93" s="56"/>
      <c r="BF93" s="226" t="str">
        <f t="shared" si="229"/>
        <v>Silvopasture</v>
      </c>
      <c r="BG93" s="99"/>
      <c r="BH93" s="100"/>
      <c r="BI93" s="104"/>
      <c r="BJ93" s="55"/>
      <c r="BK93" s="56"/>
      <c r="BL93" s="226" t="str">
        <f t="shared" si="230"/>
        <v>Silvopasture</v>
      </c>
      <c r="BM93" s="99"/>
      <c r="BN93" s="100"/>
      <c r="BO93" s="104"/>
      <c r="BP93" s="55"/>
      <c r="BQ93" s="56"/>
      <c r="BR93" s="226" t="str">
        <f t="shared" si="231"/>
        <v>Silvopasture</v>
      </c>
      <c r="BS93" s="99"/>
      <c r="BT93" s="100"/>
      <c r="BU93" s="104"/>
      <c r="BV93" s="55"/>
      <c r="BW93" s="56"/>
      <c r="BX93" s="226" t="str">
        <f t="shared" si="232"/>
        <v>Silvopasture</v>
      </c>
      <c r="BY93" s="99"/>
      <c r="BZ93" s="100"/>
      <c r="CA93" s="104"/>
      <c r="CB93" s="55"/>
      <c r="CC93" s="56"/>
      <c r="CD93" s="226" t="str">
        <f t="shared" si="233"/>
        <v>Silvopasture</v>
      </c>
      <c r="CE93" s="99"/>
      <c r="CF93" s="100"/>
      <c r="CG93" s="104"/>
      <c r="CH93" s="55"/>
      <c r="CI93" s="56"/>
      <c r="CJ93" s="176">
        <f t="shared" si="247"/>
        <v>0</v>
      </c>
      <c r="CK93" s="230" t="str">
        <f t="shared" si="219"/>
        <v>Silvopasture</v>
      </c>
      <c r="CL93" s="99"/>
      <c r="CM93" s="100"/>
      <c r="CN93" s="104"/>
      <c r="CO93" s="55"/>
      <c r="CP93" s="56"/>
      <c r="CQ93" s="226" t="str">
        <f t="shared" si="248"/>
        <v>Silvopasture</v>
      </c>
      <c r="CR93" s="99"/>
      <c r="CS93" s="100"/>
      <c r="CT93" s="104"/>
      <c r="CU93" s="55"/>
      <c r="CV93" s="56"/>
      <c r="CW93" s="226" t="str">
        <f t="shared" si="249"/>
        <v>Silvopasture</v>
      </c>
      <c r="CX93" s="102"/>
      <c r="CY93" s="103"/>
      <c r="CZ93" s="106"/>
      <c r="DA93" s="41"/>
      <c r="DB93" s="42"/>
      <c r="DC93" s="226" t="str">
        <f t="shared" si="250"/>
        <v>Silvopasture</v>
      </c>
      <c r="DD93" s="102"/>
      <c r="DE93" s="103"/>
      <c r="DF93" s="106"/>
      <c r="DG93" s="41"/>
      <c r="DH93" s="42"/>
      <c r="DI93" s="226" t="str">
        <f t="shared" si="251"/>
        <v>Silvopasture</v>
      </c>
      <c r="DJ93" s="125"/>
      <c r="DK93" s="126"/>
      <c r="DL93" s="113"/>
      <c r="DM93" s="51"/>
      <c r="DN93" s="52"/>
      <c r="DO93" s="226" t="str">
        <f t="shared" si="252"/>
        <v>Silvopasture</v>
      </c>
      <c r="DP93" s="102"/>
      <c r="DQ93" s="103"/>
      <c r="DR93" s="106"/>
      <c r="DS93" s="41"/>
      <c r="DT93" s="42"/>
      <c r="DU93" s="226" t="str">
        <f t="shared" si="253"/>
        <v>Silvopasture</v>
      </c>
      <c r="DV93" s="102"/>
      <c r="DW93" s="103"/>
      <c r="DX93" s="106"/>
      <c r="DY93" s="41"/>
      <c r="DZ93" s="42"/>
      <c r="EA93" s="176">
        <f t="shared" si="217"/>
        <v>0</v>
      </c>
      <c r="EB93" s="226" t="str">
        <f t="shared" si="254"/>
        <v>Silvopasture</v>
      </c>
      <c r="EC93" s="125"/>
      <c r="ED93" s="126"/>
      <c r="EE93" s="113"/>
      <c r="EF93" s="51"/>
      <c r="EG93" s="52"/>
      <c r="EH93" s="226" t="str">
        <f t="shared" si="255"/>
        <v>Silvopasture</v>
      </c>
      <c r="EI93" s="125"/>
      <c r="EJ93" s="126"/>
      <c r="EK93" s="113"/>
      <c r="EL93" s="51"/>
      <c r="EM93" s="52"/>
      <c r="EN93" s="226" t="str">
        <f t="shared" si="256"/>
        <v>Silvopasture</v>
      </c>
      <c r="EO93" s="102"/>
      <c r="EP93" s="103"/>
      <c r="EQ93" s="106"/>
      <c r="ER93" s="41"/>
      <c r="ES93" s="42"/>
      <c r="ET93" s="226" t="str">
        <f t="shared" si="257"/>
        <v>Silvopasture</v>
      </c>
      <c r="EU93" s="102"/>
      <c r="EV93" s="103"/>
      <c r="EW93" s="106"/>
      <c r="EX93" s="41"/>
      <c r="EY93" s="42"/>
      <c r="EZ93" s="226" t="str">
        <f t="shared" si="258"/>
        <v>Silvopasture</v>
      </c>
      <c r="FA93" s="125"/>
      <c r="FB93" s="126"/>
      <c r="FC93" s="113"/>
      <c r="FD93" s="51"/>
      <c r="FE93" s="52"/>
      <c r="FF93" s="226" t="str">
        <f t="shared" si="259"/>
        <v>Silvopasture</v>
      </c>
      <c r="FG93" s="102"/>
      <c r="FH93" s="103"/>
      <c r="FI93" s="106"/>
      <c r="FJ93" s="41"/>
      <c r="FK93" s="42"/>
      <c r="FL93" s="226" t="str">
        <f t="shared" si="260"/>
        <v>Silvopasture</v>
      </c>
      <c r="FM93" s="102"/>
      <c r="FN93" s="103"/>
      <c r="FO93" s="106"/>
      <c r="FP93" s="41"/>
      <c r="FQ93" s="42"/>
      <c r="FR93" s="176">
        <f t="shared" si="218"/>
        <v>0</v>
      </c>
      <c r="FS93" s="32"/>
      <c r="FT93" s="34"/>
      <c r="FU93" s="34"/>
      <c r="FV93" s="33"/>
      <c r="FW93" s="37"/>
    </row>
    <row r="94" spans="1:179" ht="12.6" customHeight="1">
      <c r="A94" s="1094"/>
      <c r="B94" s="222" t="s">
        <v>88</v>
      </c>
      <c r="C94" s="226" t="str">
        <f t="shared" si="220"/>
        <v>Managed Grazing</v>
      </c>
      <c r="D94" s="102"/>
      <c r="E94" s="103"/>
      <c r="F94" s="106"/>
      <c r="G94" s="41"/>
      <c r="H94" s="42"/>
      <c r="I94" s="226" t="str">
        <f t="shared" si="221"/>
        <v>Managed Grazing</v>
      </c>
      <c r="J94" s="102"/>
      <c r="K94" s="103"/>
      <c r="L94" s="106"/>
      <c r="M94" s="41"/>
      <c r="N94" s="42"/>
      <c r="O94" s="226" t="str">
        <f t="shared" si="222"/>
        <v>Managed Grazing</v>
      </c>
      <c r="P94" s="99"/>
      <c r="Q94" s="100"/>
      <c r="R94" s="104"/>
      <c r="S94" s="55"/>
      <c r="T94" s="56"/>
      <c r="U94" s="226" t="str">
        <f t="shared" si="223"/>
        <v>Managed Grazing</v>
      </c>
      <c r="V94" s="99"/>
      <c r="W94" s="100"/>
      <c r="X94" s="104"/>
      <c r="Y94" s="55"/>
      <c r="Z94" s="56"/>
      <c r="AA94" s="226" t="str">
        <f t="shared" si="224"/>
        <v>Managed Grazing</v>
      </c>
      <c r="AB94" s="99"/>
      <c r="AC94" s="100"/>
      <c r="AD94" s="104"/>
      <c r="AE94" s="55"/>
      <c r="AF94" s="56"/>
      <c r="AG94" s="226" t="str">
        <f t="shared" si="225"/>
        <v>Managed Grazing</v>
      </c>
      <c r="AH94" s="99"/>
      <c r="AI94" s="100"/>
      <c r="AJ94" s="104"/>
      <c r="AK94" s="55"/>
      <c r="AL94" s="56"/>
      <c r="AM94" s="226" t="str">
        <f t="shared" si="226"/>
        <v>Managed Grazing</v>
      </c>
      <c r="AN94" s="99"/>
      <c r="AO94" s="100"/>
      <c r="AP94" s="104"/>
      <c r="AQ94" s="55"/>
      <c r="AR94" s="56"/>
      <c r="AS94" s="176"/>
      <c r="AT94" s="226" t="str">
        <f t="shared" si="227"/>
        <v>Managed Grazing</v>
      </c>
      <c r="AU94" s="99"/>
      <c r="AV94" s="100"/>
      <c r="AW94" s="104"/>
      <c r="AX94" s="55"/>
      <c r="AY94" s="56"/>
      <c r="AZ94" s="226" t="str">
        <f t="shared" si="228"/>
        <v>Managed Grazing</v>
      </c>
      <c r="BA94" s="99"/>
      <c r="BB94" s="100"/>
      <c r="BC94" s="104"/>
      <c r="BD94" s="55"/>
      <c r="BE94" s="56"/>
      <c r="BF94" s="226" t="str">
        <f t="shared" si="229"/>
        <v>Managed Grazing</v>
      </c>
      <c r="BG94" s="99"/>
      <c r="BH94" s="100"/>
      <c r="BI94" s="104"/>
      <c r="BJ94" s="55"/>
      <c r="BK94" s="56"/>
      <c r="BL94" s="226" t="str">
        <f t="shared" si="230"/>
        <v>Managed Grazing</v>
      </c>
      <c r="BM94" s="99"/>
      <c r="BN94" s="100"/>
      <c r="BO94" s="104"/>
      <c r="BP94" s="55"/>
      <c r="BQ94" s="56"/>
      <c r="BR94" s="226" t="str">
        <f t="shared" si="231"/>
        <v>Managed Grazing</v>
      </c>
      <c r="BS94" s="99"/>
      <c r="BT94" s="100"/>
      <c r="BU94" s="104"/>
      <c r="BV94" s="55"/>
      <c r="BW94" s="56"/>
      <c r="BX94" s="226" t="str">
        <f t="shared" si="232"/>
        <v>Managed Grazing</v>
      </c>
      <c r="BY94" s="99"/>
      <c r="BZ94" s="100"/>
      <c r="CA94" s="104"/>
      <c r="CB94" s="55"/>
      <c r="CC94" s="56"/>
      <c r="CD94" s="226" t="str">
        <f t="shared" si="233"/>
        <v>Managed Grazing</v>
      </c>
      <c r="CE94" s="99"/>
      <c r="CF94" s="100"/>
      <c r="CG94" s="104"/>
      <c r="CH94" s="55"/>
      <c r="CI94" s="56"/>
      <c r="CJ94" s="176">
        <f t="shared" si="247"/>
        <v>0</v>
      </c>
      <c r="CK94" s="230" t="str">
        <f t="shared" si="219"/>
        <v>Managed Grazing</v>
      </c>
      <c r="CL94" s="99"/>
      <c r="CM94" s="100"/>
      <c r="CN94" s="104"/>
      <c r="CO94" s="55"/>
      <c r="CP94" s="56"/>
      <c r="CQ94" s="226" t="str">
        <f t="shared" si="234"/>
        <v>Managed Grazing</v>
      </c>
      <c r="CR94" s="102"/>
      <c r="CS94" s="103"/>
      <c r="CT94" s="106"/>
      <c r="CU94" s="41"/>
      <c r="CV94" s="42"/>
      <c r="CW94" s="226" t="str">
        <f t="shared" si="235"/>
        <v>Managed Grazing</v>
      </c>
      <c r="CX94" s="102"/>
      <c r="CY94" s="103"/>
      <c r="CZ94" s="106"/>
      <c r="DA94" s="41"/>
      <c r="DB94" s="42"/>
      <c r="DC94" s="226" t="str">
        <f t="shared" si="236"/>
        <v>Managed Grazing</v>
      </c>
      <c r="DD94" s="102"/>
      <c r="DE94" s="103"/>
      <c r="DF94" s="106"/>
      <c r="DG94" s="41"/>
      <c r="DH94" s="42"/>
      <c r="DI94" s="226" t="str">
        <f t="shared" si="237"/>
        <v>Managed Grazing</v>
      </c>
      <c r="DJ94" s="102"/>
      <c r="DK94" s="103"/>
      <c r="DL94" s="106"/>
      <c r="DM94" s="41"/>
      <c r="DN94" s="42"/>
      <c r="DO94" s="226" t="str">
        <f t="shared" si="238"/>
        <v>Managed Grazing</v>
      </c>
      <c r="DP94" s="102"/>
      <c r="DQ94" s="103"/>
      <c r="DR94" s="106"/>
      <c r="DS94" s="41"/>
      <c r="DT94" s="42"/>
      <c r="DU94" s="226" t="str">
        <f t="shared" si="239"/>
        <v>Managed Grazing</v>
      </c>
      <c r="DV94" s="102"/>
      <c r="DW94" s="103"/>
      <c r="DX94" s="106"/>
      <c r="DY94" s="41"/>
      <c r="DZ94" s="42"/>
      <c r="EA94" s="176">
        <f t="shared" si="217"/>
        <v>0</v>
      </c>
      <c r="EB94" s="226" t="str">
        <f t="shared" si="240"/>
        <v>Managed Grazing</v>
      </c>
      <c r="EC94" s="102"/>
      <c r="ED94" s="103"/>
      <c r="EE94" s="106"/>
      <c r="EF94" s="41"/>
      <c r="EG94" s="42"/>
      <c r="EH94" s="226" t="str">
        <f t="shared" si="241"/>
        <v>Managed Grazing</v>
      </c>
      <c r="EI94" s="102"/>
      <c r="EJ94" s="103"/>
      <c r="EK94" s="106"/>
      <c r="EL94" s="41"/>
      <c r="EM94" s="42"/>
      <c r="EN94" s="226" t="str">
        <f t="shared" si="242"/>
        <v>Managed Grazing</v>
      </c>
      <c r="EO94" s="102"/>
      <c r="EP94" s="103"/>
      <c r="EQ94" s="106"/>
      <c r="ER94" s="41"/>
      <c r="ES94" s="42"/>
      <c r="ET94" s="226" t="str">
        <f t="shared" si="243"/>
        <v>Managed Grazing</v>
      </c>
      <c r="EU94" s="102"/>
      <c r="EV94" s="103"/>
      <c r="EW94" s="106"/>
      <c r="EX94" s="41"/>
      <c r="EY94" s="42"/>
      <c r="EZ94" s="226" t="str">
        <f t="shared" si="244"/>
        <v>Managed Grazing</v>
      </c>
      <c r="FA94" s="102"/>
      <c r="FB94" s="103"/>
      <c r="FC94" s="106"/>
      <c r="FD94" s="41"/>
      <c r="FE94" s="42"/>
      <c r="FF94" s="226" t="str">
        <f t="shared" si="245"/>
        <v>Managed Grazing</v>
      </c>
      <c r="FG94" s="102"/>
      <c r="FH94" s="103"/>
      <c r="FI94" s="106"/>
      <c r="FJ94" s="41"/>
      <c r="FK94" s="42"/>
      <c r="FL94" s="226" t="str">
        <f t="shared" si="246"/>
        <v>Managed Grazing</v>
      </c>
      <c r="FM94" s="102"/>
      <c r="FN94" s="103"/>
      <c r="FO94" s="106"/>
      <c r="FP94" s="41"/>
      <c r="FQ94" s="42"/>
      <c r="FR94" s="176">
        <f t="shared" si="218"/>
        <v>0</v>
      </c>
      <c r="FS94" s="34"/>
      <c r="FT94" s="34"/>
      <c r="FU94" s="34"/>
      <c r="FV94" s="33"/>
      <c r="FW94" s="37"/>
    </row>
    <row r="95" spans="1:179" ht="12.6" customHeight="1">
      <c r="A95" s="1094"/>
      <c r="B95" s="195" t="s">
        <v>97</v>
      </c>
      <c r="C95" s="226" t="str">
        <f>$B95</f>
        <v>Tropical Tree Staples</v>
      </c>
      <c r="D95" s="102"/>
      <c r="E95" s="103"/>
      <c r="F95" s="106"/>
      <c r="G95" s="41"/>
      <c r="H95" s="42"/>
      <c r="I95" s="226" t="str">
        <f>$B95</f>
        <v>Tropical Tree Staples</v>
      </c>
      <c r="J95" s="102"/>
      <c r="K95" s="103"/>
      <c r="L95" s="106"/>
      <c r="M95" s="41"/>
      <c r="N95" s="42"/>
      <c r="O95" s="226" t="str">
        <f>$B95</f>
        <v>Tropical Tree Staples</v>
      </c>
      <c r="P95" s="99"/>
      <c r="Q95" s="100"/>
      <c r="R95" s="104"/>
      <c r="S95" s="55"/>
      <c r="T95" s="56"/>
      <c r="U95" s="226" t="str">
        <f>$B95</f>
        <v>Tropical Tree Staples</v>
      </c>
      <c r="V95" s="99"/>
      <c r="W95" s="100"/>
      <c r="X95" s="104"/>
      <c r="Y95" s="55"/>
      <c r="Z95" s="56"/>
      <c r="AA95" s="226" t="str">
        <f>$B95</f>
        <v>Tropical Tree Staples</v>
      </c>
      <c r="AB95" s="99"/>
      <c r="AC95" s="100"/>
      <c r="AD95" s="104"/>
      <c r="AE95" s="55"/>
      <c r="AF95" s="56"/>
      <c r="AG95" s="226" t="str">
        <f>$B95</f>
        <v>Tropical Tree Staples</v>
      </c>
      <c r="AH95" s="99"/>
      <c r="AI95" s="100"/>
      <c r="AJ95" s="104"/>
      <c r="AK95" s="55"/>
      <c r="AL95" s="56"/>
      <c r="AM95" s="226" t="str">
        <f>$B95</f>
        <v>Tropical Tree Staples</v>
      </c>
      <c r="AN95" s="99"/>
      <c r="AO95" s="100"/>
      <c r="AP95" s="104"/>
      <c r="AQ95" s="55"/>
      <c r="AR95" s="56"/>
      <c r="AS95" s="176"/>
      <c r="AT95" s="226" t="str">
        <f>$B95</f>
        <v>Tropical Tree Staples</v>
      </c>
      <c r="AU95" s="99"/>
      <c r="AV95" s="100"/>
      <c r="AW95" s="104"/>
      <c r="AX95" s="55"/>
      <c r="AY95" s="56"/>
      <c r="AZ95" s="226" t="str">
        <f>$B95</f>
        <v>Tropical Tree Staples</v>
      </c>
      <c r="BA95" s="99"/>
      <c r="BB95" s="100"/>
      <c r="BC95" s="104"/>
      <c r="BD95" s="55"/>
      <c r="BE95" s="56"/>
      <c r="BF95" s="226" t="str">
        <f>$B95</f>
        <v>Tropical Tree Staples</v>
      </c>
      <c r="BG95" s="99"/>
      <c r="BH95" s="100"/>
      <c r="BI95" s="104"/>
      <c r="BJ95" s="55"/>
      <c r="BK95" s="56"/>
      <c r="BL95" s="226" t="str">
        <f>$B95</f>
        <v>Tropical Tree Staples</v>
      </c>
      <c r="BM95" s="99"/>
      <c r="BN95" s="100"/>
      <c r="BO95" s="104"/>
      <c r="BP95" s="55"/>
      <c r="BQ95" s="56"/>
      <c r="BR95" s="226" t="str">
        <f>$B95</f>
        <v>Tropical Tree Staples</v>
      </c>
      <c r="BS95" s="99"/>
      <c r="BT95" s="100"/>
      <c r="BU95" s="104"/>
      <c r="BV95" s="55"/>
      <c r="BW95" s="56"/>
      <c r="BX95" s="226" t="str">
        <f>$B95</f>
        <v>Tropical Tree Staples</v>
      </c>
      <c r="BY95" s="99"/>
      <c r="BZ95" s="100"/>
      <c r="CA95" s="104"/>
      <c r="CB95" s="55"/>
      <c r="CC95" s="56"/>
      <c r="CD95" s="226" t="str">
        <f>$B95</f>
        <v>Tropical Tree Staples</v>
      </c>
      <c r="CE95" s="99"/>
      <c r="CF95" s="100"/>
      <c r="CG95" s="104"/>
      <c r="CH95" s="55"/>
      <c r="CI95" s="56"/>
      <c r="CJ95" s="176">
        <f t="shared" si="247"/>
        <v>0</v>
      </c>
      <c r="CK95" s="230" t="str">
        <f t="shared" si="219"/>
        <v>Tropical Tree Staples</v>
      </c>
      <c r="CL95" s="99"/>
      <c r="CM95" s="100"/>
      <c r="CN95" s="104"/>
      <c r="CO95" s="55"/>
      <c r="CP95" s="56"/>
      <c r="CQ95" s="226" t="str">
        <f>$B95</f>
        <v>Tropical Tree Staples</v>
      </c>
      <c r="CR95" s="99"/>
      <c r="CS95" s="100"/>
      <c r="CT95" s="104"/>
      <c r="CU95" s="55"/>
      <c r="CV95" s="56"/>
      <c r="CW95" s="226" t="str">
        <f>$B95</f>
        <v>Tropical Tree Staples</v>
      </c>
      <c r="CX95" s="99"/>
      <c r="CY95" s="100"/>
      <c r="CZ95" s="104"/>
      <c r="DA95" s="55"/>
      <c r="DB95" s="56"/>
      <c r="DC95" s="226" t="str">
        <f>$B95</f>
        <v>Tropical Tree Staples</v>
      </c>
      <c r="DD95" s="125"/>
      <c r="DE95" s="126"/>
      <c r="DF95" s="113"/>
      <c r="DG95" s="51"/>
      <c r="DH95" s="52"/>
      <c r="DI95" s="226" t="str">
        <f>$B95</f>
        <v>Tropical Tree Staples</v>
      </c>
      <c r="DJ95" s="125"/>
      <c r="DK95" s="126"/>
      <c r="DL95" s="113"/>
      <c r="DM95" s="51"/>
      <c r="DN95" s="52"/>
      <c r="DO95" s="226" t="str">
        <f>$B95</f>
        <v>Tropical Tree Staples</v>
      </c>
      <c r="DP95" s="125"/>
      <c r="DQ95" s="126"/>
      <c r="DR95" s="113"/>
      <c r="DS95" s="51"/>
      <c r="DT95" s="52"/>
      <c r="DU95" s="226" t="str">
        <f>$B95</f>
        <v>Tropical Tree Staples</v>
      </c>
      <c r="DV95" s="125"/>
      <c r="DW95" s="126"/>
      <c r="DX95" s="113"/>
      <c r="DY95" s="51"/>
      <c r="DZ95" s="52"/>
      <c r="EA95" s="176">
        <f t="shared" si="217"/>
        <v>0</v>
      </c>
      <c r="EB95" s="226" t="str">
        <f>$B95</f>
        <v>Tropical Tree Staples</v>
      </c>
      <c r="EC95" s="125"/>
      <c r="ED95" s="126"/>
      <c r="EE95" s="113"/>
      <c r="EF95" s="51"/>
      <c r="EG95" s="52"/>
      <c r="EH95" s="226" t="str">
        <f>$B95</f>
        <v>Tropical Tree Staples</v>
      </c>
      <c r="EI95" s="102"/>
      <c r="EJ95" s="103"/>
      <c r="EK95" s="106"/>
      <c r="EL95" s="41"/>
      <c r="EM95" s="42"/>
      <c r="EN95" s="226" t="str">
        <f>$B95</f>
        <v>Tropical Tree Staples</v>
      </c>
      <c r="EO95" s="102"/>
      <c r="EP95" s="103"/>
      <c r="EQ95" s="106"/>
      <c r="ER95" s="41"/>
      <c r="ES95" s="42"/>
      <c r="ET95" s="226" t="str">
        <f>$B95</f>
        <v>Tropical Tree Staples</v>
      </c>
      <c r="EU95" s="102"/>
      <c r="EV95" s="103"/>
      <c r="EW95" s="106"/>
      <c r="EX95" s="41"/>
      <c r="EY95" s="42"/>
      <c r="EZ95" s="226" t="str">
        <f>$B95</f>
        <v>Tropical Tree Staples</v>
      </c>
      <c r="FA95" s="125"/>
      <c r="FB95" s="126"/>
      <c r="FC95" s="113"/>
      <c r="FD95" s="51"/>
      <c r="FE95" s="52"/>
      <c r="FF95" s="226" t="str">
        <f>$B95</f>
        <v>Tropical Tree Staples</v>
      </c>
      <c r="FG95" s="102"/>
      <c r="FH95" s="103"/>
      <c r="FI95" s="106"/>
      <c r="FJ95" s="41"/>
      <c r="FK95" s="42"/>
      <c r="FL95" s="226" t="str">
        <f>$B95</f>
        <v>Tropical Tree Staples</v>
      </c>
      <c r="FM95" s="102"/>
      <c r="FN95" s="103"/>
      <c r="FO95" s="106"/>
      <c r="FP95" s="41"/>
      <c r="FQ95" s="42"/>
      <c r="FR95" s="176">
        <f t="shared" si="218"/>
        <v>0</v>
      </c>
      <c r="FS95" s="32"/>
      <c r="FT95" s="34"/>
      <c r="FU95" s="34"/>
      <c r="FV95" s="33"/>
      <c r="FW95" s="37"/>
    </row>
    <row r="96" spans="1:179" ht="12.6" customHeight="1">
      <c r="A96" s="1094"/>
      <c r="B96" s="222" t="s">
        <v>103</v>
      </c>
      <c r="C96" s="226" t="str">
        <f>$B96</f>
        <v>Farmland Restoration</v>
      </c>
      <c r="D96" s="102"/>
      <c r="E96" s="103"/>
      <c r="F96" s="106"/>
      <c r="G96" s="41"/>
      <c r="H96" s="42"/>
      <c r="I96" s="226" t="str">
        <f>$B96</f>
        <v>Farmland Restoration</v>
      </c>
      <c r="J96" s="102"/>
      <c r="K96" s="103"/>
      <c r="L96" s="106"/>
      <c r="M96" s="41"/>
      <c r="N96" s="42"/>
      <c r="O96" s="226" t="str">
        <f>$B96</f>
        <v>Farmland Restoration</v>
      </c>
      <c r="P96" s="102"/>
      <c r="Q96" s="103"/>
      <c r="R96" s="106"/>
      <c r="S96" s="41"/>
      <c r="T96" s="42"/>
      <c r="U96" s="226" t="str">
        <f>$B96</f>
        <v>Farmland Restoration</v>
      </c>
      <c r="V96" s="102"/>
      <c r="W96" s="103"/>
      <c r="X96" s="106"/>
      <c r="Y96" s="41"/>
      <c r="Z96" s="42"/>
      <c r="AA96" s="226" t="str">
        <f>$B96</f>
        <v>Farmland Restoration</v>
      </c>
      <c r="AB96" s="102"/>
      <c r="AC96" s="103"/>
      <c r="AD96" s="106"/>
      <c r="AE96" s="41"/>
      <c r="AF96" s="42"/>
      <c r="AG96" s="226" t="str">
        <f>$B96</f>
        <v>Farmland Restoration</v>
      </c>
      <c r="AH96" s="102"/>
      <c r="AI96" s="103"/>
      <c r="AJ96" s="106"/>
      <c r="AK96" s="41"/>
      <c r="AL96" s="42"/>
      <c r="AM96" s="226" t="str">
        <f>$B96</f>
        <v>Farmland Restoration</v>
      </c>
      <c r="AN96" s="102"/>
      <c r="AO96" s="103"/>
      <c r="AP96" s="106"/>
      <c r="AQ96" s="41"/>
      <c r="AR96" s="42"/>
      <c r="AS96" s="176"/>
      <c r="AT96" s="226" t="str">
        <f>$B96</f>
        <v>Farmland Restoration</v>
      </c>
      <c r="AU96" s="102"/>
      <c r="AV96" s="103"/>
      <c r="AW96" s="106"/>
      <c r="AX96" s="41"/>
      <c r="AY96" s="42"/>
      <c r="AZ96" s="226" t="str">
        <f>$B96</f>
        <v>Farmland Restoration</v>
      </c>
      <c r="BA96" s="102"/>
      <c r="BB96" s="100"/>
      <c r="BC96" s="104"/>
      <c r="BD96" s="55"/>
      <c r="BE96" s="56"/>
      <c r="BF96" s="226" t="str">
        <f>$B96</f>
        <v>Farmland Restoration</v>
      </c>
      <c r="BG96" s="102"/>
      <c r="BH96" s="100"/>
      <c r="BI96" s="104"/>
      <c r="BJ96" s="55"/>
      <c r="BK96" s="56"/>
      <c r="BL96" s="226" t="str">
        <f>$B96</f>
        <v>Farmland Restoration</v>
      </c>
      <c r="BM96" s="102"/>
      <c r="BN96" s="100"/>
      <c r="BO96" s="104"/>
      <c r="BP96" s="55"/>
      <c r="BQ96" s="56"/>
      <c r="BR96" s="226" t="str">
        <f>$B96</f>
        <v>Farmland Restoration</v>
      </c>
      <c r="BS96" s="102"/>
      <c r="BT96" s="100"/>
      <c r="BU96" s="104"/>
      <c r="BV96" s="55"/>
      <c r="BW96" s="56"/>
      <c r="BX96" s="226" t="str">
        <f>$B96</f>
        <v>Farmland Restoration</v>
      </c>
      <c r="BY96" s="99"/>
      <c r="BZ96" s="100"/>
      <c r="CA96" s="104"/>
      <c r="CB96" s="55"/>
      <c r="CC96" s="56"/>
      <c r="CD96" s="226" t="str">
        <f>$B96</f>
        <v>Farmland Restoration</v>
      </c>
      <c r="CE96" s="99"/>
      <c r="CF96" s="100"/>
      <c r="CG96" s="104"/>
      <c r="CH96" s="55"/>
      <c r="CI96" s="56"/>
      <c r="CJ96" s="176">
        <f t="shared" si="247"/>
        <v>0</v>
      </c>
      <c r="CK96" s="230" t="str">
        <f t="shared" si="219"/>
        <v>Farmland Restoration</v>
      </c>
      <c r="CL96" s="102"/>
      <c r="CM96" s="103"/>
      <c r="CN96" s="106"/>
      <c r="CO96" s="41"/>
      <c r="CP96" s="42"/>
      <c r="CQ96" s="226" t="str">
        <f>$B96</f>
        <v>Farmland Restoration</v>
      </c>
      <c r="CR96" s="102"/>
      <c r="CS96" s="103"/>
      <c r="CT96" s="106"/>
      <c r="CU96" s="41"/>
      <c r="CV96" s="42"/>
      <c r="CW96" s="226" t="str">
        <f>$B96</f>
        <v>Farmland Restoration</v>
      </c>
      <c r="CX96" s="119"/>
      <c r="CY96" s="103"/>
      <c r="CZ96" s="106"/>
      <c r="DA96" s="41"/>
      <c r="DB96" s="42"/>
      <c r="DC96" s="226" t="str">
        <f>$B96</f>
        <v>Farmland Restoration</v>
      </c>
      <c r="DD96" s="101"/>
      <c r="DE96" s="100"/>
      <c r="DF96" s="104"/>
      <c r="DG96" s="55"/>
      <c r="DH96" s="56"/>
      <c r="DI96" s="226" t="str">
        <f>$B96</f>
        <v>Farmland Restoration</v>
      </c>
      <c r="DJ96" s="102"/>
      <c r="DK96" s="103"/>
      <c r="DL96" s="106"/>
      <c r="DM96" s="41"/>
      <c r="DN96" s="42"/>
      <c r="DO96" s="226" t="str">
        <f>$B96</f>
        <v>Farmland Restoration</v>
      </c>
      <c r="DP96" s="127"/>
      <c r="DQ96" s="126"/>
      <c r="DR96" s="113"/>
      <c r="DS96" s="51"/>
      <c r="DT96" s="52"/>
      <c r="DU96" s="226" t="str">
        <f>$B96</f>
        <v>Farmland Restoration</v>
      </c>
      <c r="DV96" s="127"/>
      <c r="DW96" s="126"/>
      <c r="DX96" s="113"/>
      <c r="DY96" s="51"/>
      <c r="DZ96" s="52"/>
      <c r="EA96" s="176">
        <f t="shared" si="217"/>
        <v>0</v>
      </c>
      <c r="EB96" s="226" t="str">
        <f>$B96</f>
        <v>Farmland Restoration</v>
      </c>
      <c r="EC96" s="102"/>
      <c r="ED96" s="103"/>
      <c r="EE96" s="106"/>
      <c r="EF96" s="41"/>
      <c r="EG96" s="42"/>
      <c r="EH96" s="226" t="str">
        <f>$B96</f>
        <v>Farmland Restoration</v>
      </c>
      <c r="EI96" s="102"/>
      <c r="EJ96" s="103"/>
      <c r="EK96" s="106"/>
      <c r="EL96" s="41"/>
      <c r="EM96" s="42"/>
      <c r="EN96" s="226" t="str">
        <f>$B96</f>
        <v>Farmland Restoration</v>
      </c>
      <c r="EO96" s="119"/>
      <c r="EP96" s="103"/>
      <c r="EQ96" s="106"/>
      <c r="ER96" s="41"/>
      <c r="ES96" s="42"/>
      <c r="ET96" s="226" t="str">
        <f>$B96</f>
        <v>Farmland Restoration</v>
      </c>
      <c r="EU96" s="119"/>
      <c r="EV96" s="103"/>
      <c r="EW96" s="106"/>
      <c r="EX96" s="41"/>
      <c r="EY96" s="42"/>
      <c r="EZ96" s="226" t="str">
        <f>$B96</f>
        <v>Farmland Restoration</v>
      </c>
      <c r="FA96" s="102"/>
      <c r="FB96" s="103"/>
      <c r="FC96" s="106"/>
      <c r="FD96" s="41"/>
      <c r="FE96" s="42"/>
      <c r="FF96" s="226" t="str">
        <f>$B96</f>
        <v>Farmland Restoration</v>
      </c>
      <c r="FG96" s="119"/>
      <c r="FH96" s="103"/>
      <c r="FI96" s="106"/>
      <c r="FJ96" s="41"/>
      <c r="FK96" s="42"/>
      <c r="FL96" s="226" t="str">
        <f>$B96</f>
        <v>Farmland Restoration</v>
      </c>
      <c r="FM96" s="119"/>
      <c r="FN96" s="103"/>
      <c r="FO96" s="106"/>
      <c r="FP96" s="41"/>
      <c r="FQ96" s="42"/>
      <c r="FR96" s="176">
        <f t="shared" si="218"/>
        <v>0</v>
      </c>
      <c r="FS96" s="32"/>
      <c r="FT96" s="34"/>
      <c r="FU96" s="34"/>
      <c r="FV96" s="33"/>
      <c r="FW96" s="37"/>
    </row>
    <row r="97" spans="1:179" ht="12.6" customHeight="1">
      <c r="A97" s="1094"/>
      <c r="B97" s="195" t="s">
        <v>96</v>
      </c>
      <c r="C97" s="226" t="str">
        <f>$B97</f>
        <v>Perennial Bioenergy Crops</v>
      </c>
      <c r="D97" s="103"/>
      <c r="E97" s="103"/>
      <c r="F97" s="108"/>
      <c r="G97" s="40"/>
      <c r="H97" s="42"/>
      <c r="I97" s="226" t="str">
        <f>$B97</f>
        <v>Perennial Bioenergy Crops</v>
      </c>
      <c r="J97" s="103"/>
      <c r="K97" s="103"/>
      <c r="L97" s="108"/>
      <c r="M97" s="40"/>
      <c r="N97" s="42"/>
      <c r="O97" s="226" t="str">
        <f>$B97</f>
        <v>Perennial Bioenergy Crops</v>
      </c>
      <c r="P97" s="100"/>
      <c r="Q97" s="100"/>
      <c r="R97" s="105"/>
      <c r="S97" s="54"/>
      <c r="T97" s="56"/>
      <c r="U97" s="226" t="str">
        <f>$B97</f>
        <v>Perennial Bioenergy Crops</v>
      </c>
      <c r="V97" s="100"/>
      <c r="W97" s="100"/>
      <c r="X97" s="105"/>
      <c r="Y97" s="54"/>
      <c r="Z97" s="56"/>
      <c r="AA97" s="226" t="str">
        <f>$B97</f>
        <v>Perennial Bioenergy Crops</v>
      </c>
      <c r="AB97" s="100"/>
      <c r="AC97" s="100"/>
      <c r="AD97" s="105"/>
      <c r="AE97" s="54"/>
      <c r="AF97" s="56"/>
      <c r="AG97" s="226" t="str">
        <f>$B97</f>
        <v>Perennial Bioenergy Crops</v>
      </c>
      <c r="AH97" s="100"/>
      <c r="AI97" s="100"/>
      <c r="AJ97" s="105"/>
      <c r="AK97" s="54"/>
      <c r="AL97" s="56"/>
      <c r="AM97" s="226" t="str">
        <f>$B97</f>
        <v>Perennial Bioenergy Crops</v>
      </c>
      <c r="AN97" s="100"/>
      <c r="AO97" s="100"/>
      <c r="AP97" s="105"/>
      <c r="AQ97" s="54"/>
      <c r="AR97" s="56"/>
      <c r="AS97" s="176"/>
      <c r="AT97" s="226" t="str">
        <f>$B97</f>
        <v>Perennial Bioenergy Crops</v>
      </c>
      <c r="AU97" s="99"/>
      <c r="AV97" s="100"/>
      <c r="AW97" s="104"/>
      <c r="AX97" s="55"/>
      <c r="AY97" s="56"/>
      <c r="AZ97" s="226" t="str">
        <f>$B97</f>
        <v>Perennial Bioenergy Crops</v>
      </c>
      <c r="BA97" s="99"/>
      <c r="BB97" s="100"/>
      <c r="BC97" s="104"/>
      <c r="BD97" s="55"/>
      <c r="BE97" s="56"/>
      <c r="BF97" s="226" t="str">
        <f>$B97</f>
        <v>Perennial Bioenergy Crops</v>
      </c>
      <c r="BG97" s="99"/>
      <c r="BH97" s="100"/>
      <c r="BI97" s="104"/>
      <c r="BJ97" s="55"/>
      <c r="BK97" s="56"/>
      <c r="BL97" s="226" t="str">
        <f>$B97</f>
        <v>Perennial Bioenergy Crops</v>
      </c>
      <c r="BM97" s="99"/>
      <c r="BN97" s="100"/>
      <c r="BO97" s="104"/>
      <c r="BP97" s="55"/>
      <c r="BQ97" s="56"/>
      <c r="BR97" s="226" t="str">
        <f>$B97</f>
        <v>Perennial Bioenergy Crops</v>
      </c>
      <c r="BS97" s="99"/>
      <c r="BT97" s="100"/>
      <c r="BU97" s="104"/>
      <c r="BV97" s="55"/>
      <c r="BW97" s="56"/>
      <c r="BX97" s="226" t="str">
        <f>$B97</f>
        <v>Perennial Bioenergy Crops</v>
      </c>
      <c r="BY97" s="99"/>
      <c r="BZ97" s="100"/>
      <c r="CA97" s="104"/>
      <c r="CB97" s="55"/>
      <c r="CC97" s="56"/>
      <c r="CD97" s="226" t="str">
        <f>$B97</f>
        <v>Perennial Bioenergy Crops</v>
      </c>
      <c r="CE97" s="99"/>
      <c r="CF97" s="100"/>
      <c r="CG97" s="104"/>
      <c r="CH97" s="55"/>
      <c r="CI97" s="56"/>
      <c r="CJ97" s="176">
        <f t="shared" si="247"/>
        <v>0</v>
      </c>
      <c r="CK97" s="230" t="str">
        <f t="shared" si="219"/>
        <v>Perennial Bioenergy Crops</v>
      </c>
      <c r="CL97" s="99"/>
      <c r="CM97" s="100"/>
      <c r="CN97" s="104"/>
      <c r="CO97" s="55"/>
      <c r="CP97" s="56"/>
      <c r="CQ97" s="226" t="str">
        <f>$B97</f>
        <v>Perennial Bioenergy Crops</v>
      </c>
      <c r="CR97" s="99"/>
      <c r="CS97" s="100"/>
      <c r="CT97" s="104"/>
      <c r="CU97" s="55"/>
      <c r="CV97" s="56"/>
      <c r="CW97" s="226" t="str">
        <f>$B97</f>
        <v>Perennial Bioenergy Crops</v>
      </c>
      <c r="CX97" s="99"/>
      <c r="CY97" s="100"/>
      <c r="CZ97" s="104"/>
      <c r="DA97" s="55"/>
      <c r="DB97" s="56"/>
      <c r="DC97" s="226" t="str">
        <f>$B97</f>
        <v>Perennial Bioenergy Crops</v>
      </c>
      <c r="DD97" s="102"/>
      <c r="DE97" s="103"/>
      <c r="DF97" s="106"/>
      <c r="DG97" s="41"/>
      <c r="DH97" s="42"/>
      <c r="DI97" s="226" t="str">
        <f>$B97</f>
        <v>Perennial Bioenergy Crops</v>
      </c>
      <c r="DJ97" s="125"/>
      <c r="DK97" s="126"/>
      <c r="DL97" s="113"/>
      <c r="DM97" s="51"/>
      <c r="DN97" s="52"/>
      <c r="DO97" s="226" t="str">
        <f>$B97</f>
        <v>Perennial Bioenergy Crops</v>
      </c>
      <c r="DP97" s="102"/>
      <c r="DQ97" s="103"/>
      <c r="DR97" s="106"/>
      <c r="DS97" s="41"/>
      <c r="DT97" s="42"/>
      <c r="DU97" s="226" t="str">
        <f>$B97</f>
        <v>Perennial Bioenergy Crops</v>
      </c>
      <c r="DV97" s="102"/>
      <c r="DW97" s="103"/>
      <c r="DX97" s="106"/>
      <c r="DY97" s="41"/>
      <c r="DZ97" s="42"/>
      <c r="EA97" s="176">
        <f t="shared" si="217"/>
        <v>0</v>
      </c>
      <c r="EB97" s="226" t="str">
        <f>$B97</f>
        <v>Perennial Bioenergy Crops</v>
      </c>
      <c r="EC97" s="125"/>
      <c r="ED97" s="126"/>
      <c r="EE97" s="113"/>
      <c r="EF97" s="51"/>
      <c r="EG97" s="52"/>
      <c r="EH97" s="226" t="str">
        <f>$B97</f>
        <v>Perennial Bioenergy Crops</v>
      </c>
      <c r="EI97" s="125"/>
      <c r="EJ97" s="126"/>
      <c r="EK97" s="113"/>
      <c r="EL97" s="51"/>
      <c r="EM97" s="52"/>
      <c r="EN97" s="226" t="str">
        <f>$B97</f>
        <v>Perennial Bioenergy Crops</v>
      </c>
      <c r="EO97" s="102"/>
      <c r="EP97" s="103"/>
      <c r="EQ97" s="106"/>
      <c r="ER97" s="41"/>
      <c r="ES97" s="42"/>
      <c r="ET97" s="226" t="str">
        <f>$B97</f>
        <v>Perennial Bioenergy Crops</v>
      </c>
      <c r="EU97" s="102"/>
      <c r="EV97" s="103"/>
      <c r="EW97" s="106"/>
      <c r="EX97" s="41"/>
      <c r="EY97" s="42"/>
      <c r="EZ97" s="226" t="str">
        <f>$B97</f>
        <v>Perennial Bioenergy Crops</v>
      </c>
      <c r="FA97" s="125"/>
      <c r="FB97" s="126"/>
      <c r="FC97" s="113"/>
      <c r="FD97" s="51"/>
      <c r="FE97" s="52"/>
      <c r="FF97" s="226" t="str">
        <f>$B97</f>
        <v>Perennial Bioenergy Crops</v>
      </c>
      <c r="FG97" s="102"/>
      <c r="FH97" s="103"/>
      <c r="FI97" s="106"/>
      <c r="FJ97" s="41"/>
      <c r="FK97" s="42"/>
      <c r="FL97" s="226" t="str">
        <f>$B97</f>
        <v>Perennial Bioenergy Crops</v>
      </c>
      <c r="FM97" s="102"/>
      <c r="FN97" s="103"/>
      <c r="FO97" s="106"/>
      <c r="FP97" s="41"/>
      <c r="FQ97" s="42"/>
      <c r="FR97" s="176">
        <f t="shared" si="218"/>
        <v>0</v>
      </c>
      <c r="FS97" s="32"/>
      <c r="FT97" s="34"/>
      <c r="FU97" s="34"/>
      <c r="FV97" s="33"/>
      <c r="FW97" s="37"/>
    </row>
    <row r="98" spans="1:179" ht="12.6" customHeight="1">
      <c r="A98" s="1094"/>
      <c r="B98" s="195" t="s">
        <v>552</v>
      </c>
      <c r="C98" s="226" t="str">
        <f>$B98</f>
        <v>Livestock Feed</v>
      </c>
      <c r="D98" s="103"/>
      <c r="E98" s="103"/>
      <c r="F98" s="108"/>
      <c r="G98" s="40"/>
      <c r="H98" s="42"/>
      <c r="I98" s="226" t="str">
        <f>$B98</f>
        <v>Livestock Feed</v>
      </c>
      <c r="J98" s="103"/>
      <c r="K98" s="103"/>
      <c r="L98" s="108"/>
      <c r="M98" s="40"/>
      <c r="N98" s="42"/>
      <c r="O98" s="226" t="str">
        <f>$B98</f>
        <v>Livestock Feed</v>
      </c>
      <c r="P98" s="100"/>
      <c r="Q98" s="100"/>
      <c r="R98" s="105"/>
      <c r="S98" s="54"/>
      <c r="T98" s="56"/>
      <c r="U98" s="226" t="str">
        <f>$B98</f>
        <v>Livestock Feed</v>
      </c>
      <c r="V98" s="100"/>
      <c r="W98" s="100"/>
      <c r="X98" s="105"/>
      <c r="Y98" s="54"/>
      <c r="Z98" s="56"/>
      <c r="AA98" s="226" t="str">
        <f>$B98</f>
        <v>Livestock Feed</v>
      </c>
      <c r="AB98" s="100"/>
      <c r="AC98" s="100"/>
      <c r="AD98" s="105"/>
      <c r="AE98" s="54"/>
      <c r="AF98" s="56"/>
      <c r="AG98" s="226" t="str">
        <f>$B98</f>
        <v>Livestock Feed</v>
      </c>
      <c r="AH98" s="100"/>
      <c r="AI98" s="100"/>
      <c r="AJ98" s="105"/>
      <c r="AK98" s="54"/>
      <c r="AL98" s="56"/>
      <c r="AM98" s="226" t="str">
        <f>$B98</f>
        <v>Livestock Feed</v>
      </c>
      <c r="AN98" s="100"/>
      <c r="AO98" s="100"/>
      <c r="AP98" s="105"/>
      <c r="AQ98" s="54"/>
      <c r="AR98" s="56"/>
      <c r="AS98" s="176"/>
      <c r="AT98" s="226" t="str">
        <f>$B98</f>
        <v>Livestock Feed</v>
      </c>
      <c r="AU98" s="99"/>
      <c r="AV98" s="100"/>
      <c r="AW98" s="104"/>
      <c r="AX98" s="55"/>
      <c r="AY98" s="56"/>
      <c r="AZ98" s="226" t="str">
        <f>$B98</f>
        <v>Livestock Feed</v>
      </c>
      <c r="BA98" s="99"/>
      <c r="BB98" s="100"/>
      <c r="BC98" s="104"/>
      <c r="BD98" s="55"/>
      <c r="BE98" s="56"/>
      <c r="BF98" s="226" t="str">
        <f>$B98</f>
        <v>Livestock Feed</v>
      </c>
      <c r="BG98" s="99"/>
      <c r="BH98" s="100"/>
      <c r="BI98" s="104"/>
      <c r="BJ98" s="55"/>
      <c r="BK98" s="56"/>
      <c r="BL98" s="226" t="str">
        <f>$B98</f>
        <v>Livestock Feed</v>
      </c>
      <c r="BM98" s="99"/>
      <c r="BN98" s="100"/>
      <c r="BO98" s="104"/>
      <c r="BP98" s="55"/>
      <c r="BQ98" s="56"/>
      <c r="BR98" s="226" t="str">
        <f>$B98</f>
        <v>Livestock Feed</v>
      </c>
      <c r="BS98" s="99"/>
      <c r="BT98" s="100"/>
      <c r="BU98" s="104"/>
      <c r="BV98" s="55"/>
      <c r="BW98" s="56"/>
      <c r="BX98" s="226" t="str">
        <f>$B98</f>
        <v>Livestock Feed</v>
      </c>
      <c r="BY98" s="99"/>
      <c r="BZ98" s="100"/>
      <c r="CA98" s="104"/>
      <c r="CB98" s="55"/>
      <c r="CC98" s="56"/>
      <c r="CD98" s="226" t="str">
        <f>$B98</f>
        <v>Livestock Feed</v>
      </c>
      <c r="CE98" s="99"/>
      <c r="CF98" s="100"/>
      <c r="CG98" s="104"/>
      <c r="CH98" s="55"/>
      <c r="CI98" s="56"/>
      <c r="CJ98" s="176"/>
      <c r="CK98" s="230" t="str">
        <f t="shared" si="219"/>
        <v>Livestock Feed</v>
      </c>
      <c r="CL98" s="99"/>
      <c r="CM98" s="100"/>
      <c r="CN98" s="104"/>
      <c r="CO98" s="55"/>
      <c r="CP98" s="56"/>
      <c r="CQ98" s="226" t="str">
        <f>$B98</f>
        <v>Livestock Feed</v>
      </c>
      <c r="CR98" s="99"/>
      <c r="CS98" s="100"/>
      <c r="CT98" s="104"/>
      <c r="CU98" s="55"/>
      <c r="CV98" s="56"/>
      <c r="CW98" s="226" t="str">
        <f>$B98</f>
        <v>Livestock Feed</v>
      </c>
      <c r="CX98" s="99"/>
      <c r="CY98" s="100"/>
      <c r="CZ98" s="104"/>
      <c r="DA98" s="55"/>
      <c r="DB98" s="56"/>
      <c r="DC98" s="226" t="str">
        <f>$B98</f>
        <v>Livestock Feed</v>
      </c>
      <c r="DD98" s="102"/>
      <c r="DE98" s="103"/>
      <c r="DF98" s="106"/>
      <c r="DG98" s="41"/>
      <c r="DH98" s="42"/>
      <c r="DI98" s="226" t="str">
        <f>$B98</f>
        <v>Livestock Feed</v>
      </c>
      <c r="DJ98" s="125"/>
      <c r="DK98" s="126"/>
      <c r="DL98" s="113"/>
      <c r="DM98" s="51"/>
      <c r="DN98" s="52"/>
      <c r="DO98" s="226" t="str">
        <f>$B98</f>
        <v>Livestock Feed</v>
      </c>
      <c r="DP98" s="102"/>
      <c r="DQ98" s="103"/>
      <c r="DR98" s="106"/>
      <c r="DS98" s="41"/>
      <c r="DT98" s="42"/>
      <c r="DU98" s="226" t="str">
        <f>$B98</f>
        <v>Livestock Feed</v>
      </c>
      <c r="DV98" s="102"/>
      <c r="DW98" s="103"/>
      <c r="DX98" s="106"/>
      <c r="DY98" s="41"/>
      <c r="DZ98" s="42"/>
      <c r="EA98" s="176"/>
      <c r="EB98" s="226" t="str">
        <f>$B98</f>
        <v>Livestock Feed</v>
      </c>
      <c r="EC98" s="125"/>
      <c r="ED98" s="126"/>
      <c r="EE98" s="113"/>
      <c r="EF98" s="51"/>
      <c r="EG98" s="52"/>
      <c r="EH98" s="226" t="str">
        <f>$B98</f>
        <v>Livestock Feed</v>
      </c>
      <c r="EI98" s="125"/>
      <c r="EJ98" s="126"/>
      <c r="EK98" s="113"/>
      <c r="EL98" s="51"/>
      <c r="EM98" s="52"/>
      <c r="EN98" s="226" t="str">
        <f>$B98</f>
        <v>Livestock Feed</v>
      </c>
      <c r="EO98" s="102"/>
      <c r="EP98" s="103"/>
      <c r="EQ98" s="106"/>
      <c r="ER98" s="41"/>
      <c r="ES98" s="42"/>
      <c r="ET98" s="226" t="str">
        <f>$B98</f>
        <v>Livestock Feed</v>
      </c>
      <c r="EU98" s="102"/>
      <c r="EV98" s="103"/>
      <c r="EW98" s="106"/>
      <c r="EX98" s="41"/>
      <c r="EY98" s="42"/>
      <c r="EZ98" s="226" t="str">
        <f>$B98</f>
        <v>Livestock Feed</v>
      </c>
      <c r="FA98" s="125"/>
      <c r="FB98" s="126"/>
      <c r="FC98" s="113"/>
      <c r="FD98" s="51"/>
      <c r="FE98" s="52"/>
      <c r="FF98" s="226" t="str">
        <f>$B98</f>
        <v>Livestock Feed</v>
      </c>
      <c r="FG98" s="102"/>
      <c r="FH98" s="103"/>
      <c r="FI98" s="106"/>
      <c r="FJ98" s="41"/>
      <c r="FK98" s="42"/>
      <c r="FL98" s="226" t="str">
        <f>$B98</f>
        <v>Livestock Feed</v>
      </c>
      <c r="FM98" s="102"/>
      <c r="FN98" s="103"/>
      <c r="FO98" s="106"/>
      <c r="FP98" s="41"/>
      <c r="FQ98" s="42"/>
      <c r="FR98" s="176"/>
      <c r="FS98" s="32"/>
      <c r="FT98" s="34"/>
      <c r="FU98" s="34"/>
      <c r="FV98" s="33"/>
      <c r="FW98" s="37"/>
    </row>
    <row r="99" spans="1:179" ht="12.6" customHeight="1">
      <c r="A99" s="1094"/>
      <c r="B99" s="195" t="s">
        <v>1</v>
      </c>
      <c r="C99" s="226" t="str">
        <f>$B99</f>
        <v>SRI</v>
      </c>
      <c r="D99" s="103"/>
      <c r="E99" s="103"/>
      <c r="F99" s="108"/>
      <c r="G99" s="40"/>
      <c r="H99" s="42"/>
      <c r="I99" s="226" t="str">
        <f>$B99</f>
        <v>SRI</v>
      </c>
      <c r="J99" s="103"/>
      <c r="K99" s="103"/>
      <c r="L99" s="108"/>
      <c r="M99" s="40"/>
      <c r="N99" s="42"/>
      <c r="O99" s="226" t="str">
        <f>$B99</f>
        <v>SRI</v>
      </c>
      <c r="P99" s="100"/>
      <c r="Q99" s="100"/>
      <c r="R99" s="105"/>
      <c r="S99" s="54"/>
      <c r="T99" s="56"/>
      <c r="U99" s="226" t="str">
        <f>$B99</f>
        <v>SRI</v>
      </c>
      <c r="V99" s="100"/>
      <c r="W99" s="100"/>
      <c r="X99" s="105"/>
      <c r="Y99" s="54"/>
      <c r="Z99" s="56"/>
      <c r="AA99" s="226" t="str">
        <f>$B99</f>
        <v>SRI</v>
      </c>
      <c r="AB99" s="100"/>
      <c r="AC99" s="100"/>
      <c r="AD99" s="105"/>
      <c r="AE99" s="54"/>
      <c r="AF99" s="56"/>
      <c r="AG99" s="226" t="str">
        <f>$B99</f>
        <v>SRI</v>
      </c>
      <c r="AH99" s="100"/>
      <c r="AI99" s="100"/>
      <c r="AJ99" s="105"/>
      <c r="AK99" s="54"/>
      <c r="AL99" s="56"/>
      <c r="AM99" s="226" t="str">
        <f>$B99</f>
        <v>SRI</v>
      </c>
      <c r="AN99" s="100"/>
      <c r="AO99" s="100"/>
      <c r="AP99" s="105"/>
      <c r="AQ99" s="54"/>
      <c r="AR99" s="56"/>
      <c r="AS99" s="176"/>
      <c r="AT99" s="226" t="str">
        <f>$B99</f>
        <v>SRI</v>
      </c>
      <c r="AU99" s="100"/>
      <c r="AV99" s="100"/>
      <c r="AW99" s="105"/>
      <c r="AX99" s="55"/>
      <c r="AY99" s="56"/>
      <c r="AZ99" s="226" t="str">
        <f>$B99</f>
        <v>SRI</v>
      </c>
      <c r="BA99" s="100"/>
      <c r="BB99" s="100"/>
      <c r="BC99" s="105"/>
      <c r="BD99" s="55"/>
      <c r="BE99" s="56"/>
      <c r="BF99" s="226" t="str">
        <f>$B99</f>
        <v>SRI</v>
      </c>
      <c r="BG99" s="100"/>
      <c r="BH99" s="100"/>
      <c r="BI99" s="105"/>
      <c r="BJ99" s="55"/>
      <c r="BK99" s="56"/>
      <c r="BL99" s="226" t="str">
        <f>$B99</f>
        <v>SRI</v>
      </c>
      <c r="BM99" s="100"/>
      <c r="BN99" s="100"/>
      <c r="BO99" s="105"/>
      <c r="BP99" s="55"/>
      <c r="BQ99" s="56"/>
      <c r="BR99" s="226" t="str">
        <f>$B99</f>
        <v>SRI</v>
      </c>
      <c r="BS99" s="100"/>
      <c r="BT99" s="100"/>
      <c r="BU99" s="105"/>
      <c r="BV99" s="55"/>
      <c r="BW99" s="56"/>
      <c r="BX99" s="226" t="str">
        <f>$B99</f>
        <v>SRI</v>
      </c>
      <c r="BY99" s="100"/>
      <c r="BZ99" s="100"/>
      <c r="CA99" s="105"/>
      <c r="CB99" s="55"/>
      <c r="CC99" s="56"/>
      <c r="CD99" s="226" t="str">
        <f>$B99</f>
        <v>SRI</v>
      </c>
      <c r="CE99" s="100"/>
      <c r="CF99" s="100"/>
      <c r="CG99" s="105"/>
      <c r="CH99" s="55"/>
      <c r="CI99" s="56"/>
      <c r="CJ99" s="176">
        <f t="shared" ref="CJ99:CJ100" si="261">SUM(AV99+BB99+BH99+BN99+BT99+BZ99+CF99)+SUM(AY99+BE99+BK99+BQ99+BW99+CC99+CI99)</f>
        <v>0</v>
      </c>
      <c r="CK99" s="230" t="str">
        <f t="shared" si="219"/>
        <v>SRI</v>
      </c>
      <c r="CL99" s="101"/>
      <c r="CM99" s="100"/>
      <c r="CN99" s="115"/>
      <c r="CO99" s="55"/>
      <c r="CP99" s="56"/>
      <c r="CQ99" s="226" t="str">
        <f>$B99</f>
        <v>SRI</v>
      </c>
      <c r="CR99" s="101"/>
      <c r="CS99" s="100"/>
      <c r="CT99" s="115"/>
      <c r="CU99" s="55"/>
      <c r="CV99" s="56"/>
      <c r="CW99" s="226" t="str">
        <f>$B99</f>
        <v>SRI</v>
      </c>
      <c r="CX99" s="127"/>
      <c r="CY99" s="126"/>
      <c r="CZ99" s="115"/>
      <c r="DA99" s="51"/>
      <c r="DB99" s="52"/>
      <c r="DC99" s="226" t="str">
        <f>$B99</f>
        <v>SRI</v>
      </c>
      <c r="DD99" s="119"/>
      <c r="DE99" s="103"/>
      <c r="DF99" s="112"/>
      <c r="DG99" s="41"/>
      <c r="DH99" s="42"/>
      <c r="DI99" s="226" t="str">
        <f>$B99</f>
        <v>SRI</v>
      </c>
      <c r="DJ99" s="127"/>
      <c r="DK99" s="126"/>
      <c r="DL99" s="115"/>
      <c r="DM99" s="51"/>
      <c r="DN99" s="52"/>
      <c r="DO99" s="226" t="str">
        <f>$B99</f>
        <v>SRI</v>
      </c>
      <c r="DP99" s="127"/>
      <c r="DQ99" s="126"/>
      <c r="DR99" s="115"/>
      <c r="DS99" s="51"/>
      <c r="DT99" s="52"/>
      <c r="DU99" s="226" t="str">
        <f>$B99</f>
        <v>SRI</v>
      </c>
      <c r="DV99" s="119"/>
      <c r="DW99" s="103"/>
      <c r="DX99" s="112"/>
      <c r="DY99" s="41"/>
      <c r="DZ99" s="42"/>
      <c r="EA99" s="176">
        <f t="shared" ref="EA99:EA107" si="262">SUM(CM99+CS99+CY99+DE99+DK99+DQ99+DW99)+SUM(CP99+CV99+DB99+DH99+DN99+DT99+DZ99)</f>
        <v>0</v>
      </c>
      <c r="EB99" s="226" t="str">
        <f>$B99</f>
        <v>SRI</v>
      </c>
      <c r="EC99" s="127"/>
      <c r="ED99" s="126"/>
      <c r="EE99" s="115"/>
      <c r="EF99" s="51"/>
      <c r="EG99" s="52"/>
      <c r="EH99" s="226" t="str">
        <f>$B99</f>
        <v>SRI</v>
      </c>
      <c r="EI99" s="127"/>
      <c r="EJ99" s="126"/>
      <c r="EK99" s="115"/>
      <c r="EL99" s="51"/>
      <c r="EM99" s="52"/>
      <c r="EN99" s="226" t="str">
        <f>$B99</f>
        <v>SRI</v>
      </c>
      <c r="EO99" s="127"/>
      <c r="EP99" s="126"/>
      <c r="EQ99" s="115"/>
      <c r="ER99" s="51"/>
      <c r="ES99" s="52"/>
      <c r="ET99" s="226" t="str">
        <f>$B99</f>
        <v>SRI</v>
      </c>
      <c r="EU99" s="119"/>
      <c r="EV99" s="103"/>
      <c r="EW99" s="112"/>
      <c r="EX99" s="41"/>
      <c r="EY99" s="42"/>
      <c r="EZ99" s="226" t="str">
        <f>$B99</f>
        <v>SRI</v>
      </c>
      <c r="FA99" s="127"/>
      <c r="FB99" s="126"/>
      <c r="FC99" s="115"/>
      <c r="FD99" s="51"/>
      <c r="FE99" s="52"/>
      <c r="FF99" s="226" t="str">
        <f>$B99</f>
        <v>SRI</v>
      </c>
      <c r="FG99" s="127"/>
      <c r="FH99" s="126"/>
      <c r="FI99" s="115"/>
      <c r="FJ99" s="51"/>
      <c r="FK99" s="52"/>
      <c r="FL99" s="226" t="str">
        <f>$B99</f>
        <v>SRI</v>
      </c>
      <c r="FM99" s="119"/>
      <c r="FN99" s="103"/>
      <c r="FO99" s="112"/>
      <c r="FP99" s="41"/>
      <c r="FQ99" s="42"/>
      <c r="FR99" s="176">
        <f t="shared" ref="FR99:FR107" si="263">SUM(ED99+EJ99+EP99+EV99+FB99+FH99+FN99)+SUM(EG99+EM99+ES99+EY99+FE99+FK99+FQ99)</f>
        <v>0</v>
      </c>
      <c r="FS99" s="34"/>
      <c r="FT99" s="34"/>
      <c r="FU99" s="34"/>
      <c r="FV99" s="33"/>
      <c r="FW99" s="37"/>
    </row>
    <row r="100" spans="1:179" ht="12.6" customHeight="1">
      <c r="A100" s="1094"/>
      <c r="B100" s="195" t="s">
        <v>90</v>
      </c>
      <c r="C100" s="226" t="str">
        <f t="shared" si="220"/>
        <v>Improved Rice</v>
      </c>
      <c r="D100" s="103"/>
      <c r="E100" s="103"/>
      <c r="F100" s="108"/>
      <c r="G100" s="40"/>
      <c r="H100" s="42"/>
      <c r="I100" s="226" t="str">
        <f t="shared" si="221"/>
        <v>Improved Rice</v>
      </c>
      <c r="J100" s="103"/>
      <c r="K100" s="103"/>
      <c r="L100" s="108"/>
      <c r="M100" s="40"/>
      <c r="N100" s="42"/>
      <c r="O100" s="226" t="str">
        <f t="shared" si="222"/>
        <v>Improved Rice</v>
      </c>
      <c r="P100" s="100"/>
      <c r="Q100" s="100"/>
      <c r="R100" s="105"/>
      <c r="S100" s="54"/>
      <c r="T100" s="56"/>
      <c r="U100" s="226" t="str">
        <f t="shared" si="223"/>
        <v>Improved Rice</v>
      </c>
      <c r="V100" s="100"/>
      <c r="W100" s="100"/>
      <c r="X100" s="105"/>
      <c r="Y100" s="54"/>
      <c r="Z100" s="56"/>
      <c r="AA100" s="226" t="str">
        <f t="shared" si="224"/>
        <v>Improved Rice</v>
      </c>
      <c r="AB100" s="100"/>
      <c r="AC100" s="100"/>
      <c r="AD100" s="105"/>
      <c r="AE100" s="54"/>
      <c r="AF100" s="56"/>
      <c r="AG100" s="226" t="str">
        <f t="shared" si="225"/>
        <v>Improved Rice</v>
      </c>
      <c r="AH100" s="100"/>
      <c r="AI100" s="100"/>
      <c r="AJ100" s="105"/>
      <c r="AK100" s="54"/>
      <c r="AL100" s="56"/>
      <c r="AM100" s="226" t="str">
        <f t="shared" si="226"/>
        <v>Improved Rice</v>
      </c>
      <c r="AN100" s="100"/>
      <c r="AO100" s="100"/>
      <c r="AP100" s="105"/>
      <c r="AQ100" s="54"/>
      <c r="AR100" s="56"/>
      <c r="AS100" s="176"/>
      <c r="AT100" s="226" t="str">
        <f t="shared" si="227"/>
        <v>Improved Rice</v>
      </c>
      <c r="AU100" s="100"/>
      <c r="AV100" s="100"/>
      <c r="AW100" s="105"/>
      <c r="AX100" s="54"/>
      <c r="AY100" s="56"/>
      <c r="AZ100" s="226" t="str">
        <f t="shared" si="228"/>
        <v>Improved Rice</v>
      </c>
      <c r="BA100" s="100"/>
      <c r="BB100" s="100"/>
      <c r="BC100" s="105"/>
      <c r="BD100" s="54"/>
      <c r="BE100" s="56"/>
      <c r="BF100" s="226" t="str">
        <f t="shared" si="229"/>
        <v>Improved Rice</v>
      </c>
      <c r="BG100" s="100"/>
      <c r="BH100" s="100"/>
      <c r="BI100" s="105"/>
      <c r="BJ100" s="54"/>
      <c r="BK100" s="56"/>
      <c r="BL100" s="226" t="str">
        <f t="shared" si="230"/>
        <v>Improved Rice</v>
      </c>
      <c r="BM100" s="100"/>
      <c r="BN100" s="100"/>
      <c r="BO100" s="105"/>
      <c r="BP100" s="54"/>
      <c r="BQ100" s="56"/>
      <c r="BR100" s="226" t="str">
        <f t="shared" si="231"/>
        <v>Improved Rice</v>
      </c>
      <c r="BS100" s="100"/>
      <c r="BT100" s="100"/>
      <c r="BU100" s="105"/>
      <c r="BV100" s="54"/>
      <c r="BW100" s="56"/>
      <c r="BX100" s="226" t="str">
        <f t="shared" si="232"/>
        <v>Improved Rice</v>
      </c>
      <c r="BY100" s="100"/>
      <c r="BZ100" s="100"/>
      <c r="CA100" s="105"/>
      <c r="CB100" s="54"/>
      <c r="CC100" s="56"/>
      <c r="CD100" s="226" t="str">
        <f t="shared" si="233"/>
        <v>Improved Rice</v>
      </c>
      <c r="CE100" s="100"/>
      <c r="CF100" s="100"/>
      <c r="CG100" s="105"/>
      <c r="CH100" s="54"/>
      <c r="CI100" s="56"/>
      <c r="CJ100" s="176">
        <f t="shared" si="261"/>
        <v>0</v>
      </c>
      <c r="CK100" s="230" t="str">
        <f t="shared" si="219"/>
        <v>Improved Rice</v>
      </c>
      <c r="CL100" s="101"/>
      <c r="CM100" s="100"/>
      <c r="CN100" s="111"/>
      <c r="CO100" s="55"/>
      <c r="CP100" s="56"/>
      <c r="CQ100" s="226" t="str">
        <f t="shared" si="234"/>
        <v>Improved Rice</v>
      </c>
      <c r="CR100" s="101"/>
      <c r="CS100" s="100"/>
      <c r="CT100" s="111"/>
      <c r="CU100" s="55"/>
      <c r="CV100" s="56"/>
      <c r="CW100" s="226" t="str">
        <f t="shared" si="235"/>
        <v>Improved Rice</v>
      </c>
      <c r="CX100" s="127"/>
      <c r="CY100" s="126"/>
      <c r="CZ100" s="111"/>
      <c r="DA100" s="51"/>
      <c r="DB100" s="52"/>
      <c r="DC100" s="226" t="str">
        <f t="shared" si="236"/>
        <v>Improved Rice</v>
      </c>
      <c r="DD100" s="119"/>
      <c r="DE100" s="103"/>
      <c r="DF100" s="112"/>
      <c r="DG100" s="41"/>
      <c r="DH100" s="42"/>
      <c r="DI100" s="226" t="str">
        <f t="shared" si="237"/>
        <v>Improved Rice</v>
      </c>
      <c r="DJ100" s="127"/>
      <c r="DK100" s="126"/>
      <c r="DL100" s="111"/>
      <c r="DM100" s="51"/>
      <c r="DN100" s="52"/>
      <c r="DO100" s="226" t="str">
        <f t="shared" si="238"/>
        <v>Improved Rice</v>
      </c>
      <c r="DP100" s="127"/>
      <c r="DQ100" s="126"/>
      <c r="DR100" s="111"/>
      <c r="DS100" s="51"/>
      <c r="DT100" s="52"/>
      <c r="DU100" s="226" t="str">
        <f t="shared" si="239"/>
        <v>Improved Rice</v>
      </c>
      <c r="DV100" s="119"/>
      <c r="DW100" s="103"/>
      <c r="DX100" s="112"/>
      <c r="DY100" s="41"/>
      <c r="DZ100" s="42"/>
      <c r="EA100" s="176">
        <f t="shared" si="262"/>
        <v>0</v>
      </c>
      <c r="EB100" s="226" t="str">
        <f t="shared" si="240"/>
        <v>Improved Rice</v>
      </c>
      <c r="EC100" s="127"/>
      <c r="ED100" s="126"/>
      <c r="EE100" s="111"/>
      <c r="EF100" s="51"/>
      <c r="EG100" s="52"/>
      <c r="EH100" s="226" t="str">
        <f t="shared" si="241"/>
        <v>Improved Rice</v>
      </c>
      <c r="EI100" s="127"/>
      <c r="EJ100" s="126"/>
      <c r="EK100" s="111"/>
      <c r="EL100" s="51"/>
      <c r="EM100" s="52"/>
      <c r="EN100" s="226" t="str">
        <f t="shared" si="242"/>
        <v>Improved Rice</v>
      </c>
      <c r="EO100" s="127"/>
      <c r="EP100" s="126"/>
      <c r="EQ100" s="111"/>
      <c r="ER100" s="41"/>
      <c r="ES100" s="52"/>
      <c r="ET100" s="226" t="str">
        <f t="shared" si="243"/>
        <v>Improved Rice</v>
      </c>
      <c r="EU100" s="119"/>
      <c r="EV100" s="103"/>
      <c r="EW100" s="112"/>
      <c r="EX100" s="41"/>
      <c r="EY100" s="42"/>
      <c r="EZ100" s="226" t="str">
        <f t="shared" si="244"/>
        <v>Improved Rice</v>
      </c>
      <c r="FA100" s="127"/>
      <c r="FB100" s="126"/>
      <c r="FC100" s="111"/>
      <c r="FD100" s="51"/>
      <c r="FE100" s="52"/>
      <c r="FF100" s="226" t="str">
        <f t="shared" si="245"/>
        <v>Improved Rice</v>
      </c>
      <c r="FG100" s="127"/>
      <c r="FH100" s="126"/>
      <c r="FI100" s="111"/>
      <c r="FJ100" s="51"/>
      <c r="FK100" s="52"/>
      <c r="FL100" s="226" t="str">
        <f t="shared" si="246"/>
        <v>Improved Rice</v>
      </c>
      <c r="FM100" s="119"/>
      <c r="FN100" s="103"/>
      <c r="FO100" s="112"/>
      <c r="FP100" s="41"/>
      <c r="FQ100" s="42"/>
      <c r="FR100" s="176">
        <f t="shared" si="263"/>
        <v>0</v>
      </c>
      <c r="FS100" s="34"/>
      <c r="FT100" s="34"/>
      <c r="FU100" s="34"/>
      <c r="FV100" s="33"/>
      <c r="FW100" s="37"/>
    </row>
    <row r="101" spans="1:179" ht="12.6" customHeight="1">
      <c r="A101" s="1094"/>
      <c r="B101" s="222" t="s">
        <v>86</v>
      </c>
      <c r="C101" s="226" t="str">
        <f>$B101</f>
        <v>Conservation Agriculture</v>
      </c>
      <c r="D101" s="103"/>
      <c r="E101" s="103"/>
      <c r="F101" s="108"/>
      <c r="G101" s="40"/>
      <c r="H101" s="42"/>
      <c r="I101" s="226" t="str">
        <f>$B101</f>
        <v>Conservation Agriculture</v>
      </c>
      <c r="J101" s="103"/>
      <c r="K101" s="103"/>
      <c r="L101" s="108"/>
      <c r="M101" s="40"/>
      <c r="N101" s="42"/>
      <c r="O101" s="226" t="str">
        <f>$B101</f>
        <v>Conservation Agriculture</v>
      </c>
      <c r="P101" s="100"/>
      <c r="Q101" s="100"/>
      <c r="R101" s="105"/>
      <c r="S101" s="54"/>
      <c r="T101" s="56"/>
      <c r="U101" s="226" t="str">
        <f>$B101</f>
        <v>Conservation Agriculture</v>
      </c>
      <c r="V101" s="100"/>
      <c r="W101" s="100"/>
      <c r="X101" s="105"/>
      <c r="Y101" s="54"/>
      <c r="Z101" s="56"/>
      <c r="AA101" s="226" t="str">
        <f>$B101</f>
        <v>Conservation Agriculture</v>
      </c>
      <c r="AB101" s="100"/>
      <c r="AC101" s="100"/>
      <c r="AD101" s="105"/>
      <c r="AE101" s="54"/>
      <c r="AF101" s="56"/>
      <c r="AG101" s="226" t="str">
        <f>$B101</f>
        <v>Conservation Agriculture</v>
      </c>
      <c r="AH101" s="100"/>
      <c r="AI101" s="100"/>
      <c r="AJ101" s="105"/>
      <c r="AK101" s="54"/>
      <c r="AL101" s="56"/>
      <c r="AM101" s="226" t="str">
        <f>$B101</f>
        <v>Conservation Agriculture</v>
      </c>
      <c r="AN101" s="100"/>
      <c r="AO101" s="100"/>
      <c r="AP101" s="105"/>
      <c r="AQ101" s="54"/>
      <c r="AR101" s="56"/>
      <c r="AS101" s="176"/>
      <c r="AT101" s="226" t="str">
        <f>$B101</f>
        <v>Conservation Agriculture</v>
      </c>
      <c r="AU101" s="100"/>
      <c r="AV101" s="100"/>
      <c r="AW101" s="105"/>
      <c r="AX101" s="55"/>
      <c r="AY101" s="56"/>
      <c r="AZ101" s="226" t="str">
        <f>$B101</f>
        <v>Conservation Agriculture</v>
      </c>
      <c r="BA101" s="100"/>
      <c r="BB101" s="100"/>
      <c r="BC101" s="105"/>
      <c r="BD101" s="55"/>
      <c r="BE101" s="56"/>
      <c r="BF101" s="226" t="str">
        <f>$B101</f>
        <v>Conservation Agriculture</v>
      </c>
      <c r="BG101" s="100"/>
      <c r="BH101" s="100"/>
      <c r="BI101" s="105"/>
      <c r="BJ101" s="55"/>
      <c r="BK101" s="56"/>
      <c r="BL101" s="226" t="str">
        <f>$B101</f>
        <v>Conservation Agriculture</v>
      </c>
      <c r="BM101" s="100"/>
      <c r="BN101" s="100"/>
      <c r="BO101" s="105"/>
      <c r="BP101" s="55"/>
      <c r="BQ101" s="56"/>
      <c r="BR101" s="226" t="str">
        <f>$B101</f>
        <v>Conservation Agriculture</v>
      </c>
      <c r="BS101" s="100"/>
      <c r="BT101" s="100"/>
      <c r="BU101" s="105"/>
      <c r="BV101" s="55"/>
      <c r="BW101" s="56"/>
      <c r="BX101" s="226" t="str">
        <f>$B101</f>
        <v>Conservation Agriculture</v>
      </c>
      <c r="BY101" s="100"/>
      <c r="BZ101" s="100"/>
      <c r="CA101" s="105"/>
      <c r="CB101" s="55"/>
      <c r="CC101" s="56"/>
      <c r="CD101" s="226" t="str">
        <f>$B101</f>
        <v>Conservation Agriculture</v>
      </c>
      <c r="CE101" s="100"/>
      <c r="CF101" s="100"/>
      <c r="CG101" s="105"/>
      <c r="CH101" s="55"/>
      <c r="CI101" s="56"/>
      <c r="CJ101" s="176">
        <f>SUM(AV101+BB101+BH101+BN101+BT101+BZ101+CF101)+SUM(AY101+BE101+BK101+BQ101+BW101+CC101+CI101)</f>
        <v>0</v>
      </c>
      <c r="CK101" s="230" t="str">
        <f t="shared" si="219"/>
        <v>Conservation Agriculture</v>
      </c>
      <c r="CL101" s="101"/>
      <c r="CM101" s="100"/>
      <c r="CN101" s="111"/>
      <c r="CO101" s="55"/>
      <c r="CP101" s="56"/>
      <c r="CQ101" s="226" t="str">
        <f>$B101</f>
        <v>Conservation Agriculture</v>
      </c>
      <c r="CR101" s="101"/>
      <c r="CS101" s="100"/>
      <c r="CT101" s="111"/>
      <c r="CU101" s="55"/>
      <c r="CV101" s="56"/>
      <c r="CW101" s="226" t="str">
        <f>$B101</f>
        <v>Conservation Agriculture</v>
      </c>
      <c r="CX101" s="127"/>
      <c r="CY101" s="126"/>
      <c r="CZ101" s="111"/>
      <c r="DA101" s="51"/>
      <c r="DB101" s="52"/>
      <c r="DC101" s="226" t="str">
        <f>$B101</f>
        <v>Conservation Agriculture</v>
      </c>
      <c r="DD101" s="119"/>
      <c r="DE101" s="103"/>
      <c r="DF101" s="112"/>
      <c r="DG101" s="41"/>
      <c r="DH101" s="42"/>
      <c r="DI101" s="226" t="str">
        <f>$B101</f>
        <v>Conservation Agriculture</v>
      </c>
      <c r="DJ101" s="127"/>
      <c r="DK101" s="126"/>
      <c r="DL101" s="111"/>
      <c r="DM101" s="51"/>
      <c r="DN101" s="52"/>
      <c r="DO101" s="226" t="str">
        <f>$B101</f>
        <v>Conservation Agriculture</v>
      </c>
      <c r="DP101" s="127"/>
      <c r="DQ101" s="126"/>
      <c r="DR101" s="111"/>
      <c r="DS101" s="51"/>
      <c r="DT101" s="52"/>
      <c r="DU101" s="226" t="str">
        <f>$B101</f>
        <v>Conservation Agriculture</v>
      </c>
      <c r="DV101" s="119"/>
      <c r="DW101" s="103"/>
      <c r="DX101" s="112"/>
      <c r="DY101" s="41"/>
      <c r="DZ101" s="42"/>
      <c r="EA101" s="176">
        <f t="shared" si="262"/>
        <v>0</v>
      </c>
      <c r="EB101" s="226" t="str">
        <f>$B101</f>
        <v>Conservation Agriculture</v>
      </c>
      <c r="EC101" s="127"/>
      <c r="ED101" s="126"/>
      <c r="EE101" s="111"/>
      <c r="EF101" s="51"/>
      <c r="EG101" s="52"/>
      <c r="EH101" s="226" t="str">
        <f>$B101</f>
        <v>Conservation Agriculture</v>
      </c>
      <c r="EI101" s="127"/>
      <c r="EJ101" s="126"/>
      <c r="EK101" s="111"/>
      <c r="EL101" s="51"/>
      <c r="EM101" s="52"/>
      <c r="EN101" s="226" t="str">
        <f>$B101</f>
        <v>Conservation Agriculture</v>
      </c>
      <c r="EO101" s="127"/>
      <c r="EP101" s="126"/>
      <c r="EQ101" s="111"/>
      <c r="ER101" s="41"/>
      <c r="ES101" s="52"/>
      <c r="ET101" s="226" t="str">
        <f>$B101</f>
        <v>Conservation Agriculture</v>
      </c>
      <c r="EU101" s="119"/>
      <c r="EV101" s="103"/>
      <c r="EW101" s="112"/>
      <c r="EX101" s="41"/>
      <c r="EY101" s="42"/>
      <c r="EZ101" s="226" t="str">
        <f>$B101</f>
        <v>Conservation Agriculture</v>
      </c>
      <c r="FA101" s="127"/>
      <c r="FB101" s="126"/>
      <c r="FC101" s="111"/>
      <c r="FD101" s="51"/>
      <c r="FE101" s="52"/>
      <c r="FF101" s="226" t="str">
        <f>$B101</f>
        <v>Conservation Agriculture</v>
      </c>
      <c r="FG101" s="127"/>
      <c r="FH101" s="126"/>
      <c r="FI101" s="111"/>
      <c r="FJ101" s="51"/>
      <c r="FK101" s="52"/>
      <c r="FL101" s="226" t="str">
        <f>$B101</f>
        <v>Conservation Agriculture</v>
      </c>
      <c r="FM101" s="119"/>
      <c r="FN101" s="103"/>
      <c r="FO101" s="112"/>
      <c r="FP101" s="41"/>
      <c r="FQ101" s="42"/>
      <c r="FR101" s="176">
        <f t="shared" si="263"/>
        <v>0</v>
      </c>
      <c r="FS101" s="34"/>
      <c r="FT101" s="34"/>
      <c r="FU101" s="34"/>
      <c r="FV101" s="33"/>
      <c r="FW101" s="37"/>
    </row>
    <row r="102" spans="1:179" ht="12.6" customHeight="1">
      <c r="A102" s="1094"/>
      <c r="B102" s="195" t="s">
        <v>87</v>
      </c>
      <c r="C102" s="226" t="str">
        <f>$B102</f>
        <v>Regenerative Agriculture</v>
      </c>
      <c r="D102" s="103"/>
      <c r="E102" s="103"/>
      <c r="F102" s="108"/>
      <c r="G102" s="40"/>
      <c r="H102" s="42"/>
      <c r="I102" s="226" t="str">
        <f>$B102</f>
        <v>Regenerative Agriculture</v>
      </c>
      <c r="J102" s="103"/>
      <c r="K102" s="103"/>
      <c r="L102" s="108"/>
      <c r="M102" s="40"/>
      <c r="N102" s="42"/>
      <c r="O102" s="226" t="str">
        <f>$B102</f>
        <v>Regenerative Agriculture</v>
      </c>
      <c r="P102" s="100"/>
      <c r="Q102" s="100"/>
      <c r="R102" s="105"/>
      <c r="S102" s="54"/>
      <c r="T102" s="56"/>
      <c r="U102" s="226" t="str">
        <f>$B102</f>
        <v>Regenerative Agriculture</v>
      </c>
      <c r="V102" s="100"/>
      <c r="W102" s="100"/>
      <c r="X102" s="105"/>
      <c r="Y102" s="54"/>
      <c r="Z102" s="56"/>
      <c r="AA102" s="226" t="str">
        <f>$B102</f>
        <v>Regenerative Agriculture</v>
      </c>
      <c r="AB102" s="100"/>
      <c r="AC102" s="100"/>
      <c r="AD102" s="105"/>
      <c r="AE102" s="54"/>
      <c r="AF102" s="56"/>
      <c r="AG102" s="226" t="str">
        <f>$B102</f>
        <v>Regenerative Agriculture</v>
      </c>
      <c r="AH102" s="100"/>
      <c r="AI102" s="100"/>
      <c r="AJ102" s="105"/>
      <c r="AK102" s="54"/>
      <c r="AL102" s="56"/>
      <c r="AM102" s="226" t="str">
        <f>$B102</f>
        <v>Regenerative Agriculture</v>
      </c>
      <c r="AN102" s="100"/>
      <c r="AO102" s="100"/>
      <c r="AP102" s="105"/>
      <c r="AQ102" s="54"/>
      <c r="AR102" s="56"/>
      <c r="AS102" s="176"/>
      <c r="AT102" s="226" t="str">
        <f>$B102</f>
        <v>Regenerative Agriculture</v>
      </c>
      <c r="AU102" s="100"/>
      <c r="AV102" s="100"/>
      <c r="AW102" s="105"/>
      <c r="AX102" s="55"/>
      <c r="AY102" s="56"/>
      <c r="AZ102" s="226" t="str">
        <f>$B102</f>
        <v>Regenerative Agriculture</v>
      </c>
      <c r="BA102" s="100"/>
      <c r="BB102" s="100"/>
      <c r="BC102" s="105"/>
      <c r="BD102" s="55"/>
      <c r="BE102" s="56"/>
      <c r="BF102" s="226" t="str">
        <f>$B102</f>
        <v>Regenerative Agriculture</v>
      </c>
      <c r="BG102" s="100"/>
      <c r="BH102" s="100"/>
      <c r="BI102" s="105"/>
      <c r="BJ102" s="55"/>
      <c r="BK102" s="56"/>
      <c r="BL102" s="226" t="str">
        <f>$B102</f>
        <v>Regenerative Agriculture</v>
      </c>
      <c r="BM102" s="100"/>
      <c r="BN102" s="100"/>
      <c r="BO102" s="105"/>
      <c r="BP102" s="55"/>
      <c r="BQ102" s="56"/>
      <c r="BR102" s="226" t="str">
        <f>$B102</f>
        <v>Regenerative Agriculture</v>
      </c>
      <c r="BS102" s="100"/>
      <c r="BT102" s="100"/>
      <c r="BU102" s="105"/>
      <c r="BV102" s="55"/>
      <c r="BW102" s="56"/>
      <c r="BX102" s="226" t="str">
        <f>$B102</f>
        <v>Regenerative Agriculture</v>
      </c>
      <c r="BY102" s="100"/>
      <c r="BZ102" s="100"/>
      <c r="CA102" s="105"/>
      <c r="CB102" s="55"/>
      <c r="CC102" s="56"/>
      <c r="CD102" s="226" t="str">
        <f>$B102</f>
        <v>Regenerative Agriculture</v>
      </c>
      <c r="CE102" s="100"/>
      <c r="CF102" s="100"/>
      <c r="CG102" s="105"/>
      <c r="CH102" s="55"/>
      <c r="CI102" s="56"/>
      <c r="CJ102" s="176">
        <f>SUM(AV102+BB102+BH102+BN102+BT102+BZ102+CF102)+SUM(AY102+BE102+BK102+BQ102+BW102+CC102+CI102)</f>
        <v>0</v>
      </c>
      <c r="CK102" s="230" t="str">
        <f t="shared" si="219"/>
        <v>Regenerative Agriculture</v>
      </c>
      <c r="CL102" s="127">
        <f>'Advance Control'!$F$159</f>
        <v>1.0042941285159587E-2</v>
      </c>
      <c r="CM102" s="126">
        <f>CL102*CK110</f>
        <v>8.3016961251386173E-3</v>
      </c>
      <c r="CN102" s="111">
        <f>'Advance Control'!$I$159</f>
        <v>0.5710238079433162</v>
      </c>
      <c r="CO102" s="51">
        <f t="shared" ref="CO102" si="264">(CL102+CN102)</f>
        <v>0.58106674922847579</v>
      </c>
      <c r="CP102" s="52">
        <f>CN102*CK110</f>
        <v>0.47201970012210404</v>
      </c>
      <c r="CQ102" s="226" t="str">
        <f>$B102</f>
        <v>Regenerative Agriculture</v>
      </c>
      <c r="CR102" s="127">
        <f>'Advance Control'!$F$159</f>
        <v>1.0042941285159587E-2</v>
      </c>
      <c r="CS102" s="126">
        <f>CR102*CQ110</f>
        <v>4.6020573286289588E-3</v>
      </c>
      <c r="CT102" s="111">
        <f>'Advance Control'!$I$159</f>
        <v>0.5710238079433162</v>
      </c>
      <c r="CU102" s="51">
        <f t="shared" ref="CU102" si="265">(CR102+CT102)</f>
        <v>0.58106674922847579</v>
      </c>
      <c r="CV102" s="52">
        <f>CT102*CQ110</f>
        <v>0.26166480770432937</v>
      </c>
      <c r="CW102" s="226" t="str">
        <f>$B102</f>
        <v>Regenerative Agriculture</v>
      </c>
      <c r="CX102" s="127">
        <f>'Advance Control'!$F$159</f>
        <v>1.0042941285159587E-2</v>
      </c>
      <c r="CY102" s="126">
        <f>CX102*CW110</f>
        <v>3.7498936747005973E-3</v>
      </c>
      <c r="CZ102" s="111">
        <f>'Advance Control'!$I$159</f>
        <v>0.5710238079433162</v>
      </c>
      <c r="DA102" s="51">
        <f t="shared" ref="DA102" si="266">(CX102+CZ102)</f>
        <v>0.58106674922847579</v>
      </c>
      <c r="DB102" s="52">
        <f>CZ102*CW110</f>
        <v>0.21321229555272306</v>
      </c>
      <c r="DC102" s="226" t="str">
        <f>$B102</f>
        <v>Regenerative Agriculture</v>
      </c>
      <c r="DD102" s="119"/>
      <c r="DE102" s="103"/>
      <c r="DF102" s="112"/>
      <c r="DG102" s="41"/>
      <c r="DH102" s="42"/>
      <c r="DI102" s="226" t="str">
        <f>$B102</f>
        <v>Regenerative Agriculture</v>
      </c>
      <c r="DJ102" s="127"/>
      <c r="DK102" s="126"/>
      <c r="DL102" s="115"/>
      <c r="DM102" s="51"/>
      <c r="DN102" s="52"/>
      <c r="DO102" s="226" t="str">
        <f>$B102</f>
        <v>Regenerative Agriculture</v>
      </c>
      <c r="DP102" s="127"/>
      <c r="DQ102" s="126"/>
      <c r="DR102" s="115"/>
      <c r="DS102" s="51"/>
      <c r="DT102" s="52"/>
      <c r="DU102" s="226" t="str">
        <f>$B102</f>
        <v>Regenerative Agriculture</v>
      </c>
      <c r="DV102" s="119"/>
      <c r="DW102" s="103"/>
      <c r="DX102" s="112"/>
      <c r="DY102" s="41"/>
      <c r="DZ102" s="42"/>
      <c r="EA102" s="176">
        <f t="shared" si="262"/>
        <v>0.96355045050762456</v>
      </c>
      <c r="EB102" s="226" t="str">
        <f>$B102</f>
        <v>Regenerative Agriculture</v>
      </c>
      <c r="EC102" s="127">
        <f>'Advance Control'!$F$159</f>
        <v>1.0042941285159587E-2</v>
      </c>
      <c r="ED102" s="126">
        <f>EC102*EB110</f>
        <v>1.8080375085955893</v>
      </c>
      <c r="EE102" s="111">
        <f>'Advance Control'!$I$159</f>
        <v>0.5710238079433162</v>
      </c>
      <c r="EF102" s="51">
        <f t="shared" ref="EF102" si="267">(EC102+EE102)</f>
        <v>0.58106674922847579</v>
      </c>
      <c r="EG102" s="52">
        <f>EE102*EB110</f>
        <v>102.8018021561294</v>
      </c>
      <c r="EH102" s="226" t="str">
        <f>$B102</f>
        <v>Regenerative Agriculture</v>
      </c>
      <c r="EI102" s="127">
        <f>'Advance Control'!$F$159</f>
        <v>1.0042941285159587E-2</v>
      </c>
      <c r="EJ102" s="126">
        <f>EI102*EH110</f>
        <v>0.10994990024521889</v>
      </c>
      <c r="EK102" s="111">
        <f>'Advance Control'!$I$159</f>
        <v>0.5710238079433162</v>
      </c>
      <c r="EL102" s="51">
        <f t="shared" ref="EL102" si="268">(EI102+EK102)</f>
        <v>0.58106674922847579</v>
      </c>
      <c r="EM102" s="52">
        <f>EK102*EH110</f>
        <v>6.2515560868396518</v>
      </c>
      <c r="EN102" s="226" t="str">
        <f>$B102</f>
        <v>Regenerative Agriculture</v>
      </c>
      <c r="EO102" s="127">
        <f>'Advance Control'!$F$159</f>
        <v>1.0042941285159587E-2</v>
      </c>
      <c r="EP102" s="126">
        <f>EO102*EN110</f>
        <v>0.12316619003178063</v>
      </c>
      <c r="EQ102" s="111">
        <f>'Advance Control'!$I$159</f>
        <v>0.5710238079433162</v>
      </c>
      <c r="ER102" s="51">
        <f t="shared" ref="ER102" si="269">(EO102+EQ102)</f>
        <v>0.58106674922847579</v>
      </c>
      <c r="ES102" s="52">
        <f>EQ102*EN110</f>
        <v>7.0030108555692809</v>
      </c>
      <c r="ET102" s="226" t="str">
        <f>$B102</f>
        <v>Regenerative Agriculture</v>
      </c>
      <c r="EU102" s="119"/>
      <c r="EV102" s="103"/>
      <c r="EW102" s="112"/>
      <c r="EX102" s="41"/>
      <c r="EY102" s="42"/>
      <c r="EZ102" s="226" t="str">
        <f>$B102</f>
        <v>Regenerative Agriculture</v>
      </c>
      <c r="FA102" s="127"/>
      <c r="FB102" s="126"/>
      <c r="FC102" s="115"/>
      <c r="FD102" s="51"/>
      <c r="FE102" s="52"/>
      <c r="FF102" s="226" t="str">
        <f>$B102</f>
        <v>Regenerative Agriculture</v>
      </c>
      <c r="FG102" s="127"/>
      <c r="FH102" s="126"/>
      <c r="FI102" s="115"/>
      <c r="FJ102" s="51"/>
      <c r="FK102" s="52"/>
      <c r="FL102" s="226" t="str">
        <f>$B102</f>
        <v>Regenerative Agriculture</v>
      </c>
      <c r="FM102" s="119"/>
      <c r="FN102" s="103"/>
      <c r="FO102" s="112"/>
      <c r="FP102" s="41"/>
      <c r="FQ102" s="42"/>
      <c r="FR102" s="176">
        <f t="shared" si="263"/>
        <v>118.09752269741092</v>
      </c>
      <c r="FS102" s="34"/>
      <c r="FT102" s="34"/>
      <c r="FU102" s="34"/>
      <c r="FV102" s="33"/>
      <c r="FW102" s="37"/>
    </row>
    <row r="103" spans="1:179" ht="12.6" customHeight="1">
      <c r="A103" s="1094"/>
      <c r="B103" s="195" t="s">
        <v>102</v>
      </c>
      <c r="C103" s="226" t="str">
        <f>$B103</f>
        <v>Tree Intercropping</v>
      </c>
      <c r="D103" s="102"/>
      <c r="E103" s="103"/>
      <c r="F103" s="106"/>
      <c r="G103" s="41"/>
      <c r="H103" s="42"/>
      <c r="I103" s="226" t="str">
        <f>$B103</f>
        <v>Tree Intercropping</v>
      </c>
      <c r="J103" s="102"/>
      <c r="K103" s="103"/>
      <c r="L103" s="106"/>
      <c r="M103" s="41"/>
      <c r="N103" s="42"/>
      <c r="O103" s="226" t="str">
        <f>$B103</f>
        <v>Tree Intercropping</v>
      </c>
      <c r="P103" s="102"/>
      <c r="Q103" s="103"/>
      <c r="R103" s="106"/>
      <c r="S103" s="41"/>
      <c r="T103" s="42"/>
      <c r="U103" s="226" t="str">
        <f>$B103</f>
        <v>Tree Intercropping</v>
      </c>
      <c r="V103" s="102"/>
      <c r="W103" s="103"/>
      <c r="X103" s="106"/>
      <c r="Y103" s="41"/>
      <c r="Z103" s="42"/>
      <c r="AA103" s="226" t="str">
        <f>$B103</f>
        <v>Tree Intercropping</v>
      </c>
      <c r="AB103" s="102"/>
      <c r="AC103" s="103"/>
      <c r="AD103" s="106"/>
      <c r="AE103" s="41"/>
      <c r="AF103" s="42"/>
      <c r="AG103" s="226" t="str">
        <f>$B103</f>
        <v>Tree Intercropping</v>
      </c>
      <c r="AH103" s="102"/>
      <c r="AI103" s="103"/>
      <c r="AJ103" s="106"/>
      <c r="AK103" s="41"/>
      <c r="AL103" s="42"/>
      <c r="AM103" s="226" t="str">
        <f>$B103</f>
        <v>Tree Intercropping</v>
      </c>
      <c r="AN103" s="102"/>
      <c r="AO103" s="103"/>
      <c r="AP103" s="106"/>
      <c r="AQ103" s="41"/>
      <c r="AR103" s="42"/>
      <c r="AS103" s="176"/>
      <c r="AT103" s="226" t="str">
        <f>$B103</f>
        <v>Tree Intercropping</v>
      </c>
      <c r="AU103" s="102"/>
      <c r="AV103" s="103"/>
      <c r="AW103" s="106"/>
      <c r="AX103" s="41"/>
      <c r="AY103" s="42"/>
      <c r="AZ103" s="226" t="str">
        <f>$B103</f>
        <v>Tree Intercropping</v>
      </c>
      <c r="BA103" s="102"/>
      <c r="BB103" s="103"/>
      <c r="BC103" s="106"/>
      <c r="BD103" s="41"/>
      <c r="BE103" s="42"/>
      <c r="BF103" s="226" t="str">
        <f>$B103</f>
        <v>Tree Intercropping</v>
      </c>
      <c r="BG103" s="102"/>
      <c r="BH103" s="103"/>
      <c r="BI103" s="106"/>
      <c r="BJ103" s="41"/>
      <c r="BK103" s="42"/>
      <c r="BL103" s="226" t="str">
        <f>$B103</f>
        <v>Tree Intercropping</v>
      </c>
      <c r="BM103" s="102"/>
      <c r="BN103" s="103"/>
      <c r="BO103" s="106"/>
      <c r="BP103" s="41"/>
      <c r="BQ103" s="42"/>
      <c r="BR103" s="226" t="str">
        <f>$B103</f>
        <v>Tree Intercropping</v>
      </c>
      <c r="BS103" s="102"/>
      <c r="BT103" s="103"/>
      <c r="BU103" s="106"/>
      <c r="BV103" s="41"/>
      <c r="BW103" s="42"/>
      <c r="BX103" s="226" t="str">
        <f>$B103</f>
        <v>Tree Intercropping</v>
      </c>
      <c r="BY103" s="99"/>
      <c r="BZ103" s="100"/>
      <c r="CA103" s="104"/>
      <c r="CB103" s="55"/>
      <c r="CC103" s="56"/>
      <c r="CD103" s="226" t="str">
        <f>$B103</f>
        <v>Tree Intercropping</v>
      </c>
      <c r="CE103" s="99"/>
      <c r="CF103" s="100"/>
      <c r="CG103" s="104"/>
      <c r="CH103" s="55"/>
      <c r="CI103" s="56"/>
      <c r="CJ103" s="176">
        <f>SUM(AV103+BB103+BH103+BN103+BT103+BZ103+CF103)+SUM(AY103+BE103+BK103+BQ103+BW103+CC103+CI103)</f>
        <v>0</v>
      </c>
      <c r="CK103" s="230" t="str">
        <f t="shared" si="219"/>
        <v>Tree Intercropping</v>
      </c>
      <c r="CL103" s="125"/>
      <c r="CM103" s="100"/>
      <c r="CN103" s="115"/>
      <c r="CO103" s="55"/>
      <c r="CP103" s="56"/>
      <c r="CQ103" s="226" t="str">
        <f>$B103</f>
        <v>Tree Intercropping</v>
      </c>
      <c r="CR103" s="125"/>
      <c r="CS103" s="100"/>
      <c r="CT103" s="115"/>
      <c r="CU103" s="55"/>
      <c r="CV103" s="56"/>
      <c r="CW103" s="226" t="str">
        <f>$B103</f>
        <v>Tree Intercropping</v>
      </c>
      <c r="CX103" s="125"/>
      <c r="CY103" s="126"/>
      <c r="CZ103" s="115"/>
      <c r="DA103" s="51"/>
      <c r="DB103" s="52"/>
      <c r="DC103" s="226" t="str">
        <f>$B103</f>
        <v>Tree Intercropping</v>
      </c>
      <c r="DD103" s="125"/>
      <c r="DE103" s="126"/>
      <c r="DF103" s="115"/>
      <c r="DG103" s="51"/>
      <c r="DH103" s="52"/>
      <c r="DI103" s="226" t="str">
        <f>$B103</f>
        <v>Tree Intercropping</v>
      </c>
      <c r="DJ103" s="125"/>
      <c r="DK103" s="126"/>
      <c r="DL103" s="115"/>
      <c r="DM103" s="51"/>
      <c r="DN103" s="52"/>
      <c r="DO103" s="226" t="str">
        <f>$B103</f>
        <v>Tree Intercropping</v>
      </c>
      <c r="DP103" s="102"/>
      <c r="DQ103" s="126"/>
      <c r="DR103" s="115"/>
      <c r="DS103" s="51"/>
      <c r="DT103" s="52"/>
      <c r="DU103" s="226" t="str">
        <f>$B103</f>
        <v>Tree Intercropping</v>
      </c>
      <c r="DV103" s="125"/>
      <c r="DW103" s="126"/>
      <c r="DX103" s="115"/>
      <c r="DY103" s="51"/>
      <c r="DZ103" s="52"/>
      <c r="EA103" s="176">
        <f t="shared" si="262"/>
        <v>0</v>
      </c>
      <c r="EB103" s="226" t="str">
        <f>$B103</f>
        <v>Tree Intercropping</v>
      </c>
      <c r="EC103" s="102"/>
      <c r="ED103" s="126"/>
      <c r="EE103" s="115"/>
      <c r="EF103" s="51"/>
      <c r="EG103" s="52"/>
      <c r="EH103" s="226" t="str">
        <f>$B103</f>
        <v>Tree Intercropping</v>
      </c>
      <c r="EI103" s="102"/>
      <c r="EJ103" s="126"/>
      <c r="EK103" s="115"/>
      <c r="EL103" s="51"/>
      <c r="EM103" s="52"/>
      <c r="EN103" s="226" t="str">
        <f>$B103</f>
        <v>Tree Intercropping</v>
      </c>
      <c r="EO103" s="102"/>
      <c r="EP103" s="126"/>
      <c r="EQ103" s="115"/>
      <c r="ER103" s="51"/>
      <c r="ES103" s="52"/>
      <c r="ET103" s="226" t="str">
        <f>$B103</f>
        <v>Tree Intercropping</v>
      </c>
      <c r="EU103" s="102"/>
      <c r="EV103" s="126"/>
      <c r="EW103" s="115"/>
      <c r="EX103" s="51"/>
      <c r="EY103" s="52"/>
      <c r="EZ103" s="226" t="str">
        <f>$B103</f>
        <v>Tree Intercropping</v>
      </c>
      <c r="FA103" s="102"/>
      <c r="FB103" s="126"/>
      <c r="FC103" s="115"/>
      <c r="FD103" s="51"/>
      <c r="FE103" s="52"/>
      <c r="FF103" s="226" t="str">
        <f>$B103</f>
        <v>Tree Intercropping</v>
      </c>
      <c r="FG103" s="102"/>
      <c r="FH103" s="126"/>
      <c r="FI103" s="115"/>
      <c r="FJ103" s="51"/>
      <c r="FK103" s="52"/>
      <c r="FL103" s="226" t="str">
        <f>$B103</f>
        <v>Tree Intercropping</v>
      </c>
      <c r="FM103" s="102"/>
      <c r="FN103" s="126"/>
      <c r="FO103" s="115"/>
      <c r="FP103" s="51"/>
      <c r="FQ103" s="52"/>
      <c r="FR103" s="176">
        <f t="shared" si="263"/>
        <v>0</v>
      </c>
      <c r="FS103" s="32"/>
      <c r="FT103" s="34"/>
      <c r="FU103" s="34"/>
      <c r="FV103" s="33"/>
      <c r="FW103" s="37"/>
    </row>
    <row r="104" spans="1:179" ht="12.6" customHeight="1">
      <c r="A104" s="1094"/>
      <c r="B104" s="195" t="s">
        <v>98</v>
      </c>
      <c r="C104" s="226" t="str">
        <f t="shared" si="220"/>
        <v>Biochar</v>
      </c>
      <c r="D104" s="102"/>
      <c r="E104" s="103"/>
      <c r="F104" s="106"/>
      <c r="G104" s="41"/>
      <c r="H104" s="42"/>
      <c r="I104" s="226" t="str">
        <f t="shared" si="221"/>
        <v>Biochar</v>
      </c>
      <c r="J104" s="102"/>
      <c r="K104" s="103"/>
      <c r="L104" s="106"/>
      <c r="M104" s="41"/>
      <c r="N104" s="42"/>
      <c r="O104" s="226" t="str">
        <f t="shared" si="222"/>
        <v>Biochar</v>
      </c>
      <c r="P104" s="102"/>
      <c r="Q104" s="103"/>
      <c r="R104" s="106"/>
      <c r="S104" s="41"/>
      <c r="T104" s="42"/>
      <c r="U104" s="226" t="str">
        <f t="shared" si="223"/>
        <v>Biochar</v>
      </c>
      <c r="V104" s="99"/>
      <c r="W104" s="100"/>
      <c r="X104" s="104"/>
      <c r="Y104" s="55"/>
      <c r="Z104" s="56"/>
      <c r="AA104" s="226" t="str">
        <f t="shared" si="224"/>
        <v>Biochar</v>
      </c>
      <c r="AB104" s="99"/>
      <c r="AC104" s="100"/>
      <c r="AD104" s="104"/>
      <c r="AE104" s="55"/>
      <c r="AF104" s="56"/>
      <c r="AG104" s="226" t="str">
        <f t="shared" si="225"/>
        <v>Biochar</v>
      </c>
      <c r="AH104" s="99"/>
      <c r="AI104" s="100"/>
      <c r="AJ104" s="104"/>
      <c r="AK104" s="55"/>
      <c r="AL104" s="56"/>
      <c r="AM104" s="226" t="str">
        <f t="shared" si="226"/>
        <v>Biochar</v>
      </c>
      <c r="AN104" s="99"/>
      <c r="AO104" s="100"/>
      <c r="AP104" s="104"/>
      <c r="AQ104" s="55"/>
      <c r="AR104" s="56"/>
      <c r="AS104" s="176"/>
      <c r="AT104" s="226" t="str">
        <f t="shared" si="227"/>
        <v>Biochar</v>
      </c>
      <c r="AU104" s="99"/>
      <c r="AV104" s="100"/>
      <c r="AW104" s="104"/>
      <c r="AX104" s="55"/>
      <c r="AY104" s="56"/>
      <c r="AZ104" s="226" t="str">
        <f t="shared" si="228"/>
        <v>Biochar</v>
      </c>
      <c r="BA104" s="99"/>
      <c r="BB104" s="100"/>
      <c r="BC104" s="104"/>
      <c r="BD104" s="55"/>
      <c r="BE104" s="56"/>
      <c r="BF104" s="226" t="str">
        <f t="shared" si="229"/>
        <v>Biochar</v>
      </c>
      <c r="BG104" s="99"/>
      <c r="BH104" s="100"/>
      <c r="BI104" s="104"/>
      <c r="BJ104" s="55"/>
      <c r="BK104" s="56"/>
      <c r="BL104" s="226" t="str">
        <f t="shared" si="230"/>
        <v>Biochar</v>
      </c>
      <c r="BM104" s="99"/>
      <c r="BN104" s="100"/>
      <c r="BO104" s="104"/>
      <c r="BP104" s="55"/>
      <c r="BQ104" s="56"/>
      <c r="BR104" s="226" t="str">
        <f t="shared" si="231"/>
        <v>Biochar</v>
      </c>
      <c r="BS104" s="99"/>
      <c r="BT104" s="100"/>
      <c r="BU104" s="104"/>
      <c r="BV104" s="55"/>
      <c r="BW104" s="56"/>
      <c r="BX104" s="226" t="str">
        <f t="shared" si="232"/>
        <v>Biochar</v>
      </c>
      <c r="BY104" s="99"/>
      <c r="BZ104" s="100"/>
      <c r="CA104" s="104"/>
      <c r="CB104" s="55"/>
      <c r="CC104" s="56"/>
      <c r="CD104" s="226" t="str">
        <f t="shared" si="233"/>
        <v>Biochar</v>
      </c>
      <c r="CE104" s="99"/>
      <c r="CF104" s="100"/>
      <c r="CG104" s="104"/>
      <c r="CH104" s="55"/>
      <c r="CI104" s="56"/>
      <c r="CJ104" s="176">
        <f t="shared" ref="CJ104:CJ108" si="270">SUM(AV104+BB104+BH104+BN104+BT104+BZ104+CF104)+SUM(AY104+BE104+BK104+BQ104+BW104+CC104+CI104)</f>
        <v>0</v>
      </c>
      <c r="CK104" s="230" t="str">
        <f t="shared" si="219"/>
        <v>Biochar</v>
      </c>
      <c r="CL104" s="99"/>
      <c r="CM104" s="100"/>
      <c r="CN104" s="104"/>
      <c r="CO104" s="55"/>
      <c r="CP104" s="56"/>
      <c r="CQ104" s="226" t="str">
        <f t="shared" si="234"/>
        <v>Biochar</v>
      </c>
      <c r="CR104" s="99"/>
      <c r="CS104" s="100"/>
      <c r="CT104" s="104"/>
      <c r="CU104" s="55"/>
      <c r="CV104" s="56"/>
      <c r="CW104" s="226" t="str">
        <f t="shared" si="235"/>
        <v>Biochar</v>
      </c>
      <c r="CX104" s="99"/>
      <c r="CY104" s="100"/>
      <c r="CZ104" s="104"/>
      <c r="DA104" s="55"/>
      <c r="DB104" s="56"/>
      <c r="DC104" s="226" t="str">
        <f t="shared" si="236"/>
        <v>Biochar</v>
      </c>
      <c r="DD104" s="125"/>
      <c r="DE104" s="126"/>
      <c r="DF104" s="113"/>
      <c r="DG104" s="51"/>
      <c r="DH104" s="52"/>
      <c r="DI104" s="226" t="str">
        <f t="shared" si="237"/>
        <v>Biochar</v>
      </c>
      <c r="DJ104" s="125"/>
      <c r="DK104" s="126"/>
      <c r="DL104" s="113"/>
      <c r="DM104" s="51"/>
      <c r="DN104" s="52"/>
      <c r="DO104" s="226" t="str">
        <f t="shared" si="238"/>
        <v>Biochar</v>
      </c>
      <c r="DP104" s="125"/>
      <c r="DQ104" s="126"/>
      <c r="DR104" s="113"/>
      <c r="DS104" s="51"/>
      <c r="DT104" s="52"/>
      <c r="DU104" s="226" t="str">
        <f t="shared" si="239"/>
        <v>Biochar</v>
      </c>
      <c r="DV104" s="125"/>
      <c r="DW104" s="126"/>
      <c r="DX104" s="113"/>
      <c r="DY104" s="51"/>
      <c r="DZ104" s="52"/>
      <c r="EA104" s="176">
        <f t="shared" si="262"/>
        <v>0</v>
      </c>
      <c r="EB104" s="226" t="str">
        <f t="shared" si="240"/>
        <v>Biochar</v>
      </c>
      <c r="EC104" s="125"/>
      <c r="ED104" s="126"/>
      <c r="EE104" s="113"/>
      <c r="EF104" s="51"/>
      <c r="EG104" s="52"/>
      <c r="EH104" s="226" t="str">
        <f t="shared" si="241"/>
        <v>Biochar</v>
      </c>
      <c r="EI104" s="102"/>
      <c r="EJ104" s="103"/>
      <c r="EK104" s="106"/>
      <c r="EL104" s="41"/>
      <c r="EM104" s="42"/>
      <c r="EN104" s="226" t="str">
        <f t="shared" si="242"/>
        <v>Biochar</v>
      </c>
      <c r="EO104" s="102"/>
      <c r="EP104" s="103"/>
      <c r="EQ104" s="106"/>
      <c r="ER104" s="41"/>
      <c r="ES104" s="42"/>
      <c r="ET104" s="226" t="str">
        <f t="shared" si="243"/>
        <v>Biochar</v>
      </c>
      <c r="EU104" s="102"/>
      <c r="EV104" s="103"/>
      <c r="EW104" s="106"/>
      <c r="EX104" s="41"/>
      <c r="EY104" s="42"/>
      <c r="EZ104" s="226" t="str">
        <f t="shared" si="244"/>
        <v>Biochar</v>
      </c>
      <c r="FA104" s="102"/>
      <c r="FB104" s="103"/>
      <c r="FC104" s="106"/>
      <c r="FD104" s="41"/>
      <c r="FE104" s="42"/>
      <c r="FF104" s="226" t="str">
        <f t="shared" si="245"/>
        <v>Biochar</v>
      </c>
      <c r="FG104" s="102"/>
      <c r="FH104" s="103"/>
      <c r="FI104" s="106"/>
      <c r="FJ104" s="41"/>
      <c r="FK104" s="42"/>
      <c r="FL104" s="226" t="str">
        <f t="shared" si="246"/>
        <v>Biochar</v>
      </c>
      <c r="FM104" s="102"/>
      <c r="FN104" s="103"/>
      <c r="FO104" s="106"/>
      <c r="FP104" s="41"/>
      <c r="FQ104" s="42"/>
      <c r="FR104" s="176">
        <f t="shared" si="263"/>
        <v>0</v>
      </c>
      <c r="FS104" s="32"/>
      <c r="FT104" s="34"/>
      <c r="FU104" s="34"/>
      <c r="FV104" s="33"/>
      <c r="FW104" s="37"/>
    </row>
    <row r="105" spans="1:179" ht="12.6" customHeight="1">
      <c r="A105" s="1094"/>
      <c r="B105" s="195" t="s">
        <v>99</v>
      </c>
      <c r="C105" s="226" t="str">
        <f t="shared" si="220"/>
        <v>Irrigation Efficiency</v>
      </c>
      <c r="D105" s="102"/>
      <c r="E105" s="103"/>
      <c r="F105" s="106"/>
      <c r="G105" s="41"/>
      <c r="H105" s="42"/>
      <c r="I105" s="226" t="str">
        <f t="shared" si="221"/>
        <v>Irrigation Efficiency</v>
      </c>
      <c r="J105" s="102"/>
      <c r="K105" s="103"/>
      <c r="L105" s="106"/>
      <c r="M105" s="41"/>
      <c r="N105" s="42"/>
      <c r="O105" s="226" t="str">
        <f t="shared" si="222"/>
        <v>Irrigation Efficiency</v>
      </c>
      <c r="P105" s="102"/>
      <c r="Q105" s="103"/>
      <c r="R105" s="106"/>
      <c r="S105" s="41"/>
      <c r="T105" s="42"/>
      <c r="U105" s="226" t="str">
        <f t="shared" si="223"/>
        <v>Irrigation Efficiency</v>
      </c>
      <c r="V105" s="99"/>
      <c r="W105" s="100"/>
      <c r="X105" s="104"/>
      <c r="Y105" s="55"/>
      <c r="Z105" s="56"/>
      <c r="AA105" s="226" t="str">
        <f t="shared" si="224"/>
        <v>Irrigation Efficiency</v>
      </c>
      <c r="AB105" s="99"/>
      <c r="AC105" s="100"/>
      <c r="AD105" s="104"/>
      <c r="AE105" s="55"/>
      <c r="AF105" s="56"/>
      <c r="AG105" s="226" t="str">
        <f t="shared" si="225"/>
        <v>Irrigation Efficiency</v>
      </c>
      <c r="AH105" s="99"/>
      <c r="AI105" s="100"/>
      <c r="AJ105" s="104"/>
      <c r="AK105" s="55"/>
      <c r="AL105" s="56"/>
      <c r="AM105" s="226" t="str">
        <f t="shared" si="226"/>
        <v>Irrigation Efficiency</v>
      </c>
      <c r="AN105" s="102"/>
      <c r="AO105" s="103"/>
      <c r="AP105" s="106"/>
      <c r="AQ105" s="41"/>
      <c r="AR105" s="42"/>
      <c r="AS105" s="176"/>
      <c r="AT105" s="226" t="str">
        <f t="shared" si="227"/>
        <v>Irrigation Efficiency</v>
      </c>
      <c r="AU105" s="99"/>
      <c r="AV105" s="100"/>
      <c r="AW105" s="104"/>
      <c r="AX105" s="55"/>
      <c r="AY105" s="56"/>
      <c r="AZ105" s="226" t="str">
        <f t="shared" si="228"/>
        <v>Irrigation Efficiency</v>
      </c>
      <c r="BA105" s="102"/>
      <c r="BB105" s="103"/>
      <c r="BC105" s="106"/>
      <c r="BD105" s="41"/>
      <c r="BE105" s="42"/>
      <c r="BF105" s="226" t="str">
        <f t="shared" si="229"/>
        <v>Irrigation Efficiency</v>
      </c>
      <c r="BG105" s="99"/>
      <c r="BH105" s="100"/>
      <c r="BI105" s="104"/>
      <c r="BJ105" s="55"/>
      <c r="BK105" s="56"/>
      <c r="BL105" s="226" t="str">
        <f t="shared" si="230"/>
        <v>Irrigation Efficiency</v>
      </c>
      <c r="BM105" s="99"/>
      <c r="BN105" s="100"/>
      <c r="BO105" s="104"/>
      <c r="BP105" s="55"/>
      <c r="BQ105" s="56"/>
      <c r="BR105" s="226" t="str">
        <f t="shared" si="231"/>
        <v>Irrigation Efficiency</v>
      </c>
      <c r="BS105" s="99"/>
      <c r="BT105" s="100"/>
      <c r="BU105" s="104"/>
      <c r="BV105" s="55"/>
      <c r="BW105" s="56"/>
      <c r="BX105" s="226" t="str">
        <f t="shared" si="232"/>
        <v>Irrigation Efficiency</v>
      </c>
      <c r="BY105" s="99"/>
      <c r="BZ105" s="100"/>
      <c r="CA105" s="104"/>
      <c r="CB105" s="55"/>
      <c r="CC105" s="56"/>
      <c r="CD105" s="226" t="str">
        <f t="shared" si="233"/>
        <v>Irrigation Efficiency</v>
      </c>
      <c r="CE105" s="99"/>
      <c r="CF105" s="100"/>
      <c r="CG105" s="104"/>
      <c r="CH105" s="55"/>
      <c r="CI105" s="56"/>
      <c r="CJ105" s="176">
        <f t="shared" si="270"/>
        <v>0</v>
      </c>
      <c r="CK105" s="230" t="str">
        <f t="shared" si="219"/>
        <v>Irrigation Efficiency</v>
      </c>
      <c r="CL105" s="125">
        <f>'Advance Control'!$F$160</f>
        <v>3.810563634115486E-2</v>
      </c>
      <c r="CM105" s="126">
        <f>CL105*CK110</f>
        <v>3.1498881112325433E-2</v>
      </c>
      <c r="CN105" s="111">
        <f>'Advance Control'!$I$160</f>
        <v>0.18894252502273287</v>
      </c>
      <c r="CO105" s="51">
        <f t="shared" ref="CO105:CO106" si="271">(CL105+CN105)</f>
        <v>0.22704816136388772</v>
      </c>
      <c r="CP105" s="52">
        <f>CN105*CK110</f>
        <v>0.15618367003429146</v>
      </c>
      <c r="CQ105" s="226" t="str">
        <f t="shared" si="234"/>
        <v>Irrigation Efficiency</v>
      </c>
      <c r="CR105" s="125">
        <f>'Advance Control'!$F$160</f>
        <v>3.810563634115486E-2</v>
      </c>
      <c r="CS105" s="126">
        <f>CR105*CQ110</f>
        <v>1.7461450585698122E-2</v>
      </c>
      <c r="CT105" s="111">
        <f>'Advance Control'!$I$160</f>
        <v>0.18894252502273287</v>
      </c>
      <c r="CU105" s="51">
        <f t="shared" ref="CU105:CU106" si="272">(CR105+CT105)</f>
        <v>0.22704816136388772</v>
      </c>
      <c r="CV105" s="52">
        <f>CT105*CQ110</f>
        <v>8.6580644781367067E-2</v>
      </c>
      <c r="CW105" s="226" t="str">
        <f t="shared" si="235"/>
        <v>Irrigation Efficiency</v>
      </c>
      <c r="CX105" s="125">
        <f>'Advance Control'!$F$160</f>
        <v>3.810563634115486E-2</v>
      </c>
      <c r="CY105" s="126">
        <f>CX105*CW110</f>
        <v>1.4228111130878449E-2</v>
      </c>
      <c r="CZ105" s="111">
        <f>'Advance Control'!$I$160</f>
        <v>0.18894252502273287</v>
      </c>
      <c r="DA105" s="51">
        <f t="shared" ref="DA105:DA106" si="273">(CX105+CZ105)</f>
        <v>0.22704816136388772</v>
      </c>
      <c r="DB105" s="52">
        <f>CZ105*CW110</f>
        <v>7.054849364813813E-2</v>
      </c>
      <c r="DC105" s="226" t="str">
        <f t="shared" si="236"/>
        <v>Irrigation Efficiency</v>
      </c>
      <c r="DD105" s="125">
        <f>'Advance Control'!$F$160</f>
        <v>3.810563634115486E-2</v>
      </c>
      <c r="DE105" s="126">
        <f>DD105*DC110</f>
        <v>5.0026603614121753E-3</v>
      </c>
      <c r="DF105" s="111">
        <f>'Advance Control'!$I$160</f>
        <v>0.18894252502273287</v>
      </c>
      <c r="DG105" s="51">
        <f t="shared" ref="DG105:DG106" si="274">(DD105+DF105)</f>
        <v>0.22704816136388772</v>
      </c>
      <c r="DH105" s="52">
        <f>DF105*DC110</f>
        <v>2.4805130455084465E-2</v>
      </c>
      <c r="DI105" s="226" t="str">
        <f t="shared" si="237"/>
        <v>Irrigation Efficiency</v>
      </c>
      <c r="DJ105" s="125">
        <f>'Advance Control'!$F$160</f>
        <v>3.810563634115486E-2</v>
      </c>
      <c r="DK105" s="126">
        <f>DJ105*DI110</f>
        <v>9.2187441774702322E-3</v>
      </c>
      <c r="DL105" s="111">
        <f>'Advance Control'!$I$160</f>
        <v>0.18894252502273287</v>
      </c>
      <c r="DM105" s="51">
        <f t="shared" ref="DM105:DM106" si="275">(DJ105+DL105)</f>
        <v>0.22704816136388772</v>
      </c>
      <c r="DN105" s="52">
        <f>DL105*DI110</f>
        <v>4.5710109308649681E-2</v>
      </c>
      <c r="DO105" s="226" t="str">
        <f t="shared" si="238"/>
        <v>Irrigation Efficiency</v>
      </c>
      <c r="DP105" s="125">
        <f>'Advance Control'!$F$160</f>
        <v>3.810563634115486E-2</v>
      </c>
      <c r="DQ105" s="126">
        <f>DP105*DO110</f>
        <v>1.350459941366894E-2</v>
      </c>
      <c r="DR105" s="111">
        <f>'Advance Control'!$I$160</f>
        <v>0.18894252502273287</v>
      </c>
      <c r="DS105" s="51">
        <f t="shared" ref="DS105:DS106" si="276">(DP105+DR105)</f>
        <v>0.22704816136388772</v>
      </c>
      <c r="DT105" s="52">
        <f>DR105*DO110</f>
        <v>6.6961041925531498E-2</v>
      </c>
      <c r="DU105" s="226" t="str">
        <f t="shared" si="239"/>
        <v>Irrigation Efficiency</v>
      </c>
      <c r="DV105" s="125">
        <f>'Advance Control'!$F$160</f>
        <v>3.810563634115486E-2</v>
      </c>
      <c r="DW105" s="126">
        <f>DV105*DU110</f>
        <v>1.152318253520157E-2</v>
      </c>
      <c r="DX105" s="111">
        <f>'Advance Control'!$I$160</f>
        <v>0.18894252502273287</v>
      </c>
      <c r="DY105" s="51">
        <f t="shared" ref="DY105:DY106" si="277">(DV105+DX105)</f>
        <v>0.22704816136388772</v>
      </c>
      <c r="DZ105" s="52">
        <f>DX105*DU110</f>
        <v>5.7136408509399439E-2</v>
      </c>
      <c r="EA105" s="176">
        <f t="shared" si="262"/>
        <v>0.61036312797911663</v>
      </c>
      <c r="EB105" s="226" t="str">
        <f t="shared" si="240"/>
        <v>Irrigation Efficiency</v>
      </c>
      <c r="EC105" s="125">
        <f>'Advance Control'!$F$160</f>
        <v>3.810563634115486E-2</v>
      </c>
      <c r="ED105" s="126">
        <f>EC105*EB110</f>
        <v>6.8601834699082769</v>
      </c>
      <c r="EE105" s="111">
        <f>'Advance Control'!$I$160</f>
        <v>0.18894252502273287</v>
      </c>
      <c r="EF105" s="51">
        <f>(EC105+EE105)</f>
        <v>0.22704816136388772</v>
      </c>
      <c r="EG105" s="52">
        <f>EE105*EB110</f>
        <v>34.015450504989516</v>
      </c>
      <c r="EH105" s="226" t="str">
        <f t="shared" si="241"/>
        <v>Irrigation Efficiency</v>
      </c>
      <c r="EI105" s="125">
        <f>'Advance Control'!$F$160</f>
        <v>3.810563634115486E-2</v>
      </c>
      <c r="EJ105" s="126">
        <f>EI105*EH110</f>
        <v>0.41717966833896392</v>
      </c>
      <c r="EK105" s="111">
        <f>'Advance Control'!$I$160</f>
        <v>0.18894252502273287</v>
      </c>
      <c r="EL105" s="51">
        <f>(EI105+EK105)</f>
        <v>0.22704816136388772</v>
      </c>
      <c r="EM105" s="52">
        <f>EK105*EH110</f>
        <v>2.0685386072133292</v>
      </c>
      <c r="EN105" s="226" t="str">
        <f t="shared" si="242"/>
        <v>Irrigation Efficiency</v>
      </c>
      <c r="EO105" s="125">
        <f>'Advance Control'!$F$160</f>
        <v>3.810563634115486E-2</v>
      </c>
      <c r="EP105" s="126">
        <f>EO105*EN110</f>
        <v>0.46732584743992422</v>
      </c>
      <c r="EQ105" s="111">
        <f>'Advance Control'!$I$160</f>
        <v>0.18894252502273287</v>
      </c>
      <c r="ER105" s="51">
        <f>(EO105+EQ105)</f>
        <v>0.22704816136388772</v>
      </c>
      <c r="ES105" s="52">
        <f>EQ105*EN110</f>
        <v>2.3171828134076948</v>
      </c>
      <c r="ET105" s="226" t="str">
        <f t="shared" si="243"/>
        <v>Irrigation Efficiency</v>
      </c>
      <c r="EU105" s="125">
        <f>'Advance Control'!$F$160</f>
        <v>3.810563634115486E-2</v>
      </c>
      <c r="EV105" s="126">
        <f>EU105*ET110</f>
        <v>3.8640906214839066E-2</v>
      </c>
      <c r="EW105" s="111">
        <f>'Advance Control'!$I$160</f>
        <v>0.18894252502273287</v>
      </c>
      <c r="EX105" s="51">
        <f>(EU105+EW105)</f>
        <v>0.22704816136388772</v>
      </c>
      <c r="EY105" s="52">
        <f>EW105*ET110</f>
        <v>0.19159660067172724</v>
      </c>
      <c r="EZ105" s="226" t="str">
        <f t="shared" si="244"/>
        <v>Irrigation Efficiency</v>
      </c>
      <c r="FA105" s="125">
        <f>'Advance Control'!$F$160</f>
        <v>3.810563634115486E-2</v>
      </c>
      <c r="FB105" s="126">
        <f>FA105*EZ110</f>
        <v>0.17288652956581885</v>
      </c>
      <c r="FC105" s="111">
        <f>'Advance Control'!$I$160</f>
        <v>0.18894252502273287</v>
      </c>
      <c r="FD105" s="51">
        <f>(FA105+FC105)</f>
        <v>0.22704816136388772</v>
      </c>
      <c r="FE105" s="52">
        <f>FC105*EZ110</f>
        <v>0.85723847113146479</v>
      </c>
      <c r="FF105" s="226" t="str">
        <f t="shared" si="245"/>
        <v>Irrigation Efficiency</v>
      </c>
      <c r="FG105" s="125">
        <f>'Advance Control'!$F$160</f>
        <v>3.810563634115486E-2</v>
      </c>
      <c r="FH105" s="126">
        <f>FG105*FF110</f>
        <v>6.4116581813263518E-2</v>
      </c>
      <c r="FI105" s="111">
        <f>'Advance Control'!$I$160</f>
        <v>0.18894252502273287</v>
      </c>
      <c r="FJ105" s="51">
        <f>(FG105+FI105)</f>
        <v>0.22704816136388772</v>
      </c>
      <c r="FK105" s="52">
        <f>FI105*FF110</f>
        <v>0.31791488154577541</v>
      </c>
      <c r="FL105" s="226" t="str">
        <f t="shared" si="246"/>
        <v>Irrigation Efficiency</v>
      </c>
      <c r="FM105" s="125">
        <f>'Advance Control'!$F$160</f>
        <v>3.810563634115486E-2</v>
      </c>
      <c r="FN105" s="126">
        <f>FM105*FL110</f>
        <v>2.9556293877289697E-2</v>
      </c>
      <c r="FO105" s="111">
        <f>'Advance Control'!$I$160</f>
        <v>0.18894252502273287</v>
      </c>
      <c r="FP105" s="51">
        <f>(FM105+FO105)</f>
        <v>0.22704816136388772</v>
      </c>
      <c r="FQ105" s="52">
        <f>FO105*FL110</f>
        <v>0.14655156905115754</v>
      </c>
      <c r="FR105" s="176">
        <f t="shared" si="263"/>
        <v>47.964362745169041</v>
      </c>
      <c r="FS105" s="32"/>
      <c r="FT105" s="34"/>
      <c r="FU105" s="34"/>
      <c r="FV105" s="33"/>
      <c r="FW105" s="37"/>
    </row>
    <row r="106" spans="1:179" ht="12.6" customHeight="1">
      <c r="A106" s="1094"/>
      <c r="B106" s="195" t="s">
        <v>100</v>
      </c>
      <c r="C106" s="226" t="str">
        <f t="shared" si="220"/>
        <v>Nutrient Management</v>
      </c>
      <c r="D106" s="102"/>
      <c r="E106" s="103"/>
      <c r="F106" s="106"/>
      <c r="G106" s="41"/>
      <c r="H106" s="42"/>
      <c r="I106" s="226" t="str">
        <f t="shared" si="221"/>
        <v>Nutrient Management</v>
      </c>
      <c r="J106" s="102"/>
      <c r="K106" s="103"/>
      <c r="L106" s="106"/>
      <c r="M106" s="41"/>
      <c r="N106" s="42"/>
      <c r="O106" s="226" t="str">
        <f t="shared" si="222"/>
        <v>Nutrient Management</v>
      </c>
      <c r="P106" s="102"/>
      <c r="Q106" s="103"/>
      <c r="R106" s="106"/>
      <c r="S106" s="41"/>
      <c r="T106" s="42"/>
      <c r="U106" s="226" t="str">
        <f t="shared" si="223"/>
        <v>Nutrient Management</v>
      </c>
      <c r="V106" s="102"/>
      <c r="W106" s="103"/>
      <c r="X106" s="106"/>
      <c r="Y106" s="41"/>
      <c r="Z106" s="42"/>
      <c r="AA106" s="226" t="str">
        <f t="shared" si="224"/>
        <v>Nutrient Management</v>
      </c>
      <c r="AB106" s="102"/>
      <c r="AC106" s="103"/>
      <c r="AD106" s="106"/>
      <c r="AE106" s="41"/>
      <c r="AF106" s="42"/>
      <c r="AG106" s="226" t="str">
        <f t="shared" si="225"/>
        <v>Nutrient Management</v>
      </c>
      <c r="AH106" s="99"/>
      <c r="AI106" s="100"/>
      <c r="AJ106" s="104"/>
      <c r="AK106" s="55"/>
      <c r="AL106" s="56"/>
      <c r="AM106" s="226" t="str">
        <f t="shared" si="226"/>
        <v>Nutrient Management</v>
      </c>
      <c r="AN106" s="102"/>
      <c r="AO106" s="103"/>
      <c r="AP106" s="106"/>
      <c r="AQ106" s="41"/>
      <c r="AR106" s="42"/>
      <c r="AS106" s="176"/>
      <c r="AT106" s="226" t="str">
        <f t="shared" si="227"/>
        <v>Nutrient Management</v>
      </c>
      <c r="AU106" s="99"/>
      <c r="AV106" s="100"/>
      <c r="AW106" s="104"/>
      <c r="AX106" s="55"/>
      <c r="AY106" s="56"/>
      <c r="AZ106" s="226" t="str">
        <f t="shared" si="228"/>
        <v>Nutrient Management</v>
      </c>
      <c r="BA106" s="102"/>
      <c r="BB106" s="103"/>
      <c r="BC106" s="106"/>
      <c r="BD106" s="41"/>
      <c r="BE106" s="42"/>
      <c r="BF106" s="226" t="str">
        <f t="shared" si="229"/>
        <v>Nutrient Management</v>
      </c>
      <c r="BG106" s="99"/>
      <c r="BH106" s="100"/>
      <c r="BI106" s="104"/>
      <c r="BJ106" s="55"/>
      <c r="BK106" s="56"/>
      <c r="BL106" s="226" t="str">
        <f t="shared" si="230"/>
        <v>Nutrient Management</v>
      </c>
      <c r="BM106" s="99"/>
      <c r="BN106" s="100"/>
      <c r="BO106" s="104"/>
      <c r="BP106" s="55"/>
      <c r="BQ106" s="56"/>
      <c r="BR106" s="226" t="str">
        <f t="shared" si="231"/>
        <v>Nutrient Management</v>
      </c>
      <c r="BS106" s="102"/>
      <c r="BT106" s="103"/>
      <c r="BU106" s="106"/>
      <c r="BV106" s="41"/>
      <c r="BW106" s="42"/>
      <c r="BX106" s="226" t="str">
        <f t="shared" si="232"/>
        <v>Nutrient Management</v>
      </c>
      <c r="BY106" s="99"/>
      <c r="BZ106" s="100"/>
      <c r="CA106" s="104"/>
      <c r="CB106" s="55"/>
      <c r="CC106" s="56"/>
      <c r="CD106" s="226" t="str">
        <f t="shared" si="233"/>
        <v>Nutrient Management</v>
      </c>
      <c r="CE106" s="99"/>
      <c r="CF106" s="100"/>
      <c r="CG106" s="104"/>
      <c r="CH106" s="55"/>
      <c r="CI106" s="56"/>
      <c r="CJ106" s="176">
        <f t="shared" si="270"/>
        <v>0</v>
      </c>
      <c r="CK106" s="230" t="str">
        <f t="shared" si="219"/>
        <v>Nutrient Management</v>
      </c>
      <c r="CL106" s="125">
        <f>'Advance Control'!$F$161</f>
        <v>9.8619444215213861E-2</v>
      </c>
      <c r="CM106" s="126">
        <f>CL106*CK110</f>
        <v>8.1520804977180089E-2</v>
      </c>
      <c r="CN106" s="111">
        <f>'Advance Control'!$I$161</f>
        <v>0.90138055578478604</v>
      </c>
      <c r="CO106" s="51">
        <f t="shared" si="271"/>
        <v>0.99999999999999989</v>
      </c>
      <c r="CP106" s="52">
        <f>CN106*CK110</f>
        <v>0.74509919502281985</v>
      </c>
      <c r="CQ106" s="226" t="str">
        <f t="shared" si="234"/>
        <v>Nutrient Management</v>
      </c>
      <c r="CR106" s="125">
        <f>'Advance Control'!$F$161</f>
        <v>9.8619444215213861E-2</v>
      </c>
      <c r="CS106" s="126">
        <f>CR106*CQ110</f>
        <v>4.5191176878291175E-2</v>
      </c>
      <c r="CT106" s="111">
        <f>'Advance Control'!$I$161</f>
        <v>0.90138055578478604</v>
      </c>
      <c r="CU106" s="51">
        <f t="shared" si="272"/>
        <v>0.99999999999999989</v>
      </c>
      <c r="CV106" s="52">
        <f>CT106*CQ110</f>
        <v>0.41304682312170882</v>
      </c>
      <c r="CW106" s="226" t="str">
        <f t="shared" si="235"/>
        <v>Nutrient Management</v>
      </c>
      <c r="CX106" s="125">
        <f>'Advance Control'!$F$161</f>
        <v>9.8619444215213861E-2</v>
      </c>
      <c r="CY106" s="126">
        <f>CX106*CW110</f>
        <v>3.6823119797741839E-2</v>
      </c>
      <c r="CZ106" s="111">
        <f>'Advance Control'!$I$161</f>
        <v>0.90138055578478604</v>
      </c>
      <c r="DA106" s="51">
        <f t="shared" si="273"/>
        <v>0.99999999999999989</v>
      </c>
      <c r="DB106" s="52">
        <f>CZ106*CW110</f>
        <v>0.33656288020225811</v>
      </c>
      <c r="DC106" s="226" t="str">
        <f t="shared" si="236"/>
        <v>Nutrient Management</v>
      </c>
      <c r="DD106" s="125">
        <f>'Advance Control'!$F$161</f>
        <v>9.8619444215213861E-2</v>
      </c>
      <c r="DE106" s="126">
        <f>DD106*DC110</f>
        <v>1.2947155114350137E-2</v>
      </c>
      <c r="DF106" s="111">
        <f>'Advance Control'!$I$161</f>
        <v>0.90138055578478604</v>
      </c>
      <c r="DG106" s="51">
        <f t="shared" si="274"/>
        <v>0.99999999999999989</v>
      </c>
      <c r="DH106" s="52">
        <f>DF106*DC110</f>
        <v>0.11833684488564986</v>
      </c>
      <c r="DI106" s="226" t="str">
        <f t="shared" si="237"/>
        <v>Nutrient Management</v>
      </c>
      <c r="DJ106" s="125">
        <f>'Advance Control'!$F$161</f>
        <v>9.8619444215213861E-2</v>
      </c>
      <c r="DK106" s="126">
        <f>DJ106*DI110</f>
        <v>2.385860766120983E-2</v>
      </c>
      <c r="DL106" s="111">
        <f>'Advance Control'!$I$161</f>
        <v>0.90138055578478604</v>
      </c>
      <c r="DM106" s="51">
        <f t="shared" si="275"/>
        <v>0.99999999999999989</v>
      </c>
      <c r="DN106" s="52">
        <f>DL106*DI110</f>
        <v>0.21806739233879016</v>
      </c>
      <c r="DO106" s="226" t="str">
        <f t="shared" si="238"/>
        <v>Nutrient Management</v>
      </c>
      <c r="DP106" s="125">
        <f>'Advance Control'!$F$161</f>
        <v>9.8619444215213861E-2</v>
      </c>
      <c r="DQ106" s="126">
        <f>DP106*DO110</f>
        <v>3.4950632410427576E-2</v>
      </c>
      <c r="DR106" s="111">
        <f>'Advance Control'!$I$161</f>
        <v>0.90138055578478604</v>
      </c>
      <c r="DS106" s="51">
        <f t="shared" si="276"/>
        <v>0.99999999999999989</v>
      </c>
      <c r="DT106" s="52">
        <f>DR106*DO110</f>
        <v>0.31944836758957235</v>
      </c>
      <c r="DU106" s="226" t="str">
        <f t="shared" si="239"/>
        <v>Nutrient Management</v>
      </c>
      <c r="DV106" s="125">
        <f>'Advance Control'!$F$161</f>
        <v>9.8619444215213861E-2</v>
      </c>
      <c r="DW106" s="126">
        <f>DV106*DU110</f>
        <v>2.9822618550124885E-2</v>
      </c>
      <c r="DX106" s="111">
        <f>'Advance Control'!$I$161</f>
        <v>0.90138055578478604</v>
      </c>
      <c r="DY106" s="51">
        <f t="shared" si="277"/>
        <v>0.99999999999999989</v>
      </c>
      <c r="DZ106" s="52">
        <f>DX106*DU110</f>
        <v>0.27257838144987506</v>
      </c>
      <c r="EA106" s="176">
        <f t="shared" si="262"/>
        <v>2.6882539999999997</v>
      </c>
      <c r="EB106" s="226" t="str">
        <f t="shared" si="240"/>
        <v>Nutrient Management</v>
      </c>
      <c r="EC106" s="125">
        <f>'Advance Control'!$F$161</f>
        <v>9.8619444215213861E-2</v>
      </c>
      <c r="ED106" s="126">
        <f>EC106*EB110</f>
        <v>17.754525208809245</v>
      </c>
      <c r="EE106" s="111">
        <f>'Advance Control'!$I$161</f>
        <v>0.90138055578478604</v>
      </c>
      <c r="EF106" s="51">
        <f t="shared" ref="EF106" si="278">(EC106+EE106)</f>
        <v>0.99999999999999989</v>
      </c>
      <c r="EG106" s="52">
        <f>EE106*EB110</f>
        <v>162.27615079119076</v>
      </c>
      <c r="EH106" s="226" t="str">
        <f t="shared" si="241"/>
        <v>Nutrient Management</v>
      </c>
      <c r="EI106" s="125">
        <f>'Advance Control'!$F$161</f>
        <v>9.8619444215213861E-2</v>
      </c>
      <c r="EJ106" s="126">
        <f>EI106*EH110</f>
        <v>1.0796835056403886</v>
      </c>
      <c r="EK106" s="111">
        <f>'Advance Control'!$I$161</f>
        <v>0.90138055578478604</v>
      </c>
      <c r="EL106" s="51">
        <f t="shared" ref="EL106" si="279">(EI106+EK106)</f>
        <v>0.99999999999999989</v>
      </c>
      <c r="EM106" s="52">
        <f>EK106*EH110</f>
        <v>9.8682944943596116</v>
      </c>
      <c r="EN106" s="226" t="str">
        <f t="shared" si="242"/>
        <v>Nutrient Management</v>
      </c>
      <c r="EO106" s="125">
        <f>'Advance Control'!$F$161</f>
        <v>9.8619444215213861E-2</v>
      </c>
      <c r="EP106" s="126">
        <f>EO106*EN110</f>
        <v>1.2094645245998374</v>
      </c>
      <c r="EQ106" s="111">
        <f>'Advance Control'!$I$161</f>
        <v>0.90138055578478604</v>
      </c>
      <c r="ER106" s="51">
        <f t="shared" ref="ER106" si="280">(EO106+EQ106)</f>
        <v>0.99999999999999989</v>
      </c>
      <c r="ES106" s="52">
        <f>EQ106*EN110</f>
        <v>11.054491475400162</v>
      </c>
      <c r="ET106" s="226" t="str">
        <f t="shared" si="243"/>
        <v>Nutrient Management</v>
      </c>
      <c r="EU106" s="125">
        <f>'Advance Control'!$F$161</f>
        <v>9.8619444215213861E-2</v>
      </c>
      <c r="EV106" s="126">
        <f>EU106*ET110</f>
        <v>0.10000475154810498</v>
      </c>
      <c r="EW106" s="111">
        <f>'Advance Control'!$I$161</f>
        <v>0.90138055578478604</v>
      </c>
      <c r="EX106" s="51">
        <f t="shared" ref="EX106" si="281">(EU106+EW106)</f>
        <v>0.99999999999999989</v>
      </c>
      <c r="EY106" s="52">
        <f>EW106*ET110</f>
        <v>0.91404224845189508</v>
      </c>
      <c r="EZ106" s="226" t="str">
        <f t="shared" si="244"/>
        <v>Nutrient Management</v>
      </c>
      <c r="FA106" s="125">
        <f>'Advance Control'!$F$161</f>
        <v>9.8619444215213861E-2</v>
      </c>
      <c r="FB106" s="126">
        <f>FA106*EZ110</f>
        <v>0.44743967284608438</v>
      </c>
      <c r="FC106" s="111">
        <f>'Advance Control'!$I$161</f>
        <v>0.90138055578478604</v>
      </c>
      <c r="FD106" s="51">
        <f t="shared" ref="FD106" si="282">(FA106+FC106)</f>
        <v>0.99999999999999989</v>
      </c>
      <c r="FE106" s="52">
        <f>FC106*EZ110</f>
        <v>4.0895933271539153</v>
      </c>
      <c r="FF106" s="226" t="str">
        <f t="shared" si="245"/>
        <v>Nutrient Management</v>
      </c>
      <c r="FG106" s="125">
        <f>'Advance Control'!$F$161</f>
        <v>9.8619444215213861E-2</v>
      </c>
      <c r="FH106" s="126">
        <f>FG106*FF110</f>
        <v>0.16593717545596309</v>
      </c>
      <c r="FI106" s="111">
        <f>'Advance Control'!$I$161</f>
        <v>0.90138055578478604</v>
      </c>
      <c r="FJ106" s="51">
        <f t="shared" ref="FJ106" si="283">(FG106+FI106)</f>
        <v>0.99999999999999989</v>
      </c>
      <c r="FK106" s="52">
        <f>FI106*FF110</f>
        <v>1.5166638245440369</v>
      </c>
      <c r="FL106" s="226" t="str">
        <f t="shared" si="246"/>
        <v>Nutrient Management</v>
      </c>
      <c r="FM106" s="125">
        <f>'Advance Control'!$F$161</f>
        <v>9.8619444215213861E-2</v>
      </c>
      <c r="FN106" s="126">
        <f>FM106*FL110</f>
        <v>7.6493284330532693E-2</v>
      </c>
      <c r="FO106" s="111">
        <f>'Advance Control'!$I$161</f>
        <v>0.90138055578478604</v>
      </c>
      <c r="FP106" s="51">
        <f t="shared" ref="FP106" si="284">(FM106+FO106)</f>
        <v>0.99999999999999989</v>
      </c>
      <c r="FQ106" s="52">
        <f>FO106*FL110</f>
        <v>0.69914771566946721</v>
      </c>
      <c r="FR106" s="176">
        <f t="shared" si="263"/>
        <v>211.25193199999998</v>
      </c>
      <c r="FS106" s="32"/>
      <c r="FT106" s="34"/>
      <c r="FU106" s="34"/>
      <c r="FV106" s="33"/>
      <c r="FW106" s="37"/>
    </row>
    <row r="107" spans="1:179" ht="12.6" customHeight="1">
      <c r="A107" s="1094"/>
      <c r="B107" s="195" t="s">
        <v>690</v>
      </c>
      <c r="C107" s="226" t="str">
        <f t="shared" si="220"/>
        <v>Boreal Forest Restoration</v>
      </c>
      <c r="D107" s="102"/>
      <c r="E107" s="103"/>
      <c r="F107" s="106"/>
      <c r="G107" s="41"/>
      <c r="H107" s="42"/>
      <c r="I107" s="226" t="str">
        <f t="shared" si="221"/>
        <v>Boreal Forest Restoration</v>
      </c>
      <c r="J107" s="102"/>
      <c r="K107" s="103"/>
      <c r="L107" s="106"/>
      <c r="M107" s="41"/>
      <c r="N107" s="42"/>
      <c r="O107" s="226" t="str">
        <f t="shared" si="222"/>
        <v>Boreal Forest Restoration</v>
      </c>
      <c r="P107" s="102"/>
      <c r="Q107" s="103"/>
      <c r="R107" s="106"/>
      <c r="S107" s="41"/>
      <c r="T107" s="42"/>
      <c r="U107" s="226" t="str">
        <f t="shared" si="223"/>
        <v>Boreal Forest Restoration</v>
      </c>
      <c r="V107" s="102"/>
      <c r="W107" s="103"/>
      <c r="X107" s="106"/>
      <c r="Y107" s="41"/>
      <c r="Z107" s="42"/>
      <c r="AA107" s="226" t="str">
        <f t="shared" si="224"/>
        <v>Boreal Forest Restoration</v>
      </c>
      <c r="AB107" s="102"/>
      <c r="AC107" s="103"/>
      <c r="AD107" s="106"/>
      <c r="AE107" s="41"/>
      <c r="AF107" s="42"/>
      <c r="AG107" s="226" t="str">
        <f t="shared" si="225"/>
        <v>Boreal Forest Restoration</v>
      </c>
      <c r="AH107" s="102"/>
      <c r="AI107" s="103"/>
      <c r="AJ107" s="106"/>
      <c r="AK107" s="41"/>
      <c r="AL107" s="42"/>
      <c r="AM107" s="226" t="str">
        <f t="shared" si="226"/>
        <v>Boreal Forest Restoration</v>
      </c>
      <c r="AN107" s="102"/>
      <c r="AO107" s="103"/>
      <c r="AP107" s="106"/>
      <c r="AQ107" s="41"/>
      <c r="AR107" s="42"/>
      <c r="AS107" s="176"/>
      <c r="AT107" s="226" t="str">
        <f t="shared" si="227"/>
        <v>Boreal Forest Restoration</v>
      </c>
      <c r="AU107" s="102"/>
      <c r="AV107" s="103"/>
      <c r="AW107" s="106"/>
      <c r="AX107" s="41"/>
      <c r="AY107" s="42"/>
      <c r="AZ107" s="226" t="str">
        <f t="shared" si="228"/>
        <v>Boreal Forest Restoration</v>
      </c>
      <c r="BA107" s="102"/>
      <c r="BB107" s="103"/>
      <c r="BC107" s="106"/>
      <c r="BD107" s="41"/>
      <c r="BE107" s="42"/>
      <c r="BF107" s="226" t="str">
        <f t="shared" si="229"/>
        <v>Boreal Forest Restoration</v>
      </c>
      <c r="BG107" s="102"/>
      <c r="BH107" s="103"/>
      <c r="BI107" s="106"/>
      <c r="BJ107" s="41"/>
      <c r="BK107" s="42"/>
      <c r="BL107" s="226" t="str">
        <f t="shared" si="230"/>
        <v>Boreal Forest Restoration</v>
      </c>
      <c r="BM107" s="99"/>
      <c r="BN107" s="100"/>
      <c r="BO107" s="104"/>
      <c r="BP107" s="55"/>
      <c r="BQ107" s="56"/>
      <c r="BR107" s="226" t="str">
        <f t="shared" si="231"/>
        <v>Boreal Forest Restoration</v>
      </c>
      <c r="BS107" s="102"/>
      <c r="BT107" s="103"/>
      <c r="BU107" s="106"/>
      <c r="BV107" s="41"/>
      <c r="BW107" s="42"/>
      <c r="BX107" s="226" t="str">
        <f t="shared" si="232"/>
        <v>Boreal Forest Restoration</v>
      </c>
      <c r="BY107" s="99"/>
      <c r="BZ107" s="100"/>
      <c r="CA107" s="104"/>
      <c r="CB107" s="55"/>
      <c r="CC107" s="56"/>
      <c r="CD107" s="226" t="str">
        <f t="shared" si="233"/>
        <v>Boreal Forest Restoration</v>
      </c>
      <c r="CE107" s="99"/>
      <c r="CF107" s="100"/>
      <c r="CG107" s="104"/>
      <c r="CH107" s="55"/>
      <c r="CI107" s="56"/>
      <c r="CJ107" s="176">
        <f t="shared" si="270"/>
        <v>0</v>
      </c>
      <c r="CK107" s="230" t="str">
        <f t="shared" si="219"/>
        <v>Boreal Forest Restoration</v>
      </c>
      <c r="CL107" s="125"/>
      <c r="CM107" s="126"/>
      <c r="CN107" s="111"/>
      <c r="CO107" s="51"/>
      <c r="CP107" s="52"/>
      <c r="CQ107" s="226" t="str">
        <f t="shared" si="234"/>
        <v>Boreal Forest Restoration</v>
      </c>
      <c r="CR107" s="125"/>
      <c r="CS107" s="126"/>
      <c r="CT107" s="111"/>
      <c r="CU107" s="51"/>
      <c r="CV107" s="52"/>
      <c r="CW107" s="226" t="str">
        <f t="shared" si="235"/>
        <v>Boreal Forest Restoration</v>
      </c>
      <c r="CX107" s="125"/>
      <c r="CY107" s="126"/>
      <c r="CZ107" s="111"/>
      <c r="DA107" s="51"/>
      <c r="DB107" s="52"/>
      <c r="DC107" s="226" t="str">
        <f t="shared" si="236"/>
        <v>Boreal Forest Restoration</v>
      </c>
      <c r="DD107" s="125"/>
      <c r="DE107" s="126"/>
      <c r="DF107" s="111"/>
      <c r="DG107" s="51"/>
      <c r="DH107" s="52"/>
      <c r="DI107" s="226" t="str">
        <f t="shared" si="237"/>
        <v>Boreal Forest Restoration</v>
      </c>
      <c r="DJ107" s="125"/>
      <c r="DK107" s="126"/>
      <c r="DL107" s="111"/>
      <c r="DM107" s="51"/>
      <c r="DN107" s="52"/>
      <c r="DO107" s="226" t="str">
        <f t="shared" si="238"/>
        <v>Boreal Forest Restoration</v>
      </c>
      <c r="DP107" s="125"/>
      <c r="DQ107" s="126"/>
      <c r="DR107" s="111"/>
      <c r="DS107" s="51"/>
      <c r="DT107" s="52"/>
      <c r="DU107" s="226" t="str">
        <f t="shared" si="239"/>
        <v>Boreal Forest Restoration</v>
      </c>
      <c r="DV107" s="125"/>
      <c r="DW107" s="126"/>
      <c r="DX107" s="111"/>
      <c r="DY107" s="51"/>
      <c r="DZ107" s="52"/>
      <c r="EA107" s="176">
        <f t="shared" si="262"/>
        <v>0</v>
      </c>
      <c r="EB107" s="226" t="str">
        <f t="shared" si="240"/>
        <v>Boreal Forest Restoration</v>
      </c>
      <c r="EC107" s="125"/>
      <c r="ED107" s="126"/>
      <c r="EE107" s="111"/>
      <c r="EF107" s="51"/>
      <c r="EG107" s="52"/>
      <c r="EH107" s="226" t="str">
        <f t="shared" si="241"/>
        <v>Boreal Forest Restoration</v>
      </c>
      <c r="EI107" s="125"/>
      <c r="EJ107" s="126"/>
      <c r="EK107" s="111"/>
      <c r="EL107" s="51"/>
      <c r="EM107" s="52"/>
      <c r="EN107" s="226" t="str">
        <f t="shared" si="242"/>
        <v>Boreal Forest Restoration</v>
      </c>
      <c r="EO107" s="125"/>
      <c r="EP107" s="126"/>
      <c r="EQ107" s="111"/>
      <c r="ER107" s="51"/>
      <c r="ES107" s="52"/>
      <c r="ET107" s="226" t="str">
        <f t="shared" si="243"/>
        <v>Boreal Forest Restoration</v>
      </c>
      <c r="EU107" s="125"/>
      <c r="EV107" s="126"/>
      <c r="EW107" s="111"/>
      <c r="EX107" s="51"/>
      <c r="EY107" s="52"/>
      <c r="EZ107" s="226" t="str">
        <f t="shared" si="244"/>
        <v>Boreal Forest Restoration</v>
      </c>
      <c r="FA107" s="125"/>
      <c r="FB107" s="126"/>
      <c r="FC107" s="111"/>
      <c r="FD107" s="51"/>
      <c r="FE107" s="52"/>
      <c r="FF107" s="226" t="str">
        <f t="shared" si="245"/>
        <v>Boreal Forest Restoration</v>
      </c>
      <c r="FG107" s="125"/>
      <c r="FH107" s="126"/>
      <c r="FI107" s="111"/>
      <c r="FJ107" s="51"/>
      <c r="FK107" s="52"/>
      <c r="FL107" s="226" t="str">
        <f t="shared" si="246"/>
        <v>Boreal Forest Restoration</v>
      </c>
      <c r="FM107" s="125"/>
      <c r="FN107" s="126"/>
      <c r="FO107" s="111"/>
      <c r="FP107" s="51"/>
      <c r="FQ107" s="52"/>
      <c r="FR107" s="176">
        <f t="shared" si="263"/>
        <v>0</v>
      </c>
      <c r="FS107" s="32"/>
      <c r="FT107" s="34"/>
      <c r="FU107" s="34"/>
      <c r="FV107" s="33"/>
      <c r="FW107" s="37"/>
    </row>
    <row r="108" spans="1:179" ht="12.6" customHeight="1" thickBot="1">
      <c r="A108" s="1094"/>
      <c r="B108" s="195" t="s">
        <v>549</v>
      </c>
      <c r="C108" s="226" t="str">
        <f>$B108</f>
        <v>Sustainable Intensification</v>
      </c>
      <c r="D108" s="102"/>
      <c r="E108" s="103"/>
      <c r="F108" s="106"/>
      <c r="G108" s="41"/>
      <c r="H108" s="42"/>
      <c r="I108" s="226" t="str">
        <f>$B108</f>
        <v>Sustainable Intensification</v>
      </c>
      <c r="J108" s="102"/>
      <c r="K108" s="103"/>
      <c r="L108" s="106"/>
      <c r="M108" s="41"/>
      <c r="N108" s="42"/>
      <c r="O108" s="226" t="str">
        <f>$B108</f>
        <v>Sustainable Intensification</v>
      </c>
      <c r="P108" s="102"/>
      <c r="Q108" s="103"/>
      <c r="R108" s="106"/>
      <c r="S108" s="41"/>
      <c r="T108" s="42"/>
      <c r="U108" s="226" t="str">
        <f>$B108</f>
        <v>Sustainable Intensification</v>
      </c>
      <c r="V108" s="102"/>
      <c r="W108" s="103"/>
      <c r="X108" s="106"/>
      <c r="Y108" s="41"/>
      <c r="Z108" s="42"/>
      <c r="AA108" s="226" t="str">
        <f>$B108</f>
        <v>Sustainable Intensification</v>
      </c>
      <c r="AB108" s="102"/>
      <c r="AC108" s="103"/>
      <c r="AD108" s="106"/>
      <c r="AE108" s="41"/>
      <c r="AF108" s="42"/>
      <c r="AG108" s="226" t="str">
        <f>$B108</f>
        <v>Sustainable Intensification</v>
      </c>
      <c r="AH108" s="102"/>
      <c r="AI108" s="103"/>
      <c r="AJ108" s="106"/>
      <c r="AK108" s="41"/>
      <c r="AL108" s="42"/>
      <c r="AM108" s="226" t="str">
        <f>$B108</f>
        <v>Sustainable Intensification</v>
      </c>
      <c r="AN108" s="102"/>
      <c r="AO108" s="103"/>
      <c r="AP108" s="106"/>
      <c r="AQ108" s="41"/>
      <c r="AR108" s="42"/>
      <c r="AS108" s="176"/>
      <c r="AT108" s="226" t="str">
        <f>$B108</f>
        <v>Sustainable Intensification</v>
      </c>
      <c r="AU108" s="102"/>
      <c r="AV108" s="103"/>
      <c r="AW108" s="106"/>
      <c r="AX108" s="41"/>
      <c r="AY108" s="42"/>
      <c r="AZ108" s="226" t="str">
        <f>$B108</f>
        <v>Sustainable Intensification</v>
      </c>
      <c r="BA108" s="102"/>
      <c r="BB108" s="103"/>
      <c r="BC108" s="104"/>
      <c r="BD108" s="41"/>
      <c r="BE108" s="42"/>
      <c r="BF108" s="226" t="str">
        <f>$B108</f>
        <v>Sustainable Intensification</v>
      </c>
      <c r="BG108" s="102"/>
      <c r="BH108" s="103"/>
      <c r="BI108" s="106"/>
      <c r="BJ108" s="41"/>
      <c r="BK108" s="42"/>
      <c r="BL108" s="226" t="str">
        <f>$B108</f>
        <v>Sustainable Intensification</v>
      </c>
      <c r="BM108" s="102"/>
      <c r="BN108" s="103"/>
      <c r="BO108" s="106"/>
      <c r="BP108" s="41"/>
      <c r="BQ108" s="42"/>
      <c r="BR108" s="226" t="str">
        <f>$B108</f>
        <v>Sustainable Intensification</v>
      </c>
      <c r="BS108" s="102"/>
      <c r="BT108" s="103"/>
      <c r="BU108" s="104"/>
      <c r="BV108" s="41"/>
      <c r="BW108" s="42"/>
      <c r="BX108" s="226" t="str">
        <f>$B108</f>
        <v>Sustainable Intensification</v>
      </c>
      <c r="BY108" s="102"/>
      <c r="BZ108" s="103"/>
      <c r="CA108" s="104"/>
      <c r="CB108" s="41"/>
      <c r="CC108" s="42"/>
      <c r="CD108" s="226" t="str">
        <f>$B108</f>
        <v>Sustainable Intensification</v>
      </c>
      <c r="CE108" s="102"/>
      <c r="CF108" s="103"/>
      <c r="CG108" s="104"/>
      <c r="CH108" s="41"/>
      <c r="CI108" s="42"/>
      <c r="CJ108" s="176">
        <f t="shared" si="270"/>
        <v>0</v>
      </c>
      <c r="CK108" s="230" t="str">
        <f t="shared" si="219"/>
        <v>Sustainable Intensification</v>
      </c>
      <c r="CL108" s="102"/>
      <c r="CM108" s="103"/>
      <c r="CN108" s="106"/>
      <c r="CO108" s="41"/>
      <c r="CP108" s="42"/>
      <c r="CQ108" s="226" t="str">
        <f>$B108</f>
        <v>Sustainable Intensification</v>
      </c>
      <c r="CR108" s="102"/>
      <c r="CS108" s="103"/>
      <c r="CT108" s="106"/>
      <c r="CU108" s="41"/>
      <c r="CV108" s="42"/>
      <c r="CW108" s="226" t="str">
        <f>$B108</f>
        <v>Sustainable Intensification</v>
      </c>
      <c r="CX108" s="102"/>
      <c r="CY108" s="103"/>
      <c r="CZ108" s="106"/>
      <c r="DA108" s="41"/>
      <c r="DB108" s="42"/>
      <c r="DC108" s="226" t="str">
        <f>$B108</f>
        <v>Sustainable Intensification</v>
      </c>
      <c r="DD108" s="129"/>
      <c r="DE108" s="130"/>
      <c r="DF108" s="116"/>
      <c r="DG108" s="57"/>
      <c r="DH108" s="58"/>
      <c r="DI108" s="226" t="str">
        <f>$B108</f>
        <v>Sustainable Intensification</v>
      </c>
      <c r="DJ108" s="102"/>
      <c r="DK108" s="103"/>
      <c r="DL108" s="106"/>
      <c r="DM108" s="41"/>
      <c r="DN108" s="42"/>
      <c r="DO108" s="226" t="str">
        <f>$B108</f>
        <v>Sustainable Intensification</v>
      </c>
      <c r="DP108" s="102"/>
      <c r="DQ108" s="103"/>
      <c r="DR108" s="106"/>
      <c r="DS108" s="41"/>
      <c r="DT108" s="42"/>
      <c r="DU108" s="226" t="str">
        <f>$B108</f>
        <v>Sustainable Intensification</v>
      </c>
      <c r="DV108" s="125"/>
      <c r="DW108" s="126"/>
      <c r="DX108" s="113"/>
      <c r="DY108" s="51"/>
      <c r="DZ108" s="52"/>
      <c r="EA108" s="176">
        <f>SUM(CM108+CS108+CY108+DE108+DK108+DQ108+DW108)+SUM(CP108+CV108+DB108+DH108+DN108+DT108+DZ108)</f>
        <v>0</v>
      </c>
      <c r="EB108" s="226" t="str">
        <f>$B108</f>
        <v>Sustainable Intensification</v>
      </c>
      <c r="EC108" s="102"/>
      <c r="ED108" s="103"/>
      <c r="EE108" s="106"/>
      <c r="EF108" s="41"/>
      <c r="EG108" s="42"/>
      <c r="EH108" s="226" t="str">
        <f>$B108</f>
        <v>Sustainable Intensification</v>
      </c>
      <c r="EI108" s="102"/>
      <c r="EJ108" s="103"/>
      <c r="EK108" s="106"/>
      <c r="EL108" s="41"/>
      <c r="EM108" s="42"/>
      <c r="EN108" s="226" t="str">
        <f>$B108</f>
        <v>Sustainable Intensification</v>
      </c>
      <c r="EO108" s="102"/>
      <c r="EP108" s="103"/>
      <c r="EQ108" s="106"/>
      <c r="ER108" s="41"/>
      <c r="ES108" s="42"/>
      <c r="ET108" s="226" t="str">
        <f>$B108</f>
        <v>Sustainable Intensification</v>
      </c>
      <c r="EU108" s="102"/>
      <c r="EV108" s="103"/>
      <c r="EW108" s="106"/>
      <c r="EX108" s="41"/>
      <c r="EY108" s="42"/>
      <c r="EZ108" s="226" t="str">
        <f>$B108</f>
        <v>Sustainable Intensification</v>
      </c>
      <c r="FA108" s="102"/>
      <c r="FB108" s="103"/>
      <c r="FC108" s="106"/>
      <c r="FD108" s="41"/>
      <c r="FE108" s="42"/>
      <c r="FF108" s="226" t="str">
        <f>$B108</f>
        <v>Sustainable Intensification</v>
      </c>
      <c r="FG108" s="102"/>
      <c r="FH108" s="103"/>
      <c r="FI108" s="106"/>
      <c r="FJ108" s="41"/>
      <c r="FK108" s="42"/>
      <c r="FL108" s="226" t="str">
        <f>$B108</f>
        <v>Sustainable Intensification</v>
      </c>
      <c r="FM108" s="102"/>
      <c r="FN108" s="103"/>
      <c r="FO108" s="106"/>
      <c r="FP108" s="41"/>
      <c r="FQ108" s="42"/>
      <c r="FR108" s="176">
        <f t="shared" ref="FR108" si="285">SUM(ED108+EJ108+EP108+EV108+FB108+FH108+FN108)+SUM(EG108+EM108+ES108+EY108+FE108+FK108+FQ108)</f>
        <v>0</v>
      </c>
      <c r="FS108" s="32"/>
      <c r="FT108" s="34"/>
      <c r="FU108" s="34"/>
      <c r="FV108" s="33"/>
      <c r="FW108" s="37"/>
    </row>
    <row r="109" spans="1:179" s="201" customFormat="1" ht="12.6" customHeight="1" thickBot="1">
      <c r="A109" s="1094"/>
      <c r="B109" s="223"/>
      <c r="C109" s="231" t="s">
        <v>0</v>
      </c>
      <c r="D109" s="202"/>
      <c r="E109" s="158" t="s">
        <v>71</v>
      </c>
      <c r="F109" s="159"/>
      <c r="G109" s="160">
        <f>1-SUM(G82:G108)</f>
        <v>1</v>
      </c>
      <c r="H109" s="203"/>
      <c r="I109" s="225" t="s">
        <v>0</v>
      </c>
      <c r="J109" s="202"/>
      <c r="K109" s="158" t="s">
        <v>71</v>
      </c>
      <c r="L109" s="159"/>
      <c r="M109" s="160">
        <f>1-SUM(M82:M108)</f>
        <v>1</v>
      </c>
      <c r="N109" s="203"/>
      <c r="O109" s="231" t="s">
        <v>0</v>
      </c>
      <c r="P109" s="202"/>
      <c r="Q109" s="158" t="s">
        <v>71</v>
      </c>
      <c r="R109" s="159"/>
      <c r="S109" s="160">
        <f>1-SUM(S82:S108)</f>
        <v>1</v>
      </c>
      <c r="T109" s="203"/>
      <c r="U109" s="231" t="s">
        <v>0</v>
      </c>
      <c r="V109" s="202"/>
      <c r="W109" s="158" t="s">
        <v>71</v>
      </c>
      <c r="X109" s="159"/>
      <c r="Y109" s="160">
        <f>1-SUM(Y82:Y108)</f>
        <v>1</v>
      </c>
      <c r="Z109" s="203"/>
      <c r="AA109" s="231" t="s">
        <v>0</v>
      </c>
      <c r="AB109" s="202"/>
      <c r="AC109" s="158" t="s">
        <v>71</v>
      </c>
      <c r="AD109" s="159"/>
      <c r="AE109" s="160">
        <f>1-SUM(AE82:AE108)</f>
        <v>1</v>
      </c>
      <c r="AF109" s="203"/>
      <c r="AG109" s="231" t="s">
        <v>0</v>
      </c>
      <c r="AH109" s="202"/>
      <c r="AI109" s="158" t="s">
        <v>71</v>
      </c>
      <c r="AJ109" s="159"/>
      <c r="AK109" s="160">
        <f>1-SUM(AK82:AK108)</f>
        <v>1</v>
      </c>
      <c r="AL109" s="203"/>
      <c r="AM109" s="231" t="s">
        <v>0</v>
      </c>
      <c r="AN109" s="202"/>
      <c r="AO109" s="158" t="s">
        <v>71</v>
      </c>
      <c r="AP109" s="159"/>
      <c r="AQ109" s="160">
        <f>1-SUM(AQ82:AQ108)</f>
        <v>1</v>
      </c>
      <c r="AR109" s="203"/>
      <c r="AS109" s="177"/>
      <c r="AT109" s="231" t="s">
        <v>0</v>
      </c>
      <c r="AU109" s="202"/>
      <c r="AV109" s="133" t="s">
        <v>71</v>
      </c>
      <c r="AX109" s="136">
        <f>1-SUM(AX82:AX108)</f>
        <v>1</v>
      </c>
      <c r="AY109" s="203"/>
      <c r="AZ109" s="231" t="s">
        <v>0</v>
      </c>
      <c r="BA109" s="202"/>
      <c r="BB109" s="133" t="s">
        <v>71</v>
      </c>
      <c r="BD109" s="136">
        <f>1-SUM(BD82:BD108)</f>
        <v>1</v>
      </c>
      <c r="BE109" s="203"/>
      <c r="BF109" s="231" t="s">
        <v>0</v>
      </c>
      <c r="BG109" s="202"/>
      <c r="BH109" s="133" t="s">
        <v>71</v>
      </c>
      <c r="BJ109" s="136">
        <f>1-SUM(BJ82:BJ108)</f>
        <v>1</v>
      </c>
      <c r="BK109" s="203"/>
      <c r="BL109" s="231" t="s">
        <v>0</v>
      </c>
      <c r="BM109" s="202"/>
      <c r="BN109" s="133" t="s">
        <v>71</v>
      </c>
      <c r="BP109" s="136">
        <f>1-SUM(BP82:BP108)</f>
        <v>1</v>
      </c>
      <c r="BQ109" s="203"/>
      <c r="BR109" s="231" t="s">
        <v>0</v>
      </c>
      <c r="BS109" s="202"/>
      <c r="BT109" s="133" t="s">
        <v>71</v>
      </c>
      <c r="BV109" s="136">
        <f>1-SUM(BV82:BV108)</f>
        <v>1</v>
      </c>
      <c r="BW109" s="203"/>
      <c r="BX109" s="231" t="s">
        <v>0</v>
      </c>
      <c r="BY109" s="202"/>
      <c r="BZ109" s="133" t="s">
        <v>71</v>
      </c>
      <c r="CB109" s="136">
        <f>1-SUM(CB82:CB108)</f>
        <v>1</v>
      </c>
      <c r="CC109" s="203"/>
      <c r="CD109" s="231" t="s">
        <v>0</v>
      </c>
      <c r="CE109" s="202"/>
      <c r="CF109" s="133" t="s">
        <v>71</v>
      </c>
      <c r="CH109" s="136">
        <f>1-SUM(CH82:CH108)</f>
        <v>1</v>
      </c>
      <c r="CI109" s="203"/>
      <c r="CJ109" s="177"/>
      <c r="CK109" s="231" t="s">
        <v>0</v>
      </c>
      <c r="CL109" s="202"/>
      <c r="CM109" s="133" t="s">
        <v>71</v>
      </c>
      <c r="CO109" s="136">
        <f>1-SUM(CO80:CO108)</f>
        <v>-0.80811491059236351</v>
      </c>
      <c r="CP109" s="203"/>
      <c r="CQ109" s="231" t="s">
        <v>0</v>
      </c>
      <c r="CR109" s="202"/>
      <c r="CS109" s="133" t="s">
        <v>71</v>
      </c>
      <c r="CU109" s="136">
        <f>1-SUM(CU80:CU108)</f>
        <v>-0.80811491059236351</v>
      </c>
      <c r="CV109" s="203"/>
      <c r="CW109" s="231" t="s">
        <v>0</v>
      </c>
      <c r="CX109" s="202"/>
      <c r="CY109" s="133" t="s">
        <v>71</v>
      </c>
      <c r="DA109" s="136">
        <f>1-SUM(DA80:DA108)</f>
        <v>-0.80811491059236351</v>
      </c>
      <c r="DB109" s="203"/>
      <c r="DC109" s="231" t="s">
        <v>0</v>
      </c>
      <c r="DD109" s="202"/>
      <c r="DE109" s="133" t="s">
        <v>71</v>
      </c>
      <c r="DG109" s="136">
        <f>1-SUM(DG80:DG108)</f>
        <v>-0.2270481613638875</v>
      </c>
      <c r="DH109" s="203"/>
      <c r="DI109" s="231" t="s">
        <v>0</v>
      </c>
      <c r="DJ109" s="202"/>
      <c r="DK109" s="133" t="s">
        <v>71</v>
      </c>
      <c r="DM109" s="136">
        <f>1-SUM(DM80:DM108)</f>
        <v>-0.2270481613638875</v>
      </c>
      <c r="DN109" s="203"/>
      <c r="DO109" s="231" t="s">
        <v>0</v>
      </c>
      <c r="DP109" s="202"/>
      <c r="DQ109" s="133" t="s">
        <v>71</v>
      </c>
      <c r="DS109" s="136">
        <f>1-SUM(DS80:DS108)</f>
        <v>-0.2270481613638875</v>
      </c>
      <c r="DT109" s="203"/>
      <c r="DU109" s="231" t="s">
        <v>0</v>
      </c>
      <c r="DV109" s="202"/>
      <c r="DW109" s="133" t="s">
        <v>71</v>
      </c>
      <c r="DY109" s="136">
        <f>1-SUM(DY80:DY108)</f>
        <v>-0.2270481613638875</v>
      </c>
      <c r="DZ109" s="203"/>
      <c r="EA109" s="177"/>
      <c r="EB109" s="231" t="s">
        <v>0</v>
      </c>
      <c r="EC109" s="202"/>
      <c r="ED109" s="133" t="s">
        <v>71</v>
      </c>
      <c r="EF109" s="136">
        <f>1-SUM(EF80:EF108)</f>
        <v>-0.80811491059236351</v>
      </c>
      <c r="EG109" s="203"/>
      <c r="EH109" s="231" t="s">
        <v>0</v>
      </c>
      <c r="EI109" s="202"/>
      <c r="EJ109" s="133" t="s">
        <v>71</v>
      </c>
      <c r="EL109" s="136">
        <f>1-SUM(EL80:EL108)</f>
        <v>-0.80811491059236351</v>
      </c>
      <c r="EM109" s="203"/>
      <c r="EN109" s="231" t="s">
        <v>0</v>
      </c>
      <c r="EO109" s="202"/>
      <c r="EP109" s="133" t="s">
        <v>71</v>
      </c>
      <c r="ER109" s="136">
        <f>1-SUM(ER80:ER108)</f>
        <v>-0.80811491059236351</v>
      </c>
      <c r="ES109" s="203"/>
      <c r="ET109" s="231" t="s">
        <v>0</v>
      </c>
      <c r="EU109" s="202"/>
      <c r="EV109" s="133" t="s">
        <v>71</v>
      </c>
      <c r="EX109" s="136">
        <f>1-SUM(EX80:EX108)</f>
        <v>-0.2270481613638875</v>
      </c>
      <c r="EY109" s="203"/>
      <c r="EZ109" s="231" t="s">
        <v>0</v>
      </c>
      <c r="FA109" s="202"/>
      <c r="FB109" s="133" t="s">
        <v>71</v>
      </c>
      <c r="FD109" s="136">
        <f>1-SUM(FD80:FD108)</f>
        <v>-0.2270481613638875</v>
      </c>
      <c r="FE109" s="203"/>
      <c r="FF109" s="231" t="s">
        <v>0</v>
      </c>
      <c r="FG109" s="202"/>
      <c r="FH109" s="133" t="s">
        <v>71</v>
      </c>
      <c r="FJ109" s="136">
        <f>1-SUM(FJ82:FJ108)</f>
        <v>-0.2270481613638875</v>
      </c>
      <c r="FK109" s="203"/>
      <c r="FL109" s="231" t="s">
        <v>0</v>
      </c>
      <c r="FM109" s="202"/>
      <c r="FN109" s="133" t="s">
        <v>71</v>
      </c>
      <c r="FP109" s="136">
        <f>1-SUM(FP80:FP108)</f>
        <v>-0.2270481613638875</v>
      </c>
      <c r="FQ109" s="203"/>
      <c r="FR109" s="177"/>
      <c r="FS109" s="199"/>
      <c r="FT109" s="199"/>
      <c r="FU109" s="199"/>
      <c r="FV109" s="200"/>
      <c r="FW109" s="204"/>
    </row>
    <row r="110" spans="1:179" s="208" customFormat="1" ht="12.6" customHeight="1">
      <c r="A110" s="325"/>
      <c r="B110" s="216">
        <f>SUM(C110+I110+O110+U110+AA110+AG110+AM110+AT110+AZ110+BF110+BL110+BR110+BX110+CD110+CK110+CQ110+CW110+DC110+DI110+DO110+DU110+EB110+EH110+EN110+ET110+EZ110+FF110+FL110+FV110)</f>
        <v>2376.1763550000001</v>
      </c>
      <c r="C110" s="232">
        <f>'World Land Data'!B4</f>
        <v>503.21700299999986</v>
      </c>
      <c r="D110" s="143"/>
      <c r="E110" s="143">
        <f>C110-SUM(E80:E108)</f>
        <v>503.21700299999986</v>
      </c>
      <c r="F110" s="143"/>
      <c r="G110" s="143">
        <f>SUM(G80:G108)</f>
        <v>0</v>
      </c>
      <c r="H110" s="143"/>
      <c r="I110" s="228">
        <f>'World Land Data'!C4</f>
        <v>131.51197200000001</v>
      </c>
      <c r="J110" s="143"/>
      <c r="K110" s="143">
        <f>I110-SUM(K80:K108)</f>
        <v>131.51197200000001</v>
      </c>
      <c r="L110" s="143"/>
      <c r="M110" s="143">
        <f>SUM(M80:M108)</f>
        <v>0</v>
      </c>
      <c r="N110" s="143"/>
      <c r="O110" s="234">
        <f>'World Land Data'!D4</f>
        <v>112.11061300000001</v>
      </c>
      <c r="P110" s="143"/>
      <c r="Q110" s="143">
        <f>O110-SUM(Q80:Q108)</f>
        <v>112.11061300000001</v>
      </c>
      <c r="R110" s="143"/>
      <c r="S110" s="143">
        <f>SUM(S80:S108)</f>
        <v>0</v>
      </c>
      <c r="T110" s="143"/>
      <c r="U110" s="234">
        <f>'World Land Data'!E4</f>
        <v>42.999753000000005</v>
      </c>
      <c r="V110" s="143"/>
      <c r="W110" s="143">
        <f>U110-SUM(W80:W108)</f>
        <v>42.999753000000005</v>
      </c>
      <c r="X110" s="143"/>
      <c r="Y110" s="162">
        <f>SUM(Y80:Y109)</f>
        <v>1</v>
      </c>
      <c r="Z110" s="143"/>
      <c r="AA110" s="234">
        <f>'World Land Data'!F4</f>
        <v>486.40746300000001</v>
      </c>
      <c r="AB110" s="143"/>
      <c r="AC110" s="143">
        <f>AA110-SUM(AC80:AC108)</f>
        <v>486.40746300000001</v>
      </c>
      <c r="AD110" s="143"/>
      <c r="AE110" s="162">
        <f>SUM(AE80:AE109)</f>
        <v>1</v>
      </c>
      <c r="AF110" s="143"/>
      <c r="AG110" s="234">
        <f>'World Land Data'!G4</f>
        <v>110.27588200000001</v>
      </c>
      <c r="AH110" s="143"/>
      <c r="AI110" s="143">
        <f>AG110-SUM(AI80:AI108)</f>
        <v>110.27588200000001</v>
      </c>
      <c r="AJ110" s="143"/>
      <c r="AK110" s="162">
        <f>SUM(AK80:AK109)</f>
        <v>1</v>
      </c>
      <c r="AL110" s="143"/>
      <c r="AM110" s="232">
        <f>'World Land Data'!H4</f>
        <v>34.904536</v>
      </c>
      <c r="AN110" s="143"/>
      <c r="AO110" s="143">
        <f>AM110-SUM(AO80:AO108)</f>
        <v>34.904536</v>
      </c>
      <c r="AP110" s="143"/>
      <c r="AQ110" s="162">
        <f>SUM(AQ80:AQ109)</f>
        <v>1</v>
      </c>
      <c r="AR110" s="143"/>
      <c r="AS110" s="205"/>
      <c r="AT110" s="232">
        <f>'World Land Data'!I4</f>
        <v>343.335599</v>
      </c>
      <c r="AU110" s="206"/>
      <c r="AV110" s="155">
        <f>AT110-SUM(AV80:AV108)</f>
        <v>343.335599</v>
      </c>
      <c r="AW110" s="206"/>
      <c r="AX110" s="149">
        <f>SUM(AX80:AX108)</f>
        <v>0</v>
      </c>
      <c r="AY110" s="206"/>
      <c r="AZ110" s="232">
        <f>'World Land Data'!J4</f>
        <v>35.226686999999998</v>
      </c>
      <c r="BA110" s="206"/>
      <c r="BB110" s="155">
        <f>AZ110-SUM(BB80:BB108)</f>
        <v>35.226686999999998</v>
      </c>
      <c r="BC110" s="206"/>
      <c r="BD110" s="149">
        <f>SUM(BD80:BD108)</f>
        <v>0</v>
      </c>
      <c r="BE110" s="206"/>
      <c r="BF110" s="232">
        <f>'World Land Data'!K4</f>
        <v>27.912948999999998</v>
      </c>
      <c r="BG110" s="143"/>
      <c r="BH110" s="155">
        <f>BF110-SUM(BH80:BH108)</f>
        <v>27.912948999999998</v>
      </c>
      <c r="BI110" s="143"/>
      <c r="BJ110" s="149">
        <f>SUM(BJ80:BJ108)</f>
        <v>0</v>
      </c>
      <c r="BK110" s="143"/>
      <c r="BL110" s="232">
        <f>'World Land Data'!L4</f>
        <v>8.1726460000000003</v>
      </c>
      <c r="BM110" s="143"/>
      <c r="BN110" s="155">
        <f>BL110-SUM(BN80:BN108)</f>
        <v>8.1726460000000003</v>
      </c>
      <c r="BO110" s="143"/>
      <c r="BP110" s="149">
        <f>SUM(BP80:BP108)</f>
        <v>0</v>
      </c>
      <c r="BQ110" s="143"/>
      <c r="BR110" s="232">
        <f>'World Land Data'!M4</f>
        <v>209.350818</v>
      </c>
      <c r="BS110" s="143"/>
      <c r="BT110" s="155">
        <f>BR110-SUM(BT80:BT108)</f>
        <v>209.350818</v>
      </c>
      <c r="BU110" s="143"/>
      <c r="BV110" s="149">
        <f>SUM(BV80:BV108)</f>
        <v>0</v>
      </c>
      <c r="BW110" s="143"/>
      <c r="BX110" s="232">
        <f>'World Land Data'!N4</f>
        <v>42.294320999999997</v>
      </c>
      <c r="BY110" s="143"/>
      <c r="BZ110" s="155">
        <f>BX110-SUM(BZ80:BZ108)</f>
        <v>42.294320999999997</v>
      </c>
      <c r="CA110" s="143"/>
      <c r="CB110" s="149">
        <f>SUM(CB80:CB108)</f>
        <v>0</v>
      </c>
      <c r="CC110" s="143"/>
      <c r="CD110" s="232">
        <f>'World Land Data'!O4</f>
        <v>10.076978</v>
      </c>
      <c r="CE110" s="143"/>
      <c r="CF110" s="155">
        <f>CD110-SUM(CF80:CF108)</f>
        <v>10.076978</v>
      </c>
      <c r="CG110" s="143"/>
      <c r="CH110" s="149">
        <f>SUM(CH80:CH108)</f>
        <v>0</v>
      </c>
      <c r="CI110" s="178"/>
      <c r="CJ110" s="205"/>
      <c r="CK110" s="232">
        <f>'World Land Data'!P4</f>
        <v>0.82662000000000002</v>
      </c>
      <c r="CL110" s="206"/>
      <c r="CM110" s="148">
        <f>CK110-SUM(CM80:CM108)</f>
        <v>0.70529861778535585</v>
      </c>
      <c r="CN110" s="206"/>
      <c r="CO110" s="149">
        <f>SUM(CO80:CO108)</f>
        <v>1.8081149105923635</v>
      </c>
      <c r="CP110" s="206"/>
      <c r="CQ110" s="232">
        <f>'World Land Data'!Q4</f>
        <v>0.45823800000000003</v>
      </c>
      <c r="CR110" s="206"/>
      <c r="CS110" s="148">
        <f>CQ110-SUM(CS80:CS108)</f>
        <v>0.39098331520738178</v>
      </c>
      <c r="CT110" s="206"/>
      <c r="CU110" s="149">
        <f>SUM(CU80:CU108)</f>
        <v>1.8081149105923635</v>
      </c>
      <c r="CV110" s="206"/>
      <c r="CW110" s="232">
        <f>'World Land Data'!R4</f>
        <v>0.373386</v>
      </c>
      <c r="CX110" s="143"/>
      <c r="CY110" s="148">
        <f>CW110-SUM(CY80:CY108)</f>
        <v>0.31858487539667912</v>
      </c>
      <c r="CZ110" s="143"/>
      <c r="DA110" s="149">
        <f>SUM(DA80:DA108)</f>
        <v>1.8081149105923635</v>
      </c>
      <c r="DB110" s="143"/>
      <c r="DC110" s="232">
        <f>'World Land Data'!S4</f>
        <v>0.13128400000000001</v>
      </c>
      <c r="DD110" s="143"/>
      <c r="DE110" s="148">
        <f>DC110-SUM(DE80:DE108)</f>
        <v>0.1133341845242377</v>
      </c>
      <c r="DF110" s="143"/>
      <c r="DG110" s="149">
        <f>SUM(DG80:DG108)</f>
        <v>1.2270481613638875</v>
      </c>
      <c r="DH110" s="143"/>
      <c r="DI110" s="232">
        <f>'World Land Data'!T4</f>
        <v>0.24192600000000003</v>
      </c>
      <c r="DJ110" s="143"/>
      <c r="DK110" s="148">
        <f>DI110-SUM(DK80:DK108)</f>
        <v>0.20884864816131998</v>
      </c>
      <c r="DL110" s="143"/>
      <c r="DM110" s="149">
        <f>SUM(DM80:DM108)</f>
        <v>1.2270481613638875</v>
      </c>
      <c r="DN110" s="143"/>
      <c r="DO110" s="232">
        <f>'World Land Data'!U4</f>
        <v>0.35439899999999996</v>
      </c>
      <c r="DP110" s="143"/>
      <c r="DQ110" s="148">
        <f>DO110-SUM(DQ80:DQ108)</f>
        <v>0.30594376817590346</v>
      </c>
      <c r="DR110" s="143"/>
      <c r="DS110" s="149">
        <f>SUM(DS80:DS108)</f>
        <v>1.2270481613638875</v>
      </c>
      <c r="DT110" s="143"/>
      <c r="DU110" s="232">
        <f>'World Land Data'!V4</f>
        <v>0.30240099999999998</v>
      </c>
      <c r="DV110" s="143"/>
      <c r="DW110" s="148">
        <f>DU110-SUM(DW80:DW108)</f>
        <v>0.26105519891467355</v>
      </c>
      <c r="DX110" s="143"/>
      <c r="DY110" s="149">
        <f>SUM(DY80:DY108)</f>
        <v>1.2270481613638875</v>
      </c>
      <c r="DZ110" s="143"/>
      <c r="EA110" s="205"/>
      <c r="EB110" s="232">
        <f>'World Land Data'!W4</f>
        <v>180.03067600000003</v>
      </c>
      <c r="EC110" s="206"/>
      <c r="ED110" s="155">
        <f>EB110-SUM(ED80:ED108)</f>
        <v>153.6079298126869</v>
      </c>
      <c r="EE110" s="155"/>
      <c r="EF110" s="149">
        <f>SUM(EF80:EF108)</f>
        <v>1.8081149105923635</v>
      </c>
      <c r="EG110" s="181"/>
      <c r="EH110" s="232">
        <f>'World Land Data'!X4</f>
        <v>10.947978000000001</v>
      </c>
      <c r="EI110" s="181"/>
      <c r="EJ110" s="155">
        <f>EH110-SUM(EJ80:EJ108)</f>
        <v>9.3411649257754288</v>
      </c>
      <c r="EK110" s="155"/>
      <c r="EL110" s="149">
        <f>SUM(EL80:EL108)</f>
        <v>1.8081149105923635</v>
      </c>
      <c r="EM110" s="206"/>
      <c r="EN110" s="232">
        <f>'World Land Data'!Y4</f>
        <v>12.263956</v>
      </c>
      <c r="EO110" s="143"/>
      <c r="EP110" s="155">
        <f>EN110-SUM(EP80:EP108)</f>
        <v>10.463999437928457</v>
      </c>
      <c r="EQ110" s="155"/>
      <c r="ER110" s="149">
        <f>SUM(ER80:ER108)</f>
        <v>1.8081149105923635</v>
      </c>
      <c r="ES110" s="143"/>
      <c r="ET110" s="232">
        <f>'World Land Data'!Z4</f>
        <v>1.0140470000000001</v>
      </c>
      <c r="EU110" s="143"/>
      <c r="EV110" s="155">
        <f>ET110-SUM(EV80:EV108)</f>
        <v>0.87540134223705612</v>
      </c>
      <c r="EW110" s="155"/>
      <c r="EX110" s="149">
        <f>SUM(EX80:EX108)</f>
        <v>1.2270481613638875</v>
      </c>
      <c r="EY110" s="143"/>
      <c r="EZ110" s="232">
        <f>'World Land Data'!AA4</f>
        <v>4.5370330000000001</v>
      </c>
      <c r="FA110" s="143"/>
      <c r="FB110" s="155">
        <f>EZ110-SUM(FB80:FB108)</f>
        <v>3.9167067975880969</v>
      </c>
      <c r="FC110" s="155"/>
      <c r="FD110" s="149">
        <f>SUM(FD80:FD108)</f>
        <v>1.2270481613638875</v>
      </c>
      <c r="FE110" s="143"/>
      <c r="FF110" s="232">
        <f>'World Land Data'!AB4</f>
        <v>1.6826010000000002</v>
      </c>
      <c r="FG110" s="207"/>
      <c r="FH110" s="155">
        <f>FF110-SUM(FH80:FH108)</f>
        <v>1.4525472427307737</v>
      </c>
      <c r="FI110" s="155"/>
      <c r="FJ110" s="149">
        <f>SUM(FJ80:FJ108)</f>
        <v>1.2270481613638875</v>
      </c>
      <c r="FK110" s="143"/>
      <c r="FL110" s="232">
        <f>'World Land Data'!AC4</f>
        <v>0.77564100000000002</v>
      </c>
      <c r="FM110" s="143"/>
      <c r="FN110" s="155">
        <f>FL110-SUM(FN80:FN108)</f>
        <v>0.66959142179217768</v>
      </c>
      <c r="FO110" s="155"/>
      <c r="FP110" s="149">
        <f>SUM(FP80:FP108)</f>
        <v>1.2270481613638875</v>
      </c>
      <c r="FQ110" s="143"/>
      <c r="FR110" s="205"/>
      <c r="FS110" s="178"/>
      <c r="FT110" s="178"/>
      <c r="FU110" s="178"/>
      <c r="FV110" s="232">
        <f>'World Land Data'!AD4</f>
        <v>64.438948999999994</v>
      </c>
      <c r="FW110" s="143"/>
    </row>
    <row r="111" spans="1:179" ht="12.6" customHeight="1">
      <c r="A111" s="324"/>
      <c r="B111" s="222" t="s">
        <v>78</v>
      </c>
      <c r="C111" s="226" t="str">
        <f>$B111</f>
        <v>Peatland Protection</v>
      </c>
      <c r="D111" s="102"/>
      <c r="E111" s="103"/>
      <c r="F111" s="106"/>
      <c r="G111" s="41"/>
      <c r="H111" s="42"/>
      <c r="I111" s="226" t="str">
        <f>$B111</f>
        <v>Peatland Protection</v>
      </c>
      <c r="J111" s="102"/>
      <c r="K111" s="103"/>
      <c r="L111" s="106"/>
      <c r="M111" s="41"/>
      <c r="N111" s="42"/>
      <c r="O111" s="226" t="str">
        <f>$B111</f>
        <v>Peatland Protection</v>
      </c>
      <c r="P111" s="99"/>
      <c r="Q111" s="100"/>
      <c r="R111" s="104"/>
      <c r="S111" s="55"/>
      <c r="T111" s="56"/>
      <c r="U111" s="226" t="str">
        <f>$B111</f>
        <v>Peatland Protection</v>
      </c>
      <c r="V111" s="99"/>
      <c r="W111" s="100"/>
      <c r="X111" s="104"/>
      <c r="Y111" s="55"/>
      <c r="Z111" s="56"/>
      <c r="AA111" s="226" t="str">
        <f>$B111</f>
        <v>Peatland Protection</v>
      </c>
      <c r="AB111" s="99"/>
      <c r="AC111" s="100"/>
      <c r="AD111" s="104"/>
      <c r="AE111" s="55"/>
      <c r="AF111" s="56"/>
      <c r="AG111" s="230" t="str">
        <f>$B111</f>
        <v>Peatland Protection</v>
      </c>
      <c r="AH111" s="99"/>
      <c r="AI111" s="100"/>
      <c r="AJ111" s="104"/>
      <c r="AK111" s="55"/>
      <c r="AL111" s="56"/>
      <c r="AM111" s="226" t="str">
        <f>$B111</f>
        <v>Peatland Protection</v>
      </c>
      <c r="AN111" s="99"/>
      <c r="AO111" s="100"/>
      <c r="AP111" s="104"/>
      <c r="AQ111" s="55"/>
      <c r="AR111" s="56"/>
      <c r="AS111" s="176">
        <f>SUM(E111+K111+Q111+W111+AC111+AI111+AO111)+SUM(H111+N111+T111+Z111+AF111+AL111+AR111)</f>
        <v>0</v>
      </c>
      <c r="AT111" s="226" t="str">
        <f>$B111</f>
        <v>Peatland Protection</v>
      </c>
      <c r="AU111" s="99"/>
      <c r="AV111" s="100"/>
      <c r="AW111" s="104"/>
      <c r="AX111" s="55"/>
      <c r="AY111" s="56"/>
      <c r="AZ111" s="226" t="str">
        <f>$B111</f>
        <v>Peatland Protection</v>
      </c>
      <c r="BA111" s="99"/>
      <c r="BB111" s="100"/>
      <c r="BC111" s="104"/>
      <c r="BD111" s="55"/>
      <c r="BE111" s="56"/>
      <c r="BF111" s="226" t="str">
        <f>$B111</f>
        <v>Peatland Protection</v>
      </c>
      <c r="BG111" s="102"/>
      <c r="BH111" s="103"/>
      <c r="BI111" s="106"/>
      <c r="BJ111" s="41"/>
      <c r="BK111" s="42"/>
      <c r="BL111" s="226" t="str">
        <f>$B111</f>
        <v>Peatland Protection</v>
      </c>
      <c r="BM111" s="99"/>
      <c r="BN111" s="100"/>
      <c r="BO111" s="104"/>
      <c r="BP111" s="55"/>
      <c r="BQ111" s="56"/>
      <c r="BR111" s="226" t="str">
        <f>$B111</f>
        <v>Peatland Protection</v>
      </c>
      <c r="BS111" s="102"/>
      <c r="BT111" s="103"/>
      <c r="BU111" s="106"/>
      <c r="BV111" s="41"/>
      <c r="BW111" s="42"/>
      <c r="BX111" s="226" t="str">
        <f>$B111</f>
        <v>Peatland Protection</v>
      </c>
      <c r="BY111" s="102"/>
      <c r="BZ111" s="103"/>
      <c r="CA111" s="106"/>
      <c r="CB111" s="41"/>
      <c r="CC111" s="42"/>
      <c r="CD111" s="226" t="str">
        <f>$B111</f>
        <v>Peatland Protection</v>
      </c>
      <c r="CE111" s="99"/>
      <c r="CF111" s="100"/>
      <c r="CG111" s="104"/>
      <c r="CH111" s="55"/>
      <c r="CI111" s="56"/>
      <c r="CJ111" s="176"/>
      <c r="CK111" s="230" t="str">
        <f>$B111</f>
        <v>Peatland Protection</v>
      </c>
      <c r="CL111" s="99"/>
      <c r="CM111" s="100"/>
      <c r="CN111" s="104"/>
      <c r="CO111" s="55"/>
      <c r="CP111" s="56"/>
      <c r="CQ111" s="226" t="str">
        <f>$B111</f>
        <v>Peatland Protection</v>
      </c>
      <c r="CR111" s="99"/>
      <c r="CS111" s="100"/>
      <c r="CT111" s="104"/>
      <c r="CU111" s="55"/>
      <c r="CV111" s="56"/>
      <c r="CW111" s="226" t="str">
        <f>$B111</f>
        <v>Peatland Protection</v>
      </c>
      <c r="CX111" s="102"/>
      <c r="CY111" s="103"/>
      <c r="CZ111" s="106"/>
      <c r="DA111" s="41"/>
      <c r="DB111" s="42"/>
      <c r="DC111" s="230" t="str">
        <f>$B111</f>
        <v>Peatland Protection</v>
      </c>
      <c r="DD111" s="102"/>
      <c r="DE111" s="103"/>
      <c r="DF111" s="106"/>
      <c r="DG111" s="41"/>
      <c r="DH111" s="42"/>
      <c r="DI111" s="230" t="str">
        <f>$B111</f>
        <v>Peatland Protection</v>
      </c>
      <c r="DJ111" s="102"/>
      <c r="DK111" s="103"/>
      <c r="DL111" s="106"/>
      <c r="DM111" s="41"/>
      <c r="DN111" s="42"/>
      <c r="DO111" s="230" t="str">
        <f>$B111</f>
        <v>Peatland Protection</v>
      </c>
      <c r="DP111" s="102"/>
      <c r="DQ111" s="103"/>
      <c r="DR111" s="106"/>
      <c r="DS111" s="41"/>
      <c r="DT111" s="42"/>
      <c r="DU111" s="229" t="str">
        <f>$B111</f>
        <v>Peatland Protection</v>
      </c>
      <c r="DV111" s="102"/>
      <c r="DW111" s="103"/>
      <c r="DX111" s="106"/>
      <c r="DY111" s="41"/>
      <c r="DZ111" s="42"/>
      <c r="EA111" s="176">
        <f t="shared" ref="EA111:EA138" si="286">SUM(CM111+CS111+CY111+DE111+DK111+DQ111+DW111)+SUM(CP111+CV111+DB111+DH111+DN111+DT111+DZ111)</f>
        <v>0</v>
      </c>
      <c r="EB111" s="230" t="str">
        <f>$B111</f>
        <v>Peatland Protection</v>
      </c>
      <c r="EC111" s="125"/>
      <c r="ED111" s="126"/>
      <c r="EE111" s="113"/>
      <c r="EF111" s="51"/>
      <c r="EG111" s="52"/>
      <c r="EH111" s="230" t="str">
        <f>$B111</f>
        <v>Peatland Protection</v>
      </c>
      <c r="EI111" s="125"/>
      <c r="EJ111" s="126"/>
      <c r="EK111" s="113"/>
      <c r="EL111" s="51"/>
      <c r="EM111" s="52"/>
      <c r="EN111" s="229" t="str">
        <f>$B111</f>
        <v>Peatland Protection</v>
      </c>
      <c r="EO111" s="102"/>
      <c r="EP111" s="103"/>
      <c r="EQ111" s="106"/>
      <c r="ER111" s="41"/>
      <c r="ES111" s="42"/>
      <c r="ET111" s="230" t="str">
        <f>$B111</f>
        <v>Peatland Protection</v>
      </c>
      <c r="EU111" s="102"/>
      <c r="EV111" s="103"/>
      <c r="EW111" s="106"/>
      <c r="EX111" s="41"/>
      <c r="EY111" s="42"/>
      <c r="EZ111" s="230" t="str">
        <f>$B111</f>
        <v>Peatland Protection</v>
      </c>
      <c r="FA111" s="102"/>
      <c r="FB111" s="103"/>
      <c r="FC111" s="106"/>
      <c r="FD111" s="41"/>
      <c r="FE111" s="42"/>
      <c r="FF111" s="230" t="str">
        <f>$B111</f>
        <v>Peatland Protection</v>
      </c>
      <c r="FG111" s="102"/>
      <c r="FH111" s="103"/>
      <c r="FI111" s="106"/>
      <c r="FJ111" s="41"/>
      <c r="FK111" s="42"/>
      <c r="FL111" s="229" t="str">
        <f>$B111</f>
        <v>Peatland Protection</v>
      </c>
      <c r="FM111" s="102"/>
      <c r="FN111" s="103"/>
      <c r="FO111" s="106"/>
      <c r="FP111" s="41"/>
      <c r="FQ111" s="42"/>
      <c r="FR111" s="176">
        <f t="shared" ref="FR111:FR138" si="287">SUM(ED111+EJ111+EP111+EV111+FB111+FH111+FN111)+SUM(EG111+EM111+ES111+EY111+FE111+FK111+FQ111)</f>
        <v>0</v>
      </c>
      <c r="FS111" s="32"/>
      <c r="FT111" s="34"/>
      <c r="FU111" s="34"/>
      <c r="FV111" s="38"/>
      <c r="FW111" s="37"/>
    </row>
    <row r="112" spans="1:179" ht="12.6" customHeight="1">
      <c r="A112" s="324"/>
      <c r="B112" s="222" t="s">
        <v>550</v>
      </c>
      <c r="C112" s="226" t="str">
        <f>$B112</f>
        <v>Mangrove Protection</v>
      </c>
      <c r="D112" s="102"/>
      <c r="E112" s="103"/>
      <c r="F112" s="106"/>
      <c r="G112" s="41"/>
      <c r="H112" s="42"/>
      <c r="I112" s="226" t="str">
        <f>$B112</f>
        <v>Mangrove Protection</v>
      </c>
      <c r="J112" s="102"/>
      <c r="K112" s="103"/>
      <c r="L112" s="106"/>
      <c r="M112" s="41"/>
      <c r="N112" s="42"/>
      <c r="O112" s="226" t="str">
        <f>$B112</f>
        <v>Mangrove Protection</v>
      </c>
      <c r="P112" s="99"/>
      <c r="Q112" s="100"/>
      <c r="R112" s="104"/>
      <c r="S112" s="55"/>
      <c r="T112" s="56"/>
      <c r="U112" s="226" t="str">
        <f>$B112</f>
        <v>Mangrove Protection</v>
      </c>
      <c r="V112" s="99"/>
      <c r="W112" s="100"/>
      <c r="X112" s="104"/>
      <c r="Y112" s="55"/>
      <c r="Z112" s="56"/>
      <c r="AA112" s="226" t="str">
        <f>$B112</f>
        <v>Mangrove Protection</v>
      </c>
      <c r="AB112" s="99"/>
      <c r="AC112" s="100"/>
      <c r="AD112" s="104"/>
      <c r="AE112" s="55"/>
      <c r="AF112" s="56"/>
      <c r="AG112" s="226" t="str">
        <f>$B112</f>
        <v>Mangrove Protection</v>
      </c>
      <c r="AH112" s="99"/>
      <c r="AI112" s="100"/>
      <c r="AJ112" s="104"/>
      <c r="AK112" s="55"/>
      <c r="AL112" s="56"/>
      <c r="AM112" s="226" t="str">
        <f>$B112</f>
        <v>Mangrove Protection</v>
      </c>
      <c r="AN112" s="99"/>
      <c r="AO112" s="100"/>
      <c r="AP112" s="104"/>
      <c r="AQ112" s="55"/>
      <c r="AR112" s="56"/>
      <c r="AS112" s="176">
        <f>SUM(E112+K112+Q112+W112+AC112+AI112+AO112)+SUM(H112+N112+T112+Z112+AF112+AL112+AR112)</f>
        <v>0</v>
      </c>
      <c r="AT112" s="226" t="str">
        <f>$B112</f>
        <v>Mangrove Protection</v>
      </c>
      <c r="AU112" s="99"/>
      <c r="AV112" s="100"/>
      <c r="AW112" s="104"/>
      <c r="AX112" s="55"/>
      <c r="AY112" s="56"/>
      <c r="AZ112" s="226" t="str">
        <f>$B112</f>
        <v>Mangrove Protection</v>
      </c>
      <c r="BA112" s="99"/>
      <c r="BB112" s="100"/>
      <c r="BC112" s="104"/>
      <c r="BD112" s="55"/>
      <c r="BE112" s="56"/>
      <c r="BF112" s="226" t="str">
        <f>$B112</f>
        <v>Mangrove Protection</v>
      </c>
      <c r="BG112" s="102"/>
      <c r="BH112" s="103"/>
      <c r="BI112" s="106"/>
      <c r="BJ112" s="41"/>
      <c r="BK112" s="42"/>
      <c r="BL112" s="226" t="str">
        <f>$B112</f>
        <v>Mangrove Protection</v>
      </c>
      <c r="BM112" s="99"/>
      <c r="BN112" s="100"/>
      <c r="BO112" s="104"/>
      <c r="BP112" s="55"/>
      <c r="BQ112" s="56"/>
      <c r="BR112" s="226" t="str">
        <f>$B112</f>
        <v>Mangrove Protection</v>
      </c>
      <c r="BS112" s="99"/>
      <c r="BT112" s="100"/>
      <c r="BU112" s="104"/>
      <c r="BV112" s="55"/>
      <c r="BW112" s="56"/>
      <c r="BX112" s="226" t="str">
        <f>$B112</f>
        <v>Mangrove Protection</v>
      </c>
      <c r="BY112" s="99"/>
      <c r="BZ112" s="100"/>
      <c r="CA112" s="104"/>
      <c r="CB112" s="55"/>
      <c r="CC112" s="56"/>
      <c r="CD112" s="226" t="str">
        <f>$B112</f>
        <v>Mangrove Protection</v>
      </c>
      <c r="CE112" s="99"/>
      <c r="CF112" s="100"/>
      <c r="CG112" s="104"/>
      <c r="CH112" s="55"/>
      <c r="CI112" s="56"/>
      <c r="CJ112" s="176"/>
      <c r="CK112" s="230" t="str">
        <f t="shared" ref="CK112:CK139" si="288">$B112</f>
        <v>Mangrove Protection</v>
      </c>
      <c r="CL112" s="99"/>
      <c r="CM112" s="100"/>
      <c r="CN112" s="104"/>
      <c r="CO112" s="55"/>
      <c r="CP112" s="56"/>
      <c r="CQ112" s="226" t="str">
        <f>$B112</f>
        <v>Mangrove Protection</v>
      </c>
      <c r="CR112" s="99"/>
      <c r="CS112" s="100"/>
      <c r="CT112" s="104"/>
      <c r="CU112" s="55"/>
      <c r="CV112" s="56"/>
      <c r="CW112" s="226" t="str">
        <f>$B112</f>
        <v>Mangrove Protection</v>
      </c>
      <c r="CX112" s="102"/>
      <c r="CY112" s="103"/>
      <c r="CZ112" s="106"/>
      <c r="DA112" s="41"/>
      <c r="DB112" s="42"/>
      <c r="DC112" s="226" t="str">
        <f>$B112</f>
        <v>Mangrove Protection</v>
      </c>
      <c r="DD112" s="102"/>
      <c r="DE112" s="103"/>
      <c r="DF112" s="106"/>
      <c r="DG112" s="41"/>
      <c r="DH112" s="42"/>
      <c r="DI112" s="226" t="str">
        <f>$B112</f>
        <v>Mangrove Protection</v>
      </c>
      <c r="DJ112" s="125"/>
      <c r="DK112" s="126"/>
      <c r="DL112" s="113"/>
      <c r="DM112" s="51"/>
      <c r="DN112" s="52"/>
      <c r="DO112" s="226" t="str">
        <f>$B112</f>
        <v>Mangrove Protection</v>
      </c>
      <c r="DP112" s="102"/>
      <c r="DQ112" s="103"/>
      <c r="DR112" s="106"/>
      <c r="DS112" s="41"/>
      <c r="DT112" s="42"/>
      <c r="DU112" s="230" t="str">
        <f>$B112</f>
        <v>Mangrove Protection</v>
      </c>
      <c r="DV112" s="102"/>
      <c r="DW112" s="103"/>
      <c r="DX112" s="106"/>
      <c r="DY112" s="41"/>
      <c r="DZ112" s="42"/>
      <c r="EA112" s="176">
        <f t="shared" si="286"/>
        <v>0</v>
      </c>
      <c r="EB112" s="226" t="str">
        <f>$B112</f>
        <v>Mangrove Protection</v>
      </c>
      <c r="EC112" s="125"/>
      <c r="ED112" s="126"/>
      <c r="EE112" s="113"/>
      <c r="EF112" s="51"/>
      <c r="EG112" s="52"/>
      <c r="EH112" s="226" t="str">
        <f>$B112</f>
        <v>Mangrove Protection</v>
      </c>
      <c r="EI112" s="125"/>
      <c r="EJ112" s="126"/>
      <c r="EK112" s="113"/>
      <c r="EL112" s="51"/>
      <c r="EM112" s="52"/>
      <c r="EN112" s="230" t="str">
        <f>$B112</f>
        <v>Mangrove Protection</v>
      </c>
      <c r="EO112" s="102"/>
      <c r="EP112" s="103"/>
      <c r="EQ112" s="106"/>
      <c r="ER112" s="41"/>
      <c r="ES112" s="42"/>
      <c r="ET112" s="226" t="str">
        <f>$B112</f>
        <v>Mangrove Protection</v>
      </c>
      <c r="EU112" s="102"/>
      <c r="EV112" s="103"/>
      <c r="EW112" s="106"/>
      <c r="EX112" s="41"/>
      <c r="EY112" s="42"/>
      <c r="EZ112" s="226" t="str">
        <f>$B112</f>
        <v>Mangrove Protection</v>
      </c>
      <c r="FA112" s="125"/>
      <c r="FB112" s="126"/>
      <c r="FC112" s="113"/>
      <c r="FD112" s="51"/>
      <c r="FE112" s="52"/>
      <c r="FF112" s="226" t="str">
        <f>$B112</f>
        <v>Mangrove Protection</v>
      </c>
      <c r="FG112" s="102"/>
      <c r="FH112" s="103"/>
      <c r="FI112" s="106"/>
      <c r="FJ112" s="41"/>
      <c r="FK112" s="42"/>
      <c r="FL112" s="230" t="str">
        <f>$B112</f>
        <v>Mangrove Protection</v>
      </c>
      <c r="FM112" s="102"/>
      <c r="FN112" s="103"/>
      <c r="FO112" s="106"/>
      <c r="FP112" s="41"/>
      <c r="FQ112" s="42"/>
      <c r="FR112" s="176">
        <f t="shared" si="287"/>
        <v>0</v>
      </c>
      <c r="FS112" s="32"/>
      <c r="FT112" s="34"/>
      <c r="FU112" s="34"/>
      <c r="FV112" s="38"/>
      <c r="FW112" s="37"/>
    </row>
    <row r="113" spans="1:179" ht="12.6" customHeight="1">
      <c r="A113" s="324"/>
      <c r="B113" s="222" t="s">
        <v>79</v>
      </c>
      <c r="C113" s="226" t="str">
        <f t="shared" ref="C113:C138" si="289">$B113</f>
        <v>IP Forest Management</v>
      </c>
      <c r="D113" s="102"/>
      <c r="E113" s="103"/>
      <c r="F113" s="106"/>
      <c r="G113" s="41"/>
      <c r="H113" s="42"/>
      <c r="I113" s="226" t="str">
        <f t="shared" ref="I113:I138" si="290">$B113</f>
        <v>IP Forest Management</v>
      </c>
      <c r="J113" s="102"/>
      <c r="K113" s="103"/>
      <c r="L113" s="106"/>
      <c r="M113" s="41"/>
      <c r="N113" s="42"/>
      <c r="O113" s="230" t="str">
        <f t="shared" ref="O113:O138" si="291">$B113</f>
        <v>IP Forest Management</v>
      </c>
      <c r="P113" s="99"/>
      <c r="Q113" s="100"/>
      <c r="R113" s="106"/>
      <c r="S113" s="55"/>
      <c r="T113" s="56"/>
      <c r="U113" s="230" t="str">
        <f t="shared" ref="U113:U138" si="292">$B113</f>
        <v>IP Forest Management</v>
      </c>
      <c r="V113" s="99"/>
      <c r="W113" s="100"/>
      <c r="X113" s="106"/>
      <c r="Y113" s="55"/>
      <c r="Z113" s="56"/>
      <c r="AA113" s="230" t="str">
        <f t="shared" ref="AA113:AA138" si="293">$B113</f>
        <v>IP Forest Management</v>
      </c>
      <c r="AB113" s="99"/>
      <c r="AC113" s="100"/>
      <c r="AD113" s="106"/>
      <c r="AE113" s="55"/>
      <c r="AF113" s="56"/>
      <c r="AG113" s="229" t="str">
        <f t="shared" ref="AG113:AG138" si="294">$B113</f>
        <v>IP Forest Management</v>
      </c>
      <c r="AH113" s="99"/>
      <c r="AI113" s="100"/>
      <c r="AJ113" s="106"/>
      <c r="AK113" s="55"/>
      <c r="AL113" s="56"/>
      <c r="AM113" s="226" t="str">
        <f t="shared" ref="AM113:AM138" si="295">$B113</f>
        <v>IP Forest Management</v>
      </c>
      <c r="AN113" s="99"/>
      <c r="AO113" s="100"/>
      <c r="AP113" s="106"/>
      <c r="AQ113" s="55"/>
      <c r="AR113" s="56"/>
      <c r="AS113" s="176">
        <f>SUM(E113+K113+Q113+W113+AC113+AI113+AO113)+SUM(H113+N113+T113+Z113+AF113+AL113+AR113)</f>
        <v>0</v>
      </c>
      <c r="AT113" s="230" t="str">
        <f t="shared" ref="AT113:AT138" si="296">$B113</f>
        <v>IP Forest Management</v>
      </c>
      <c r="AU113" s="99"/>
      <c r="AV113" s="100"/>
      <c r="AW113" s="104"/>
      <c r="AX113" s="55"/>
      <c r="AY113" s="56"/>
      <c r="AZ113" s="226" t="str">
        <f t="shared" ref="AZ113:AZ138" si="297">$B113</f>
        <v>IP Forest Management</v>
      </c>
      <c r="BA113" s="102"/>
      <c r="BB113" s="103"/>
      <c r="BC113" s="104"/>
      <c r="BD113" s="41"/>
      <c r="BE113" s="42"/>
      <c r="BF113" s="226" t="str">
        <f t="shared" ref="BF113:BF138" si="298">$B113</f>
        <v>IP Forest Management</v>
      </c>
      <c r="BG113" s="102"/>
      <c r="BH113" s="103"/>
      <c r="BI113" s="106"/>
      <c r="BJ113" s="41"/>
      <c r="BK113" s="42"/>
      <c r="BL113" s="230" t="str">
        <f t="shared" ref="BL113:BL138" si="299">$B113</f>
        <v>IP Forest Management</v>
      </c>
      <c r="BM113" s="102"/>
      <c r="BN113" s="103"/>
      <c r="BO113" s="106"/>
      <c r="BP113" s="41"/>
      <c r="BQ113" s="42"/>
      <c r="BR113" s="226" t="str">
        <f t="shared" ref="BR113:BR138" si="300">$B113</f>
        <v>IP Forest Management</v>
      </c>
      <c r="BS113" s="102"/>
      <c r="BT113" s="103"/>
      <c r="BU113" s="106"/>
      <c r="BV113" s="41"/>
      <c r="BW113" s="42"/>
      <c r="BX113" s="230" t="str">
        <f t="shared" ref="BX113:BX138" si="301">$B113</f>
        <v>IP Forest Management</v>
      </c>
      <c r="BY113" s="102"/>
      <c r="BZ113" s="103"/>
      <c r="CA113" s="106"/>
      <c r="CB113" s="41"/>
      <c r="CC113" s="42"/>
      <c r="CD113" s="230" t="str">
        <f t="shared" ref="CD113:CD138" si="302">$B113</f>
        <v>IP Forest Management</v>
      </c>
      <c r="CE113" s="102"/>
      <c r="CF113" s="103"/>
      <c r="CG113" s="106"/>
      <c r="CH113" s="41"/>
      <c r="CI113" s="42"/>
      <c r="CJ113" s="176"/>
      <c r="CK113" s="230" t="str">
        <f t="shared" si="288"/>
        <v>IP Forest Management</v>
      </c>
      <c r="CL113" s="102"/>
      <c r="CM113" s="103"/>
      <c r="CN113" s="106"/>
      <c r="CO113" s="41"/>
      <c r="CP113" s="42"/>
      <c r="CQ113" s="230" t="str">
        <f t="shared" ref="CQ113:CQ138" si="303">$B113</f>
        <v>IP Forest Management</v>
      </c>
      <c r="CR113" s="102"/>
      <c r="CS113" s="103"/>
      <c r="CT113" s="106"/>
      <c r="CU113" s="41"/>
      <c r="CV113" s="42"/>
      <c r="CW113" s="230" t="str">
        <f t="shared" ref="CW113:CW138" si="304">$B113</f>
        <v>IP Forest Management</v>
      </c>
      <c r="CX113" s="102"/>
      <c r="CY113" s="103"/>
      <c r="CZ113" s="106"/>
      <c r="DA113" s="41"/>
      <c r="DB113" s="42"/>
      <c r="DC113" s="229" t="str">
        <f t="shared" ref="DC113:DC138" si="305">$B113</f>
        <v>IP Forest Management</v>
      </c>
      <c r="DD113" s="102"/>
      <c r="DE113" s="103"/>
      <c r="DF113" s="106"/>
      <c r="DG113" s="41"/>
      <c r="DH113" s="42"/>
      <c r="DI113" s="229" t="str">
        <f t="shared" ref="DI113:DI138" si="306">$B113</f>
        <v>IP Forest Management</v>
      </c>
      <c r="DJ113" s="102"/>
      <c r="DK113" s="103"/>
      <c r="DL113" s="106"/>
      <c r="DM113" s="41"/>
      <c r="DN113" s="42"/>
      <c r="DO113" s="229" t="str">
        <f t="shared" ref="DO113:DO138" si="307">$B113</f>
        <v>IP Forest Management</v>
      </c>
      <c r="DP113" s="102"/>
      <c r="DQ113" s="103"/>
      <c r="DR113" s="106"/>
      <c r="DS113" s="41"/>
      <c r="DT113" s="42"/>
      <c r="DU113" s="229" t="str">
        <f t="shared" ref="DU113:DU138" si="308">$B113</f>
        <v>IP Forest Management</v>
      </c>
      <c r="DV113" s="102"/>
      <c r="DW113" s="103"/>
      <c r="DX113" s="106"/>
      <c r="DY113" s="41"/>
      <c r="DZ113" s="42"/>
      <c r="EA113" s="176">
        <f t="shared" si="286"/>
        <v>0</v>
      </c>
      <c r="EB113" s="229" t="str">
        <f t="shared" ref="EB113:EB138" si="309">$B113</f>
        <v>IP Forest Management</v>
      </c>
      <c r="EC113" s="125"/>
      <c r="ED113" s="126"/>
      <c r="EE113" s="113"/>
      <c r="EF113" s="51"/>
      <c r="EG113" s="52"/>
      <c r="EH113" s="229" t="str">
        <f t="shared" ref="EH113:EH138" si="310">$B113</f>
        <v>IP Forest Management</v>
      </c>
      <c r="EI113" s="125"/>
      <c r="EJ113" s="126"/>
      <c r="EK113" s="113"/>
      <c r="EL113" s="51"/>
      <c r="EM113" s="52"/>
      <c r="EN113" s="229" t="str">
        <f t="shared" ref="EN113:EN138" si="311">$B113</f>
        <v>IP Forest Management</v>
      </c>
      <c r="EO113" s="102"/>
      <c r="EP113" s="103"/>
      <c r="EQ113" s="106"/>
      <c r="ER113" s="41"/>
      <c r="ES113" s="42"/>
      <c r="ET113" s="229" t="str">
        <f t="shared" ref="ET113:ET138" si="312">$B113</f>
        <v>IP Forest Management</v>
      </c>
      <c r="EU113" s="102"/>
      <c r="EV113" s="103"/>
      <c r="EW113" s="106"/>
      <c r="EX113" s="41"/>
      <c r="EY113" s="42"/>
      <c r="EZ113" s="229" t="str">
        <f t="shared" ref="EZ113:EZ138" si="313">$B113</f>
        <v>IP Forest Management</v>
      </c>
      <c r="FA113" s="102"/>
      <c r="FB113" s="103"/>
      <c r="FC113" s="106"/>
      <c r="FD113" s="41"/>
      <c r="FE113" s="42"/>
      <c r="FF113" s="229" t="str">
        <f t="shared" ref="FF113:FF138" si="314">$B113</f>
        <v>IP Forest Management</v>
      </c>
      <c r="FG113" s="102"/>
      <c r="FH113" s="103"/>
      <c r="FI113" s="106"/>
      <c r="FJ113" s="41"/>
      <c r="FK113" s="42"/>
      <c r="FL113" s="229" t="str">
        <f t="shared" ref="FL113:FL138" si="315">$B113</f>
        <v>IP Forest Management</v>
      </c>
      <c r="FM113" s="102"/>
      <c r="FN113" s="103"/>
      <c r="FO113" s="106"/>
      <c r="FP113" s="41"/>
      <c r="FQ113" s="42"/>
      <c r="FR113" s="176">
        <f t="shared" si="287"/>
        <v>0</v>
      </c>
      <c r="FS113" s="32"/>
      <c r="FT113" s="34"/>
      <c r="FU113" s="34"/>
      <c r="FV113" s="38"/>
      <c r="FW113" s="37"/>
    </row>
    <row r="114" spans="1:179" ht="12.6" customHeight="1">
      <c r="A114" s="323" t="s">
        <v>74</v>
      </c>
      <c r="B114" s="222" t="s">
        <v>80</v>
      </c>
      <c r="C114" s="230" t="str">
        <f t="shared" ref="C114:C123" si="316">$B114</f>
        <v>Forest Protection</v>
      </c>
      <c r="D114" s="102"/>
      <c r="E114" s="103"/>
      <c r="F114" s="106"/>
      <c r="G114" s="41"/>
      <c r="H114" s="42"/>
      <c r="I114" s="226" t="str">
        <f t="shared" ref="I114:I123" si="317">$B114</f>
        <v>Forest Protection</v>
      </c>
      <c r="J114" s="102"/>
      <c r="K114" s="103"/>
      <c r="L114" s="106"/>
      <c r="M114" s="41"/>
      <c r="N114" s="42"/>
      <c r="O114" s="229" t="str">
        <f t="shared" ref="O114:O123" si="318">$B114</f>
        <v>Forest Protection</v>
      </c>
      <c r="P114" s="102"/>
      <c r="Q114" s="100"/>
      <c r="R114" s="106"/>
      <c r="S114" s="55"/>
      <c r="T114" s="56"/>
      <c r="U114" s="229" t="str">
        <f t="shared" ref="U114:U123" si="319">$B114</f>
        <v>Forest Protection</v>
      </c>
      <c r="V114" s="102"/>
      <c r="W114" s="100"/>
      <c r="X114" s="106"/>
      <c r="Y114" s="55"/>
      <c r="Z114" s="56"/>
      <c r="AA114" s="229" t="str">
        <f t="shared" ref="AA114:AA123" si="320">$B114</f>
        <v>Forest Protection</v>
      </c>
      <c r="AB114" s="102"/>
      <c r="AC114" s="100"/>
      <c r="AD114" s="106"/>
      <c r="AE114" s="55"/>
      <c r="AF114" s="56"/>
      <c r="AG114" s="229" t="str">
        <f t="shared" ref="AG114:AG123" si="321">$B114</f>
        <v>Forest Protection</v>
      </c>
      <c r="AH114" s="102"/>
      <c r="AI114" s="100"/>
      <c r="AJ114" s="106"/>
      <c r="AK114" s="55"/>
      <c r="AL114" s="56"/>
      <c r="AM114" s="230" t="str">
        <f t="shared" ref="AM114:AM123" si="322">$B114</f>
        <v>Forest Protection</v>
      </c>
      <c r="AN114" s="102"/>
      <c r="AO114" s="100"/>
      <c r="AP114" s="106"/>
      <c r="AQ114" s="55"/>
      <c r="AR114" s="56"/>
      <c r="AS114" s="176">
        <f>SUM(E114+K114+Q114+W114+AC114+AI114+AO114)+SUM(H114+N114+T114+Z114+AF114+AL114+AR114)</f>
        <v>0</v>
      </c>
      <c r="AT114" s="229" t="str">
        <f t="shared" ref="AT114:AT123" si="323">$B114</f>
        <v>Forest Protection</v>
      </c>
      <c r="AU114" s="102"/>
      <c r="AV114" s="103"/>
      <c r="AW114" s="106"/>
      <c r="AX114" s="41"/>
      <c r="AY114" s="42"/>
      <c r="AZ114" s="230" t="str">
        <f t="shared" ref="AZ114:AZ123" si="324">$B114</f>
        <v>Forest Protection</v>
      </c>
      <c r="BA114" s="102"/>
      <c r="BB114" s="103"/>
      <c r="BC114" s="106"/>
      <c r="BD114" s="41"/>
      <c r="BE114" s="42"/>
      <c r="BF114" s="230" t="str">
        <f t="shared" ref="BF114:BF123" si="325">$B114</f>
        <v>Forest Protection</v>
      </c>
      <c r="BG114" s="102"/>
      <c r="BH114" s="103"/>
      <c r="BI114" s="106"/>
      <c r="BJ114" s="41"/>
      <c r="BK114" s="42"/>
      <c r="BL114" s="229" t="str">
        <f t="shared" ref="BL114:BL123" si="326">$B114</f>
        <v>Forest Protection</v>
      </c>
      <c r="BM114" s="102"/>
      <c r="BN114" s="103"/>
      <c r="BO114" s="106"/>
      <c r="BP114" s="41"/>
      <c r="BQ114" s="42"/>
      <c r="BR114" s="230" t="str">
        <f t="shared" ref="BR114:BR123" si="327">$B114</f>
        <v>Forest Protection</v>
      </c>
      <c r="BS114" s="102"/>
      <c r="BT114" s="103"/>
      <c r="BU114" s="106"/>
      <c r="BV114" s="41"/>
      <c r="BW114" s="42"/>
      <c r="BX114" s="229" t="str">
        <f t="shared" ref="BX114:BX123" si="328">$B114</f>
        <v>Forest Protection</v>
      </c>
      <c r="BY114" s="102"/>
      <c r="BZ114" s="103"/>
      <c r="CA114" s="106"/>
      <c r="CB114" s="41"/>
      <c r="CC114" s="42"/>
      <c r="CD114" s="229" t="str">
        <f t="shared" ref="CD114:CD123" si="329">$B114</f>
        <v>Forest Protection</v>
      </c>
      <c r="CE114" s="102"/>
      <c r="CF114" s="103"/>
      <c r="CG114" s="106"/>
      <c r="CH114" s="41"/>
      <c r="CI114" s="42"/>
      <c r="CJ114" s="176"/>
      <c r="CK114" s="230" t="str">
        <f t="shared" si="288"/>
        <v>Forest Protection</v>
      </c>
      <c r="CL114" s="102"/>
      <c r="CM114" s="103"/>
      <c r="CN114" s="106"/>
      <c r="CO114" s="41"/>
      <c r="CP114" s="42"/>
      <c r="CQ114" s="229" t="str">
        <f>$B114</f>
        <v>Forest Protection</v>
      </c>
      <c r="CR114" s="102"/>
      <c r="CS114" s="103"/>
      <c r="CT114" s="106"/>
      <c r="CU114" s="41"/>
      <c r="CV114" s="42"/>
      <c r="CW114" s="229" t="str">
        <f>$B114</f>
        <v>Forest Protection</v>
      </c>
      <c r="CX114" s="102"/>
      <c r="CY114" s="103"/>
      <c r="CZ114" s="106"/>
      <c r="DA114" s="41"/>
      <c r="DB114" s="42"/>
      <c r="DC114" s="226" t="str">
        <f>$B114</f>
        <v>Forest Protection</v>
      </c>
      <c r="DD114" s="102"/>
      <c r="DE114" s="103"/>
      <c r="DF114" s="106"/>
      <c r="DG114" s="41"/>
      <c r="DH114" s="42"/>
      <c r="DI114" s="226" t="str">
        <f>$B114</f>
        <v>Forest Protection</v>
      </c>
      <c r="DJ114" s="102"/>
      <c r="DK114" s="103"/>
      <c r="DL114" s="106"/>
      <c r="DM114" s="41"/>
      <c r="DN114" s="42"/>
      <c r="DO114" s="226" t="str">
        <f>$B114</f>
        <v>Forest Protection</v>
      </c>
      <c r="DP114" s="102"/>
      <c r="DQ114" s="103"/>
      <c r="DR114" s="106"/>
      <c r="DS114" s="41"/>
      <c r="DT114" s="42"/>
      <c r="DU114" s="226" t="str">
        <f>$B114</f>
        <v>Forest Protection</v>
      </c>
      <c r="DV114" s="102"/>
      <c r="DW114" s="103"/>
      <c r="DX114" s="106"/>
      <c r="DY114" s="41"/>
      <c r="DZ114" s="42"/>
      <c r="EA114" s="176">
        <f t="shared" si="286"/>
        <v>0</v>
      </c>
      <c r="EB114" s="226" t="str">
        <f>$B114</f>
        <v>Forest Protection</v>
      </c>
      <c r="EC114" s="125"/>
      <c r="ED114" s="126"/>
      <c r="EE114" s="113"/>
      <c r="EF114" s="51"/>
      <c r="EG114" s="52"/>
      <c r="EH114" s="229" t="str">
        <f>$B114</f>
        <v>Forest Protection</v>
      </c>
      <c r="EI114" s="125"/>
      <c r="EJ114" s="126"/>
      <c r="EK114" s="113"/>
      <c r="EL114" s="51"/>
      <c r="EM114" s="52"/>
      <c r="EN114" s="226" t="str">
        <f>$B114</f>
        <v>Forest Protection</v>
      </c>
      <c r="EO114" s="102"/>
      <c r="EP114" s="103"/>
      <c r="EQ114" s="106"/>
      <c r="ER114" s="41"/>
      <c r="ES114" s="42"/>
      <c r="ET114" s="226" t="str">
        <f>$B114</f>
        <v>Forest Protection</v>
      </c>
      <c r="EU114" s="102"/>
      <c r="EV114" s="103"/>
      <c r="EW114" s="106"/>
      <c r="EX114" s="41"/>
      <c r="EY114" s="42"/>
      <c r="EZ114" s="226" t="str">
        <f>$B114</f>
        <v>Forest Protection</v>
      </c>
      <c r="FA114" s="102"/>
      <c r="FB114" s="103"/>
      <c r="FC114" s="106"/>
      <c r="FD114" s="41"/>
      <c r="FE114" s="42"/>
      <c r="FF114" s="226" t="str">
        <f>$B114</f>
        <v>Forest Protection</v>
      </c>
      <c r="FG114" s="102"/>
      <c r="FH114" s="103"/>
      <c r="FI114" s="106"/>
      <c r="FJ114" s="41"/>
      <c r="FK114" s="42"/>
      <c r="FL114" s="226" t="str">
        <f>$B114</f>
        <v>Forest Protection</v>
      </c>
      <c r="FM114" s="102"/>
      <c r="FN114" s="103"/>
      <c r="FO114" s="106"/>
      <c r="FP114" s="41"/>
      <c r="FQ114" s="42"/>
      <c r="FR114" s="176">
        <f t="shared" si="287"/>
        <v>0</v>
      </c>
      <c r="FS114" s="32"/>
      <c r="FT114" s="34"/>
      <c r="FU114" s="34"/>
      <c r="FV114" s="35"/>
      <c r="FW114" s="36"/>
    </row>
    <row r="115" spans="1:179" ht="12.6" customHeight="1">
      <c r="A115" s="324"/>
      <c r="B115" s="222" t="s">
        <v>548</v>
      </c>
      <c r="C115" s="226" t="str">
        <f t="shared" si="316"/>
        <v>Sustainable Forest Management</v>
      </c>
      <c r="D115" s="99"/>
      <c r="E115" s="100"/>
      <c r="F115" s="104"/>
      <c r="G115" s="55"/>
      <c r="H115" s="56"/>
      <c r="I115" s="226" t="str">
        <f t="shared" si="317"/>
        <v>Sustainable Forest Management</v>
      </c>
      <c r="J115" s="99"/>
      <c r="K115" s="100"/>
      <c r="L115" s="104"/>
      <c r="M115" s="55"/>
      <c r="N115" s="56"/>
      <c r="O115" s="226" t="str">
        <f t="shared" si="318"/>
        <v>Sustainable Forest Management</v>
      </c>
      <c r="P115" s="99"/>
      <c r="Q115" s="100"/>
      <c r="R115" s="104"/>
      <c r="S115" s="55"/>
      <c r="T115" s="56"/>
      <c r="U115" s="226" t="str">
        <f t="shared" si="319"/>
        <v>Sustainable Forest Management</v>
      </c>
      <c r="V115" s="99"/>
      <c r="W115" s="100"/>
      <c r="X115" s="104"/>
      <c r="Y115" s="55"/>
      <c r="Z115" s="56"/>
      <c r="AA115" s="226" t="str">
        <f t="shared" si="320"/>
        <v>Sustainable Forest Management</v>
      </c>
      <c r="AB115" s="99"/>
      <c r="AC115" s="100"/>
      <c r="AD115" s="104"/>
      <c r="AE115" s="55"/>
      <c r="AF115" s="56"/>
      <c r="AG115" s="226" t="str">
        <f t="shared" si="321"/>
        <v>Sustainable Forest Management</v>
      </c>
      <c r="AH115" s="99"/>
      <c r="AI115" s="100"/>
      <c r="AJ115" s="104"/>
      <c r="AK115" s="55"/>
      <c r="AL115" s="56"/>
      <c r="AM115" s="226" t="str">
        <f t="shared" si="322"/>
        <v>Sustainable Forest Management</v>
      </c>
      <c r="AN115" s="99"/>
      <c r="AO115" s="100"/>
      <c r="AP115" s="104"/>
      <c r="AQ115" s="55"/>
      <c r="AR115" s="56"/>
      <c r="AS115" s="176"/>
      <c r="AT115" s="226" t="str">
        <f t="shared" si="323"/>
        <v>Sustainable Forest Management</v>
      </c>
      <c r="AU115" s="102"/>
      <c r="AV115" s="103"/>
      <c r="AW115" s="106"/>
      <c r="AX115" s="41"/>
      <c r="AY115" s="42"/>
      <c r="AZ115" s="226" t="str">
        <f t="shared" si="324"/>
        <v>Sustainable Forest Management</v>
      </c>
      <c r="BA115" s="102"/>
      <c r="BB115" s="103"/>
      <c r="BC115" s="106"/>
      <c r="BD115" s="41"/>
      <c r="BE115" s="42"/>
      <c r="BF115" s="226" t="str">
        <f t="shared" si="325"/>
        <v>Sustainable Forest Management</v>
      </c>
      <c r="BG115" s="102"/>
      <c r="BH115" s="103"/>
      <c r="BI115" s="106"/>
      <c r="BJ115" s="41"/>
      <c r="BK115" s="42"/>
      <c r="BL115" s="226" t="str">
        <f t="shared" si="326"/>
        <v>Sustainable Forest Management</v>
      </c>
      <c r="BM115" s="102"/>
      <c r="BN115" s="103"/>
      <c r="BO115" s="106"/>
      <c r="BP115" s="41"/>
      <c r="BQ115" s="42"/>
      <c r="BR115" s="226" t="str">
        <f t="shared" si="327"/>
        <v>Sustainable Forest Management</v>
      </c>
      <c r="BS115" s="102"/>
      <c r="BT115" s="103"/>
      <c r="BU115" s="106"/>
      <c r="BV115" s="41"/>
      <c r="BW115" s="42"/>
      <c r="BX115" s="226" t="str">
        <f t="shared" si="328"/>
        <v>Sustainable Forest Management</v>
      </c>
      <c r="BY115" s="102"/>
      <c r="BZ115" s="103"/>
      <c r="CA115" s="106"/>
      <c r="CB115" s="41"/>
      <c r="CC115" s="42"/>
      <c r="CD115" s="226" t="str">
        <f t="shared" si="329"/>
        <v>Sustainable Forest Management</v>
      </c>
      <c r="CE115" s="102"/>
      <c r="CF115" s="103"/>
      <c r="CG115" s="106"/>
      <c r="CH115" s="41"/>
      <c r="CI115" s="42"/>
      <c r="CJ115" s="176"/>
      <c r="CK115" s="230" t="str">
        <f t="shared" si="288"/>
        <v>Sustainable Forest Management</v>
      </c>
      <c r="CL115" s="102"/>
      <c r="CM115" s="103"/>
      <c r="CN115" s="106"/>
      <c r="CO115" s="41"/>
      <c r="CP115" s="42"/>
      <c r="CQ115" s="226" t="str">
        <f>$B115</f>
        <v>Sustainable Forest Management</v>
      </c>
      <c r="CR115" s="125"/>
      <c r="CS115" s="126"/>
      <c r="CT115" s="113"/>
      <c r="CU115" s="51"/>
      <c r="CV115" s="52"/>
      <c r="CW115" s="226" t="str">
        <f>$B115</f>
        <v>Sustainable Forest Management</v>
      </c>
      <c r="CX115" s="125"/>
      <c r="CY115" s="126"/>
      <c r="CZ115" s="113"/>
      <c r="DA115" s="51"/>
      <c r="DB115" s="52"/>
      <c r="DC115" s="226" t="str">
        <f>$B115</f>
        <v>Sustainable Forest Management</v>
      </c>
      <c r="DD115" s="125"/>
      <c r="DE115" s="126"/>
      <c r="DF115" s="113"/>
      <c r="DG115" s="51"/>
      <c r="DH115" s="52"/>
      <c r="DI115" s="226" t="str">
        <f>$B115</f>
        <v>Sustainable Forest Management</v>
      </c>
      <c r="DJ115" s="125"/>
      <c r="DK115" s="126"/>
      <c r="DL115" s="113"/>
      <c r="DM115" s="51"/>
      <c r="DN115" s="52"/>
      <c r="DO115" s="226" t="str">
        <f>$B115</f>
        <v>Sustainable Forest Management</v>
      </c>
      <c r="DP115" s="102"/>
      <c r="DQ115" s="103"/>
      <c r="DR115" s="106"/>
      <c r="DS115" s="41"/>
      <c r="DT115" s="42"/>
      <c r="DU115" s="226" t="str">
        <f>$B115</f>
        <v>Sustainable Forest Management</v>
      </c>
      <c r="DV115" s="102"/>
      <c r="DW115" s="103"/>
      <c r="DX115" s="106"/>
      <c r="DY115" s="41"/>
      <c r="DZ115" s="42"/>
      <c r="EA115" s="176">
        <f t="shared" si="286"/>
        <v>0</v>
      </c>
      <c r="EB115" s="226" t="str">
        <f>$B115</f>
        <v>Sustainable Forest Management</v>
      </c>
      <c r="EC115" s="125"/>
      <c r="ED115" s="126"/>
      <c r="EE115" s="113"/>
      <c r="EF115" s="51"/>
      <c r="EG115" s="52"/>
      <c r="EH115" s="226" t="str">
        <f>$B115</f>
        <v>Sustainable Forest Management</v>
      </c>
      <c r="EI115" s="125"/>
      <c r="EJ115" s="126"/>
      <c r="EK115" s="113"/>
      <c r="EL115" s="51"/>
      <c r="EM115" s="52"/>
      <c r="EN115" s="226" t="str">
        <f>$B115</f>
        <v>Sustainable Forest Management</v>
      </c>
      <c r="EO115" s="125"/>
      <c r="EP115" s="126"/>
      <c r="EQ115" s="113"/>
      <c r="ER115" s="51"/>
      <c r="ES115" s="52"/>
      <c r="ET115" s="226" t="str">
        <f>$B115</f>
        <v>Sustainable Forest Management</v>
      </c>
      <c r="EU115" s="102"/>
      <c r="EV115" s="103"/>
      <c r="EW115" s="106"/>
      <c r="EX115" s="41"/>
      <c r="EY115" s="42"/>
      <c r="EZ115" s="226" t="str">
        <f>$B115</f>
        <v>Sustainable Forest Management</v>
      </c>
      <c r="FA115" s="125"/>
      <c r="FB115" s="126"/>
      <c r="FC115" s="113"/>
      <c r="FD115" s="51"/>
      <c r="FE115" s="52"/>
      <c r="FF115" s="226" t="str">
        <f>$B115</f>
        <v>Sustainable Forest Management</v>
      </c>
      <c r="FG115" s="102"/>
      <c r="FH115" s="103"/>
      <c r="FI115" s="106"/>
      <c r="FJ115" s="41"/>
      <c r="FK115" s="42"/>
      <c r="FL115" s="226" t="str">
        <f>$B115</f>
        <v>Sustainable Forest Management</v>
      </c>
      <c r="FM115" s="102"/>
      <c r="FN115" s="103"/>
      <c r="FO115" s="106"/>
      <c r="FP115" s="41"/>
      <c r="FQ115" s="42"/>
      <c r="FR115" s="176">
        <f t="shared" si="287"/>
        <v>0</v>
      </c>
      <c r="FS115" s="34"/>
      <c r="FT115" s="34"/>
      <c r="FU115" s="34"/>
      <c r="FV115" s="33"/>
      <c r="FW115" s="37"/>
    </row>
    <row r="116" spans="1:179" ht="12.6" customHeight="1">
      <c r="A116" s="324"/>
      <c r="B116" s="222" t="s">
        <v>544</v>
      </c>
      <c r="C116" s="226" t="str">
        <f t="shared" si="316"/>
        <v>Peatland Restoration</v>
      </c>
      <c r="D116" s="99"/>
      <c r="E116" s="100"/>
      <c r="F116" s="104"/>
      <c r="G116" s="55"/>
      <c r="H116" s="56"/>
      <c r="I116" s="226" t="str">
        <f t="shared" si="317"/>
        <v>Peatland Restoration</v>
      </c>
      <c r="J116" s="99"/>
      <c r="K116" s="100"/>
      <c r="L116" s="104"/>
      <c r="M116" s="55"/>
      <c r="N116" s="56"/>
      <c r="O116" s="226" t="str">
        <f t="shared" si="318"/>
        <v>Peatland Restoration</v>
      </c>
      <c r="P116" s="99"/>
      <c r="Q116" s="100"/>
      <c r="R116" s="104"/>
      <c r="S116" s="55"/>
      <c r="T116" s="56"/>
      <c r="U116" s="226" t="str">
        <f t="shared" si="319"/>
        <v>Peatland Restoration</v>
      </c>
      <c r="V116" s="99"/>
      <c r="W116" s="100"/>
      <c r="X116" s="104"/>
      <c r="Y116" s="55"/>
      <c r="Z116" s="56"/>
      <c r="AA116" s="226" t="str">
        <f t="shared" si="320"/>
        <v>Peatland Restoration</v>
      </c>
      <c r="AB116" s="99"/>
      <c r="AC116" s="100"/>
      <c r="AD116" s="104"/>
      <c r="AE116" s="55"/>
      <c r="AF116" s="56"/>
      <c r="AG116" s="226" t="str">
        <f t="shared" si="321"/>
        <v>Peatland Restoration</v>
      </c>
      <c r="AH116" s="99"/>
      <c r="AI116" s="100"/>
      <c r="AJ116" s="104"/>
      <c r="AK116" s="55"/>
      <c r="AL116" s="56"/>
      <c r="AM116" s="226" t="str">
        <f t="shared" si="322"/>
        <v>Peatland Restoration</v>
      </c>
      <c r="AN116" s="99"/>
      <c r="AO116" s="100"/>
      <c r="AP116" s="104"/>
      <c r="AQ116" s="55"/>
      <c r="AR116" s="56"/>
      <c r="AS116" s="176"/>
      <c r="AT116" s="226" t="str">
        <f t="shared" si="323"/>
        <v>Peatland Restoration</v>
      </c>
      <c r="AU116" s="102"/>
      <c r="AV116" s="103"/>
      <c r="AW116" s="106"/>
      <c r="AX116" s="41"/>
      <c r="AY116" s="42"/>
      <c r="AZ116" s="226" t="str">
        <f t="shared" si="324"/>
        <v>Peatland Restoration</v>
      </c>
      <c r="BA116" s="102"/>
      <c r="BB116" s="103"/>
      <c r="BC116" s="106"/>
      <c r="BD116" s="41"/>
      <c r="BE116" s="42"/>
      <c r="BF116" s="226" t="str">
        <f t="shared" si="325"/>
        <v>Peatland Restoration</v>
      </c>
      <c r="BG116" s="102"/>
      <c r="BH116" s="103"/>
      <c r="BI116" s="106"/>
      <c r="BJ116" s="41"/>
      <c r="BK116" s="42"/>
      <c r="BL116" s="226" t="str">
        <f t="shared" si="326"/>
        <v>Peatland Restoration</v>
      </c>
      <c r="BM116" s="102"/>
      <c r="BN116" s="103"/>
      <c r="BO116" s="106"/>
      <c r="BP116" s="41"/>
      <c r="BQ116" s="42"/>
      <c r="BR116" s="226" t="str">
        <f t="shared" si="327"/>
        <v>Peatland Restoration</v>
      </c>
      <c r="BS116" s="102"/>
      <c r="BT116" s="103"/>
      <c r="BU116" s="106"/>
      <c r="BV116" s="41"/>
      <c r="BW116" s="42"/>
      <c r="BX116" s="226" t="str">
        <f t="shared" si="328"/>
        <v>Peatland Restoration</v>
      </c>
      <c r="BY116" s="102"/>
      <c r="BZ116" s="103"/>
      <c r="CA116" s="106"/>
      <c r="CB116" s="41"/>
      <c r="CC116" s="42"/>
      <c r="CD116" s="226" t="str">
        <f t="shared" si="329"/>
        <v>Peatland Restoration</v>
      </c>
      <c r="CE116" s="102"/>
      <c r="CF116" s="103"/>
      <c r="CG116" s="106"/>
      <c r="CH116" s="41"/>
      <c r="CI116" s="42"/>
      <c r="CJ116" s="176"/>
      <c r="CK116" s="230" t="str">
        <f t="shared" si="288"/>
        <v>Peatland Restoration</v>
      </c>
      <c r="CL116" s="102"/>
      <c r="CM116" s="103"/>
      <c r="CN116" s="106"/>
      <c r="CO116" s="41"/>
      <c r="CP116" s="42"/>
      <c r="CQ116" s="226"/>
      <c r="CR116" s="125"/>
      <c r="CS116" s="126"/>
      <c r="CT116" s="113"/>
      <c r="CU116" s="51"/>
      <c r="CV116" s="52"/>
      <c r="CW116" s="226"/>
      <c r="CX116" s="125"/>
      <c r="CY116" s="126"/>
      <c r="CZ116" s="113"/>
      <c r="DA116" s="51"/>
      <c r="DB116" s="52"/>
      <c r="DC116" s="226"/>
      <c r="DD116" s="125"/>
      <c r="DE116" s="126"/>
      <c r="DF116" s="113"/>
      <c r="DG116" s="51"/>
      <c r="DH116" s="52"/>
      <c r="DI116" s="226"/>
      <c r="DJ116" s="125"/>
      <c r="DK116" s="126"/>
      <c r="DL116" s="113"/>
      <c r="DM116" s="51"/>
      <c r="DN116" s="52"/>
      <c r="DO116" s="226"/>
      <c r="DP116" s="102"/>
      <c r="DQ116" s="103"/>
      <c r="DR116" s="106"/>
      <c r="DS116" s="41"/>
      <c r="DT116" s="42"/>
      <c r="DU116" s="226"/>
      <c r="DV116" s="102"/>
      <c r="DW116" s="103"/>
      <c r="DX116" s="106"/>
      <c r="DY116" s="41"/>
      <c r="DZ116" s="42"/>
      <c r="EA116" s="176">
        <f t="shared" si="286"/>
        <v>0</v>
      </c>
      <c r="EB116" s="226"/>
      <c r="EC116" s="125"/>
      <c r="ED116" s="126"/>
      <c r="EE116" s="113"/>
      <c r="EF116" s="51"/>
      <c r="EG116" s="52"/>
      <c r="EH116" s="226"/>
      <c r="EI116" s="125"/>
      <c r="EJ116" s="126"/>
      <c r="EK116" s="113"/>
      <c r="EL116" s="51"/>
      <c r="EM116" s="52"/>
      <c r="EN116" s="226"/>
      <c r="EO116" s="125"/>
      <c r="EP116" s="126"/>
      <c r="EQ116" s="113"/>
      <c r="ER116" s="51"/>
      <c r="ES116" s="52"/>
      <c r="ET116" s="226"/>
      <c r="EU116" s="102"/>
      <c r="EV116" s="103"/>
      <c r="EW116" s="106"/>
      <c r="EX116" s="41"/>
      <c r="EY116" s="42"/>
      <c r="EZ116" s="226"/>
      <c r="FA116" s="125"/>
      <c r="FB116" s="126"/>
      <c r="FC116" s="113"/>
      <c r="FD116" s="51"/>
      <c r="FE116" s="52"/>
      <c r="FF116" s="226"/>
      <c r="FG116" s="102"/>
      <c r="FH116" s="103"/>
      <c r="FI116" s="106"/>
      <c r="FJ116" s="41"/>
      <c r="FK116" s="42"/>
      <c r="FL116" s="226"/>
      <c r="FM116" s="102"/>
      <c r="FN116" s="103"/>
      <c r="FO116" s="106"/>
      <c r="FP116" s="41"/>
      <c r="FQ116" s="42"/>
      <c r="FR116" s="176">
        <f t="shared" si="287"/>
        <v>0</v>
      </c>
      <c r="FS116" s="34"/>
      <c r="FT116" s="34"/>
      <c r="FU116" s="34"/>
      <c r="FV116" s="33"/>
      <c r="FW116" s="37"/>
    </row>
    <row r="117" spans="1:179" ht="12.6" customHeight="1">
      <c r="A117" s="324"/>
      <c r="B117" s="222" t="s">
        <v>551</v>
      </c>
      <c r="C117" s="226" t="str">
        <f t="shared" si="316"/>
        <v>Mangrove Restoration</v>
      </c>
      <c r="D117" s="99"/>
      <c r="E117" s="100"/>
      <c r="F117" s="104"/>
      <c r="G117" s="55"/>
      <c r="H117" s="56"/>
      <c r="I117" s="226" t="str">
        <f t="shared" si="317"/>
        <v>Mangrove Restoration</v>
      </c>
      <c r="J117" s="99"/>
      <c r="K117" s="100"/>
      <c r="L117" s="104"/>
      <c r="M117" s="55"/>
      <c r="N117" s="56"/>
      <c r="O117" s="226" t="str">
        <f t="shared" si="318"/>
        <v>Mangrove Restoration</v>
      </c>
      <c r="P117" s="99"/>
      <c r="Q117" s="100"/>
      <c r="R117" s="104"/>
      <c r="S117" s="55"/>
      <c r="T117" s="56"/>
      <c r="U117" s="226" t="str">
        <f t="shared" si="319"/>
        <v>Mangrove Restoration</v>
      </c>
      <c r="V117" s="99"/>
      <c r="W117" s="100"/>
      <c r="X117" s="104"/>
      <c r="Y117" s="55"/>
      <c r="Z117" s="56"/>
      <c r="AA117" s="226" t="str">
        <f t="shared" si="320"/>
        <v>Mangrove Restoration</v>
      </c>
      <c r="AB117" s="99"/>
      <c r="AC117" s="100"/>
      <c r="AD117" s="104"/>
      <c r="AE117" s="55"/>
      <c r="AF117" s="56"/>
      <c r="AG117" s="226" t="str">
        <f t="shared" si="321"/>
        <v>Mangrove Restoration</v>
      </c>
      <c r="AH117" s="99"/>
      <c r="AI117" s="100"/>
      <c r="AJ117" s="104"/>
      <c r="AK117" s="55"/>
      <c r="AL117" s="56"/>
      <c r="AM117" s="226" t="str">
        <f t="shared" si="322"/>
        <v>Mangrove Restoration</v>
      </c>
      <c r="AN117" s="99"/>
      <c r="AO117" s="100"/>
      <c r="AP117" s="104"/>
      <c r="AQ117" s="55"/>
      <c r="AR117" s="56"/>
      <c r="AS117" s="176"/>
      <c r="AT117" s="226" t="str">
        <f t="shared" si="323"/>
        <v>Mangrove Restoration</v>
      </c>
      <c r="AU117" s="102"/>
      <c r="AV117" s="103"/>
      <c r="AW117" s="106"/>
      <c r="AX117" s="41"/>
      <c r="AY117" s="42"/>
      <c r="AZ117" s="226" t="str">
        <f t="shared" si="324"/>
        <v>Mangrove Restoration</v>
      </c>
      <c r="BA117" s="102"/>
      <c r="BB117" s="103"/>
      <c r="BC117" s="106"/>
      <c r="BD117" s="41"/>
      <c r="BE117" s="42"/>
      <c r="BF117" s="226" t="str">
        <f t="shared" si="325"/>
        <v>Mangrove Restoration</v>
      </c>
      <c r="BG117" s="102"/>
      <c r="BH117" s="103"/>
      <c r="BI117" s="106"/>
      <c r="BJ117" s="41"/>
      <c r="BK117" s="42"/>
      <c r="BL117" s="226" t="str">
        <f t="shared" si="326"/>
        <v>Mangrove Restoration</v>
      </c>
      <c r="BM117" s="102"/>
      <c r="BN117" s="103"/>
      <c r="BO117" s="106"/>
      <c r="BP117" s="41"/>
      <c r="BQ117" s="42"/>
      <c r="BR117" s="226" t="str">
        <f t="shared" si="327"/>
        <v>Mangrove Restoration</v>
      </c>
      <c r="BS117" s="102"/>
      <c r="BT117" s="103"/>
      <c r="BU117" s="106"/>
      <c r="BV117" s="41"/>
      <c r="BW117" s="42"/>
      <c r="BX117" s="226" t="str">
        <f t="shared" si="328"/>
        <v>Mangrove Restoration</v>
      </c>
      <c r="BY117" s="102"/>
      <c r="BZ117" s="103"/>
      <c r="CA117" s="106"/>
      <c r="CB117" s="41"/>
      <c r="CC117" s="42"/>
      <c r="CD117" s="226" t="str">
        <f t="shared" si="329"/>
        <v>Mangrove Restoration</v>
      </c>
      <c r="CE117" s="102"/>
      <c r="CF117" s="103"/>
      <c r="CG117" s="106"/>
      <c r="CH117" s="41"/>
      <c r="CI117" s="42"/>
      <c r="CJ117" s="176"/>
      <c r="CK117" s="230" t="str">
        <f t="shared" si="288"/>
        <v>Mangrove Restoration</v>
      </c>
      <c r="CL117" s="102"/>
      <c r="CM117" s="103"/>
      <c r="CN117" s="106"/>
      <c r="CO117" s="41"/>
      <c r="CP117" s="42"/>
      <c r="CQ117" s="226"/>
      <c r="CR117" s="125"/>
      <c r="CS117" s="126"/>
      <c r="CT117" s="113"/>
      <c r="CU117" s="51"/>
      <c r="CV117" s="52"/>
      <c r="CW117" s="226"/>
      <c r="CX117" s="125"/>
      <c r="CY117" s="126"/>
      <c r="CZ117" s="113"/>
      <c r="DA117" s="51"/>
      <c r="DB117" s="52"/>
      <c r="DC117" s="226"/>
      <c r="DD117" s="125"/>
      <c r="DE117" s="126"/>
      <c r="DF117" s="113"/>
      <c r="DG117" s="51"/>
      <c r="DH117" s="52"/>
      <c r="DI117" s="226"/>
      <c r="DJ117" s="125"/>
      <c r="DK117" s="126"/>
      <c r="DL117" s="113"/>
      <c r="DM117" s="51"/>
      <c r="DN117" s="52"/>
      <c r="DO117" s="226"/>
      <c r="DP117" s="102"/>
      <c r="DQ117" s="103"/>
      <c r="DR117" s="106"/>
      <c r="DS117" s="41"/>
      <c r="DT117" s="42"/>
      <c r="DU117" s="226"/>
      <c r="DV117" s="102"/>
      <c r="DW117" s="103"/>
      <c r="DX117" s="106"/>
      <c r="DY117" s="41"/>
      <c r="DZ117" s="42"/>
      <c r="EA117" s="176">
        <f t="shared" si="286"/>
        <v>0</v>
      </c>
      <c r="EB117" s="226"/>
      <c r="EC117" s="125"/>
      <c r="ED117" s="126"/>
      <c r="EE117" s="113"/>
      <c r="EF117" s="51"/>
      <c r="EG117" s="52"/>
      <c r="EH117" s="226"/>
      <c r="EI117" s="125"/>
      <c r="EJ117" s="126"/>
      <c r="EK117" s="113"/>
      <c r="EL117" s="51"/>
      <c r="EM117" s="52"/>
      <c r="EN117" s="226"/>
      <c r="EO117" s="125"/>
      <c r="EP117" s="126"/>
      <c r="EQ117" s="113"/>
      <c r="ER117" s="51"/>
      <c r="ES117" s="52"/>
      <c r="ET117" s="226"/>
      <c r="EU117" s="102"/>
      <c r="EV117" s="103"/>
      <c r="EW117" s="106"/>
      <c r="EX117" s="41"/>
      <c r="EY117" s="42"/>
      <c r="EZ117" s="226"/>
      <c r="FA117" s="125"/>
      <c r="FB117" s="126"/>
      <c r="FC117" s="113"/>
      <c r="FD117" s="51"/>
      <c r="FE117" s="52"/>
      <c r="FF117" s="226"/>
      <c r="FG117" s="102"/>
      <c r="FH117" s="103"/>
      <c r="FI117" s="106"/>
      <c r="FJ117" s="41"/>
      <c r="FK117" s="42"/>
      <c r="FL117" s="226"/>
      <c r="FM117" s="102"/>
      <c r="FN117" s="103"/>
      <c r="FO117" s="106"/>
      <c r="FP117" s="41"/>
      <c r="FQ117" s="42"/>
      <c r="FR117" s="176">
        <f t="shared" si="287"/>
        <v>0</v>
      </c>
      <c r="FS117" s="34"/>
      <c r="FT117" s="34"/>
      <c r="FU117" s="34"/>
      <c r="FV117" s="33"/>
      <c r="FW117" s="37"/>
    </row>
    <row r="118" spans="1:179" ht="12.6" customHeight="1">
      <c r="A118" s="324"/>
      <c r="B118" s="195" t="s">
        <v>91</v>
      </c>
      <c r="C118" s="226" t="str">
        <f t="shared" si="316"/>
        <v>Tropical Forest Restoration</v>
      </c>
      <c r="D118" s="119"/>
      <c r="E118" s="103"/>
      <c r="F118" s="106"/>
      <c r="G118" s="290"/>
      <c r="H118" s="42"/>
      <c r="I118" s="226" t="str">
        <f t="shared" si="317"/>
        <v>Tropical Forest Restoration</v>
      </c>
      <c r="J118" s="119"/>
      <c r="K118" s="103"/>
      <c r="L118" s="106"/>
      <c r="M118" s="290"/>
      <c r="N118" s="42"/>
      <c r="O118" s="226" t="str">
        <f t="shared" si="318"/>
        <v>Tropical Forest Restoration</v>
      </c>
      <c r="P118" s="101"/>
      <c r="Q118" s="100"/>
      <c r="R118" s="106"/>
      <c r="S118" s="291"/>
      <c r="T118" s="56"/>
      <c r="U118" s="226" t="str">
        <f t="shared" si="319"/>
        <v>Tropical Forest Restoration</v>
      </c>
      <c r="V118" s="101"/>
      <c r="W118" s="100"/>
      <c r="X118" s="106"/>
      <c r="Y118" s="54"/>
      <c r="Z118" s="56"/>
      <c r="AA118" s="226" t="str">
        <f t="shared" si="320"/>
        <v>Tropical Forest Restoration</v>
      </c>
      <c r="AB118" s="101"/>
      <c r="AC118" s="100"/>
      <c r="AD118" s="106"/>
      <c r="AE118" s="291"/>
      <c r="AF118" s="56"/>
      <c r="AG118" s="226" t="str">
        <f t="shared" si="321"/>
        <v>Tropical Forest Restoration</v>
      </c>
      <c r="AH118" s="101"/>
      <c r="AI118" s="100"/>
      <c r="AJ118" s="106"/>
      <c r="AK118" s="291"/>
      <c r="AL118" s="56"/>
      <c r="AM118" s="226" t="str">
        <f t="shared" si="322"/>
        <v>Tropical Forest Restoration</v>
      </c>
      <c r="AN118" s="101"/>
      <c r="AO118" s="100"/>
      <c r="AP118" s="106"/>
      <c r="AQ118" s="291"/>
      <c r="AR118" s="56"/>
      <c r="AS118" s="176">
        <f>SUM(E118+K118+Q118+W118+AC118+AI118+AO118)+SUM(H118+N118+T118+Z118+AF118+AL118+AR118)</f>
        <v>0</v>
      </c>
      <c r="AT118" s="226" t="str">
        <f t="shared" si="323"/>
        <v>Tropical Forest Restoration</v>
      </c>
      <c r="AU118" s="100"/>
      <c r="AV118" s="100"/>
      <c r="AW118" s="104"/>
      <c r="AX118" s="55"/>
      <c r="AY118" s="56"/>
      <c r="AZ118" s="226" t="str">
        <f t="shared" si="324"/>
        <v>Tropical Forest Restoration</v>
      </c>
      <c r="BA118" s="100"/>
      <c r="BB118" s="100"/>
      <c r="BC118" s="104"/>
      <c r="BD118" s="55"/>
      <c r="BE118" s="56"/>
      <c r="BF118" s="226" t="str">
        <f t="shared" si="325"/>
        <v>Tropical Forest Restoration</v>
      </c>
      <c r="BG118" s="103"/>
      <c r="BH118" s="103"/>
      <c r="BI118" s="106"/>
      <c r="BJ118" s="41"/>
      <c r="BK118" s="42"/>
      <c r="BL118" s="226" t="str">
        <f t="shared" si="326"/>
        <v>Tropical Forest Restoration</v>
      </c>
      <c r="BM118" s="100"/>
      <c r="BN118" s="100"/>
      <c r="BO118" s="104"/>
      <c r="BP118" s="55"/>
      <c r="BQ118" s="56"/>
      <c r="BR118" s="226" t="str">
        <f t="shared" si="327"/>
        <v>Tropical Forest Restoration</v>
      </c>
      <c r="BS118" s="100"/>
      <c r="BT118" s="100"/>
      <c r="BU118" s="104"/>
      <c r="BV118" s="55"/>
      <c r="BW118" s="56"/>
      <c r="BX118" s="226" t="str">
        <f t="shared" si="328"/>
        <v>Tropical Forest Restoration</v>
      </c>
      <c r="BY118" s="100"/>
      <c r="BZ118" s="100"/>
      <c r="CA118" s="104"/>
      <c r="CB118" s="55"/>
      <c r="CC118" s="56"/>
      <c r="CD118" s="226" t="str">
        <f t="shared" si="329"/>
        <v>Tropical Forest Restoration</v>
      </c>
      <c r="CE118" s="100"/>
      <c r="CF118" s="100"/>
      <c r="CG118" s="104"/>
      <c r="CH118" s="55"/>
      <c r="CI118" s="56"/>
      <c r="CJ118" s="176">
        <f t="shared" ref="CJ118:CJ123" si="330">SUM(AV118+BB118+BH118+BN118+BT118+BZ118+CF118)+SUM(AY118+BE118+BK118+BQ118+BW118+CC118+CI118)</f>
        <v>0</v>
      </c>
      <c r="CK118" s="230" t="str">
        <f t="shared" si="288"/>
        <v>Tropical Forest Restoration</v>
      </c>
      <c r="CL118" s="100"/>
      <c r="CM118" s="100"/>
      <c r="CN118" s="104"/>
      <c r="CO118" s="55"/>
      <c r="CP118" s="56"/>
      <c r="CQ118" s="226" t="str">
        <f t="shared" ref="CQ118:CQ123" si="331">$B118</f>
        <v>Tropical Forest Restoration</v>
      </c>
      <c r="CR118" s="100"/>
      <c r="CS118" s="100"/>
      <c r="CT118" s="104"/>
      <c r="CU118" s="55"/>
      <c r="CV118" s="56"/>
      <c r="CW118" s="226" t="str">
        <f t="shared" ref="CW118:CW123" si="332">$B118</f>
        <v>Tropical Forest Restoration</v>
      </c>
      <c r="CX118" s="100"/>
      <c r="CY118" s="100"/>
      <c r="CZ118" s="104"/>
      <c r="DA118" s="55"/>
      <c r="DB118" s="56"/>
      <c r="DC118" s="226" t="str">
        <f t="shared" ref="DC118:DC123" si="333">$B118</f>
        <v>Tropical Forest Restoration</v>
      </c>
      <c r="DD118" s="126"/>
      <c r="DE118" s="126"/>
      <c r="DF118" s="113"/>
      <c r="DG118" s="51"/>
      <c r="DH118" s="52"/>
      <c r="DI118" s="226" t="str">
        <f t="shared" ref="DI118:DI123" si="334">$B118</f>
        <v>Tropical Forest Restoration</v>
      </c>
      <c r="DJ118" s="100"/>
      <c r="DK118" s="100"/>
      <c r="DL118" s="104"/>
      <c r="DM118" s="55"/>
      <c r="DN118" s="56"/>
      <c r="DO118" s="226" t="str">
        <f t="shared" ref="DO118:DO123" si="335">$B118</f>
        <v>Tropical Forest Restoration</v>
      </c>
      <c r="DP118" s="126"/>
      <c r="DQ118" s="126"/>
      <c r="DR118" s="113"/>
      <c r="DS118" s="51"/>
      <c r="DT118" s="52"/>
      <c r="DU118" s="226" t="str">
        <f t="shared" ref="DU118:DU123" si="336">$B118</f>
        <v>Tropical Forest Restoration</v>
      </c>
      <c r="DV118" s="103"/>
      <c r="DW118" s="103"/>
      <c r="DX118" s="106"/>
      <c r="DY118" s="41"/>
      <c r="DZ118" s="42"/>
      <c r="EA118" s="176">
        <f t="shared" si="286"/>
        <v>0</v>
      </c>
      <c r="EB118" s="226" t="str">
        <f t="shared" ref="EB118:EB123" si="337">$B118</f>
        <v>Tropical Forest Restoration</v>
      </c>
      <c r="EC118" s="126"/>
      <c r="ED118" s="126"/>
      <c r="EE118" s="113"/>
      <c r="EF118" s="51"/>
      <c r="EG118" s="52"/>
      <c r="EH118" s="226" t="str">
        <f t="shared" ref="EH118:EH123" si="338">$B118</f>
        <v>Tropical Forest Restoration</v>
      </c>
      <c r="EI118" s="126"/>
      <c r="EJ118" s="126"/>
      <c r="EK118" s="113"/>
      <c r="EL118" s="51"/>
      <c r="EM118" s="52"/>
      <c r="EN118" s="226" t="str">
        <f t="shared" ref="EN118:EN123" si="339">$B118</f>
        <v>Tropical Forest Restoration</v>
      </c>
      <c r="EO118" s="100"/>
      <c r="EP118" s="100"/>
      <c r="EQ118" s="104"/>
      <c r="ER118" s="55"/>
      <c r="ES118" s="56"/>
      <c r="ET118" s="226" t="str">
        <f t="shared" ref="ET118:ET123" si="340">$B118</f>
        <v>Tropical Forest Restoration</v>
      </c>
      <c r="EU118" s="103"/>
      <c r="EV118" s="103"/>
      <c r="EW118" s="106"/>
      <c r="EX118" s="41"/>
      <c r="EY118" s="42"/>
      <c r="EZ118" s="226" t="str">
        <f t="shared" ref="EZ118:EZ123" si="341">$B118</f>
        <v>Tropical Forest Restoration</v>
      </c>
      <c r="FA118" s="100"/>
      <c r="FB118" s="100"/>
      <c r="FC118" s="104"/>
      <c r="FD118" s="55"/>
      <c r="FE118" s="56"/>
      <c r="FF118" s="226" t="str">
        <f t="shared" ref="FF118:FF123" si="342">$B118</f>
        <v>Tropical Forest Restoration</v>
      </c>
      <c r="FG118" s="103"/>
      <c r="FH118" s="103"/>
      <c r="FI118" s="106"/>
      <c r="FJ118" s="41"/>
      <c r="FK118" s="42"/>
      <c r="FL118" s="226" t="str">
        <f t="shared" ref="FL118:FL123" si="343">$B118</f>
        <v>Tropical Forest Restoration</v>
      </c>
      <c r="FM118" s="103"/>
      <c r="FN118" s="103"/>
      <c r="FO118" s="106"/>
      <c r="FP118" s="41"/>
      <c r="FQ118" s="42"/>
      <c r="FR118" s="176">
        <f t="shared" si="287"/>
        <v>0</v>
      </c>
      <c r="FS118" s="32"/>
      <c r="FT118" s="34"/>
      <c r="FU118" s="34"/>
      <c r="FV118" s="38"/>
      <c r="FW118" s="37"/>
    </row>
    <row r="119" spans="1:179" ht="12.6" customHeight="1">
      <c r="A119" s="324"/>
      <c r="B119" s="195" t="s">
        <v>92</v>
      </c>
      <c r="C119" s="226" t="str">
        <f t="shared" si="316"/>
        <v>Temperate Forest Restoration</v>
      </c>
      <c r="D119" s="119"/>
      <c r="E119" s="103"/>
      <c r="F119" s="108"/>
      <c r="G119" s="40"/>
      <c r="H119" s="42"/>
      <c r="I119" s="226" t="str">
        <f t="shared" si="317"/>
        <v>Temperate Forest Restoration</v>
      </c>
      <c r="J119" s="119"/>
      <c r="K119" s="103"/>
      <c r="L119" s="108"/>
      <c r="M119" s="40"/>
      <c r="N119" s="42"/>
      <c r="O119" s="226" t="str">
        <f t="shared" si="318"/>
        <v>Temperate Forest Restoration</v>
      </c>
      <c r="P119" s="101"/>
      <c r="Q119" s="100"/>
      <c r="R119" s="105"/>
      <c r="S119" s="54"/>
      <c r="T119" s="56"/>
      <c r="U119" s="226" t="str">
        <f t="shared" si="319"/>
        <v>Temperate Forest Restoration</v>
      </c>
      <c r="V119" s="101"/>
      <c r="W119" s="100"/>
      <c r="X119" s="105"/>
      <c r="Y119" s="54"/>
      <c r="Z119" s="56"/>
      <c r="AA119" s="226" t="str">
        <f t="shared" si="320"/>
        <v>Temperate Forest Restoration</v>
      </c>
      <c r="AB119" s="101"/>
      <c r="AC119" s="100"/>
      <c r="AD119" s="105"/>
      <c r="AE119" s="54"/>
      <c r="AF119" s="56"/>
      <c r="AG119" s="226" t="str">
        <f t="shared" si="321"/>
        <v>Temperate Forest Restoration</v>
      </c>
      <c r="AH119" s="101"/>
      <c r="AI119" s="100"/>
      <c r="AJ119" s="105"/>
      <c r="AK119" s="54"/>
      <c r="AL119" s="56"/>
      <c r="AM119" s="226" t="str">
        <f t="shared" si="322"/>
        <v>Temperate Forest Restoration</v>
      </c>
      <c r="AN119" s="101"/>
      <c r="AO119" s="100"/>
      <c r="AP119" s="105"/>
      <c r="AQ119" s="54"/>
      <c r="AR119" s="56"/>
      <c r="AS119" s="176">
        <f>SUM(E119+K119+Q119+W119+AC119+AI119+AO119)+SUM(H119+N119+T119+Z119+AF119+AL119+AR119)</f>
        <v>0</v>
      </c>
      <c r="AT119" s="226" t="str">
        <f t="shared" si="323"/>
        <v>Temperate Forest Restoration</v>
      </c>
      <c r="AU119" s="100"/>
      <c r="AV119" s="100"/>
      <c r="AW119" s="104"/>
      <c r="AX119" s="55"/>
      <c r="AY119" s="56"/>
      <c r="AZ119" s="226" t="str">
        <f t="shared" si="324"/>
        <v>Temperate Forest Restoration</v>
      </c>
      <c r="BA119" s="100"/>
      <c r="BB119" s="100"/>
      <c r="BC119" s="104"/>
      <c r="BD119" s="55"/>
      <c r="BE119" s="56"/>
      <c r="BF119" s="226" t="str">
        <f t="shared" si="325"/>
        <v>Temperate Forest Restoration</v>
      </c>
      <c r="BG119" s="103"/>
      <c r="BH119" s="103"/>
      <c r="BI119" s="106"/>
      <c r="BJ119" s="41"/>
      <c r="BK119" s="42"/>
      <c r="BL119" s="226" t="str">
        <f t="shared" si="326"/>
        <v>Temperate Forest Restoration</v>
      </c>
      <c r="BM119" s="100"/>
      <c r="BN119" s="100"/>
      <c r="BO119" s="104"/>
      <c r="BP119" s="55"/>
      <c r="BQ119" s="56"/>
      <c r="BR119" s="226" t="str">
        <f t="shared" si="327"/>
        <v>Temperate Forest Restoration</v>
      </c>
      <c r="BS119" s="100"/>
      <c r="BT119" s="100"/>
      <c r="BU119" s="104"/>
      <c r="BV119" s="55"/>
      <c r="BW119" s="56"/>
      <c r="BX119" s="226" t="str">
        <f t="shared" si="328"/>
        <v>Temperate Forest Restoration</v>
      </c>
      <c r="BY119" s="100"/>
      <c r="BZ119" s="100"/>
      <c r="CA119" s="104"/>
      <c r="CB119" s="55"/>
      <c r="CC119" s="56"/>
      <c r="CD119" s="226" t="str">
        <f t="shared" si="329"/>
        <v>Temperate Forest Restoration</v>
      </c>
      <c r="CE119" s="100"/>
      <c r="CF119" s="100"/>
      <c r="CG119" s="104"/>
      <c r="CH119" s="55"/>
      <c r="CI119" s="56"/>
      <c r="CJ119" s="176">
        <f t="shared" si="330"/>
        <v>0</v>
      </c>
      <c r="CK119" s="230" t="str">
        <f t="shared" si="288"/>
        <v>Temperate Forest Restoration</v>
      </c>
      <c r="CL119" s="100"/>
      <c r="CM119" s="100"/>
      <c r="CN119" s="104"/>
      <c r="CO119" s="55"/>
      <c r="CP119" s="56"/>
      <c r="CQ119" s="226" t="str">
        <f t="shared" si="331"/>
        <v>Temperate Forest Restoration</v>
      </c>
      <c r="CR119" s="100"/>
      <c r="CS119" s="100"/>
      <c r="CT119" s="104"/>
      <c r="CU119" s="55"/>
      <c r="CV119" s="56"/>
      <c r="CW119" s="226" t="str">
        <f t="shared" si="332"/>
        <v>Temperate Forest Restoration</v>
      </c>
      <c r="CX119" s="100"/>
      <c r="CY119" s="100"/>
      <c r="CZ119" s="104"/>
      <c r="DA119" s="55"/>
      <c r="DB119" s="56"/>
      <c r="DC119" s="226" t="str">
        <f t="shared" si="333"/>
        <v>Temperate Forest Restoration</v>
      </c>
      <c r="DD119" s="126"/>
      <c r="DE119" s="126"/>
      <c r="DF119" s="113"/>
      <c r="DG119" s="51"/>
      <c r="DH119" s="52"/>
      <c r="DI119" s="226" t="str">
        <f t="shared" si="334"/>
        <v>Temperate Forest Restoration</v>
      </c>
      <c r="DJ119" s="100"/>
      <c r="DK119" s="100"/>
      <c r="DL119" s="104"/>
      <c r="DM119" s="55"/>
      <c r="DN119" s="56"/>
      <c r="DO119" s="226" t="str">
        <f t="shared" si="335"/>
        <v>Temperate Forest Restoration</v>
      </c>
      <c r="DP119" s="126"/>
      <c r="DQ119" s="126"/>
      <c r="DR119" s="113"/>
      <c r="DS119" s="51"/>
      <c r="DT119" s="52"/>
      <c r="DU119" s="226" t="str">
        <f t="shared" si="336"/>
        <v>Temperate Forest Restoration</v>
      </c>
      <c r="DV119" s="126"/>
      <c r="DW119" s="126"/>
      <c r="DX119" s="113"/>
      <c r="DY119" s="51"/>
      <c r="DZ119" s="52"/>
      <c r="EA119" s="176">
        <f t="shared" si="286"/>
        <v>0</v>
      </c>
      <c r="EB119" s="226" t="str">
        <f t="shared" si="337"/>
        <v>Temperate Forest Restoration</v>
      </c>
      <c r="EC119" s="126"/>
      <c r="ED119" s="126"/>
      <c r="EE119" s="113"/>
      <c r="EF119" s="51"/>
      <c r="EG119" s="52"/>
      <c r="EH119" s="226" t="str">
        <f t="shared" si="338"/>
        <v>Temperate Forest Restoration</v>
      </c>
      <c r="EI119" s="126"/>
      <c r="EJ119" s="126"/>
      <c r="EK119" s="113"/>
      <c r="EL119" s="51"/>
      <c r="EM119" s="52"/>
      <c r="EN119" s="226" t="str">
        <f t="shared" si="339"/>
        <v>Temperate Forest Restoration</v>
      </c>
      <c r="EO119" s="100"/>
      <c r="EP119" s="100"/>
      <c r="EQ119" s="104"/>
      <c r="ER119" s="55"/>
      <c r="ES119" s="56"/>
      <c r="ET119" s="226" t="str">
        <f t="shared" si="340"/>
        <v>Temperate Forest Restoration</v>
      </c>
      <c r="EU119" s="103"/>
      <c r="EV119" s="103"/>
      <c r="EW119" s="106"/>
      <c r="EX119" s="41"/>
      <c r="EY119" s="42"/>
      <c r="EZ119" s="226" t="str">
        <f t="shared" si="341"/>
        <v>Temperate Forest Restoration</v>
      </c>
      <c r="FA119" s="100"/>
      <c r="FB119" s="100"/>
      <c r="FC119" s="104"/>
      <c r="FD119" s="55"/>
      <c r="FE119" s="56"/>
      <c r="FF119" s="226" t="str">
        <f t="shared" si="342"/>
        <v>Temperate Forest Restoration</v>
      </c>
      <c r="FG119" s="103"/>
      <c r="FH119" s="103"/>
      <c r="FI119" s="106"/>
      <c r="FJ119" s="41"/>
      <c r="FK119" s="42"/>
      <c r="FL119" s="226" t="str">
        <f t="shared" si="343"/>
        <v>Temperate Forest Restoration</v>
      </c>
      <c r="FM119" s="103"/>
      <c r="FN119" s="103"/>
      <c r="FO119" s="106"/>
      <c r="FP119" s="41"/>
      <c r="FQ119" s="42"/>
      <c r="FR119" s="176">
        <f t="shared" si="287"/>
        <v>0</v>
      </c>
      <c r="FS119" s="32"/>
      <c r="FT119" s="34"/>
      <c r="FU119" s="34"/>
      <c r="FV119" s="38"/>
      <c r="FW119" s="37"/>
    </row>
    <row r="120" spans="1:179" ht="12.6" customHeight="1">
      <c r="A120" s="324"/>
      <c r="B120" s="195" t="s">
        <v>93</v>
      </c>
      <c r="C120" s="226" t="str">
        <f t="shared" si="316"/>
        <v>Afforestation</v>
      </c>
      <c r="D120" s="119"/>
      <c r="E120" s="103"/>
      <c r="F120" s="106"/>
      <c r="G120" s="40"/>
      <c r="H120" s="42"/>
      <c r="I120" s="226" t="str">
        <f t="shared" si="317"/>
        <v>Afforestation</v>
      </c>
      <c r="J120" s="119"/>
      <c r="K120" s="103"/>
      <c r="L120" s="106"/>
      <c r="M120" s="40"/>
      <c r="N120" s="42"/>
      <c r="O120" s="226" t="str">
        <f t="shared" si="318"/>
        <v>Afforestation</v>
      </c>
      <c r="P120" s="101"/>
      <c r="Q120" s="100"/>
      <c r="R120" s="104"/>
      <c r="S120" s="54"/>
      <c r="T120" s="56"/>
      <c r="U120" s="226" t="str">
        <f t="shared" si="319"/>
        <v>Afforestation</v>
      </c>
      <c r="V120" s="101"/>
      <c r="W120" s="100"/>
      <c r="X120" s="104"/>
      <c r="Y120" s="54"/>
      <c r="Z120" s="56"/>
      <c r="AA120" s="226" t="str">
        <f t="shared" si="320"/>
        <v>Afforestation</v>
      </c>
      <c r="AB120" s="101"/>
      <c r="AC120" s="100"/>
      <c r="AD120" s="104"/>
      <c r="AE120" s="54"/>
      <c r="AF120" s="56"/>
      <c r="AG120" s="226" t="str">
        <f t="shared" si="321"/>
        <v>Afforestation</v>
      </c>
      <c r="AH120" s="101"/>
      <c r="AI120" s="100"/>
      <c r="AJ120" s="104"/>
      <c r="AK120" s="54"/>
      <c r="AL120" s="56"/>
      <c r="AM120" s="226" t="str">
        <f t="shared" si="322"/>
        <v>Afforestation</v>
      </c>
      <c r="AN120" s="101"/>
      <c r="AO120" s="100"/>
      <c r="AP120" s="104"/>
      <c r="AQ120" s="54"/>
      <c r="AR120" s="56"/>
      <c r="AS120" s="176">
        <f>SUM(E120+K120+Q120+W120+AC120+AI120+AO120)+SUM(H120+N120+T120+Z120+AF120+AL120+AR120)</f>
        <v>0</v>
      </c>
      <c r="AT120" s="226" t="str">
        <f t="shared" si="323"/>
        <v>Afforestation</v>
      </c>
      <c r="AU120" s="101"/>
      <c r="AV120" s="100"/>
      <c r="AW120" s="104"/>
      <c r="AX120" s="55"/>
      <c r="AY120" s="56"/>
      <c r="AZ120" s="226" t="str">
        <f t="shared" si="324"/>
        <v>Afforestation</v>
      </c>
      <c r="BA120" s="101"/>
      <c r="BB120" s="100"/>
      <c r="BC120" s="104"/>
      <c r="BD120" s="55"/>
      <c r="BE120" s="56"/>
      <c r="BF120" s="226" t="str">
        <f t="shared" si="325"/>
        <v>Afforestation</v>
      </c>
      <c r="BG120" s="119"/>
      <c r="BH120" s="103"/>
      <c r="BI120" s="104"/>
      <c r="BJ120" s="41"/>
      <c r="BK120" s="42"/>
      <c r="BL120" s="226" t="str">
        <f t="shared" si="326"/>
        <v>Afforestation</v>
      </c>
      <c r="BM120" s="101"/>
      <c r="BN120" s="100"/>
      <c r="BO120" s="104"/>
      <c r="BP120" s="55"/>
      <c r="BQ120" s="56"/>
      <c r="BR120" s="226" t="str">
        <f t="shared" si="327"/>
        <v>Afforestation</v>
      </c>
      <c r="BS120" s="101"/>
      <c r="BT120" s="100"/>
      <c r="BU120" s="104"/>
      <c r="BV120" s="55"/>
      <c r="BW120" s="56"/>
      <c r="BX120" s="226" t="str">
        <f t="shared" si="328"/>
        <v>Afforestation</v>
      </c>
      <c r="BY120" s="101"/>
      <c r="BZ120" s="100"/>
      <c r="CA120" s="104"/>
      <c r="CB120" s="55"/>
      <c r="CC120" s="56"/>
      <c r="CD120" s="226" t="str">
        <f t="shared" si="329"/>
        <v>Afforestation</v>
      </c>
      <c r="CE120" s="101"/>
      <c r="CF120" s="100"/>
      <c r="CG120" s="104"/>
      <c r="CH120" s="55"/>
      <c r="CI120" s="56"/>
      <c r="CJ120" s="176">
        <f t="shared" si="330"/>
        <v>0</v>
      </c>
      <c r="CK120" s="230" t="str">
        <f t="shared" si="288"/>
        <v>Afforestation</v>
      </c>
      <c r="CL120" s="101"/>
      <c r="CM120" s="100"/>
      <c r="CN120" s="107"/>
      <c r="CO120" s="55"/>
      <c r="CP120" s="56"/>
      <c r="CQ120" s="226" t="str">
        <f t="shared" si="331"/>
        <v>Afforestation</v>
      </c>
      <c r="CR120" s="101"/>
      <c r="CS120" s="100"/>
      <c r="CT120" s="107"/>
      <c r="CU120" s="55"/>
      <c r="CV120" s="56"/>
      <c r="CW120" s="226" t="str">
        <f t="shared" si="332"/>
        <v>Afforestation</v>
      </c>
      <c r="CX120" s="101"/>
      <c r="CY120" s="100"/>
      <c r="CZ120" s="107"/>
      <c r="DA120" s="55"/>
      <c r="DB120" s="56"/>
      <c r="DC120" s="226" t="str">
        <f t="shared" si="333"/>
        <v>Afforestation</v>
      </c>
      <c r="DD120" s="101"/>
      <c r="DE120" s="100"/>
      <c r="DF120" s="107"/>
      <c r="DG120" s="55"/>
      <c r="DH120" s="56"/>
      <c r="DI120" s="226" t="str">
        <f t="shared" si="334"/>
        <v>Afforestation</v>
      </c>
      <c r="DJ120" s="101"/>
      <c r="DK120" s="100"/>
      <c r="DL120" s="107"/>
      <c r="DM120" s="55"/>
      <c r="DN120" s="56"/>
      <c r="DO120" s="226" t="str">
        <f t="shared" si="335"/>
        <v>Afforestation</v>
      </c>
      <c r="DP120" s="101"/>
      <c r="DQ120" s="100"/>
      <c r="DR120" s="107"/>
      <c r="DS120" s="55"/>
      <c r="DT120" s="56"/>
      <c r="DU120" s="226" t="str">
        <f t="shared" si="336"/>
        <v>Afforestation</v>
      </c>
      <c r="DV120" s="127"/>
      <c r="DW120" s="126"/>
      <c r="DX120" s="114"/>
      <c r="DY120" s="51"/>
      <c r="DZ120" s="52"/>
      <c r="EA120" s="176">
        <f t="shared" si="286"/>
        <v>0</v>
      </c>
      <c r="EB120" s="226" t="str">
        <f t="shared" si="337"/>
        <v>Afforestation</v>
      </c>
      <c r="EC120" s="127"/>
      <c r="ED120" s="126"/>
      <c r="EE120" s="114"/>
      <c r="EF120" s="51"/>
      <c r="EG120" s="52"/>
      <c r="EH120" s="226" t="str">
        <f t="shared" si="338"/>
        <v>Afforestation</v>
      </c>
      <c r="EI120" s="127"/>
      <c r="EJ120" s="126"/>
      <c r="EK120" s="114"/>
      <c r="EL120" s="51"/>
      <c r="EM120" s="52"/>
      <c r="EN120" s="226" t="str">
        <f t="shared" si="339"/>
        <v>Afforestation</v>
      </c>
      <c r="EO120" s="101"/>
      <c r="EP120" s="100"/>
      <c r="EQ120" s="107"/>
      <c r="ER120" s="55"/>
      <c r="ES120" s="56"/>
      <c r="ET120" s="226" t="str">
        <f t="shared" si="340"/>
        <v>Afforestation</v>
      </c>
      <c r="EU120" s="119"/>
      <c r="EV120" s="103"/>
      <c r="EW120" s="109"/>
      <c r="EX120" s="41"/>
      <c r="EY120" s="42"/>
      <c r="EZ120" s="226" t="str">
        <f t="shared" si="341"/>
        <v>Afforestation</v>
      </c>
      <c r="FA120" s="101"/>
      <c r="FB120" s="100"/>
      <c r="FC120" s="107"/>
      <c r="FD120" s="55"/>
      <c r="FE120" s="56"/>
      <c r="FF120" s="226" t="str">
        <f t="shared" si="342"/>
        <v>Afforestation</v>
      </c>
      <c r="FG120" s="127"/>
      <c r="FH120" s="126"/>
      <c r="FI120" s="114"/>
      <c r="FJ120" s="51"/>
      <c r="FK120" s="52"/>
      <c r="FL120" s="226" t="str">
        <f t="shared" si="343"/>
        <v>Afforestation</v>
      </c>
      <c r="FM120" s="119"/>
      <c r="FN120" s="103"/>
      <c r="FO120" s="109"/>
      <c r="FP120" s="41"/>
      <c r="FQ120" s="42"/>
      <c r="FR120" s="176">
        <f t="shared" si="287"/>
        <v>0</v>
      </c>
      <c r="FS120" s="32"/>
      <c r="FT120" s="34"/>
      <c r="FU120" s="34"/>
      <c r="FV120" s="38"/>
      <c r="FW120" s="37"/>
    </row>
    <row r="121" spans="1:179" ht="12.6" customHeight="1">
      <c r="A121" s="324"/>
      <c r="B121" s="195" t="s">
        <v>94</v>
      </c>
      <c r="C121" s="226" t="str">
        <f t="shared" si="316"/>
        <v>Bamboo</v>
      </c>
      <c r="D121" s="119"/>
      <c r="E121" s="103"/>
      <c r="F121" s="108"/>
      <c r="G121" s="40"/>
      <c r="H121" s="42"/>
      <c r="I121" s="226" t="str">
        <f t="shared" si="317"/>
        <v>Bamboo</v>
      </c>
      <c r="J121" s="119"/>
      <c r="K121" s="103"/>
      <c r="L121" s="108"/>
      <c r="M121" s="40"/>
      <c r="N121" s="42"/>
      <c r="O121" s="226" t="str">
        <f t="shared" si="318"/>
        <v>Bamboo</v>
      </c>
      <c r="P121" s="101"/>
      <c r="Q121" s="100"/>
      <c r="R121" s="105"/>
      <c r="S121" s="54"/>
      <c r="T121" s="56"/>
      <c r="U121" s="226" t="str">
        <f t="shared" si="319"/>
        <v>Bamboo</v>
      </c>
      <c r="V121" s="101"/>
      <c r="W121" s="100"/>
      <c r="X121" s="105"/>
      <c r="Y121" s="54"/>
      <c r="Z121" s="56"/>
      <c r="AA121" s="226" t="str">
        <f t="shared" si="320"/>
        <v>Bamboo</v>
      </c>
      <c r="AB121" s="101"/>
      <c r="AC121" s="100"/>
      <c r="AD121" s="105"/>
      <c r="AE121" s="54"/>
      <c r="AF121" s="56"/>
      <c r="AG121" s="226" t="str">
        <f t="shared" si="321"/>
        <v>Bamboo</v>
      </c>
      <c r="AH121" s="101"/>
      <c r="AI121" s="100"/>
      <c r="AJ121" s="105"/>
      <c r="AK121" s="54"/>
      <c r="AL121" s="56"/>
      <c r="AM121" s="226" t="str">
        <f t="shared" si="322"/>
        <v>Bamboo</v>
      </c>
      <c r="AN121" s="101"/>
      <c r="AO121" s="100"/>
      <c r="AP121" s="105"/>
      <c r="AQ121" s="54"/>
      <c r="AR121" s="56"/>
      <c r="AS121" s="176">
        <f>SUM(E121+K121+Q121+W121+AC121+AI121+AO121)+SUM(H121+N121+T121+Z121+AF121+AL121+AR121)</f>
        <v>0</v>
      </c>
      <c r="AT121" s="226" t="str">
        <f t="shared" si="323"/>
        <v>Bamboo</v>
      </c>
      <c r="AU121" s="101"/>
      <c r="AV121" s="100"/>
      <c r="AW121" s="104"/>
      <c r="AX121" s="55"/>
      <c r="AY121" s="56"/>
      <c r="AZ121" s="226" t="str">
        <f t="shared" si="324"/>
        <v>Bamboo</v>
      </c>
      <c r="BA121" s="101"/>
      <c r="BB121" s="100"/>
      <c r="BC121" s="104"/>
      <c r="BD121" s="55"/>
      <c r="BE121" s="56"/>
      <c r="BF121" s="226" t="str">
        <f t="shared" si="325"/>
        <v>Bamboo</v>
      </c>
      <c r="BG121" s="119"/>
      <c r="BH121" s="103"/>
      <c r="BI121" s="104"/>
      <c r="BJ121" s="41"/>
      <c r="BK121" s="42"/>
      <c r="BL121" s="226" t="str">
        <f t="shared" si="326"/>
        <v>Bamboo</v>
      </c>
      <c r="BM121" s="101"/>
      <c r="BN121" s="100"/>
      <c r="BO121" s="104"/>
      <c r="BP121" s="55"/>
      <c r="BQ121" s="56"/>
      <c r="BR121" s="226" t="str">
        <f t="shared" si="327"/>
        <v>Bamboo</v>
      </c>
      <c r="BS121" s="101"/>
      <c r="BT121" s="100"/>
      <c r="BU121" s="104"/>
      <c r="BV121" s="55"/>
      <c r="BW121" s="56"/>
      <c r="BX121" s="226" t="str">
        <f t="shared" si="328"/>
        <v>Bamboo</v>
      </c>
      <c r="BY121" s="101"/>
      <c r="BZ121" s="100"/>
      <c r="CA121" s="104"/>
      <c r="CB121" s="55"/>
      <c r="CC121" s="56"/>
      <c r="CD121" s="226" t="str">
        <f t="shared" si="329"/>
        <v>Bamboo</v>
      </c>
      <c r="CE121" s="101"/>
      <c r="CF121" s="100"/>
      <c r="CG121" s="104"/>
      <c r="CH121" s="55"/>
      <c r="CI121" s="56"/>
      <c r="CJ121" s="176">
        <f t="shared" si="330"/>
        <v>0</v>
      </c>
      <c r="CK121" s="230" t="str">
        <f t="shared" si="288"/>
        <v>Bamboo</v>
      </c>
      <c r="CL121" s="101"/>
      <c r="CM121" s="100"/>
      <c r="CN121" s="104"/>
      <c r="CO121" s="55"/>
      <c r="CP121" s="56"/>
      <c r="CQ121" s="226" t="str">
        <f t="shared" si="331"/>
        <v>Bamboo</v>
      </c>
      <c r="CR121" s="101"/>
      <c r="CS121" s="100"/>
      <c r="CT121" s="104"/>
      <c r="CU121" s="55"/>
      <c r="CV121" s="56"/>
      <c r="CW121" s="226" t="str">
        <f t="shared" si="332"/>
        <v>Bamboo</v>
      </c>
      <c r="CX121" s="101"/>
      <c r="CY121" s="100"/>
      <c r="CZ121" s="104"/>
      <c r="DA121" s="55"/>
      <c r="DB121" s="56"/>
      <c r="DC121" s="226" t="str">
        <f t="shared" si="333"/>
        <v>Bamboo</v>
      </c>
      <c r="DD121" s="101"/>
      <c r="DE121" s="100"/>
      <c r="DF121" s="104"/>
      <c r="DG121" s="55"/>
      <c r="DH121" s="56"/>
      <c r="DI121" s="226" t="str">
        <f t="shared" si="334"/>
        <v>Bamboo</v>
      </c>
      <c r="DJ121" s="101"/>
      <c r="DK121" s="100"/>
      <c r="DL121" s="104"/>
      <c r="DM121" s="55"/>
      <c r="DN121" s="56"/>
      <c r="DO121" s="226" t="str">
        <f t="shared" si="335"/>
        <v>Bamboo</v>
      </c>
      <c r="DP121" s="101"/>
      <c r="DQ121" s="100"/>
      <c r="DR121" s="104"/>
      <c r="DS121" s="55"/>
      <c r="DT121" s="56"/>
      <c r="DU121" s="226" t="str">
        <f t="shared" si="336"/>
        <v>Bamboo</v>
      </c>
      <c r="DV121" s="127"/>
      <c r="DW121" s="126"/>
      <c r="DX121" s="113"/>
      <c r="DY121" s="51"/>
      <c r="DZ121" s="52"/>
      <c r="EA121" s="176">
        <f t="shared" si="286"/>
        <v>0</v>
      </c>
      <c r="EB121" s="226" t="str">
        <f t="shared" si="337"/>
        <v>Bamboo</v>
      </c>
      <c r="EC121" s="127"/>
      <c r="ED121" s="126"/>
      <c r="EE121" s="113"/>
      <c r="EF121" s="51"/>
      <c r="EG121" s="52"/>
      <c r="EH121" s="226" t="str">
        <f t="shared" si="338"/>
        <v>Bamboo</v>
      </c>
      <c r="EI121" s="127"/>
      <c r="EJ121" s="126"/>
      <c r="EK121" s="113"/>
      <c r="EL121" s="51"/>
      <c r="EM121" s="52"/>
      <c r="EN121" s="226" t="str">
        <f t="shared" si="339"/>
        <v>Bamboo</v>
      </c>
      <c r="EO121" s="101"/>
      <c r="EP121" s="100"/>
      <c r="EQ121" s="104"/>
      <c r="ER121" s="55"/>
      <c r="ES121" s="56"/>
      <c r="ET121" s="226" t="str">
        <f t="shared" si="340"/>
        <v>Bamboo</v>
      </c>
      <c r="EU121" s="119"/>
      <c r="EV121" s="103"/>
      <c r="EW121" s="106"/>
      <c r="EX121" s="41"/>
      <c r="EY121" s="42"/>
      <c r="EZ121" s="226" t="str">
        <f t="shared" si="341"/>
        <v>Bamboo</v>
      </c>
      <c r="FA121" s="101"/>
      <c r="FB121" s="100"/>
      <c r="FC121" s="104"/>
      <c r="FD121" s="55"/>
      <c r="FE121" s="56"/>
      <c r="FF121" s="226" t="str">
        <f t="shared" si="342"/>
        <v>Bamboo</v>
      </c>
      <c r="FG121" s="101"/>
      <c r="FH121" s="100"/>
      <c r="FI121" s="104"/>
      <c r="FJ121" s="55"/>
      <c r="FK121" s="56"/>
      <c r="FL121" s="226" t="str">
        <f t="shared" si="343"/>
        <v>Bamboo</v>
      </c>
      <c r="FM121" s="127"/>
      <c r="FN121" s="126"/>
      <c r="FO121" s="113"/>
      <c r="FP121" s="51"/>
      <c r="FQ121" s="52"/>
      <c r="FR121" s="176">
        <f t="shared" si="287"/>
        <v>0</v>
      </c>
      <c r="FS121" s="34"/>
      <c r="FT121" s="34"/>
      <c r="FU121" s="34"/>
      <c r="FV121" s="33"/>
      <c r="FW121" s="37"/>
    </row>
    <row r="122" spans="1:179" ht="12.6" customHeight="1">
      <c r="A122" s="324"/>
      <c r="B122" s="195" t="s">
        <v>233</v>
      </c>
      <c r="C122" s="226" t="str">
        <f t="shared" si="316"/>
        <v>Grassland Protection</v>
      </c>
      <c r="D122" s="102"/>
      <c r="E122" s="103"/>
      <c r="F122" s="106"/>
      <c r="G122" s="41"/>
      <c r="H122" s="42"/>
      <c r="I122" s="226" t="str">
        <f t="shared" si="317"/>
        <v>Grassland Protection</v>
      </c>
      <c r="J122" s="102"/>
      <c r="K122" s="103"/>
      <c r="L122" s="106"/>
      <c r="M122" s="41"/>
      <c r="N122" s="42"/>
      <c r="O122" s="226" t="str">
        <f t="shared" si="318"/>
        <v>Grassland Protection</v>
      </c>
      <c r="P122" s="102"/>
      <c r="Q122" s="103"/>
      <c r="R122" s="106"/>
      <c r="S122" s="41"/>
      <c r="T122" s="42"/>
      <c r="U122" s="226" t="str">
        <f t="shared" si="319"/>
        <v>Grassland Protection</v>
      </c>
      <c r="V122" s="102"/>
      <c r="W122" s="103"/>
      <c r="X122" s="106"/>
      <c r="Y122" s="41"/>
      <c r="Z122" s="42"/>
      <c r="AA122" s="226" t="str">
        <f t="shared" si="320"/>
        <v>Grassland Protection</v>
      </c>
      <c r="AB122" s="102"/>
      <c r="AC122" s="103"/>
      <c r="AD122" s="106"/>
      <c r="AE122" s="41"/>
      <c r="AF122" s="42"/>
      <c r="AG122" s="226" t="str">
        <f t="shared" si="321"/>
        <v>Grassland Protection</v>
      </c>
      <c r="AH122" s="102"/>
      <c r="AI122" s="103"/>
      <c r="AJ122" s="106"/>
      <c r="AK122" s="41"/>
      <c r="AL122" s="42"/>
      <c r="AM122" s="226" t="str">
        <f t="shared" si="322"/>
        <v>Grassland Protection</v>
      </c>
      <c r="AN122" s="102"/>
      <c r="AO122" s="103"/>
      <c r="AP122" s="106"/>
      <c r="AQ122" s="41"/>
      <c r="AR122" s="42"/>
      <c r="AS122" s="176"/>
      <c r="AT122" s="226" t="str">
        <f t="shared" si="323"/>
        <v>Grassland Protection</v>
      </c>
      <c r="AU122" s="99"/>
      <c r="AV122" s="100"/>
      <c r="AW122" s="104"/>
      <c r="AX122" s="55"/>
      <c r="AY122" s="56"/>
      <c r="AZ122" s="226" t="str">
        <f t="shared" si="324"/>
        <v>Grassland Protection</v>
      </c>
      <c r="BA122" s="102"/>
      <c r="BB122" s="103"/>
      <c r="BC122" s="104"/>
      <c r="BD122" s="41"/>
      <c r="BE122" s="42"/>
      <c r="BF122" s="226" t="str">
        <f t="shared" si="325"/>
        <v>Grassland Protection</v>
      </c>
      <c r="BG122" s="102"/>
      <c r="BH122" s="103"/>
      <c r="BI122" s="106"/>
      <c r="BJ122" s="41"/>
      <c r="BK122" s="42"/>
      <c r="BL122" s="226" t="str">
        <f t="shared" si="326"/>
        <v>Grassland Protection</v>
      </c>
      <c r="BM122" s="102"/>
      <c r="BN122" s="103"/>
      <c r="BO122" s="106"/>
      <c r="BP122" s="41"/>
      <c r="BQ122" s="42"/>
      <c r="BR122" s="226" t="str">
        <f t="shared" si="327"/>
        <v>Grassland Protection</v>
      </c>
      <c r="BS122" s="102"/>
      <c r="BT122" s="103"/>
      <c r="BU122" s="106"/>
      <c r="BV122" s="41"/>
      <c r="BW122" s="42"/>
      <c r="BX122" s="226" t="str">
        <f t="shared" si="328"/>
        <v>Grassland Protection</v>
      </c>
      <c r="BY122" s="99"/>
      <c r="BZ122" s="100"/>
      <c r="CA122" s="104"/>
      <c r="CB122" s="55"/>
      <c r="CC122" s="56"/>
      <c r="CD122" s="226" t="str">
        <f t="shared" si="329"/>
        <v>Grassland Protection</v>
      </c>
      <c r="CE122" s="102"/>
      <c r="CF122" s="103"/>
      <c r="CG122" s="106"/>
      <c r="CH122" s="41"/>
      <c r="CI122" s="42"/>
      <c r="CJ122" s="176">
        <f t="shared" si="330"/>
        <v>0</v>
      </c>
      <c r="CK122" s="230" t="str">
        <f t="shared" si="288"/>
        <v>Grassland Protection</v>
      </c>
      <c r="CL122" s="102"/>
      <c r="CM122" s="103"/>
      <c r="CN122" s="106"/>
      <c r="CO122" s="41"/>
      <c r="CP122" s="42"/>
      <c r="CQ122" s="226" t="str">
        <f t="shared" si="331"/>
        <v>Grassland Protection</v>
      </c>
      <c r="CR122" s="99"/>
      <c r="CS122" s="100"/>
      <c r="CT122" s="104"/>
      <c r="CU122" s="55"/>
      <c r="CV122" s="56"/>
      <c r="CW122" s="226" t="str">
        <f t="shared" si="332"/>
        <v>Grassland Protection</v>
      </c>
      <c r="CX122" s="99"/>
      <c r="CY122" s="100"/>
      <c r="CZ122" s="104"/>
      <c r="DA122" s="55"/>
      <c r="DB122" s="56"/>
      <c r="DC122" s="226" t="str">
        <f t="shared" si="333"/>
        <v>Grassland Protection</v>
      </c>
      <c r="DD122" s="129"/>
      <c r="DE122" s="130"/>
      <c r="DF122" s="116"/>
      <c r="DG122" s="57"/>
      <c r="DH122" s="58"/>
      <c r="DI122" s="226" t="str">
        <f t="shared" si="334"/>
        <v>Grassland Protection</v>
      </c>
      <c r="DJ122" s="125"/>
      <c r="DK122" s="126"/>
      <c r="DL122" s="113"/>
      <c r="DM122" s="51"/>
      <c r="DN122" s="52"/>
      <c r="DO122" s="226" t="str">
        <f t="shared" si="335"/>
        <v>Grassland Protection</v>
      </c>
      <c r="DP122" s="129"/>
      <c r="DQ122" s="130"/>
      <c r="DR122" s="116"/>
      <c r="DS122" s="57"/>
      <c r="DT122" s="58"/>
      <c r="DU122" s="226" t="str">
        <f t="shared" si="336"/>
        <v>Grassland Protection</v>
      </c>
      <c r="DV122" s="99"/>
      <c r="DW122" s="100"/>
      <c r="DX122" s="104"/>
      <c r="DY122" s="55"/>
      <c r="DZ122" s="56"/>
      <c r="EA122" s="176">
        <f t="shared" si="286"/>
        <v>0</v>
      </c>
      <c r="EB122" s="226" t="str">
        <f t="shared" si="337"/>
        <v>Grassland Protection</v>
      </c>
      <c r="EC122" s="125"/>
      <c r="ED122" s="126"/>
      <c r="EE122" s="113"/>
      <c r="EF122" s="51"/>
      <c r="EG122" s="52"/>
      <c r="EH122" s="226" t="str">
        <f t="shared" si="338"/>
        <v>Grassland Protection</v>
      </c>
      <c r="EI122" s="125"/>
      <c r="EJ122" s="126"/>
      <c r="EK122" s="113"/>
      <c r="EL122" s="51"/>
      <c r="EM122" s="52"/>
      <c r="EN122" s="226" t="str">
        <f t="shared" si="339"/>
        <v>Grassland Protection</v>
      </c>
      <c r="EO122" s="99"/>
      <c r="EP122" s="100"/>
      <c r="EQ122" s="104"/>
      <c r="ER122" s="55"/>
      <c r="ES122" s="56"/>
      <c r="ET122" s="226" t="str">
        <f t="shared" si="340"/>
        <v>Grassland Protection</v>
      </c>
      <c r="EU122" s="99"/>
      <c r="EV122" s="100"/>
      <c r="EW122" s="104"/>
      <c r="EX122" s="55"/>
      <c r="EY122" s="56"/>
      <c r="EZ122" s="226" t="str">
        <f t="shared" si="341"/>
        <v>Grassland Protection</v>
      </c>
      <c r="FA122" s="102"/>
      <c r="FB122" s="103"/>
      <c r="FC122" s="113"/>
      <c r="FD122" s="41"/>
      <c r="FE122" s="42"/>
      <c r="FF122" s="226" t="str">
        <f t="shared" si="342"/>
        <v>Grassland Protection</v>
      </c>
      <c r="FG122" s="129"/>
      <c r="FH122" s="130"/>
      <c r="FI122" s="116"/>
      <c r="FJ122" s="57"/>
      <c r="FK122" s="58"/>
      <c r="FL122" s="226" t="str">
        <f t="shared" si="343"/>
        <v>Grassland Protection</v>
      </c>
      <c r="FM122" s="99"/>
      <c r="FN122" s="100"/>
      <c r="FO122" s="104"/>
      <c r="FP122" s="55"/>
      <c r="FQ122" s="56"/>
      <c r="FR122" s="176">
        <f t="shared" si="287"/>
        <v>0</v>
      </c>
      <c r="FS122" s="34"/>
      <c r="FT122" s="34"/>
      <c r="FU122" s="34"/>
      <c r="FV122" s="33"/>
      <c r="FW122" s="37"/>
    </row>
    <row r="123" spans="1:179" ht="12.6" customHeight="1">
      <c r="A123" s="324"/>
      <c r="B123" s="195" t="s">
        <v>243</v>
      </c>
      <c r="C123" s="226" t="str">
        <f t="shared" si="316"/>
        <v>Multistrata Agroforestry</v>
      </c>
      <c r="D123" s="119"/>
      <c r="E123" s="103"/>
      <c r="F123" s="108"/>
      <c r="G123" s="40"/>
      <c r="H123" s="42"/>
      <c r="I123" s="226" t="str">
        <f t="shared" si="317"/>
        <v>Multistrata Agroforestry</v>
      </c>
      <c r="J123" s="119"/>
      <c r="K123" s="103"/>
      <c r="L123" s="108"/>
      <c r="M123" s="40"/>
      <c r="N123" s="42"/>
      <c r="O123" s="226" t="str">
        <f t="shared" si="318"/>
        <v>Multistrata Agroforestry</v>
      </c>
      <c r="P123" s="101"/>
      <c r="Q123" s="100"/>
      <c r="R123" s="105"/>
      <c r="S123" s="54"/>
      <c r="T123" s="56"/>
      <c r="U123" s="226" t="str">
        <f t="shared" si="319"/>
        <v>Multistrata Agroforestry</v>
      </c>
      <c r="V123" s="101"/>
      <c r="W123" s="100"/>
      <c r="X123" s="105"/>
      <c r="Y123" s="54"/>
      <c r="Z123" s="56"/>
      <c r="AA123" s="226" t="str">
        <f t="shared" si="320"/>
        <v>Multistrata Agroforestry</v>
      </c>
      <c r="AB123" s="101"/>
      <c r="AC123" s="100"/>
      <c r="AD123" s="105"/>
      <c r="AE123" s="54"/>
      <c r="AF123" s="56"/>
      <c r="AG123" s="226" t="str">
        <f t="shared" si="321"/>
        <v>Multistrata Agroforestry</v>
      </c>
      <c r="AH123" s="101"/>
      <c r="AI123" s="100"/>
      <c r="AJ123" s="105"/>
      <c r="AK123" s="54"/>
      <c r="AL123" s="56"/>
      <c r="AM123" s="226" t="str">
        <f t="shared" si="322"/>
        <v>Multistrata Agroforestry</v>
      </c>
      <c r="AN123" s="101"/>
      <c r="AO123" s="100"/>
      <c r="AP123" s="105"/>
      <c r="AQ123" s="54"/>
      <c r="AR123" s="56"/>
      <c r="AS123" s="176">
        <f>SUM(E123+K123+Q123+W123+AC123+AI123+AO123)+SUM(H123+N123+T123+Z123+AF123+AL123+AR123)</f>
        <v>0</v>
      </c>
      <c r="AT123" s="226" t="str">
        <f t="shared" si="323"/>
        <v>Multistrata Agroforestry</v>
      </c>
      <c r="AU123" s="101"/>
      <c r="AV123" s="100"/>
      <c r="AW123" s="104"/>
      <c r="AX123" s="55"/>
      <c r="AY123" s="56"/>
      <c r="AZ123" s="226" t="str">
        <f t="shared" si="324"/>
        <v>Multistrata Agroforestry</v>
      </c>
      <c r="BA123" s="101"/>
      <c r="BB123" s="100"/>
      <c r="BC123" s="104"/>
      <c r="BD123" s="55"/>
      <c r="BE123" s="56"/>
      <c r="BF123" s="226" t="str">
        <f t="shared" si="325"/>
        <v>Multistrata Agroforestry</v>
      </c>
      <c r="BG123" s="119"/>
      <c r="BH123" s="103"/>
      <c r="BI123" s="104"/>
      <c r="BJ123" s="41"/>
      <c r="BK123" s="42"/>
      <c r="BL123" s="226" t="str">
        <f t="shared" si="326"/>
        <v>Multistrata Agroforestry</v>
      </c>
      <c r="BM123" s="101"/>
      <c r="BN123" s="100"/>
      <c r="BO123" s="104"/>
      <c r="BP123" s="55"/>
      <c r="BQ123" s="56"/>
      <c r="BR123" s="226" t="str">
        <f t="shared" si="327"/>
        <v>Multistrata Agroforestry</v>
      </c>
      <c r="BS123" s="101"/>
      <c r="BT123" s="100"/>
      <c r="BU123" s="104"/>
      <c r="BV123" s="55"/>
      <c r="BW123" s="56"/>
      <c r="BX123" s="226" t="str">
        <f t="shared" si="328"/>
        <v>Multistrata Agroforestry</v>
      </c>
      <c r="BY123" s="101"/>
      <c r="BZ123" s="100"/>
      <c r="CA123" s="104"/>
      <c r="CB123" s="55"/>
      <c r="CC123" s="56"/>
      <c r="CD123" s="226" t="str">
        <f t="shared" si="329"/>
        <v>Multistrata Agroforestry</v>
      </c>
      <c r="CE123" s="101"/>
      <c r="CF123" s="100"/>
      <c r="CG123" s="104"/>
      <c r="CH123" s="55"/>
      <c r="CI123" s="56"/>
      <c r="CJ123" s="176">
        <f t="shared" si="330"/>
        <v>0</v>
      </c>
      <c r="CK123" s="230" t="str">
        <f t="shared" si="288"/>
        <v>Multistrata Agroforestry</v>
      </c>
      <c r="CL123" s="101"/>
      <c r="CM123" s="100"/>
      <c r="CN123" s="104"/>
      <c r="CO123" s="55"/>
      <c r="CP123" s="56"/>
      <c r="CQ123" s="226" t="str">
        <f t="shared" si="331"/>
        <v>Multistrata Agroforestry</v>
      </c>
      <c r="CR123" s="101"/>
      <c r="CS123" s="100"/>
      <c r="CT123" s="104"/>
      <c r="CU123" s="55"/>
      <c r="CV123" s="56"/>
      <c r="CW123" s="226" t="str">
        <f t="shared" si="332"/>
        <v>Multistrata Agroforestry</v>
      </c>
      <c r="CX123" s="101"/>
      <c r="CY123" s="100"/>
      <c r="CZ123" s="104"/>
      <c r="DA123" s="55"/>
      <c r="DB123" s="56"/>
      <c r="DC123" s="226" t="str">
        <f t="shared" si="333"/>
        <v>Multistrata Agroforestry</v>
      </c>
      <c r="DD123" s="101"/>
      <c r="DE123" s="100"/>
      <c r="DF123" s="104"/>
      <c r="DG123" s="55"/>
      <c r="DH123" s="56"/>
      <c r="DI123" s="226" t="str">
        <f t="shared" si="334"/>
        <v>Multistrata Agroforestry</v>
      </c>
      <c r="DJ123" s="101"/>
      <c r="DK123" s="100"/>
      <c r="DL123" s="104"/>
      <c r="DM123" s="55"/>
      <c r="DN123" s="56"/>
      <c r="DO123" s="226" t="str">
        <f t="shared" si="335"/>
        <v>Multistrata Agroforestry</v>
      </c>
      <c r="DP123" s="101"/>
      <c r="DQ123" s="100"/>
      <c r="DR123" s="104"/>
      <c r="DS123" s="55"/>
      <c r="DT123" s="56"/>
      <c r="DU123" s="226" t="str">
        <f t="shared" si="336"/>
        <v>Multistrata Agroforestry</v>
      </c>
      <c r="DV123" s="101"/>
      <c r="DW123" s="100"/>
      <c r="DX123" s="104"/>
      <c r="DY123" s="55"/>
      <c r="DZ123" s="56"/>
      <c r="EA123" s="176">
        <f t="shared" si="286"/>
        <v>0</v>
      </c>
      <c r="EB123" s="226" t="str">
        <f t="shared" si="337"/>
        <v>Multistrata Agroforestry</v>
      </c>
      <c r="EC123" s="127"/>
      <c r="ED123" s="126"/>
      <c r="EE123" s="113"/>
      <c r="EF123" s="51"/>
      <c r="EG123" s="52"/>
      <c r="EH123" s="226" t="str">
        <f t="shared" si="338"/>
        <v>Multistrata Agroforestry</v>
      </c>
      <c r="EI123" s="127"/>
      <c r="EJ123" s="126"/>
      <c r="EK123" s="113"/>
      <c r="EL123" s="51"/>
      <c r="EM123" s="52"/>
      <c r="EN123" s="226" t="str">
        <f t="shared" si="339"/>
        <v>Multistrata Agroforestry</v>
      </c>
      <c r="EO123" s="101"/>
      <c r="EP123" s="100"/>
      <c r="EQ123" s="104"/>
      <c r="ER123" s="55"/>
      <c r="ES123" s="56"/>
      <c r="ET123" s="226" t="str">
        <f t="shared" si="340"/>
        <v>Multistrata Agroforestry</v>
      </c>
      <c r="EU123" s="101"/>
      <c r="EV123" s="100"/>
      <c r="EW123" s="104"/>
      <c r="EX123" s="55"/>
      <c r="EY123" s="56"/>
      <c r="EZ123" s="226" t="str">
        <f t="shared" si="341"/>
        <v>Multistrata Agroforestry</v>
      </c>
      <c r="FA123" s="101"/>
      <c r="FB123" s="100"/>
      <c r="FC123" s="104"/>
      <c r="FD123" s="55"/>
      <c r="FE123" s="56"/>
      <c r="FF123" s="226" t="str">
        <f t="shared" si="342"/>
        <v>Multistrata Agroforestry</v>
      </c>
      <c r="FG123" s="101"/>
      <c r="FH123" s="100"/>
      <c r="FI123" s="104"/>
      <c r="FJ123" s="55"/>
      <c r="FK123" s="56"/>
      <c r="FL123" s="226" t="str">
        <f t="shared" si="343"/>
        <v>Multistrata Agroforestry</v>
      </c>
      <c r="FM123" s="101"/>
      <c r="FN123" s="100"/>
      <c r="FO123" s="104"/>
      <c r="FP123" s="55"/>
      <c r="FQ123" s="56"/>
      <c r="FR123" s="176">
        <f t="shared" si="287"/>
        <v>0</v>
      </c>
      <c r="FS123" s="34"/>
      <c r="FT123" s="34"/>
      <c r="FU123" s="34"/>
      <c r="FV123" s="33"/>
      <c r="FW123" s="37"/>
    </row>
    <row r="124" spans="1:179" ht="12.6" customHeight="1">
      <c r="A124" s="324"/>
      <c r="B124" s="222" t="s">
        <v>89</v>
      </c>
      <c r="C124" s="226" t="str">
        <f t="shared" si="289"/>
        <v>Silvopasture</v>
      </c>
      <c r="D124" s="102"/>
      <c r="E124" s="103"/>
      <c r="F124" s="106"/>
      <c r="G124" s="41"/>
      <c r="H124" s="42"/>
      <c r="I124" s="226" t="str">
        <f t="shared" si="290"/>
        <v>Silvopasture</v>
      </c>
      <c r="J124" s="102"/>
      <c r="K124" s="103"/>
      <c r="L124" s="106"/>
      <c r="M124" s="41"/>
      <c r="N124" s="42"/>
      <c r="O124" s="226" t="str">
        <f t="shared" si="291"/>
        <v>Silvopasture</v>
      </c>
      <c r="P124" s="99"/>
      <c r="Q124" s="100"/>
      <c r="R124" s="104"/>
      <c r="S124" s="55"/>
      <c r="T124" s="56"/>
      <c r="U124" s="226" t="str">
        <f t="shared" si="292"/>
        <v>Silvopasture</v>
      </c>
      <c r="V124" s="99"/>
      <c r="W124" s="100"/>
      <c r="X124" s="104"/>
      <c r="Y124" s="55"/>
      <c r="Z124" s="56"/>
      <c r="AA124" s="226" t="str">
        <f t="shared" si="293"/>
        <v>Silvopasture</v>
      </c>
      <c r="AB124" s="99"/>
      <c r="AC124" s="100"/>
      <c r="AD124" s="104"/>
      <c r="AE124" s="55"/>
      <c r="AF124" s="56"/>
      <c r="AG124" s="226" t="str">
        <f t="shared" si="294"/>
        <v>Silvopasture</v>
      </c>
      <c r="AH124" s="99"/>
      <c r="AI124" s="100"/>
      <c r="AJ124" s="104"/>
      <c r="AK124" s="55"/>
      <c r="AL124" s="56"/>
      <c r="AM124" s="226" t="str">
        <f t="shared" si="295"/>
        <v>Silvopasture</v>
      </c>
      <c r="AN124" s="99"/>
      <c r="AO124" s="100"/>
      <c r="AP124" s="104"/>
      <c r="AQ124" s="55"/>
      <c r="AR124" s="56"/>
      <c r="AS124" s="176"/>
      <c r="AT124" s="226" t="str">
        <f t="shared" si="296"/>
        <v>Silvopasture</v>
      </c>
      <c r="AU124" s="99"/>
      <c r="AV124" s="100"/>
      <c r="AW124" s="104"/>
      <c r="AX124" s="55"/>
      <c r="AY124" s="56"/>
      <c r="AZ124" s="226" t="str">
        <f t="shared" si="297"/>
        <v>Silvopasture</v>
      </c>
      <c r="BA124" s="99"/>
      <c r="BB124" s="100"/>
      <c r="BC124" s="104"/>
      <c r="BD124" s="55"/>
      <c r="BE124" s="56"/>
      <c r="BF124" s="226" t="str">
        <f t="shared" si="298"/>
        <v>Silvopasture</v>
      </c>
      <c r="BG124" s="102"/>
      <c r="BH124" s="103"/>
      <c r="BI124" s="106"/>
      <c r="BJ124" s="41"/>
      <c r="BK124" s="42"/>
      <c r="BL124" s="226" t="str">
        <f t="shared" si="299"/>
        <v>Silvopasture</v>
      </c>
      <c r="BM124" s="99"/>
      <c r="BN124" s="100"/>
      <c r="BO124" s="104"/>
      <c r="BP124" s="55"/>
      <c r="BQ124" s="56"/>
      <c r="BR124" s="226" t="str">
        <f t="shared" si="300"/>
        <v>Silvopasture</v>
      </c>
      <c r="BS124" s="99"/>
      <c r="BT124" s="100"/>
      <c r="BU124" s="104"/>
      <c r="BV124" s="55"/>
      <c r="BW124" s="56"/>
      <c r="BX124" s="226" t="str">
        <f t="shared" si="301"/>
        <v>Silvopasture</v>
      </c>
      <c r="BY124" s="99"/>
      <c r="BZ124" s="100"/>
      <c r="CA124" s="104"/>
      <c r="CB124" s="55"/>
      <c r="CC124" s="56"/>
      <c r="CD124" s="226" t="str">
        <f t="shared" si="302"/>
        <v>Silvopasture</v>
      </c>
      <c r="CE124" s="99"/>
      <c r="CF124" s="100"/>
      <c r="CG124" s="104"/>
      <c r="CH124" s="55"/>
      <c r="CI124" s="56"/>
      <c r="CJ124" s="176">
        <f t="shared" ref="CJ124:CJ139" si="344">SUM(AV124+BB124+BH124+BN124+BT124+BZ124+CF124)+SUM(AY124+BE124+BK124+BQ124+BW124+CC124+CI124)</f>
        <v>0</v>
      </c>
      <c r="CK124" s="230" t="str">
        <f t="shared" si="288"/>
        <v>Silvopasture</v>
      </c>
      <c r="CL124" s="99"/>
      <c r="CM124" s="100"/>
      <c r="CN124" s="104"/>
      <c r="CO124" s="55"/>
      <c r="CP124" s="56"/>
      <c r="CQ124" s="226" t="str">
        <f t="shared" si="303"/>
        <v>Silvopasture</v>
      </c>
      <c r="CR124" s="99"/>
      <c r="CS124" s="100"/>
      <c r="CT124" s="104"/>
      <c r="CU124" s="55"/>
      <c r="CV124" s="56"/>
      <c r="CW124" s="226" t="str">
        <f t="shared" si="304"/>
        <v>Silvopasture</v>
      </c>
      <c r="CX124" s="99"/>
      <c r="CY124" s="100"/>
      <c r="CZ124" s="104"/>
      <c r="DA124" s="55"/>
      <c r="DB124" s="56"/>
      <c r="DC124" s="226" t="str">
        <f t="shared" si="305"/>
        <v>Silvopasture</v>
      </c>
      <c r="DD124" s="125"/>
      <c r="DE124" s="126"/>
      <c r="DF124" s="113"/>
      <c r="DG124" s="51"/>
      <c r="DH124" s="52"/>
      <c r="DI124" s="226" t="str">
        <f t="shared" si="306"/>
        <v>Silvopasture</v>
      </c>
      <c r="DJ124" s="99"/>
      <c r="DK124" s="100"/>
      <c r="DL124" s="104"/>
      <c r="DM124" s="55"/>
      <c r="DN124" s="56"/>
      <c r="DO124" s="226" t="str">
        <f t="shared" si="307"/>
        <v>Silvopasture</v>
      </c>
      <c r="DP124" s="102"/>
      <c r="DQ124" s="103"/>
      <c r="DR124" s="106"/>
      <c r="DS124" s="41"/>
      <c r="DT124" s="42"/>
      <c r="DU124" s="226" t="str">
        <f t="shared" si="308"/>
        <v>Silvopasture</v>
      </c>
      <c r="DV124" s="102"/>
      <c r="DW124" s="103"/>
      <c r="DX124" s="106"/>
      <c r="DY124" s="41"/>
      <c r="DZ124" s="42"/>
      <c r="EA124" s="176">
        <f t="shared" si="286"/>
        <v>0</v>
      </c>
      <c r="EB124" s="226" t="str">
        <f t="shared" si="309"/>
        <v>Silvopasture</v>
      </c>
      <c r="EC124" s="125"/>
      <c r="ED124" s="126"/>
      <c r="EE124" s="113"/>
      <c r="EF124" s="51"/>
      <c r="EG124" s="52"/>
      <c r="EH124" s="226" t="str">
        <f t="shared" si="310"/>
        <v>Silvopasture</v>
      </c>
      <c r="EI124" s="125"/>
      <c r="EJ124" s="126"/>
      <c r="EK124" s="113"/>
      <c r="EL124" s="51"/>
      <c r="EM124" s="52"/>
      <c r="EN124" s="226" t="str">
        <f t="shared" si="311"/>
        <v>Silvopasture</v>
      </c>
      <c r="EO124" s="102"/>
      <c r="EP124" s="103"/>
      <c r="EQ124" s="106"/>
      <c r="ER124" s="41"/>
      <c r="ES124" s="42"/>
      <c r="ET124" s="226" t="str">
        <f t="shared" si="312"/>
        <v>Silvopasture</v>
      </c>
      <c r="EU124" s="102"/>
      <c r="EV124" s="103"/>
      <c r="EW124" s="106"/>
      <c r="EX124" s="41"/>
      <c r="EY124" s="42"/>
      <c r="EZ124" s="226" t="str">
        <f t="shared" si="313"/>
        <v>Silvopasture</v>
      </c>
      <c r="FA124" s="99"/>
      <c r="FB124" s="100"/>
      <c r="FC124" s="104"/>
      <c r="FD124" s="55"/>
      <c r="FE124" s="56"/>
      <c r="FF124" s="226" t="str">
        <f t="shared" si="314"/>
        <v>Silvopasture</v>
      </c>
      <c r="FG124" s="102"/>
      <c r="FH124" s="103"/>
      <c r="FI124" s="106"/>
      <c r="FJ124" s="41"/>
      <c r="FK124" s="42"/>
      <c r="FL124" s="226" t="str">
        <f t="shared" si="315"/>
        <v>Silvopasture</v>
      </c>
      <c r="FM124" s="102"/>
      <c r="FN124" s="103"/>
      <c r="FO124" s="106"/>
      <c r="FP124" s="41"/>
      <c r="FQ124" s="42"/>
      <c r="FR124" s="176">
        <f t="shared" si="287"/>
        <v>0</v>
      </c>
      <c r="FS124" s="32"/>
      <c r="FT124" s="34"/>
      <c r="FU124" s="34"/>
      <c r="FV124" s="38"/>
      <c r="FW124" s="37"/>
    </row>
    <row r="125" spans="1:179" ht="12.6" customHeight="1">
      <c r="A125" s="324"/>
      <c r="B125" s="222" t="s">
        <v>88</v>
      </c>
      <c r="C125" s="226" t="str">
        <f t="shared" ref="C125:C131" si="345">$B125</f>
        <v>Managed Grazing</v>
      </c>
      <c r="D125" s="102"/>
      <c r="E125" s="103"/>
      <c r="F125" s="106"/>
      <c r="G125" s="41"/>
      <c r="H125" s="42"/>
      <c r="I125" s="226" t="str">
        <f t="shared" ref="I125:I131" si="346">$B125</f>
        <v>Managed Grazing</v>
      </c>
      <c r="J125" s="102"/>
      <c r="K125" s="103"/>
      <c r="L125" s="106"/>
      <c r="M125" s="41"/>
      <c r="N125" s="42"/>
      <c r="O125" s="226" t="str">
        <f t="shared" ref="O125:O131" si="347">$B125</f>
        <v>Managed Grazing</v>
      </c>
      <c r="P125" s="99"/>
      <c r="Q125" s="100"/>
      <c r="R125" s="104"/>
      <c r="S125" s="55"/>
      <c r="T125" s="56"/>
      <c r="U125" s="226" t="str">
        <f t="shared" ref="U125:U131" si="348">$B125</f>
        <v>Managed Grazing</v>
      </c>
      <c r="V125" s="99"/>
      <c r="W125" s="100"/>
      <c r="X125" s="104"/>
      <c r="Y125" s="55"/>
      <c r="Z125" s="56"/>
      <c r="AA125" s="226" t="str">
        <f t="shared" ref="AA125:AA131" si="349">$B125</f>
        <v>Managed Grazing</v>
      </c>
      <c r="AB125" s="99"/>
      <c r="AC125" s="100"/>
      <c r="AD125" s="104"/>
      <c r="AE125" s="55"/>
      <c r="AF125" s="56"/>
      <c r="AG125" s="226" t="str">
        <f t="shared" ref="AG125:AG131" si="350">$B125</f>
        <v>Managed Grazing</v>
      </c>
      <c r="AH125" s="99"/>
      <c r="AI125" s="100"/>
      <c r="AJ125" s="104"/>
      <c r="AK125" s="55"/>
      <c r="AL125" s="56"/>
      <c r="AM125" s="226" t="str">
        <f t="shared" ref="AM125:AM131" si="351">$B125</f>
        <v>Managed Grazing</v>
      </c>
      <c r="AN125" s="99"/>
      <c r="AO125" s="100"/>
      <c r="AP125" s="104"/>
      <c r="AQ125" s="55"/>
      <c r="AR125" s="56"/>
      <c r="AS125" s="176"/>
      <c r="AT125" s="226" t="str">
        <f t="shared" ref="AT125:AT131" si="352">$B125</f>
        <v>Managed Grazing</v>
      </c>
      <c r="AU125" s="99"/>
      <c r="AV125" s="100"/>
      <c r="AW125" s="104"/>
      <c r="AX125" s="55"/>
      <c r="AY125" s="56"/>
      <c r="AZ125" s="226" t="str">
        <f t="shared" ref="AZ125:AZ131" si="353">$B125</f>
        <v>Managed Grazing</v>
      </c>
      <c r="BA125" s="99"/>
      <c r="BB125" s="100"/>
      <c r="BC125" s="104"/>
      <c r="BD125" s="55"/>
      <c r="BE125" s="56"/>
      <c r="BF125" s="226" t="str">
        <f t="shared" ref="BF125:BF131" si="354">$B125</f>
        <v>Managed Grazing</v>
      </c>
      <c r="BG125" s="102"/>
      <c r="BH125" s="103"/>
      <c r="BI125" s="104"/>
      <c r="BJ125" s="41"/>
      <c r="BK125" s="42"/>
      <c r="BL125" s="226" t="str">
        <f t="shared" ref="BL125:BL131" si="355">$B125</f>
        <v>Managed Grazing</v>
      </c>
      <c r="BM125" s="99"/>
      <c r="BN125" s="100"/>
      <c r="BO125" s="104"/>
      <c r="BP125" s="55"/>
      <c r="BQ125" s="56"/>
      <c r="BR125" s="226" t="str">
        <f t="shared" ref="BR125:BR131" si="356">$B125</f>
        <v>Managed Grazing</v>
      </c>
      <c r="BS125" s="99"/>
      <c r="BT125" s="100"/>
      <c r="BU125" s="104"/>
      <c r="BV125" s="55"/>
      <c r="BW125" s="56"/>
      <c r="BX125" s="226" t="str">
        <f t="shared" ref="BX125:BX131" si="357">$B125</f>
        <v>Managed Grazing</v>
      </c>
      <c r="BY125" s="99"/>
      <c r="BZ125" s="100"/>
      <c r="CA125" s="104"/>
      <c r="CB125" s="55"/>
      <c r="CC125" s="56"/>
      <c r="CD125" s="226" t="str">
        <f t="shared" ref="CD125:CD131" si="358">$B125</f>
        <v>Managed Grazing</v>
      </c>
      <c r="CE125" s="99"/>
      <c r="CF125" s="100"/>
      <c r="CG125" s="104"/>
      <c r="CH125" s="55"/>
      <c r="CI125" s="56"/>
      <c r="CJ125" s="176">
        <f t="shared" ref="CJ125:CJ131" si="359">SUM(AV125+BB125+BH125+BN125+BT125+BZ125+CF125)+SUM(AY125+BE125+BK125+BQ125+BW125+CC125+CI125)</f>
        <v>0</v>
      </c>
      <c r="CK125" s="230" t="str">
        <f t="shared" si="288"/>
        <v>Managed Grazing</v>
      </c>
      <c r="CL125" s="99"/>
      <c r="CM125" s="100"/>
      <c r="CN125" s="104"/>
      <c r="CO125" s="55"/>
      <c r="CP125" s="56"/>
      <c r="CQ125" s="226" t="str">
        <f t="shared" ref="CQ125:CQ131" si="360">$B125</f>
        <v>Managed Grazing</v>
      </c>
      <c r="CR125" s="99"/>
      <c r="CS125" s="100"/>
      <c r="CT125" s="104"/>
      <c r="CU125" s="55"/>
      <c r="CV125" s="56"/>
      <c r="CW125" s="226" t="str">
        <f t="shared" ref="CW125:CW131" si="361">$B125</f>
        <v>Managed Grazing</v>
      </c>
      <c r="CX125" s="102"/>
      <c r="CY125" s="103"/>
      <c r="CZ125" s="106"/>
      <c r="DA125" s="41"/>
      <c r="DB125" s="42"/>
      <c r="DC125" s="226" t="str">
        <f t="shared" ref="DC125:DC131" si="362">$B125</f>
        <v>Managed Grazing</v>
      </c>
      <c r="DD125" s="102"/>
      <c r="DE125" s="103"/>
      <c r="DF125" s="106"/>
      <c r="DG125" s="41"/>
      <c r="DH125" s="42"/>
      <c r="DI125" s="226" t="str">
        <f t="shared" ref="DI125:DI131" si="363">$B125</f>
        <v>Managed Grazing</v>
      </c>
      <c r="DJ125" s="99"/>
      <c r="DK125" s="100"/>
      <c r="DL125" s="104"/>
      <c r="DM125" s="55"/>
      <c r="DN125" s="56"/>
      <c r="DO125" s="226" t="str">
        <f t="shared" ref="DO125:DO131" si="364">$B125</f>
        <v>Managed Grazing</v>
      </c>
      <c r="DP125" s="102"/>
      <c r="DQ125" s="103"/>
      <c r="DR125" s="106"/>
      <c r="DS125" s="41"/>
      <c r="DT125" s="42"/>
      <c r="DU125" s="226" t="str">
        <f t="shared" ref="DU125:DU131" si="365">$B125</f>
        <v>Managed Grazing</v>
      </c>
      <c r="DV125" s="102"/>
      <c r="DW125" s="103"/>
      <c r="DX125" s="106"/>
      <c r="DY125" s="41"/>
      <c r="DZ125" s="42"/>
      <c r="EA125" s="176">
        <f t="shared" si="286"/>
        <v>0</v>
      </c>
      <c r="EB125" s="226" t="str">
        <f t="shared" ref="EB125:EB131" si="366">$B125</f>
        <v>Managed Grazing</v>
      </c>
      <c r="EC125" s="125"/>
      <c r="ED125" s="126"/>
      <c r="EE125" s="113"/>
      <c r="EF125" s="51"/>
      <c r="EG125" s="52"/>
      <c r="EH125" s="226" t="str">
        <f t="shared" ref="EH125:EH131" si="367">$B125</f>
        <v>Managed Grazing</v>
      </c>
      <c r="EI125" s="125"/>
      <c r="EJ125" s="126"/>
      <c r="EK125" s="113"/>
      <c r="EL125" s="51"/>
      <c r="EM125" s="52"/>
      <c r="EN125" s="226" t="str">
        <f t="shared" ref="EN125:EN131" si="368">$B125</f>
        <v>Managed Grazing</v>
      </c>
      <c r="EO125" s="102"/>
      <c r="EP125" s="103"/>
      <c r="EQ125" s="106"/>
      <c r="ER125" s="41"/>
      <c r="ES125" s="42"/>
      <c r="ET125" s="226" t="str">
        <f t="shared" ref="ET125:ET131" si="369">$B125</f>
        <v>Managed Grazing</v>
      </c>
      <c r="EU125" s="102"/>
      <c r="EV125" s="103"/>
      <c r="EW125" s="106"/>
      <c r="EX125" s="41"/>
      <c r="EY125" s="42"/>
      <c r="EZ125" s="226" t="str">
        <f t="shared" ref="EZ125:EZ131" si="370">$B125</f>
        <v>Managed Grazing</v>
      </c>
      <c r="FA125" s="99"/>
      <c r="FB125" s="100"/>
      <c r="FC125" s="104"/>
      <c r="FD125" s="55"/>
      <c r="FE125" s="56"/>
      <c r="FF125" s="226" t="str">
        <f t="shared" ref="FF125:FF131" si="371">$B125</f>
        <v>Managed Grazing</v>
      </c>
      <c r="FG125" s="102"/>
      <c r="FH125" s="103"/>
      <c r="FI125" s="106"/>
      <c r="FJ125" s="41"/>
      <c r="FK125" s="42"/>
      <c r="FL125" s="226" t="str">
        <f t="shared" ref="FL125:FL131" si="372">$B125</f>
        <v>Managed Grazing</v>
      </c>
      <c r="FM125" s="102"/>
      <c r="FN125" s="103"/>
      <c r="FO125" s="106"/>
      <c r="FP125" s="41"/>
      <c r="FQ125" s="42"/>
      <c r="FR125" s="176">
        <f t="shared" si="287"/>
        <v>0</v>
      </c>
      <c r="FS125" s="32"/>
      <c r="FT125" s="34"/>
      <c r="FU125" s="34"/>
      <c r="FV125" s="38"/>
      <c r="FW125" s="37"/>
    </row>
    <row r="126" spans="1:179" ht="12.6" customHeight="1">
      <c r="A126" s="324"/>
      <c r="B126" s="195" t="s">
        <v>97</v>
      </c>
      <c r="C126" s="226" t="str">
        <f t="shared" si="345"/>
        <v>Tropical Tree Staples</v>
      </c>
      <c r="D126" s="102"/>
      <c r="E126" s="103"/>
      <c r="F126" s="106"/>
      <c r="G126" s="41"/>
      <c r="H126" s="42"/>
      <c r="I126" s="226" t="str">
        <f t="shared" si="346"/>
        <v>Tropical Tree Staples</v>
      </c>
      <c r="J126" s="102"/>
      <c r="K126" s="103"/>
      <c r="L126" s="106"/>
      <c r="M126" s="41"/>
      <c r="N126" s="42"/>
      <c r="O126" s="226" t="str">
        <f t="shared" si="347"/>
        <v>Tropical Tree Staples</v>
      </c>
      <c r="P126" s="99"/>
      <c r="Q126" s="100"/>
      <c r="R126" s="104"/>
      <c r="S126" s="55"/>
      <c r="T126" s="56"/>
      <c r="U126" s="226" t="str">
        <f t="shared" si="348"/>
        <v>Tropical Tree Staples</v>
      </c>
      <c r="V126" s="99"/>
      <c r="W126" s="100"/>
      <c r="X126" s="104"/>
      <c r="Y126" s="55"/>
      <c r="Z126" s="56"/>
      <c r="AA126" s="226" t="str">
        <f t="shared" si="349"/>
        <v>Tropical Tree Staples</v>
      </c>
      <c r="AB126" s="99"/>
      <c r="AC126" s="100"/>
      <c r="AD126" s="104"/>
      <c r="AE126" s="55"/>
      <c r="AF126" s="56"/>
      <c r="AG126" s="226" t="str">
        <f t="shared" si="350"/>
        <v>Tropical Tree Staples</v>
      </c>
      <c r="AH126" s="99"/>
      <c r="AI126" s="100"/>
      <c r="AJ126" s="104"/>
      <c r="AK126" s="55"/>
      <c r="AL126" s="56"/>
      <c r="AM126" s="226" t="str">
        <f t="shared" si="351"/>
        <v>Tropical Tree Staples</v>
      </c>
      <c r="AN126" s="99"/>
      <c r="AO126" s="100"/>
      <c r="AP126" s="104"/>
      <c r="AQ126" s="55"/>
      <c r="AR126" s="56"/>
      <c r="AS126" s="176"/>
      <c r="AT126" s="226" t="str">
        <f t="shared" si="352"/>
        <v>Tropical Tree Staples</v>
      </c>
      <c r="AU126" s="99"/>
      <c r="AV126" s="100"/>
      <c r="AW126" s="104"/>
      <c r="AX126" s="55"/>
      <c r="AY126" s="56"/>
      <c r="AZ126" s="226" t="str">
        <f t="shared" si="353"/>
        <v>Tropical Tree Staples</v>
      </c>
      <c r="BA126" s="99"/>
      <c r="BB126" s="100"/>
      <c r="BC126" s="104"/>
      <c r="BD126" s="55"/>
      <c r="BE126" s="56"/>
      <c r="BF126" s="226" t="str">
        <f t="shared" si="354"/>
        <v>Tropical Tree Staples</v>
      </c>
      <c r="BG126" s="102"/>
      <c r="BH126" s="103"/>
      <c r="BI126" s="104"/>
      <c r="BJ126" s="41"/>
      <c r="BK126" s="42"/>
      <c r="BL126" s="226" t="str">
        <f t="shared" si="355"/>
        <v>Tropical Tree Staples</v>
      </c>
      <c r="BM126" s="99"/>
      <c r="BN126" s="100"/>
      <c r="BO126" s="104"/>
      <c r="BP126" s="55"/>
      <c r="BQ126" s="56"/>
      <c r="BR126" s="226" t="str">
        <f t="shared" si="356"/>
        <v>Tropical Tree Staples</v>
      </c>
      <c r="BS126" s="99"/>
      <c r="BT126" s="100"/>
      <c r="BU126" s="104"/>
      <c r="BV126" s="55"/>
      <c r="BW126" s="56"/>
      <c r="BX126" s="226" t="str">
        <f t="shared" si="357"/>
        <v>Tropical Tree Staples</v>
      </c>
      <c r="BY126" s="99"/>
      <c r="BZ126" s="100"/>
      <c r="CA126" s="104"/>
      <c r="CB126" s="55"/>
      <c r="CC126" s="56"/>
      <c r="CD126" s="226" t="str">
        <f t="shared" si="358"/>
        <v>Tropical Tree Staples</v>
      </c>
      <c r="CE126" s="99"/>
      <c r="CF126" s="100"/>
      <c r="CG126" s="104"/>
      <c r="CH126" s="55"/>
      <c r="CI126" s="56"/>
      <c r="CJ126" s="176">
        <f t="shared" si="359"/>
        <v>0</v>
      </c>
      <c r="CK126" s="230" t="str">
        <f t="shared" si="288"/>
        <v>Tropical Tree Staples</v>
      </c>
      <c r="CL126" s="102"/>
      <c r="CM126" s="100"/>
      <c r="CN126" s="111"/>
      <c r="CO126" s="55"/>
      <c r="CP126" s="56"/>
      <c r="CQ126" s="226" t="str">
        <f t="shared" si="360"/>
        <v>Tropical Tree Staples</v>
      </c>
      <c r="CR126" s="102"/>
      <c r="CS126" s="100"/>
      <c r="CT126" s="111"/>
      <c r="CU126" s="55"/>
      <c r="CV126" s="56"/>
      <c r="CW126" s="226" t="str">
        <f t="shared" si="361"/>
        <v>Tropical Tree Staples</v>
      </c>
      <c r="CX126" s="102"/>
      <c r="CY126" s="100"/>
      <c r="CZ126" s="111"/>
      <c r="DA126" s="55"/>
      <c r="DB126" s="56"/>
      <c r="DC126" s="226" t="str">
        <f t="shared" si="362"/>
        <v>Tropical Tree Staples</v>
      </c>
      <c r="DD126" s="102"/>
      <c r="DE126" s="100"/>
      <c r="DF126" s="111"/>
      <c r="DG126" s="55"/>
      <c r="DH126" s="56"/>
      <c r="DI126" s="226" t="str">
        <f t="shared" si="363"/>
        <v>Tropical Tree Staples</v>
      </c>
      <c r="DJ126" s="102"/>
      <c r="DK126" s="100"/>
      <c r="DL126" s="111"/>
      <c r="DM126" s="55"/>
      <c r="DN126" s="56"/>
      <c r="DO126" s="226" t="str">
        <f t="shared" si="364"/>
        <v>Tropical Tree Staples</v>
      </c>
      <c r="DP126" s="102"/>
      <c r="DQ126" s="100"/>
      <c r="DR126" s="111"/>
      <c r="DS126" s="55"/>
      <c r="DT126" s="56"/>
      <c r="DU126" s="226" t="str">
        <f t="shared" si="365"/>
        <v>Tropical Tree Staples</v>
      </c>
      <c r="DV126" s="102"/>
      <c r="DW126" s="100"/>
      <c r="DX126" s="111"/>
      <c r="DY126" s="55"/>
      <c r="DZ126" s="56"/>
      <c r="EA126" s="176">
        <f t="shared" si="286"/>
        <v>0</v>
      </c>
      <c r="EB126" s="226" t="str">
        <f t="shared" si="366"/>
        <v>Tropical Tree Staples</v>
      </c>
      <c r="EC126" s="102"/>
      <c r="ED126" s="126"/>
      <c r="EE126" s="111"/>
      <c r="EF126" s="51"/>
      <c r="EG126" s="52"/>
      <c r="EH126" s="226" t="str">
        <f t="shared" si="367"/>
        <v>Tropical Tree Staples</v>
      </c>
      <c r="EI126" s="102"/>
      <c r="EJ126" s="126"/>
      <c r="EK126" s="111"/>
      <c r="EL126" s="51"/>
      <c r="EM126" s="52"/>
      <c r="EN126" s="226" t="str">
        <f t="shared" si="368"/>
        <v>Tropical Tree Staples</v>
      </c>
      <c r="EO126" s="102"/>
      <c r="EP126" s="126"/>
      <c r="EQ126" s="111"/>
      <c r="ER126" s="51"/>
      <c r="ES126" s="52"/>
      <c r="ET126" s="226" t="str">
        <f t="shared" si="369"/>
        <v>Tropical Tree Staples</v>
      </c>
      <c r="EU126" s="102"/>
      <c r="EV126" s="126"/>
      <c r="EW126" s="111"/>
      <c r="EX126" s="51"/>
      <c r="EY126" s="52"/>
      <c r="EZ126" s="226" t="str">
        <f t="shared" si="370"/>
        <v>Tropical Tree Staples</v>
      </c>
      <c r="FA126" s="102"/>
      <c r="FB126" s="126"/>
      <c r="FC126" s="111"/>
      <c r="FD126" s="51"/>
      <c r="FE126" s="52"/>
      <c r="FF126" s="226" t="str">
        <f t="shared" si="371"/>
        <v>Tropical Tree Staples</v>
      </c>
      <c r="FG126" s="102"/>
      <c r="FH126" s="126"/>
      <c r="FI126" s="111"/>
      <c r="FJ126" s="51"/>
      <c r="FK126" s="52"/>
      <c r="FL126" s="226" t="str">
        <f t="shared" si="372"/>
        <v>Tropical Tree Staples</v>
      </c>
      <c r="FM126" s="102"/>
      <c r="FN126" s="126"/>
      <c r="FO126" s="111"/>
      <c r="FP126" s="51"/>
      <c r="FQ126" s="52"/>
      <c r="FR126" s="176">
        <f t="shared" si="287"/>
        <v>0</v>
      </c>
      <c r="FS126" s="34"/>
      <c r="FT126" s="34"/>
      <c r="FU126" s="34"/>
      <c r="FV126" s="33"/>
      <c r="FW126" s="37"/>
    </row>
    <row r="127" spans="1:179" ht="12.6" customHeight="1">
      <c r="A127" s="324"/>
      <c r="B127" s="222" t="s">
        <v>103</v>
      </c>
      <c r="C127" s="226" t="str">
        <f t="shared" si="345"/>
        <v>Farmland Restoration</v>
      </c>
      <c r="D127" s="102"/>
      <c r="E127" s="103"/>
      <c r="F127" s="106"/>
      <c r="G127" s="41"/>
      <c r="H127" s="42"/>
      <c r="I127" s="226" t="str">
        <f t="shared" si="346"/>
        <v>Farmland Restoration</v>
      </c>
      <c r="J127" s="102"/>
      <c r="K127" s="103"/>
      <c r="L127" s="106"/>
      <c r="M127" s="41"/>
      <c r="N127" s="42"/>
      <c r="O127" s="226" t="str">
        <f t="shared" si="347"/>
        <v>Farmland Restoration</v>
      </c>
      <c r="P127" s="102"/>
      <c r="Q127" s="103"/>
      <c r="R127" s="106"/>
      <c r="S127" s="41"/>
      <c r="T127" s="42"/>
      <c r="U127" s="226" t="str">
        <f t="shared" si="348"/>
        <v>Farmland Restoration</v>
      </c>
      <c r="V127" s="102"/>
      <c r="W127" s="103"/>
      <c r="X127" s="106"/>
      <c r="Y127" s="41"/>
      <c r="Z127" s="42"/>
      <c r="AA127" s="226" t="str">
        <f t="shared" si="349"/>
        <v>Farmland Restoration</v>
      </c>
      <c r="AB127" s="102"/>
      <c r="AC127" s="103"/>
      <c r="AD127" s="106"/>
      <c r="AE127" s="41"/>
      <c r="AF127" s="42"/>
      <c r="AG127" s="226" t="str">
        <f t="shared" si="350"/>
        <v>Farmland Restoration</v>
      </c>
      <c r="AH127" s="102"/>
      <c r="AI127" s="103"/>
      <c r="AJ127" s="106"/>
      <c r="AK127" s="41"/>
      <c r="AL127" s="42"/>
      <c r="AM127" s="226" t="str">
        <f t="shared" si="351"/>
        <v>Farmland Restoration</v>
      </c>
      <c r="AN127" s="102"/>
      <c r="AO127" s="103"/>
      <c r="AP127" s="106"/>
      <c r="AQ127" s="41"/>
      <c r="AR127" s="42"/>
      <c r="AS127" s="176"/>
      <c r="AT127" s="226" t="str">
        <f t="shared" si="352"/>
        <v>Farmland Restoration</v>
      </c>
      <c r="AU127" s="102"/>
      <c r="AV127" s="100"/>
      <c r="AW127" s="106"/>
      <c r="AX127" s="55"/>
      <c r="AY127" s="56"/>
      <c r="AZ127" s="226" t="str">
        <f t="shared" si="353"/>
        <v>Farmland Restoration</v>
      </c>
      <c r="BA127" s="102"/>
      <c r="BB127" s="100"/>
      <c r="BC127" s="106"/>
      <c r="BD127" s="55"/>
      <c r="BE127" s="56"/>
      <c r="BF127" s="226" t="str">
        <f t="shared" si="354"/>
        <v>Farmland Restoration</v>
      </c>
      <c r="BG127" s="102"/>
      <c r="BH127" s="103"/>
      <c r="BI127" s="106"/>
      <c r="BJ127" s="41"/>
      <c r="BK127" s="42"/>
      <c r="BL127" s="226" t="str">
        <f t="shared" si="355"/>
        <v>Farmland Restoration</v>
      </c>
      <c r="BM127" s="102"/>
      <c r="BN127" s="100"/>
      <c r="BO127" s="106"/>
      <c r="BP127" s="55"/>
      <c r="BQ127" s="56"/>
      <c r="BR127" s="226" t="str">
        <f t="shared" si="356"/>
        <v>Farmland Restoration</v>
      </c>
      <c r="BS127" s="102"/>
      <c r="BT127" s="100"/>
      <c r="BU127" s="106"/>
      <c r="BV127" s="55"/>
      <c r="BW127" s="56"/>
      <c r="BX127" s="226" t="str">
        <f t="shared" si="357"/>
        <v>Farmland Restoration</v>
      </c>
      <c r="BY127" s="102"/>
      <c r="BZ127" s="100"/>
      <c r="CA127" s="106"/>
      <c r="CB127" s="55"/>
      <c r="CC127" s="56"/>
      <c r="CD127" s="226" t="str">
        <f t="shared" si="358"/>
        <v>Farmland Restoration</v>
      </c>
      <c r="CE127" s="102"/>
      <c r="CF127" s="100"/>
      <c r="CG127" s="106"/>
      <c r="CH127" s="55"/>
      <c r="CI127" s="56"/>
      <c r="CJ127" s="176">
        <f t="shared" si="359"/>
        <v>0</v>
      </c>
      <c r="CK127" s="230" t="str">
        <f t="shared" si="288"/>
        <v>Farmland Restoration</v>
      </c>
      <c r="CL127" s="102"/>
      <c r="CM127" s="103"/>
      <c r="CN127" s="106"/>
      <c r="CO127" s="41"/>
      <c r="CP127" s="42"/>
      <c r="CQ127" s="226" t="str">
        <f t="shared" si="360"/>
        <v>Farmland Restoration</v>
      </c>
      <c r="CR127" s="102"/>
      <c r="CS127" s="103"/>
      <c r="CT127" s="106"/>
      <c r="CU127" s="41"/>
      <c r="CV127" s="42"/>
      <c r="CW127" s="226" t="str">
        <f t="shared" si="361"/>
        <v>Farmland Restoration</v>
      </c>
      <c r="CX127" s="101"/>
      <c r="CY127" s="100"/>
      <c r="CZ127" s="104"/>
      <c r="DA127" s="55"/>
      <c r="DB127" s="56"/>
      <c r="DC127" s="226" t="str">
        <f t="shared" si="362"/>
        <v>Farmland Restoration</v>
      </c>
      <c r="DD127" s="119"/>
      <c r="DE127" s="103"/>
      <c r="DF127" s="106"/>
      <c r="DG127" s="41"/>
      <c r="DH127" s="42"/>
      <c r="DI127" s="226" t="str">
        <f t="shared" si="363"/>
        <v>Farmland Restoration</v>
      </c>
      <c r="DJ127" s="125"/>
      <c r="DK127" s="126"/>
      <c r="DL127" s="113"/>
      <c r="DM127" s="51"/>
      <c r="DN127" s="52"/>
      <c r="DO127" s="226" t="str">
        <f t="shared" si="364"/>
        <v>Farmland Restoration</v>
      </c>
      <c r="DP127" s="131"/>
      <c r="DQ127" s="130"/>
      <c r="DR127" s="116"/>
      <c r="DS127" s="57"/>
      <c r="DT127" s="58"/>
      <c r="DU127" s="226" t="str">
        <f t="shared" si="365"/>
        <v>Farmland Restoration</v>
      </c>
      <c r="DV127" s="119"/>
      <c r="DW127" s="103"/>
      <c r="DX127" s="106"/>
      <c r="DY127" s="41"/>
      <c r="DZ127" s="42"/>
      <c r="EA127" s="176">
        <f t="shared" si="286"/>
        <v>0</v>
      </c>
      <c r="EB127" s="226" t="str">
        <f t="shared" si="366"/>
        <v>Farmland Restoration</v>
      </c>
      <c r="EC127" s="125"/>
      <c r="ED127" s="126"/>
      <c r="EE127" s="113"/>
      <c r="EF127" s="51"/>
      <c r="EG127" s="52"/>
      <c r="EH127" s="226" t="str">
        <f t="shared" si="367"/>
        <v>Farmland Restoration</v>
      </c>
      <c r="EI127" s="125"/>
      <c r="EJ127" s="126"/>
      <c r="EK127" s="113"/>
      <c r="EL127" s="51"/>
      <c r="EM127" s="52"/>
      <c r="EN127" s="226" t="str">
        <f t="shared" si="368"/>
        <v>Farmland Restoration</v>
      </c>
      <c r="EO127" s="101"/>
      <c r="EP127" s="100"/>
      <c r="EQ127" s="104"/>
      <c r="ER127" s="55"/>
      <c r="ES127" s="56"/>
      <c r="ET127" s="226" t="str">
        <f t="shared" si="369"/>
        <v>Farmland Restoration</v>
      </c>
      <c r="EU127" s="101"/>
      <c r="EV127" s="100"/>
      <c r="EW127" s="104"/>
      <c r="EX127" s="55"/>
      <c r="EY127" s="56"/>
      <c r="EZ127" s="226" t="str">
        <f t="shared" si="370"/>
        <v>Farmland Restoration</v>
      </c>
      <c r="FA127" s="102"/>
      <c r="FB127" s="103"/>
      <c r="FC127" s="106"/>
      <c r="FD127" s="41"/>
      <c r="FE127" s="42"/>
      <c r="FF127" s="226" t="str">
        <f t="shared" si="371"/>
        <v>Farmland Restoration</v>
      </c>
      <c r="FG127" s="131"/>
      <c r="FH127" s="130"/>
      <c r="FI127" s="116"/>
      <c r="FJ127" s="57"/>
      <c r="FK127" s="58"/>
      <c r="FL127" s="226" t="str">
        <f t="shared" si="372"/>
        <v>Farmland Restoration</v>
      </c>
      <c r="FM127" s="131"/>
      <c r="FN127" s="130"/>
      <c r="FO127" s="116"/>
      <c r="FP127" s="57"/>
      <c r="FQ127" s="58"/>
      <c r="FR127" s="176">
        <f t="shared" si="287"/>
        <v>0</v>
      </c>
      <c r="FS127" s="32"/>
      <c r="FT127" s="34"/>
      <c r="FU127" s="34"/>
      <c r="FV127" s="33"/>
      <c r="FW127" s="37"/>
    </row>
    <row r="128" spans="1:179" ht="12.6" customHeight="1">
      <c r="A128" s="324"/>
      <c r="B128" s="195" t="s">
        <v>96</v>
      </c>
      <c r="C128" s="226" t="str">
        <f t="shared" si="345"/>
        <v>Perennial Bioenergy Crops</v>
      </c>
      <c r="D128" s="103"/>
      <c r="E128" s="103"/>
      <c r="F128" s="108"/>
      <c r="G128" s="40"/>
      <c r="H128" s="42"/>
      <c r="I128" s="226" t="str">
        <f t="shared" si="346"/>
        <v>Perennial Bioenergy Crops</v>
      </c>
      <c r="J128" s="103"/>
      <c r="K128" s="103"/>
      <c r="L128" s="108"/>
      <c r="M128" s="40"/>
      <c r="N128" s="42"/>
      <c r="O128" s="226" t="str">
        <f t="shared" si="347"/>
        <v>Perennial Bioenergy Crops</v>
      </c>
      <c r="P128" s="100"/>
      <c r="Q128" s="100"/>
      <c r="R128" s="105"/>
      <c r="S128" s="54"/>
      <c r="T128" s="56"/>
      <c r="U128" s="226" t="str">
        <f t="shared" si="348"/>
        <v>Perennial Bioenergy Crops</v>
      </c>
      <c r="V128" s="101"/>
      <c r="W128" s="100"/>
      <c r="X128" s="105"/>
      <c r="Y128" s="54"/>
      <c r="Z128" s="56"/>
      <c r="AA128" s="226" t="str">
        <f t="shared" si="349"/>
        <v>Perennial Bioenergy Crops</v>
      </c>
      <c r="AB128" s="100"/>
      <c r="AC128" s="100"/>
      <c r="AD128" s="105"/>
      <c r="AE128" s="54"/>
      <c r="AF128" s="56"/>
      <c r="AG128" s="226" t="str">
        <f t="shared" si="350"/>
        <v>Perennial Bioenergy Crops</v>
      </c>
      <c r="AH128" s="100"/>
      <c r="AI128" s="100"/>
      <c r="AJ128" s="105"/>
      <c r="AK128" s="54"/>
      <c r="AL128" s="56"/>
      <c r="AM128" s="226" t="str">
        <f t="shared" si="351"/>
        <v>Perennial Bioenergy Crops</v>
      </c>
      <c r="AN128" s="100"/>
      <c r="AO128" s="100"/>
      <c r="AP128" s="105"/>
      <c r="AQ128" s="54"/>
      <c r="AR128" s="56"/>
      <c r="AS128" s="176"/>
      <c r="AT128" s="226" t="str">
        <f t="shared" si="352"/>
        <v>Perennial Bioenergy Crops</v>
      </c>
      <c r="AU128" s="99"/>
      <c r="AV128" s="100"/>
      <c r="AW128" s="104"/>
      <c r="AX128" s="55"/>
      <c r="AY128" s="56"/>
      <c r="AZ128" s="226" t="str">
        <f t="shared" si="353"/>
        <v>Perennial Bioenergy Crops</v>
      </c>
      <c r="BA128" s="99"/>
      <c r="BB128" s="100"/>
      <c r="BC128" s="104"/>
      <c r="BD128" s="55"/>
      <c r="BE128" s="56"/>
      <c r="BF128" s="226" t="str">
        <f t="shared" si="354"/>
        <v>Perennial Bioenergy Crops</v>
      </c>
      <c r="BG128" s="99"/>
      <c r="BH128" s="103"/>
      <c r="BI128" s="104"/>
      <c r="BJ128" s="41"/>
      <c r="BK128" s="42"/>
      <c r="BL128" s="226" t="str">
        <f t="shared" si="355"/>
        <v>Perennial Bioenergy Crops</v>
      </c>
      <c r="BM128" s="99"/>
      <c r="BN128" s="100"/>
      <c r="BO128" s="104"/>
      <c r="BP128" s="55"/>
      <c r="BQ128" s="56"/>
      <c r="BR128" s="226" t="str">
        <f t="shared" si="356"/>
        <v>Perennial Bioenergy Crops</v>
      </c>
      <c r="BS128" s="99"/>
      <c r="BT128" s="100"/>
      <c r="BU128" s="104"/>
      <c r="BV128" s="55"/>
      <c r="BW128" s="56"/>
      <c r="BX128" s="226" t="str">
        <f t="shared" si="357"/>
        <v>Perennial Bioenergy Crops</v>
      </c>
      <c r="BY128" s="99"/>
      <c r="BZ128" s="100"/>
      <c r="CA128" s="104"/>
      <c r="CB128" s="55"/>
      <c r="CC128" s="56"/>
      <c r="CD128" s="226" t="str">
        <f t="shared" si="358"/>
        <v>Perennial Bioenergy Crops</v>
      </c>
      <c r="CE128" s="99"/>
      <c r="CF128" s="100"/>
      <c r="CG128" s="104"/>
      <c r="CH128" s="55"/>
      <c r="CI128" s="56"/>
      <c r="CJ128" s="176">
        <f t="shared" si="359"/>
        <v>0</v>
      </c>
      <c r="CK128" s="230" t="str">
        <f t="shared" si="288"/>
        <v>Perennial Bioenergy Crops</v>
      </c>
      <c r="CL128" s="99"/>
      <c r="CM128" s="100"/>
      <c r="CN128" s="104"/>
      <c r="CO128" s="55"/>
      <c r="CP128" s="56"/>
      <c r="CQ128" s="226" t="str">
        <f t="shared" si="360"/>
        <v>Perennial Bioenergy Crops</v>
      </c>
      <c r="CR128" s="99"/>
      <c r="CS128" s="100"/>
      <c r="CT128" s="104"/>
      <c r="CU128" s="55"/>
      <c r="CV128" s="56"/>
      <c r="CW128" s="226" t="str">
        <f t="shared" si="361"/>
        <v>Perennial Bioenergy Crops</v>
      </c>
      <c r="CX128" s="99"/>
      <c r="CY128" s="100"/>
      <c r="CZ128" s="104"/>
      <c r="DA128" s="55"/>
      <c r="DB128" s="56"/>
      <c r="DC128" s="226" t="str">
        <f t="shared" si="362"/>
        <v>Perennial Bioenergy Crops</v>
      </c>
      <c r="DD128" s="99"/>
      <c r="DE128" s="100"/>
      <c r="DF128" s="104"/>
      <c r="DG128" s="55"/>
      <c r="DH128" s="56"/>
      <c r="DI128" s="226" t="str">
        <f t="shared" si="363"/>
        <v>Perennial Bioenergy Crops</v>
      </c>
      <c r="DJ128" s="99"/>
      <c r="DK128" s="100"/>
      <c r="DL128" s="104"/>
      <c r="DM128" s="55"/>
      <c r="DN128" s="56"/>
      <c r="DO128" s="226" t="str">
        <f t="shared" si="364"/>
        <v>Perennial Bioenergy Crops</v>
      </c>
      <c r="DP128" s="99"/>
      <c r="DQ128" s="100"/>
      <c r="DR128" s="104"/>
      <c r="DS128" s="55"/>
      <c r="DT128" s="56"/>
      <c r="DU128" s="226" t="str">
        <f t="shared" si="365"/>
        <v>Perennial Bioenergy Crops</v>
      </c>
      <c r="DV128" s="99"/>
      <c r="DW128" s="100"/>
      <c r="DX128" s="104"/>
      <c r="DY128" s="55"/>
      <c r="DZ128" s="56"/>
      <c r="EA128" s="176">
        <f t="shared" si="286"/>
        <v>0</v>
      </c>
      <c r="EB128" s="226" t="str">
        <f t="shared" si="366"/>
        <v>Perennial Bioenergy Crops</v>
      </c>
      <c r="EC128" s="125"/>
      <c r="ED128" s="126"/>
      <c r="EE128" s="113"/>
      <c r="EF128" s="51"/>
      <c r="EG128" s="52"/>
      <c r="EH128" s="226" t="str">
        <f t="shared" si="367"/>
        <v>Perennial Bioenergy Crops</v>
      </c>
      <c r="EI128" s="125"/>
      <c r="EJ128" s="126"/>
      <c r="EK128" s="113"/>
      <c r="EL128" s="51"/>
      <c r="EM128" s="52"/>
      <c r="EN128" s="226" t="str">
        <f t="shared" si="368"/>
        <v>Perennial Bioenergy Crops</v>
      </c>
      <c r="EO128" s="99"/>
      <c r="EP128" s="100"/>
      <c r="EQ128" s="104"/>
      <c r="ER128" s="55"/>
      <c r="ES128" s="56"/>
      <c r="ET128" s="226" t="str">
        <f t="shared" si="369"/>
        <v>Perennial Bioenergy Crops</v>
      </c>
      <c r="EU128" s="99"/>
      <c r="EV128" s="100"/>
      <c r="EW128" s="104"/>
      <c r="EX128" s="55"/>
      <c r="EY128" s="56"/>
      <c r="EZ128" s="226" t="str">
        <f t="shared" si="370"/>
        <v>Perennial Bioenergy Crops</v>
      </c>
      <c r="FA128" s="99"/>
      <c r="FB128" s="100"/>
      <c r="FC128" s="104"/>
      <c r="FD128" s="55"/>
      <c r="FE128" s="56"/>
      <c r="FF128" s="226" t="str">
        <f t="shared" si="371"/>
        <v>Perennial Bioenergy Crops</v>
      </c>
      <c r="FG128" s="99"/>
      <c r="FH128" s="100"/>
      <c r="FI128" s="104"/>
      <c r="FJ128" s="55"/>
      <c r="FK128" s="56"/>
      <c r="FL128" s="226" t="str">
        <f t="shared" si="372"/>
        <v>Perennial Bioenergy Crops</v>
      </c>
      <c r="FM128" s="99"/>
      <c r="FN128" s="100"/>
      <c r="FO128" s="104"/>
      <c r="FP128" s="55"/>
      <c r="FQ128" s="56"/>
      <c r="FR128" s="176">
        <f t="shared" si="287"/>
        <v>0</v>
      </c>
      <c r="FS128" s="34"/>
      <c r="FT128" s="34"/>
      <c r="FU128" s="34"/>
      <c r="FV128" s="33"/>
      <c r="FW128" s="37"/>
    </row>
    <row r="129" spans="1:179" ht="12.6" customHeight="1">
      <c r="A129" s="324"/>
      <c r="B129" s="195" t="s">
        <v>552</v>
      </c>
      <c r="C129" s="226" t="str">
        <f t="shared" si="345"/>
        <v>Livestock Feed</v>
      </c>
      <c r="D129" s="103"/>
      <c r="E129" s="103"/>
      <c r="F129" s="108"/>
      <c r="G129" s="40"/>
      <c r="H129" s="42"/>
      <c r="I129" s="226" t="str">
        <f t="shared" si="346"/>
        <v>Livestock Feed</v>
      </c>
      <c r="J129" s="103"/>
      <c r="K129" s="103"/>
      <c r="L129" s="108"/>
      <c r="M129" s="40"/>
      <c r="N129" s="42"/>
      <c r="O129" s="226" t="str">
        <f t="shared" si="347"/>
        <v>Livestock Feed</v>
      </c>
      <c r="P129" s="100"/>
      <c r="Q129" s="100"/>
      <c r="R129" s="105"/>
      <c r="S129" s="54"/>
      <c r="T129" s="56"/>
      <c r="U129" s="226" t="str">
        <f t="shared" si="348"/>
        <v>Livestock Feed</v>
      </c>
      <c r="V129" s="100"/>
      <c r="W129" s="100"/>
      <c r="X129" s="105"/>
      <c r="Y129" s="54"/>
      <c r="Z129" s="56"/>
      <c r="AA129" s="226" t="str">
        <f t="shared" si="349"/>
        <v>Livestock Feed</v>
      </c>
      <c r="AB129" s="100"/>
      <c r="AC129" s="100"/>
      <c r="AD129" s="105"/>
      <c r="AE129" s="54"/>
      <c r="AF129" s="56"/>
      <c r="AG129" s="226" t="str">
        <f t="shared" si="350"/>
        <v>Livestock Feed</v>
      </c>
      <c r="AH129" s="100"/>
      <c r="AI129" s="100"/>
      <c r="AJ129" s="105"/>
      <c r="AK129" s="54"/>
      <c r="AL129" s="56"/>
      <c r="AM129" s="226" t="str">
        <f t="shared" si="351"/>
        <v>Livestock Feed</v>
      </c>
      <c r="AN129" s="100"/>
      <c r="AO129" s="100"/>
      <c r="AP129" s="105"/>
      <c r="AQ129" s="54"/>
      <c r="AR129" s="56"/>
      <c r="AS129" s="176"/>
      <c r="AT129" s="226" t="str">
        <f t="shared" si="352"/>
        <v>Livestock Feed</v>
      </c>
      <c r="AU129" s="100"/>
      <c r="AV129" s="100"/>
      <c r="AW129" s="105"/>
      <c r="AX129" s="55"/>
      <c r="AY129" s="56"/>
      <c r="AZ129" s="226" t="str">
        <f t="shared" si="353"/>
        <v>Livestock Feed</v>
      </c>
      <c r="BA129" s="100"/>
      <c r="BB129" s="100"/>
      <c r="BC129" s="105"/>
      <c r="BD129" s="55"/>
      <c r="BE129" s="56"/>
      <c r="BF129" s="226" t="str">
        <f t="shared" si="354"/>
        <v>Livestock Feed</v>
      </c>
      <c r="BG129" s="103"/>
      <c r="BH129" s="103"/>
      <c r="BI129" s="108"/>
      <c r="BJ129" s="41"/>
      <c r="BK129" s="42"/>
      <c r="BL129" s="226" t="str">
        <f t="shared" si="355"/>
        <v>Livestock Feed</v>
      </c>
      <c r="BM129" s="100"/>
      <c r="BN129" s="100"/>
      <c r="BO129" s="105"/>
      <c r="BP129" s="55"/>
      <c r="BQ129" s="56"/>
      <c r="BR129" s="226" t="str">
        <f t="shared" si="356"/>
        <v>Livestock Feed</v>
      </c>
      <c r="BS129" s="100"/>
      <c r="BT129" s="100"/>
      <c r="BU129" s="105"/>
      <c r="BV129" s="55"/>
      <c r="BW129" s="56"/>
      <c r="BX129" s="226" t="str">
        <f t="shared" si="357"/>
        <v>Livestock Feed</v>
      </c>
      <c r="BY129" s="100"/>
      <c r="BZ129" s="100"/>
      <c r="CA129" s="105"/>
      <c r="CB129" s="55"/>
      <c r="CC129" s="56"/>
      <c r="CD129" s="226" t="str">
        <f t="shared" si="358"/>
        <v>Livestock Feed</v>
      </c>
      <c r="CE129" s="100"/>
      <c r="CF129" s="100"/>
      <c r="CG129" s="105"/>
      <c r="CH129" s="55"/>
      <c r="CI129" s="56"/>
      <c r="CJ129" s="176"/>
      <c r="CK129" s="230" t="str">
        <f t="shared" si="288"/>
        <v>Livestock Feed</v>
      </c>
      <c r="CL129" s="101"/>
      <c r="CM129" s="100"/>
      <c r="CN129" s="115"/>
      <c r="CO129" s="55"/>
      <c r="CP129" s="56"/>
      <c r="CQ129" s="226" t="str">
        <f t="shared" si="360"/>
        <v>Livestock Feed</v>
      </c>
      <c r="CR129" s="101"/>
      <c r="CS129" s="100"/>
      <c r="CT129" s="115"/>
      <c r="CU129" s="55"/>
      <c r="CV129" s="56"/>
      <c r="CW129" s="226" t="str">
        <f t="shared" si="361"/>
        <v>Livestock Feed</v>
      </c>
      <c r="CX129" s="101"/>
      <c r="CY129" s="100"/>
      <c r="CZ129" s="115"/>
      <c r="DA129" s="55"/>
      <c r="DB129" s="56"/>
      <c r="DC129" s="226" t="str">
        <f t="shared" si="362"/>
        <v>Livestock Feed</v>
      </c>
      <c r="DD129" s="127"/>
      <c r="DE129" s="126"/>
      <c r="DF129" s="111"/>
      <c r="DG129" s="51"/>
      <c r="DH129" s="52"/>
      <c r="DI129" s="226" t="str">
        <f t="shared" si="363"/>
        <v>Livestock Feed</v>
      </c>
      <c r="DJ129" s="101"/>
      <c r="DK129" s="100"/>
      <c r="DL129" s="115"/>
      <c r="DM129" s="55"/>
      <c r="DN129" s="56"/>
      <c r="DO129" s="226" t="str">
        <f t="shared" si="364"/>
        <v>Livestock Feed</v>
      </c>
      <c r="DP129" s="119"/>
      <c r="DQ129" s="103"/>
      <c r="DR129" s="112"/>
      <c r="DS129" s="41"/>
      <c r="DT129" s="42"/>
      <c r="DU129" s="226" t="str">
        <f t="shared" si="365"/>
        <v>Livestock Feed</v>
      </c>
      <c r="DV129" s="119"/>
      <c r="DW129" s="103"/>
      <c r="DX129" s="112"/>
      <c r="DY129" s="41"/>
      <c r="DZ129" s="42"/>
      <c r="EA129" s="176"/>
      <c r="EB129" s="226" t="str">
        <f t="shared" si="366"/>
        <v>Livestock Feed</v>
      </c>
      <c r="EC129" s="127"/>
      <c r="ED129" s="126"/>
      <c r="EE129" s="111"/>
      <c r="EF129" s="51"/>
      <c r="EG129" s="52"/>
      <c r="EH129" s="226" t="str">
        <f t="shared" si="367"/>
        <v>Livestock Feed</v>
      </c>
      <c r="EI129" s="127"/>
      <c r="EJ129" s="126"/>
      <c r="EK129" s="111"/>
      <c r="EL129" s="51"/>
      <c r="EM129" s="52"/>
      <c r="EN129" s="226" t="str">
        <f t="shared" si="368"/>
        <v>Livestock Feed</v>
      </c>
      <c r="EO129" s="101"/>
      <c r="EP129" s="100"/>
      <c r="EQ129" s="115"/>
      <c r="ER129" s="55"/>
      <c r="ES129" s="56"/>
      <c r="ET129" s="226" t="str">
        <f t="shared" si="369"/>
        <v>Livestock Feed</v>
      </c>
      <c r="EU129" s="119"/>
      <c r="EV129" s="103"/>
      <c r="EW129" s="112"/>
      <c r="EX129" s="41"/>
      <c r="EY129" s="42"/>
      <c r="EZ129" s="226" t="str">
        <f t="shared" si="370"/>
        <v>Livestock Feed</v>
      </c>
      <c r="FA129" s="101"/>
      <c r="FB129" s="100"/>
      <c r="FC129" s="115"/>
      <c r="FD129" s="55"/>
      <c r="FE129" s="56"/>
      <c r="FF129" s="226" t="str">
        <f t="shared" si="371"/>
        <v>Livestock Feed</v>
      </c>
      <c r="FG129" s="119"/>
      <c r="FH129" s="103"/>
      <c r="FI129" s="112"/>
      <c r="FJ129" s="41"/>
      <c r="FK129" s="42"/>
      <c r="FL129" s="226" t="str">
        <f t="shared" si="372"/>
        <v>Livestock Feed</v>
      </c>
      <c r="FM129" s="119"/>
      <c r="FN129" s="103"/>
      <c r="FO129" s="112"/>
      <c r="FP129" s="41"/>
      <c r="FQ129" s="42"/>
      <c r="FR129" s="176"/>
      <c r="FS129" s="34"/>
      <c r="FT129" s="34"/>
      <c r="FU129" s="34"/>
      <c r="FV129" s="38"/>
      <c r="FW129" s="37"/>
    </row>
    <row r="130" spans="1:179" ht="12.6" customHeight="1">
      <c r="A130" s="324"/>
      <c r="B130" s="195" t="s">
        <v>1</v>
      </c>
      <c r="C130" s="226" t="str">
        <f>$B130</f>
        <v>SRI</v>
      </c>
      <c r="D130" s="103"/>
      <c r="E130" s="103"/>
      <c r="F130" s="108"/>
      <c r="G130" s="40"/>
      <c r="H130" s="42"/>
      <c r="I130" s="226" t="str">
        <f>$B130</f>
        <v>SRI</v>
      </c>
      <c r="J130" s="103"/>
      <c r="K130" s="103"/>
      <c r="L130" s="108"/>
      <c r="M130" s="40"/>
      <c r="N130" s="42"/>
      <c r="O130" s="226" t="str">
        <f>$B130</f>
        <v>SRI</v>
      </c>
      <c r="P130" s="100"/>
      <c r="Q130" s="100"/>
      <c r="R130" s="105"/>
      <c r="S130" s="54"/>
      <c r="T130" s="56"/>
      <c r="U130" s="226" t="str">
        <f>$B130</f>
        <v>SRI</v>
      </c>
      <c r="V130" s="100"/>
      <c r="W130" s="100"/>
      <c r="X130" s="105"/>
      <c r="Y130" s="54"/>
      <c r="Z130" s="56"/>
      <c r="AA130" s="226" t="str">
        <f>$B130</f>
        <v>SRI</v>
      </c>
      <c r="AB130" s="100"/>
      <c r="AC130" s="100"/>
      <c r="AD130" s="105"/>
      <c r="AE130" s="54"/>
      <c r="AF130" s="56"/>
      <c r="AG130" s="226" t="str">
        <f>$B130</f>
        <v>SRI</v>
      </c>
      <c r="AH130" s="100"/>
      <c r="AI130" s="100"/>
      <c r="AJ130" s="105"/>
      <c r="AK130" s="54"/>
      <c r="AL130" s="56"/>
      <c r="AM130" s="226" t="str">
        <f>$B130</f>
        <v>SRI</v>
      </c>
      <c r="AN130" s="100"/>
      <c r="AO130" s="100"/>
      <c r="AP130" s="105"/>
      <c r="AQ130" s="54"/>
      <c r="AR130" s="56"/>
      <c r="AS130" s="176"/>
      <c r="AT130" s="226" t="str">
        <f>$B130</f>
        <v>SRI</v>
      </c>
      <c r="AU130" s="100"/>
      <c r="AV130" s="100"/>
      <c r="AW130" s="105"/>
      <c r="AX130" s="55"/>
      <c r="AY130" s="56"/>
      <c r="AZ130" s="226" t="str">
        <f>$B130</f>
        <v>SRI</v>
      </c>
      <c r="BA130" s="100"/>
      <c r="BB130" s="100"/>
      <c r="BC130" s="105"/>
      <c r="BD130" s="55"/>
      <c r="BE130" s="56"/>
      <c r="BF130" s="226" t="str">
        <f>$B130</f>
        <v>SRI</v>
      </c>
      <c r="BG130" s="103"/>
      <c r="BH130" s="103"/>
      <c r="BI130" s="108"/>
      <c r="BJ130" s="41"/>
      <c r="BK130" s="42"/>
      <c r="BL130" s="226" t="str">
        <f>$B130</f>
        <v>SRI</v>
      </c>
      <c r="BM130" s="100"/>
      <c r="BN130" s="100"/>
      <c r="BO130" s="105"/>
      <c r="BP130" s="55"/>
      <c r="BQ130" s="56"/>
      <c r="BR130" s="226" t="str">
        <f>$B130</f>
        <v>SRI</v>
      </c>
      <c r="BS130" s="100"/>
      <c r="BT130" s="100"/>
      <c r="BU130" s="105"/>
      <c r="BV130" s="55"/>
      <c r="BW130" s="56"/>
      <c r="BX130" s="226" t="str">
        <f>$B130</f>
        <v>SRI</v>
      </c>
      <c r="BY130" s="100"/>
      <c r="BZ130" s="100"/>
      <c r="CA130" s="105"/>
      <c r="CB130" s="55"/>
      <c r="CC130" s="56"/>
      <c r="CD130" s="226" t="str">
        <f>$B130</f>
        <v>SRI</v>
      </c>
      <c r="CE130" s="100"/>
      <c r="CF130" s="100"/>
      <c r="CG130" s="105"/>
      <c r="CH130" s="55"/>
      <c r="CI130" s="56"/>
      <c r="CJ130" s="176">
        <f>SUM(AV130+BB130+BH130+BN130+BT130+BZ130+CF130)+SUM(AY130+BE130+BK130+BQ130+BW130+CC130+CI130)</f>
        <v>0</v>
      </c>
      <c r="CK130" s="230" t="str">
        <f>$B130</f>
        <v>SRI</v>
      </c>
      <c r="CL130" s="101"/>
      <c r="CM130" s="100"/>
      <c r="CN130" s="115"/>
      <c r="CO130" s="55"/>
      <c r="CP130" s="56"/>
      <c r="CQ130" s="226" t="str">
        <f>$B130</f>
        <v>SRI</v>
      </c>
      <c r="CR130" s="101"/>
      <c r="CS130" s="100"/>
      <c r="CT130" s="115"/>
      <c r="CU130" s="55"/>
      <c r="CV130" s="56"/>
      <c r="CW130" s="226" t="str">
        <f>$B130</f>
        <v>SRI</v>
      </c>
      <c r="CX130" s="101"/>
      <c r="CY130" s="100"/>
      <c r="CZ130" s="115"/>
      <c r="DA130" s="55"/>
      <c r="DB130" s="56"/>
      <c r="DC130" s="226" t="str">
        <f>$B130</f>
        <v>SRI</v>
      </c>
      <c r="DD130" s="127"/>
      <c r="DE130" s="126"/>
      <c r="DF130" s="111"/>
      <c r="DG130" s="51"/>
      <c r="DH130" s="52"/>
      <c r="DI130" s="226" t="str">
        <f>$B130</f>
        <v>SRI</v>
      </c>
      <c r="DJ130" s="101"/>
      <c r="DK130" s="100"/>
      <c r="DL130" s="115"/>
      <c r="DM130" s="55"/>
      <c r="DN130" s="56"/>
      <c r="DO130" s="226" t="str">
        <f>$B130</f>
        <v>SRI</v>
      </c>
      <c r="DP130" s="119"/>
      <c r="DQ130" s="103"/>
      <c r="DR130" s="112"/>
      <c r="DS130" s="41"/>
      <c r="DT130" s="42"/>
      <c r="DU130" s="226" t="str">
        <f>$B130</f>
        <v>SRI</v>
      </c>
      <c r="DV130" s="119"/>
      <c r="DW130" s="103"/>
      <c r="DX130" s="112"/>
      <c r="DY130" s="41"/>
      <c r="DZ130" s="42"/>
      <c r="EA130" s="176">
        <f>SUM(CM130+CS130+CY130+DE130+DK130+DQ130+DW130)+SUM(CP130+CV130+DB130+DH130+DN130+DT130+DZ130)</f>
        <v>0</v>
      </c>
      <c r="EB130" s="226" t="str">
        <f>$B130</f>
        <v>SRI</v>
      </c>
      <c r="EC130" s="127"/>
      <c r="ED130" s="126"/>
      <c r="EE130" s="111"/>
      <c r="EF130" s="51"/>
      <c r="EG130" s="52"/>
      <c r="EH130" s="226" t="str">
        <f>$B130</f>
        <v>SRI</v>
      </c>
      <c r="EI130" s="127"/>
      <c r="EJ130" s="126"/>
      <c r="EK130" s="111"/>
      <c r="EL130" s="51"/>
      <c r="EM130" s="52"/>
      <c r="EN130" s="226" t="str">
        <f>$B130</f>
        <v>SRI</v>
      </c>
      <c r="EO130" s="101"/>
      <c r="EP130" s="100"/>
      <c r="EQ130" s="115"/>
      <c r="ER130" s="55"/>
      <c r="ES130" s="56"/>
      <c r="ET130" s="226" t="str">
        <f>$B130</f>
        <v>SRI</v>
      </c>
      <c r="EU130" s="119"/>
      <c r="EV130" s="103"/>
      <c r="EW130" s="112"/>
      <c r="EX130" s="41"/>
      <c r="EY130" s="42"/>
      <c r="EZ130" s="226" t="str">
        <f>$B130</f>
        <v>SRI</v>
      </c>
      <c r="FA130" s="101"/>
      <c r="FB130" s="100"/>
      <c r="FC130" s="115"/>
      <c r="FD130" s="55"/>
      <c r="FE130" s="56"/>
      <c r="FF130" s="226" t="str">
        <f>$B130</f>
        <v>SRI</v>
      </c>
      <c r="FG130" s="119"/>
      <c r="FH130" s="103"/>
      <c r="FI130" s="112"/>
      <c r="FJ130" s="41"/>
      <c r="FK130" s="42"/>
      <c r="FL130" s="226" t="str">
        <f>$B130</f>
        <v>SRI</v>
      </c>
      <c r="FM130" s="119"/>
      <c r="FN130" s="103"/>
      <c r="FO130" s="112"/>
      <c r="FP130" s="41"/>
      <c r="FQ130" s="42"/>
      <c r="FR130" s="176">
        <f>SUM(ED130+EJ130+EP130+EV130+FB130+FH130+FN130)+SUM(EG130+EM130+ES130+EY130+FE130+FK130+FQ130)</f>
        <v>0</v>
      </c>
      <c r="FS130" s="34"/>
      <c r="FT130" s="34"/>
      <c r="FU130" s="34"/>
      <c r="FV130" s="38"/>
      <c r="FW130" s="37"/>
    </row>
    <row r="131" spans="1:179" ht="12.6" customHeight="1">
      <c r="A131" s="324"/>
      <c r="B131" s="195" t="s">
        <v>90</v>
      </c>
      <c r="C131" s="226" t="str">
        <f t="shared" si="345"/>
        <v>Improved Rice</v>
      </c>
      <c r="D131" s="103"/>
      <c r="E131" s="103"/>
      <c r="F131" s="108"/>
      <c r="G131" s="40"/>
      <c r="H131" s="42"/>
      <c r="I131" s="226" t="str">
        <f t="shared" si="346"/>
        <v>Improved Rice</v>
      </c>
      <c r="J131" s="103"/>
      <c r="K131" s="103"/>
      <c r="L131" s="108"/>
      <c r="M131" s="40"/>
      <c r="N131" s="42"/>
      <c r="O131" s="226" t="str">
        <f t="shared" si="347"/>
        <v>Improved Rice</v>
      </c>
      <c r="P131" s="100"/>
      <c r="Q131" s="100"/>
      <c r="R131" s="105"/>
      <c r="S131" s="54"/>
      <c r="T131" s="56"/>
      <c r="U131" s="226" t="str">
        <f t="shared" si="348"/>
        <v>Improved Rice</v>
      </c>
      <c r="V131" s="100"/>
      <c r="W131" s="100"/>
      <c r="X131" s="105"/>
      <c r="Y131" s="54"/>
      <c r="Z131" s="56"/>
      <c r="AA131" s="226" t="str">
        <f t="shared" si="349"/>
        <v>Improved Rice</v>
      </c>
      <c r="AB131" s="100"/>
      <c r="AC131" s="100"/>
      <c r="AD131" s="105"/>
      <c r="AE131" s="54"/>
      <c r="AF131" s="56"/>
      <c r="AG131" s="226" t="str">
        <f t="shared" si="350"/>
        <v>Improved Rice</v>
      </c>
      <c r="AH131" s="100"/>
      <c r="AI131" s="100"/>
      <c r="AJ131" s="105"/>
      <c r="AK131" s="54"/>
      <c r="AL131" s="56"/>
      <c r="AM131" s="226" t="str">
        <f t="shared" si="351"/>
        <v>Improved Rice</v>
      </c>
      <c r="AN131" s="100"/>
      <c r="AO131" s="100"/>
      <c r="AP131" s="105"/>
      <c r="AQ131" s="54"/>
      <c r="AR131" s="56"/>
      <c r="AS131" s="176"/>
      <c r="AT131" s="226" t="str">
        <f t="shared" si="352"/>
        <v>Improved Rice</v>
      </c>
      <c r="AU131" s="100"/>
      <c r="AV131" s="100"/>
      <c r="AW131" s="105"/>
      <c r="AX131" s="54"/>
      <c r="AY131" s="56"/>
      <c r="AZ131" s="226" t="str">
        <f t="shared" si="353"/>
        <v>Improved Rice</v>
      </c>
      <c r="BA131" s="100"/>
      <c r="BB131" s="100"/>
      <c r="BC131" s="105"/>
      <c r="BD131" s="54"/>
      <c r="BE131" s="56"/>
      <c r="BF131" s="226" t="str">
        <f t="shared" si="354"/>
        <v>Improved Rice</v>
      </c>
      <c r="BG131" s="103"/>
      <c r="BH131" s="103"/>
      <c r="BI131" s="108"/>
      <c r="BJ131" s="41"/>
      <c r="BK131" s="42"/>
      <c r="BL131" s="226" t="str">
        <f t="shared" si="355"/>
        <v>Improved Rice</v>
      </c>
      <c r="BM131" s="100"/>
      <c r="BN131" s="100"/>
      <c r="BO131" s="105"/>
      <c r="BP131" s="55"/>
      <c r="BQ131" s="56"/>
      <c r="BR131" s="226" t="str">
        <f t="shared" si="356"/>
        <v>Improved Rice</v>
      </c>
      <c r="BS131" s="100"/>
      <c r="BT131" s="100"/>
      <c r="BU131" s="105"/>
      <c r="BV131" s="55"/>
      <c r="BW131" s="56"/>
      <c r="BX131" s="226" t="str">
        <f t="shared" si="357"/>
        <v>Improved Rice</v>
      </c>
      <c r="BY131" s="100"/>
      <c r="BZ131" s="100"/>
      <c r="CA131" s="105"/>
      <c r="CB131" s="54"/>
      <c r="CC131" s="56"/>
      <c r="CD131" s="226" t="str">
        <f t="shared" si="358"/>
        <v>Improved Rice</v>
      </c>
      <c r="CE131" s="100"/>
      <c r="CF131" s="100"/>
      <c r="CG131" s="105"/>
      <c r="CH131" s="54"/>
      <c r="CI131" s="56"/>
      <c r="CJ131" s="176">
        <f t="shared" si="359"/>
        <v>0</v>
      </c>
      <c r="CK131" s="230" t="str">
        <f t="shared" si="288"/>
        <v>Improved Rice</v>
      </c>
      <c r="CL131" s="101"/>
      <c r="CM131" s="100"/>
      <c r="CN131" s="115"/>
      <c r="CO131" s="55"/>
      <c r="CP131" s="56"/>
      <c r="CQ131" s="226" t="str">
        <f t="shared" si="360"/>
        <v>Improved Rice</v>
      </c>
      <c r="CR131" s="101"/>
      <c r="CS131" s="100"/>
      <c r="CT131" s="115"/>
      <c r="CU131" s="55"/>
      <c r="CV131" s="56"/>
      <c r="CW131" s="226" t="str">
        <f t="shared" si="361"/>
        <v>Improved Rice</v>
      </c>
      <c r="CX131" s="101"/>
      <c r="CY131" s="100"/>
      <c r="CZ131" s="115"/>
      <c r="DA131" s="55"/>
      <c r="DB131" s="56"/>
      <c r="DC131" s="226" t="str">
        <f t="shared" si="362"/>
        <v>Improved Rice</v>
      </c>
      <c r="DD131" s="127"/>
      <c r="DE131" s="126"/>
      <c r="DF131" s="111"/>
      <c r="DG131" s="51"/>
      <c r="DH131" s="52"/>
      <c r="DI131" s="226" t="str">
        <f t="shared" si="363"/>
        <v>Improved Rice</v>
      </c>
      <c r="DJ131" s="101"/>
      <c r="DK131" s="100"/>
      <c r="DL131" s="115"/>
      <c r="DM131" s="55"/>
      <c r="DN131" s="56"/>
      <c r="DO131" s="226" t="str">
        <f t="shared" si="364"/>
        <v>Improved Rice</v>
      </c>
      <c r="DP131" s="119"/>
      <c r="DQ131" s="103"/>
      <c r="DR131" s="112"/>
      <c r="DS131" s="41"/>
      <c r="DT131" s="42"/>
      <c r="DU131" s="226" t="str">
        <f t="shared" si="365"/>
        <v>Improved Rice</v>
      </c>
      <c r="DV131" s="119"/>
      <c r="DW131" s="103"/>
      <c r="DX131" s="112"/>
      <c r="DY131" s="41"/>
      <c r="DZ131" s="42"/>
      <c r="EA131" s="176">
        <f t="shared" si="286"/>
        <v>0</v>
      </c>
      <c r="EB131" s="226" t="str">
        <f t="shared" si="366"/>
        <v>Improved Rice</v>
      </c>
      <c r="EC131" s="127"/>
      <c r="ED131" s="126"/>
      <c r="EE131" s="111"/>
      <c r="EF131" s="51"/>
      <c r="EG131" s="52"/>
      <c r="EH131" s="226" t="str">
        <f t="shared" si="367"/>
        <v>Improved Rice</v>
      </c>
      <c r="EI131" s="127"/>
      <c r="EJ131" s="126"/>
      <c r="EK131" s="111"/>
      <c r="EL131" s="51"/>
      <c r="EM131" s="52"/>
      <c r="EN131" s="226" t="str">
        <f t="shared" si="368"/>
        <v>Improved Rice</v>
      </c>
      <c r="EO131" s="101"/>
      <c r="EP131" s="100"/>
      <c r="EQ131" s="115"/>
      <c r="ER131" s="55"/>
      <c r="ES131" s="56"/>
      <c r="ET131" s="226" t="str">
        <f t="shared" si="369"/>
        <v>Improved Rice</v>
      </c>
      <c r="EU131" s="119"/>
      <c r="EV131" s="103"/>
      <c r="EW131" s="112"/>
      <c r="EX131" s="41"/>
      <c r="EY131" s="42"/>
      <c r="EZ131" s="226" t="str">
        <f t="shared" si="370"/>
        <v>Improved Rice</v>
      </c>
      <c r="FA131" s="101"/>
      <c r="FB131" s="100"/>
      <c r="FC131" s="115"/>
      <c r="FD131" s="55"/>
      <c r="FE131" s="56"/>
      <c r="FF131" s="226" t="str">
        <f t="shared" si="371"/>
        <v>Improved Rice</v>
      </c>
      <c r="FG131" s="119"/>
      <c r="FH131" s="103"/>
      <c r="FI131" s="112"/>
      <c r="FJ131" s="41"/>
      <c r="FK131" s="42"/>
      <c r="FL131" s="226" t="str">
        <f t="shared" si="372"/>
        <v>Improved Rice</v>
      </c>
      <c r="FM131" s="119"/>
      <c r="FN131" s="103"/>
      <c r="FO131" s="112"/>
      <c r="FP131" s="41"/>
      <c r="FQ131" s="42"/>
      <c r="FR131" s="176">
        <f t="shared" si="287"/>
        <v>0</v>
      </c>
      <c r="FS131" s="34"/>
      <c r="FT131" s="34"/>
      <c r="FU131" s="34"/>
      <c r="FV131" s="38"/>
      <c r="FW131" s="37"/>
    </row>
    <row r="132" spans="1:179" ht="12.6" customHeight="1">
      <c r="A132" s="324"/>
      <c r="B132" s="222" t="s">
        <v>86</v>
      </c>
      <c r="C132" s="226" t="str">
        <f t="shared" si="289"/>
        <v>Conservation Agriculture</v>
      </c>
      <c r="D132" s="103"/>
      <c r="E132" s="103"/>
      <c r="F132" s="108"/>
      <c r="G132" s="40"/>
      <c r="H132" s="42"/>
      <c r="I132" s="226" t="str">
        <f t="shared" si="290"/>
        <v>Conservation Agriculture</v>
      </c>
      <c r="J132" s="103"/>
      <c r="K132" s="103"/>
      <c r="L132" s="108"/>
      <c r="M132" s="40"/>
      <c r="N132" s="42"/>
      <c r="O132" s="226" t="str">
        <f t="shared" si="291"/>
        <v>Conservation Agriculture</v>
      </c>
      <c r="P132" s="100"/>
      <c r="Q132" s="100"/>
      <c r="R132" s="105"/>
      <c r="S132" s="54"/>
      <c r="T132" s="56"/>
      <c r="U132" s="226" t="str">
        <f t="shared" si="292"/>
        <v>Conservation Agriculture</v>
      </c>
      <c r="V132" s="100"/>
      <c r="W132" s="100"/>
      <c r="X132" s="105"/>
      <c r="Y132" s="54"/>
      <c r="Z132" s="56"/>
      <c r="AA132" s="226" t="str">
        <f t="shared" si="293"/>
        <v>Conservation Agriculture</v>
      </c>
      <c r="AB132" s="100"/>
      <c r="AC132" s="100"/>
      <c r="AD132" s="105"/>
      <c r="AE132" s="54"/>
      <c r="AF132" s="56"/>
      <c r="AG132" s="226" t="str">
        <f t="shared" si="294"/>
        <v>Conservation Agriculture</v>
      </c>
      <c r="AH132" s="100"/>
      <c r="AI132" s="100"/>
      <c r="AJ132" s="105"/>
      <c r="AK132" s="54"/>
      <c r="AL132" s="56"/>
      <c r="AM132" s="226" t="str">
        <f t="shared" si="295"/>
        <v>Conservation Agriculture</v>
      </c>
      <c r="AN132" s="100"/>
      <c r="AO132" s="100"/>
      <c r="AP132" s="105"/>
      <c r="AQ132" s="54"/>
      <c r="AR132" s="56"/>
      <c r="AS132" s="176"/>
      <c r="AT132" s="226" t="str">
        <f t="shared" si="296"/>
        <v>Conservation Agriculture</v>
      </c>
      <c r="AU132" s="100"/>
      <c r="AV132" s="100"/>
      <c r="AW132" s="105"/>
      <c r="AX132" s="55"/>
      <c r="AY132" s="56"/>
      <c r="AZ132" s="226" t="str">
        <f t="shared" si="297"/>
        <v>Conservation Agriculture</v>
      </c>
      <c r="BA132" s="100"/>
      <c r="BB132" s="100"/>
      <c r="BC132" s="105"/>
      <c r="BD132" s="55"/>
      <c r="BE132" s="56"/>
      <c r="BF132" s="226" t="str">
        <f t="shared" si="298"/>
        <v>Conservation Agriculture</v>
      </c>
      <c r="BG132" s="103"/>
      <c r="BH132" s="103"/>
      <c r="BI132" s="108"/>
      <c r="BJ132" s="41"/>
      <c r="BK132" s="42"/>
      <c r="BL132" s="226" t="str">
        <f t="shared" si="299"/>
        <v>Conservation Agriculture</v>
      </c>
      <c r="BM132" s="100"/>
      <c r="BN132" s="100"/>
      <c r="BO132" s="105"/>
      <c r="BP132" s="55"/>
      <c r="BQ132" s="56"/>
      <c r="BR132" s="226" t="str">
        <f t="shared" si="300"/>
        <v>Conservation Agriculture</v>
      </c>
      <c r="BS132" s="100"/>
      <c r="BT132" s="100"/>
      <c r="BU132" s="105"/>
      <c r="BV132" s="55"/>
      <c r="BW132" s="56"/>
      <c r="BX132" s="226" t="str">
        <f t="shared" si="301"/>
        <v>Conservation Agriculture</v>
      </c>
      <c r="BY132" s="100"/>
      <c r="BZ132" s="100"/>
      <c r="CA132" s="105"/>
      <c r="CB132" s="55"/>
      <c r="CC132" s="56"/>
      <c r="CD132" s="226" t="str">
        <f t="shared" si="302"/>
        <v>Conservation Agriculture</v>
      </c>
      <c r="CE132" s="100"/>
      <c r="CF132" s="100"/>
      <c r="CG132" s="105"/>
      <c r="CH132" s="55"/>
      <c r="CI132" s="56"/>
      <c r="CJ132" s="176">
        <f t="shared" si="344"/>
        <v>0</v>
      </c>
      <c r="CK132" s="230" t="str">
        <f t="shared" si="288"/>
        <v>Conservation Agriculture</v>
      </c>
      <c r="CL132" s="101"/>
      <c r="CM132" s="100"/>
      <c r="CN132" s="111"/>
      <c r="CO132" s="55"/>
      <c r="CP132" s="56"/>
      <c r="CQ132" s="226" t="str">
        <f t="shared" si="303"/>
        <v>Conservation Agriculture</v>
      </c>
      <c r="CR132" s="101"/>
      <c r="CS132" s="100"/>
      <c r="CT132" s="111"/>
      <c r="CU132" s="55"/>
      <c r="CV132" s="56"/>
      <c r="CW132" s="226" t="str">
        <f t="shared" si="304"/>
        <v>Conservation Agriculture</v>
      </c>
      <c r="CX132" s="101"/>
      <c r="CY132" s="100"/>
      <c r="CZ132" s="111"/>
      <c r="DA132" s="55"/>
      <c r="DB132" s="56"/>
      <c r="DC132" s="226" t="str">
        <f t="shared" si="305"/>
        <v>Conservation Agriculture</v>
      </c>
      <c r="DD132" s="127"/>
      <c r="DE132" s="126"/>
      <c r="DF132" s="111"/>
      <c r="DG132" s="51"/>
      <c r="DH132" s="52"/>
      <c r="DI132" s="226" t="str">
        <f t="shared" si="306"/>
        <v>Conservation Agriculture</v>
      </c>
      <c r="DJ132" s="101"/>
      <c r="DK132" s="100"/>
      <c r="DL132" s="111"/>
      <c r="DM132" s="55"/>
      <c r="DN132" s="56"/>
      <c r="DO132" s="226" t="str">
        <f t="shared" si="307"/>
        <v>Conservation Agriculture</v>
      </c>
      <c r="DP132" s="101"/>
      <c r="DQ132" s="100"/>
      <c r="DR132" s="111"/>
      <c r="DS132" s="55"/>
      <c r="DT132" s="56"/>
      <c r="DU132" s="226" t="str">
        <f t="shared" si="308"/>
        <v>Conservation Agriculture</v>
      </c>
      <c r="DV132" s="119"/>
      <c r="DW132" s="103"/>
      <c r="DX132" s="112"/>
      <c r="DY132" s="41"/>
      <c r="DZ132" s="42"/>
      <c r="EA132" s="176">
        <f t="shared" si="286"/>
        <v>0</v>
      </c>
      <c r="EB132" s="226" t="str">
        <f t="shared" si="309"/>
        <v>Conservation Agriculture</v>
      </c>
      <c r="EC132" s="127"/>
      <c r="ED132" s="126"/>
      <c r="EE132" s="111"/>
      <c r="EF132" s="51"/>
      <c r="EG132" s="52"/>
      <c r="EH132" s="226" t="str">
        <f t="shared" si="310"/>
        <v>Conservation Agriculture</v>
      </c>
      <c r="EI132" s="127"/>
      <c r="EJ132" s="126"/>
      <c r="EK132" s="111"/>
      <c r="EL132" s="51"/>
      <c r="EM132" s="52"/>
      <c r="EN132" s="226" t="str">
        <f t="shared" si="311"/>
        <v>Conservation Agriculture</v>
      </c>
      <c r="EO132" s="127"/>
      <c r="EP132" s="126"/>
      <c r="EQ132" s="111"/>
      <c r="ER132" s="51"/>
      <c r="ES132" s="52"/>
      <c r="ET132" s="226" t="str">
        <f t="shared" si="312"/>
        <v>Conservation Agriculture</v>
      </c>
      <c r="EU132" s="119"/>
      <c r="EV132" s="103"/>
      <c r="EW132" s="112"/>
      <c r="EX132" s="41"/>
      <c r="EY132" s="42"/>
      <c r="EZ132" s="226" t="str">
        <f t="shared" si="313"/>
        <v>Conservation Agriculture</v>
      </c>
      <c r="FA132" s="127"/>
      <c r="FB132" s="126"/>
      <c r="FC132" s="111"/>
      <c r="FD132" s="51"/>
      <c r="FE132" s="52"/>
      <c r="FF132" s="226" t="str">
        <f t="shared" si="314"/>
        <v>Conservation Agriculture</v>
      </c>
      <c r="FG132" s="127"/>
      <c r="FH132" s="126"/>
      <c r="FI132" s="111"/>
      <c r="FJ132" s="51"/>
      <c r="FK132" s="52"/>
      <c r="FL132" s="226" t="str">
        <f t="shared" si="315"/>
        <v>Conservation Agriculture</v>
      </c>
      <c r="FM132" s="119"/>
      <c r="FN132" s="103"/>
      <c r="FO132" s="112"/>
      <c r="FP132" s="41"/>
      <c r="FQ132" s="42"/>
      <c r="FR132" s="176">
        <f t="shared" si="287"/>
        <v>0</v>
      </c>
      <c r="FS132" s="34"/>
      <c r="FT132" s="34"/>
      <c r="FU132" s="34"/>
      <c r="FV132" s="38"/>
      <c r="FW132" s="37"/>
    </row>
    <row r="133" spans="1:179" ht="12.6" customHeight="1">
      <c r="A133" s="324"/>
      <c r="B133" s="195" t="s">
        <v>87</v>
      </c>
      <c r="C133" s="226" t="str">
        <f t="shared" si="289"/>
        <v>Regenerative Agriculture</v>
      </c>
      <c r="D133" s="103"/>
      <c r="E133" s="103"/>
      <c r="F133" s="108"/>
      <c r="G133" s="40"/>
      <c r="H133" s="42"/>
      <c r="I133" s="226" t="str">
        <f t="shared" si="290"/>
        <v>Regenerative Agriculture</v>
      </c>
      <c r="J133" s="103"/>
      <c r="K133" s="103"/>
      <c r="L133" s="108"/>
      <c r="M133" s="40"/>
      <c r="N133" s="42"/>
      <c r="O133" s="226" t="str">
        <f t="shared" si="291"/>
        <v>Regenerative Agriculture</v>
      </c>
      <c r="P133" s="100"/>
      <c r="Q133" s="100"/>
      <c r="R133" s="105"/>
      <c r="S133" s="54"/>
      <c r="T133" s="56"/>
      <c r="U133" s="226" t="str">
        <f t="shared" si="292"/>
        <v>Regenerative Agriculture</v>
      </c>
      <c r="V133" s="100"/>
      <c r="W133" s="100"/>
      <c r="X133" s="105"/>
      <c r="Y133" s="54"/>
      <c r="Z133" s="56"/>
      <c r="AA133" s="226" t="str">
        <f t="shared" si="293"/>
        <v>Regenerative Agriculture</v>
      </c>
      <c r="AB133" s="100"/>
      <c r="AC133" s="100"/>
      <c r="AD133" s="105"/>
      <c r="AE133" s="54"/>
      <c r="AF133" s="56"/>
      <c r="AG133" s="226" t="str">
        <f t="shared" si="294"/>
        <v>Regenerative Agriculture</v>
      </c>
      <c r="AH133" s="100"/>
      <c r="AI133" s="100"/>
      <c r="AJ133" s="105"/>
      <c r="AK133" s="54"/>
      <c r="AL133" s="56"/>
      <c r="AM133" s="226" t="str">
        <f t="shared" si="295"/>
        <v>Regenerative Agriculture</v>
      </c>
      <c r="AN133" s="100"/>
      <c r="AO133" s="100"/>
      <c r="AP133" s="105"/>
      <c r="AQ133" s="54"/>
      <c r="AR133" s="56"/>
      <c r="AS133" s="176"/>
      <c r="AT133" s="226" t="str">
        <f t="shared" si="296"/>
        <v>Regenerative Agriculture</v>
      </c>
      <c r="AU133" s="100"/>
      <c r="AV133" s="100"/>
      <c r="AW133" s="105"/>
      <c r="AX133" s="55"/>
      <c r="AY133" s="56"/>
      <c r="AZ133" s="226" t="str">
        <f t="shared" si="297"/>
        <v>Regenerative Agriculture</v>
      </c>
      <c r="BA133" s="100"/>
      <c r="BB133" s="100"/>
      <c r="BC133" s="105"/>
      <c r="BD133" s="55"/>
      <c r="BE133" s="56"/>
      <c r="BF133" s="226" t="str">
        <f t="shared" si="298"/>
        <v>Regenerative Agriculture</v>
      </c>
      <c r="BG133" s="103"/>
      <c r="BH133" s="103"/>
      <c r="BI133" s="108"/>
      <c r="BJ133" s="41"/>
      <c r="BK133" s="42"/>
      <c r="BL133" s="226" t="str">
        <f t="shared" si="299"/>
        <v>Regenerative Agriculture</v>
      </c>
      <c r="BM133" s="100"/>
      <c r="BN133" s="100"/>
      <c r="BO133" s="105"/>
      <c r="BP133" s="55"/>
      <c r="BQ133" s="56"/>
      <c r="BR133" s="226" t="str">
        <f t="shared" si="300"/>
        <v>Regenerative Agriculture</v>
      </c>
      <c r="BS133" s="100"/>
      <c r="BT133" s="100"/>
      <c r="BU133" s="105"/>
      <c r="BV133" s="55"/>
      <c r="BW133" s="56"/>
      <c r="BX133" s="226" t="str">
        <f t="shared" si="301"/>
        <v>Regenerative Agriculture</v>
      </c>
      <c r="BY133" s="100"/>
      <c r="BZ133" s="100"/>
      <c r="CA133" s="105"/>
      <c r="CB133" s="55"/>
      <c r="CC133" s="56"/>
      <c r="CD133" s="226" t="str">
        <f t="shared" si="302"/>
        <v>Regenerative Agriculture</v>
      </c>
      <c r="CE133" s="100"/>
      <c r="CF133" s="100"/>
      <c r="CG133" s="105"/>
      <c r="CH133" s="55"/>
      <c r="CI133" s="56"/>
      <c r="CJ133" s="176">
        <f t="shared" si="344"/>
        <v>0</v>
      </c>
      <c r="CK133" s="230" t="str">
        <f t="shared" si="288"/>
        <v>Regenerative Agriculture</v>
      </c>
      <c r="CL133" s="127">
        <f>'Advance Control'!$F159</f>
        <v>1.0042941285159587E-2</v>
      </c>
      <c r="CM133" s="126">
        <f>CL133*CK141</f>
        <v>0.29620836820863461</v>
      </c>
      <c r="CN133" s="111">
        <f>'Advance Control'!$I$159</f>
        <v>0.5710238079433162</v>
      </c>
      <c r="CO133" s="51">
        <f t="shared" ref="CO133" si="373">(CL133+CN133)</f>
        <v>0.58106674922847579</v>
      </c>
      <c r="CP133" s="52">
        <f>CN133*CK141</f>
        <v>16.841881830884635</v>
      </c>
      <c r="CQ133" s="226" t="str">
        <f t="shared" si="303"/>
        <v>Regenerative Agriculture</v>
      </c>
      <c r="CR133" s="127">
        <f>'Advance Control'!$F159</f>
        <v>1.0042941285159587E-2</v>
      </c>
      <c r="CS133" s="126">
        <f>CR133*CQ141</f>
        <v>5.0185642153718679E-2</v>
      </c>
      <c r="CT133" s="111">
        <f>'Advance Control'!$I$159</f>
        <v>0.5710238079433162</v>
      </c>
      <c r="CU133" s="51">
        <f t="shared" ref="CU133" si="374">(CR133+CT133)</f>
        <v>0.58106674922847579</v>
      </c>
      <c r="CV133" s="52">
        <f>CT133*CQ141</f>
        <v>2.853466496816393</v>
      </c>
      <c r="CW133" s="226" t="str">
        <f t="shared" si="304"/>
        <v>Regenerative Agriculture</v>
      </c>
      <c r="CX133" s="127">
        <f>'Advance Control'!$F159</f>
        <v>1.0042941285159587E-2</v>
      </c>
      <c r="CY133" s="126">
        <f>CX133*CW141</f>
        <v>1.1289199998058892E-2</v>
      </c>
      <c r="CZ133" s="111">
        <f>'Advance Control'!$I$159</f>
        <v>0.5710238079433162</v>
      </c>
      <c r="DA133" s="51">
        <f t="shared" ref="DA133" si="375">(CX133+CZ133)</f>
        <v>0.58106674922847579</v>
      </c>
      <c r="DB133" s="52">
        <f>CZ133*CW141</f>
        <v>0.64188386534242603</v>
      </c>
      <c r="DC133" s="226" t="str">
        <f t="shared" si="305"/>
        <v>Regenerative Agriculture</v>
      </c>
      <c r="DD133" s="127"/>
      <c r="DE133" s="126"/>
      <c r="DF133" s="111"/>
      <c r="DG133" s="51"/>
      <c r="DH133" s="52"/>
      <c r="DI133" s="226" t="str">
        <f t="shared" si="306"/>
        <v>Regenerative Agriculture</v>
      </c>
      <c r="DJ133" s="127"/>
      <c r="DK133" s="126"/>
      <c r="DL133" s="115"/>
      <c r="DM133" s="51"/>
      <c r="DN133" s="52"/>
      <c r="DO133" s="226" t="str">
        <f t="shared" si="307"/>
        <v>Regenerative Agriculture</v>
      </c>
      <c r="DP133" s="127"/>
      <c r="DQ133" s="126"/>
      <c r="DR133" s="115"/>
      <c r="DS133" s="51"/>
      <c r="DT133" s="52"/>
      <c r="DU133" s="226" t="str">
        <f t="shared" si="308"/>
        <v>Regenerative Agriculture</v>
      </c>
      <c r="DV133" s="119"/>
      <c r="DW133" s="103"/>
      <c r="DX133" s="112"/>
      <c r="DY133" s="41"/>
      <c r="DZ133" s="42"/>
      <c r="EA133" s="176">
        <f t="shared" si="286"/>
        <v>20.694915403403865</v>
      </c>
      <c r="EB133" s="226" t="str">
        <f t="shared" si="309"/>
        <v>Regenerative Agriculture</v>
      </c>
      <c r="EC133" s="127">
        <f>'Advance Control'!$F159</f>
        <v>1.0042941285159587E-2</v>
      </c>
      <c r="ED133" s="126">
        <f>EC133*EB141</f>
        <v>1.5602917050614373</v>
      </c>
      <c r="EE133" s="111">
        <f>'Advance Control'!$I$159</f>
        <v>0.5710238079433162</v>
      </c>
      <c r="EF133" s="51">
        <f t="shared" ref="EF133" si="376">(EC133+EE133)</f>
        <v>0.58106674922847579</v>
      </c>
      <c r="EG133" s="52">
        <f>EE133*EB141</f>
        <v>88.715415696308511</v>
      </c>
      <c r="EH133" s="226" t="str">
        <f t="shared" si="310"/>
        <v>Regenerative Agriculture</v>
      </c>
      <c r="EI133" s="127">
        <f>'Advance Control'!$F159</f>
        <v>1.0042941285159587E-2</v>
      </c>
      <c r="EJ133" s="126">
        <f>EI133*EH141</f>
        <v>0.43964920793513024</v>
      </c>
      <c r="EK133" s="111">
        <f>'Advance Control'!$I$159</f>
        <v>0.5710238079433162</v>
      </c>
      <c r="EL133" s="51">
        <f t="shared" ref="EL133" si="377">(EI133+EK133)</f>
        <v>0.58106674922847579</v>
      </c>
      <c r="EM133" s="52">
        <f>EK133*EH141</f>
        <v>24.997673265834649</v>
      </c>
      <c r="EN133" s="226" t="str">
        <f t="shared" si="311"/>
        <v>Regenerative Agriculture</v>
      </c>
      <c r="EO133" s="127">
        <f>'Advance Control'!$F159</f>
        <v>1.0042941285159587E-2</v>
      </c>
      <c r="EP133" s="126">
        <f>EO133*EN141</f>
        <v>9.6181941650922032E-2</v>
      </c>
      <c r="EQ133" s="111">
        <f>'Advance Control'!$I$159</f>
        <v>0.5710238079433162</v>
      </c>
      <c r="ER133" s="51">
        <f t="shared" ref="ER133" si="378">(EO133+EQ133)</f>
        <v>0.58106674922847579</v>
      </c>
      <c r="ES133" s="52">
        <f>EQ133*EN141</f>
        <v>5.4687344093158874</v>
      </c>
      <c r="ET133" s="226" t="str">
        <f t="shared" si="312"/>
        <v>Regenerative Agriculture</v>
      </c>
      <c r="EU133" s="119"/>
      <c r="EV133" s="103"/>
      <c r="EW133" s="112"/>
      <c r="EX133" s="41"/>
      <c r="EY133" s="42"/>
      <c r="EZ133" s="226" t="str">
        <f t="shared" si="313"/>
        <v>Regenerative Agriculture</v>
      </c>
      <c r="FA133" s="127"/>
      <c r="FB133" s="126"/>
      <c r="FC133" s="115"/>
      <c r="FD133" s="51"/>
      <c r="FE133" s="52"/>
      <c r="FF133" s="226" t="str">
        <f t="shared" si="314"/>
        <v>Regenerative Agriculture</v>
      </c>
      <c r="FG133" s="127"/>
      <c r="FH133" s="126"/>
      <c r="FI133" s="115"/>
      <c r="FJ133" s="51"/>
      <c r="FK133" s="52"/>
      <c r="FL133" s="226" t="str">
        <f t="shared" si="315"/>
        <v>Regenerative Agriculture</v>
      </c>
      <c r="FM133" s="119"/>
      <c r="FN133" s="103"/>
      <c r="FO133" s="112"/>
      <c r="FP133" s="41"/>
      <c r="FQ133" s="42"/>
      <c r="FR133" s="176">
        <f t="shared" si="287"/>
        <v>121.27794622610654</v>
      </c>
      <c r="FS133" s="34"/>
      <c r="FT133" s="34"/>
      <c r="FU133" s="34"/>
      <c r="FV133" s="38"/>
      <c r="FW133" s="37"/>
    </row>
    <row r="134" spans="1:179" ht="12.6" customHeight="1">
      <c r="A134" s="324"/>
      <c r="B134" s="195" t="s">
        <v>102</v>
      </c>
      <c r="C134" s="226" t="str">
        <f>$B134</f>
        <v>Tree Intercropping</v>
      </c>
      <c r="D134" s="102"/>
      <c r="E134" s="103"/>
      <c r="F134" s="106"/>
      <c r="G134" s="41"/>
      <c r="H134" s="42"/>
      <c r="I134" s="226" t="str">
        <f>$B134</f>
        <v>Tree Intercropping</v>
      </c>
      <c r="J134" s="102"/>
      <c r="K134" s="103"/>
      <c r="L134" s="106"/>
      <c r="M134" s="41"/>
      <c r="N134" s="42"/>
      <c r="O134" s="226" t="str">
        <f>$B134</f>
        <v>Tree Intercropping</v>
      </c>
      <c r="P134" s="102"/>
      <c r="Q134" s="103"/>
      <c r="R134" s="106"/>
      <c r="S134" s="41"/>
      <c r="T134" s="42"/>
      <c r="U134" s="226" t="str">
        <f>$B134</f>
        <v>Tree Intercropping</v>
      </c>
      <c r="V134" s="102"/>
      <c r="W134" s="103"/>
      <c r="X134" s="106"/>
      <c r="Y134" s="41"/>
      <c r="Z134" s="42"/>
      <c r="AA134" s="226" t="str">
        <f>$B134</f>
        <v>Tree Intercropping</v>
      </c>
      <c r="AB134" s="102"/>
      <c r="AC134" s="103"/>
      <c r="AD134" s="106"/>
      <c r="AE134" s="41"/>
      <c r="AF134" s="42"/>
      <c r="AG134" s="226" t="str">
        <f>$B134</f>
        <v>Tree Intercropping</v>
      </c>
      <c r="AH134" s="102"/>
      <c r="AI134" s="103"/>
      <c r="AJ134" s="106"/>
      <c r="AK134" s="41"/>
      <c r="AL134" s="42"/>
      <c r="AM134" s="226" t="str">
        <f>$B134</f>
        <v>Tree Intercropping</v>
      </c>
      <c r="AN134" s="102"/>
      <c r="AO134" s="103"/>
      <c r="AP134" s="106"/>
      <c r="AQ134" s="41"/>
      <c r="AR134" s="42"/>
      <c r="AS134" s="176"/>
      <c r="AT134" s="226" t="str">
        <f>$B134</f>
        <v>Tree Intercropping</v>
      </c>
      <c r="AU134" s="99"/>
      <c r="AV134" s="100"/>
      <c r="AW134" s="104"/>
      <c r="AX134" s="55"/>
      <c r="AY134" s="56"/>
      <c r="AZ134" s="226" t="str">
        <f>$B134</f>
        <v>Tree Intercropping</v>
      </c>
      <c r="BA134" s="99"/>
      <c r="BB134" s="100"/>
      <c r="BC134" s="104"/>
      <c r="BD134" s="55"/>
      <c r="BE134" s="56"/>
      <c r="BF134" s="226" t="str">
        <f>$B134</f>
        <v>Tree Intercropping</v>
      </c>
      <c r="BG134" s="102"/>
      <c r="BH134" s="103"/>
      <c r="BI134" s="106"/>
      <c r="BJ134" s="41"/>
      <c r="BK134" s="42"/>
      <c r="BL134" s="226" t="str">
        <f>$B134</f>
        <v>Tree Intercropping</v>
      </c>
      <c r="BM134" s="102"/>
      <c r="BN134" s="103"/>
      <c r="BO134" s="106"/>
      <c r="BP134" s="41"/>
      <c r="BQ134" s="42"/>
      <c r="BR134" s="226" t="str">
        <f>$B134</f>
        <v>Tree Intercropping</v>
      </c>
      <c r="BS134" s="102"/>
      <c r="BT134" s="103"/>
      <c r="BU134" s="106"/>
      <c r="BV134" s="41"/>
      <c r="BW134" s="42"/>
      <c r="BX134" s="226" t="str">
        <f>$B134</f>
        <v>Tree Intercropping</v>
      </c>
      <c r="BY134" s="99"/>
      <c r="BZ134" s="100"/>
      <c r="CA134" s="104"/>
      <c r="CB134" s="55"/>
      <c r="CC134" s="56"/>
      <c r="CD134" s="226" t="str">
        <f>$B134</f>
        <v>Tree Intercropping</v>
      </c>
      <c r="CE134" s="102"/>
      <c r="CF134" s="103"/>
      <c r="CG134" s="106"/>
      <c r="CH134" s="41"/>
      <c r="CI134" s="42"/>
      <c r="CJ134" s="176">
        <f>SUM(AV134+BB134+BH134+BN134+BT134+BZ134+CF134)+SUM(AY134+BE134+BK134+BQ134+BW134+CC134+CI134)</f>
        <v>0</v>
      </c>
      <c r="CK134" s="230" t="str">
        <f t="shared" si="288"/>
        <v>Tree Intercropping</v>
      </c>
      <c r="CL134" s="102"/>
      <c r="CM134" s="103"/>
      <c r="CN134" s="106"/>
      <c r="CO134" s="55"/>
      <c r="CP134" s="56"/>
      <c r="CQ134" s="226" t="str">
        <f>$B134</f>
        <v>Tree Intercropping</v>
      </c>
      <c r="CR134" s="99"/>
      <c r="CS134" s="100"/>
      <c r="CT134" s="106"/>
      <c r="CU134" s="55"/>
      <c r="CV134" s="56"/>
      <c r="CW134" s="226" t="str">
        <f>$B134</f>
        <v>Tree Intercropping</v>
      </c>
      <c r="CX134" s="99"/>
      <c r="CY134" s="100"/>
      <c r="CZ134" s="106"/>
      <c r="DA134" s="55"/>
      <c r="DB134" s="56"/>
      <c r="DC134" s="226" t="str">
        <f>$B134</f>
        <v>Tree Intercropping</v>
      </c>
      <c r="DD134" s="99"/>
      <c r="DE134" s="100"/>
      <c r="DF134" s="104"/>
      <c r="DG134" s="55"/>
      <c r="DH134" s="56"/>
      <c r="DI134" s="226" t="str">
        <f>$B134</f>
        <v>Tree Intercropping</v>
      </c>
      <c r="DJ134" s="99"/>
      <c r="DK134" s="100"/>
      <c r="DL134" s="113"/>
      <c r="DM134" s="55"/>
      <c r="DN134" s="56"/>
      <c r="DO134" s="226" t="str">
        <f>$B134</f>
        <v>Tree Intercropping</v>
      </c>
      <c r="DP134" s="99"/>
      <c r="DQ134" s="100"/>
      <c r="DR134" s="113"/>
      <c r="DS134" s="55"/>
      <c r="DT134" s="56"/>
      <c r="DU134" s="226" t="str">
        <f>$B134</f>
        <v>Tree Intercropping</v>
      </c>
      <c r="DV134" s="99"/>
      <c r="DW134" s="100"/>
      <c r="DX134" s="104"/>
      <c r="DY134" s="55"/>
      <c r="DZ134" s="56"/>
      <c r="EA134" s="176">
        <f t="shared" si="286"/>
        <v>0</v>
      </c>
      <c r="EB134" s="226" t="str">
        <f>$B134</f>
        <v>Tree Intercropping</v>
      </c>
      <c r="EC134" s="125"/>
      <c r="ED134" s="126"/>
      <c r="EE134" s="106"/>
      <c r="EF134" s="51"/>
      <c r="EG134" s="52"/>
      <c r="EH134" s="226" t="str">
        <f>$B134</f>
        <v>Tree Intercropping</v>
      </c>
      <c r="EI134" s="125"/>
      <c r="EJ134" s="126"/>
      <c r="EK134" s="106"/>
      <c r="EL134" s="51"/>
      <c r="EM134" s="52"/>
      <c r="EN134" s="226" t="str">
        <f>$B134</f>
        <v>Tree Intercropping</v>
      </c>
      <c r="EO134" s="99"/>
      <c r="EP134" s="100"/>
      <c r="EQ134" s="106"/>
      <c r="ER134" s="51"/>
      <c r="ES134" s="52"/>
      <c r="ET134" s="226" t="str">
        <f>$B134</f>
        <v>Tree Intercropping</v>
      </c>
      <c r="EU134" s="99"/>
      <c r="EV134" s="100"/>
      <c r="EW134" s="104"/>
      <c r="EX134" s="51"/>
      <c r="EY134" s="52"/>
      <c r="EZ134" s="226" t="str">
        <f>$B134</f>
        <v>Tree Intercropping</v>
      </c>
      <c r="FA134" s="102"/>
      <c r="FB134" s="103"/>
      <c r="FC134" s="113"/>
      <c r="FD134" s="51"/>
      <c r="FE134" s="52"/>
      <c r="FF134" s="226" t="str">
        <f>$B134</f>
        <v>Tree Intercropping</v>
      </c>
      <c r="FG134" s="99"/>
      <c r="FH134" s="100"/>
      <c r="FI134" s="113"/>
      <c r="FJ134" s="51"/>
      <c r="FK134" s="52"/>
      <c r="FL134" s="226" t="str">
        <f>$B134</f>
        <v>Tree Intercropping</v>
      </c>
      <c r="FM134" s="99"/>
      <c r="FN134" s="100"/>
      <c r="FO134" s="104"/>
      <c r="FP134" s="51"/>
      <c r="FQ134" s="52"/>
      <c r="FR134" s="176">
        <f t="shared" si="287"/>
        <v>0</v>
      </c>
      <c r="FS134" s="34"/>
      <c r="FT134" s="34"/>
      <c r="FU134" s="34"/>
      <c r="FV134" s="33"/>
      <c r="FW134" s="37"/>
    </row>
    <row r="135" spans="1:179" ht="12.6" customHeight="1">
      <c r="A135" s="324"/>
      <c r="B135" s="195" t="s">
        <v>98</v>
      </c>
      <c r="C135" s="226" t="str">
        <f t="shared" si="289"/>
        <v>Biochar</v>
      </c>
      <c r="D135" s="102"/>
      <c r="E135" s="103"/>
      <c r="F135" s="106"/>
      <c r="G135" s="41"/>
      <c r="H135" s="42"/>
      <c r="I135" s="226" t="str">
        <f t="shared" si="290"/>
        <v>Biochar</v>
      </c>
      <c r="J135" s="102"/>
      <c r="K135" s="103"/>
      <c r="L135" s="106"/>
      <c r="M135" s="41"/>
      <c r="N135" s="42"/>
      <c r="O135" s="226" t="str">
        <f t="shared" si="291"/>
        <v>Biochar</v>
      </c>
      <c r="P135" s="99"/>
      <c r="Q135" s="100"/>
      <c r="R135" s="104"/>
      <c r="S135" s="55"/>
      <c r="T135" s="56"/>
      <c r="U135" s="226" t="str">
        <f t="shared" si="292"/>
        <v>Biochar</v>
      </c>
      <c r="V135" s="99"/>
      <c r="W135" s="100"/>
      <c r="X135" s="104"/>
      <c r="Y135" s="55"/>
      <c r="Z135" s="56"/>
      <c r="AA135" s="226" t="str">
        <f t="shared" si="293"/>
        <v>Biochar</v>
      </c>
      <c r="AB135" s="99"/>
      <c r="AC135" s="100"/>
      <c r="AD135" s="104"/>
      <c r="AE135" s="55"/>
      <c r="AF135" s="56"/>
      <c r="AG135" s="226" t="str">
        <f t="shared" si="294"/>
        <v>Biochar</v>
      </c>
      <c r="AH135" s="99"/>
      <c r="AI135" s="100"/>
      <c r="AJ135" s="104"/>
      <c r="AK135" s="55"/>
      <c r="AL135" s="56"/>
      <c r="AM135" s="226" t="str">
        <f t="shared" si="295"/>
        <v>Biochar</v>
      </c>
      <c r="AN135" s="99"/>
      <c r="AO135" s="100"/>
      <c r="AP135" s="104"/>
      <c r="AQ135" s="55"/>
      <c r="AR135" s="56"/>
      <c r="AS135" s="176"/>
      <c r="AT135" s="226" t="str">
        <f t="shared" si="296"/>
        <v>Biochar</v>
      </c>
      <c r="AU135" s="99"/>
      <c r="AV135" s="100"/>
      <c r="AW135" s="104"/>
      <c r="AX135" s="55"/>
      <c r="AY135" s="56"/>
      <c r="AZ135" s="226" t="str">
        <f t="shared" si="297"/>
        <v>Biochar</v>
      </c>
      <c r="BA135" s="99"/>
      <c r="BB135" s="100"/>
      <c r="BC135" s="104"/>
      <c r="BD135" s="55"/>
      <c r="BE135" s="56"/>
      <c r="BF135" s="226" t="str">
        <f t="shared" si="298"/>
        <v>Biochar</v>
      </c>
      <c r="BG135" s="102"/>
      <c r="BH135" s="103"/>
      <c r="BI135" s="106"/>
      <c r="BJ135" s="41"/>
      <c r="BK135" s="42"/>
      <c r="BL135" s="226" t="str">
        <f t="shared" si="299"/>
        <v>Biochar</v>
      </c>
      <c r="BM135" s="99"/>
      <c r="BN135" s="100"/>
      <c r="BO135" s="104"/>
      <c r="BP135" s="55"/>
      <c r="BQ135" s="56"/>
      <c r="BR135" s="226" t="str">
        <f t="shared" si="300"/>
        <v>Biochar</v>
      </c>
      <c r="BS135" s="99"/>
      <c r="BT135" s="100"/>
      <c r="BU135" s="104"/>
      <c r="BV135" s="55"/>
      <c r="BW135" s="56"/>
      <c r="BX135" s="226" t="str">
        <f t="shared" si="301"/>
        <v>Biochar</v>
      </c>
      <c r="BY135" s="99"/>
      <c r="BZ135" s="100"/>
      <c r="CA135" s="104"/>
      <c r="CB135" s="55"/>
      <c r="CC135" s="56"/>
      <c r="CD135" s="226" t="str">
        <f t="shared" si="302"/>
        <v>Biochar</v>
      </c>
      <c r="CE135" s="99"/>
      <c r="CF135" s="100"/>
      <c r="CG135" s="104"/>
      <c r="CH135" s="55"/>
      <c r="CI135" s="56"/>
      <c r="CJ135" s="176">
        <f t="shared" si="344"/>
        <v>0</v>
      </c>
      <c r="CK135" s="230" t="str">
        <f t="shared" si="288"/>
        <v>Biochar</v>
      </c>
      <c r="CL135" s="99"/>
      <c r="CM135" s="100"/>
      <c r="CN135" s="104"/>
      <c r="CO135" s="55"/>
      <c r="CP135" s="56"/>
      <c r="CQ135" s="226" t="str">
        <f t="shared" si="303"/>
        <v>Biochar</v>
      </c>
      <c r="CR135" s="99"/>
      <c r="CS135" s="100"/>
      <c r="CT135" s="104"/>
      <c r="CU135" s="55"/>
      <c r="CV135" s="56"/>
      <c r="CW135" s="226" t="str">
        <f t="shared" si="304"/>
        <v>Biochar</v>
      </c>
      <c r="CX135" s="99"/>
      <c r="CY135" s="100"/>
      <c r="CZ135" s="104"/>
      <c r="DA135" s="55"/>
      <c r="DB135" s="56"/>
      <c r="DC135" s="226" t="str">
        <f t="shared" si="305"/>
        <v>Biochar</v>
      </c>
      <c r="DD135" s="99"/>
      <c r="DE135" s="100"/>
      <c r="DF135" s="104"/>
      <c r="DG135" s="55"/>
      <c r="DH135" s="56"/>
      <c r="DI135" s="226" t="str">
        <f t="shared" si="306"/>
        <v>Biochar</v>
      </c>
      <c r="DJ135" s="99"/>
      <c r="DK135" s="100"/>
      <c r="DL135" s="104"/>
      <c r="DM135" s="55"/>
      <c r="DN135" s="56"/>
      <c r="DO135" s="226" t="str">
        <f t="shared" si="307"/>
        <v>Biochar</v>
      </c>
      <c r="DP135" s="99"/>
      <c r="DQ135" s="100"/>
      <c r="DR135" s="104"/>
      <c r="DS135" s="55"/>
      <c r="DT135" s="56"/>
      <c r="DU135" s="226" t="str">
        <f t="shared" si="308"/>
        <v>Biochar</v>
      </c>
      <c r="DV135" s="99"/>
      <c r="DW135" s="100"/>
      <c r="DX135" s="104"/>
      <c r="DY135" s="55"/>
      <c r="DZ135" s="56"/>
      <c r="EA135" s="176">
        <f t="shared" si="286"/>
        <v>0</v>
      </c>
      <c r="EB135" s="226" t="str">
        <f t="shared" si="309"/>
        <v>Biochar</v>
      </c>
      <c r="EC135" s="125"/>
      <c r="ED135" s="126"/>
      <c r="EE135" s="113"/>
      <c r="EF135" s="51"/>
      <c r="EG135" s="52"/>
      <c r="EH135" s="226" t="str">
        <f t="shared" si="310"/>
        <v>Biochar</v>
      </c>
      <c r="EI135" s="125"/>
      <c r="EJ135" s="126"/>
      <c r="EK135" s="113"/>
      <c r="EL135" s="51"/>
      <c r="EM135" s="52"/>
      <c r="EN135" s="226" t="str">
        <f t="shared" si="311"/>
        <v>Biochar</v>
      </c>
      <c r="EO135" s="99"/>
      <c r="EP135" s="100"/>
      <c r="EQ135" s="104"/>
      <c r="ER135" s="55"/>
      <c r="ES135" s="56"/>
      <c r="ET135" s="226" t="str">
        <f t="shared" si="312"/>
        <v>Biochar</v>
      </c>
      <c r="EU135" s="99"/>
      <c r="EV135" s="100"/>
      <c r="EW135" s="104"/>
      <c r="EX135" s="55"/>
      <c r="EY135" s="56"/>
      <c r="EZ135" s="226" t="str">
        <f t="shared" si="313"/>
        <v>Biochar</v>
      </c>
      <c r="FA135" s="99"/>
      <c r="FB135" s="100"/>
      <c r="FC135" s="104"/>
      <c r="FD135" s="55"/>
      <c r="FE135" s="56"/>
      <c r="FF135" s="226" t="str">
        <f t="shared" si="314"/>
        <v>Biochar</v>
      </c>
      <c r="FG135" s="99"/>
      <c r="FH135" s="100"/>
      <c r="FI135" s="104"/>
      <c r="FJ135" s="55"/>
      <c r="FK135" s="56"/>
      <c r="FL135" s="226" t="str">
        <f t="shared" si="315"/>
        <v>Biochar</v>
      </c>
      <c r="FM135" s="99"/>
      <c r="FN135" s="100"/>
      <c r="FO135" s="104"/>
      <c r="FP135" s="55"/>
      <c r="FQ135" s="56"/>
      <c r="FR135" s="176">
        <f t="shared" si="287"/>
        <v>0</v>
      </c>
      <c r="FS135" s="34"/>
      <c r="FT135" s="34"/>
      <c r="FU135" s="34"/>
      <c r="FV135" s="33"/>
      <c r="FW135" s="37"/>
    </row>
    <row r="136" spans="1:179" ht="12.6" customHeight="1">
      <c r="A136" s="324"/>
      <c r="B136" s="195" t="s">
        <v>99</v>
      </c>
      <c r="C136" s="226" t="str">
        <f t="shared" si="289"/>
        <v>Irrigation Efficiency</v>
      </c>
      <c r="D136" s="102"/>
      <c r="E136" s="103"/>
      <c r="F136" s="106"/>
      <c r="G136" s="41"/>
      <c r="H136" s="42"/>
      <c r="I136" s="226" t="str">
        <f t="shared" si="290"/>
        <v>Irrigation Efficiency</v>
      </c>
      <c r="J136" s="102"/>
      <c r="K136" s="103"/>
      <c r="L136" s="106"/>
      <c r="M136" s="41"/>
      <c r="N136" s="42"/>
      <c r="O136" s="226" t="str">
        <f t="shared" si="291"/>
        <v>Irrigation Efficiency</v>
      </c>
      <c r="P136" s="102"/>
      <c r="Q136" s="103"/>
      <c r="R136" s="106"/>
      <c r="S136" s="41"/>
      <c r="T136" s="42"/>
      <c r="U136" s="226" t="str">
        <f t="shared" si="292"/>
        <v>Irrigation Efficiency</v>
      </c>
      <c r="V136" s="99"/>
      <c r="W136" s="100"/>
      <c r="X136" s="104"/>
      <c r="Y136" s="55"/>
      <c r="Z136" s="56"/>
      <c r="AA136" s="226" t="str">
        <f t="shared" si="293"/>
        <v>Irrigation Efficiency</v>
      </c>
      <c r="AB136" s="99"/>
      <c r="AC136" s="100"/>
      <c r="AD136" s="104"/>
      <c r="AE136" s="55"/>
      <c r="AF136" s="56"/>
      <c r="AG136" s="226" t="str">
        <f t="shared" si="294"/>
        <v>Irrigation Efficiency</v>
      </c>
      <c r="AH136" s="99"/>
      <c r="AI136" s="100"/>
      <c r="AJ136" s="104"/>
      <c r="AK136" s="55"/>
      <c r="AL136" s="56"/>
      <c r="AM136" s="226" t="str">
        <f t="shared" si="295"/>
        <v>Irrigation Efficiency</v>
      </c>
      <c r="AN136" s="102"/>
      <c r="AO136" s="103"/>
      <c r="AP136" s="106"/>
      <c r="AQ136" s="41"/>
      <c r="AR136" s="42"/>
      <c r="AS136" s="176"/>
      <c r="AT136" s="226" t="str">
        <f t="shared" si="296"/>
        <v>Irrigation Efficiency</v>
      </c>
      <c r="AU136" s="99"/>
      <c r="AV136" s="100"/>
      <c r="AW136" s="104"/>
      <c r="AX136" s="55"/>
      <c r="AY136" s="56"/>
      <c r="AZ136" s="226" t="str">
        <f t="shared" si="297"/>
        <v>Irrigation Efficiency</v>
      </c>
      <c r="BA136" s="99"/>
      <c r="BB136" s="100"/>
      <c r="BC136" s="104"/>
      <c r="BD136" s="55"/>
      <c r="BE136" s="56"/>
      <c r="BF136" s="226" t="str">
        <f t="shared" si="298"/>
        <v>Irrigation Efficiency</v>
      </c>
      <c r="BG136" s="102"/>
      <c r="BH136" s="103"/>
      <c r="BI136" s="106"/>
      <c r="BJ136" s="41"/>
      <c r="BK136" s="42"/>
      <c r="BL136" s="226" t="str">
        <f t="shared" si="299"/>
        <v>Irrigation Efficiency</v>
      </c>
      <c r="BM136" s="99"/>
      <c r="BN136" s="100"/>
      <c r="BO136" s="104"/>
      <c r="BP136" s="55"/>
      <c r="BQ136" s="56"/>
      <c r="BR136" s="226" t="str">
        <f t="shared" si="300"/>
        <v>Irrigation Efficiency</v>
      </c>
      <c r="BS136" s="99"/>
      <c r="BT136" s="100"/>
      <c r="BU136" s="104"/>
      <c r="BV136" s="55"/>
      <c r="BW136" s="56"/>
      <c r="BX136" s="226" t="str">
        <f t="shared" si="301"/>
        <v>Irrigation Efficiency</v>
      </c>
      <c r="BY136" s="99"/>
      <c r="BZ136" s="100"/>
      <c r="CA136" s="104"/>
      <c r="CB136" s="55"/>
      <c r="CC136" s="56"/>
      <c r="CD136" s="226" t="str">
        <f t="shared" si="302"/>
        <v>Irrigation Efficiency</v>
      </c>
      <c r="CE136" s="99"/>
      <c r="CF136" s="100"/>
      <c r="CG136" s="104"/>
      <c r="CH136" s="55"/>
      <c r="CI136" s="56"/>
      <c r="CJ136" s="176">
        <f t="shared" si="344"/>
        <v>0</v>
      </c>
      <c r="CK136" s="230" t="str">
        <f t="shared" si="288"/>
        <v>Irrigation Efficiency</v>
      </c>
      <c r="CL136" s="102">
        <f>'Advance Control'!$F$160</f>
        <v>3.810563634115486E-2</v>
      </c>
      <c r="CM136" s="103">
        <f>CL136*CK141</f>
        <v>1.1238946877887446</v>
      </c>
      <c r="CN136" s="111">
        <f>'Advance Control'!$I$160</f>
        <v>0.18894252502273287</v>
      </c>
      <c r="CO136" s="41">
        <f t="shared" ref="CO136:CO137" si="379">(CL136+CN136)</f>
        <v>0.22704816136388772</v>
      </c>
      <c r="CP136" s="42">
        <f>CN136*CK141</f>
        <v>5.572705787387612</v>
      </c>
      <c r="CQ136" s="226" t="str">
        <f t="shared" si="303"/>
        <v>Irrigation Efficiency</v>
      </c>
      <c r="CR136" s="102">
        <f>'Advance Control'!$F$160</f>
        <v>3.810563634115486E-2</v>
      </c>
      <c r="CS136" s="103">
        <f>CR136*CQ141</f>
        <v>0.19041790399420297</v>
      </c>
      <c r="CT136" s="111">
        <f>'Advance Control'!$I$160</f>
        <v>0.18894252502273287</v>
      </c>
      <c r="CU136" s="41">
        <f t="shared" ref="CU136:CU137" si="380">(CR136+CT136)</f>
        <v>0.22704816136388772</v>
      </c>
      <c r="CV136" s="42">
        <f>CT136*CQ141</f>
        <v>0.9441658254462485</v>
      </c>
      <c r="CW136" s="226" t="str">
        <f t="shared" si="304"/>
        <v>Irrigation Efficiency</v>
      </c>
      <c r="CX136" s="102">
        <f>'Advance Control'!$F$160</f>
        <v>3.810563634115486E-2</v>
      </c>
      <c r="CY136" s="103">
        <f>CX136*CW141</f>
        <v>4.2834279071637782E-2</v>
      </c>
      <c r="CZ136" s="111">
        <f>'Advance Control'!$I$160</f>
        <v>0.18894252502273287</v>
      </c>
      <c r="DA136" s="41">
        <f t="shared" ref="DA136:DA137" si="381">(CX136+CZ136)</f>
        <v>0.22704816136388772</v>
      </c>
      <c r="DB136" s="42">
        <f>CZ136*CW141</f>
        <v>0.21238896978037883</v>
      </c>
      <c r="DC136" s="226" t="str">
        <f t="shared" si="305"/>
        <v>Irrigation Efficiency</v>
      </c>
      <c r="DD136" s="102">
        <f>'Advance Control'!$F$160</f>
        <v>3.810563634115486E-2</v>
      </c>
      <c r="DE136" s="103">
        <f>DD136*DC141</f>
        <v>8.3426574923507382E-3</v>
      </c>
      <c r="DF136" s="111">
        <f>'Advance Control'!$I$160</f>
        <v>0.18894252502273287</v>
      </c>
      <c r="DG136" s="41">
        <f t="shared" ref="DG136:DG137" si="382">(DD136+DF136)</f>
        <v>0.22704816136388772</v>
      </c>
      <c r="DH136" s="42">
        <f>DF136*DC141</f>
        <v>4.1366131715852017E-2</v>
      </c>
      <c r="DI136" s="226" t="str">
        <f t="shared" si="306"/>
        <v>Irrigation Efficiency</v>
      </c>
      <c r="DJ136" s="102">
        <f>'Advance Control'!$F$160</f>
        <v>3.810563634115486E-2</v>
      </c>
      <c r="DK136" s="103">
        <f>DJ136*DI141</f>
        <v>0.26576124459757028</v>
      </c>
      <c r="DL136" s="111">
        <f>'Advance Control'!$I$160</f>
        <v>0.18894252502273287</v>
      </c>
      <c r="DM136" s="41">
        <f t="shared" ref="DM136:DM137" si="383">(DJ136+DL136)</f>
        <v>0.22704816136388772</v>
      </c>
      <c r="DN136" s="42">
        <f>DL136*DI141</f>
        <v>1.3177473315992716</v>
      </c>
      <c r="DO136" s="226" t="str">
        <f t="shared" si="307"/>
        <v>Irrigation Efficiency</v>
      </c>
      <c r="DP136" s="102">
        <f>'Advance Control'!$F$160</f>
        <v>3.810563634115486E-2</v>
      </c>
      <c r="DQ136" s="103">
        <f>DP136*DO141</f>
        <v>1.2138931512838293E-2</v>
      </c>
      <c r="DR136" s="111">
        <f>'Advance Control'!$I$160</f>
        <v>0.18894252502273287</v>
      </c>
      <c r="DS136" s="41">
        <f t="shared" ref="DS136:DS137" si="384">(DP136+DR136)</f>
        <v>0.22704816136388772</v>
      </c>
      <c r="DT136" s="42">
        <f>DR136*DO141</f>
        <v>6.0189530771241784E-2</v>
      </c>
      <c r="DU136" s="226" t="str">
        <f t="shared" si="308"/>
        <v>Irrigation Efficiency</v>
      </c>
      <c r="DV136" s="102">
        <f>'Advance Control'!$F$160</f>
        <v>3.810563634115486E-2</v>
      </c>
      <c r="DW136" s="103">
        <f>DV136*DU141</f>
        <v>7.1250299887054775E-3</v>
      </c>
      <c r="DX136" s="111">
        <f>'Advance Control'!$I$160</f>
        <v>0.18894252502273287</v>
      </c>
      <c r="DY136" s="41">
        <f t="shared" ref="DY136:DY137" si="385">(DV136+DX136)</f>
        <v>0.22704816136388772</v>
      </c>
      <c r="DZ136" s="42">
        <f>DX136*DU141</f>
        <v>3.5328662271275617E-2</v>
      </c>
      <c r="EA136" s="176">
        <f t="shared" si="286"/>
        <v>9.8344069734179289</v>
      </c>
      <c r="EB136" s="226" t="str">
        <f t="shared" si="309"/>
        <v>Irrigation Efficiency</v>
      </c>
      <c r="EC136" s="125">
        <f>'Advance Control'!$F$160</f>
        <v>3.810563634115486E-2</v>
      </c>
      <c r="ED136" s="126">
        <f>EC136*EB141</f>
        <v>5.920168863981047</v>
      </c>
      <c r="EE136" s="111">
        <f>'Advance Control'!$I$160</f>
        <v>0.18894252502273287</v>
      </c>
      <c r="EF136" s="51">
        <f>(EC136+EE136)</f>
        <v>0.22704816136388772</v>
      </c>
      <c r="EG136" s="52">
        <f>EE136*EB141</f>
        <v>29.354493485087477</v>
      </c>
      <c r="EH136" s="226" t="str">
        <f t="shared" si="310"/>
        <v>Irrigation Efficiency</v>
      </c>
      <c r="EI136" s="125">
        <f>'Advance Control'!$F$160</f>
        <v>3.810563634115486E-2</v>
      </c>
      <c r="EJ136" s="126">
        <f>EI136*EH141</f>
        <v>1.6681480414516467</v>
      </c>
      <c r="EK136" s="111">
        <f>'Advance Control'!$I$160</f>
        <v>0.18894252502273287</v>
      </c>
      <c r="EL136" s="51">
        <f>(EI136+EK136)</f>
        <v>0.22704816136388772</v>
      </c>
      <c r="EM136" s="52">
        <f>EK136*EH141</f>
        <v>8.2713250145410999</v>
      </c>
      <c r="EN136" s="226" t="str">
        <f t="shared" si="311"/>
        <v>Irrigation Efficiency</v>
      </c>
      <c r="EO136" s="125">
        <f>'Advance Control'!$F$160</f>
        <v>3.810563634115486E-2</v>
      </c>
      <c r="EP136" s="126">
        <f>EO136*EN141</f>
        <v>0.36494030852814763</v>
      </c>
      <c r="EQ136" s="111">
        <f>'Advance Control'!$I$160</f>
        <v>0.18894252502273287</v>
      </c>
      <c r="ER136" s="51">
        <f>(EO136+EQ136)</f>
        <v>0.22704816136388772</v>
      </c>
      <c r="ES136" s="52">
        <f>EQ136*EN141</f>
        <v>1.8095155991769392</v>
      </c>
      <c r="ET136" s="226" t="str">
        <f t="shared" si="312"/>
        <v>Irrigation Efficiency</v>
      </c>
      <c r="EU136" s="125">
        <f>'Advance Control'!$F$160</f>
        <v>3.810563634115486E-2</v>
      </c>
      <c r="EV136" s="126">
        <f>EU136*ET141</f>
        <v>7.4048815925585515E-2</v>
      </c>
      <c r="EW136" s="111">
        <f>'Advance Control'!$I$160</f>
        <v>0.18894252502273287</v>
      </c>
      <c r="EX136" s="51">
        <f>(EU136+EW136)</f>
        <v>0.22704816136388772</v>
      </c>
      <c r="EY136" s="52">
        <f>EW136*ET141</f>
        <v>0.36716275069295062</v>
      </c>
      <c r="EZ136" s="226" t="str">
        <f t="shared" si="313"/>
        <v>Irrigation Efficiency</v>
      </c>
      <c r="FA136" s="125">
        <f>'Advance Control'!$F$160</f>
        <v>3.810563634115486E-2</v>
      </c>
      <c r="FB136" s="126">
        <f>FA136*EZ141</f>
        <v>1.8563960199844027</v>
      </c>
      <c r="FC136" s="111">
        <f>'Advance Control'!$I$160</f>
        <v>0.18894252502273287</v>
      </c>
      <c r="FD136" s="51">
        <f>(FA136+FC136)</f>
        <v>0.22704816136388772</v>
      </c>
      <c r="FE136" s="52">
        <f>FC136*EZ141</f>
        <v>9.204731507899929</v>
      </c>
      <c r="FF136" s="226" t="str">
        <f t="shared" si="314"/>
        <v>Irrigation Efficiency</v>
      </c>
      <c r="FG136" s="125">
        <f>'Advance Control'!$F$160</f>
        <v>3.810563634115486E-2</v>
      </c>
      <c r="FH136" s="126">
        <f>FG136*FF141</f>
        <v>0.15158143965366114</v>
      </c>
      <c r="FI136" s="111">
        <f>'Advance Control'!$I$160</f>
        <v>0.18894252502273287</v>
      </c>
      <c r="FJ136" s="51">
        <f>(FG136+FI136)</f>
        <v>0.22704816136388772</v>
      </c>
      <c r="FK136" s="52">
        <f>FI136*FF141</f>
        <v>0.7515995717361047</v>
      </c>
      <c r="FL136" s="226" t="str">
        <f t="shared" si="315"/>
        <v>Irrigation Efficiency</v>
      </c>
      <c r="FM136" s="125">
        <f>'Advance Control'!$F$160</f>
        <v>3.810563634115486E-2</v>
      </c>
      <c r="FN136" s="126">
        <f>FM136*FL141</f>
        <v>5.1494661359801082E-2</v>
      </c>
      <c r="FO136" s="111">
        <f>'Advance Control'!$I$160</f>
        <v>0.18894252502273287</v>
      </c>
      <c r="FP136" s="51">
        <f>(FM136+FO136)</f>
        <v>0.22704816136388772</v>
      </c>
      <c r="FQ136" s="52">
        <f>FO136*FL141</f>
        <v>0.25533050426987042</v>
      </c>
      <c r="FR136" s="176">
        <f t="shared" si="287"/>
        <v>60.100936584288668</v>
      </c>
      <c r="FS136" s="34"/>
      <c r="FT136" s="34"/>
      <c r="FU136" s="34"/>
      <c r="FV136" s="33"/>
      <c r="FW136" s="37"/>
    </row>
    <row r="137" spans="1:179" ht="12.6" customHeight="1">
      <c r="A137" s="324"/>
      <c r="B137" s="195" t="s">
        <v>100</v>
      </c>
      <c r="C137" s="226" t="str">
        <f t="shared" si="289"/>
        <v>Nutrient Management</v>
      </c>
      <c r="D137" s="102"/>
      <c r="E137" s="103"/>
      <c r="F137" s="106"/>
      <c r="G137" s="41"/>
      <c r="H137" s="42"/>
      <c r="I137" s="226" t="str">
        <f t="shared" si="290"/>
        <v>Nutrient Management</v>
      </c>
      <c r="J137" s="102"/>
      <c r="K137" s="103"/>
      <c r="L137" s="106"/>
      <c r="M137" s="41"/>
      <c r="N137" s="42"/>
      <c r="O137" s="226" t="str">
        <f t="shared" si="291"/>
        <v>Nutrient Management</v>
      </c>
      <c r="P137" s="102"/>
      <c r="Q137" s="103"/>
      <c r="R137" s="106"/>
      <c r="S137" s="41"/>
      <c r="T137" s="42"/>
      <c r="U137" s="226" t="str">
        <f t="shared" si="292"/>
        <v>Nutrient Management</v>
      </c>
      <c r="V137" s="102"/>
      <c r="W137" s="103"/>
      <c r="X137" s="106"/>
      <c r="Y137" s="41"/>
      <c r="Z137" s="42"/>
      <c r="AA137" s="226" t="str">
        <f t="shared" si="293"/>
        <v>Nutrient Management</v>
      </c>
      <c r="AB137" s="99"/>
      <c r="AC137" s="100"/>
      <c r="AD137" s="104"/>
      <c r="AE137" s="55"/>
      <c r="AF137" s="56"/>
      <c r="AG137" s="226" t="str">
        <f t="shared" si="294"/>
        <v>Nutrient Management</v>
      </c>
      <c r="AH137" s="102"/>
      <c r="AI137" s="103"/>
      <c r="AJ137" s="106"/>
      <c r="AK137" s="41"/>
      <c r="AL137" s="42"/>
      <c r="AM137" s="226" t="str">
        <f t="shared" si="295"/>
        <v>Nutrient Management</v>
      </c>
      <c r="AN137" s="102"/>
      <c r="AO137" s="103"/>
      <c r="AP137" s="106"/>
      <c r="AQ137" s="41"/>
      <c r="AR137" s="42"/>
      <c r="AS137" s="176"/>
      <c r="AT137" s="226" t="str">
        <f t="shared" si="296"/>
        <v>Nutrient Management</v>
      </c>
      <c r="AU137" s="99"/>
      <c r="AV137" s="100"/>
      <c r="AW137" s="104"/>
      <c r="AX137" s="55"/>
      <c r="AY137" s="56"/>
      <c r="AZ137" s="226" t="str">
        <f t="shared" si="297"/>
        <v>Nutrient Management</v>
      </c>
      <c r="BA137" s="99"/>
      <c r="BB137" s="100"/>
      <c r="BC137" s="104"/>
      <c r="BD137" s="55"/>
      <c r="BE137" s="56"/>
      <c r="BF137" s="226" t="str">
        <f t="shared" si="298"/>
        <v>Nutrient Management</v>
      </c>
      <c r="BG137" s="102"/>
      <c r="BH137" s="103"/>
      <c r="BI137" s="106"/>
      <c r="BJ137" s="41"/>
      <c r="BK137" s="42"/>
      <c r="BL137" s="226" t="str">
        <f t="shared" si="299"/>
        <v>Nutrient Management</v>
      </c>
      <c r="BM137" s="99"/>
      <c r="BN137" s="100"/>
      <c r="BO137" s="104"/>
      <c r="BP137" s="55"/>
      <c r="BQ137" s="56"/>
      <c r="BR137" s="226" t="str">
        <f t="shared" si="300"/>
        <v>Nutrient Management</v>
      </c>
      <c r="BS137" s="99"/>
      <c r="BT137" s="100"/>
      <c r="BU137" s="104"/>
      <c r="BV137" s="55"/>
      <c r="BW137" s="56"/>
      <c r="BX137" s="226" t="str">
        <f t="shared" si="301"/>
        <v>Nutrient Management</v>
      </c>
      <c r="BY137" s="99"/>
      <c r="BZ137" s="100"/>
      <c r="CA137" s="104"/>
      <c r="CB137" s="55"/>
      <c r="CC137" s="56"/>
      <c r="CD137" s="226" t="str">
        <f t="shared" si="302"/>
        <v>Nutrient Management</v>
      </c>
      <c r="CE137" s="99"/>
      <c r="CF137" s="100"/>
      <c r="CG137" s="104"/>
      <c r="CH137" s="55"/>
      <c r="CI137" s="56"/>
      <c r="CJ137" s="176">
        <f t="shared" si="344"/>
        <v>0</v>
      </c>
      <c r="CK137" s="230" t="str">
        <f t="shared" si="288"/>
        <v>Nutrient Management</v>
      </c>
      <c r="CL137" s="125">
        <f>'Advance Control'!$F$161</f>
        <v>9.8619444215213861E-2</v>
      </c>
      <c r="CM137" s="126">
        <f>CL137*CK141</f>
        <v>2.9087001322806971</v>
      </c>
      <c r="CN137" s="111">
        <f>'Advance Control'!$I$161</f>
        <v>0.90138055578478604</v>
      </c>
      <c r="CO137" s="51">
        <f t="shared" si="379"/>
        <v>0.99999999999999989</v>
      </c>
      <c r="CP137" s="52">
        <f>CN137*CK141</f>
        <v>26.585484867719298</v>
      </c>
      <c r="CQ137" s="226" t="str">
        <f t="shared" si="303"/>
        <v>Nutrient Management</v>
      </c>
      <c r="CR137" s="125">
        <f>'Advance Control'!$F$161</f>
        <v>9.8619444215213861E-2</v>
      </c>
      <c r="CS137" s="126">
        <f>CR137*CQ141</f>
        <v>0.49281181640451044</v>
      </c>
      <c r="CT137" s="111">
        <f>'Advance Control'!$I$161</f>
        <v>0.90138055578478604</v>
      </c>
      <c r="CU137" s="51">
        <f t="shared" si="380"/>
        <v>0.99999999999999989</v>
      </c>
      <c r="CV137" s="52">
        <f>CT137*CQ141</f>
        <v>4.5042941835954888</v>
      </c>
      <c r="CW137" s="226" t="str">
        <f t="shared" si="304"/>
        <v>Nutrient Management</v>
      </c>
      <c r="CX137" s="125">
        <f>'Advance Control'!$F$161</f>
        <v>9.8619444215213861E-2</v>
      </c>
      <c r="CY137" s="126">
        <f>CX137*CW141</f>
        <v>0.11085742690621238</v>
      </c>
      <c r="CZ137" s="111">
        <f>'Advance Control'!$I$161</f>
        <v>0.90138055578478604</v>
      </c>
      <c r="DA137" s="51">
        <f t="shared" si="381"/>
        <v>0.99999999999999989</v>
      </c>
      <c r="DB137" s="52">
        <f>CZ137*CW141</f>
        <v>1.0132355730937872</v>
      </c>
      <c r="DC137" s="226" t="str">
        <f t="shared" si="305"/>
        <v>Nutrient Management</v>
      </c>
      <c r="DD137" s="125">
        <f>'Advance Control'!$F$161</f>
        <v>9.8619444215213861E-2</v>
      </c>
      <c r="DE137" s="126">
        <f>DD137*DC141</f>
        <v>2.1591248019257846E-2</v>
      </c>
      <c r="DF137" s="111">
        <f>'Advance Control'!$I$161</f>
        <v>0.90138055578478604</v>
      </c>
      <c r="DG137" s="51">
        <f t="shared" si="382"/>
        <v>0.99999999999999989</v>
      </c>
      <c r="DH137" s="52">
        <f>DF137*DC141</f>
        <v>0.19734375198074211</v>
      </c>
      <c r="DI137" s="226" t="str">
        <f t="shared" si="306"/>
        <v>Nutrient Management</v>
      </c>
      <c r="DJ137" s="125">
        <f>'Advance Control'!$F$161</f>
        <v>9.8619444215213861E-2</v>
      </c>
      <c r="DK137" s="126">
        <f>DJ137*DI141</f>
        <v>0.68780444975404831</v>
      </c>
      <c r="DL137" s="111">
        <f>'Advance Control'!$I$161</f>
        <v>0.90138055578478604</v>
      </c>
      <c r="DM137" s="51">
        <f t="shared" si="383"/>
        <v>0.99999999999999989</v>
      </c>
      <c r="DN137" s="52">
        <f>DL137*DI141</f>
        <v>6.2865245502459519</v>
      </c>
      <c r="DO137" s="226" t="str">
        <f t="shared" si="307"/>
        <v>Nutrient Management</v>
      </c>
      <c r="DP137" s="125">
        <f>'Advance Control'!$F$161</f>
        <v>9.8619444215213861E-2</v>
      </c>
      <c r="DQ137" s="126">
        <f>DP137*DO141</f>
        <v>3.1416210149198529E-2</v>
      </c>
      <c r="DR137" s="111">
        <f>'Advance Control'!$I$161</f>
        <v>0.90138055578478604</v>
      </c>
      <c r="DS137" s="51">
        <f t="shared" si="384"/>
        <v>0.99999999999999989</v>
      </c>
      <c r="DT137" s="52">
        <f>DR137*DO141</f>
        <v>0.28714378985080147</v>
      </c>
      <c r="DU137" s="226" t="str">
        <f t="shared" si="308"/>
        <v>Nutrient Management</v>
      </c>
      <c r="DV137" s="125">
        <f>'Advance Control'!$F$161</f>
        <v>9.8619444215213861E-2</v>
      </c>
      <c r="DW137" s="126">
        <f>DV137*DU141</f>
        <v>1.8439962298804905E-2</v>
      </c>
      <c r="DX137" s="111">
        <f>'Advance Control'!$I$161</f>
        <v>0.90138055578478604</v>
      </c>
      <c r="DY137" s="51">
        <f t="shared" si="385"/>
        <v>0.99999999999999989</v>
      </c>
      <c r="DZ137" s="52">
        <f>DX137*DU141</f>
        <v>0.16854103770119508</v>
      </c>
      <c r="EA137" s="176">
        <f t="shared" si="286"/>
        <v>43.314188999999992</v>
      </c>
      <c r="EB137" s="226" t="str">
        <f t="shared" si="309"/>
        <v>Nutrient Management</v>
      </c>
      <c r="EC137" s="125">
        <f>'Advance Control'!$F$161</f>
        <v>9.8619444215213861E-2</v>
      </c>
      <c r="ED137" s="126">
        <f>EC137*EB141</f>
        <v>15.321716656269606</v>
      </c>
      <c r="EE137" s="111">
        <f>'Advance Control'!$I$161</f>
        <v>0.90138055578478604</v>
      </c>
      <c r="EF137" s="51">
        <f t="shared" ref="EF137" si="386">(EC137+EE137)</f>
        <v>0.99999999999999989</v>
      </c>
      <c r="EG137" s="52">
        <f>EE137*EB141</f>
        <v>140.0403093437304</v>
      </c>
      <c r="EH137" s="226" t="str">
        <f t="shared" si="310"/>
        <v>Nutrient Management</v>
      </c>
      <c r="EI137" s="125">
        <f>'Advance Control'!$F$161</f>
        <v>9.8619444215213861E-2</v>
      </c>
      <c r="EJ137" s="126">
        <f>EI137*EH141</f>
        <v>4.3172571963844311</v>
      </c>
      <c r="EK137" s="111">
        <f>'Advance Control'!$I$161</f>
        <v>0.90138055578478604</v>
      </c>
      <c r="EL137" s="51">
        <f t="shared" ref="EL137" si="387">(EI137+EK137)</f>
        <v>0.99999999999999989</v>
      </c>
      <c r="EM137" s="52">
        <f>EK137*EH141</f>
        <v>39.459679803615558</v>
      </c>
      <c r="EN137" s="226" t="str">
        <f t="shared" si="311"/>
        <v>Nutrient Management</v>
      </c>
      <c r="EO137" s="125">
        <f>'Advance Control'!$F$161</f>
        <v>9.8619444215213861E-2</v>
      </c>
      <c r="EP137" s="126">
        <f>EO137*EN141</f>
        <v>0.94448522199075402</v>
      </c>
      <c r="EQ137" s="111">
        <f>'Advance Control'!$I$161</f>
        <v>0.90138055578478604</v>
      </c>
      <c r="ER137" s="51">
        <f t="shared" ref="ER137" si="388">(EO137+EQ137)</f>
        <v>0.99999999999999989</v>
      </c>
      <c r="ES137" s="52">
        <f>EQ137*EN141</f>
        <v>8.6325837780092449</v>
      </c>
      <c r="ET137" s="226" t="str">
        <f t="shared" si="312"/>
        <v>Nutrient Management</v>
      </c>
      <c r="EU137" s="125">
        <f>'Advance Control'!$F$161</f>
        <v>9.8619444215213861E-2</v>
      </c>
      <c r="EV137" s="126">
        <f>EU137*ET141</f>
        <v>0.19164233359065855</v>
      </c>
      <c r="EW137" s="111">
        <f>'Advance Control'!$I$161</f>
        <v>0.90138055578478604</v>
      </c>
      <c r="EX137" s="51">
        <f t="shared" ref="EX137" si="389">(EU137+EW137)</f>
        <v>0.99999999999999989</v>
      </c>
      <c r="EY137" s="52">
        <f>EW137*ET141</f>
        <v>1.7516086664093411</v>
      </c>
      <c r="EZ137" s="226" t="str">
        <f t="shared" si="313"/>
        <v>Nutrient Management</v>
      </c>
      <c r="FA137" s="125">
        <f>'Advance Control'!$F$161</f>
        <v>9.8619444215213861E-2</v>
      </c>
      <c r="FB137" s="126">
        <f>FA137*EZ141</f>
        <v>4.8044531285381069</v>
      </c>
      <c r="FC137" s="111">
        <f>'Advance Control'!$I$161</f>
        <v>0.90138055578478604</v>
      </c>
      <c r="FD137" s="51">
        <f t="shared" ref="FD137" si="390">(FA137+FC137)</f>
        <v>0.99999999999999989</v>
      </c>
      <c r="FE137" s="52">
        <f>FC137*EZ141</f>
        <v>43.912644871461886</v>
      </c>
      <c r="FF137" s="226" t="str">
        <f t="shared" si="314"/>
        <v>Nutrient Management</v>
      </c>
      <c r="FG137" s="125">
        <f>'Advance Control'!$F$161</f>
        <v>9.8619444215213861E-2</v>
      </c>
      <c r="FH137" s="126">
        <f>FG137*FF141</f>
        <v>0.39230094986869307</v>
      </c>
      <c r="FI137" s="111">
        <f>'Advance Control'!$I$161</f>
        <v>0.90138055578478604</v>
      </c>
      <c r="FJ137" s="51">
        <f t="shared" ref="FJ137" si="391">(FG137+FI137)</f>
        <v>0.99999999999999989</v>
      </c>
      <c r="FK137" s="52">
        <f>FI137*FF141</f>
        <v>3.5856260501313066</v>
      </c>
      <c r="FL137" s="226" t="str">
        <f t="shared" si="315"/>
        <v>Nutrient Management</v>
      </c>
      <c r="FM137" s="125">
        <f>'Advance Control'!$F$161</f>
        <v>9.8619444215213861E-2</v>
      </c>
      <c r="FN137" s="126">
        <f>FM137*FL141</f>
        <v>0.13327096385133669</v>
      </c>
      <c r="FO137" s="111">
        <f>'Advance Control'!$I$161</f>
        <v>0.90138055578478604</v>
      </c>
      <c r="FP137" s="51">
        <f t="shared" ref="FP137" si="392">(FM137+FO137)</f>
        <v>0.99999999999999989</v>
      </c>
      <c r="FQ137" s="52">
        <f>FO137*FL141</f>
        <v>1.2180950361486633</v>
      </c>
      <c r="FR137" s="176">
        <f t="shared" si="287"/>
        <v>264.70567399999999</v>
      </c>
      <c r="FS137" s="34"/>
      <c r="FT137" s="34"/>
      <c r="FU137" s="34"/>
      <c r="FV137" s="33"/>
      <c r="FW137" s="37"/>
    </row>
    <row r="138" spans="1:179" ht="12.6" customHeight="1">
      <c r="A138" s="324"/>
      <c r="B138" s="195" t="s">
        <v>690</v>
      </c>
      <c r="C138" s="226" t="str">
        <f t="shared" si="289"/>
        <v>Boreal Forest Restoration</v>
      </c>
      <c r="D138" s="102"/>
      <c r="E138" s="103"/>
      <c r="F138" s="106"/>
      <c r="G138" s="41"/>
      <c r="H138" s="42"/>
      <c r="I138" s="226" t="str">
        <f t="shared" si="290"/>
        <v>Boreal Forest Restoration</v>
      </c>
      <c r="J138" s="102"/>
      <c r="K138" s="103"/>
      <c r="L138" s="106"/>
      <c r="M138" s="41"/>
      <c r="N138" s="42"/>
      <c r="O138" s="226" t="str">
        <f t="shared" si="291"/>
        <v>Boreal Forest Restoration</v>
      </c>
      <c r="P138" s="102"/>
      <c r="Q138" s="103"/>
      <c r="R138" s="106"/>
      <c r="S138" s="41"/>
      <c r="T138" s="42"/>
      <c r="U138" s="226" t="str">
        <f t="shared" si="292"/>
        <v>Boreal Forest Restoration</v>
      </c>
      <c r="V138" s="102"/>
      <c r="W138" s="103"/>
      <c r="X138" s="106"/>
      <c r="Y138" s="41"/>
      <c r="Z138" s="42"/>
      <c r="AA138" s="226" t="str">
        <f t="shared" si="293"/>
        <v>Boreal Forest Restoration</v>
      </c>
      <c r="AB138" s="102"/>
      <c r="AC138" s="103"/>
      <c r="AD138" s="106"/>
      <c r="AE138" s="41"/>
      <c r="AF138" s="42"/>
      <c r="AG138" s="226" t="str">
        <f t="shared" si="294"/>
        <v>Boreal Forest Restoration</v>
      </c>
      <c r="AH138" s="102"/>
      <c r="AI138" s="103"/>
      <c r="AJ138" s="106"/>
      <c r="AK138" s="41"/>
      <c r="AL138" s="42"/>
      <c r="AM138" s="226" t="str">
        <f t="shared" si="295"/>
        <v>Boreal Forest Restoration</v>
      </c>
      <c r="AN138" s="102"/>
      <c r="AO138" s="103"/>
      <c r="AP138" s="106"/>
      <c r="AQ138" s="41"/>
      <c r="AR138" s="42"/>
      <c r="AS138" s="176"/>
      <c r="AT138" s="226" t="str">
        <f t="shared" si="296"/>
        <v>Boreal Forest Restoration</v>
      </c>
      <c r="AU138" s="99"/>
      <c r="AV138" s="100"/>
      <c r="AW138" s="104"/>
      <c r="AX138" s="55"/>
      <c r="AY138" s="56"/>
      <c r="AZ138" s="226" t="str">
        <f t="shared" si="297"/>
        <v>Boreal Forest Restoration</v>
      </c>
      <c r="BA138" s="99"/>
      <c r="BB138" s="100"/>
      <c r="BC138" s="104"/>
      <c r="BD138" s="55"/>
      <c r="BE138" s="56"/>
      <c r="BF138" s="226" t="str">
        <f t="shared" si="298"/>
        <v>Boreal Forest Restoration</v>
      </c>
      <c r="BG138" s="102"/>
      <c r="BH138" s="103"/>
      <c r="BI138" s="106"/>
      <c r="BJ138" s="41"/>
      <c r="BK138" s="42"/>
      <c r="BL138" s="226" t="str">
        <f t="shared" si="299"/>
        <v>Boreal Forest Restoration</v>
      </c>
      <c r="BM138" s="99"/>
      <c r="BN138" s="100"/>
      <c r="BO138" s="104"/>
      <c r="BP138" s="55"/>
      <c r="BQ138" s="56"/>
      <c r="BR138" s="226" t="str">
        <f t="shared" si="300"/>
        <v>Boreal Forest Restoration</v>
      </c>
      <c r="BS138" s="99"/>
      <c r="BT138" s="100"/>
      <c r="BU138" s="104"/>
      <c r="BV138" s="55"/>
      <c r="BW138" s="56"/>
      <c r="BX138" s="226" t="str">
        <f t="shared" si="301"/>
        <v>Boreal Forest Restoration</v>
      </c>
      <c r="BY138" s="99"/>
      <c r="BZ138" s="100"/>
      <c r="CA138" s="104"/>
      <c r="CB138" s="55"/>
      <c r="CC138" s="56"/>
      <c r="CD138" s="226" t="str">
        <f t="shared" si="302"/>
        <v>Boreal Forest Restoration</v>
      </c>
      <c r="CE138" s="99"/>
      <c r="CF138" s="100"/>
      <c r="CG138" s="104"/>
      <c r="CH138" s="55"/>
      <c r="CI138" s="56"/>
      <c r="CJ138" s="176">
        <f t="shared" si="344"/>
        <v>0</v>
      </c>
      <c r="CK138" s="230" t="str">
        <f t="shared" si="288"/>
        <v>Boreal Forest Restoration</v>
      </c>
      <c r="CL138" s="125"/>
      <c r="CM138" s="126"/>
      <c r="CN138" s="111"/>
      <c r="CO138" s="51"/>
      <c r="CP138" s="52"/>
      <c r="CQ138" s="226" t="str">
        <f t="shared" si="303"/>
        <v>Boreal Forest Restoration</v>
      </c>
      <c r="CR138" s="125"/>
      <c r="CS138" s="126"/>
      <c r="CT138" s="111"/>
      <c r="CU138" s="51"/>
      <c r="CV138" s="52"/>
      <c r="CW138" s="226" t="str">
        <f t="shared" si="304"/>
        <v>Boreal Forest Restoration</v>
      </c>
      <c r="CX138" s="125"/>
      <c r="CY138" s="126"/>
      <c r="CZ138" s="111"/>
      <c r="DA138" s="51"/>
      <c r="DB138" s="52"/>
      <c r="DC138" s="226" t="str">
        <f t="shared" si="305"/>
        <v>Boreal Forest Restoration</v>
      </c>
      <c r="DD138" s="125"/>
      <c r="DE138" s="126"/>
      <c r="DF138" s="111"/>
      <c r="DG138" s="51"/>
      <c r="DH138" s="52"/>
      <c r="DI138" s="226" t="str">
        <f t="shared" si="306"/>
        <v>Boreal Forest Restoration</v>
      </c>
      <c r="DJ138" s="125"/>
      <c r="DK138" s="126"/>
      <c r="DL138" s="111"/>
      <c r="DM138" s="51"/>
      <c r="DN138" s="52"/>
      <c r="DO138" s="226" t="str">
        <f t="shared" si="307"/>
        <v>Boreal Forest Restoration</v>
      </c>
      <c r="DP138" s="125"/>
      <c r="DQ138" s="126"/>
      <c r="DR138" s="111"/>
      <c r="DS138" s="51"/>
      <c r="DT138" s="52"/>
      <c r="DU138" s="226" t="str">
        <f t="shared" si="308"/>
        <v>Boreal Forest Restoration</v>
      </c>
      <c r="DV138" s="125"/>
      <c r="DW138" s="126"/>
      <c r="DX138" s="111"/>
      <c r="DY138" s="51"/>
      <c r="DZ138" s="52"/>
      <c r="EA138" s="176">
        <f t="shared" si="286"/>
        <v>0</v>
      </c>
      <c r="EB138" s="226" t="str">
        <f t="shared" si="309"/>
        <v>Boreal Forest Restoration</v>
      </c>
      <c r="EC138" s="125"/>
      <c r="ED138" s="126"/>
      <c r="EE138" s="111"/>
      <c r="EF138" s="51"/>
      <c r="EG138" s="52"/>
      <c r="EH138" s="226" t="str">
        <f t="shared" si="310"/>
        <v>Boreal Forest Restoration</v>
      </c>
      <c r="EI138" s="125"/>
      <c r="EJ138" s="126"/>
      <c r="EK138" s="111"/>
      <c r="EL138" s="51"/>
      <c r="EM138" s="52"/>
      <c r="EN138" s="226" t="str">
        <f t="shared" si="311"/>
        <v>Boreal Forest Restoration</v>
      </c>
      <c r="EO138" s="125"/>
      <c r="EP138" s="126"/>
      <c r="EQ138" s="111"/>
      <c r="ER138" s="51"/>
      <c r="ES138" s="52"/>
      <c r="ET138" s="226" t="str">
        <f t="shared" si="312"/>
        <v>Boreal Forest Restoration</v>
      </c>
      <c r="EU138" s="125"/>
      <c r="EV138" s="126"/>
      <c r="EW138" s="111"/>
      <c r="EX138" s="51"/>
      <c r="EY138" s="52"/>
      <c r="EZ138" s="226" t="str">
        <f t="shared" si="313"/>
        <v>Boreal Forest Restoration</v>
      </c>
      <c r="FA138" s="125"/>
      <c r="FB138" s="126"/>
      <c r="FC138" s="111"/>
      <c r="FD138" s="51"/>
      <c r="FE138" s="52"/>
      <c r="FF138" s="226" t="str">
        <f t="shared" si="314"/>
        <v>Boreal Forest Restoration</v>
      </c>
      <c r="FG138" s="125"/>
      <c r="FH138" s="126"/>
      <c r="FI138" s="111"/>
      <c r="FJ138" s="51"/>
      <c r="FK138" s="52"/>
      <c r="FL138" s="226" t="str">
        <f t="shared" si="315"/>
        <v>Boreal Forest Restoration</v>
      </c>
      <c r="FM138" s="125"/>
      <c r="FN138" s="126"/>
      <c r="FO138" s="111"/>
      <c r="FP138" s="51"/>
      <c r="FQ138" s="52"/>
      <c r="FR138" s="176">
        <f t="shared" si="287"/>
        <v>0</v>
      </c>
      <c r="FS138" s="34"/>
      <c r="FT138" s="34"/>
      <c r="FU138" s="34"/>
      <c r="FV138" s="33"/>
      <c r="FW138" s="37"/>
    </row>
    <row r="139" spans="1:179" ht="12.6" customHeight="1" thickBot="1">
      <c r="A139" s="324"/>
      <c r="B139" s="195" t="s">
        <v>549</v>
      </c>
      <c r="C139" s="226" t="str">
        <f>$B139</f>
        <v>Sustainable Intensification</v>
      </c>
      <c r="D139" s="102"/>
      <c r="E139" s="103"/>
      <c r="F139" s="106"/>
      <c r="G139" s="41"/>
      <c r="H139" s="42"/>
      <c r="I139" s="226" t="str">
        <f>$B139</f>
        <v>Sustainable Intensification</v>
      </c>
      <c r="J139" s="102"/>
      <c r="K139" s="103"/>
      <c r="L139" s="106"/>
      <c r="M139" s="41"/>
      <c r="N139" s="42"/>
      <c r="O139" s="226" t="str">
        <f>$B139</f>
        <v>Sustainable Intensification</v>
      </c>
      <c r="P139" s="102"/>
      <c r="Q139" s="103"/>
      <c r="R139" s="106"/>
      <c r="S139" s="41"/>
      <c r="T139" s="42"/>
      <c r="U139" s="226" t="str">
        <f>$B139</f>
        <v>Sustainable Intensification</v>
      </c>
      <c r="V139" s="102"/>
      <c r="W139" s="103"/>
      <c r="X139" s="106"/>
      <c r="Y139" s="41"/>
      <c r="Z139" s="42"/>
      <c r="AA139" s="226" t="str">
        <f>$B139</f>
        <v>Sustainable Intensification</v>
      </c>
      <c r="AB139" s="102"/>
      <c r="AC139" s="103"/>
      <c r="AD139" s="106"/>
      <c r="AE139" s="41"/>
      <c r="AF139" s="42"/>
      <c r="AG139" s="226" t="str">
        <f>$B139</f>
        <v>Sustainable Intensification</v>
      </c>
      <c r="AH139" s="102"/>
      <c r="AI139" s="103"/>
      <c r="AJ139" s="106"/>
      <c r="AK139" s="41"/>
      <c r="AL139" s="42"/>
      <c r="AM139" s="226" t="str">
        <f>$B139</f>
        <v>Sustainable Intensification</v>
      </c>
      <c r="AN139" s="102"/>
      <c r="AO139" s="103"/>
      <c r="AP139" s="106"/>
      <c r="AQ139" s="41"/>
      <c r="AR139" s="42"/>
      <c r="AS139" s="176"/>
      <c r="AT139" s="226" t="str">
        <f>$B139</f>
        <v>Sustainable Intensification</v>
      </c>
      <c r="AU139" s="102"/>
      <c r="AV139" s="103"/>
      <c r="AW139" s="106"/>
      <c r="AX139" s="41"/>
      <c r="AY139" s="42"/>
      <c r="AZ139" s="226" t="str">
        <f>$B139</f>
        <v>Sustainable Intensification</v>
      </c>
      <c r="BA139" s="102"/>
      <c r="BB139" s="103"/>
      <c r="BC139" s="106"/>
      <c r="BD139" s="41"/>
      <c r="BE139" s="42"/>
      <c r="BF139" s="226" t="str">
        <f>$B139</f>
        <v>Sustainable Intensification</v>
      </c>
      <c r="BG139" s="102"/>
      <c r="BH139" s="103"/>
      <c r="BI139" s="106"/>
      <c r="BJ139" s="41"/>
      <c r="BK139" s="42"/>
      <c r="BL139" s="226" t="str">
        <f>$B139</f>
        <v>Sustainable Intensification</v>
      </c>
      <c r="BM139" s="102"/>
      <c r="BN139" s="103"/>
      <c r="BO139" s="106"/>
      <c r="BP139" s="41"/>
      <c r="BQ139" s="42"/>
      <c r="BR139" s="226" t="str">
        <f>$B139</f>
        <v>Sustainable Intensification</v>
      </c>
      <c r="BS139" s="102"/>
      <c r="BT139" s="103"/>
      <c r="BU139" s="106"/>
      <c r="BV139" s="41"/>
      <c r="BW139" s="42"/>
      <c r="BX139" s="226" t="str">
        <f>$B139</f>
        <v>Sustainable Intensification</v>
      </c>
      <c r="BY139" s="102"/>
      <c r="BZ139" s="103"/>
      <c r="CA139" s="106"/>
      <c r="CB139" s="41"/>
      <c r="CC139" s="42"/>
      <c r="CD139" s="226" t="str">
        <f>$B139</f>
        <v>Sustainable Intensification</v>
      </c>
      <c r="CE139" s="102"/>
      <c r="CF139" s="103"/>
      <c r="CG139" s="106"/>
      <c r="CH139" s="41"/>
      <c r="CI139" s="42"/>
      <c r="CJ139" s="176">
        <f t="shared" si="344"/>
        <v>0</v>
      </c>
      <c r="CK139" s="230" t="str">
        <f t="shared" si="288"/>
        <v>Sustainable Intensification</v>
      </c>
      <c r="CL139" s="102"/>
      <c r="CM139" s="103"/>
      <c r="CN139" s="106"/>
      <c r="CO139" s="41"/>
      <c r="CP139" s="42"/>
      <c r="CQ139" s="226" t="str">
        <f>$B139</f>
        <v>Sustainable Intensification</v>
      </c>
      <c r="CR139" s="102"/>
      <c r="CS139" s="103"/>
      <c r="CT139" s="106"/>
      <c r="CU139" s="41"/>
      <c r="CV139" s="42"/>
      <c r="CW139" s="226" t="str">
        <f>$B139</f>
        <v>Sustainable Intensification</v>
      </c>
      <c r="CX139" s="102"/>
      <c r="CY139" s="103"/>
      <c r="CZ139" s="106"/>
      <c r="DA139" s="41"/>
      <c r="DB139" s="42"/>
      <c r="DC139" s="226" t="str">
        <f>$B139</f>
        <v>Sustainable Intensification</v>
      </c>
      <c r="DD139" s="102"/>
      <c r="DE139" s="103"/>
      <c r="DF139" s="106"/>
      <c r="DG139" s="41"/>
      <c r="DH139" s="42"/>
      <c r="DI139" s="226" t="str">
        <f>$B139</f>
        <v>Sustainable Intensification</v>
      </c>
      <c r="DJ139" s="102"/>
      <c r="DK139" s="103"/>
      <c r="DL139" s="106"/>
      <c r="DM139" s="41"/>
      <c r="DN139" s="42"/>
      <c r="DO139" s="226" t="str">
        <f>$B139</f>
        <v>Sustainable Intensification</v>
      </c>
      <c r="DP139" s="102"/>
      <c r="DQ139" s="103"/>
      <c r="DR139" s="106"/>
      <c r="DS139" s="41"/>
      <c r="DT139" s="42"/>
      <c r="DU139" s="226" t="str">
        <f>$B139</f>
        <v>Sustainable Intensification</v>
      </c>
      <c r="DV139" s="102"/>
      <c r="DW139" s="103"/>
      <c r="DX139" s="106"/>
      <c r="DY139" s="41"/>
      <c r="DZ139" s="42"/>
      <c r="EA139" s="176">
        <f t="shared" ref="EA139" si="393">SUM(CM139+CS139+CY139+DE139+DK139+DQ139+DW139)+SUM(CP139+CV139+DB139+DH139+DN139+DT139+DZ139)</f>
        <v>0</v>
      </c>
      <c r="EB139" s="226" t="str">
        <f>$B139</f>
        <v>Sustainable Intensification</v>
      </c>
      <c r="EC139" s="125"/>
      <c r="ED139" s="126"/>
      <c r="EE139" s="113"/>
      <c r="EF139" s="51"/>
      <c r="EG139" s="52"/>
      <c r="EH139" s="226" t="str">
        <f>$B139</f>
        <v>Sustainable Intensification</v>
      </c>
      <c r="EI139" s="125"/>
      <c r="EJ139" s="126"/>
      <c r="EK139" s="113"/>
      <c r="EL139" s="51"/>
      <c r="EM139" s="52"/>
      <c r="EN139" s="226" t="str">
        <f>$B139</f>
        <v>Sustainable Intensification</v>
      </c>
      <c r="EO139" s="102"/>
      <c r="EP139" s="103"/>
      <c r="EQ139" s="106"/>
      <c r="ER139" s="41"/>
      <c r="ES139" s="42"/>
      <c r="ET139" s="226" t="str">
        <f>$B139</f>
        <v>Sustainable Intensification</v>
      </c>
      <c r="EU139" s="99"/>
      <c r="EV139" s="100"/>
      <c r="EW139" s="104"/>
      <c r="EX139" s="55"/>
      <c r="EY139" s="56"/>
      <c r="EZ139" s="226" t="str">
        <f>$B139</f>
        <v>Sustainable Intensification</v>
      </c>
      <c r="FA139" s="102"/>
      <c r="FB139" s="103"/>
      <c r="FC139" s="106"/>
      <c r="FD139" s="41"/>
      <c r="FE139" s="42"/>
      <c r="FF139" s="226" t="str">
        <f>$B139</f>
        <v>Sustainable Intensification</v>
      </c>
      <c r="FG139" s="102"/>
      <c r="FH139" s="103"/>
      <c r="FI139" s="106"/>
      <c r="FJ139" s="41"/>
      <c r="FK139" s="42"/>
      <c r="FL139" s="226" t="str">
        <f>$B139</f>
        <v>Sustainable Intensification</v>
      </c>
      <c r="FM139" s="102"/>
      <c r="FN139" s="103"/>
      <c r="FO139" s="106"/>
      <c r="FP139" s="41"/>
      <c r="FQ139" s="42"/>
      <c r="FR139" s="176">
        <f t="shared" ref="FR139" si="394">SUM(ED139+EJ139+EP139+EV139+FB139+FH139+FN139)+SUM(EG139+EM139+ES139+EY139+FE139+FK139+FQ139)</f>
        <v>0</v>
      </c>
      <c r="FS139" s="32"/>
      <c r="FT139" s="34"/>
      <c r="FU139" s="34"/>
      <c r="FV139" s="33"/>
      <c r="FW139" s="37"/>
    </row>
    <row r="140" spans="1:179" s="201" customFormat="1" ht="12.6" customHeight="1" thickBot="1">
      <c r="A140" s="324"/>
      <c r="B140" s="223"/>
      <c r="C140" s="231" t="s">
        <v>0</v>
      </c>
      <c r="D140" s="202"/>
      <c r="E140" s="158" t="s">
        <v>71</v>
      </c>
      <c r="F140" s="159"/>
      <c r="G140" s="160">
        <f>1-SUM(G113:G139)</f>
        <v>1</v>
      </c>
      <c r="H140" s="159"/>
      <c r="I140" s="225" t="s">
        <v>0</v>
      </c>
      <c r="J140" s="202"/>
      <c r="K140" s="158" t="s">
        <v>71</v>
      </c>
      <c r="L140" s="159"/>
      <c r="M140" s="160">
        <f>1-SUM(M113:M139)</f>
        <v>1</v>
      </c>
      <c r="N140" s="203"/>
      <c r="O140" s="231" t="s">
        <v>0</v>
      </c>
      <c r="P140" s="202"/>
      <c r="Q140" s="158" t="s">
        <v>71</v>
      </c>
      <c r="R140" s="159"/>
      <c r="S140" s="160">
        <f>1-SUM(S113:S139)</f>
        <v>1</v>
      </c>
      <c r="T140" s="203"/>
      <c r="U140" s="231" t="s">
        <v>0</v>
      </c>
      <c r="V140" s="202"/>
      <c r="W140" s="158" t="s">
        <v>71</v>
      </c>
      <c r="X140" s="159"/>
      <c r="Y140" s="160">
        <f>1-SUM(Y113:Y139)</f>
        <v>1</v>
      </c>
      <c r="Z140" s="203"/>
      <c r="AA140" s="231" t="s">
        <v>0</v>
      </c>
      <c r="AB140" s="202"/>
      <c r="AC140" s="158" t="s">
        <v>71</v>
      </c>
      <c r="AD140" s="159"/>
      <c r="AE140" s="160">
        <f>1-SUM(AE113:AE139)</f>
        <v>1</v>
      </c>
      <c r="AF140" s="203"/>
      <c r="AG140" s="231" t="s">
        <v>0</v>
      </c>
      <c r="AH140" s="202"/>
      <c r="AI140" s="158" t="s">
        <v>71</v>
      </c>
      <c r="AJ140" s="159"/>
      <c r="AK140" s="160">
        <f>1-SUM(AK113:AK139)</f>
        <v>1</v>
      </c>
      <c r="AL140" s="203"/>
      <c r="AM140" s="231" t="s">
        <v>0</v>
      </c>
      <c r="AN140" s="202"/>
      <c r="AO140" s="158" t="s">
        <v>71</v>
      </c>
      <c r="AP140" s="159"/>
      <c r="AQ140" s="160">
        <f>1-SUM(AQ113:AQ139)</f>
        <v>1</v>
      </c>
      <c r="AR140" s="203"/>
      <c r="AS140" s="177"/>
      <c r="AT140" s="231" t="s">
        <v>0</v>
      </c>
      <c r="AU140" s="202"/>
      <c r="AV140" s="133" t="s">
        <v>71</v>
      </c>
      <c r="AX140" s="136">
        <f>1-SUM(AX113:AX139)</f>
        <v>1</v>
      </c>
      <c r="AY140" s="203"/>
      <c r="AZ140" s="231" t="s">
        <v>0</v>
      </c>
      <c r="BA140" s="202"/>
      <c r="BB140" s="133" t="s">
        <v>71</v>
      </c>
      <c r="BD140" s="136">
        <f>1-SUM(BD113:BD139)</f>
        <v>1</v>
      </c>
      <c r="BE140" s="203"/>
      <c r="BF140" s="231" t="s">
        <v>0</v>
      </c>
      <c r="BG140" s="202"/>
      <c r="BH140" s="133" t="s">
        <v>71</v>
      </c>
      <c r="BJ140" s="136">
        <f>1-SUM(BJ113:BJ139)</f>
        <v>1</v>
      </c>
      <c r="BK140" s="203"/>
      <c r="BL140" s="231" t="s">
        <v>0</v>
      </c>
      <c r="BM140" s="202"/>
      <c r="BN140" s="133" t="s">
        <v>71</v>
      </c>
      <c r="BP140" s="136">
        <f>1-SUM(BP113:BP139)</f>
        <v>1</v>
      </c>
      <c r="BQ140" s="203"/>
      <c r="BR140" s="231" t="s">
        <v>0</v>
      </c>
      <c r="BS140" s="202"/>
      <c r="BT140" s="133" t="s">
        <v>71</v>
      </c>
      <c r="BV140" s="136">
        <f>1-SUM(BV113:BV139)</f>
        <v>1</v>
      </c>
      <c r="BW140" s="203"/>
      <c r="BX140" s="231" t="s">
        <v>0</v>
      </c>
      <c r="BY140" s="202"/>
      <c r="BZ140" s="133" t="s">
        <v>71</v>
      </c>
      <c r="CB140" s="136">
        <f>1-SUM(CB113:CB139)</f>
        <v>1</v>
      </c>
      <c r="CC140" s="203"/>
      <c r="CD140" s="231" t="s">
        <v>0</v>
      </c>
      <c r="CE140" s="202"/>
      <c r="CF140" s="133" t="s">
        <v>71</v>
      </c>
      <c r="CH140" s="136">
        <f>1-SUM(CH113:CH139)</f>
        <v>1</v>
      </c>
      <c r="CI140" s="203"/>
      <c r="CJ140" s="177"/>
      <c r="CK140" s="231" t="s">
        <v>0</v>
      </c>
      <c r="CL140" s="202"/>
      <c r="CM140" s="133" t="s">
        <v>71</v>
      </c>
      <c r="CO140" s="136">
        <f>1-SUM(CO111:CO139)</f>
        <v>-0.80811491059236351</v>
      </c>
      <c r="CP140" s="203"/>
      <c r="CQ140" s="231" t="s">
        <v>0</v>
      </c>
      <c r="CR140" s="202"/>
      <c r="CS140" s="133" t="s">
        <v>71</v>
      </c>
      <c r="CU140" s="136">
        <f>1-SUM(CU111:CU139)</f>
        <v>-0.80811491059236351</v>
      </c>
      <c r="CV140" s="203"/>
      <c r="CW140" s="231" t="s">
        <v>0</v>
      </c>
      <c r="CX140" s="202"/>
      <c r="CY140" s="133" t="s">
        <v>71</v>
      </c>
      <c r="DA140" s="136">
        <f>1-SUM(DA111:DA139)</f>
        <v>-0.80811491059236351</v>
      </c>
      <c r="DB140" s="203"/>
      <c r="DC140" s="231" t="s">
        <v>0</v>
      </c>
      <c r="DD140" s="202"/>
      <c r="DE140" s="133" t="s">
        <v>71</v>
      </c>
      <c r="DG140" s="136">
        <f>1-SUM(DG111:DG139)</f>
        <v>-0.2270481613638875</v>
      </c>
      <c r="DH140" s="203"/>
      <c r="DI140" s="231" t="s">
        <v>0</v>
      </c>
      <c r="DJ140" s="202"/>
      <c r="DK140" s="133" t="s">
        <v>71</v>
      </c>
      <c r="DM140" s="136">
        <f>1-SUM(DM111:DM139)</f>
        <v>-0.2270481613638875</v>
      </c>
      <c r="DN140" s="203"/>
      <c r="DO140" s="231" t="s">
        <v>0</v>
      </c>
      <c r="DP140" s="202"/>
      <c r="DQ140" s="133" t="s">
        <v>71</v>
      </c>
      <c r="DS140" s="136">
        <f>1-SUM(DS111:DS139)</f>
        <v>-0.2270481613638875</v>
      </c>
      <c r="DT140" s="203"/>
      <c r="DU140" s="231" t="s">
        <v>0</v>
      </c>
      <c r="DV140" s="202"/>
      <c r="DW140" s="133" t="s">
        <v>71</v>
      </c>
      <c r="DY140" s="136">
        <f>1-SUM(DY111:DY139)</f>
        <v>-0.2270481613638875</v>
      </c>
      <c r="DZ140" s="203"/>
      <c r="EA140" s="177"/>
      <c r="EB140" s="231" t="s">
        <v>0</v>
      </c>
      <c r="EC140" s="202"/>
      <c r="ED140" s="133" t="s">
        <v>71</v>
      </c>
      <c r="EF140" s="136">
        <f>1-SUM(EF111:EF139)</f>
        <v>-0.80811491059236351</v>
      </c>
      <c r="EG140" s="203"/>
      <c r="EH140" s="231" t="s">
        <v>0</v>
      </c>
      <c r="EI140" s="202"/>
      <c r="EJ140" s="133" t="s">
        <v>71</v>
      </c>
      <c r="EL140" s="136">
        <f>1-SUM(EL111:EL139)</f>
        <v>-0.80811491059236351</v>
      </c>
      <c r="EM140" s="203"/>
      <c r="EN140" s="231" t="s">
        <v>0</v>
      </c>
      <c r="EO140" s="202"/>
      <c r="EP140" s="133" t="s">
        <v>71</v>
      </c>
      <c r="ER140" s="136">
        <f>1-SUM(ER111:ER139)</f>
        <v>-0.80811491059236351</v>
      </c>
      <c r="ES140" s="203"/>
      <c r="ET140" s="231" t="s">
        <v>0</v>
      </c>
      <c r="EU140" s="202"/>
      <c r="EV140" s="133" t="s">
        <v>71</v>
      </c>
      <c r="EX140" s="136">
        <f>1-SUM(EX111:EX139)</f>
        <v>-0.2270481613638875</v>
      </c>
      <c r="EY140" s="203"/>
      <c r="EZ140" s="231" t="s">
        <v>0</v>
      </c>
      <c r="FA140" s="202"/>
      <c r="FB140" s="133" t="s">
        <v>71</v>
      </c>
      <c r="FD140" s="136">
        <f>1-SUM(FD111:FD139)</f>
        <v>-0.2270481613638875</v>
      </c>
      <c r="FE140" s="203"/>
      <c r="FF140" s="231" t="s">
        <v>0</v>
      </c>
      <c r="FG140" s="202"/>
      <c r="FH140" s="133" t="s">
        <v>71</v>
      </c>
      <c r="FJ140" s="136">
        <f>1-SUM(FJ111:FJ139)</f>
        <v>-0.2270481613638875</v>
      </c>
      <c r="FK140" s="203"/>
      <c r="FL140" s="231" t="s">
        <v>0</v>
      </c>
      <c r="FM140" s="202"/>
      <c r="FN140" s="133" t="s">
        <v>71</v>
      </c>
      <c r="FP140" s="136">
        <f>1-SUM(FP111:FP139)</f>
        <v>-0.2270481613638875</v>
      </c>
      <c r="FQ140" s="203"/>
      <c r="FR140" s="177"/>
      <c r="FS140" s="199"/>
      <c r="FT140" s="199"/>
      <c r="FU140" s="199"/>
      <c r="FV140" s="200"/>
      <c r="FW140" s="204"/>
    </row>
    <row r="141" spans="1:179" s="208" customFormat="1" ht="12.6" customHeight="1">
      <c r="A141" s="325"/>
      <c r="B141" s="216">
        <f>SUM(C141+I141+O141+U141+AA141+AG141+AM141+AT141+AZ141+BF141+BL141+BR141+BX141+CD141+CK141+CQ141+CW141+DC141+DI141+DO141+DU141+EB141+EH141+EN141+ET141+EZ141+FF141+FL141+FV141)</f>
        <v>1650.672679</v>
      </c>
      <c r="C141" s="232">
        <f>'World Land Data'!B5</f>
        <v>75.452368000000007</v>
      </c>
      <c r="D141" s="143"/>
      <c r="E141" s="143">
        <f>C141-SUM(E111:E139)</f>
        <v>75.452368000000007</v>
      </c>
      <c r="F141" s="143"/>
      <c r="G141" s="143">
        <f>SUM(G111:G139)</f>
        <v>0</v>
      </c>
      <c r="H141" s="143"/>
      <c r="I141" s="228">
        <f>'World Land Data'!C5</f>
        <v>20.908589000000003</v>
      </c>
      <c r="J141" s="143"/>
      <c r="K141" s="143">
        <f>I141-SUM(K111:K139)</f>
        <v>20.908589000000003</v>
      </c>
      <c r="L141" s="143"/>
      <c r="M141" s="143">
        <f>SUM(M111:M139)</f>
        <v>0</v>
      </c>
      <c r="N141" s="143"/>
      <c r="O141" s="234">
        <f>'World Land Data'!D5</f>
        <v>18.656362999999999</v>
      </c>
      <c r="P141" s="143"/>
      <c r="Q141" s="143">
        <f>O141-SUM(Q111:Q139)</f>
        <v>18.656362999999999</v>
      </c>
      <c r="R141" s="143"/>
      <c r="S141" s="143">
        <f>SUM(S111:S139)</f>
        <v>0</v>
      </c>
      <c r="T141" s="143"/>
      <c r="U141" s="234">
        <f>'World Land Data'!E5</f>
        <v>8.9792330000000007</v>
      </c>
      <c r="V141" s="143"/>
      <c r="W141" s="143">
        <f>U141-SUM(W111:W139)</f>
        <v>8.9792330000000007</v>
      </c>
      <c r="X141" s="143"/>
      <c r="Y141" s="162">
        <f>SUM(Y111:Y140)</f>
        <v>1</v>
      </c>
      <c r="Z141" s="143"/>
      <c r="AA141" s="234">
        <f>'World Land Data'!F5</f>
        <v>15.971127000000003</v>
      </c>
      <c r="AB141" s="143"/>
      <c r="AC141" s="143">
        <f>AA141-SUM(AC111:AC139)</f>
        <v>15.971127000000003</v>
      </c>
      <c r="AD141" s="143"/>
      <c r="AE141" s="162">
        <f>SUM(AE111:AE140)</f>
        <v>1</v>
      </c>
      <c r="AF141" s="143"/>
      <c r="AG141" s="234">
        <f>'World Land Data'!G5</f>
        <v>6.7567489999999992</v>
      </c>
      <c r="AH141" s="143"/>
      <c r="AI141" s="143">
        <f>AG141-SUM(AI111:AI139)</f>
        <v>6.7567489999999992</v>
      </c>
      <c r="AJ141" s="143"/>
      <c r="AK141" s="162">
        <f>SUM(AK111:AK140)</f>
        <v>1</v>
      </c>
      <c r="AL141" s="143"/>
      <c r="AM141" s="232">
        <f>'World Land Data'!H5</f>
        <v>4.4414980000000002</v>
      </c>
      <c r="AN141" s="143"/>
      <c r="AO141" s="143">
        <f>AM141-SUM(AO111:AO139)</f>
        <v>4.4414980000000002</v>
      </c>
      <c r="AP141" s="143"/>
      <c r="AQ141" s="162">
        <f>SUM(AQ111:AQ140)</f>
        <v>1</v>
      </c>
      <c r="AR141" s="143"/>
      <c r="AS141" s="205"/>
      <c r="AT141" s="232">
        <f>'World Land Data'!I5</f>
        <v>590.41824300000007</v>
      </c>
      <c r="AU141" s="206"/>
      <c r="AV141" s="155">
        <f>AT141-SUM(AV111:AV139)</f>
        <v>590.41824300000007</v>
      </c>
      <c r="AW141" s="206"/>
      <c r="AX141" s="149">
        <f>SUM(AX111:AX139)</f>
        <v>0</v>
      </c>
      <c r="AY141" s="206"/>
      <c r="AZ141" s="232">
        <f>'World Land Data'!J5</f>
        <v>180.234397</v>
      </c>
      <c r="BA141" s="206"/>
      <c r="BB141" s="155">
        <f>AZ141-SUM(BB111:BB139)</f>
        <v>180.234397</v>
      </c>
      <c r="BC141" s="206"/>
      <c r="BD141" s="149">
        <f>SUM(BD111:BD139)</f>
        <v>0</v>
      </c>
      <c r="BE141" s="206"/>
      <c r="BF141" s="232">
        <f>'World Land Data'!K5</f>
        <v>67.666841999999988</v>
      </c>
      <c r="BG141" s="143"/>
      <c r="BH141" s="155">
        <f>BF141-SUM(BH111:BH139)</f>
        <v>67.666841999999988</v>
      </c>
      <c r="BI141" s="143"/>
      <c r="BJ141" s="149">
        <f>SUM(BJ111:BJ139)</f>
        <v>0</v>
      </c>
      <c r="BK141" s="143"/>
      <c r="BL141" s="232">
        <f>'World Land Data'!L5</f>
        <v>20.997349000000003</v>
      </c>
      <c r="BM141" s="143"/>
      <c r="BN141" s="155">
        <f>BL141-SUM(BN111:BN139)</f>
        <v>20.997349000000003</v>
      </c>
      <c r="BO141" s="143"/>
      <c r="BP141" s="149">
        <f>SUM(BP111:BP139)</f>
        <v>0</v>
      </c>
      <c r="BQ141" s="143"/>
      <c r="BR141" s="232">
        <f>'World Land Data'!M5</f>
        <v>134.66303599999998</v>
      </c>
      <c r="BS141" s="143"/>
      <c r="BT141" s="155">
        <f>BR141-SUM(BT111:BT139)</f>
        <v>134.66303599999998</v>
      </c>
      <c r="BU141" s="143"/>
      <c r="BV141" s="149">
        <f>SUM(BV111:BV139)</f>
        <v>0</v>
      </c>
      <c r="BW141" s="143"/>
      <c r="BX141" s="232">
        <f>'World Land Data'!N5</f>
        <v>38.828277999999997</v>
      </c>
      <c r="BY141" s="143"/>
      <c r="BZ141" s="155">
        <f>BX141-SUM(BZ111:BZ139)</f>
        <v>38.828277999999997</v>
      </c>
      <c r="CA141" s="143"/>
      <c r="CB141" s="149">
        <f>SUM(CB111:CB139)</f>
        <v>0</v>
      </c>
      <c r="CC141" s="143"/>
      <c r="CD141" s="232">
        <f>'World Land Data'!O5</f>
        <v>22.030310999999998</v>
      </c>
      <c r="CE141" s="143"/>
      <c r="CF141" s="155">
        <f>CD141-SUM(CF111:CF139)</f>
        <v>22.030310999999998</v>
      </c>
      <c r="CG141" s="143"/>
      <c r="CH141" s="149">
        <f>SUM(CH111:CH139)</f>
        <v>0</v>
      </c>
      <c r="CI141" s="178"/>
      <c r="CJ141" s="205"/>
      <c r="CK141" s="232">
        <f>'World Land Data'!P5</f>
        <v>29.494184999999998</v>
      </c>
      <c r="CL141" s="206"/>
      <c r="CM141" s="148">
        <f>CK141-SUM(CM111:CM139)</f>
        <v>25.165381811721922</v>
      </c>
      <c r="CN141" s="206"/>
      <c r="CO141" s="149">
        <f>SUM(CO111:CO139)</f>
        <v>1.8081149105923635</v>
      </c>
      <c r="CP141" s="206"/>
      <c r="CQ141" s="232">
        <f>'World Land Data'!Q5</f>
        <v>4.9971059999999996</v>
      </c>
      <c r="CR141" s="206"/>
      <c r="CS141" s="148">
        <f>CQ141-SUM(CS111:CS139)</f>
        <v>4.2636906374475672</v>
      </c>
      <c r="CT141" s="206"/>
      <c r="CU141" s="149">
        <f>SUM(CU111:CU139)</f>
        <v>1.8081149105923635</v>
      </c>
      <c r="CV141" s="206"/>
      <c r="CW141" s="232">
        <f>'World Land Data'!R5</f>
        <v>1.1240929999999998</v>
      </c>
      <c r="CX141" s="143"/>
      <c r="CY141" s="148">
        <f>CW141-SUM(CY111:CY139)</f>
        <v>0.9591120940240907</v>
      </c>
      <c r="CZ141" s="143"/>
      <c r="DA141" s="149">
        <f>SUM(DA111:DA139)</f>
        <v>1.8081149105923635</v>
      </c>
      <c r="DB141" s="143"/>
      <c r="DC141" s="232">
        <f>'World Land Data'!S5</f>
        <v>0.21893499999999999</v>
      </c>
      <c r="DD141" s="143"/>
      <c r="DE141" s="148">
        <f>DC141-SUM(DE111:DE139)</f>
        <v>0.18900109448839142</v>
      </c>
      <c r="DF141" s="143"/>
      <c r="DG141" s="149">
        <f>SUM(DG111:DG139)</f>
        <v>1.2270481613638875</v>
      </c>
      <c r="DH141" s="143"/>
      <c r="DI141" s="232">
        <f>'World Land Data'!T5</f>
        <v>6.9743290000000009</v>
      </c>
      <c r="DJ141" s="143"/>
      <c r="DK141" s="148">
        <f>DI141-SUM(DK111:DK139)</f>
        <v>6.0207633056483818</v>
      </c>
      <c r="DL141" s="143"/>
      <c r="DM141" s="149">
        <f>SUM(DM111:DM139)</f>
        <v>1.2270481613638875</v>
      </c>
      <c r="DN141" s="143"/>
      <c r="DO141" s="232">
        <f>'World Land Data'!U5</f>
        <v>0.31856000000000001</v>
      </c>
      <c r="DP141" s="143"/>
      <c r="DQ141" s="148">
        <f>DO141-SUM(DQ111:DQ139)</f>
        <v>0.27500485833796318</v>
      </c>
      <c r="DR141" s="143"/>
      <c r="DS141" s="149">
        <f>SUM(DS111:DS139)</f>
        <v>1.2270481613638875</v>
      </c>
      <c r="DT141" s="143"/>
      <c r="DU141" s="232">
        <f>'World Land Data'!V5</f>
        <v>0.18698100000000001</v>
      </c>
      <c r="DV141" s="143"/>
      <c r="DW141" s="148">
        <f>DU141-SUM(DW111:DW139)</f>
        <v>0.16141600771248962</v>
      </c>
      <c r="DX141" s="143"/>
      <c r="DY141" s="149">
        <f>SUM(DY111:DY139)</f>
        <v>1.2270481613638875</v>
      </c>
      <c r="DZ141" s="143"/>
      <c r="EA141" s="205"/>
      <c r="EB141" s="232">
        <f>'World Land Data'!W5</f>
        <v>155.36202600000001</v>
      </c>
      <c r="EC141" s="206"/>
      <c r="ED141" s="155">
        <f>EB141-SUM(ED111:ED139)</f>
        <v>132.55984877468794</v>
      </c>
      <c r="EE141" s="155"/>
      <c r="EF141" s="149">
        <f>SUM(EF111:EF139)</f>
        <v>1.8081149105923635</v>
      </c>
      <c r="EG141" s="181"/>
      <c r="EH141" s="232">
        <f>'World Land Data'!X5</f>
        <v>43.776936999999997</v>
      </c>
      <c r="EI141" s="181"/>
      <c r="EJ141" s="155">
        <f>EH141-SUM(EJ111:EJ139)</f>
        <v>37.351882554228787</v>
      </c>
      <c r="EK141" s="155"/>
      <c r="EL141" s="149">
        <f>SUM(EL111:EL139)</f>
        <v>1.8081149105923635</v>
      </c>
      <c r="EM141" s="206"/>
      <c r="EN141" s="232">
        <f>'World Land Data'!Y5</f>
        <v>9.5770689999999998</v>
      </c>
      <c r="EO141" s="143"/>
      <c r="EP141" s="155">
        <f>EN141-SUM(EP111:EP139)</f>
        <v>8.1714615278301768</v>
      </c>
      <c r="EQ141" s="155"/>
      <c r="ER141" s="149">
        <f>SUM(ER111:ER139)</f>
        <v>1.8081149105923635</v>
      </c>
      <c r="ES141" s="143"/>
      <c r="ET141" s="232">
        <f>'World Land Data'!Z5</f>
        <v>1.9432509999999998</v>
      </c>
      <c r="EU141" s="143"/>
      <c r="EV141" s="155">
        <f>ET141-SUM(EV111:EV139)</f>
        <v>1.6775598504837559</v>
      </c>
      <c r="EW141" s="155"/>
      <c r="EX141" s="149">
        <f>SUM(EX111:EX139)</f>
        <v>1.2270481613638875</v>
      </c>
      <c r="EY141" s="143"/>
      <c r="EZ141" s="232">
        <f>'World Land Data'!AA5</f>
        <v>48.717098</v>
      </c>
      <c r="FA141" s="143"/>
      <c r="FB141" s="155">
        <f>EZ141-SUM(FB111:FB139)</f>
        <v>42.056248851477491</v>
      </c>
      <c r="FC141" s="155"/>
      <c r="FD141" s="149">
        <f>SUM(FD111:FD139)</f>
        <v>1.2270481613638875</v>
      </c>
      <c r="FE141" s="143"/>
      <c r="FF141" s="232">
        <f>'World Land Data'!AB5</f>
        <v>3.9779270000000002</v>
      </c>
      <c r="FG141" s="207"/>
      <c r="FH141" s="155">
        <f>FF141-SUM(FH111:FH139)</f>
        <v>3.4340446104776459</v>
      </c>
      <c r="FI141" s="155"/>
      <c r="FJ141" s="149">
        <f>SUM(FJ111:FJ139)</f>
        <v>1.2270481613638875</v>
      </c>
      <c r="FK141" s="143"/>
      <c r="FL141" s="232">
        <f>'World Land Data'!AC5</f>
        <v>1.3513660000000001</v>
      </c>
      <c r="FM141" s="143"/>
      <c r="FN141" s="155">
        <f>FL141-SUM(FN111:FN139)</f>
        <v>1.1666003747888622</v>
      </c>
      <c r="FO141" s="155"/>
      <c r="FP141" s="149">
        <f>SUM(FP111:FP139)</f>
        <v>1.2270481613638875</v>
      </c>
      <c r="FQ141" s="143"/>
      <c r="FR141" s="205"/>
      <c r="FS141" s="178"/>
      <c r="FT141" s="178"/>
      <c r="FU141" s="178"/>
      <c r="FV141" s="232">
        <f>'World Land Data'!AD5</f>
        <v>136.64843300000001</v>
      </c>
      <c r="FW141" s="143"/>
    </row>
    <row r="142" spans="1:179" ht="12.6" customHeight="1">
      <c r="A142" s="1093" t="s">
        <v>679</v>
      </c>
      <c r="B142" s="222" t="s">
        <v>78</v>
      </c>
      <c r="C142" s="230" t="str">
        <f>$B142</f>
        <v>Peatland Protection</v>
      </c>
      <c r="D142" s="99"/>
      <c r="E142" s="100"/>
      <c r="F142" s="104"/>
      <c r="G142" s="55"/>
      <c r="H142" s="56"/>
      <c r="I142" s="226" t="str">
        <f>$B142</f>
        <v>Peatland Protection</v>
      </c>
      <c r="J142" s="99"/>
      <c r="K142" s="100"/>
      <c r="L142" s="104"/>
      <c r="M142" s="55"/>
      <c r="N142" s="56"/>
      <c r="O142" s="229" t="str">
        <f>$B142</f>
        <v>Peatland Protection</v>
      </c>
      <c r="P142" s="99"/>
      <c r="Q142" s="100"/>
      <c r="R142" s="104"/>
      <c r="S142" s="55"/>
      <c r="T142" s="56"/>
      <c r="U142" s="229" t="str">
        <f>$B142</f>
        <v>Peatland Protection</v>
      </c>
      <c r="V142" s="99"/>
      <c r="W142" s="100"/>
      <c r="X142" s="104"/>
      <c r="Y142" s="55"/>
      <c r="Z142" s="56"/>
      <c r="AA142" s="229" t="str">
        <f>$B142</f>
        <v>Peatland Protection</v>
      </c>
      <c r="AB142" s="99"/>
      <c r="AC142" s="100"/>
      <c r="AD142" s="104"/>
      <c r="AE142" s="55"/>
      <c r="AF142" s="56"/>
      <c r="AG142" s="233" t="str">
        <f>$B142</f>
        <v>Peatland Protection</v>
      </c>
      <c r="AH142" s="99"/>
      <c r="AI142" s="100"/>
      <c r="AJ142" s="104"/>
      <c r="AK142" s="55"/>
      <c r="AL142" s="56"/>
      <c r="AM142" s="230" t="str">
        <f>$B142</f>
        <v>Peatland Protection</v>
      </c>
      <c r="AN142" s="99"/>
      <c r="AO142" s="100"/>
      <c r="AP142" s="104"/>
      <c r="AQ142" s="55"/>
      <c r="AR142" s="56"/>
      <c r="AS142" s="176">
        <f>SUM(E142+K142+Q142+W142+AC142+AI142+AO142)+SUM(H142+N142+T142+Z142+AF142+AL142+AR142)</f>
        <v>0</v>
      </c>
      <c r="AT142" s="229" t="str">
        <f>$B142</f>
        <v>Peatland Protection</v>
      </c>
      <c r="AU142" s="99"/>
      <c r="AV142" s="100"/>
      <c r="AW142" s="104"/>
      <c r="AX142" s="55"/>
      <c r="AY142" s="56"/>
      <c r="AZ142" s="230" t="str">
        <f>$B142</f>
        <v>Peatland Protection</v>
      </c>
      <c r="BA142" s="99"/>
      <c r="BB142" s="100"/>
      <c r="BC142" s="104"/>
      <c r="BD142" s="55"/>
      <c r="BE142" s="56"/>
      <c r="BF142" s="230" t="str">
        <f>$B142</f>
        <v>Peatland Protection</v>
      </c>
      <c r="BG142" s="99"/>
      <c r="BH142" s="100"/>
      <c r="BI142" s="104"/>
      <c r="BJ142" s="55"/>
      <c r="BK142" s="56"/>
      <c r="BL142" s="229" t="str">
        <f>$B142</f>
        <v>Peatland Protection</v>
      </c>
      <c r="BM142" s="99"/>
      <c r="BN142" s="100"/>
      <c r="BO142" s="104"/>
      <c r="BP142" s="55"/>
      <c r="BQ142" s="56"/>
      <c r="BR142" s="230" t="str">
        <f>$B142</f>
        <v>Peatland Protection</v>
      </c>
      <c r="BS142" s="99"/>
      <c r="BT142" s="100"/>
      <c r="BU142" s="106"/>
      <c r="BV142" s="41"/>
      <c r="BW142" s="42"/>
      <c r="BX142" s="229" t="str">
        <f>$B142</f>
        <v>Peatland Protection</v>
      </c>
      <c r="BY142" s="99"/>
      <c r="BZ142" s="100"/>
      <c r="CA142" s="104"/>
      <c r="CB142" s="55"/>
      <c r="CC142" s="56"/>
      <c r="CD142" s="229" t="str">
        <f>$B142</f>
        <v>Peatland Protection</v>
      </c>
      <c r="CE142" s="99"/>
      <c r="CF142" s="100"/>
      <c r="CG142" s="106"/>
      <c r="CH142" s="41"/>
      <c r="CI142" s="42"/>
      <c r="CJ142" s="176"/>
      <c r="CK142" s="233" t="str">
        <f>$B142</f>
        <v>Peatland Protection</v>
      </c>
      <c r="CL142" s="102"/>
      <c r="CM142" s="103"/>
      <c r="CN142" s="106"/>
      <c r="CO142" s="41"/>
      <c r="CP142" s="42"/>
      <c r="CQ142" s="229" t="str">
        <f>$B142</f>
        <v>Peatland Protection</v>
      </c>
      <c r="CR142" s="102"/>
      <c r="CS142" s="103"/>
      <c r="CT142" s="106"/>
      <c r="CU142" s="41"/>
      <c r="CV142" s="42"/>
      <c r="CW142" s="229" t="str">
        <f>$B142</f>
        <v>Peatland Protection</v>
      </c>
      <c r="CX142" s="102"/>
      <c r="CY142" s="103"/>
      <c r="CZ142" s="106"/>
      <c r="DA142" s="41"/>
      <c r="DB142" s="42"/>
      <c r="DC142" s="233" t="str">
        <f>$B142</f>
        <v>Peatland Protection</v>
      </c>
      <c r="DD142" s="102"/>
      <c r="DE142" s="103"/>
      <c r="DF142" s="106"/>
      <c r="DG142" s="41"/>
      <c r="DH142" s="42"/>
      <c r="DI142" s="233" t="str">
        <f>$B142</f>
        <v>Peatland Protection</v>
      </c>
      <c r="DJ142" s="102"/>
      <c r="DK142" s="103"/>
      <c r="DL142" s="106"/>
      <c r="DM142" s="41"/>
      <c r="DN142" s="42"/>
      <c r="DO142" s="233" t="str">
        <f>$B142</f>
        <v>Peatland Protection</v>
      </c>
      <c r="DP142" s="102"/>
      <c r="DQ142" s="103"/>
      <c r="DR142" s="106"/>
      <c r="DS142" s="41"/>
      <c r="DT142" s="42"/>
      <c r="DU142" s="229" t="str">
        <f>$B142</f>
        <v>Peatland Protection</v>
      </c>
      <c r="DV142" s="102"/>
      <c r="DW142" s="103"/>
      <c r="DX142" s="106"/>
      <c r="DY142" s="41"/>
      <c r="DZ142" s="42"/>
      <c r="EA142" s="176">
        <f t="shared" ref="EA142:EA169" si="395">SUM(CM142+CS142+CY142+DE142+DK142+DQ142+DW142)+SUM(CP142+CV142+DB142+DH142+DN142+DT142+DZ142)</f>
        <v>0</v>
      </c>
      <c r="EB142" s="233" t="str">
        <f>$B142</f>
        <v>Peatland Protection</v>
      </c>
      <c r="EC142" s="102"/>
      <c r="ED142" s="103"/>
      <c r="EE142" s="106"/>
      <c r="EF142" s="41"/>
      <c r="EG142" s="42"/>
      <c r="EH142" s="233" t="str">
        <f>$B142</f>
        <v>Peatland Protection</v>
      </c>
      <c r="EI142" s="102"/>
      <c r="EJ142" s="103"/>
      <c r="EK142" s="106"/>
      <c r="EL142" s="41"/>
      <c r="EM142" s="42"/>
      <c r="EN142" s="229" t="str">
        <f>$B142</f>
        <v>Peatland Protection</v>
      </c>
      <c r="EO142" s="102"/>
      <c r="EP142" s="103"/>
      <c r="EQ142" s="106"/>
      <c r="ER142" s="41"/>
      <c r="ES142" s="42"/>
      <c r="ET142" s="233" t="str">
        <f>$B142</f>
        <v>Peatland Protection</v>
      </c>
      <c r="EU142" s="102"/>
      <c r="EV142" s="103"/>
      <c r="EW142" s="106"/>
      <c r="EX142" s="41"/>
      <c r="EY142" s="42"/>
      <c r="EZ142" s="233" t="str">
        <f>$B142</f>
        <v>Peatland Protection</v>
      </c>
      <c r="FA142" s="102"/>
      <c r="FB142" s="103"/>
      <c r="FC142" s="106"/>
      <c r="FD142" s="41"/>
      <c r="FE142" s="42"/>
      <c r="FF142" s="233" t="str">
        <f>$B142</f>
        <v>Peatland Protection</v>
      </c>
      <c r="FG142" s="102"/>
      <c r="FH142" s="103"/>
      <c r="FI142" s="106"/>
      <c r="FJ142" s="41"/>
      <c r="FK142" s="42"/>
      <c r="FL142" s="229" t="str">
        <f>$B142</f>
        <v>Peatland Protection</v>
      </c>
      <c r="FM142" s="102"/>
      <c r="FN142" s="103"/>
      <c r="FO142" s="106"/>
      <c r="FP142" s="41"/>
      <c r="FQ142" s="42"/>
      <c r="FR142" s="176">
        <f t="shared" ref="FR142:FR169" si="396">SUM(ED142+EJ142+EP142+EV142+FB142+FH142+FN142)+SUM(EG142+EM142+ES142+EY142+FE142+FK142+FQ142)</f>
        <v>0</v>
      </c>
      <c r="FS142" s="32"/>
      <c r="FT142" s="34"/>
      <c r="FU142" s="34"/>
      <c r="FV142" s="38"/>
      <c r="FW142" s="37"/>
    </row>
    <row r="143" spans="1:179" ht="12.6" customHeight="1">
      <c r="A143" s="1094"/>
      <c r="B143" s="222" t="s">
        <v>550</v>
      </c>
      <c r="C143" s="226" t="str">
        <f>$B143</f>
        <v>Mangrove Protection</v>
      </c>
      <c r="D143" s="99"/>
      <c r="E143" s="100"/>
      <c r="F143" s="104"/>
      <c r="G143" s="55"/>
      <c r="H143" s="56"/>
      <c r="I143" s="226" t="str">
        <f>$B143</f>
        <v>Mangrove Protection</v>
      </c>
      <c r="J143" s="99"/>
      <c r="K143" s="100"/>
      <c r="L143" s="104"/>
      <c r="M143" s="55"/>
      <c r="N143" s="56"/>
      <c r="O143" s="230" t="str">
        <f>$B143</f>
        <v>Mangrove Protection</v>
      </c>
      <c r="P143" s="99"/>
      <c r="Q143" s="100"/>
      <c r="R143" s="104"/>
      <c r="S143" s="55"/>
      <c r="T143" s="56"/>
      <c r="U143" s="230" t="str">
        <f>$B143</f>
        <v>Mangrove Protection</v>
      </c>
      <c r="V143" s="99"/>
      <c r="W143" s="100"/>
      <c r="X143" s="104"/>
      <c r="Y143" s="55"/>
      <c r="Z143" s="56"/>
      <c r="AA143" s="230" t="str">
        <f>$B143</f>
        <v>Mangrove Protection</v>
      </c>
      <c r="AB143" s="99"/>
      <c r="AC143" s="100"/>
      <c r="AD143" s="104"/>
      <c r="AE143" s="55"/>
      <c r="AF143" s="56"/>
      <c r="AG143" s="229" t="str">
        <f>$B143</f>
        <v>Mangrove Protection</v>
      </c>
      <c r="AH143" s="99"/>
      <c r="AI143" s="100"/>
      <c r="AJ143" s="104"/>
      <c r="AK143" s="55"/>
      <c r="AL143" s="56"/>
      <c r="AM143" s="226" t="str">
        <f>$B143</f>
        <v>Mangrove Protection</v>
      </c>
      <c r="AN143" s="99"/>
      <c r="AO143" s="100"/>
      <c r="AP143" s="104"/>
      <c r="AQ143" s="55"/>
      <c r="AR143" s="56"/>
      <c r="AS143" s="176">
        <f>SUM(E143+K143+Q143+W143+AC143+AI143+AO143)+SUM(H143+N143+T143+Z143+AF143+AL143+AR143)</f>
        <v>0</v>
      </c>
      <c r="AT143" s="230" t="str">
        <f>$B143</f>
        <v>Mangrove Protection</v>
      </c>
      <c r="AU143" s="99"/>
      <c r="AV143" s="100"/>
      <c r="AW143" s="104"/>
      <c r="AX143" s="55"/>
      <c r="AY143" s="56"/>
      <c r="AZ143" s="226" t="str">
        <f>$B143</f>
        <v>Mangrove Protection</v>
      </c>
      <c r="BA143" s="99"/>
      <c r="BB143" s="100"/>
      <c r="BC143" s="104"/>
      <c r="BD143" s="55"/>
      <c r="BE143" s="56"/>
      <c r="BF143" s="226" t="str">
        <f>$B143</f>
        <v>Mangrove Protection</v>
      </c>
      <c r="BG143" s="99"/>
      <c r="BH143" s="100"/>
      <c r="BI143" s="104"/>
      <c r="BJ143" s="55"/>
      <c r="BK143" s="56"/>
      <c r="BL143" s="230" t="str">
        <f>$B143</f>
        <v>Mangrove Protection</v>
      </c>
      <c r="BM143" s="99"/>
      <c r="BN143" s="100"/>
      <c r="BO143" s="104"/>
      <c r="BP143" s="55"/>
      <c r="BQ143" s="56"/>
      <c r="BR143" s="226" t="str">
        <f>$B143</f>
        <v>Mangrove Protection</v>
      </c>
      <c r="BS143" s="99"/>
      <c r="BT143" s="100"/>
      <c r="BU143" s="104"/>
      <c r="BV143" s="55"/>
      <c r="BW143" s="56"/>
      <c r="BX143" s="230" t="str">
        <f>$B143</f>
        <v>Mangrove Protection</v>
      </c>
      <c r="BY143" s="99"/>
      <c r="BZ143" s="100"/>
      <c r="CA143" s="104"/>
      <c r="CB143" s="55"/>
      <c r="CC143" s="56"/>
      <c r="CD143" s="230" t="str">
        <f>$B143</f>
        <v>Mangrove Protection</v>
      </c>
      <c r="CE143" s="99"/>
      <c r="CF143" s="100"/>
      <c r="CG143" s="104"/>
      <c r="CH143" s="55"/>
      <c r="CI143" s="56"/>
      <c r="CJ143" s="176"/>
      <c r="CK143" s="229" t="str">
        <f>$B143</f>
        <v>Mangrove Protection</v>
      </c>
      <c r="CL143" s="102"/>
      <c r="CM143" s="103"/>
      <c r="CN143" s="106"/>
      <c r="CO143" s="41"/>
      <c r="CP143" s="42"/>
      <c r="CQ143" s="230" t="str">
        <f>$B143</f>
        <v>Mangrove Protection</v>
      </c>
      <c r="CR143" s="102"/>
      <c r="CS143" s="103"/>
      <c r="CT143" s="106"/>
      <c r="CU143" s="41"/>
      <c r="CV143" s="42"/>
      <c r="CW143" s="230" t="str">
        <f>$B143</f>
        <v>Mangrove Protection</v>
      </c>
      <c r="CX143" s="102"/>
      <c r="CY143" s="103"/>
      <c r="CZ143" s="106"/>
      <c r="DA143" s="41"/>
      <c r="DB143" s="42"/>
      <c r="DC143" s="229" t="str">
        <f>$B143</f>
        <v>Mangrove Protection</v>
      </c>
      <c r="DD143" s="102"/>
      <c r="DE143" s="103"/>
      <c r="DF143" s="106"/>
      <c r="DG143" s="41"/>
      <c r="DH143" s="42"/>
      <c r="DI143" s="229" t="str">
        <f>$B143</f>
        <v>Mangrove Protection</v>
      </c>
      <c r="DJ143" s="102"/>
      <c r="DK143" s="103"/>
      <c r="DL143" s="106"/>
      <c r="DM143" s="41"/>
      <c r="DN143" s="42"/>
      <c r="DO143" s="229" t="str">
        <f>$B143</f>
        <v>Mangrove Protection</v>
      </c>
      <c r="DP143" s="102"/>
      <c r="DQ143" s="103"/>
      <c r="DR143" s="106"/>
      <c r="DS143" s="41"/>
      <c r="DT143" s="42"/>
      <c r="DU143" s="233" t="str">
        <f>$B143</f>
        <v>Mangrove Protection</v>
      </c>
      <c r="DV143" s="102"/>
      <c r="DW143" s="103"/>
      <c r="DX143" s="106"/>
      <c r="DY143" s="41"/>
      <c r="DZ143" s="42"/>
      <c r="EA143" s="176">
        <f t="shared" si="395"/>
        <v>0</v>
      </c>
      <c r="EB143" s="229" t="str">
        <f>$B143</f>
        <v>Mangrove Protection</v>
      </c>
      <c r="EC143" s="102"/>
      <c r="ED143" s="103"/>
      <c r="EE143" s="106"/>
      <c r="EF143" s="41"/>
      <c r="EG143" s="42"/>
      <c r="EH143" s="229" t="str">
        <f>$B143</f>
        <v>Mangrove Protection</v>
      </c>
      <c r="EI143" s="102"/>
      <c r="EJ143" s="103"/>
      <c r="EK143" s="106"/>
      <c r="EL143" s="41"/>
      <c r="EM143" s="42"/>
      <c r="EN143" s="233" t="str">
        <f>$B143</f>
        <v>Mangrove Protection</v>
      </c>
      <c r="EO143" s="102"/>
      <c r="EP143" s="103"/>
      <c r="EQ143" s="106"/>
      <c r="ER143" s="41"/>
      <c r="ES143" s="42"/>
      <c r="ET143" s="229" t="str">
        <f>$B143</f>
        <v>Mangrove Protection</v>
      </c>
      <c r="EU143" s="102"/>
      <c r="EV143" s="103"/>
      <c r="EW143" s="106"/>
      <c r="EX143" s="41"/>
      <c r="EY143" s="42"/>
      <c r="EZ143" s="229" t="str">
        <f>$B143</f>
        <v>Mangrove Protection</v>
      </c>
      <c r="FA143" s="102"/>
      <c r="FB143" s="103"/>
      <c r="FC143" s="106"/>
      <c r="FD143" s="41"/>
      <c r="FE143" s="42"/>
      <c r="FF143" s="229" t="str">
        <f>$B143</f>
        <v>Mangrove Protection</v>
      </c>
      <c r="FG143" s="102"/>
      <c r="FH143" s="103"/>
      <c r="FI143" s="106"/>
      <c r="FJ143" s="41"/>
      <c r="FK143" s="42"/>
      <c r="FL143" s="233" t="str">
        <f>$B143</f>
        <v>Mangrove Protection</v>
      </c>
      <c r="FM143" s="102"/>
      <c r="FN143" s="103"/>
      <c r="FO143" s="106"/>
      <c r="FP143" s="41"/>
      <c r="FQ143" s="42"/>
      <c r="FR143" s="176">
        <f t="shared" si="396"/>
        <v>0</v>
      </c>
      <c r="FS143" s="32"/>
      <c r="FT143" s="34"/>
      <c r="FU143" s="34"/>
      <c r="FV143" s="38"/>
      <c r="FW143" s="37"/>
    </row>
    <row r="144" spans="1:179" ht="12.6" customHeight="1">
      <c r="A144" s="1094"/>
      <c r="B144" s="222" t="s">
        <v>79</v>
      </c>
      <c r="C144" s="229" t="str">
        <f t="shared" ref="C144:C169" si="397">$B144</f>
        <v>IP Forest Management</v>
      </c>
      <c r="D144" s="99"/>
      <c r="E144" s="100"/>
      <c r="F144" s="104"/>
      <c r="G144" s="55"/>
      <c r="H144" s="56"/>
      <c r="I144" s="230" t="str">
        <f t="shared" ref="I144:I169" si="398">$B144</f>
        <v>IP Forest Management</v>
      </c>
      <c r="J144" s="99"/>
      <c r="K144" s="100"/>
      <c r="L144" s="104"/>
      <c r="M144" s="55"/>
      <c r="N144" s="56"/>
      <c r="O144" s="233" t="str">
        <f t="shared" ref="O144:O169" si="399">$B144</f>
        <v>IP Forest Management</v>
      </c>
      <c r="P144" s="99"/>
      <c r="Q144" s="100"/>
      <c r="R144" s="104"/>
      <c r="S144" s="55"/>
      <c r="T144" s="56"/>
      <c r="U144" s="233" t="str">
        <f t="shared" ref="U144:U169" si="400">$B144</f>
        <v>IP Forest Management</v>
      </c>
      <c r="V144" s="99"/>
      <c r="W144" s="100"/>
      <c r="X144" s="104"/>
      <c r="Y144" s="55"/>
      <c r="Z144" s="56"/>
      <c r="AA144" s="233" t="str">
        <f t="shared" ref="AA144:AA169" si="401">$B144</f>
        <v>IP Forest Management</v>
      </c>
      <c r="AB144" s="99"/>
      <c r="AC144" s="100"/>
      <c r="AD144" s="104"/>
      <c r="AE144" s="55"/>
      <c r="AF144" s="56"/>
      <c r="AG144" s="229" t="str">
        <f t="shared" ref="AG144:AG169" si="402">$B144</f>
        <v>IP Forest Management</v>
      </c>
      <c r="AH144" s="99"/>
      <c r="AI144" s="100"/>
      <c r="AJ144" s="104"/>
      <c r="AK144" s="55"/>
      <c r="AL144" s="56"/>
      <c r="AM144" s="229" t="str">
        <f t="shared" ref="AM144:AM169" si="403">$B144</f>
        <v>IP Forest Management</v>
      </c>
      <c r="AN144" s="99"/>
      <c r="AO144" s="100"/>
      <c r="AP144" s="104"/>
      <c r="AQ144" s="55"/>
      <c r="AR144" s="56"/>
      <c r="AS144" s="176">
        <f>SUM(E144+K144+Q144+W144+AC144+AI144+AO144)+SUM(H144+N144+T144+Z144+AF144+AL144+AR144)</f>
        <v>0</v>
      </c>
      <c r="AT144" s="233" t="str">
        <f t="shared" ref="AT144:AT169" si="404">$B144</f>
        <v>IP Forest Management</v>
      </c>
      <c r="AU144" s="102"/>
      <c r="AV144" s="103"/>
      <c r="AW144" s="106"/>
      <c r="AX144" s="41"/>
      <c r="AY144" s="42"/>
      <c r="AZ144" s="229" t="str">
        <f t="shared" ref="AZ144:AZ169" si="405">$B144</f>
        <v>IP Forest Management</v>
      </c>
      <c r="BA144" s="99"/>
      <c r="BB144" s="100"/>
      <c r="BC144" s="104"/>
      <c r="BD144" s="55"/>
      <c r="BE144" s="56"/>
      <c r="BF144" s="229" t="str">
        <f t="shared" ref="BF144:BF169" si="406">$B144</f>
        <v>IP Forest Management</v>
      </c>
      <c r="BG144" s="102"/>
      <c r="BH144" s="103"/>
      <c r="BI144" s="106"/>
      <c r="BJ144" s="41"/>
      <c r="BK144" s="42"/>
      <c r="BL144" s="233" t="str">
        <f t="shared" ref="BL144:BL169" si="407">$B144</f>
        <v>IP Forest Management</v>
      </c>
      <c r="BM144" s="102"/>
      <c r="BN144" s="103"/>
      <c r="BO144" s="106"/>
      <c r="BP144" s="41"/>
      <c r="BQ144" s="42"/>
      <c r="BR144" s="229" t="str">
        <f t="shared" ref="BR144:BR169" si="408">$B144</f>
        <v>IP Forest Management</v>
      </c>
      <c r="BS144" s="102"/>
      <c r="BT144" s="103"/>
      <c r="BU144" s="106"/>
      <c r="BV144" s="41"/>
      <c r="BW144" s="42"/>
      <c r="BX144" s="233" t="str">
        <f t="shared" ref="BX144:BX169" si="409">$B144</f>
        <v>IP Forest Management</v>
      </c>
      <c r="BY144" s="102"/>
      <c r="BZ144" s="103"/>
      <c r="CA144" s="106"/>
      <c r="CB144" s="41"/>
      <c r="CC144" s="42"/>
      <c r="CD144" s="233" t="str">
        <f t="shared" ref="CD144:CD169" si="410">$B144</f>
        <v>IP Forest Management</v>
      </c>
      <c r="CE144" s="102"/>
      <c r="CF144" s="103"/>
      <c r="CG144" s="106"/>
      <c r="CH144" s="41"/>
      <c r="CI144" s="42"/>
      <c r="CJ144" s="176"/>
      <c r="CK144" s="229" t="str">
        <f t="shared" ref="CK144:CK169" si="411">$B144</f>
        <v>IP Forest Management</v>
      </c>
      <c r="CL144" s="102"/>
      <c r="CM144" s="103"/>
      <c r="CN144" s="106"/>
      <c r="CO144" s="41"/>
      <c r="CP144" s="42"/>
      <c r="CQ144" s="233" t="str">
        <f t="shared" ref="CQ144:CQ169" si="412">$B144</f>
        <v>IP Forest Management</v>
      </c>
      <c r="CR144" s="102"/>
      <c r="CS144" s="103"/>
      <c r="CT144" s="106"/>
      <c r="CU144" s="41"/>
      <c r="CV144" s="42"/>
      <c r="CW144" s="233" t="str">
        <f t="shared" ref="CW144:CW169" si="413">$B144</f>
        <v>IP Forest Management</v>
      </c>
      <c r="CX144" s="102"/>
      <c r="CY144" s="103"/>
      <c r="CZ144" s="106"/>
      <c r="DA144" s="41"/>
      <c r="DB144" s="42"/>
      <c r="DC144" s="229" t="str">
        <f t="shared" ref="DC144:DC169" si="414">$B144</f>
        <v>IP Forest Management</v>
      </c>
      <c r="DD144" s="102"/>
      <c r="DE144" s="103"/>
      <c r="DF144" s="106"/>
      <c r="DG144" s="41"/>
      <c r="DH144" s="42"/>
      <c r="DI144" s="229" t="str">
        <f t="shared" ref="DI144:DI169" si="415">$B144</f>
        <v>IP Forest Management</v>
      </c>
      <c r="DJ144" s="102"/>
      <c r="DK144" s="103"/>
      <c r="DL144" s="106"/>
      <c r="DM144" s="41"/>
      <c r="DN144" s="42"/>
      <c r="DO144" s="229" t="str">
        <f t="shared" ref="DO144:DO169" si="416">$B144</f>
        <v>IP Forest Management</v>
      </c>
      <c r="DP144" s="102"/>
      <c r="DQ144" s="103"/>
      <c r="DR144" s="106"/>
      <c r="DS144" s="41"/>
      <c r="DT144" s="42"/>
      <c r="DU144" s="226" t="str">
        <f t="shared" ref="DU144:DU169" si="417">$B144</f>
        <v>IP Forest Management</v>
      </c>
      <c r="DV144" s="102"/>
      <c r="DW144" s="103"/>
      <c r="DX144" s="106"/>
      <c r="DY144" s="41"/>
      <c r="DZ144" s="42"/>
      <c r="EA144" s="176">
        <f t="shared" si="395"/>
        <v>0</v>
      </c>
      <c r="EB144" s="229" t="str">
        <f t="shared" ref="EB144:EB169" si="418">$B144</f>
        <v>IP Forest Management</v>
      </c>
      <c r="EC144" s="102"/>
      <c r="ED144" s="103"/>
      <c r="EE144" s="106"/>
      <c r="EF144" s="41"/>
      <c r="EG144" s="42"/>
      <c r="EH144" s="229" t="str">
        <f t="shared" ref="EH144:EH169" si="419">$B144</f>
        <v>IP Forest Management</v>
      </c>
      <c r="EI144" s="102"/>
      <c r="EJ144" s="103"/>
      <c r="EK144" s="106"/>
      <c r="EL144" s="41"/>
      <c r="EM144" s="42"/>
      <c r="EN144" s="226" t="str">
        <f t="shared" ref="EN144:EN169" si="420">$B144</f>
        <v>IP Forest Management</v>
      </c>
      <c r="EO144" s="102"/>
      <c r="EP144" s="103"/>
      <c r="EQ144" s="106"/>
      <c r="ER144" s="41"/>
      <c r="ES144" s="42"/>
      <c r="ET144" s="229" t="str">
        <f t="shared" ref="ET144:ET169" si="421">$B144</f>
        <v>IP Forest Management</v>
      </c>
      <c r="EU144" s="102"/>
      <c r="EV144" s="103"/>
      <c r="EW144" s="106"/>
      <c r="EX144" s="41"/>
      <c r="EY144" s="42"/>
      <c r="EZ144" s="229" t="str">
        <f t="shared" ref="EZ144:EZ169" si="422">$B144</f>
        <v>IP Forest Management</v>
      </c>
      <c r="FA144" s="102"/>
      <c r="FB144" s="103"/>
      <c r="FC144" s="106"/>
      <c r="FD144" s="41"/>
      <c r="FE144" s="42"/>
      <c r="FF144" s="229" t="str">
        <f t="shared" ref="FF144:FF169" si="423">$B144</f>
        <v>IP Forest Management</v>
      </c>
      <c r="FG144" s="102"/>
      <c r="FH144" s="103"/>
      <c r="FI144" s="106"/>
      <c r="FJ144" s="41"/>
      <c r="FK144" s="42"/>
      <c r="FL144" s="226" t="str">
        <f t="shared" ref="FL144:FL169" si="424">$B144</f>
        <v>IP Forest Management</v>
      </c>
      <c r="FM144" s="102"/>
      <c r="FN144" s="103"/>
      <c r="FO144" s="106"/>
      <c r="FP144" s="41"/>
      <c r="FQ144" s="42"/>
      <c r="FR144" s="176">
        <f t="shared" si="396"/>
        <v>0</v>
      </c>
      <c r="FS144" s="32"/>
      <c r="FT144" s="34"/>
      <c r="FU144" s="34"/>
      <c r="FV144" s="38"/>
      <c r="FW144" s="37"/>
    </row>
    <row r="145" spans="1:179" ht="12.6" customHeight="1">
      <c r="A145" s="1094"/>
      <c r="B145" s="222" t="s">
        <v>80</v>
      </c>
      <c r="C145" s="233" t="str">
        <f t="shared" ref="C145:C154" si="425">$B145</f>
        <v>Forest Protection</v>
      </c>
      <c r="D145" s="99"/>
      <c r="E145" s="100"/>
      <c r="F145" s="106"/>
      <c r="G145" s="55"/>
      <c r="H145" s="56"/>
      <c r="I145" s="229" t="str">
        <f t="shared" ref="I145:I154" si="426">$B145</f>
        <v>Forest Protection</v>
      </c>
      <c r="J145" s="99"/>
      <c r="K145" s="100"/>
      <c r="L145" s="106"/>
      <c r="M145" s="55"/>
      <c r="N145" s="56"/>
      <c r="O145" s="229" t="str">
        <f t="shared" ref="O145:O154" si="427">$B145</f>
        <v>Forest Protection</v>
      </c>
      <c r="P145" s="99"/>
      <c r="Q145" s="100"/>
      <c r="R145" s="106"/>
      <c r="S145" s="55"/>
      <c r="T145" s="56"/>
      <c r="U145" s="229" t="str">
        <f t="shared" ref="U145:U154" si="428">$B145</f>
        <v>Forest Protection</v>
      </c>
      <c r="V145" s="99"/>
      <c r="W145" s="100"/>
      <c r="X145" s="106"/>
      <c r="Y145" s="55"/>
      <c r="Z145" s="56"/>
      <c r="AA145" s="229" t="str">
        <f t="shared" ref="AA145:AA154" si="429">$B145</f>
        <v>Forest Protection</v>
      </c>
      <c r="AB145" s="99"/>
      <c r="AC145" s="100"/>
      <c r="AD145" s="106"/>
      <c r="AE145" s="55"/>
      <c r="AF145" s="56"/>
      <c r="AG145" s="226" t="str">
        <f t="shared" ref="AG145:AG154" si="430">$B145</f>
        <v>Forest Protection</v>
      </c>
      <c r="AH145" s="99"/>
      <c r="AI145" s="100"/>
      <c r="AJ145" s="106"/>
      <c r="AK145" s="55"/>
      <c r="AL145" s="56"/>
      <c r="AM145" s="233" t="str">
        <f t="shared" ref="AM145:AM154" si="431">$B145</f>
        <v>Forest Protection</v>
      </c>
      <c r="AN145" s="99"/>
      <c r="AO145" s="100"/>
      <c r="AP145" s="106"/>
      <c r="AQ145" s="55"/>
      <c r="AR145" s="56"/>
      <c r="AS145" s="176">
        <f>SUM(E145+K145+Q145+W145+AC145+AI145+AO145)+SUM(H145+N145+T145+Z145+AF145+AL145+AR145)</f>
        <v>0</v>
      </c>
      <c r="AT145" s="229" t="str">
        <f t="shared" ref="AT145:AT154" si="432">$B145</f>
        <v>Forest Protection</v>
      </c>
      <c r="AU145" s="102"/>
      <c r="AV145" s="103"/>
      <c r="AW145" s="106"/>
      <c r="AX145" s="41"/>
      <c r="AY145" s="42"/>
      <c r="AZ145" s="233" t="str">
        <f t="shared" ref="AZ145:AZ154" si="433">$B145</f>
        <v>Forest Protection</v>
      </c>
      <c r="BA145" s="102"/>
      <c r="BB145" s="103"/>
      <c r="BC145" s="106"/>
      <c r="BD145" s="41"/>
      <c r="BE145" s="42"/>
      <c r="BF145" s="233" t="str">
        <f t="shared" ref="BF145:BF154" si="434">$B145</f>
        <v>Forest Protection</v>
      </c>
      <c r="BG145" s="102"/>
      <c r="BH145" s="103"/>
      <c r="BI145" s="106"/>
      <c r="BJ145" s="41"/>
      <c r="BK145" s="42"/>
      <c r="BL145" s="229" t="str">
        <f t="shared" ref="BL145:BL154" si="435">$B145</f>
        <v>Forest Protection</v>
      </c>
      <c r="BM145" s="102"/>
      <c r="BN145" s="103"/>
      <c r="BO145" s="106"/>
      <c r="BP145" s="41"/>
      <c r="BQ145" s="42"/>
      <c r="BR145" s="233" t="str">
        <f t="shared" ref="BR145:BR154" si="436">$B145</f>
        <v>Forest Protection</v>
      </c>
      <c r="BS145" s="102"/>
      <c r="BT145" s="103"/>
      <c r="BU145" s="106"/>
      <c r="BV145" s="41"/>
      <c r="BW145" s="42"/>
      <c r="BX145" s="229" t="str">
        <f t="shared" ref="BX145:BX154" si="437">$B145</f>
        <v>Forest Protection</v>
      </c>
      <c r="BY145" s="102"/>
      <c r="BZ145" s="103"/>
      <c r="CA145" s="106"/>
      <c r="CB145" s="41"/>
      <c r="CC145" s="42"/>
      <c r="CD145" s="229" t="str">
        <f t="shared" ref="CD145:CD154" si="438">$B145</f>
        <v>Forest Protection</v>
      </c>
      <c r="CE145" s="102"/>
      <c r="CF145" s="103"/>
      <c r="CG145" s="106"/>
      <c r="CH145" s="41"/>
      <c r="CI145" s="42"/>
      <c r="CJ145" s="176"/>
      <c r="CK145" s="226" t="str">
        <f>$B145</f>
        <v>Forest Protection</v>
      </c>
      <c r="CL145" s="102"/>
      <c r="CM145" s="103"/>
      <c r="CN145" s="106"/>
      <c r="CO145" s="41"/>
      <c r="CP145" s="42"/>
      <c r="CQ145" s="229" t="str">
        <f>$B145</f>
        <v>Forest Protection</v>
      </c>
      <c r="CR145" s="102"/>
      <c r="CS145" s="103"/>
      <c r="CT145" s="106"/>
      <c r="CU145" s="41"/>
      <c r="CV145" s="42"/>
      <c r="CW145" s="229" t="str">
        <f>$B145</f>
        <v>Forest Protection</v>
      </c>
      <c r="CX145" s="102"/>
      <c r="CY145" s="103"/>
      <c r="CZ145" s="106"/>
      <c r="DA145" s="41"/>
      <c r="DB145" s="42"/>
      <c r="DC145" s="226" t="str">
        <f>$B145</f>
        <v>Forest Protection</v>
      </c>
      <c r="DD145" s="102"/>
      <c r="DE145" s="103"/>
      <c r="DF145" s="106"/>
      <c r="DG145" s="41"/>
      <c r="DH145" s="42"/>
      <c r="DI145" s="226" t="str">
        <f>$B145</f>
        <v>Forest Protection</v>
      </c>
      <c r="DJ145" s="102"/>
      <c r="DK145" s="103"/>
      <c r="DL145" s="106"/>
      <c r="DM145" s="41"/>
      <c r="DN145" s="42"/>
      <c r="DO145" s="226" t="str">
        <f>$B145</f>
        <v>Forest Protection</v>
      </c>
      <c r="DP145" s="102"/>
      <c r="DQ145" s="103"/>
      <c r="DR145" s="106"/>
      <c r="DS145" s="41"/>
      <c r="DT145" s="42"/>
      <c r="DU145" s="226" t="str">
        <f>$B145</f>
        <v>Forest Protection</v>
      </c>
      <c r="DV145" s="102"/>
      <c r="DW145" s="103"/>
      <c r="DX145" s="106"/>
      <c r="DY145" s="41"/>
      <c r="DZ145" s="42"/>
      <c r="EA145" s="176">
        <f t="shared" si="395"/>
        <v>0</v>
      </c>
      <c r="EB145" s="226" t="str">
        <f>$B145</f>
        <v>Forest Protection</v>
      </c>
      <c r="EC145" s="102"/>
      <c r="ED145" s="103"/>
      <c r="EE145" s="106"/>
      <c r="EF145" s="41"/>
      <c r="EG145" s="42"/>
      <c r="EH145" s="226" t="str">
        <f>$B145</f>
        <v>Forest Protection</v>
      </c>
      <c r="EI145" s="102"/>
      <c r="EJ145" s="103"/>
      <c r="EK145" s="106"/>
      <c r="EL145" s="41"/>
      <c r="EM145" s="42"/>
      <c r="EN145" s="226" t="str">
        <f>$B145</f>
        <v>Forest Protection</v>
      </c>
      <c r="EO145" s="102"/>
      <c r="EP145" s="103"/>
      <c r="EQ145" s="106"/>
      <c r="ER145" s="41"/>
      <c r="ES145" s="42"/>
      <c r="ET145" s="226" t="str">
        <f>$B145</f>
        <v>Forest Protection</v>
      </c>
      <c r="EU145" s="102"/>
      <c r="EV145" s="103"/>
      <c r="EW145" s="106"/>
      <c r="EX145" s="41"/>
      <c r="EY145" s="42"/>
      <c r="EZ145" s="226" t="str">
        <f>$B145</f>
        <v>Forest Protection</v>
      </c>
      <c r="FA145" s="102"/>
      <c r="FB145" s="103"/>
      <c r="FC145" s="106"/>
      <c r="FD145" s="41"/>
      <c r="FE145" s="42"/>
      <c r="FF145" s="226" t="str">
        <f>$B145</f>
        <v>Forest Protection</v>
      </c>
      <c r="FG145" s="102"/>
      <c r="FH145" s="103"/>
      <c r="FI145" s="106"/>
      <c r="FJ145" s="41"/>
      <c r="FK145" s="42"/>
      <c r="FL145" s="226" t="str">
        <f>$B145</f>
        <v>Forest Protection</v>
      </c>
      <c r="FM145" s="102"/>
      <c r="FN145" s="103"/>
      <c r="FO145" s="106"/>
      <c r="FP145" s="41"/>
      <c r="FQ145" s="42"/>
      <c r="FR145" s="176">
        <f t="shared" si="396"/>
        <v>0</v>
      </c>
      <c r="FS145" s="32"/>
      <c r="FT145" s="34"/>
      <c r="FU145" s="34"/>
      <c r="FV145" s="35"/>
      <c r="FW145" s="36"/>
    </row>
    <row r="146" spans="1:179" ht="12.6" customHeight="1">
      <c r="A146" s="1094"/>
      <c r="B146" s="222" t="s">
        <v>548</v>
      </c>
      <c r="C146" s="226" t="str">
        <f t="shared" si="425"/>
        <v>Sustainable Forest Management</v>
      </c>
      <c r="D146" s="99"/>
      <c r="E146" s="100"/>
      <c r="F146" s="104"/>
      <c r="G146" s="55"/>
      <c r="H146" s="56"/>
      <c r="I146" s="226" t="str">
        <f t="shared" si="426"/>
        <v>Sustainable Forest Management</v>
      </c>
      <c r="J146" s="99"/>
      <c r="K146" s="100"/>
      <c r="L146" s="104"/>
      <c r="M146" s="55"/>
      <c r="N146" s="56"/>
      <c r="O146" s="226" t="str">
        <f t="shared" si="427"/>
        <v>Sustainable Forest Management</v>
      </c>
      <c r="P146" s="99"/>
      <c r="Q146" s="100"/>
      <c r="R146" s="104"/>
      <c r="S146" s="55"/>
      <c r="T146" s="56"/>
      <c r="U146" s="226" t="str">
        <f t="shared" si="428"/>
        <v>Sustainable Forest Management</v>
      </c>
      <c r="V146" s="99"/>
      <c r="W146" s="100"/>
      <c r="X146" s="104"/>
      <c r="Y146" s="55"/>
      <c r="Z146" s="56"/>
      <c r="AA146" s="226" t="str">
        <f t="shared" si="429"/>
        <v>Sustainable Forest Management</v>
      </c>
      <c r="AB146" s="99"/>
      <c r="AC146" s="100"/>
      <c r="AD146" s="104"/>
      <c r="AE146" s="55"/>
      <c r="AF146" s="56"/>
      <c r="AG146" s="226" t="str">
        <f t="shared" si="430"/>
        <v>Sustainable Forest Management</v>
      </c>
      <c r="AH146" s="99"/>
      <c r="AI146" s="100"/>
      <c r="AJ146" s="104"/>
      <c r="AK146" s="55"/>
      <c r="AL146" s="56"/>
      <c r="AM146" s="226" t="str">
        <f t="shared" si="431"/>
        <v>Sustainable Forest Management</v>
      </c>
      <c r="AN146" s="99"/>
      <c r="AO146" s="100"/>
      <c r="AP146" s="104"/>
      <c r="AQ146" s="55"/>
      <c r="AR146" s="56"/>
      <c r="AS146" s="176"/>
      <c r="AT146" s="226" t="str">
        <f t="shared" si="432"/>
        <v>Sustainable Forest Management</v>
      </c>
      <c r="AU146" s="102"/>
      <c r="AV146" s="103"/>
      <c r="AW146" s="106"/>
      <c r="AX146" s="41"/>
      <c r="AY146" s="42"/>
      <c r="AZ146" s="226" t="str">
        <f t="shared" si="433"/>
        <v>Sustainable Forest Management</v>
      </c>
      <c r="BA146" s="102"/>
      <c r="BB146" s="103"/>
      <c r="BC146" s="106"/>
      <c r="BD146" s="41"/>
      <c r="BE146" s="42"/>
      <c r="BF146" s="226" t="str">
        <f t="shared" si="434"/>
        <v>Sustainable Forest Management</v>
      </c>
      <c r="BG146" s="102"/>
      <c r="BH146" s="103"/>
      <c r="BI146" s="106"/>
      <c r="BJ146" s="41"/>
      <c r="BK146" s="42"/>
      <c r="BL146" s="226" t="str">
        <f t="shared" si="435"/>
        <v>Sustainable Forest Management</v>
      </c>
      <c r="BM146" s="102"/>
      <c r="BN146" s="103"/>
      <c r="BO146" s="106"/>
      <c r="BP146" s="41"/>
      <c r="BQ146" s="42"/>
      <c r="BR146" s="226" t="str">
        <f t="shared" si="436"/>
        <v>Sustainable Forest Management</v>
      </c>
      <c r="BS146" s="102"/>
      <c r="BT146" s="103"/>
      <c r="BU146" s="106"/>
      <c r="BV146" s="41"/>
      <c r="BW146" s="42"/>
      <c r="BX146" s="226" t="str">
        <f t="shared" si="437"/>
        <v>Sustainable Forest Management</v>
      </c>
      <c r="BY146" s="102"/>
      <c r="BZ146" s="103"/>
      <c r="CA146" s="106"/>
      <c r="CB146" s="41"/>
      <c r="CC146" s="42"/>
      <c r="CD146" s="226" t="str">
        <f t="shared" si="438"/>
        <v>Sustainable Forest Management</v>
      </c>
      <c r="CE146" s="102"/>
      <c r="CF146" s="103"/>
      <c r="CG146" s="106"/>
      <c r="CH146" s="41"/>
      <c r="CI146" s="42"/>
      <c r="CJ146" s="176"/>
      <c r="CK146" s="226" t="str">
        <f>$B146</f>
        <v>Sustainable Forest Management</v>
      </c>
      <c r="CL146" s="102"/>
      <c r="CM146" s="103"/>
      <c r="CN146" s="106"/>
      <c r="CO146" s="41"/>
      <c r="CP146" s="42"/>
      <c r="CQ146" s="226" t="str">
        <f>$B146</f>
        <v>Sustainable Forest Management</v>
      </c>
      <c r="CR146" s="125"/>
      <c r="CS146" s="126"/>
      <c r="CT146" s="113"/>
      <c r="CU146" s="51"/>
      <c r="CV146" s="52"/>
      <c r="CW146" s="226" t="str">
        <f>$B146</f>
        <v>Sustainable Forest Management</v>
      </c>
      <c r="CX146" s="125"/>
      <c r="CY146" s="126"/>
      <c r="CZ146" s="113"/>
      <c r="DA146" s="51"/>
      <c r="DB146" s="52"/>
      <c r="DC146" s="226" t="str">
        <f>$B146</f>
        <v>Sustainable Forest Management</v>
      </c>
      <c r="DD146" s="125"/>
      <c r="DE146" s="126"/>
      <c r="DF146" s="113"/>
      <c r="DG146" s="51"/>
      <c r="DH146" s="52"/>
      <c r="DI146" s="226" t="str">
        <f>$B146</f>
        <v>Sustainable Forest Management</v>
      </c>
      <c r="DJ146" s="125"/>
      <c r="DK146" s="126"/>
      <c r="DL146" s="113"/>
      <c r="DM146" s="51"/>
      <c r="DN146" s="52"/>
      <c r="DO146" s="226" t="str">
        <f>$B146</f>
        <v>Sustainable Forest Management</v>
      </c>
      <c r="DP146" s="102"/>
      <c r="DQ146" s="103"/>
      <c r="DR146" s="106"/>
      <c r="DS146" s="41"/>
      <c r="DT146" s="42"/>
      <c r="DU146" s="226" t="str">
        <f>$B146</f>
        <v>Sustainable Forest Management</v>
      </c>
      <c r="DV146" s="102"/>
      <c r="DW146" s="103"/>
      <c r="DX146" s="106"/>
      <c r="DY146" s="41"/>
      <c r="DZ146" s="42"/>
      <c r="EA146" s="176">
        <f t="shared" si="395"/>
        <v>0</v>
      </c>
      <c r="EB146" s="226" t="str">
        <f>$B146</f>
        <v>Sustainable Forest Management</v>
      </c>
      <c r="EC146" s="125"/>
      <c r="ED146" s="126"/>
      <c r="EE146" s="113"/>
      <c r="EF146" s="51"/>
      <c r="EG146" s="52"/>
      <c r="EH146" s="226" t="str">
        <f>$B146</f>
        <v>Sustainable Forest Management</v>
      </c>
      <c r="EI146" s="125"/>
      <c r="EJ146" s="126"/>
      <c r="EK146" s="113"/>
      <c r="EL146" s="51"/>
      <c r="EM146" s="52"/>
      <c r="EN146" s="226" t="str">
        <f>$B146</f>
        <v>Sustainable Forest Management</v>
      </c>
      <c r="EO146" s="125"/>
      <c r="EP146" s="126"/>
      <c r="EQ146" s="113"/>
      <c r="ER146" s="51"/>
      <c r="ES146" s="52"/>
      <c r="ET146" s="226" t="str">
        <f>$B146</f>
        <v>Sustainable Forest Management</v>
      </c>
      <c r="EU146" s="102"/>
      <c r="EV146" s="103"/>
      <c r="EW146" s="106"/>
      <c r="EX146" s="41"/>
      <c r="EY146" s="42"/>
      <c r="EZ146" s="226" t="str">
        <f>$B146</f>
        <v>Sustainable Forest Management</v>
      </c>
      <c r="FA146" s="125"/>
      <c r="FB146" s="126"/>
      <c r="FC146" s="113"/>
      <c r="FD146" s="51"/>
      <c r="FE146" s="52"/>
      <c r="FF146" s="226" t="str">
        <f>$B146</f>
        <v>Sustainable Forest Management</v>
      </c>
      <c r="FG146" s="102"/>
      <c r="FH146" s="103"/>
      <c r="FI146" s="106"/>
      <c r="FJ146" s="41"/>
      <c r="FK146" s="42"/>
      <c r="FL146" s="226" t="str">
        <f>$B146</f>
        <v>Sustainable Forest Management</v>
      </c>
      <c r="FM146" s="102"/>
      <c r="FN146" s="103"/>
      <c r="FO146" s="106"/>
      <c r="FP146" s="41"/>
      <c r="FQ146" s="42"/>
      <c r="FR146" s="176">
        <f t="shared" si="396"/>
        <v>0</v>
      </c>
      <c r="FS146" s="34"/>
      <c r="FT146" s="34"/>
      <c r="FU146" s="34"/>
      <c r="FV146" s="33"/>
      <c r="FW146" s="37"/>
    </row>
    <row r="147" spans="1:179" ht="12.6" customHeight="1">
      <c r="A147" s="1094"/>
      <c r="B147" s="222" t="s">
        <v>544</v>
      </c>
      <c r="C147" s="226" t="str">
        <f t="shared" si="425"/>
        <v>Peatland Restoration</v>
      </c>
      <c r="D147" s="99"/>
      <c r="E147" s="100"/>
      <c r="F147" s="104"/>
      <c r="G147" s="55"/>
      <c r="H147" s="56"/>
      <c r="I147" s="226" t="str">
        <f t="shared" si="426"/>
        <v>Peatland Restoration</v>
      </c>
      <c r="J147" s="99"/>
      <c r="K147" s="100"/>
      <c r="L147" s="104"/>
      <c r="M147" s="55"/>
      <c r="N147" s="56"/>
      <c r="O147" s="226" t="str">
        <f t="shared" si="427"/>
        <v>Peatland Restoration</v>
      </c>
      <c r="P147" s="99"/>
      <c r="Q147" s="100"/>
      <c r="R147" s="104"/>
      <c r="S147" s="55"/>
      <c r="T147" s="56"/>
      <c r="U147" s="226" t="str">
        <f t="shared" si="428"/>
        <v>Peatland Restoration</v>
      </c>
      <c r="V147" s="99"/>
      <c r="W147" s="100"/>
      <c r="X147" s="104"/>
      <c r="Y147" s="55"/>
      <c r="Z147" s="56"/>
      <c r="AA147" s="226" t="str">
        <f t="shared" si="429"/>
        <v>Peatland Restoration</v>
      </c>
      <c r="AB147" s="99"/>
      <c r="AC147" s="100"/>
      <c r="AD147" s="104"/>
      <c r="AE147" s="55"/>
      <c r="AF147" s="56"/>
      <c r="AG147" s="226" t="str">
        <f t="shared" si="430"/>
        <v>Peatland Restoration</v>
      </c>
      <c r="AH147" s="99"/>
      <c r="AI147" s="100"/>
      <c r="AJ147" s="104"/>
      <c r="AK147" s="55"/>
      <c r="AL147" s="56"/>
      <c r="AM147" s="226" t="str">
        <f t="shared" si="431"/>
        <v>Peatland Restoration</v>
      </c>
      <c r="AN147" s="99"/>
      <c r="AO147" s="100"/>
      <c r="AP147" s="104"/>
      <c r="AQ147" s="55"/>
      <c r="AR147" s="56"/>
      <c r="AS147" s="176"/>
      <c r="AT147" s="226" t="str">
        <f t="shared" si="432"/>
        <v>Peatland Restoration</v>
      </c>
      <c r="AU147" s="102"/>
      <c r="AV147" s="103"/>
      <c r="AW147" s="106"/>
      <c r="AX147" s="41"/>
      <c r="AY147" s="42"/>
      <c r="AZ147" s="226" t="str">
        <f t="shared" si="433"/>
        <v>Peatland Restoration</v>
      </c>
      <c r="BA147" s="102"/>
      <c r="BB147" s="103"/>
      <c r="BC147" s="106"/>
      <c r="BD147" s="41"/>
      <c r="BE147" s="42"/>
      <c r="BF147" s="226" t="str">
        <f t="shared" si="434"/>
        <v>Peatland Restoration</v>
      </c>
      <c r="BG147" s="102"/>
      <c r="BH147" s="103"/>
      <c r="BI147" s="106"/>
      <c r="BJ147" s="41"/>
      <c r="BK147" s="42"/>
      <c r="BL147" s="226" t="str">
        <f t="shared" si="435"/>
        <v>Peatland Restoration</v>
      </c>
      <c r="BM147" s="102"/>
      <c r="BN147" s="103"/>
      <c r="BO147" s="106"/>
      <c r="BP147" s="41"/>
      <c r="BQ147" s="42"/>
      <c r="BR147" s="226" t="str">
        <f t="shared" si="436"/>
        <v>Peatland Restoration</v>
      </c>
      <c r="BS147" s="102"/>
      <c r="BT147" s="103"/>
      <c r="BU147" s="106"/>
      <c r="BV147" s="41"/>
      <c r="BW147" s="42"/>
      <c r="BX147" s="226" t="str">
        <f t="shared" si="437"/>
        <v>Peatland Restoration</v>
      </c>
      <c r="BY147" s="102"/>
      <c r="BZ147" s="103"/>
      <c r="CA147" s="106"/>
      <c r="CB147" s="41"/>
      <c r="CC147" s="42"/>
      <c r="CD147" s="226" t="str">
        <f t="shared" si="438"/>
        <v>Peatland Restoration</v>
      </c>
      <c r="CE147" s="102"/>
      <c r="CF147" s="103"/>
      <c r="CG147" s="106"/>
      <c r="CH147" s="41"/>
      <c r="CI147" s="42"/>
      <c r="CJ147" s="176"/>
      <c r="CK147" s="226"/>
      <c r="CL147" s="102"/>
      <c r="CM147" s="103"/>
      <c r="CN147" s="106"/>
      <c r="CO147" s="41"/>
      <c r="CP147" s="42"/>
      <c r="CQ147" s="226"/>
      <c r="CR147" s="125"/>
      <c r="CS147" s="126"/>
      <c r="CT147" s="113"/>
      <c r="CU147" s="51"/>
      <c r="CV147" s="52"/>
      <c r="CW147" s="226"/>
      <c r="CX147" s="125"/>
      <c r="CY147" s="126"/>
      <c r="CZ147" s="113"/>
      <c r="DA147" s="51"/>
      <c r="DB147" s="52"/>
      <c r="DC147" s="226"/>
      <c r="DD147" s="125"/>
      <c r="DE147" s="126"/>
      <c r="DF147" s="113"/>
      <c r="DG147" s="51"/>
      <c r="DH147" s="52"/>
      <c r="DI147" s="226"/>
      <c r="DJ147" s="125"/>
      <c r="DK147" s="126"/>
      <c r="DL147" s="113"/>
      <c r="DM147" s="51"/>
      <c r="DN147" s="52"/>
      <c r="DO147" s="226"/>
      <c r="DP147" s="102"/>
      <c r="DQ147" s="103"/>
      <c r="DR147" s="106"/>
      <c r="DS147" s="41"/>
      <c r="DT147" s="42"/>
      <c r="DU147" s="226"/>
      <c r="DV147" s="102"/>
      <c r="DW147" s="103"/>
      <c r="DX147" s="106"/>
      <c r="DY147" s="41"/>
      <c r="DZ147" s="42"/>
      <c r="EA147" s="176">
        <f t="shared" si="395"/>
        <v>0</v>
      </c>
      <c r="EB147" s="226"/>
      <c r="EC147" s="125"/>
      <c r="ED147" s="126"/>
      <c r="EE147" s="113"/>
      <c r="EF147" s="51"/>
      <c r="EG147" s="52"/>
      <c r="EH147" s="226"/>
      <c r="EI147" s="125"/>
      <c r="EJ147" s="126"/>
      <c r="EK147" s="113"/>
      <c r="EL147" s="51"/>
      <c r="EM147" s="52"/>
      <c r="EN147" s="226"/>
      <c r="EO147" s="125"/>
      <c r="EP147" s="126"/>
      <c r="EQ147" s="113"/>
      <c r="ER147" s="51"/>
      <c r="ES147" s="52"/>
      <c r="ET147" s="226"/>
      <c r="EU147" s="102"/>
      <c r="EV147" s="103"/>
      <c r="EW147" s="106"/>
      <c r="EX147" s="41"/>
      <c r="EY147" s="42"/>
      <c r="EZ147" s="226"/>
      <c r="FA147" s="125"/>
      <c r="FB147" s="126"/>
      <c r="FC147" s="113"/>
      <c r="FD147" s="51"/>
      <c r="FE147" s="52"/>
      <c r="FF147" s="226"/>
      <c r="FG147" s="102"/>
      <c r="FH147" s="103"/>
      <c r="FI147" s="106"/>
      <c r="FJ147" s="41"/>
      <c r="FK147" s="42"/>
      <c r="FL147" s="226"/>
      <c r="FM147" s="102"/>
      <c r="FN147" s="103"/>
      <c r="FO147" s="106"/>
      <c r="FP147" s="41"/>
      <c r="FQ147" s="42"/>
      <c r="FR147" s="176">
        <f t="shared" si="396"/>
        <v>0</v>
      </c>
      <c r="FS147" s="34"/>
      <c r="FT147" s="34"/>
      <c r="FU147" s="34"/>
      <c r="FV147" s="33"/>
      <c r="FW147" s="37"/>
    </row>
    <row r="148" spans="1:179" ht="12.6" customHeight="1">
      <c r="A148" s="1094"/>
      <c r="B148" s="222" t="s">
        <v>551</v>
      </c>
      <c r="C148" s="226" t="str">
        <f t="shared" si="425"/>
        <v>Mangrove Restoration</v>
      </c>
      <c r="D148" s="99"/>
      <c r="E148" s="100"/>
      <c r="F148" s="104"/>
      <c r="G148" s="55"/>
      <c r="H148" s="56"/>
      <c r="I148" s="226" t="str">
        <f t="shared" si="426"/>
        <v>Mangrove Restoration</v>
      </c>
      <c r="J148" s="99"/>
      <c r="K148" s="100"/>
      <c r="L148" s="104"/>
      <c r="M148" s="55"/>
      <c r="N148" s="56"/>
      <c r="O148" s="226" t="str">
        <f t="shared" si="427"/>
        <v>Mangrove Restoration</v>
      </c>
      <c r="P148" s="99"/>
      <c r="Q148" s="100"/>
      <c r="R148" s="104"/>
      <c r="S148" s="55"/>
      <c r="T148" s="56"/>
      <c r="U148" s="226" t="str">
        <f t="shared" si="428"/>
        <v>Mangrove Restoration</v>
      </c>
      <c r="V148" s="99"/>
      <c r="W148" s="100"/>
      <c r="X148" s="104"/>
      <c r="Y148" s="55"/>
      <c r="Z148" s="56"/>
      <c r="AA148" s="226" t="str">
        <f t="shared" si="429"/>
        <v>Mangrove Restoration</v>
      </c>
      <c r="AB148" s="99"/>
      <c r="AC148" s="100"/>
      <c r="AD148" s="104"/>
      <c r="AE148" s="55"/>
      <c r="AF148" s="56"/>
      <c r="AG148" s="226" t="str">
        <f t="shared" si="430"/>
        <v>Mangrove Restoration</v>
      </c>
      <c r="AH148" s="99"/>
      <c r="AI148" s="100"/>
      <c r="AJ148" s="104"/>
      <c r="AK148" s="55"/>
      <c r="AL148" s="56"/>
      <c r="AM148" s="226" t="str">
        <f t="shared" si="431"/>
        <v>Mangrove Restoration</v>
      </c>
      <c r="AN148" s="99"/>
      <c r="AO148" s="100"/>
      <c r="AP148" s="104"/>
      <c r="AQ148" s="55"/>
      <c r="AR148" s="56"/>
      <c r="AS148" s="176"/>
      <c r="AT148" s="226" t="str">
        <f t="shared" si="432"/>
        <v>Mangrove Restoration</v>
      </c>
      <c r="AU148" s="102"/>
      <c r="AV148" s="103"/>
      <c r="AW148" s="106"/>
      <c r="AX148" s="41"/>
      <c r="AY148" s="42"/>
      <c r="AZ148" s="226" t="str">
        <f t="shared" si="433"/>
        <v>Mangrove Restoration</v>
      </c>
      <c r="BA148" s="102"/>
      <c r="BB148" s="103"/>
      <c r="BC148" s="106"/>
      <c r="BD148" s="41"/>
      <c r="BE148" s="42"/>
      <c r="BF148" s="226" t="str">
        <f t="shared" si="434"/>
        <v>Mangrove Restoration</v>
      </c>
      <c r="BG148" s="102"/>
      <c r="BH148" s="103"/>
      <c r="BI148" s="106"/>
      <c r="BJ148" s="41"/>
      <c r="BK148" s="42"/>
      <c r="BL148" s="226" t="str">
        <f t="shared" si="435"/>
        <v>Mangrove Restoration</v>
      </c>
      <c r="BM148" s="102"/>
      <c r="BN148" s="103"/>
      <c r="BO148" s="106"/>
      <c r="BP148" s="41"/>
      <c r="BQ148" s="42"/>
      <c r="BR148" s="226" t="str">
        <f t="shared" si="436"/>
        <v>Mangrove Restoration</v>
      </c>
      <c r="BS148" s="102"/>
      <c r="BT148" s="103"/>
      <c r="BU148" s="106"/>
      <c r="BV148" s="41"/>
      <c r="BW148" s="42"/>
      <c r="BX148" s="226" t="str">
        <f t="shared" si="437"/>
        <v>Mangrove Restoration</v>
      </c>
      <c r="BY148" s="102"/>
      <c r="BZ148" s="103"/>
      <c r="CA148" s="106"/>
      <c r="CB148" s="41"/>
      <c r="CC148" s="42"/>
      <c r="CD148" s="226" t="str">
        <f t="shared" si="438"/>
        <v>Mangrove Restoration</v>
      </c>
      <c r="CE148" s="102"/>
      <c r="CF148" s="103"/>
      <c r="CG148" s="106"/>
      <c r="CH148" s="41"/>
      <c r="CI148" s="42"/>
      <c r="CJ148" s="176"/>
      <c r="CK148" s="226"/>
      <c r="CL148" s="102"/>
      <c r="CM148" s="103"/>
      <c r="CN148" s="106"/>
      <c r="CO148" s="41"/>
      <c r="CP148" s="42"/>
      <c r="CQ148" s="226"/>
      <c r="CR148" s="125"/>
      <c r="CS148" s="126"/>
      <c r="CT148" s="113"/>
      <c r="CU148" s="51"/>
      <c r="CV148" s="52"/>
      <c r="CW148" s="226"/>
      <c r="CX148" s="125"/>
      <c r="CY148" s="126"/>
      <c r="CZ148" s="113"/>
      <c r="DA148" s="51"/>
      <c r="DB148" s="52"/>
      <c r="DC148" s="226"/>
      <c r="DD148" s="125"/>
      <c r="DE148" s="126"/>
      <c r="DF148" s="113"/>
      <c r="DG148" s="51"/>
      <c r="DH148" s="52"/>
      <c r="DI148" s="226"/>
      <c r="DJ148" s="125"/>
      <c r="DK148" s="126"/>
      <c r="DL148" s="113"/>
      <c r="DM148" s="51"/>
      <c r="DN148" s="52"/>
      <c r="DO148" s="226"/>
      <c r="DP148" s="102"/>
      <c r="DQ148" s="103"/>
      <c r="DR148" s="106"/>
      <c r="DS148" s="41"/>
      <c r="DT148" s="42"/>
      <c r="DU148" s="226"/>
      <c r="DV148" s="102"/>
      <c r="DW148" s="103"/>
      <c r="DX148" s="106"/>
      <c r="DY148" s="41"/>
      <c r="DZ148" s="42"/>
      <c r="EA148" s="176">
        <f t="shared" si="395"/>
        <v>0</v>
      </c>
      <c r="EB148" s="226"/>
      <c r="EC148" s="125"/>
      <c r="ED148" s="126"/>
      <c r="EE148" s="113"/>
      <c r="EF148" s="51"/>
      <c r="EG148" s="52"/>
      <c r="EH148" s="226"/>
      <c r="EI148" s="125"/>
      <c r="EJ148" s="126"/>
      <c r="EK148" s="113"/>
      <c r="EL148" s="51"/>
      <c r="EM148" s="52"/>
      <c r="EN148" s="226"/>
      <c r="EO148" s="125"/>
      <c r="EP148" s="126"/>
      <c r="EQ148" s="113"/>
      <c r="ER148" s="51"/>
      <c r="ES148" s="52"/>
      <c r="ET148" s="226"/>
      <c r="EU148" s="102"/>
      <c r="EV148" s="103"/>
      <c r="EW148" s="106"/>
      <c r="EX148" s="41"/>
      <c r="EY148" s="42"/>
      <c r="EZ148" s="226"/>
      <c r="FA148" s="125"/>
      <c r="FB148" s="126"/>
      <c r="FC148" s="113"/>
      <c r="FD148" s="51"/>
      <c r="FE148" s="52"/>
      <c r="FF148" s="226"/>
      <c r="FG148" s="102"/>
      <c r="FH148" s="103"/>
      <c r="FI148" s="106"/>
      <c r="FJ148" s="41"/>
      <c r="FK148" s="42"/>
      <c r="FL148" s="226"/>
      <c r="FM148" s="102"/>
      <c r="FN148" s="103"/>
      <c r="FO148" s="106"/>
      <c r="FP148" s="41"/>
      <c r="FQ148" s="42"/>
      <c r="FR148" s="176">
        <f t="shared" si="396"/>
        <v>0</v>
      </c>
      <c r="FS148" s="34"/>
      <c r="FT148" s="34"/>
      <c r="FU148" s="34"/>
      <c r="FV148" s="33"/>
      <c r="FW148" s="37"/>
    </row>
    <row r="149" spans="1:179" ht="12.6" customHeight="1">
      <c r="A149" s="1094"/>
      <c r="B149" s="195" t="s">
        <v>91</v>
      </c>
      <c r="C149" s="226" t="str">
        <f t="shared" si="425"/>
        <v>Tropical Forest Restoration</v>
      </c>
      <c r="D149" s="120"/>
      <c r="E149" s="100"/>
      <c r="F149" s="104"/>
      <c r="G149" s="54"/>
      <c r="H149" s="56"/>
      <c r="I149" s="226" t="str">
        <f t="shared" si="426"/>
        <v>Tropical Forest Restoration</v>
      </c>
      <c r="J149" s="101"/>
      <c r="K149" s="100"/>
      <c r="L149" s="104"/>
      <c r="M149" s="54"/>
      <c r="N149" s="56"/>
      <c r="O149" s="226" t="str">
        <f t="shared" si="427"/>
        <v>Tropical Forest Restoration</v>
      </c>
      <c r="P149" s="101"/>
      <c r="Q149" s="100"/>
      <c r="R149" s="104"/>
      <c r="S149" s="54"/>
      <c r="T149" s="56"/>
      <c r="U149" s="226" t="str">
        <f t="shared" si="428"/>
        <v>Tropical Forest Restoration</v>
      </c>
      <c r="V149" s="101"/>
      <c r="W149" s="100"/>
      <c r="X149" s="104"/>
      <c r="Y149" s="54"/>
      <c r="Z149" s="56"/>
      <c r="AA149" s="226" t="str">
        <f t="shared" si="429"/>
        <v>Tropical Forest Restoration</v>
      </c>
      <c r="AB149" s="101"/>
      <c r="AC149" s="100"/>
      <c r="AD149" s="104"/>
      <c r="AE149" s="54"/>
      <c r="AF149" s="56"/>
      <c r="AG149" s="226" t="str">
        <f t="shared" si="430"/>
        <v>Tropical Forest Restoration</v>
      </c>
      <c r="AH149" s="101"/>
      <c r="AI149" s="100"/>
      <c r="AJ149" s="104"/>
      <c r="AK149" s="54"/>
      <c r="AL149" s="56"/>
      <c r="AM149" s="226" t="str">
        <f t="shared" si="431"/>
        <v>Tropical Forest Restoration</v>
      </c>
      <c r="AN149" s="101"/>
      <c r="AO149" s="100"/>
      <c r="AP149" s="104"/>
      <c r="AQ149" s="54"/>
      <c r="AR149" s="56"/>
      <c r="AS149" s="176">
        <f>SUM(E149+K149+Q149+W149+AC149+AI149+AO149)+SUM(H149+N149+T149+Z149+AF149+AL149+AR149)</f>
        <v>0</v>
      </c>
      <c r="AT149" s="226" t="str">
        <f t="shared" si="432"/>
        <v>Tropical Forest Restoration</v>
      </c>
      <c r="AU149" s="100"/>
      <c r="AV149" s="100"/>
      <c r="AW149" s="104"/>
      <c r="AX149" s="55"/>
      <c r="AY149" s="56"/>
      <c r="AZ149" s="226" t="str">
        <f t="shared" si="433"/>
        <v>Tropical Forest Restoration</v>
      </c>
      <c r="BA149" s="100"/>
      <c r="BB149" s="100"/>
      <c r="BC149" s="104"/>
      <c r="BD149" s="55"/>
      <c r="BE149" s="56"/>
      <c r="BF149" s="226" t="str">
        <f t="shared" si="434"/>
        <v>Tropical Forest Restoration</v>
      </c>
      <c r="BG149" s="100"/>
      <c r="BH149" s="100"/>
      <c r="BI149" s="104"/>
      <c r="BJ149" s="55"/>
      <c r="BK149" s="56"/>
      <c r="BL149" s="226" t="str">
        <f t="shared" si="435"/>
        <v>Tropical Forest Restoration</v>
      </c>
      <c r="BM149" s="100"/>
      <c r="BN149" s="100"/>
      <c r="BO149" s="104"/>
      <c r="BP149" s="55"/>
      <c r="BQ149" s="56"/>
      <c r="BR149" s="226" t="str">
        <f t="shared" si="436"/>
        <v>Tropical Forest Restoration</v>
      </c>
      <c r="BS149" s="100"/>
      <c r="BT149" s="100"/>
      <c r="BU149" s="104"/>
      <c r="BV149" s="55"/>
      <c r="BW149" s="56"/>
      <c r="BX149" s="226" t="str">
        <f t="shared" si="437"/>
        <v>Tropical Forest Restoration</v>
      </c>
      <c r="BY149" s="100"/>
      <c r="BZ149" s="100"/>
      <c r="CA149" s="104"/>
      <c r="CB149" s="55"/>
      <c r="CC149" s="56"/>
      <c r="CD149" s="226" t="str">
        <f t="shared" si="438"/>
        <v>Tropical Forest Restoration</v>
      </c>
      <c r="CE149" s="100"/>
      <c r="CF149" s="100"/>
      <c r="CG149" s="104"/>
      <c r="CH149" s="55"/>
      <c r="CI149" s="56"/>
      <c r="CJ149" s="176">
        <f t="shared" ref="CJ149:CJ154" si="439">SUM(AV149+BB149+BH149+BN149+BT149+BZ149+CF149)+SUM(AY149+BE149+BK149+BQ149+BW149+CC149+CI149)</f>
        <v>0</v>
      </c>
      <c r="CK149" s="226" t="str">
        <f t="shared" ref="CK149:CK154" si="440">$B149</f>
        <v>Tropical Forest Restoration</v>
      </c>
      <c r="CL149" s="100"/>
      <c r="CM149" s="100"/>
      <c r="CN149" s="104"/>
      <c r="CO149" s="55"/>
      <c r="CP149" s="56"/>
      <c r="CQ149" s="226" t="str">
        <f t="shared" ref="CQ149:CQ154" si="441">$B149</f>
        <v>Tropical Forest Restoration</v>
      </c>
      <c r="CR149" s="100"/>
      <c r="CS149" s="100"/>
      <c r="CT149" s="104"/>
      <c r="CU149" s="55"/>
      <c r="CV149" s="56"/>
      <c r="CW149" s="226" t="str">
        <f t="shared" ref="CW149:CW154" si="442">$B149</f>
        <v>Tropical Forest Restoration</v>
      </c>
      <c r="CX149" s="103"/>
      <c r="CY149" s="103"/>
      <c r="CZ149" s="106"/>
      <c r="DA149" s="41"/>
      <c r="DB149" s="42"/>
      <c r="DC149" s="226" t="str">
        <f t="shared" ref="DC149:DC154" si="443">$B149</f>
        <v>Tropical Forest Restoration</v>
      </c>
      <c r="DD149" s="103"/>
      <c r="DE149" s="103"/>
      <c r="DF149" s="106"/>
      <c r="DG149" s="41"/>
      <c r="DH149" s="42"/>
      <c r="DI149" s="226" t="str">
        <f t="shared" ref="DI149:DI154" si="444">$B149</f>
        <v>Tropical Forest Restoration</v>
      </c>
      <c r="DJ149" s="100"/>
      <c r="DK149" s="100"/>
      <c r="DL149" s="104"/>
      <c r="DM149" s="55"/>
      <c r="DN149" s="56"/>
      <c r="DO149" s="226" t="str">
        <f t="shared" ref="DO149:DO154" si="445">$B149</f>
        <v>Tropical Forest Restoration</v>
      </c>
      <c r="DP149" s="103"/>
      <c r="DQ149" s="103"/>
      <c r="DR149" s="106"/>
      <c r="DS149" s="41"/>
      <c r="DT149" s="42"/>
      <c r="DU149" s="226" t="str">
        <f t="shared" ref="DU149:DU154" si="446">$B149</f>
        <v>Tropical Forest Restoration</v>
      </c>
      <c r="DV149" s="103"/>
      <c r="DW149" s="103"/>
      <c r="DX149" s="106"/>
      <c r="DY149" s="41"/>
      <c r="DZ149" s="42"/>
      <c r="EA149" s="176">
        <f t="shared" si="395"/>
        <v>0</v>
      </c>
      <c r="EB149" s="226" t="str">
        <f t="shared" ref="EB149:EB154" si="447">$B149</f>
        <v>Tropical Forest Restoration</v>
      </c>
      <c r="EC149" s="100"/>
      <c r="ED149" s="100"/>
      <c r="EE149" s="104"/>
      <c r="EF149" s="55"/>
      <c r="EG149" s="56"/>
      <c r="EH149" s="226" t="str">
        <f t="shared" ref="EH149:EH154" si="448">$B149</f>
        <v>Tropical Forest Restoration</v>
      </c>
      <c r="EI149" s="100"/>
      <c r="EJ149" s="100"/>
      <c r="EK149" s="104"/>
      <c r="EL149" s="55"/>
      <c r="EM149" s="56"/>
      <c r="EN149" s="226" t="str">
        <f t="shared" ref="EN149:EN154" si="449">$B149</f>
        <v>Tropical Forest Restoration</v>
      </c>
      <c r="EO149" s="103"/>
      <c r="EP149" s="103"/>
      <c r="EQ149" s="106"/>
      <c r="ER149" s="41"/>
      <c r="ES149" s="42"/>
      <c r="ET149" s="226" t="str">
        <f t="shared" ref="ET149:ET154" si="450">$B149</f>
        <v>Tropical Forest Restoration</v>
      </c>
      <c r="EU149" s="103"/>
      <c r="EV149" s="103"/>
      <c r="EW149" s="106"/>
      <c r="EX149" s="41"/>
      <c r="EY149" s="42"/>
      <c r="EZ149" s="226" t="str">
        <f t="shared" ref="EZ149:EZ154" si="451">$B149</f>
        <v>Tropical Forest Restoration</v>
      </c>
      <c r="FA149" s="100"/>
      <c r="FB149" s="100"/>
      <c r="FC149" s="104"/>
      <c r="FD149" s="55"/>
      <c r="FE149" s="56"/>
      <c r="FF149" s="226" t="str">
        <f t="shared" ref="FF149:FF154" si="452">$B149</f>
        <v>Tropical Forest Restoration</v>
      </c>
      <c r="FG149" s="103"/>
      <c r="FH149" s="103"/>
      <c r="FI149" s="106"/>
      <c r="FJ149" s="41"/>
      <c r="FK149" s="42"/>
      <c r="FL149" s="226" t="str">
        <f t="shared" ref="FL149:FL154" si="453">$B149</f>
        <v>Tropical Forest Restoration</v>
      </c>
      <c r="FM149" s="103"/>
      <c r="FN149" s="103"/>
      <c r="FO149" s="106"/>
      <c r="FP149" s="41"/>
      <c r="FQ149" s="42"/>
      <c r="FR149" s="176">
        <f t="shared" si="396"/>
        <v>0</v>
      </c>
      <c r="FS149" s="32"/>
      <c r="FT149" s="34"/>
      <c r="FU149" s="34"/>
      <c r="FV149" s="38"/>
      <c r="FW149" s="37"/>
    </row>
    <row r="150" spans="1:179" ht="12.6" customHeight="1">
      <c r="A150" s="1094"/>
      <c r="B150" s="195" t="s">
        <v>92</v>
      </c>
      <c r="C150" s="226" t="str">
        <f t="shared" si="425"/>
        <v>Temperate Forest Restoration</v>
      </c>
      <c r="D150" s="120"/>
      <c r="E150" s="100"/>
      <c r="F150" s="106"/>
      <c r="G150" s="54"/>
      <c r="H150" s="56"/>
      <c r="I150" s="226" t="str">
        <f t="shared" si="426"/>
        <v>Temperate Forest Restoration</v>
      </c>
      <c r="J150" s="101"/>
      <c r="K150" s="100"/>
      <c r="L150" s="106"/>
      <c r="M150" s="54"/>
      <c r="N150" s="56"/>
      <c r="O150" s="226" t="str">
        <f t="shared" si="427"/>
        <v>Temperate Forest Restoration</v>
      </c>
      <c r="P150" s="101"/>
      <c r="Q150" s="100"/>
      <c r="R150" s="106"/>
      <c r="S150" s="54"/>
      <c r="T150" s="56"/>
      <c r="U150" s="226" t="str">
        <f t="shared" si="428"/>
        <v>Temperate Forest Restoration</v>
      </c>
      <c r="V150" s="101"/>
      <c r="W150" s="100"/>
      <c r="X150" s="106"/>
      <c r="Y150" s="54"/>
      <c r="Z150" s="56"/>
      <c r="AA150" s="226" t="str">
        <f t="shared" si="429"/>
        <v>Temperate Forest Restoration</v>
      </c>
      <c r="AB150" s="101"/>
      <c r="AC150" s="100"/>
      <c r="AD150" s="106"/>
      <c r="AE150" s="54"/>
      <c r="AF150" s="56"/>
      <c r="AG150" s="226" t="str">
        <f t="shared" si="430"/>
        <v>Temperate Forest Restoration</v>
      </c>
      <c r="AH150" s="101"/>
      <c r="AI150" s="100"/>
      <c r="AJ150" s="106"/>
      <c r="AK150" s="54"/>
      <c r="AL150" s="56"/>
      <c r="AM150" s="226" t="str">
        <f t="shared" si="431"/>
        <v>Temperate Forest Restoration</v>
      </c>
      <c r="AN150" s="101"/>
      <c r="AO150" s="100"/>
      <c r="AP150" s="106"/>
      <c r="AQ150" s="54"/>
      <c r="AR150" s="56"/>
      <c r="AS150" s="176">
        <f>SUM(E150+K150+Q150+W150+AC150+AI150+AO150)+SUM(H150+N150+T150+Z150+AF150+AL150+AR150)</f>
        <v>0</v>
      </c>
      <c r="AT150" s="226" t="str">
        <f t="shared" si="432"/>
        <v>Temperate Forest Restoration</v>
      </c>
      <c r="AU150" s="100"/>
      <c r="AV150" s="100"/>
      <c r="AW150" s="104"/>
      <c r="AX150" s="55"/>
      <c r="AY150" s="56"/>
      <c r="AZ150" s="226" t="str">
        <f t="shared" si="433"/>
        <v>Temperate Forest Restoration</v>
      </c>
      <c r="BA150" s="100"/>
      <c r="BB150" s="100"/>
      <c r="BC150" s="104"/>
      <c r="BD150" s="55"/>
      <c r="BE150" s="56"/>
      <c r="BF150" s="226" t="str">
        <f t="shared" si="434"/>
        <v>Temperate Forest Restoration</v>
      </c>
      <c r="BG150" s="100"/>
      <c r="BH150" s="100"/>
      <c r="BI150" s="104"/>
      <c r="BJ150" s="55"/>
      <c r="BK150" s="56"/>
      <c r="BL150" s="226" t="str">
        <f t="shared" si="435"/>
        <v>Temperate Forest Restoration</v>
      </c>
      <c r="BM150" s="100"/>
      <c r="BN150" s="100"/>
      <c r="BO150" s="104"/>
      <c r="BP150" s="55"/>
      <c r="BQ150" s="56"/>
      <c r="BR150" s="226" t="str">
        <f t="shared" si="436"/>
        <v>Temperate Forest Restoration</v>
      </c>
      <c r="BS150" s="100"/>
      <c r="BT150" s="100"/>
      <c r="BU150" s="104"/>
      <c r="BV150" s="55"/>
      <c r="BW150" s="56"/>
      <c r="BX150" s="226" t="str">
        <f t="shared" si="437"/>
        <v>Temperate Forest Restoration</v>
      </c>
      <c r="BY150" s="100"/>
      <c r="BZ150" s="100"/>
      <c r="CA150" s="104"/>
      <c r="CB150" s="55"/>
      <c r="CC150" s="56"/>
      <c r="CD150" s="226" t="str">
        <f t="shared" si="438"/>
        <v>Temperate Forest Restoration</v>
      </c>
      <c r="CE150" s="100"/>
      <c r="CF150" s="100"/>
      <c r="CG150" s="104"/>
      <c r="CH150" s="55"/>
      <c r="CI150" s="56"/>
      <c r="CJ150" s="176">
        <f t="shared" si="439"/>
        <v>0</v>
      </c>
      <c r="CK150" s="226" t="str">
        <f t="shared" si="440"/>
        <v>Temperate Forest Restoration</v>
      </c>
      <c r="CL150" s="100"/>
      <c r="CM150" s="100"/>
      <c r="CN150" s="104"/>
      <c r="CO150" s="55"/>
      <c r="CP150" s="56"/>
      <c r="CQ150" s="226" t="str">
        <f t="shared" si="441"/>
        <v>Temperate Forest Restoration</v>
      </c>
      <c r="CR150" s="100"/>
      <c r="CS150" s="100"/>
      <c r="CT150" s="104"/>
      <c r="CU150" s="55"/>
      <c r="CV150" s="56"/>
      <c r="CW150" s="226" t="str">
        <f t="shared" si="442"/>
        <v>Temperate Forest Restoration</v>
      </c>
      <c r="CX150" s="103"/>
      <c r="CY150" s="103"/>
      <c r="CZ150" s="106"/>
      <c r="DA150" s="41"/>
      <c r="DB150" s="42"/>
      <c r="DC150" s="226" t="str">
        <f t="shared" si="443"/>
        <v>Temperate Forest Restoration</v>
      </c>
      <c r="DD150" s="103"/>
      <c r="DE150" s="103"/>
      <c r="DF150" s="106"/>
      <c r="DG150" s="41"/>
      <c r="DH150" s="42"/>
      <c r="DI150" s="226" t="str">
        <f t="shared" si="444"/>
        <v>Temperate Forest Restoration</v>
      </c>
      <c r="DJ150" s="100"/>
      <c r="DK150" s="100"/>
      <c r="DL150" s="104"/>
      <c r="DM150" s="55"/>
      <c r="DN150" s="56"/>
      <c r="DO150" s="226" t="str">
        <f t="shared" si="445"/>
        <v>Temperate Forest Restoration</v>
      </c>
      <c r="DP150" s="103"/>
      <c r="DQ150" s="103"/>
      <c r="DR150" s="106"/>
      <c r="DS150" s="41"/>
      <c r="DT150" s="42"/>
      <c r="DU150" s="226" t="str">
        <f t="shared" si="446"/>
        <v>Temperate Forest Restoration</v>
      </c>
      <c r="DV150" s="103"/>
      <c r="DW150" s="103"/>
      <c r="DX150" s="106"/>
      <c r="DY150" s="41"/>
      <c r="DZ150" s="42"/>
      <c r="EA150" s="176">
        <f t="shared" si="395"/>
        <v>0</v>
      </c>
      <c r="EB150" s="226" t="str">
        <f t="shared" si="447"/>
        <v>Temperate Forest Restoration</v>
      </c>
      <c r="EC150" s="100"/>
      <c r="ED150" s="100"/>
      <c r="EE150" s="104"/>
      <c r="EF150" s="55"/>
      <c r="EG150" s="56"/>
      <c r="EH150" s="226" t="str">
        <f t="shared" si="448"/>
        <v>Temperate Forest Restoration</v>
      </c>
      <c r="EI150" s="100"/>
      <c r="EJ150" s="100"/>
      <c r="EK150" s="104"/>
      <c r="EL150" s="55"/>
      <c r="EM150" s="56"/>
      <c r="EN150" s="226" t="str">
        <f t="shared" si="449"/>
        <v>Temperate Forest Restoration</v>
      </c>
      <c r="EO150" s="103"/>
      <c r="EP150" s="103"/>
      <c r="EQ150" s="106"/>
      <c r="ER150" s="41"/>
      <c r="ES150" s="42"/>
      <c r="ET150" s="226" t="str">
        <f t="shared" si="450"/>
        <v>Temperate Forest Restoration</v>
      </c>
      <c r="EU150" s="103"/>
      <c r="EV150" s="103"/>
      <c r="EW150" s="106"/>
      <c r="EX150" s="41"/>
      <c r="EY150" s="42"/>
      <c r="EZ150" s="226" t="str">
        <f t="shared" si="451"/>
        <v>Temperate Forest Restoration</v>
      </c>
      <c r="FA150" s="100"/>
      <c r="FB150" s="100"/>
      <c r="FC150" s="104"/>
      <c r="FD150" s="55"/>
      <c r="FE150" s="56"/>
      <c r="FF150" s="226" t="str">
        <f t="shared" si="452"/>
        <v>Temperate Forest Restoration</v>
      </c>
      <c r="FG150" s="103"/>
      <c r="FH150" s="103"/>
      <c r="FI150" s="106"/>
      <c r="FJ150" s="41"/>
      <c r="FK150" s="42"/>
      <c r="FL150" s="226" t="str">
        <f t="shared" si="453"/>
        <v>Temperate Forest Restoration</v>
      </c>
      <c r="FM150" s="103"/>
      <c r="FN150" s="103"/>
      <c r="FO150" s="106"/>
      <c r="FP150" s="41"/>
      <c r="FQ150" s="42"/>
      <c r="FR150" s="176">
        <f t="shared" si="396"/>
        <v>0</v>
      </c>
      <c r="FS150" s="32"/>
      <c r="FT150" s="34"/>
      <c r="FU150" s="34"/>
      <c r="FV150" s="38"/>
      <c r="FW150" s="37"/>
    </row>
    <row r="151" spans="1:179" ht="12.6" customHeight="1">
      <c r="A151" s="1094"/>
      <c r="B151" s="195" t="s">
        <v>93</v>
      </c>
      <c r="C151" s="226" t="str">
        <f t="shared" si="425"/>
        <v>Afforestation</v>
      </c>
      <c r="D151" s="120"/>
      <c r="E151" s="100"/>
      <c r="F151" s="104"/>
      <c r="G151" s="54"/>
      <c r="H151" s="56"/>
      <c r="I151" s="226" t="str">
        <f t="shared" si="426"/>
        <v>Afforestation</v>
      </c>
      <c r="J151" s="120"/>
      <c r="K151" s="100"/>
      <c r="L151" s="104"/>
      <c r="M151" s="54"/>
      <c r="N151" s="56"/>
      <c r="O151" s="226" t="str">
        <f t="shared" si="427"/>
        <v>Afforestation</v>
      </c>
      <c r="P151" s="120"/>
      <c r="Q151" s="100"/>
      <c r="R151" s="104"/>
      <c r="S151" s="54"/>
      <c r="T151" s="56"/>
      <c r="U151" s="226" t="str">
        <f t="shared" si="428"/>
        <v>Afforestation</v>
      </c>
      <c r="V151" s="120"/>
      <c r="W151" s="100"/>
      <c r="X151" s="104"/>
      <c r="Y151" s="54"/>
      <c r="Z151" s="56"/>
      <c r="AA151" s="226" t="str">
        <f t="shared" si="429"/>
        <v>Afforestation</v>
      </c>
      <c r="AB151" s="120"/>
      <c r="AC151" s="100"/>
      <c r="AD151" s="104"/>
      <c r="AE151" s="54"/>
      <c r="AF151" s="56"/>
      <c r="AG151" s="226" t="str">
        <f t="shared" si="430"/>
        <v>Afforestation</v>
      </c>
      <c r="AH151" s="120"/>
      <c r="AI151" s="100"/>
      <c r="AJ151" s="104"/>
      <c r="AK151" s="54"/>
      <c r="AL151" s="56"/>
      <c r="AM151" s="226" t="str">
        <f t="shared" si="431"/>
        <v>Afforestation</v>
      </c>
      <c r="AN151" s="120"/>
      <c r="AO151" s="100"/>
      <c r="AP151" s="104"/>
      <c r="AQ151" s="54"/>
      <c r="AR151" s="56"/>
      <c r="AS151" s="176">
        <f>SUM(E151+K151+Q151+W151+AC151+AI151+AO151)+SUM(H151+N151+T151+Z151+AF151+AL151+AR151)</f>
        <v>0</v>
      </c>
      <c r="AT151" s="226" t="str">
        <f t="shared" si="432"/>
        <v>Afforestation</v>
      </c>
      <c r="AU151" s="101"/>
      <c r="AV151" s="100"/>
      <c r="AW151" s="104"/>
      <c r="AX151" s="55"/>
      <c r="AY151" s="56"/>
      <c r="AZ151" s="226" t="str">
        <f t="shared" si="433"/>
        <v>Afforestation</v>
      </c>
      <c r="BA151" s="101"/>
      <c r="BB151" s="100"/>
      <c r="BC151" s="104"/>
      <c r="BD151" s="55"/>
      <c r="BE151" s="56"/>
      <c r="BF151" s="226" t="str">
        <f t="shared" si="434"/>
        <v>Afforestation</v>
      </c>
      <c r="BG151" s="101"/>
      <c r="BH151" s="100"/>
      <c r="BI151" s="104"/>
      <c r="BJ151" s="55"/>
      <c r="BK151" s="56"/>
      <c r="BL151" s="226" t="str">
        <f t="shared" si="435"/>
        <v>Afforestation</v>
      </c>
      <c r="BM151" s="101"/>
      <c r="BN151" s="100"/>
      <c r="BO151" s="104"/>
      <c r="BP151" s="55"/>
      <c r="BQ151" s="56"/>
      <c r="BR151" s="226" t="str">
        <f t="shared" si="436"/>
        <v>Afforestation</v>
      </c>
      <c r="BS151" s="101"/>
      <c r="BT151" s="100"/>
      <c r="BU151" s="104"/>
      <c r="BV151" s="55"/>
      <c r="BW151" s="56"/>
      <c r="BX151" s="226" t="str">
        <f t="shared" si="437"/>
        <v>Afforestation</v>
      </c>
      <c r="BY151" s="101"/>
      <c r="BZ151" s="100"/>
      <c r="CA151" s="104"/>
      <c r="CB151" s="55"/>
      <c r="CC151" s="56"/>
      <c r="CD151" s="226" t="str">
        <f t="shared" si="438"/>
        <v>Afforestation</v>
      </c>
      <c r="CE151" s="101"/>
      <c r="CF151" s="100"/>
      <c r="CG151" s="104"/>
      <c r="CH151" s="55"/>
      <c r="CI151" s="56"/>
      <c r="CJ151" s="176">
        <f t="shared" si="439"/>
        <v>0</v>
      </c>
      <c r="CK151" s="226" t="str">
        <f t="shared" si="440"/>
        <v>Afforestation</v>
      </c>
      <c r="CL151" s="101"/>
      <c r="CM151" s="100"/>
      <c r="CN151" s="107"/>
      <c r="CO151" s="55"/>
      <c r="CP151" s="56"/>
      <c r="CQ151" s="226" t="str">
        <f t="shared" si="441"/>
        <v>Afforestation</v>
      </c>
      <c r="CR151" s="101"/>
      <c r="CS151" s="100"/>
      <c r="CT151" s="107"/>
      <c r="CU151" s="55"/>
      <c r="CV151" s="56"/>
      <c r="CW151" s="226" t="str">
        <f t="shared" si="442"/>
        <v>Afforestation</v>
      </c>
      <c r="CX151" s="119"/>
      <c r="CY151" s="103"/>
      <c r="CZ151" s="109"/>
      <c r="DA151" s="41"/>
      <c r="DB151" s="42"/>
      <c r="DC151" s="226" t="str">
        <f t="shared" si="443"/>
        <v>Afforestation</v>
      </c>
      <c r="DD151" s="119"/>
      <c r="DE151" s="103"/>
      <c r="DF151" s="109"/>
      <c r="DG151" s="41"/>
      <c r="DH151" s="42"/>
      <c r="DI151" s="226" t="str">
        <f t="shared" si="444"/>
        <v>Afforestation</v>
      </c>
      <c r="DJ151" s="101"/>
      <c r="DK151" s="100"/>
      <c r="DL151" s="107"/>
      <c r="DM151" s="55"/>
      <c r="DN151" s="56"/>
      <c r="DO151" s="226" t="str">
        <f t="shared" si="445"/>
        <v>Afforestation</v>
      </c>
      <c r="DP151" s="119"/>
      <c r="DQ151" s="103"/>
      <c r="DR151" s="109"/>
      <c r="DS151" s="41"/>
      <c r="DT151" s="42"/>
      <c r="DU151" s="226" t="str">
        <f t="shared" si="446"/>
        <v>Afforestation</v>
      </c>
      <c r="DV151" s="119"/>
      <c r="DW151" s="103"/>
      <c r="DX151" s="109"/>
      <c r="DY151" s="41"/>
      <c r="DZ151" s="42"/>
      <c r="EA151" s="176">
        <f t="shared" si="395"/>
        <v>0</v>
      </c>
      <c r="EB151" s="226" t="str">
        <f t="shared" si="447"/>
        <v>Afforestation</v>
      </c>
      <c r="EC151" s="101"/>
      <c r="ED151" s="100"/>
      <c r="EE151" s="107"/>
      <c r="EF151" s="55"/>
      <c r="EG151" s="56"/>
      <c r="EH151" s="226" t="str">
        <f t="shared" si="448"/>
        <v>Afforestation</v>
      </c>
      <c r="EI151" s="101"/>
      <c r="EJ151" s="100"/>
      <c r="EK151" s="107"/>
      <c r="EL151" s="55"/>
      <c r="EM151" s="56"/>
      <c r="EN151" s="226" t="str">
        <f t="shared" si="449"/>
        <v>Afforestation</v>
      </c>
      <c r="EO151" s="119"/>
      <c r="EP151" s="103"/>
      <c r="EQ151" s="109"/>
      <c r="ER151" s="41"/>
      <c r="ES151" s="42"/>
      <c r="ET151" s="226" t="str">
        <f t="shared" si="450"/>
        <v>Afforestation</v>
      </c>
      <c r="EU151" s="119"/>
      <c r="EV151" s="103"/>
      <c r="EW151" s="109"/>
      <c r="EX151" s="41"/>
      <c r="EY151" s="42"/>
      <c r="EZ151" s="226" t="str">
        <f t="shared" si="451"/>
        <v>Afforestation</v>
      </c>
      <c r="FA151" s="101"/>
      <c r="FB151" s="100"/>
      <c r="FC151" s="107"/>
      <c r="FD151" s="55"/>
      <c r="FE151" s="56"/>
      <c r="FF151" s="226" t="str">
        <f t="shared" si="452"/>
        <v>Afforestation</v>
      </c>
      <c r="FG151" s="119"/>
      <c r="FH151" s="103"/>
      <c r="FI151" s="109"/>
      <c r="FJ151" s="41"/>
      <c r="FK151" s="42"/>
      <c r="FL151" s="226" t="str">
        <f t="shared" si="453"/>
        <v>Afforestation</v>
      </c>
      <c r="FM151" s="119"/>
      <c r="FN151" s="103"/>
      <c r="FO151" s="109"/>
      <c r="FP151" s="41"/>
      <c r="FQ151" s="42"/>
      <c r="FR151" s="176">
        <f t="shared" si="396"/>
        <v>0</v>
      </c>
      <c r="FS151" s="32"/>
      <c r="FT151" s="34"/>
      <c r="FU151" s="34"/>
      <c r="FV151" s="38"/>
      <c r="FW151" s="37"/>
    </row>
    <row r="152" spans="1:179" ht="12.6" customHeight="1">
      <c r="A152" s="1094"/>
      <c r="B152" s="195" t="s">
        <v>94</v>
      </c>
      <c r="C152" s="226" t="str">
        <f t="shared" si="425"/>
        <v>Bamboo</v>
      </c>
      <c r="D152" s="120"/>
      <c r="E152" s="100"/>
      <c r="F152" s="105"/>
      <c r="G152" s="54"/>
      <c r="H152" s="56"/>
      <c r="I152" s="226" t="str">
        <f t="shared" si="426"/>
        <v>Bamboo</v>
      </c>
      <c r="J152" s="120"/>
      <c r="K152" s="100"/>
      <c r="L152" s="105"/>
      <c r="M152" s="54"/>
      <c r="N152" s="56"/>
      <c r="O152" s="226" t="str">
        <f t="shared" si="427"/>
        <v>Bamboo</v>
      </c>
      <c r="P152" s="120"/>
      <c r="Q152" s="100"/>
      <c r="R152" s="104"/>
      <c r="S152" s="54"/>
      <c r="T152" s="56"/>
      <c r="U152" s="226" t="str">
        <f t="shared" si="428"/>
        <v>Bamboo</v>
      </c>
      <c r="V152" s="120"/>
      <c r="W152" s="100"/>
      <c r="X152" s="104"/>
      <c r="Y152" s="54"/>
      <c r="Z152" s="56"/>
      <c r="AA152" s="226" t="str">
        <f t="shared" si="429"/>
        <v>Bamboo</v>
      </c>
      <c r="AB152" s="120"/>
      <c r="AC152" s="100"/>
      <c r="AD152" s="104"/>
      <c r="AE152" s="54"/>
      <c r="AF152" s="56"/>
      <c r="AG152" s="226" t="str">
        <f t="shared" si="430"/>
        <v>Bamboo</v>
      </c>
      <c r="AH152" s="120"/>
      <c r="AI152" s="100"/>
      <c r="AJ152" s="104"/>
      <c r="AK152" s="54"/>
      <c r="AL152" s="56"/>
      <c r="AM152" s="226" t="str">
        <f t="shared" si="431"/>
        <v>Bamboo</v>
      </c>
      <c r="AN152" s="120"/>
      <c r="AO152" s="100"/>
      <c r="AP152" s="104"/>
      <c r="AQ152" s="54"/>
      <c r="AR152" s="56"/>
      <c r="AS152" s="176">
        <f>SUM(E152+K152+Q152+W152+AC152+AI152+AO152)+SUM(H152+N152+T152+Z152+AF152+AL152+AR152)</f>
        <v>0</v>
      </c>
      <c r="AT152" s="226" t="str">
        <f t="shared" si="432"/>
        <v>Bamboo</v>
      </c>
      <c r="AU152" s="101"/>
      <c r="AV152" s="100"/>
      <c r="AW152" s="104"/>
      <c r="AX152" s="55"/>
      <c r="AY152" s="56"/>
      <c r="AZ152" s="226" t="str">
        <f t="shared" si="433"/>
        <v>Bamboo</v>
      </c>
      <c r="BA152" s="101"/>
      <c r="BB152" s="100"/>
      <c r="BC152" s="104"/>
      <c r="BD152" s="55"/>
      <c r="BE152" s="56"/>
      <c r="BF152" s="226" t="str">
        <f t="shared" si="434"/>
        <v>Bamboo</v>
      </c>
      <c r="BG152" s="101"/>
      <c r="BH152" s="100"/>
      <c r="BI152" s="104"/>
      <c r="BJ152" s="55"/>
      <c r="BK152" s="56"/>
      <c r="BL152" s="226" t="str">
        <f t="shared" si="435"/>
        <v>Bamboo</v>
      </c>
      <c r="BM152" s="101"/>
      <c r="BN152" s="100"/>
      <c r="BO152" s="104"/>
      <c r="BP152" s="55"/>
      <c r="BQ152" s="56"/>
      <c r="BR152" s="226" t="str">
        <f t="shared" si="436"/>
        <v>Bamboo</v>
      </c>
      <c r="BS152" s="101"/>
      <c r="BT152" s="100"/>
      <c r="BU152" s="104"/>
      <c r="BV152" s="55"/>
      <c r="BW152" s="56"/>
      <c r="BX152" s="226" t="str">
        <f t="shared" si="437"/>
        <v>Bamboo</v>
      </c>
      <c r="BY152" s="101"/>
      <c r="BZ152" s="100"/>
      <c r="CA152" s="104"/>
      <c r="CB152" s="55"/>
      <c r="CC152" s="56"/>
      <c r="CD152" s="226" t="str">
        <f t="shared" si="438"/>
        <v>Bamboo</v>
      </c>
      <c r="CE152" s="101"/>
      <c r="CF152" s="100"/>
      <c r="CG152" s="104"/>
      <c r="CH152" s="55"/>
      <c r="CI152" s="56"/>
      <c r="CJ152" s="176">
        <f t="shared" si="439"/>
        <v>0</v>
      </c>
      <c r="CK152" s="226" t="str">
        <f t="shared" si="440"/>
        <v>Bamboo</v>
      </c>
      <c r="CL152" s="101"/>
      <c r="CM152" s="100"/>
      <c r="CN152" s="104"/>
      <c r="CO152" s="55"/>
      <c r="CP152" s="56"/>
      <c r="CQ152" s="226" t="str">
        <f t="shared" si="441"/>
        <v>Bamboo</v>
      </c>
      <c r="CR152" s="101"/>
      <c r="CS152" s="100"/>
      <c r="CT152" s="104"/>
      <c r="CU152" s="55"/>
      <c r="CV152" s="56"/>
      <c r="CW152" s="226" t="str">
        <f t="shared" si="442"/>
        <v>Bamboo</v>
      </c>
      <c r="CX152" s="119"/>
      <c r="CY152" s="103"/>
      <c r="CZ152" s="106"/>
      <c r="DA152" s="41"/>
      <c r="DB152" s="42"/>
      <c r="DC152" s="226" t="str">
        <f t="shared" si="443"/>
        <v>Bamboo</v>
      </c>
      <c r="DD152" s="119"/>
      <c r="DE152" s="103"/>
      <c r="DF152" s="106"/>
      <c r="DG152" s="41"/>
      <c r="DH152" s="42"/>
      <c r="DI152" s="226" t="str">
        <f t="shared" si="444"/>
        <v>Bamboo</v>
      </c>
      <c r="DJ152" s="101"/>
      <c r="DK152" s="100"/>
      <c r="DL152" s="104"/>
      <c r="DM152" s="55"/>
      <c r="DN152" s="56"/>
      <c r="DO152" s="226" t="str">
        <f t="shared" si="445"/>
        <v>Bamboo</v>
      </c>
      <c r="DP152" s="119"/>
      <c r="DQ152" s="103"/>
      <c r="DR152" s="106"/>
      <c r="DS152" s="41"/>
      <c r="DT152" s="42"/>
      <c r="DU152" s="226" t="str">
        <f t="shared" si="446"/>
        <v>Bamboo</v>
      </c>
      <c r="DV152" s="119"/>
      <c r="DW152" s="103"/>
      <c r="DX152" s="106"/>
      <c r="DY152" s="41"/>
      <c r="DZ152" s="42"/>
      <c r="EA152" s="176">
        <f t="shared" si="395"/>
        <v>0</v>
      </c>
      <c r="EB152" s="226" t="str">
        <f t="shared" si="447"/>
        <v>Bamboo</v>
      </c>
      <c r="EC152" s="101"/>
      <c r="ED152" s="100"/>
      <c r="EE152" s="104"/>
      <c r="EF152" s="55"/>
      <c r="EG152" s="56"/>
      <c r="EH152" s="226" t="str">
        <f t="shared" si="448"/>
        <v>Bamboo</v>
      </c>
      <c r="EI152" s="101"/>
      <c r="EJ152" s="100"/>
      <c r="EK152" s="104"/>
      <c r="EL152" s="55"/>
      <c r="EM152" s="56"/>
      <c r="EN152" s="226" t="str">
        <f t="shared" si="449"/>
        <v>Bamboo</v>
      </c>
      <c r="EO152" s="119"/>
      <c r="EP152" s="103"/>
      <c r="EQ152" s="106"/>
      <c r="ER152" s="41"/>
      <c r="ES152" s="42"/>
      <c r="ET152" s="226" t="str">
        <f t="shared" si="450"/>
        <v>Bamboo</v>
      </c>
      <c r="EU152" s="119"/>
      <c r="EV152" s="103"/>
      <c r="EW152" s="106"/>
      <c r="EX152" s="41"/>
      <c r="EY152" s="42"/>
      <c r="EZ152" s="226" t="str">
        <f t="shared" si="451"/>
        <v>Bamboo</v>
      </c>
      <c r="FA152" s="101"/>
      <c r="FB152" s="100"/>
      <c r="FC152" s="104"/>
      <c r="FD152" s="55"/>
      <c r="FE152" s="56"/>
      <c r="FF152" s="226" t="str">
        <f t="shared" si="452"/>
        <v>Bamboo</v>
      </c>
      <c r="FG152" s="119"/>
      <c r="FH152" s="103"/>
      <c r="FI152" s="106"/>
      <c r="FJ152" s="41"/>
      <c r="FK152" s="42"/>
      <c r="FL152" s="226" t="str">
        <f t="shared" si="453"/>
        <v>Bamboo</v>
      </c>
      <c r="FM152" s="119"/>
      <c r="FN152" s="103"/>
      <c r="FO152" s="106"/>
      <c r="FP152" s="41"/>
      <c r="FQ152" s="42"/>
      <c r="FR152" s="176">
        <f t="shared" si="396"/>
        <v>0</v>
      </c>
      <c r="FS152" s="32"/>
      <c r="FT152" s="34"/>
      <c r="FU152" s="34"/>
      <c r="FV152" s="38"/>
      <c r="FW152" s="37"/>
    </row>
    <row r="153" spans="1:179" ht="12.6" customHeight="1">
      <c r="A153" s="1094"/>
      <c r="B153" s="195" t="s">
        <v>233</v>
      </c>
      <c r="C153" s="226" t="str">
        <f t="shared" si="425"/>
        <v>Grassland Protection</v>
      </c>
      <c r="D153" s="102"/>
      <c r="E153" s="103"/>
      <c r="F153" s="106"/>
      <c r="G153" s="41"/>
      <c r="H153" s="42"/>
      <c r="I153" s="226" t="str">
        <f t="shared" si="426"/>
        <v>Grassland Protection</v>
      </c>
      <c r="J153" s="102"/>
      <c r="K153" s="103"/>
      <c r="L153" s="106"/>
      <c r="M153" s="41"/>
      <c r="N153" s="42"/>
      <c r="O153" s="226" t="str">
        <f t="shared" si="427"/>
        <v>Grassland Protection</v>
      </c>
      <c r="P153" s="99"/>
      <c r="Q153" s="100"/>
      <c r="R153" s="104"/>
      <c r="S153" s="55"/>
      <c r="T153" s="56"/>
      <c r="U153" s="226" t="str">
        <f t="shared" si="428"/>
        <v>Grassland Protection</v>
      </c>
      <c r="V153" s="102"/>
      <c r="W153" s="103"/>
      <c r="X153" s="106"/>
      <c r="Y153" s="41"/>
      <c r="Z153" s="42"/>
      <c r="AA153" s="226" t="str">
        <f t="shared" si="429"/>
        <v>Grassland Protection</v>
      </c>
      <c r="AB153" s="102"/>
      <c r="AC153" s="103"/>
      <c r="AD153" s="106"/>
      <c r="AE153" s="41"/>
      <c r="AF153" s="42"/>
      <c r="AG153" s="226" t="str">
        <f t="shared" si="430"/>
        <v>Grassland Protection</v>
      </c>
      <c r="AH153" s="102"/>
      <c r="AI153" s="103"/>
      <c r="AJ153" s="106"/>
      <c r="AK153" s="41"/>
      <c r="AL153" s="42"/>
      <c r="AM153" s="226" t="str">
        <f t="shared" si="431"/>
        <v>Grassland Protection</v>
      </c>
      <c r="AN153" s="102"/>
      <c r="AO153" s="103"/>
      <c r="AP153" s="106"/>
      <c r="AQ153" s="41"/>
      <c r="AR153" s="42"/>
      <c r="AS153" s="176"/>
      <c r="AT153" s="226" t="str">
        <f t="shared" si="432"/>
        <v>Grassland Protection</v>
      </c>
      <c r="AU153" s="102"/>
      <c r="AV153" s="103"/>
      <c r="AW153" s="106"/>
      <c r="AX153" s="41"/>
      <c r="AY153" s="42"/>
      <c r="AZ153" s="226" t="str">
        <f t="shared" si="433"/>
        <v>Grassland Protection</v>
      </c>
      <c r="BA153" s="102"/>
      <c r="BB153" s="103"/>
      <c r="BC153" s="106"/>
      <c r="BD153" s="41"/>
      <c r="BE153" s="42"/>
      <c r="BF153" s="226" t="str">
        <f t="shared" si="434"/>
        <v>Grassland Protection</v>
      </c>
      <c r="BG153" s="102"/>
      <c r="BH153" s="103"/>
      <c r="BI153" s="106"/>
      <c r="BJ153" s="41"/>
      <c r="BK153" s="42"/>
      <c r="BL153" s="226" t="str">
        <f t="shared" si="435"/>
        <v>Grassland Protection</v>
      </c>
      <c r="BM153" s="102"/>
      <c r="BN153" s="103"/>
      <c r="BO153" s="106"/>
      <c r="BP153" s="41"/>
      <c r="BQ153" s="42"/>
      <c r="BR153" s="226" t="str">
        <f t="shared" si="436"/>
        <v>Grassland Protection</v>
      </c>
      <c r="BS153" s="102"/>
      <c r="BT153" s="103"/>
      <c r="BU153" s="106"/>
      <c r="BV153" s="41"/>
      <c r="BW153" s="42"/>
      <c r="BX153" s="226" t="str">
        <f t="shared" si="437"/>
        <v>Grassland Protection</v>
      </c>
      <c r="BY153" s="102"/>
      <c r="BZ153" s="103"/>
      <c r="CA153" s="106"/>
      <c r="CB153" s="41"/>
      <c r="CC153" s="42"/>
      <c r="CD153" s="226" t="str">
        <f t="shared" si="438"/>
        <v>Grassland Protection</v>
      </c>
      <c r="CE153" s="102"/>
      <c r="CF153" s="103"/>
      <c r="CG153" s="106"/>
      <c r="CH153" s="41"/>
      <c r="CI153" s="42"/>
      <c r="CJ153" s="176">
        <f t="shared" si="439"/>
        <v>0</v>
      </c>
      <c r="CK153" s="226" t="str">
        <f t="shared" si="440"/>
        <v>Grassland Protection</v>
      </c>
      <c r="CL153" s="102"/>
      <c r="CM153" s="103"/>
      <c r="CN153" s="106"/>
      <c r="CO153" s="41"/>
      <c r="CP153" s="42"/>
      <c r="CQ153" s="226" t="str">
        <f t="shared" si="441"/>
        <v>Grassland Protection</v>
      </c>
      <c r="CR153" s="102"/>
      <c r="CS153" s="103"/>
      <c r="CT153" s="106"/>
      <c r="CU153" s="41"/>
      <c r="CV153" s="42"/>
      <c r="CW153" s="226" t="str">
        <f t="shared" si="442"/>
        <v>Grassland Protection</v>
      </c>
      <c r="CX153" s="99"/>
      <c r="CY153" s="100"/>
      <c r="CZ153" s="104"/>
      <c r="DA153" s="55"/>
      <c r="DB153" s="56"/>
      <c r="DC153" s="226" t="str">
        <f t="shared" si="443"/>
        <v>Grassland Protection</v>
      </c>
      <c r="DD153" s="99"/>
      <c r="DE153" s="100"/>
      <c r="DF153" s="104"/>
      <c r="DG153" s="55"/>
      <c r="DH153" s="56"/>
      <c r="DI153" s="226" t="str">
        <f t="shared" si="444"/>
        <v>Grassland Protection</v>
      </c>
      <c r="DJ153" s="102"/>
      <c r="DK153" s="103"/>
      <c r="DL153" s="106"/>
      <c r="DM153" s="41"/>
      <c r="DN153" s="42"/>
      <c r="DO153" s="226" t="str">
        <f t="shared" si="445"/>
        <v>Grassland Protection</v>
      </c>
      <c r="DP153" s="99"/>
      <c r="DQ153" s="100"/>
      <c r="DR153" s="104"/>
      <c r="DS153" s="55"/>
      <c r="DT153" s="56"/>
      <c r="DU153" s="226" t="str">
        <f t="shared" si="446"/>
        <v>Grassland Protection</v>
      </c>
      <c r="DV153" s="99"/>
      <c r="DW153" s="100"/>
      <c r="DX153" s="104"/>
      <c r="DY153" s="55"/>
      <c r="DZ153" s="56"/>
      <c r="EA153" s="176">
        <f t="shared" si="395"/>
        <v>0</v>
      </c>
      <c r="EB153" s="226" t="str">
        <f t="shared" si="447"/>
        <v>Grassland Protection</v>
      </c>
      <c r="EC153" s="102"/>
      <c r="ED153" s="103"/>
      <c r="EE153" s="106"/>
      <c r="EF153" s="41"/>
      <c r="EG153" s="42"/>
      <c r="EH153" s="226" t="str">
        <f t="shared" si="448"/>
        <v>Grassland Protection</v>
      </c>
      <c r="EI153" s="102"/>
      <c r="EJ153" s="103"/>
      <c r="EK153" s="106"/>
      <c r="EL153" s="41"/>
      <c r="EM153" s="42"/>
      <c r="EN153" s="226" t="str">
        <f t="shared" si="449"/>
        <v>Grassland Protection</v>
      </c>
      <c r="EO153" s="99"/>
      <c r="EP153" s="100"/>
      <c r="EQ153" s="104"/>
      <c r="ER153" s="55"/>
      <c r="ES153" s="56"/>
      <c r="ET153" s="226" t="str">
        <f t="shared" si="450"/>
        <v>Grassland Protection</v>
      </c>
      <c r="EU153" s="99"/>
      <c r="EV153" s="100"/>
      <c r="EW153" s="104"/>
      <c r="EX153" s="55"/>
      <c r="EY153" s="56"/>
      <c r="EZ153" s="226" t="str">
        <f t="shared" si="451"/>
        <v>Grassland Protection</v>
      </c>
      <c r="FA153" s="102"/>
      <c r="FB153" s="103"/>
      <c r="FC153" s="106"/>
      <c r="FD153" s="41"/>
      <c r="FE153" s="42"/>
      <c r="FF153" s="226" t="str">
        <f t="shared" si="452"/>
        <v>Grassland Protection</v>
      </c>
      <c r="FG153" s="99"/>
      <c r="FH153" s="100"/>
      <c r="FI153" s="104"/>
      <c r="FJ153" s="55"/>
      <c r="FK153" s="56"/>
      <c r="FL153" s="226" t="str">
        <f t="shared" si="453"/>
        <v>Grassland Protection</v>
      </c>
      <c r="FM153" s="99"/>
      <c r="FN153" s="100"/>
      <c r="FO153" s="104"/>
      <c r="FP153" s="55"/>
      <c r="FQ153" s="56"/>
      <c r="FR153" s="176">
        <f t="shared" si="396"/>
        <v>0</v>
      </c>
      <c r="FS153" s="34"/>
      <c r="FT153" s="34"/>
      <c r="FU153" s="34"/>
      <c r="FV153" s="33"/>
      <c r="FW153" s="37"/>
    </row>
    <row r="154" spans="1:179" ht="12.6" customHeight="1">
      <c r="A154" s="1094"/>
      <c r="B154" s="195" t="s">
        <v>243</v>
      </c>
      <c r="C154" s="226" t="str">
        <f t="shared" si="425"/>
        <v>Multistrata Agroforestry</v>
      </c>
      <c r="D154" s="120"/>
      <c r="E154" s="100"/>
      <c r="F154" s="105"/>
      <c r="G154" s="54"/>
      <c r="H154" s="56"/>
      <c r="I154" s="226" t="str">
        <f t="shared" si="426"/>
        <v>Multistrata Agroforestry</v>
      </c>
      <c r="J154" s="101"/>
      <c r="K154" s="100"/>
      <c r="L154" s="105"/>
      <c r="M154" s="54"/>
      <c r="N154" s="56"/>
      <c r="O154" s="226" t="str">
        <f t="shared" si="427"/>
        <v>Multistrata Agroforestry</v>
      </c>
      <c r="P154" s="101"/>
      <c r="Q154" s="100"/>
      <c r="R154" s="105"/>
      <c r="S154" s="54"/>
      <c r="T154" s="56"/>
      <c r="U154" s="226" t="str">
        <f t="shared" si="428"/>
        <v>Multistrata Agroforestry</v>
      </c>
      <c r="V154" s="101"/>
      <c r="W154" s="100"/>
      <c r="X154" s="105"/>
      <c r="Y154" s="54"/>
      <c r="Z154" s="56"/>
      <c r="AA154" s="226" t="str">
        <f t="shared" si="429"/>
        <v>Multistrata Agroforestry</v>
      </c>
      <c r="AB154" s="101"/>
      <c r="AC154" s="100"/>
      <c r="AD154" s="105"/>
      <c r="AE154" s="54"/>
      <c r="AF154" s="56"/>
      <c r="AG154" s="226" t="str">
        <f t="shared" si="430"/>
        <v>Multistrata Agroforestry</v>
      </c>
      <c r="AH154" s="101"/>
      <c r="AI154" s="100"/>
      <c r="AJ154" s="105"/>
      <c r="AK154" s="54"/>
      <c r="AL154" s="56"/>
      <c r="AM154" s="226" t="str">
        <f t="shared" si="431"/>
        <v>Multistrata Agroforestry</v>
      </c>
      <c r="AN154" s="101"/>
      <c r="AO154" s="100"/>
      <c r="AP154" s="105"/>
      <c r="AQ154" s="54"/>
      <c r="AR154" s="56"/>
      <c r="AS154" s="176">
        <f>SUM(E154+K154+Q154+W154+AC154+AI154+AO154)+SUM(H154+N154+T154+Z154+AF154+AL154+AR154)</f>
        <v>0</v>
      </c>
      <c r="AT154" s="226" t="str">
        <f t="shared" si="432"/>
        <v>Multistrata Agroforestry</v>
      </c>
      <c r="AU154" s="119"/>
      <c r="AV154" s="103"/>
      <c r="AW154" s="104"/>
      <c r="AX154" s="55"/>
      <c r="AY154" s="56"/>
      <c r="AZ154" s="226" t="str">
        <f t="shared" si="433"/>
        <v>Multistrata Agroforestry</v>
      </c>
      <c r="BA154" s="101"/>
      <c r="BB154" s="100"/>
      <c r="BC154" s="104"/>
      <c r="BD154" s="55"/>
      <c r="BE154" s="56"/>
      <c r="BF154" s="226" t="str">
        <f t="shared" si="434"/>
        <v>Multistrata Agroforestry</v>
      </c>
      <c r="BG154" s="101"/>
      <c r="BH154" s="100"/>
      <c r="BI154" s="104"/>
      <c r="BJ154" s="55"/>
      <c r="BK154" s="56"/>
      <c r="BL154" s="226" t="str">
        <f t="shared" si="435"/>
        <v>Multistrata Agroforestry</v>
      </c>
      <c r="BM154" s="101"/>
      <c r="BN154" s="100"/>
      <c r="BO154" s="104"/>
      <c r="BP154" s="55"/>
      <c r="BQ154" s="56"/>
      <c r="BR154" s="226" t="str">
        <f t="shared" si="436"/>
        <v>Multistrata Agroforestry</v>
      </c>
      <c r="BS154" s="101"/>
      <c r="BT154" s="100"/>
      <c r="BU154" s="104"/>
      <c r="BV154" s="55"/>
      <c r="BW154" s="56"/>
      <c r="BX154" s="226" t="str">
        <f t="shared" si="437"/>
        <v>Multistrata Agroforestry</v>
      </c>
      <c r="BY154" s="101"/>
      <c r="BZ154" s="100"/>
      <c r="CA154" s="104"/>
      <c r="CB154" s="55"/>
      <c r="CC154" s="56"/>
      <c r="CD154" s="226" t="str">
        <f t="shared" si="438"/>
        <v>Multistrata Agroforestry</v>
      </c>
      <c r="CE154" s="101"/>
      <c r="CF154" s="100"/>
      <c r="CG154" s="104"/>
      <c r="CH154" s="55"/>
      <c r="CI154" s="56"/>
      <c r="CJ154" s="176">
        <f t="shared" si="439"/>
        <v>0</v>
      </c>
      <c r="CK154" s="226" t="str">
        <f t="shared" si="440"/>
        <v>Multistrata Agroforestry</v>
      </c>
      <c r="CL154" s="101"/>
      <c r="CM154" s="100"/>
      <c r="CN154" s="104"/>
      <c r="CO154" s="55"/>
      <c r="CP154" s="56"/>
      <c r="CQ154" s="226" t="str">
        <f t="shared" si="441"/>
        <v>Multistrata Agroforestry</v>
      </c>
      <c r="CR154" s="101"/>
      <c r="CS154" s="100"/>
      <c r="CT154" s="104"/>
      <c r="CU154" s="55"/>
      <c r="CV154" s="56"/>
      <c r="CW154" s="226" t="str">
        <f t="shared" si="442"/>
        <v>Multistrata Agroforestry</v>
      </c>
      <c r="CX154" s="119"/>
      <c r="CY154" s="103"/>
      <c r="CZ154" s="106"/>
      <c r="DA154" s="41"/>
      <c r="DB154" s="42"/>
      <c r="DC154" s="226" t="str">
        <f t="shared" si="443"/>
        <v>Multistrata Agroforestry</v>
      </c>
      <c r="DD154" s="119"/>
      <c r="DE154" s="103"/>
      <c r="DF154" s="106"/>
      <c r="DG154" s="41"/>
      <c r="DH154" s="42"/>
      <c r="DI154" s="226" t="str">
        <f t="shared" si="444"/>
        <v>Multistrata Agroforestry</v>
      </c>
      <c r="DJ154" s="119"/>
      <c r="DK154" s="103"/>
      <c r="DL154" s="106"/>
      <c r="DM154" s="41"/>
      <c r="DN154" s="42"/>
      <c r="DO154" s="226" t="str">
        <f t="shared" si="445"/>
        <v>Multistrata Agroforestry</v>
      </c>
      <c r="DP154" s="119"/>
      <c r="DQ154" s="103"/>
      <c r="DR154" s="106"/>
      <c r="DS154" s="41"/>
      <c r="DT154" s="42"/>
      <c r="DU154" s="226" t="str">
        <f t="shared" si="446"/>
        <v>Multistrata Agroforestry</v>
      </c>
      <c r="DV154" s="119"/>
      <c r="DW154" s="103"/>
      <c r="DX154" s="106"/>
      <c r="DY154" s="41"/>
      <c r="DZ154" s="42"/>
      <c r="EA154" s="176">
        <f t="shared" si="395"/>
        <v>0</v>
      </c>
      <c r="EB154" s="226" t="str">
        <f t="shared" si="447"/>
        <v>Multistrata Agroforestry</v>
      </c>
      <c r="EC154" s="119"/>
      <c r="ED154" s="103"/>
      <c r="EE154" s="106"/>
      <c r="EF154" s="41"/>
      <c r="EG154" s="42"/>
      <c r="EH154" s="226" t="str">
        <f t="shared" si="448"/>
        <v>Multistrata Agroforestry</v>
      </c>
      <c r="EI154" s="101"/>
      <c r="EJ154" s="100"/>
      <c r="EK154" s="104"/>
      <c r="EL154" s="55"/>
      <c r="EM154" s="56"/>
      <c r="EN154" s="226" t="str">
        <f t="shared" si="449"/>
        <v>Multistrata Agroforestry</v>
      </c>
      <c r="EO154" s="119"/>
      <c r="EP154" s="103"/>
      <c r="EQ154" s="106"/>
      <c r="ER154" s="41"/>
      <c r="ES154" s="42"/>
      <c r="ET154" s="226" t="str">
        <f t="shared" si="450"/>
        <v>Multistrata Agroforestry</v>
      </c>
      <c r="EU154" s="119"/>
      <c r="EV154" s="103"/>
      <c r="EW154" s="106"/>
      <c r="EX154" s="41"/>
      <c r="EY154" s="42"/>
      <c r="EZ154" s="226" t="str">
        <f t="shared" si="451"/>
        <v>Multistrata Agroforestry</v>
      </c>
      <c r="FA154" s="101"/>
      <c r="FB154" s="100"/>
      <c r="FC154" s="104"/>
      <c r="FD154" s="55"/>
      <c r="FE154" s="56"/>
      <c r="FF154" s="226" t="str">
        <f t="shared" si="452"/>
        <v>Multistrata Agroforestry</v>
      </c>
      <c r="FG154" s="119"/>
      <c r="FH154" s="103"/>
      <c r="FI154" s="106"/>
      <c r="FJ154" s="41"/>
      <c r="FK154" s="42"/>
      <c r="FL154" s="226" t="str">
        <f t="shared" si="453"/>
        <v>Multistrata Agroforestry</v>
      </c>
      <c r="FM154" s="119"/>
      <c r="FN154" s="103"/>
      <c r="FO154" s="106"/>
      <c r="FP154" s="41"/>
      <c r="FQ154" s="42"/>
      <c r="FR154" s="176">
        <f t="shared" si="396"/>
        <v>0</v>
      </c>
      <c r="FS154" s="32"/>
      <c r="FT154" s="34"/>
      <c r="FU154" s="34"/>
      <c r="FV154" s="38"/>
      <c r="FW154" s="37"/>
    </row>
    <row r="155" spans="1:179" ht="12.6" customHeight="1">
      <c r="A155" s="1094"/>
      <c r="B155" s="222" t="s">
        <v>89</v>
      </c>
      <c r="C155" s="226" t="str">
        <f t="shared" si="397"/>
        <v>Silvopasture</v>
      </c>
      <c r="D155" s="99"/>
      <c r="E155" s="100"/>
      <c r="F155" s="104"/>
      <c r="G155" s="55"/>
      <c r="H155" s="56"/>
      <c r="I155" s="226" t="str">
        <f t="shared" si="398"/>
        <v>Silvopasture</v>
      </c>
      <c r="J155" s="99"/>
      <c r="K155" s="100"/>
      <c r="L155" s="104"/>
      <c r="M155" s="55"/>
      <c r="N155" s="56"/>
      <c r="O155" s="226" t="str">
        <f t="shared" si="399"/>
        <v>Silvopasture</v>
      </c>
      <c r="P155" s="99"/>
      <c r="Q155" s="100"/>
      <c r="R155" s="104"/>
      <c r="S155" s="55"/>
      <c r="T155" s="56"/>
      <c r="U155" s="226" t="str">
        <f t="shared" si="400"/>
        <v>Silvopasture</v>
      </c>
      <c r="V155" s="99"/>
      <c r="W155" s="100"/>
      <c r="X155" s="104"/>
      <c r="Y155" s="55"/>
      <c r="Z155" s="56"/>
      <c r="AA155" s="226" t="str">
        <f t="shared" si="401"/>
        <v>Silvopasture</v>
      </c>
      <c r="AB155" s="99"/>
      <c r="AC155" s="100"/>
      <c r="AD155" s="104"/>
      <c r="AE155" s="55"/>
      <c r="AF155" s="56"/>
      <c r="AG155" s="226" t="str">
        <f t="shared" si="402"/>
        <v>Silvopasture</v>
      </c>
      <c r="AH155" s="99"/>
      <c r="AI155" s="100"/>
      <c r="AJ155" s="104"/>
      <c r="AK155" s="55"/>
      <c r="AL155" s="56"/>
      <c r="AM155" s="226" t="str">
        <f t="shared" si="403"/>
        <v>Silvopasture</v>
      </c>
      <c r="AN155" s="99"/>
      <c r="AO155" s="100"/>
      <c r="AP155" s="104"/>
      <c r="AQ155" s="55"/>
      <c r="AR155" s="56"/>
      <c r="AS155" s="176"/>
      <c r="AT155" s="226" t="str">
        <f t="shared" si="404"/>
        <v>Silvopasture</v>
      </c>
      <c r="AU155" s="99"/>
      <c r="AV155" s="100"/>
      <c r="AW155" s="104"/>
      <c r="AX155" s="55"/>
      <c r="AY155" s="56"/>
      <c r="AZ155" s="226" t="str">
        <f t="shared" si="405"/>
        <v>Silvopasture</v>
      </c>
      <c r="BA155" s="99"/>
      <c r="BB155" s="100"/>
      <c r="BC155" s="104"/>
      <c r="BD155" s="55"/>
      <c r="BE155" s="56"/>
      <c r="BF155" s="226" t="str">
        <f t="shared" si="406"/>
        <v>Silvopasture</v>
      </c>
      <c r="BG155" s="99"/>
      <c r="BH155" s="100"/>
      <c r="BI155" s="104"/>
      <c r="BJ155" s="55"/>
      <c r="BK155" s="56"/>
      <c r="BL155" s="226" t="str">
        <f t="shared" si="407"/>
        <v>Silvopasture</v>
      </c>
      <c r="BM155" s="99"/>
      <c r="BN155" s="100"/>
      <c r="BO155" s="104"/>
      <c r="BP155" s="55"/>
      <c r="BQ155" s="56"/>
      <c r="BR155" s="226" t="str">
        <f t="shared" si="408"/>
        <v>Silvopasture</v>
      </c>
      <c r="BS155" s="99"/>
      <c r="BT155" s="100"/>
      <c r="BU155" s="104"/>
      <c r="BV155" s="55"/>
      <c r="BW155" s="56"/>
      <c r="BX155" s="226" t="str">
        <f t="shared" si="409"/>
        <v>Silvopasture</v>
      </c>
      <c r="BY155" s="99"/>
      <c r="BZ155" s="100"/>
      <c r="CA155" s="104"/>
      <c r="CB155" s="55"/>
      <c r="CC155" s="56"/>
      <c r="CD155" s="226" t="str">
        <f t="shared" si="410"/>
        <v>Silvopasture</v>
      </c>
      <c r="CE155" s="99"/>
      <c r="CF155" s="100"/>
      <c r="CG155" s="104"/>
      <c r="CH155" s="55"/>
      <c r="CI155" s="56"/>
      <c r="CJ155" s="176">
        <f t="shared" ref="CJ155:CJ170" si="454">SUM(AV155+BB155+BH155+BN155+BT155+BZ155+CF155)+SUM(AY155+BE155+BK155+BQ155+BW155+CC155+CI155)</f>
        <v>0</v>
      </c>
      <c r="CK155" s="226" t="str">
        <f t="shared" si="411"/>
        <v>Silvopasture</v>
      </c>
      <c r="CL155" s="99"/>
      <c r="CM155" s="100"/>
      <c r="CN155" s="104"/>
      <c r="CO155" s="55"/>
      <c r="CP155" s="56"/>
      <c r="CQ155" s="226" t="str">
        <f t="shared" si="412"/>
        <v>Silvopasture</v>
      </c>
      <c r="CR155" s="99"/>
      <c r="CS155" s="100"/>
      <c r="CT155" s="104"/>
      <c r="CU155" s="55"/>
      <c r="CV155" s="56"/>
      <c r="CW155" s="226" t="str">
        <f t="shared" si="413"/>
        <v>Silvopasture</v>
      </c>
      <c r="CX155" s="102"/>
      <c r="CY155" s="103"/>
      <c r="CZ155" s="106"/>
      <c r="DA155" s="41"/>
      <c r="DB155" s="42"/>
      <c r="DC155" s="226" t="str">
        <f t="shared" si="414"/>
        <v>Silvopasture</v>
      </c>
      <c r="DD155" s="102"/>
      <c r="DE155" s="103"/>
      <c r="DF155" s="106"/>
      <c r="DG155" s="41"/>
      <c r="DH155" s="42"/>
      <c r="DI155" s="226" t="str">
        <f t="shared" si="415"/>
        <v>Silvopasture</v>
      </c>
      <c r="DJ155" s="99"/>
      <c r="DK155" s="100"/>
      <c r="DL155" s="104"/>
      <c r="DM155" s="55"/>
      <c r="DN155" s="56"/>
      <c r="DO155" s="226" t="str">
        <f t="shared" si="416"/>
        <v>Silvopasture</v>
      </c>
      <c r="DP155" s="102"/>
      <c r="DQ155" s="103"/>
      <c r="DR155" s="106"/>
      <c r="DS155" s="41"/>
      <c r="DT155" s="42"/>
      <c r="DU155" s="230" t="str">
        <f t="shared" si="417"/>
        <v>Silvopasture</v>
      </c>
      <c r="DV155" s="102"/>
      <c r="DW155" s="103"/>
      <c r="DX155" s="106"/>
      <c r="DY155" s="41"/>
      <c r="DZ155" s="42"/>
      <c r="EA155" s="176">
        <f t="shared" si="395"/>
        <v>0</v>
      </c>
      <c r="EB155" s="226" t="str">
        <f t="shared" si="418"/>
        <v>Silvopasture</v>
      </c>
      <c r="EC155" s="99"/>
      <c r="ED155" s="100"/>
      <c r="EE155" s="104"/>
      <c r="EF155" s="55"/>
      <c r="EG155" s="56"/>
      <c r="EH155" s="226" t="str">
        <f t="shared" si="419"/>
        <v>Silvopasture</v>
      </c>
      <c r="EI155" s="99"/>
      <c r="EJ155" s="100"/>
      <c r="EK155" s="104"/>
      <c r="EL155" s="55"/>
      <c r="EM155" s="56"/>
      <c r="EN155" s="230" t="str">
        <f t="shared" si="420"/>
        <v>Silvopasture</v>
      </c>
      <c r="EO155" s="102"/>
      <c r="EP155" s="103"/>
      <c r="EQ155" s="106"/>
      <c r="ER155" s="41"/>
      <c r="ES155" s="42"/>
      <c r="ET155" s="226" t="str">
        <f t="shared" si="421"/>
        <v>Silvopasture</v>
      </c>
      <c r="EU155" s="102"/>
      <c r="EV155" s="103"/>
      <c r="EW155" s="106"/>
      <c r="EX155" s="41"/>
      <c r="EY155" s="42"/>
      <c r="EZ155" s="226" t="str">
        <f t="shared" si="422"/>
        <v>Silvopasture</v>
      </c>
      <c r="FA155" s="99"/>
      <c r="FB155" s="100"/>
      <c r="FC155" s="104"/>
      <c r="FD155" s="55"/>
      <c r="FE155" s="56"/>
      <c r="FF155" s="226" t="str">
        <f t="shared" si="423"/>
        <v>Silvopasture</v>
      </c>
      <c r="FG155" s="102"/>
      <c r="FH155" s="103"/>
      <c r="FI155" s="106"/>
      <c r="FJ155" s="41"/>
      <c r="FK155" s="42"/>
      <c r="FL155" s="230" t="str">
        <f t="shared" si="424"/>
        <v>Silvopasture</v>
      </c>
      <c r="FM155" s="102"/>
      <c r="FN155" s="103"/>
      <c r="FO155" s="106"/>
      <c r="FP155" s="41"/>
      <c r="FQ155" s="42"/>
      <c r="FR155" s="176">
        <f t="shared" si="396"/>
        <v>0</v>
      </c>
      <c r="FS155" s="32"/>
      <c r="FT155" s="34"/>
      <c r="FU155" s="34"/>
      <c r="FV155" s="38"/>
      <c r="FW155" s="37"/>
    </row>
    <row r="156" spans="1:179" ht="12.6" customHeight="1">
      <c r="A156" s="1094"/>
      <c r="B156" s="222" t="s">
        <v>88</v>
      </c>
      <c r="C156" s="226" t="str">
        <f t="shared" ref="C156:C162" si="455">$B156</f>
        <v>Managed Grazing</v>
      </c>
      <c r="D156" s="99"/>
      <c r="E156" s="100"/>
      <c r="F156" s="104"/>
      <c r="G156" s="55"/>
      <c r="H156" s="56"/>
      <c r="I156" s="226" t="str">
        <f t="shared" ref="I156:I162" si="456">$B156</f>
        <v>Managed Grazing</v>
      </c>
      <c r="J156" s="99"/>
      <c r="K156" s="100"/>
      <c r="L156" s="104"/>
      <c r="M156" s="55"/>
      <c r="N156" s="56"/>
      <c r="O156" s="226" t="str">
        <f t="shared" ref="O156:O162" si="457">$B156</f>
        <v>Managed Grazing</v>
      </c>
      <c r="P156" s="99"/>
      <c r="Q156" s="100"/>
      <c r="R156" s="104"/>
      <c r="S156" s="55"/>
      <c r="T156" s="56"/>
      <c r="U156" s="226" t="str">
        <f t="shared" ref="U156:U162" si="458">$B156</f>
        <v>Managed Grazing</v>
      </c>
      <c r="V156" s="99"/>
      <c r="W156" s="100"/>
      <c r="X156" s="104"/>
      <c r="Y156" s="55"/>
      <c r="Z156" s="56"/>
      <c r="AA156" s="226" t="str">
        <f t="shared" ref="AA156:AA162" si="459">$B156</f>
        <v>Managed Grazing</v>
      </c>
      <c r="AB156" s="99"/>
      <c r="AC156" s="100"/>
      <c r="AD156" s="104"/>
      <c r="AE156" s="55"/>
      <c r="AF156" s="56"/>
      <c r="AG156" s="230" t="str">
        <f t="shared" ref="AG156:AG162" si="460">$B156</f>
        <v>Managed Grazing</v>
      </c>
      <c r="AH156" s="99"/>
      <c r="AI156" s="100"/>
      <c r="AJ156" s="104"/>
      <c r="AK156" s="55"/>
      <c r="AL156" s="56"/>
      <c r="AM156" s="226" t="str">
        <f t="shared" ref="AM156:AM162" si="461">$B156</f>
        <v>Managed Grazing</v>
      </c>
      <c r="AN156" s="99"/>
      <c r="AO156" s="100"/>
      <c r="AP156" s="104"/>
      <c r="AQ156" s="55"/>
      <c r="AR156" s="56"/>
      <c r="AS156" s="176"/>
      <c r="AT156" s="226" t="str">
        <f t="shared" ref="AT156:AT162" si="462">$B156</f>
        <v>Managed Grazing</v>
      </c>
      <c r="AU156" s="99"/>
      <c r="AV156" s="100"/>
      <c r="AW156" s="104"/>
      <c r="AX156" s="55"/>
      <c r="AY156" s="56"/>
      <c r="AZ156" s="226" t="str">
        <f t="shared" ref="AZ156:AZ162" si="463">$B156</f>
        <v>Managed Grazing</v>
      </c>
      <c r="BA156" s="99"/>
      <c r="BB156" s="100"/>
      <c r="BC156" s="104"/>
      <c r="BD156" s="55"/>
      <c r="BE156" s="56"/>
      <c r="BF156" s="226" t="str">
        <f t="shared" ref="BF156:BF162" si="464">$B156</f>
        <v>Managed Grazing</v>
      </c>
      <c r="BG156" s="99"/>
      <c r="BH156" s="100"/>
      <c r="BI156" s="104"/>
      <c r="BJ156" s="55"/>
      <c r="BK156" s="56"/>
      <c r="BL156" s="226" t="str">
        <f t="shared" ref="BL156:BL162" si="465">$B156</f>
        <v>Managed Grazing</v>
      </c>
      <c r="BM156" s="99"/>
      <c r="BN156" s="100"/>
      <c r="BO156" s="104"/>
      <c r="BP156" s="55"/>
      <c r="BQ156" s="56"/>
      <c r="BR156" s="226" t="str">
        <f t="shared" ref="BR156:BR162" si="466">$B156</f>
        <v>Managed Grazing</v>
      </c>
      <c r="BS156" s="99"/>
      <c r="BT156" s="100"/>
      <c r="BU156" s="104"/>
      <c r="BV156" s="55"/>
      <c r="BW156" s="56"/>
      <c r="BX156" s="226" t="str">
        <f t="shared" ref="BX156:BX162" si="467">$B156</f>
        <v>Managed Grazing</v>
      </c>
      <c r="BY156" s="99"/>
      <c r="BZ156" s="100"/>
      <c r="CA156" s="104"/>
      <c r="CB156" s="55"/>
      <c r="CC156" s="56"/>
      <c r="CD156" s="226" t="str">
        <f t="shared" ref="CD156:CD162" si="468">$B156</f>
        <v>Managed Grazing</v>
      </c>
      <c r="CE156" s="99"/>
      <c r="CF156" s="100"/>
      <c r="CG156" s="104"/>
      <c r="CH156" s="55"/>
      <c r="CI156" s="56"/>
      <c r="CJ156" s="176">
        <f t="shared" ref="CJ156:CJ162" si="469">SUM(AV156+BB156+BH156+BN156+BT156+BZ156+CF156)+SUM(AY156+BE156+BK156+BQ156+BW156+CC156+CI156)</f>
        <v>0</v>
      </c>
      <c r="CK156" s="230" t="str">
        <f t="shared" ref="CK156:CK162" si="470">$B156</f>
        <v>Managed Grazing</v>
      </c>
      <c r="CL156" s="99"/>
      <c r="CM156" s="100"/>
      <c r="CN156" s="104"/>
      <c r="CO156" s="55"/>
      <c r="CP156" s="56"/>
      <c r="CQ156" s="226" t="str">
        <f t="shared" ref="CQ156:CQ162" si="471">$B156</f>
        <v>Managed Grazing</v>
      </c>
      <c r="CR156" s="102"/>
      <c r="CS156" s="103"/>
      <c r="CT156" s="106"/>
      <c r="CU156" s="41"/>
      <c r="CV156" s="42"/>
      <c r="CW156" s="226" t="str">
        <f t="shared" ref="CW156:CW162" si="472">$B156</f>
        <v>Managed Grazing</v>
      </c>
      <c r="CX156" s="102"/>
      <c r="CY156" s="103"/>
      <c r="CZ156" s="106"/>
      <c r="DA156" s="41"/>
      <c r="DB156" s="42"/>
      <c r="DC156" s="230" t="str">
        <f t="shared" ref="DC156:DC162" si="473">$B156</f>
        <v>Managed Grazing</v>
      </c>
      <c r="DD156" s="102"/>
      <c r="DE156" s="103"/>
      <c r="DF156" s="106"/>
      <c r="DG156" s="41"/>
      <c r="DH156" s="42"/>
      <c r="DI156" s="230" t="str">
        <f t="shared" ref="DI156:DI162" si="474">$B156</f>
        <v>Managed Grazing</v>
      </c>
      <c r="DJ156" s="102"/>
      <c r="DK156" s="103"/>
      <c r="DL156" s="106"/>
      <c r="DM156" s="41"/>
      <c r="DN156" s="42"/>
      <c r="DO156" s="230" t="str">
        <f t="shared" ref="DO156:DO162" si="475">$B156</f>
        <v>Managed Grazing</v>
      </c>
      <c r="DP156" s="102"/>
      <c r="DQ156" s="103"/>
      <c r="DR156" s="106"/>
      <c r="DS156" s="41"/>
      <c r="DT156" s="42"/>
      <c r="DU156" s="229" t="str">
        <f t="shared" ref="DU156:DU162" si="476">$B156</f>
        <v>Managed Grazing</v>
      </c>
      <c r="DV156" s="102"/>
      <c r="DW156" s="103"/>
      <c r="DX156" s="106"/>
      <c r="DY156" s="41"/>
      <c r="DZ156" s="42"/>
      <c r="EA156" s="176">
        <f t="shared" si="395"/>
        <v>0</v>
      </c>
      <c r="EB156" s="230" t="str">
        <f t="shared" ref="EB156:EB162" si="477">$B156</f>
        <v>Managed Grazing</v>
      </c>
      <c r="EC156" s="99"/>
      <c r="ED156" s="100"/>
      <c r="EE156" s="104"/>
      <c r="EF156" s="55"/>
      <c r="EG156" s="56"/>
      <c r="EH156" s="230" t="str">
        <f t="shared" ref="EH156:EH162" si="478">$B156</f>
        <v>Managed Grazing</v>
      </c>
      <c r="EI156" s="99"/>
      <c r="EJ156" s="100"/>
      <c r="EK156" s="104"/>
      <c r="EL156" s="55"/>
      <c r="EM156" s="56"/>
      <c r="EN156" s="229" t="str">
        <f t="shared" ref="EN156:EN162" si="479">$B156</f>
        <v>Managed Grazing</v>
      </c>
      <c r="EO156" s="102"/>
      <c r="EP156" s="103"/>
      <c r="EQ156" s="106"/>
      <c r="ER156" s="41"/>
      <c r="ES156" s="42"/>
      <c r="ET156" s="230" t="str">
        <f t="shared" ref="ET156:ET162" si="480">$B156</f>
        <v>Managed Grazing</v>
      </c>
      <c r="EU156" s="102"/>
      <c r="EV156" s="103"/>
      <c r="EW156" s="106"/>
      <c r="EX156" s="41"/>
      <c r="EY156" s="42"/>
      <c r="EZ156" s="230" t="str">
        <f t="shared" ref="EZ156:EZ162" si="481">$B156</f>
        <v>Managed Grazing</v>
      </c>
      <c r="FA156" s="99"/>
      <c r="FB156" s="100"/>
      <c r="FC156" s="104"/>
      <c r="FD156" s="55"/>
      <c r="FE156" s="56"/>
      <c r="FF156" s="230" t="str">
        <f t="shared" ref="FF156:FF162" si="482">$B156</f>
        <v>Managed Grazing</v>
      </c>
      <c r="FG156" s="102"/>
      <c r="FH156" s="103"/>
      <c r="FI156" s="106"/>
      <c r="FJ156" s="41"/>
      <c r="FK156" s="42"/>
      <c r="FL156" s="229" t="str">
        <f t="shared" ref="FL156:FL162" si="483">$B156</f>
        <v>Managed Grazing</v>
      </c>
      <c r="FM156" s="102"/>
      <c r="FN156" s="103"/>
      <c r="FO156" s="106"/>
      <c r="FP156" s="41"/>
      <c r="FQ156" s="42"/>
      <c r="FR156" s="176">
        <f t="shared" si="396"/>
        <v>0</v>
      </c>
      <c r="FS156" s="32"/>
      <c r="FT156" s="34"/>
      <c r="FU156" s="34"/>
      <c r="FV156" s="38"/>
      <c r="FW156" s="37"/>
    </row>
    <row r="157" spans="1:179" ht="12.6" customHeight="1">
      <c r="A157" s="1094"/>
      <c r="B157" s="195" t="s">
        <v>97</v>
      </c>
      <c r="C157" s="226" t="str">
        <f t="shared" si="455"/>
        <v>Tropical Tree Staples</v>
      </c>
      <c r="D157" s="99"/>
      <c r="E157" s="100"/>
      <c r="F157" s="104"/>
      <c r="G157" s="55"/>
      <c r="H157" s="56"/>
      <c r="I157" s="226" t="str">
        <f t="shared" si="456"/>
        <v>Tropical Tree Staples</v>
      </c>
      <c r="J157" s="99"/>
      <c r="K157" s="100"/>
      <c r="L157" s="104"/>
      <c r="M157" s="55"/>
      <c r="N157" s="56"/>
      <c r="O157" s="226" t="str">
        <f t="shared" si="457"/>
        <v>Tropical Tree Staples</v>
      </c>
      <c r="P157" s="99"/>
      <c r="Q157" s="100"/>
      <c r="R157" s="104"/>
      <c r="S157" s="55"/>
      <c r="T157" s="56"/>
      <c r="U157" s="226" t="str">
        <f t="shared" si="458"/>
        <v>Tropical Tree Staples</v>
      </c>
      <c r="V157" s="99"/>
      <c r="W157" s="100"/>
      <c r="X157" s="104"/>
      <c r="Y157" s="55"/>
      <c r="Z157" s="56"/>
      <c r="AA157" s="226" t="str">
        <f t="shared" si="459"/>
        <v>Tropical Tree Staples</v>
      </c>
      <c r="AB157" s="99"/>
      <c r="AC157" s="100"/>
      <c r="AD157" s="104"/>
      <c r="AE157" s="55"/>
      <c r="AF157" s="56"/>
      <c r="AG157" s="226" t="str">
        <f t="shared" si="460"/>
        <v>Tropical Tree Staples</v>
      </c>
      <c r="AH157" s="99"/>
      <c r="AI157" s="100"/>
      <c r="AJ157" s="104"/>
      <c r="AK157" s="55"/>
      <c r="AL157" s="56"/>
      <c r="AM157" s="226" t="str">
        <f t="shared" si="461"/>
        <v>Tropical Tree Staples</v>
      </c>
      <c r="AN157" s="99"/>
      <c r="AO157" s="100"/>
      <c r="AP157" s="104"/>
      <c r="AQ157" s="55"/>
      <c r="AR157" s="56"/>
      <c r="AS157" s="176"/>
      <c r="AT157" s="226" t="str">
        <f t="shared" si="462"/>
        <v>Tropical Tree Staples</v>
      </c>
      <c r="AU157" s="102"/>
      <c r="AV157" s="103"/>
      <c r="AW157" s="106"/>
      <c r="AX157" s="41"/>
      <c r="AY157" s="42"/>
      <c r="AZ157" s="226" t="str">
        <f t="shared" si="463"/>
        <v>Tropical Tree Staples</v>
      </c>
      <c r="BA157" s="102"/>
      <c r="BB157" s="103"/>
      <c r="BC157" s="106"/>
      <c r="BD157" s="41"/>
      <c r="BE157" s="42"/>
      <c r="BF157" s="226" t="str">
        <f t="shared" si="464"/>
        <v>Tropical Tree Staples</v>
      </c>
      <c r="BG157" s="102"/>
      <c r="BH157" s="103"/>
      <c r="BI157" s="106"/>
      <c r="BJ157" s="41"/>
      <c r="BK157" s="42"/>
      <c r="BL157" s="226" t="str">
        <f t="shared" si="465"/>
        <v>Tropical Tree Staples</v>
      </c>
      <c r="BM157" s="99"/>
      <c r="BN157" s="100"/>
      <c r="BO157" s="104"/>
      <c r="BP157" s="55"/>
      <c r="BQ157" s="56"/>
      <c r="BR157" s="226" t="str">
        <f t="shared" si="466"/>
        <v>Tropical Tree Staples</v>
      </c>
      <c r="BS157" s="99"/>
      <c r="BT157" s="100"/>
      <c r="BU157" s="104"/>
      <c r="BV157" s="55"/>
      <c r="BW157" s="56"/>
      <c r="BX157" s="226" t="str">
        <f t="shared" si="467"/>
        <v>Tropical Tree Staples</v>
      </c>
      <c r="BY157" s="99"/>
      <c r="BZ157" s="100"/>
      <c r="CA157" s="104"/>
      <c r="CB157" s="55"/>
      <c r="CC157" s="56"/>
      <c r="CD157" s="226" t="str">
        <f t="shared" si="468"/>
        <v>Tropical Tree Staples</v>
      </c>
      <c r="CE157" s="99"/>
      <c r="CF157" s="100"/>
      <c r="CG157" s="104"/>
      <c r="CH157" s="55"/>
      <c r="CI157" s="56"/>
      <c r="CJ157" s="176">
        <f t="shared" si="469"/>
        <v>0</v>
      </c>
      <c r="CK157" s="226" t="str">
        <f t="shared" si="470"/>
        <v>Tropical Tree Staples</v>
      </c>
      <c r="CL157" s="102"/>
      <c r="CM157" s="103"/>
      <c r="CN157" s="106"/>
      <c r="CO157" s="41"/>
      <c r="CP157" s="42"/>
      <c r="CQ157" s="226" t="str">
        <f t="shared" si="471"/>
        <v>Tropical Tree Staples</v>
      </c>
      <c r="CR157" s="102"/>
      <c r="CS157" s="103"/>
      <c r="CT157" s="106"/>
      <c r="CU157" s="41"/>
      <c r="CV157" s="42"/>
      <c r="CW157" s="226" t="str">
        <f t="shared" si="472"/>
        <v>Tropical Tree Staples</v>
      </c>
      <c r="CX157" s="102"/>
      <c r="CY157" s="103"/>
      <c r="CZ157" s="106"/>
      <c r="DA157" s="41"/>
      <c r="DB157" s="42"/>
      <c r="DC157" s="226" t="str">
        <f t="shared" si="473"/>
        <v>Tropical Tree Staples</v>
      </c>
      <c r="DD157" s="102"/>
      <c r="DE157" s="103"/>
      <c r="DF157" s="106"/>
      <c r="DG157" s="41"/>
      <c r="DH157" s="42"/>
      <c r="DI157" s="226" t="str">
        <f t="shared" si="474"/>
        <v>Tropical Tree Staples</v>
      </c>
      <c r="DJ157" s="102"/>
      <c r="DK157" s="103"/>
      <c r="DL157" s="106"/>
      <c r="DM157" s="41"/>
      <c r="DN157" s="42"/>
      <c r="DO157" s="226" t="str">
        <f t="shared" si="475"/>
        <v>Tropical Tree Staples</v>
      </c>
      <c r="DP157" s="102"/>
      <c r="DQ157" s="103"/>
      <c r="DR157" s="106"/>
      <c r="DS157" s="41"/>
      <c r="DT157" s="42"/>
      <c r="DU157" s="226" t="str">
        <f t="shared" si="476"/>
        <v>Tropical Tree Staples</v>
      </c>
      <c r="DV157" s="102"/>
      <c r="DW157" s="103"/>
      <c r="DX157" s="106"/>
      <c r="DY157" s="41"/>
      <c r="DZ157" s="42"/>
      <c r="EA157" s="176">
        <f t="shared" si="395"/>
        <v>0</v>
      </c>
      <c r="EB157" s="226" t="str">
        <f t="shared" si="477"/>
        <v>Tropical Tree Staples</v>
      </c>
      <c r="EC157" s="102"/>
      <c r="ED157" s="103"/>
      <c r="EE157" s="106"/>
      <c r="EF157" s="41"/>
      <c r="EG157" s="42"/>
      <c r="EH157" s="226" t="str">
        <f t="shared" si="478"/>
        <v>Tropical Tree Staples</v>
      </c>
      <c r="EI157" s="99"/>
      <c r="EJ157" s="100"/>
      <c r="EK157" s="104"/>
      <c r="EL157" s="55"/>
      <c r="EM157" s="56"/>
      <c r="EN157" s="226" t="str">
        <f t="shared" si="479"/>
        <v>Tropical Tree Staples</v>
      </c>
      <c r="EO157" s="102"/>
      <c r="EP157" s="103"/>
      <c r="EQ157" s="106"/>
      <c r="ER157" s="41"/>
      <c r="ES157" s="42"/>
      <c r="ET157" s="226" t="str">
        <f t="shared" si="480"/>
        <v>Tropical Tree Staples</v>
      </c>
      <c r="EU157" s="99"/>
      <c r="EV157" s="100"/>
      <c r="EW157" s="104"/>
      <c r="EX157" s="55"/>
      <c r="EY157" s="56"/>
      <c r="EZ157" s="226" t="str">
        <f t="shared" si="481"/>
        <v>Tropical Tree Staples</v>
      </c>
      <c r="FA157" s="102"/>
      <c r="FB157" s="103"/>
      <c r="FC157" s="106"/>
      <c r="FD157" s="41"/>
      <c r="FE157" s="42"/>
      <c r="FF157" s="226" t="str">
        <f t="shared" si="482"/>
        <v>Tropical Tree Staples</v>
      </c>
      <c r="FG157" s="102"/>
      <c r="FH157" s="103"/>
      <c r="FI157" s="106"/>
      <c r="FJ157" s="41"/>
      <c r="FK157" s="42"/>
      <c r="FL157" s="226" t="str">
        <f t="shared" si="483"/>
        <v>Tropical Tree Staples</v>
      </c>
      <c r="FM157" s="102"/>
      <c r="FN157" s="103"/>
      <c r="FO157" s="106"/>
      <c r="FP157" s="41"/>
      <c r="FQ157" s="42"/>
      <c r="FR157" s="176">
        <f t="shared" si="396"/>
        <v>0</v>
      </c>
      <c r="FS157" s="32"/>
      <c r="FT157" s="34"/>
      <c r="FU157" s="34"/>
      <c r="FV157" s="38"/>
      <c r="FW157" s="37"/>
    </row>
    <row r="158" spans="1:179" ht="12.6" customHeight="1">
      <c r="A158" s="1094"/>
      <c r="B158" s="222" t="s">
        <v>103</v>
      </c>
      <c r="C158" s="226" t="str">
        <f t="shared" si="455"/>
        <v>Farmland Restoration</v>
      </c>
      <c r="D158" s="102"/>
      <c r="E158" s="103"/>
      <c r="F158" s="106"/>
      <c r="G158" s="41"/>
      <c r="H158" s="42"/>
      <c r="I158" s="226" t="str">
        <f t="shared" si="456"/>
        <v>Farmland Restoration</v>
      </c>
      <c r="J158" s="102"/>
      <c r="K158" s="103"/>
      <c r="L158" s="106"/>
      <c r="M158" s="41"/>
      <c r="N158" s="42"/>
      <c r="O158" s="226" t="str">
        <f t="shared" si="457"/>
        <v>Farmland Restoration</v>
      </c>
      <c r="P158" s="99"/>
      <c r="Q158" s="100"/>
      <c r="R158" s="104"/>
      <c r="S158" s="55"/>
      <c r="T158" s="56"/>
      <c r="U158" s="226" t="str">
        <f t="shared" si="458"/>
        <v>Farmland Restoration</v>
      </c>
      <c r="V158" s="102"/>
      <c r="W158" s="103"/>
      <c r="X158" s="106"/>
      <c r="Y158" s="41"/>
      <c r="Z158" s="42"/>
      <c r="AA158" s="226" t="str">
        <f t="shared" si="459"/>
        <v>Farmland Restoration</v>
      </c>
      <c r="AB158" s="102"/>
      <c r="AC158" s="103"/>
      <c r="AD158" s="106"/>
      <c r="AE158" s="41"/>
      <c r="AF158" s="42"/>
      <c r="AG158" s="226" t="str">
        <f t="shared" si="460"/>
        <v>Farmland Restoration</v>
      </c>
      <c r="AH158" s="102"/>
      <c r="AI158" s="103"/>
      <c r="AJ158" s="106"/>
      <c r="AK158" s="41"/>
      <c r="AL158" s="42"/>
      <c r="AM158" s="226" t="str">
        <f t="shared" si="461"/>
        <v>Farmland Restoration</v>
      </c>
      <c r="AN158" s="102"/>
      <c r="AO158" s="103"/>
      <c r="AP158" s="106"/>
      <c r="AQ158" s="41"/>
      <c r="AR158" s="42"/>
      <c r="AS158" s="176"/>
      <c r="AT158" s="226" t="str">
        <f t="shared" si="462"/>
        <v>Farmland Restoration</v>
      </c>
      <c r="AU158" s="102"/>
      <c r="AV158" s="100"/>
      <c r="AW158" s="106"/>
      <c r="AX158" s="55"/>
      <c r="AY158" s="56"/>
      <c r="AZ158" s="226" t="str">
        <f t="shared" si="463"/>
        <v>Farmland Restoration</v>
      </c>
      <c r="BA158" s="102"/>
      <c r="BB158" s="100"/>
      <c r="BC158" s="106"/>
      <c r="BD158" s="55"/>
      <c r="BE158" s="56"/>
      <c r="BF158" s="226" t="str">
        <f t="shared" si="464"/>
        <v>Farmland Restoration</v>
      </c>
      <c r="BG158" s="102"/>
      <c r="BH158" s="100"/>
      <c r="BI158" s="106"/>
      <c r="BJ158" s="55"/>
      <c r="BK158" s="56"/>
      <c r="BL158" s="226" t="str">
        <f t="shared" si="465"/>
        <v>Farmland Restoration</v>
      </c>
      <c r="BM158" s="102"/>
      <c r="BN158" s="103"/>
      <c r="BO158" s="106"/>
      <c r="BP158" s="55"/>
      <c r="BQ158" s="56"/>
      <c r="BR158" s="226" t="str">
        <f t="shared" si="466"/>
        <v>Farmland Restoration</v>
      </c>
      <c r="BS158" s="102"/>
      <c r="BT158" s="103"/>
      <c r="BU158" s="106"/>
      <c r="BV158" s="55"/>
      <c r="BW158" s="56"/>
      <c r="BX158" s="226" t="str">
        <f t="shared" si="467"/>
        <v>Farmland Restoration</v>
      </c>
      <c r="BY158" s="102"/>
      <c r="BZ158" s="103"/>
      <c r="CA158" s="106"/>
      <c r="CB158" s="55"/>
      <c r="CC158" s="56"/>
      <c r="CD158" s="226" t="str">
        <f t="shared" si="468"/>
        <v>Farmland Restoration</v>
      </c>
      <c r="CE158" s="102"/>
      <c r="CF158" s="103"/>
      <c r="CG158" s="106"/>
      <c r="CH158" s="55"/>
      <c r="CI158" s="56"/>
      <c r="CJ158" s="176">
        <f t="shared" si="469"/>
        <v>0</v>
      </c>
      <c r="CK158" s="226" t="str">
        <f t="shared" si="470"/>
        <v>Farmland Restoration</v>
      </c>
      <c r="CL158" s="102"/>
      <c r="CM158" s="103"/>
      <c r="CN158" s="106"/>
      <c r="CO158" s="41"/>
      <c r="CP158" s="42"/>
      <c r="CQ158" s="226" t="str">
        <f t="shared" si="471"/>
        <v>Farmland Restoration</v>
      </c>
      <c r="CR158" s="102"/>
      <c r="CS158" s="103"/>
      <c r="CT158" s="106"/>
      <c r="CU158" s="41"/>
      <c r="CV158" s="42"/>
      <c r="CW158" s="226" t="str">
        <f t="shared" si="472"/>
        <v>Farmland Restoration</v>
      </c>
      <c r="CX158" s="101"/>
      <c r="CY158" s="100"/>
      <c r="CZ158" s="104"/>
      <c r="DA158" s="55"/>
      <c r="DB158" s="56"/>
      <c r="DC158" s="226" t="str">
        <f t="shared" si="473"/>
        <v>Farmland Restoration</v>
      </c>
      <c r="DD158" s="101"/>
      <c r="DE158" s="100"/>
      <c r="DF158" s="104"/>
      <c r="DG158" s="55"/>
      <c r="DH158" s="56"/>
      <c r="DI158" s="226" t="str">
        <f t="shared" si="474"/>
        <v>Farmland Restoration</v>
      </c>
      <c r="DJ158" s="102"/>
      <c r="DK158" s="103"/>
      <c r="DL158" s="106"/>
      <c r="DM158" s="41"/>
      <c r="DN158" s="42"/>
      <c r="DO158" s="226" t="str">
        <f t="shared" si="475"/>
        <v>Farmland Restoration</v>
      </c>
      <c r="DP158" s="101"/>
      <c r="DQ158" s="100"/>
      <c r="DR158" s="104"/>
      <c r="DS158" s="55"/>
      <c r="DT158" s="56"/>
      <c r="DU158" s="226" t="str">
        <f t="shared" si="476"/>
        <v>Farmland Restoration</v>
      </c>
      <c r="DV158" s="101"/>
      <c r="DW158" s="100"/>
      <c r="DX158" s="104"/>
      <c r="DY158" s="55"/>
      <c r="DZ158" s="56"/>
      <c r="EA158" s="176">
        <f t="shared" si="395"/>
        <v>0</v>
      </c>
      <c r="EB158" s="226" t="str">
        <f t="shared" si="477"/>
        <v>Farmland Restoration</v>
      </c>
      <c r="EC158" s="102"/>
      <c r="ED158" s="103"/>
      <c r="EE158" s="106"/>
      <c r="EF158" s="41"/>
      <c r="EG158" s="42"/>
      <c r="EH158" s="226" t="str">
        <f t="shared" si="478"/>
        <v>Farmland Restoration</v>
      </c>
      <c r="EI158" s="102"/>
      <c r="EJ158" s="103"/>
      <c r="EK158" s="106"/>
      <c r="EL158" s="41"/>
      <c r="EM158" s="42"/>
      <c r="EN158" s="226" t="str">
        <f t="shared" si="479"/>
        <v>Farmland Restoration</v>
      </c>
      <c r="EO158" s="119"/>
      <c r="EP158" s="103"/>
      <c r="EQ158" s="106"/>
      <c r="ER158" s="41"/>
      <c r="ES158" s="42"/>
      <c r="ET158" s="226" t="str">
        <f t="shared" si="480"/>
        <v>Farmland Restoration</v>
      </c>
      <c r="EU158" s="101"/>
      <c r="EV158" s="100"/>
      <c r="EW158" s="104"/>
      <c r="EX158" s="55"/>
      <c r="EY158" s="56"/>
      <c r="EZ158" s="226" t="str">
        <f t="shared" si="481"/>
        <v>Farmland Restoration</v>
      </c>
      <c r="FA158" s="102"/>
      <c r="FB158" s="103"/>
      <c r="FC158" s="106"/>
      <c r="FD158" s="41"/>
      <c r="FE158" s="42"/>
      <c r="FF158" s="226" t="str">
        <f t="shared" si="482"/>
        <v>Farmland Restoration</v>
      </c>
      <c r="FG158" s="101"/>
      <c r="FH158" s="100"/>
      <c r="FI158" s="104"/>
      <c r="FJ158" s="55"/>
      <c r="FK158" s="56"/>
      <c r="FL158" s="226" t="str">
        <f t="shared" si="483"/>
        <v>Farmland Restoration</v>
      </c>
      <c r="FM158" s="101"/>
      <c r="FN158" s="100"/>
      <c r="FO158" s="104"/>
      <c r="FP158" s="55"/>
      <c r="FQ158" s="56"/>
      <c r="FR158" s="176">
        <f t="shared" si="396"/>
        <v>0</v>
      </c>
      <c r="FS158" s="32"/>
      <c r="FT158" s="34"/>
      <c r="FU158" s="34"/>
      <c r="FV158" s="33"/>
      <c r="FW158" s="37"/>
    </row>
    <row r="159" spans="1:179" ht="12.6" customHeight="1">
      <c r="A159" s="1094"/>
      <c r="B159" s="195" t="s">
        <v>96</v>
      </c>
      <c r="C159" s="226" t="str">
        <f t="shared" si="455"/>
        <v>Perennial Bioenergy Crops</v>
      </c>
      <c r="D159" s="100"/>
      <c r="E159" s="100"/>
      <c r="F159" s="105"/>
      <c r="G159" s="54"/>
      <c r="H159" s="56"/>
      <c r="I159" s="226" t="str">
        <f t="shared" si="456"/>
        <v>Perennial Bioenergy Crops</v>
      </c>
      <c r="J159" s="100"/>
      <c r="K159" s="100"/>
      <c r="L159" s="105"/>
      <c r="M159" s="54"/>
      <c r="N159" s="56"/>
      <c r="O159" s="226" t="str">
        <f t="shared" si="457"/>
        <v>Perennial Bioenergy Crops</v>
      </c>
      <c r="P159" s="100"/>
      <c r="Q159" s="100"/>
      <c r="R159" s="105"/>
      <c r="S159" s="54"/>
      <c r="T159" s="56"/>
      <c r="U159" s="226" t="str">
        <f t="shared" si="458"/>
        <v>Perennial Bioenergy Crops</v>
      </c>
      <c r="V159" s="100"/>
      <c r="W159" s="100"/>
      <c r="X159" s="105"/>
      <c r="Y159" s="54"/>
      <c r="Z159" s="56"/>
      <c r="AA159" s="226" t="str">
        <f t="shared" si="459"/>
        <v>Perennial Bioenergy Crops</v>
      </c>
      <c r="AB159" s="100"/>
      <c r="AC159" s="100"/>
      <c r="AD159" s="105"/>
      <c r="AE159" s="54"/>
      <c r="AF159" s="56"/>
      <c r="AG159" s="226" t="str">
        <f t="shared" si="460"/>
        <v>Perennial Bioenergy Crops</v>
      </c>
      <c r="AH159" s="100"/>
      <c r="AI159" s="100"/>
      <c r="AJ159" s="105"/>
      <c r="AK159" s="54"/>
      <c r="AL159" s="56"/>
      <c r="AM159" s="226" t="str">
        <f t="shared" si="461"/>
        <v>Perennial Bioenergy Crops</v>
      </c>
      <c r="AN159" s="100"/>
      <c r="AO159" s="100"/>
      <c r="AP159" s="105"/>
      <c r="AQ159" s="54"/>
      <c r="AR159" s="56"/>
      <c r="AS159" s="176"/>
      <c r="AT159" s="226" t="str">
        <f t="shared" si="462"/>
        <v>Perennial Bioenergy Crops</v>
      </c>
      <c r="AU159" s="99"/>
      <c r="AV159" s="100"/>
      <c r="AW159" s="104"/>
      <c r="AX159" s="55"/>
      <c r="AY159" s="56"/>
      <c r="AZ159" s="226" t="str">
        <f t="shared" si="463"/>
        <v>Perennial Bioenergy Crops</v>
      </c>
      <c r="BA159" s="99"/>
      <c r="BB159" s="100"/>
      <c r="BC159" s="104"/>
      <c r="BD159" s="55"/>
      <c r="BE159" s="56"/>
      <c r="BF159" s="226" t="str">
        <f t="shared" si="464"/>
        <v>Perennial Bioenergy Crops</v>
      </c>
      <c r="BG159" s="99"/>
      <c r="BH159" s="100"/>
      <c r="BI159" s="104"/>
      <c r="BJ159" s="55"/>
      <c r="BK159" s="56"/>
      <c r="BL159" s="226" t="str">
        <f t="shared" si="465"/>
        <v>Perennial Bioenergy Crops</v>
      </c>
      <c r="BM159" s="99"/>
      <c r="BN159" s="100"/>
      <c r="BO159" s="104"/>
      <c r="BP159" s="55"/>
      <c r="BQ159" s="56"/>
      <c r="BR159" s="226" t="str">
        <f t="shared" si="466"/>
        <v>Perennial Bioenergy Crops</v>
      </c>
      <c r="BS159" s="99"/>
      <c r="BT159" s="100"/>
      <c r="BU159" s="104"/>
      <c r="BV159" s="55"/>
      <c r="BW159" s="56"/>
      <c r="BX159" s="226" t="str">
        <f t="shared" si="467"/>
        <v>Perennial Bioenergy Crops</v>
      </c>
      <c r="BY159" s="99"/>
      <c r="BZ159" s="100"/>
      <c r="CA159" s="104"/>
      <c r="CB159" s="55"/>
      <c r="CC159" s="56"/>
      <c r="CD159" s="226" t="str">
        <f t="shared" si="468"/>
        <v>Perennial Bioenergy Crops</v>
      </c>
      <c r="CE159" s="99"/>
      <c r="CF159" s="100"/>
      <c r="CG159" s="104"/>
      <c r="CH159" s="55"/>
      <c r="CI159" s="56"/>
      <c r="CJ159" s="176">
        <f t="shared" si="469"/>
        <v>0</v>
      </c>
      <c r="CK159" s="226" t="str">
        <f t="shared" si="470"/>
        <v>Perennial Bioenergy Crops</v>
      </c>
      <c r="CL159" s="99"/>
      <c r="CM159" s="100"/>
      <c r="CN159" s="104"/>
      <c r="CO159" s="55"/>
      <c r="CP159" s="56"/>
      <c r="CQ159" s="226" t="str">
        <f t="shared" si="471"/>
        <v>Perennial Bioenergy Crops</v>
      </c>
      <c r="CR159" s="102"/>
      <c r="CS159" s="103"/>
      <c r="CT159" s="106"/>
      <c r="CU159" s="41"/>
      <c r="CV159" s="42"/>
      <c r="CW159" s="226" t="str">
        <f t="shared" si="472"/>
        <v>Perennial Bioenergy Crops</v>
      </c>
      <c r="CX159" s="102"/>
      <c r="CY159" s="103"/>
      <c r="CZ159" s="106"/>
      <c r="DA159" s="41"/>
      <c r="DB159" s="42"/>
      <c r="DC159" s="226" t="str">
        <f t="shared" si="473"/>
        <v>Perennial Bioenergy Crops</v>
      </c>
      <c r="DD159" s="102"/>
      <c r="DE159" s="103"/>
      <c r="DF159" s="106"/>
      <c r="DG159" s="41"/>
      <c r="DH159" s="42"/>
      <c r="DI159" s="226" t="str">
        <f t="shared" si="474"/>
        <v>Perennial Bioenergy Crops</v>
      </c>
      <c r="DJ159" s="102"/>
      <c r="DK159" s="103"/>
      <c r="DL159" s="106"/>
      <c r="DM159" s="41"/>
      <c r="DN159" s="42"/>
      <c r="DO159" s="226" t="str">
        <f t="shared" si="475"/>
        <v>Perennial Bioenergy Crops</v>
      </c>
      <c r="DP159" s="102"/>
      <c r="DQ159" s="103"/>
      <c r="DR159" s="106"/>
      <c r="DS159" s="41"/>
      <c r="DT159" s="42"/>
      <c r="DU159" s="226" t="str">
        <f t="shared" si="476"/>
        <v>Perennial Bioenergy Crops</v>
      </c>
      <c r="DV159" s="102"/>
      <c r="DW159" s="103"/>
      <c r="DX159" s="106"/>
      <c r="DY159" s="41"/>
      <c r="DZ159" s="42"/>
      <c r="EA159" s="176">
        <f t="shared" si="395"/>
        <v>0</v>
      </c>
      <c r="EB159" s="226" t="str">
        <f t="shared" si="477"/>
        <v>Perennial Bioenergy Crops</v>
      </c>
      <c r="EC159" s="102"/>
      <c r="ED159" s="103"/>
      <c r="EE159" s="106"/>
      <c r="EF159" s="41"/>
      <c r="EG159" s="42"/>
      <c r="EH159" s="226" t="str">
        <f t="shared" si="478"/>
        <v>Perennial Bioenergy Crops</v>
      </c>
      <c r="EI159" s="99"/>
      <c r="EJ159" s="100"/>
      <c r="EK159" s="104"/>
      <c r="EL159" s="55"/>
      <c r="EM159" s="56"/>
      <c r="EN159" s="226" t="str">
        <f t="shared" si="479"/>
        <v>Perennial Bioenergy Crops</v>
      </c>
      <c r="EO159" s="102"/>
      <c r="EP159" s="103"/>
      <c r="EQ159" s="106"/>
      <c r="ER159" s="41"/>
      <c r="ES159" s="42"/>
      <c r="ET159" s="226" t="str">
        <f t="shared" si="480"/>
        <v>Perennial Bioenergy Crops</v>
      </c>
      <c r="EU159" s="102"/>
      <c r="EV159" s="103"/>
      <c r="EW159" s="106"/>
      <c r="EX159" s="41"/>
      <c r="EY159" s="42"/>
      <c r="EZ159" s="226" t="str">
        <f t="shared" si="481"/>
        <v>Perennial Bioenergy Crops</v>
      </c>
      <c r="FA159" s="99"/>
      <c r="FB159" s="100"/>
      <c r="FC159" s="104"/>
      <c r="FD159" s="55"/>
      <c r="FE159" s="56"/>
      <c r="FF159" s="226" t="str">
        <f t="shared" si="482"/>
        <v>Perennial Bioenergy Crops</v>
      </c>
      <c r="FG159" s="102"/>
      <c r="FH159" s="103"/>
      <c r="FI159" s="106"/>
      <c r="FJ159" s="41"/>
      <c r="FK159" s="42"/>
      <c r="FL159" s="226" t="str">
        <f t="shared" si="483"/>
        <v>Perennial Bioenergy Crops</v>
      </c>
      <c r="FM159" s="102"/>
      <c r="FN159" s="103"/>
      <c r="FO159" s="106"/>
      <c r="FP159" s="41"/>
      <c r="FQ159" s="42"/>
      <c r="FR159" s="176">
        <f t="shared" si="396"/>
        <v>0</v>
      </c>
      <c r="FS159" s="32"/>
      <c r="FT159" s="34"/>
      <c r="FU159" s="34"/>
      <c r="FV159" s="38"/>
      <c r="FW159" s="37"/>
    </row>
    <row r="160" spans="1:179" ht="12.6" customHeight="1">
      <c r="A160" s="1094"/>
      <c r="B160" s="195" t="s">
        <v>552</v>
      </c>
      <c r="C160" s="226" t="str">
        <f t="shared" si="455"/>
        <v>Livestock Feed</v>
      </c>
      <c r="D160" s="100"/>
      <c r="E160" s="100"/>
      <c r="F160" s="105"/>
      <c r="G160" s="54"/>
      <c r="H160" s="56"/>
      <c r="I160" s="226" t="str">
        <f t="shared" si="456"/>
        <v>Livestock Feed</v>
      </c>
      <c r="J160" s="100"/>
      <c r="K160" s="100"/>
      <c r="L160" s="105"/>
      <c r="M160" s="54"/>
      <c r="N160" s="56"/>
      <c r="O160" s="226" t="str">
        <f t="shared" si="457"/>
        <v>Livestock Feed</v>
      </c>
      <c r="P160" s="100"/>
      <c r="Q160" s="100"/>
      <c r="R160" s="105"/>
      <c r="S160" s="54"/>
      <c r="T160" s="56"/>
      <c r="U160" s="226" t="str">
        <f t="shared" si="458"/>
        <v>Livestock Feed</v>
      </c>
      <c r="V160" s="100"/>
      <c r="W160" s="100"/>
      <c r="X160" s="105"/>
      <c r="Y160" s="54"/>
      <c r="Z160" s="56"/>
      <c r="AA160" s="226" t="str">
        <f t="shared" si="459"/>
        <v>Livestock Feed</v>
      </c>
      <c r="AB160" s="100"/>
      <c r="AC160" s="100"/>
      <c r="AD160" s="105"/>
      <c r="AE160" s="54"/>
      <c r="AF160" s="56"/>
      <c r="AG160" s="226" t="str">
        <f t="shared" si="460"/>
        <v>Livestock Feed</v>
      </c>
      <c r="AH160" s="100"/>
      <c r="AI160" s="100"/>
      <c r="AJ160" s="105"/>
      <c r="AK160" s="54"/>
      <c r="AL160" s="56"/>
      <c r="AM160" s="226" t="str">
        <f t="shared" si="461"/>
        <v>Livestock Feed</v>
      </c>
      <c r="AN160" s="100"/>
      <c r="AO160" s="100"/>
      <c r="AP160" s="105"/>
      <c r="AQ160" s="54"/>
      <c r="AR160" s="56"/>
      <c r="AS160" s="176"/>
      <c r="AT160" s="226" t="str">
        <f t="shared" si="462"/>
        <v>Livestock Feed</v>
      </c>
      <c r="AU160" s="99"/>
      <c r="AV160" s="100"/>
      <c r="AW160" s="104"/>
      <c r="AX160" s="55"/>
      <c r="AY160" s="56"/>
      <c r="AZ160" s="226" t="str">
        <f t="shared" si="463"/>
        <v>Livestock Feed</v>
      </c>
      <c r="BA160" s="99"/>
      <c r="BB160" s="100"/>
      <c r="BC160" s="104"/>
      <c r="BD160" s="55"/>
      <c r="BE160" s="56"/>
      <c r="BF160" s="226" t="str">
        <f t="shared" si="464"/>
        <v>Livestock Feed</v>
      </c>
      <c r="BG160" s="99"/>
      <c r="BH160" s="100"/>
      <c r="BI160" s="104"/>
      <c r="BJ160" s="55"/>
      <c r="BK160" s="56"/>
      <c r="BL160" s="226" t="str">
        <f t="shared" si="465"/>
        <v>Livestock Feed</v>
      </c>
      <c r="BM160" s="99"/>
      <c r="BN160" s="100"/>
      <c r="BO160" s="104"/>
      <c r="BP160" s="55"/>
      <c r="BQ160" s="56"/>
      <c r="BR160" s="226" t="str">
        <f t="shared" si="466"/>
        <v>Livestock Feed</v>
      </c>
      <c r="BS160" s="99"/>
      <c r="BT160" s="100"/>
      <c r="BU160" s="104"/>
      <c r="BV160" s="55"/>
      <c r="BW160" s="56"/>
      <c r="BX160" s="226" t="str">
        <f t="shared" si="467"/>
        <v>Livestock Feed</v>
      </c>
      <c r="BY160" s="99"/>
      <c r="BZ160" s="100"/>
      <c r="CA160" s="104"/>
      <c r="CB160" s="55"/>
      <c r="CC160" s="56"/>
      <c r="CD160" s="226" t="str">
        <f t="shared" si="468"/>
        <v>Livestock Feed</v>
      </c>
      <c r="CE160" s="99"/>
      <c r="CF160" s="100"/>
      <c r="CG160" s="104"/>
      <c r="CH160" s="55"/>
      <c r="CI160" s="56"/>
      <c r="CJ160" s="176"/>
      <c r="CK160" s="226" t="str">
        <f t="shared" si="470"/>
        <v>Livestock Feed</v>
      </c>
      <c r="CL160" s="99"/>
      <c r="CM160" s="100"/>
      <c r="CN160" s="104"/>
      <c r="CO160" s="55"/>
      <c r="CP160" s="56"/>
      <c r="CQ160" s="226" t="str">
        <f t="shared" si="471"/>
        <v>Livestock Feed</v>
      </c>
      <c r="CR160" s="102"/>
      <c r="CS160" s="103"/>
      <c r="CT160" s="106"/>
      <c r="CU160" s="41"/>
      <c r="CV160" s="42"/>
      <c r="CW160" s="226" t="str">
        <f t="shared" si="472"/>
        <v>Livestock Feed</v>
      </c>
      <c r="CX160" s="102"/>
      <c r="CY160" s="103"/>
      <c r="CZ160" s="106"/>
      <c r="DA160" s="41"/>
      <c r="DB160" s="42"/>
      <c r="DC160" s="226" t="str">
        <f t="shared" si="473"/>
        <v>Livestock Feed</v>
      </c>
      <c r="DD160" s="102"/>
      <c r="DE160" s="103"/>
      <c r="DF160" s="106"/>
      <c r="DG160" s="41"/>
      <c r="DH160" s="42"/>
      <c r="DI160" s="226" t="str">
        <f t="shared" si="474"/>
        <v>Livestock Feed</v>
      </c>
      <c r="DJ160" s="102"/>
      <c r="DK160" s="103"/>
      <c r="DL160" s="106"/>
      <c r="DM160" s="41"/>
      <c r="DN160" s="42"/>
      <c r="DO160" s="226" t="str">
        <f t="shared" si="475"/>
        <v>Livestock Feed</v>
      </c>
      <c r="DP160" s="102"/>
      <c r="DQ160" s="103"/>
      <c r="DR160" s="106"/>
      <c r="DS160" s="41"/>
      <c r="DT160" s="42"/>
      <c r="DU160" s="226" t="str">
        <f t="shared" si="476"/>
        <v>Livestock Feed</v>
      </c>
      <c r="DV160" s="102"/>
      <c r="DW160" s="103"/>
      <c r="DX160" s="106"/>
      <c r="DY160" s="41"/>
      <c r="DZ160" s="42"/>
      <c r="EA160" s="176"/>
      <c r="EB160" s="226" t="str">
        <f t="shared" si="477"/>
        <v>Livestock Feed</v>
      </c>
      <c r="EC160" s="102"/>
      <c r="ED160" s="103"/>
      <c r="EE160" s="106"/>
      <c r="EF160" s="41"/>
      <c r="EG160" s="42"/>
      <c r="EH160" s="226" t="str">
        <f t="shared" si="478"/>
        <v>Livestock Feed</v>
      </c>
      <c r="EI160" s="99"/>
      <c r="EJ160" s="100"/>
      <c r="EK160" s="104"/>
      <c r="EL160" s="55"/>
      <c r="EM160" s="56"/>
      <c r="EN160" s="226" t="str">
        <f t="shared" si="479"/>
        <v>Livestock Feed</v>
      </c>
      <c r="EO160" s="102"/>
      <c r="EP160" s="103"/>
      <c r="EQ160" s="106"/>
      <c r="ER160" s="41"/>
      <c r="ES160" s="42"/>
      <c r="ET160" s="226" t="str">
        <f t="shared" si="480"/>
        <v>Livestock Feed</v>
      </c>
      <c r="EU160" s="102"/>
      <c r="EV160" s="103"/>
      <c r="EW160" s="106"/>
      <c r="EX160" s="41"/>
      <c r="EY160" s="42"/>
      <c r="EZ160" s="226" t="str">
        <f t="shared" si="481"/>
        <v>Livestock Feed</v>
      </c>
      <c r="FA160" s="99"/>
      <c r="FB160" s="100"/>
      <c r="FC160" s="104"/>
      <c r="FD160" s="55"/>
      <c r="FE160" s="56"/>
      <c r="FF160" s="226" t="str">
        <f t="shared" si="482"/>
        <v>Livestock Feed</v>
      </c>
      <c r="FG160" s="102"/>
      <c r="FH160" s="103"/>
      <c r="FI160" s="106"/>
      <c r="FJ160" s="41"/>
      <c r="FK160" s="42"/>
      <c r="FL160" s="226" t="str">
        <f t="shared" si="483"/>
        <v>Livestock Feed</v>
      </c>
      <c r="FM160" s="102"/>
      <c r="FN160" s="103"/>
      <c r="FO160" s="106"/>
      <c r="FP160" s="41"/>
      <c r="FQ160" s="42"/>
      <c r="FR160" s="176"/>
      <c r="FS160" s="32"/>
      <c r="FT160" s="34"/>
      <c r="FU160" s="34"/>
      <c r="FV160" s="38"/>
      <c r="FW160" s="37"/>
    </row>
    <row r="161" spans="1:179" ht="12.6" customHeight="1">
      <c r="A161" s="1094"/>
      <c r="B161" s="195" t="s">
        <v>1</v>
      </c>
      <c r="C161" s="226" t="str">
        <f t="shared" si="455"/>
        <v>SRI</v>
      </c>
      <c r="D161" s="100"/>
      <c r="E161" s="100"/>
      <c r="F161" s="105"/>
      <c r="G161" s="54"/>
      <c r="H161" s="56"/>
      <c r="I161" s="226" t="str">
        <f t="shared" si="456"/>
        <v>SRI</v>
      </c>
      <c r="J161" s="100"/>
      <c r="K161" s="100"/>
      <c r="L161" s="105"/>
      <c r="M161" s="54"/>
      <c r="N161" s="56"/>
      <c r="O161" s="226" t="str">
        <f t="shared" si="457"/>
        <v>SRI</v>
      </c>
      <c r="P161" s="100"/>
      <c r="Q161" s="100"/>
      <c r="R161" s="105"/>
      <c r="S161" s="54"/>
      <c r="T161" s="56"/>
      <c r="U161" s="226" t="str">
        <f t="shared" si="458"/>
        <v>SRI</v>
      </c>
      <c r="V161" s="100"/>
      <c r="W161" s="100"/>
      <c r="X161" s="105"/>
      <c r="Y161" s="54"/>
      <c r="Z161" s="56"/>
      <c r="AA161" s="226" t="str">
        <f t="shared" si="459"/>
        <v>SRI</v>
      </c>
      <c r="AB161" s="100"/>
      <c r="AC161" s="100"/>
      <c r="AD161" s="105"/>
      <c r="AE161" s="54"/>
      <c r="AF161" s="56"/>
      <c r="AG161" s="226" t="str">
        <f t="shared" si="460"/>
        <v>SRI</v>
      </c>
      <c r="AH161" s="100"/>
      <c r="AI161" s="100"/>
      <c r="AJ161" s="105"/>
      <c r="AK161" s="54"/>
      <c r="AL161" s="56"/>
      <c r="AM161" s="226" t="str">
        <f t="shared" si="461"/>
        <v>SRI</v>
      </c>
      <c r="AN161" s="100"/>
      <c r="AO161" s="100"/>
      <c r="AP161" s="105"/>
      <c r="AQ161" s="54"/>
      <c r="AR161" s="56"/>
      <c r="AS161" s="176"/>
      <c r="AT161" s="226" t="str">
        <f t="shared" si="462"/>
        <v>SRI</v>
      </c>
      <c r="AU161" s="100"/>
      <c r="AV161" s="100"/>
      <c r="AW161" s="105"/>
      <c r="AX161" s="55"/>
      <c r="AY161" s="56"/>
      <c r="AZ161" s="226" t="str">
        <f t="shared" si="463"/>
        <v>SRI</v>
      </c>
      <c r="BA161" s="100"/>
      <c r="BB161" s="100"/>
      <c r="BC161" s="105"/>
      <c r="BD161" s="55"/>
      <c r="BE161" s="56"/>
      <c r="BF161" s="226" t="str">
        <f t="shared" si="464"/>
        <v>SRI</v>
      </c>
      <c r="BG161" s="100"/>
      <c r="BH161" s="100"/>
      <c r="BI161" s="105"/>
      <c r="BJ161" s="55"/>
      <c r="BK161" s="56"/>
      <c r="BL161" s="226" t="str">
        <f t="shared" si="465"/>
        <v>SRI</v>
      </c>
      <c r="BM161" s="100"/>
      <c r="BN161" s="100"/>
      <c r="BO161" s="105"/>
      <c r="BP161" s="55"/>
      <c r="BQ161" s="56"/>
      <c r="BR161" s="226" t="str">
        <f t="shared" si="466"/>
        <v>SRI</v>
      </c>
      <c r="BS161" s="100"/>
      <c r="BT161" s="100"/>
      <c r="BU161" s="105"/>
      <c r="BV161" s="55"/>
      <c r="BW161" s="56"/>
      <c r="BX161" s="226" t="str">
        <f t="shared" si="467"/>
        <v>SRI</v>
      </c>
      <c r="BY161" s="100"/>
      <c r="BZ161" s="100"/>
      <c r="CA161" s="105"/>
      <c r="CB161" s="55"/>
      <c r="CC161" s="56"/>
      <c r="CD161" s="226" t="str">
        <f t="shared" si="468"/>
        <v>SRI</v>
      </c>
      <c r="CE161" s="100"/>
      <c r="CF161" s="100"/>
      <c r="CG161" s="105"/>
      <c r="CH161" s="55"/>
      <c r="CI161" s="56"/>
      <c r="CJ161" s="176">
        <f t="shared" si="469"/>
        <v>0</v>
      </c>
      <c r="CK161" s="226" t="str">
        <f t="shared" si="470"/>
        <v>SRI</v>
      </c>
      <c r="CL161" s="101"/>
      <c r="CM161" s="100"/>
      <c r="CN161" s="115"/>
      <c r="CO161" s="55"/>
      <c r="CP161" s="56"/>
      <c r="CQ161" s="226" t="str">
        <f t="shared" si="471"/>
        <v>SRI</v>
      </c>
      <c r="CR161" s="101"/>
      <c r="CS161" s="100"/>
      <c r="CT161" s="115"/>
      <c r="CU161" s="55"/>
      <c r="CV161" s="56"/>
      <c r="CW161" s="226" t="str">
        <f t="shared" si="472"/>
        <v>SRI</v>
      </c>
      <c r="CX161" s="119"/>
      <c r="CY161" s="103"/>
      <c r="CZ161" s="112"/>
      <c r="DA161" s="41"/>
      <c r="DB161" s="42"/>
      <c r="DC161" s="226" t="str">
        <f t="shared" si="473"/>
        <v>SRI</v>
      </c>
      <c r="DD161" s="119"/>
      <c r="DE161" s="103"/>
      <c r="DF161" s="112"/>
      <c r="DG161" s="41"/>
      <c r="DH161" s="42"/>
      <c r="DI161" s="226" t="str">
        <f t="shared" si="474"/>
        <v>SRI</v>
      </c>
      <c r="DJ161" s="101"/>
      <c r="DK161" s="100"/>
      <c r="DL161" s="115"/>
      <c r="DM161" s="55"/>
      <c r="DN161" s="56"/>
      <c r="DO161" s="226" t="str">
        <f t="shared" si="475"/>
        <v>SRI</v>
      </c>
      <c r="DP161" s="119"/>
      <c r="DQ161" s="103"/>
      <c r="DR161" s="112"/>
      <c r="DS161" s="41"/>
      <c r="DT161" s="42"/>
      <c r="DU161" s="226" t="str">
        <f t="shared" si="476"/>
        <v>SRI</v>
      </c>
      <c r="DV161" s="119"/>
      <c r="DW161" s="103"/>
      <c r="DX161" s="112"/>
      <c r="DY161" s="41"/>
      <c r="DZ161" s="42"/>
      <c r="EA161" s="176">
        <f t="shared" si="395"/>
        <v>0</v>
      </c>
      <c r="EB161" s="226" t="str">
        <f t="shared" si="477"/>
        <v>SRI</v>
      </c>
      <c r="EC161" s="101"/>
      <c r="ED161" s="100"/>
      <c r="EE161" s="115"/>
      <c r="EF161" s="55"/>
      <c r="EG161" s="56"/>
      <c r="EH161" s="226" t="str">
        <f t="shared" si="478"/>
        <v>SRI</v>
      </c>
      <c r="EI161" s="101"/>
      <c r="EJ161" s="100"/>
      <c r="EK161" s="115"/>
      <c r="EL161" s="55"/>
      <c r="EM161" s="56"/>
      <c r="EN161" s="226" t="str">
        <f t="shared" si="479"/>
        <v>SRI</v>
      </c>
      <c r="EO161" s="119"/>
      <c r="EP161" s="103"/>
      <c r="EQ161" s="112"/>
      <c r="ER161" s="41"/>
      <c r="ES161" s="42"/>
      <c r="ET161" s="226" t="str">
        <f t="shared" si="480"/>
        <v>SRI</v>
      </c>
      <c r="EU161" s="119"/>
      <c r="EV161" s="103"/>
      <c r="EW161" s="112"/>
      <c r="EX161" s="41"/>
      <c r="EY161" s="42"/>
      <c r="EZ161" s="226" t="str">
        <f t="shared" si="481"/>
        <v>SRI</v>
      </c>
      <c r="FA161" s="101"/>
      <c r="FB161" s="100"/>
      <c r="FC161" s="115"/>
      <c r="FD161" s="55"/>
      <c r="FE161" s="56"/>
      <c r="FF161" s="226" t="str">
        <f t="shared" si="482"/>
        <v>SRI</v>
      </c>
      <c r="FG161" s="119"/>
      <c r="FH161" s="103"/>
      <c r="FI161" s="112"/>
      <c r="FJ161" s="41"/>
      <c r="FK161" s="42"/>
      <c r="FL161" s="226" t="str">
        <f t="shared" si="483"/>
        <v>SRI</v>
      </c>
      <c r="FM161" s="119"/>
      <c r="FN161" s="103"/>
      <c r="FO161" s="112"/>
      <c r="FP161" s="41"/>
      <c r="FQ161" s="42"/>
      <c r="FR161" s="176">
        <f t="shared" si="396"/>
        <v>0</v>
      </c>
      <c r="FS161" s="34"/>
      <c r="FT161" s="34"/>
      <c r="FU161" s="34"/>
      <c r="FV161" s="38"/>
      <c r="FW161" s="37"/>
    </row>
    <row r="162" spans="1:179" ht="12.6" customHeight="1">
      <c r="A162" s="1094"/>
      <c r="B162" s="195" t="s">
        <v>90</v>
      </c>
      <c r="C162" s="226" t="str">
        <f t="shared" si="455"/>
        <v>Improved Rice</v>
      </c>
      <c r="D162" s="100"/>
      <c r="E162" s="100"/>
      <c r="F162" s="105"/>
      <c r="G162" s="54"/>
      <c r="H162" s="56"/>
      <c r="I162" s="226" t="str">
        <f t="shared" si="456"/>
        <v>Improved Rice</v>
      </c>
      <c r="J162" s="100"/>
      <c r="K162" s="100"/>
      <c r="L162" s="105"/>
      <c r="M162" s="54"/>
      <c r="N162" s="56"/>
      <c r="O162" s="226" t="str">
        <f t="shared" si="457"/>
        <v>Improved Rice</v>
      </c>
      <c r="P162" s="100"/>
      <c r="Q162" s="100"/>
      <c r="R162" s="105"/>
      <c r="S162" s="54"/>
      <c r="T162" s="56"/>
      <c r="U162" s="226" t="str">
        <f t="shared" si="458"/>
        <v>Improved Rice</v>
      </c>
      <c r="V162" s="100"/>
      <c r="W162" s="100"/>
      <c r="X162" s="105"/>
      <c r="Y162" s="54"/>
      <c r="Z162" s="56"/>
      <c r="AA162" s="226" t="str">
        <f t="shared" si="459"/>
        <v>Improved Rice</v>
      </c>
      <c r="AB162" s="100"/>
      <c r="AC162" s="100"/>
      <c r="AD162" s="105"/>
      <c r="AE162" s="54"/>
      <c r="AF162" s="56"/>
      <c r="AG162" s="226" t="str">
        <f t="shared" si="460"/>
        <v>Improved Rice</v>
      </c>
      <c r="AH162" s="100"/>
      <c r="AI162" s="100"/>
      <c r="AJ162" s="105"/>
      <c r="AK162" s="54"/>
      <c r="AL162" s="56"/>
      <c r="AM162" s="226" t="str">
        <f t="shared" si="461"/>
        <v>Improved Rice</v>
      </c>
      <c r="AN162" s="100"/>
      <c r="AO162" s="100"/>
      <c r="AP162" s="105"/>
      <c r="AQ162" s="54"/>
      <c r="AR162" s="56"/>
      <c r="AS162" s="176"/>
      <c r="AT162" s="226" t="str">
        <f t="shared" si="462"/>
        <v>Improved Rice</v>
      </c>
      <c r="AU162" s="100"/>
      <c r="AV162" s="100"/>
      <c r="AW162" s="105"/>
      <c r="AX162" s="55"/>
      <c r="AY162" s="56"/>
      <c r="AZ162" s="226" t="str">
        <f t="shared" si="463"/>
        <v>Improved Rice</v>
      </c>
      <c r="BA162" s="100"/>
      <c r="BB162" s="100"/>
      <c r="BC162" s="105"/>
      <c r="BD162" s="55"/>
      <c r="BE162" s="56"/>
      <c r="BF162" s="226" t="str">
        <f t="shared" si="464"/>
        <v>Improved Rice</v>
      </c>
      <c r="BG162" s="100"/>
      <c r="BH162" s="100"/>
      <c r="BI162" s="105"/>
      <c r="BJ162" s="55"/>
      <c r="BK162" s="56"/>
      <c r="BL162" s="226" t="str">
        <f t="shared" si="465"/>
        <v>Improved Rice</v>
      </c>
      <c r="BM162" s="100"/>
      <c r="BN162" s="100"/>
      <c r="BO162" s="105"/>
      <c r="BP162" s="54"/>
      <c r="BQ162" s="56"/>
      <c r="BR162" s="226" t="str">
        <f t="shared" si="466"/>
        <v>Improved Rice</v>
      </c>
      <c r="BS162" s="100"/>
      <c r="BT162" s="100"/>
      <c r="BU162" s="105"/>
      <c r="BV162" s="54"/>
      <c r="BW162" s="56"/>
      <c r="BX162" s="226" t="str">
        <f t="shared" si="467"/>
        <v>Improved Rice</v>
      </c>
      <c r="BY162" s="100"/>
      <c r="BZ162" s="100"/>
      <c r="CA162" s="105"/>
      <c r="CB162" s="54"/>
      <c r="CC162" s="56"/>
      <c r="CD162" s="226" t="str">
        <f t="shared" si="468"/>
        <v>Improved Rice</v>
      </c>
      <c r="CE162" s="100"/>
      <c r="CF162" s="100"/>
      <c r="CG162" s="105"/>
      <c r="CH162" s="54"/>
      <c r="CI162" s="56"/>
      <c r="CJ162" s="176">
        <f t="shared" si="469"/>
        <v>0</v>
      </c>
      <c r="CK162" s="226" t="str">
        <f t="shared" si="470"/>
        <v>Improved Rice</v>
      </c>
      <c r="CL162" s="101"/>
      <c r="CM162" s="100"/>
      <c r="CN162" s="115"/>
      <c r="CO162" s="55"/>
      <c r="CP162" s="56"/>
      <c r="CQ162" s="226" t="str">
        <f t="shared" si="471"/>
        <v>Improved Rice</v>
      </c>
      <c r="CR162" s="101"/>
      <c r="CS162" s="100"/>
      <c r="CT162" s="115"/>
      <c r="CU162" s="55"/>
      <c r="CV162" s="56"/>
      <c r="CW162" s="226" t="str">
        <f t="shared" si="472"/>
        <v>Improved Rice</v>
      </c>
      <c r="CX162" s="119"/>
      <c r="CY162" s="103"/>
      <c r="CZ162" s="112"/>
      <c r="DA162" s="41"/>
      <c r="DB162" s="42"/>
      <c r="DC162" s="226" t="str">
        <f t="shared" si="473"/>
        <v>Improved Rice</v>
      </c>
      <c r="DD162" s="119"/>
      <c r="DE162" s="103"/>
      <c r="DF162" s="112"/>
      <c r="DG162" s="41"/>
      <c r="DH162" s="42"/>
      <c r="DI162" s="226" t="str">
        <f t="shared" si="474"/>
        <v>Improved Rice</v>
      </c>
      <c r="DJ162" s="101"/>
      <c r="DK162" s="100"/>
      <c r="DL162" s="115"/>
      <c r="DM162" s="55"/>
      <c r="DN162" s="56"/>
      <c r="DO162" s="226" t="str">
        <f t="shared" si="475"/>
        <v>Improved Rice</v>
      </c>
      <c r="DP162" s="119"/>
      <c r="DQ162" s="103"/>
      <c r="DR162" s="112"/>
      <c r="DS162" s="41"/>
      <c r="DT162" s="42"/>
      <c r="DU162" s="226" t="str">
        <f t="shared" si="476"/>
        <v>Improved Rice</v>
      </c>
      <c r="DV162" s="119"/>
      <c r="DW162" s="103"/>
      <c r="DX162" s="112"/>
      <c r="DY162" s="41"/>
      <c r="DZ162" s="42"/>
      <c r="EA162" s="176">
        <f t="shared" si="395"/>
        <v>0</v>
      </c>
      <c r="EB162" s="226" t="str">
        <f t="shared" si="477"/>
        <v>Improved Rice</v>
      </c>
      <c r="EC162" s="101"/>
      <c r="ED162" s="100"/>
      <c r="EE162" s="115"/>
      <c r="EF162" s="55"/>
      <c r="EG162" s="56"/>
      <c r="EH162" s="226" t="str">
        <f t="shared" si="478"/>
        <v>Improved Rice</v>
      </c>
      <c r="EI162" s="101"/>
      <c r="EJ162" s="100"/>
      <c r="EK162" s="115"/>
      <c r="EL162" s="55"/>
      <c r="EM162" s="56"/>
      <c r="EN162" s="226" t="str">
        <f t="shared" si="479"/>
        <v>Improved Rice</v>
      </c>
      <c r="EO162" s="119"/>
      <c r="EP162" s="103"/>
      <c r="EQ162" s="112"/>
      <c r="ER162" s="41"/>
      <c r="ES162" s="42"/>
      <c r="ET162" s="226" t="str">
        <f t="shared" si="480"/>
        <v>Improved Rice</v>
      </c>
      <c r="EU162" s="119"/>
      <c r="EV162" s="103"/>
      <c r="EW162" s="112"/>
      <c r="EX162" s="41"/>
      <c r="EY162" s="42"/>
      <c r="EZ162" s="226" t="str">
        <f t="shared" si="481"/>
        <v>Improved Rice</v>
      </c>
      <c r="FA162" s="101"/>
      <c r="FB162" s="100"/>
      <c r="FC162" s="115"/>
      <c r="FD162" s="55"/>
      <c r="FE162" s="56"/>
      <c r="FF162" s="226" t="str">
        <f t="shared" si="482"/>
        <v>Improved Rice</v>
      </c>
      <c r="FG162" s="119"/>
      <c r="FH162" s="103"/>
      <c r="FI162" s="112"/>
      <c r="FJ162" s="41"/>
      <c r="FK162" s="42"/>
      <c r="FL162" s="226" t="str">
        <f t="shared" si="483"/>
        <v>Improved Rice</v>
      </c>
      <c r="FM162" s="119"/>
      <c r="FN162" s="103"/>
      <c r="FO162" s="112"/>
      <c r="FP162" s="41"/>
      <c r="FQ162" s="42"/>
      <c r="FR162" s="176">
        <f t="shared" si="396"/>
        <v>0</v>
      </c>
      <c r="FS162" s="34"/>
      <c r="FT162" s="34"/>
      <c r="FU162" s="34"/>
      <c r="FV162" s="38"/>
      <c r="FW162" s="37"/>
    </row>
    <row r="163" spans="1:179" ht="12.6" customHeight="1">
      <c r="A163" s="1094"/>
      <c r="B163" s="222" t="s">
        <v>86</v>
      </c>
      <c r="C163" s="226" t="str">
        <f t="shared" si="397"/>
        <v>Conservation Agriculture</v>
      </c>
      <c r="D163" s="100"/>
      <c r="E163" s="100"/>
      <c r="F163" s="105"/>
      <c r="G163" s="54"/>
      <c r="H163" s="56"/>
      <c r="I163" s="226" t="str">
        <f t="shared" si="398"/>
        <v>Conservation Agriculture</v>
      </c>
      <c r="J163" s="100"/>
      <c r="K163" s="100"/>
      <c r="L163" s="105"/>
      <c r="M163" s="54"/>
      <c r="N163" s="56"/>
      <c r="O163" s="226" t="str">
        <f t="shared" si="399"/>
        <v>Conservation Agriculture</v>
      </c>
      <c r="P163" s="100"/>
      <c r="Q163" s="100"/>
      <c r="R163" s="105"/>
      <c r="S163" s="54"/>
      <c r="T163" s="56"/>
      <c r="U163" s="226" t="str">
        <f t="shared" si="400"/>
        <v>Conservation Agriculture</v>
      </c>
      <c r="V163" s="100"/>
      <c r="W163" s="100"/>
      <c r="X163" s="105"/>
      <c r="Y163" s="54"/>
      <c r="Z163" s="56"/>
      <c r="AA163" s="226" t="str">
        <f t="shared" si="401"/>
        <v>Conservation Agriculture</v>
      </c>
      <c r="AB163" s="100"/>
      <c r="AC163" s="100"/>
      <c r="AD163" s="105"/>
      <c r="AE163" s="54"/>
      <c r="AF163" s="56"/>
      <c r="AG163" s="226" t="str">
        <f t="shared" si="402"/>
        <v>Conservation Agriculture</v>
      </c>
      <c r="AH163" s="100"/>
      <c r="AI163" s="100"/>
      <c r="AJ163" s="105"/>
      <c r="AK163" s="54"/>
      <c r="AL163" s="56"/>
      <c r="AM163" s="226" t="str">
        <f t="shared" si="403"/>
        <v>Conservation Agriculture</v>
      </c>
      <c r="AN163" s="100"/>
      <c r="AO163" s="100"/>
      <c r="AP163" s="105"/>
      <c r="AQ163" s="54"/>
      <c r="AR163" s="56"/>
      <c r="AS163" s="176"/>
      <c r="AT163" s="226" t="str">
        <f t="shared" si="404"/>
        <v>Conservation Agriculture</v>
      </c>
      <c r="AU163" s="100"/>
      <c r="AV163" s="100"/>
      <c r="AW163" s="105"/>
      <c r="AX163" s="55"/>
      <c r="AY163" s="56"/>
      <c r="AZ163" s="226" t="str">
        <f t="shared" si="405"/>
        <v>Conservation Agriculture</v>
      </c>
      <c r="BA163" s="100"/>
      <c r="BB163" s="100"/>
      <c r="BC163" s="105"/>
      <c r="BD163" s="55"/>
      <c r="BE163" s="56"/>
      <c r="BF163" s="226" t="str">
        <f t="shared" si="406"/>
        <v>Conservation Agriculture</v>
      </c>
      <c r="BG163" s="100"/>
      <c r="BH163" s="100"/>
      <c r="BI163" s="105"/>
      <c r="BJ163" s="55"/>
      <c r="BK163" s="56"/>
      <c r="BL163" s="226" t="str">
        <f t="shared" si="407"/>
        <v>Conservation Agriculture</v>
      </c>
      <c r="BM163" s="100"/>
      <c r="BN163" s="100"/>
      <c r="BO163" s="105"/>
      <c r="BP163" s="55"/>
      <c r="BQ163" s="56"/>
      <c r="BR163" s="226" t="str">
        <f t="shared" si="408"/>
        <v>Conservation Agriculture</v>
      </c>
      <c r="BS163" s="100"/>
      <c r="BT163" s="100"/>
      <c r="BU163" s="105"/>
      <c r="BV163" s="55"/>
      <c r="BW163" s="56"/>
      <c r="BX163" s="226" t="str">
        <f t="shared" si="409"/>
        <v>Conservation Agriculture</v>
      </c>
      <c r="BY163" s="100"/>
      <c r="BZ163" s="100"/>
      <c r="CA163" s="105"/>
      <c r="CB163" s="55"/>
      <c r="CC163" s="56"/>
      <c r="CD163" s="226" t="str">
        <f t="shared" si="410"/>
        <v>Conservation Agriculture</v>
      </c>
      <c r="CE163" s="100"/>
      <c r="CF163" s="100"/>
      <c r="CG163" s="105"/>
      <c r="CH163" s="55"/>
      <c r="CI163" s="56"/>
      <c r="CJ163" s="176">
        <f t="shared" si="454"/>
        <v>0</v>
      </c>
      <c r="CK163" s="226" t="str">
        <f t="shared" si="411"/>
        <v>Conservation Agriculture</v>
      </c>
      <c r="CL163" s="101"/>
      <c r="CM163" s="100"/>
      <c r="CN163" s="115"/>
      <c r="CO163" s="55"/>
      <c r="CP163" s="56"/>
      <c r="CQ163" s="226" t="str">
        <f t="shared" si="412"/>
        <v>Conservation Agriculture</v>
      </c>
      <c r="CR163" s="101"/>
      <c r="CS163" s="100"/>
      <c r="CT163" s="115"/>
      <c r="CU163" s="55"/>
      <c r="CV163" s="56"/>
      <c r="CW163" s="226" t="str">
        <f t="shared" si="413"/>
        <v>Conservation Agriculture</v>
      </c>
      <c r="CX163" s="101"/>
      <c r="CY163" s="100"/>
      <c r="CZ163" s="115"/>
      <c r="DA163" s="55"/>
      <c r="DB163" s="56"/>
      <c r="DC163" s="226" t="str">
        <f t="shared" si="414"/>
        <v>Conservation Agriculture</v>
      </c>
      <c r="DD163" s="119"/>
      <c r="DE163" s="103"/>
      <c r="DF163" s="112"/>
      <c r="DG163" s="41"/>
      <c r="DH163" s="42"/>
      <c r="DI163" s="226" t="str">
        <f t="shared" si="415"/>
        <v>Conservation Agriculture</v>
      </c>
      <c r="DJ163" s="101"/>
      <c r="DK163" s="100"/>
      <c r="DL163" s="115"/>
      <c r="DM163" s="55"/>
      <c r="DN163" s="56"/>
      <c r="DO163" s="226" t="str">
        <f t="shared" si="416"/>
        <v>Conservation Agriculture</v>
      </c>
      <c r="DP163" s="101"/>
      <c r="DQ163" s="100"/>
      <c r="DR163" s="115"/>
      <c r="DS163" s="55"/>
      <c r="DT163" s="56"/>
      <c r="DU163" s="226" t="str">
        <f t="shared" si="417"/>
        <v>Conservation Agriculture</v>
      </c>
      <c r="DV163" s="119"/>
      <c r="DW163" s="103"/>
      <c r="DX163" s="112"/>
      <c r="DY163" s="41"/>
      <c r="DZ163" s="42"/>
      <c r="EA163" s="176">
        <f t="shared" si="395"/>
        <v>0</v>
      </c>
      <c r="EB163" s="226" t="str">
        <f t="shared" si="418"/>
        <v>Conservation Agriculture</v>
      </c>
      <c r="EC163" s="101"/>
      <c r="ED163" s="100"/>
      <c r="EE163" s="115"/>
      <c r="EF163" s="55"/>
      <c r="EG163" s="56"/>
      <c r="EH163" s="226" t="str">
        <f t="shared" si="419"/>
        <v>Conservation Agriculture</v>
      </c>
      <c r="EI163" s="101"/>
      <c r="EJ163" s="100"/>
      <c r="EK163" s="115"/>
      <c r="EL163" s="55"/>
      <c r="EM163" s="56"/>
      <c r="EN163" s="226" t="str">
        <f t="shared" si="420"/>
        <v>Conservation Agriculture</v>
      </c>
      <c r="EO163" s="101"/>
      <c r="EP163" s="100"/>
      <c r="EQ163" s="115"/>
      <c r="ER163" s="55"/>
      <c r="ES163" s="56"/>
      <c r="ET163" s="226" t="str">
        <f t="shared" si="421"/>
        <v>Conservation Agriculture</v>
      </c>
      <c r="EU163" s="119"/>
      <c r="EV163" s="103"/>
      <c r="EW163" s="112"/>
      <c r="EX163" s="41"/>
      <c r="EY163" s="42"/>
      <c r="EZ163" s="226" t="str">
        <f t="shared" si="422"/>
        <v>Conservation Agriculture</v>
      </c>
      <c r="FA163" s="101"/>
      <c r="FB163" s="100"/>
      <c r="FC163" s="115"/>
      <c r="FD163" s="55"/>
      <c r="FE163" s="56"/>
      <c r="FF163" s="226" t="str">
        <f t="shared" si="423"/>
        <v>Conservation Agriculture</v>
      </c>
      <c r="FG163" s="101"/>
      <c r="FH163" s="100"/>
      <c r="FI163" s="115"/>
      <c r="FJ163" s="55"/>
      <c r="FK163" s="56"/>
      <c r="FL163" s="226" t="str">
        <f t="shared" si="424"/>
        <v>Conservation Agriculture</v>
      </c>
      <c r="FM163" s="119"/>
      <c r="FN163" s="103"/>
      <c r="FO163" s="112"/>
      <c r="FP163" s="41"/>
      <c r="FQ163" s="42"/>
      <c r="FR163" s="176">
        <f t="shared" si="396"/>
        <v>0</v>
      </c>
      <c r="FS163" s="34"/>
      <c r="FT163" s="34"/>
      <c r="FU163" s="34"/>
      <c r="FV163" s="38"/>
      <c r="FW163" s="37"/>
    </row>
    <row r="164" spans="1:179" ht="12.6" customHeight="1">
      <c r="A164" s="1094"/>
      <c r="B164" s="195" t="s">
        <v>87</v>
      </c>
      <c r="C164" s="226" t="str">
        <f t="shared" si="397"/>
        <v>Regenerative Agriculture</v>
      </c>
      <c r="D164" s="100"/>
      <c r="E164" s="100"/>
      <c r="F164" s="105"/>
      <c r="G164" s="54"/>
      <c r="H164" s="56"/>
      <c r="I164" s="226" t="str">
        <f t="shared" si="398"/>
        <v>Regenerative Agriculture</v>
      </c>
      <c r="J164" s="100"/>
      <c r="K164" s="100"/>
      <c r="L164" s="105"/>
      <c r="M164" s="54"/>
      <c r="N164" s="56"/>
      <c r="O164" s="226" t="str">
        <f t="shared" si="399"/>
        <v>Regenerative Agriculture</v>
      </c>
      <c r="P164" s="100"/>
      <c r="Q164" s="100"/>
      <c r="R164" s="105"/>
      <c r="S164" s="54"/>
      <c r="T164" s="56"/>
      <c r="U164" s="226" t="str">
        <f t="shared" si="400"/>
        <v>Regenerative Agriculture</v>
      </c>
      <c r="V164" s="100"/>
      <c r="W164" s="100"/>
      <c r="X164" s="105"/>
      <c r="Y164" s="54"/>
      <c r="Z164" s="56"/>
      <c r="AA164" s="226" t="str">
        <f t="shared" si="401"/>
        <v>Regenerative Agriculture</v>
      </c>
      <c r="AB164" s="100"/>
      <c r="AC164" s="100"/>
      <c r="AD164" s="105"/>
      <c r="AE164" s="54"/>
      <c r="AF164" s="56"/>
      <c r="AG164" s="226" t="str">
        <f t="shared" si="402"/>
        <v>Regenerative Agriculture</v>
      </c>
      <c r="AH164" s="100"/>
      <c r="AI164" s="100"/>
      <c r="AJ164" s="105"/>
      <c r="AK164" s="54"/>
      <c r="AL164" s="56"/>
      <c r="AM164" s="226" t="str">
        <f t="shared" si="403"/>
        <v>Regenerative Agriculture</v>
      </c>
      <c r="AN164" s="100"/>
      <c r="AO164" s="100"/>
      <c r="AP164" s="105"/>
      <c r="AQ164" s="54"/>
      <c r="AR164" s="56"/>
      <c r="AS164" s="176"/>
      <c r="AT164" s="226" t="str">
        <f t="shared" si="404"/>
        <v>Regenerative Agriculture</v>
      </c>
      <c r="AU164" s="100"/>
      <c r="AV164" s="100"/>
      <c r="AW164" s="105"/>
      <c r="AX164" s="55"/>
      <c r="AY164" s="56"/>
      <c r="AZ164" s="226" t="str">
        <f t="shared" si="405"/>
        <v>Regenerative Agriculture</v>
      </c>
      <c r="BA164" s="100"/>
      <c r="BB164" s="100"/>
      <c r="BC164" s="105"/>
      <c r="BD164" s="55"/>
      <c r="BE164" s="56"/>
      <c r="BF164" s="226" t="str">
        <f t="shared" si="406"/>
        <v>Regenerative Agriculture</v>
      </c>
      <c r="BG164" s="100"/>
      <c r="BH164" s="100"/>
      <c r="BI164" s="105"/>
      <c r="BJ164" s="55"/>
      <c r="BK164" s="56"/>
      <c r="BL164" s="226" t="str">
        <f t="shared" si="407"/>
        <v>Regenerative Agriculture</v>
      </c>
      <c r="BM164" s="100"/>
      <c r="BN164" s="100"/>
      <c r="BO164" s="105"/>
      <c r="BP164" s="55"/>
      <c r="BQ164" s="56"/>
      <c r="BR164" s="226" t="str">
        <f t="shared" si="408"/>
        <v>Regenerative Agriculture</v>
      </c>
      <c r="BS164" s="100"/>
      <c r="BT164" s="100"/>
      <c r="BU164" s="105"/>
      <c r="BV164" s="55"/>
      <c r="BW164" s="56"/>
      <c r="BX164" s="226" t="str">
        <f t="shared" si="409"/>
        <v>Regenerative Agriculture</v>
      </c>
      <c r="BY164" s="100"/>
      <c r="BZ164" s="100"/>
      <c r="CA164" s="105"/>
      <c r="CB164" s="55"/>
      <c r="CC164" s="56"/>
      <c r="CD164" s="226" t="str">
        <f t="shared" si="410"/>
        <v>Regenerative Agriculture</v>
      </c>
      <c r="CE164" s="100"/>
      <c r="CF164" s="100"/>
      <c r="CG164" s="105"/>
      <c r="CH164" s="55"/>
      <c r="CI164" s="56"/>
      <c r="CJ164" s="176">
        <f t="shared" si="454"/>
        <v>0</v>
      </c>
      <c r="CK164" s="226" t="str">
        <f t="shared" si="411"/>
        <v>Regenerative Agriculture</v>
      </c>
      <c r="CL164" s="127">
        <f>'Advance Control'!$F159</f>
        <v>1.0042941285159587E-2</v>
      </c>
      <c r="CM164" s="126">
        <f>CL164*CK172</f>
        <v>3.9560160059313419E-2</v>
      </c>
      <c r="CN164" s="111">
        <f>'Advance Control'!$I$159</f>
        <v>0.5710238079433162</v>
      </c>
      <c r="CO164" s="51">
        <f t="shared" ref="CO164" si="484">(CL164+CN164)</f>
        <v>0.58106674922847579</v>
      </c>
      <c r="CP164" s="52">
        <f>CN164*CK172</f>
        <v>2.2493204528933251</v>
      </c>
      <c r="CQ164" s="226" t="str">
        <f t="shared" si="412"/>
        <v>Regenerative Agriculture</v>
      </c>
      <c r="CR164" s="127">
        <f>'Advance Control'!$F159</f>
        <v>1.0042941285159587E-2</v>
      </c>
      <c r="CS164" s="126">
        <f>CR164*CQ172</f>
        <v>1.6204305849487562E-2</v>
      </c>
      <c r="CT164" s="111">
        <f>'Advance Control'!$I$159</f>
        <v>0.5710238079433162</v>
      </c>
      <c r="CU164" s="51">
        <f t="shared" ref="CU164" si="485">(CR164+CT164)</f>
        <v>0.58106674922847579</v>
      </c>
      <c r="CV164" s="52">
        <f>CT164*CQ172</f>
        <v>0.9213480561641566</v>
      </c>
      <c r="CW164" s="226" t="str">
        <f t="shared" si="413"/>
        <v>Regenerative Agriculture</v>
      </c>
      <c r="CX164" s="127">
        <f>'Advance Control'!$F159</f>
        <v>1.0042941285159587E-2</v>
      </c>
      <c r="CY164" s="126">
        <f>CX164*CW172</f>
        <v>2.8207408328802027E-3</v>
      </c>
      <c r="CZ164" s="111">
        <f>'Advance Control'!$I$159</f>
        <v>0.5710238079433162</v>
      </c>
      <c r="DA164" s="51">
        <f t="shared" ref="DA164" si="486">(CX164+CZ164)</f>
        <v>0.58106674922847579</v>
      </c>
      <c r="DB164" s="52">
        <f>CZ164*CW172</f>
        <v>0.16038231488942334</v>
      </c>
      <c r="DC164" s="226" t="str">
        <f t="shared" si="414"/>
        <v>Regenerative Agriculture</v>
      </c>
      <c r="DD164" s="119"/>
      <c r="DE164" s="103"/>
      <c r="DF164" s="112"/>
      <c r="DG164" s="41"/>
      <c r="DH164" s="42"/>
      <c r="DI164" s="226" t="str">
        <f t="shared" si="415"/>
        <v>Regenerative Agriculture</v>
      </c>
      <c r="DJ164" s="127"/>
      <c r="DK164" s="126"/>
      <c r="DL164" s="115"/>
      <c r="DM164" s="51"/>
      <c r="DN164" s="52"/>
      <c r="DO164" s="226" t="str">
        <f t="shared" si="416"/>
        <v>Regenerative Agriculture</v>
      </c>
      <c r="DP164" s="127"/>
      <c r="DQ164" s="126"/>
      <c r="DR164" s="115"/>
      <c r="DS164" s="51"/>
      <c r="DT164" s="52"/>
      <c r="DU164" s="226" t="str">
        <f t="shared" si="417"/>
        <v>Regenerative Agriculture</v>
      </c>
      <c r="DV164" s="119"/>
      <c r="DW164" s="103"/>
      <c r="DX164" s="112"/>
      <c r="DY164" s="41"/>
      <c r="DZ164" s="42"/>
      <c r="EA164" s="176">
        <f t="shared" si="395"/>
        <v>3.3896360306885858</v>
      </c>
      <c r="EB164" s="226" t="str">
        <f t="shared" si="418"/>
        <v>Regenerative Agriculture</v>
      </c>
      <c r="EC164" s="127">
        <f>'Advance Control'!$F159</f>
        <v>1.0042941285159587E-2</v>
      </c>
      <c r="ED164" s="126">
        <f>EC164*EB172</f>
        <v>8.2220666479827162E-2</v>
      </c>
      <c r="EE164" s="111">
        <f>'Advance Control'!$I$159</f>
        <v>0.5710238079433162</v>
      </c>
      <c r="EF164" s="51">
        <f t="shared" ref="EF164" si="487">(EC164+EE164)</f>
        <v>0.58106674922847579</v>
      </c>
      <c r="EG164" s="52">
        <f>EE164*EB172</f>
        <v>4.6749210945130226</v>
      </c>
      <c r="EH164" s="226" t="str">
        <f t="shared" si="419"/>
        <v>Regenerative Agriculture</v>
      </c>
      <c r="EI164" s="127">
        <f>'Advance Control'!$F159</f>
        <v>1.0042941285159587E-2</v>
      </c>
      <c r="EJ164" s="126">
        <f>EI164*EH172</f>
        <v>6.8071869509055763E-2</v>
      </c>
      <c r="EK164" s="111">
        <f>'Advance Control'!$I$159</f>
        <v>0.5710238079433162</v>
      </c>
      <c r="EL164" s="51">
        <f t="shared" ref="EL164" si="488">(EI164+EK164)</f>
        <v>0.58106674922847579</v>
      </c>
      <c r="EM164" s="52">
        <f>EK164*EH172</f>
        <v>3.8704456231682403</v>
      </c>
      <c r="EN164" s="226" t="str">
        <f t="shared" si="420"/>
        <v>Regenerative Agriculture</v>
      </c>
      <c r="EO164" s="127">
        <f>'Advance Control'!$F159</f>
        <v>1.0042941285159587E-2</v>
      </c>
      <c r="EP164" s="126">
        <f>EO164*EN172</f>
        <v>8.3434747608848794E-2</v>
      </c>
      <c r="EQ164" s="111">
        <f>'Advance Control'!$I$159</f>
        <v>0.5710238079433162</v>
      </c>
      <c r="ER164" s="51">
        <f t="shared" ref="ER164" si="489">(EO164+EQ164)</f>
        <v>0.58106674922847579</v>
      </c>
      <c r="ES164" s="52">
        <f>EQ164*EN172</f>
        <v>4.7439515916314816</v>
      </c>
      <c r="ET164" s="226" t="str">
        <f t="shared" si="421"/>
        <v>Regenerative Agriculture</v>
      </c>
      <c r="EU164" s="119"/>
      <c r="EV164" s="103"/>
      <c r="EW164" s="112"/>
      <c r="EX164" s="41"/>
      <c r="EY164" s="42"/>
      <c r="EZ164" s="226" t="str">
        <f t="shared" si="422"/>
        <v>Regenerative Agriculture</v>
      </c>
      <c r="FA164" s="127"/>
      <c r="FB164" s="126"/>
      <c r="FC164" s="115"/>
      <c r="FD164" s="51"/>
      <c r="FE164" s="52"/>
      <c r="FF164" s="226" t="str">
        <f t="shared" si="423"/>
        <v>Regenerative Agriculture</v>
      </c>
      <c r="FG164" s="127"/>
      <c r="FH164" s="126"/>
      <c r="FI164" s="115"/>
      <c r="FJ164" s="51"/>
      <c r="FK164" s="52"/>
      <c r="FL164" s="226" t="str">
        <f t="shared" si="424"/>
        <v>Regenerative Agriculture</v>
      </c>
      <c r="FM164" s="119"/>
      <c r="FN164" s="103"/>
      <c r="FO164" s="112"/>
      <c r="FP164" s="41"/>
      <c r="FQ164" s="42"/>
      <c r="FR164" s="176">
        <f t="shared" si="396"/>
        <v>13.523045592910476</v>
      </c>
      <c r="FS164" s="34"/>
      <c r="FT164" s="34"/>
      <c r="FU164" s="34"/>
      <c r="FV164" s="38"/>
      <c r="FW164" s="37"/>
    </row>
    <row r="165" spans="1:179" ht="12.6" customHeight="1">
      <c r="A165" s="1094"/>
      <c r="B165" s="195" t="s">
        <v>102</v>
      </c>
      <c r="C165" s="226" t="str">
        <f>$B165</f>
        <v>Tree Intercropping</v>
      </c>
      <c r="D165" s="99"/>
      <c r="E165" s="100"/>
      <c r="F165" s="104"/>
      <c r="G165" s="55"/>
      <c r="H165" s="56"/>
      <c r="I165" s="226" t="str">
        <f>$B165</f>
        <v>Tree Intercropping</v>
      </c>
      <c r="J165" s="102"/>
      <c r="K165" s="103"/>
      <c r="L165" s="106"/>
      <c r="M165" s="41"/>
      <c r="N165" s="42"/>
      <c r="O165" s="226" t="str">
        <f>$B165</f>
        <v>Tree Intercropping</v>
      </c>
      <c r="P165" s="99"/>
      <c r="Q165" s="100"/>
      <c r="R165" s="104"/>
      <c r="S165" s="55"/>
      <c r="T165" s="56"/>
      <c r="U165" s="226" t="str">
        <f>$B165</f>
        <v>Tree Intercropping</v>
      </c>
      <c r="V165" s="102"/>
      <c r="W165" s="103"/>
      <c r="X165" s="106"/>
      <c r="Y165" s="41"/>
      <c r="Z165" s="42"/>
      <c r="AA165" s="226" t="str">
        <f>$B165</f>
        <v>Tree Intercropping</v>
      </c>
      <c r="AB165" s="102"/>
      <c r="AC165" s="103"/>
      <c r="AD165" s="106"/>
      <c r="AE165" s="41"/>
      <c r="AF165" s="42"/>
      <c r="AG165" s="226" t="str">
        <f>$B165</f>
        <v>Tree Intercropping</v>
      </c>
      <c r="AH165" s="102"/>
      <c r="AI165" s="103"/>
      <c r="AJ165" s="106"/>
      <c r="AK165" s="41"/>
      <c r="AL165" s="42"/>
      <c r="AM165" s="226" t="str">
        <f>$B165</f>
        <v>Tree Intercropping</v>
      </c>
      <c r="AN165" s="102"/>
      <c r="AO165" s="103"/>
      <c r="AP165" s="106"/>
      <c r="AQ165" s="41"/>
      <c r="AR165" s="42"/>
      <c r="AS165" s="176"/>
      <c r="AT165" s="226" t="str">
        <f>$B165</f>
        <v>Tree Intercropping</v>
      </c>
      <c r="AU165" s="102"/>
      <c r="AV165" s="103"/>
      <c r="AW165" s="106"/>
      <c r="AX165" s="41"/>
      <c r="AY165" s="42"/>
      <c r="AZ165" s="226" t="str">
        <f>$B165</f>
        <v>Tree Intercropping</v>
      </c>
      <c r="BA165" s="102"/>
      <c r="BB165" s="103"/>
      <c r="BC165" s="106"/>
      <c r="BD165" s="41"/>
      <c r="BE165" s="42"/>
      <c r="BF165" s="226" t="str">
        <f>$B165</f>
        <v>Tree Intercropping</v>
      </c>
      <c r="BG165" s="102"/>
      <c r="BH165" s="103"/>
      <c r="BI165" s="106"/>
      <c r="BJ165" s="41"/>
      <c r="BK165" s="42"/>
      <c r="BL165" s="226" t="str">
        <f>$B165</f>
        <v>Tree Intercropping</v>
      </c>
      <c r="BM165" s="102"/>
      <c r="BN165" s="103"/>
      <c r="BO165" s="106"/>
      <c r="BP165" s="41"/>
      <c r="BQ165" s="42"/>
      <c r="BR165" s="226" t="str">
        <f>$B165</f>
        <v>Tree Intercropping</v>
      </c>
      <c r="BS165" s="102"/>
      <c r="BT165" s="103"/>
      <c r="BU165" s="106"/>
      <c r="BV165" s="41"/>
      <c r="BW165" s="42"/>
      <c r="BX165" s="226" t="str">
        <f>$B165</f>
        <v>Tree Intercropping</v>
      </c>
      <c r="BY165" s="102"/>
      <c r="BZ165" s="103"/>
      <c r="CA165" s="104"/>
      <c r="CB165" s="55"/>
      <c r="CC165" s="56"/>
      <c r="CD165" s="226" t="str">
        <f>$B165</f>
        <v>Tree Intercropping</v>
      </c>
      <c r="CE165" s="102"/>
      <c r="CF165" s="103"/>
      <c r="CG165" s="104"/>
      <c r="CH165" s="55"/>
      <c r="CI165" s="56"/>
      <c r="CJ165" s="176">
        <f>SUM(AV165+BB165+BH165+BN165+BT165+BZ165+CF165)+SUM(AY165+BE165+BK165+BQ165+BW165+CC165+CI165)</f>
        <v>0</v>
      </c>
      <c r="CK165" s="226" t="str">
        <f>$B165</f>
        <v>Tree Intercropping</v>
      </c>
      <c r="CL165" s="102"/>
      <c r="CM165" s="103"/>
      <c r="CN165" s="106"/>
      <c r="CO165" s="55"/>
      <c r="CP165" s="56"/>
      <c r="CQ165" s="226" t="str">
        <f>$B165</f>
        <v>Tree Intercropping</v>
      </c>
      <c r="CR165" s="102"/>
      <c r="CS165" s="103"/>
      <c r="CT165" s="106"/>
      <c r="CU165" s="55"/>
      <c r="CV165" s="56"/>
      <c r="CW165" s="226" t="str">
        <f>$B165</f>
        <v>Tree Intercropping</v>
      </c>
      <c r="CX165" s="99"/>
      <c r="CY165" s="100"/>
      <c r="CZ165" s="106"/>
      <c r="DA165" s="55"/>
      <c r="DB165" s="56"/>
      <c r="DC165" s="226" t="str">
        <f>$B165</f>
        <v>Tree Intercropping</v>
      </c>
      <c r="DD165" s="99"/>
      <c r="DE165" s="100"/>
      <c r="DF165" s="104"/>
      <c r="DG165" s="55"/>
      <c r="DH165" s="56"/>
      <c r="DI165" s="226" t="str">
        <f>$B165</f>
        <v>Tree Intercropping</v>
      </c>
      <c r="DJ165" s="102"/>
      <c r="DK165" s="103"/>
      <c r="DL165" s="106"/>
      <c r="DM165" s="55"/>
      <c r="DN165" s="56"/>
      <c r="DO165" s="226" t="str">
        <f>$B165</f>
        <v>Tree Intercropping</v>
      </c>
      <c r="DP165" s="99"/>
      <c r="DQ165" s="100"/>
      <c r="DR165" s="106"/>
      <c r="DS165" s="55"/>
      <c r="DT165" s="56"/>
      <c r="DU165" s="226" t="str">
        <f>$B165</f>
        <v>Tree Intercropping</v>
      </c>
      <c r="DV165" s="99"/>
      <c r="DW165" s="100"/>
      <c r="DX165" s="104"/>
      <c r="DY165" s="55"/>
      <c r="DZ165" s="56"/>
      <c r="EA165" s="176">
        <f t="shared" si="395"/>
        <v>0</v>
      </c>
      <c r="EB165" s="226" t="str">
        <f>$B165</f>
        <v>Tree Intercropping</v>
      </c>
      <c r="EC165" s="102"/>
      <c r="ED165" s="103"/>
      <c r="EE165" s="106"/>
      <c r="EF165" s="55"/>
      <c r="EG165" s="56"/>
      <c r="EH165" s="226" t="str">
        <f>$B165</f>
        <v>Tree Intercropping</v>
      </c>
      <c r="EI165" s="102"/>
      <c r="EJ165" s="103"/>
      <c r="EK165" s="106"/>
      <c r="EL165" s="55"/>
      <c r="EM165" s="56"/>
      <c r="EN165" s="226" t="str">
        <f>$B165</f>
        <v>Tree Intercropping</v>
      </c>
      <c r="EO165" s="99"/>
      <c r="EP165" s="100"/>
      <c r="EQ165" s="106"/>
      <c r="ER165" s="55"/>
      <c r="ES165" s="56"/>
      <c r="ET165" s="226" t="str">
        <f>$B165</f>
        <v>Tree Intercropping</v>
      </c>
      <c r="EU165" s="99"/>
      <c r="EV165" s="100"/>
      <c r="EW165" s="104"/>
      <c r="EX165" s="55"/>
      <c r="EY165" s="56"/>
      <c r="EZ165" s="226" t="str">
        <f>$B165</f>
        <v>Tree Intercropping</v>
      </c>
      <c r="FA165" s="102"/>
      <c r="FB165" s="103"/>
      <c r="FC165" s="106"/>
      <c r="FD165" s="55"/>
      <c r="FE165" s="56"/>
      <c r="FF165" s="226" t="str">
        <f>$B165</f>
        <v>Tree Intercropping</v>
      </c>
      <c r="FG165" s="99"/>
      <c r="FH165" s="100"/>
      <c r="FI165" s="106"/>
      <c r="FJ165" s="55"/>
      <c r="FK165" s="56"/>
      <c r="FL165" s="226" t="str">
        <f>$B165</f>
        <v>Tree Intercropping</v>
      </c>
      <c r="FM165" s="99"/>
      <c r="FN165" s="100"/>
      <c r="FO165" s="104"/>
      <c r="FP165" s="55"/>
      <c r="FQ165" s="56"/>
      <c r="FR165" s="176">
        <f t="shared" si="396"/>
        <v>0</v>
      </c>
      <c r="FS165" s="34"/>
      <c r="FT165" s="34"/>
      <c r="FU165" s="34"/>
      <c r="FV165" s="33"/>
      <c r="FW165" s="37"/>
    </row>
    <row r="166" spans="1:179" ht="12.6" customHeight="1">
      <c r="A166" s="1094"/>
      <c r="B166" s="195" t="s">
        <v>98</v>
      </c>
      <c r="C166" s="226" t="str">
        <f t="shared" si="397"/>
        <v>Biochar</v>
      </c>
      <c r="D166" s="99"/>
      <c r="E166" s="100"/>
      <c r="F166" s="104"/>
      <c r="G166" s="55"/>
      <c r="H166" s="56"/>
      <c r="I166" s="226" t="str">
        <f t="shared" si="398"/>
        <v>Biochar</v>
      </c>
      <c r="J166" s="99"/>
      <c r="K166" s="100"/>
      <c r="L166" s="104"/>
      <c r="M166" s="55"/>
      <c r="N166" s="56"/>
      <c r="O166" s="226" t="str">
        <f t="shared" si="399"/>
        <v>Biochar</v>
      </c>
      <c r="P166" s="99"/>
      <c r="Q166" s="100"/>
      <c r="R166" s="104"/>
      <c r="S166" s="55"/>
      <c r="T166" s="56"/>
      <c r="U166" s="226" t="str">
        <f t="shared" si="400"/>
        <v>Biochar</v>
      </c>
      <c r="V166" s="99"/>
      <c r="W166" s="100"/>
      <c r="X166" s="104"/>
      <c r="Y166" s="55"/>
      <c r="Z166" s="56"/>
      <c r="AA166" s="226" t="str">
        <f t="shared" si="401"/>
        <v>Biochar</v>
      </c>
      <c r="AB166" s="99"/>
      <c r="AC166" s="100"/>
      <c r="AD166" s="104"/>
      <c r="AE166" s="55"/>
      <c r="AF166" s="56"/>
      <c r="AG166" s="226" t="str">
        <f t="shared" si="402"/>
        <v>Biochar</v>
      </c>
      <c r="AH166" s="99"/>
      <c r="AI166" s="100"/>
      <c r="AJ166" s="104"/>
      <c r="AK166" s="55"/>
      <c r="AL166" s="56"/>
      <c r="AM166" s="226" t="str">
        <f t="shared" si="403"/>
        <v>Biochar</v>
      </c>
      <c r="AN166" s="99"/>
      <c r="AO166" s="100"/>
      <c r="AP166" s="104"/>
      <c r="AQ166" s="55"/>
      <c r="AR166" s="56"/>
      <c r="AS166" s="176"/>
      <c r="AT166" s="226" t="str">
        <f t="shared" si="404"/>
        <v>Biochar</v>
      </c>
      <c r="AU166" s="102"/>
      <c r="AV166" s="103"/>
      <c r="AW166" s="106"/>
      <c r="AX166" s="41"/>
      <c r="AY166" s="42"/>
      <c r="AZ166" s="226" t="str">
        <f t="shared" si="405"/>
        <v>Biochar</v>
      </c>
      <c r="BA166" s="102"/>
      <c r="BB166" s="103"/>
      <c r="BC166" s="106"/>
      <c r="BD166" s="41"/>
      <c r="BE166" s="42"/>
      <c r="BF166" s="226" t="str">
        <f t="shared" si="406"/>
        <v>Biochar</v>
      </c>
      <c r="BG166" s="102"/>
      <c r="BH166" s="103"/>
      <c r="BI166" s="106"/>
      <c r="BJ166" s="41"/>
      <c r="BK166" s="42"/>
      <c r="BL166" s="226" t="str">
        <f t="shared" si="407"/>
        <v>Biochar</v>
      </c>
      <c r="BM166" s="99"/>
      <c r="BN166" s="100"/>
      <c r="BO166" s="104"/>
      <c r="BP166" s="55"/>
      <c r="BQ166" s="56"/>
      <c r="BR166" s="226" t="str">
        <f t="shared" si="408"/>
        <v>Biochar</v>
      </c>
      <c r="BS166" s="99"/>
      <c r="BT166" s="100"/>
      <c r="BU166" s="104"/>
      <c r="BV166" s="55"/>
      <c r="BW166" s="56"/>
      <c r="BX166" s="226" t="str">
        <f t="shared" si="409"/>
        <v>Biochar</v>
      </c>
      <c r="BY166" s="99"/>
      <c r="BZ166" s="100"/>
      <c r="CA166" s="104"/>
      <c r="CB166" s="55"/>
      <c r="CC166" s="56"/>
      <c r="CD166" s="226" t="str">
        <f t="shared" si="410"/>
        <v>Biochar</v>
      </c>
      <c r="CE166" s="99"/>
      <c r="CF166" s="100"/>
      <c r="CG166" s="104"/>
      <c r="CH166" s="55"/>
      <c r="CI166" s="56"/>
      <c r="CJ166" s="176">
        <f t="shared" si="454"/>
        <v>0</v>
      </c>
      <c r="CK166" s="226" t="str">
        <f t="shared" si="411"/>
        <v>Biochar</v>
      </c>
      <c r="CL166" s="102"/>
      <c r="CM166" s="103"/>
      <c r="CN166" s="106"/>
      <c r="CO166" s="41"/>
      <c r="CP166" s="42"/>
      <c r="CQ166" s="226" t="str">
        <f t="shared" si="412"/>
        <v>Biochar</v>
      </c>
      <c r="CR166" s="102"/>
      <c r="CS166" s="103"/>
      <c r="CT166" s="106"/>
      <c r="CU166" s="41"/>
      <c r="CV166" s="42"/>
      <c r="CW166" s="226" t="str">
        <f t="shared" si="413"/>
        <v>Biochar</v>
      </c>
      <c r="CX166" s="99"/>
      <c r="CY166" s="100"/>
      <c r="CZ166" s="104"/>
      <c r="DA166" s="55"/>
      <c r="DB166" s="56"/>
      <c r="DC166" s="226" t="str">
        <f t="shared" si="414"/>
        <v>Biochar</v>
      </c>
      <c r="DD166" s="102"/>
      <c r="DE166" s="103"/>
      <c r="DF166" s="106"/>
      <c r="DG166" s="41"/>
      <c r="DH166" s="42"/>
      <c r="DI166" s="226" t="str">
        <f t="shared" si="415"/>
        <v>Biochar</v>
      </c>
      <c r="DJ166" s="102"/>
      <c r="DK166" s="103"/>
      <c r="DL166" s="106"/>
      <c r="DM166" s="41"/>
      <c r="DN166" s="42"/>
      <c r="DO166" s="226" t="str">
        <f t="shared" si="416"/>
        <v>Biochar</v>
      </c>
      <c r="DP166" s="102"/>
      <c r="DQ166" s="103"/>
      <c r="DR166" s="106"/>
      <c r="DS166" s="41"/>
      <c r="DT166" s="42"/>
      <c r="DU166" s="226" t="str">
        <f t="shared" si="417"/>
        <v>Biochar</v>
      </c>
      <c r="DV166" s="99"/>
      <c r="DW166" s="100"/>
      <c r="DX166" s="104"/>
      <c r="DY166" s="55"/>
      <c r="DZ166" s="56"/>
      <c r="EA166" s="176">
        <f t="shared" si="395"/>
        <v>0</v>
      </c>
      <c r="EB166" s="226" t="str">
        <f t="shared" si="418"/>
        <v>Biochar</v>
      </c>
      <c r="EC166" s="102"/>
      <c r="ED166" s="103"/>
      <c r="EE166" s="106"/>
      <c r="EF166" s="41"/>
      <c r="EG166" s="42"/>
      <c r="EH166" s="226" t="str">
        <f t="shared" si="419"/>
        <v>Biochar</v>
      </c>
      <c r="EI166" s="99"/>
      <c r="EJ166" s="100"/>
      <c r="EK166" s="104"/>
      <c r="EL166" s="55"/>
      <c r="EM166" s="56"/>
      <c r="EN166" s="226" t="str">
        <f t="shared" si="420"/>
        <v>Biochar</v>
      </c>
      <c r="EO166" s="102"/>
      <c r="EP166" s="103"/>
      <c r="EQ166" s="106"/>
      <c r="ER166" s="41"/>
      <c r="ES166" s="42"/>
      <c r="ET166" s="226" t="str">
        <f t="shared" si="421"/>
        <v>Biochar</v>
      </c>
      <c r="EU166" s="99"/>
      <c r="EV166" s="100"/>
      <c r="EW166" s="104"/>
      <c r="EX166" s="55"/>
      <c r="EY166" s="56"/>
      <c r="EZ166" s="226" t="str">
        <f t="shared" si="422"/>
        <v>Biochar</v>
      </c>
      <c r="FA166" s="102"/>
      <c r="FB166" s="103"/>
      <c r="FC166" s="106"/>
      <c r="FD166" s="41"/>
      <c r="FE166" s="42"/>
      <c r="FF166" s="226" t="str">
        <f t="shared" si="423"/>
        <v>Biochar</v>
      </c>
      <c r="FG166" s="102"/>
      <c r="FH166" s="103"/>
      <c r="FI166" s="106"/>
      <c r="FJ166" s="41"/>
      <c r="FK166" s="42"/>
      <c r="FL166" s="226" t="str">
        <f t="shared" si="424"/>
        <v>Biochar</v>
      </c>
      <c r="FM166" s="102"/>
      <c r="FN166" s="103"/>
      <c r="FO166" s="106"/>
      <c r="FP166" s="41"/>
      <c r="FQ166" s="42"/>
      <c r="FR166" s="176">
        <f t="shared" si="396"/>
        <v>0</v>
      </c>
      <c r="FS166" s="32"/>
      <c r="FT166" s="34"/>
      <c r="FU166" s="34"/>
      <c r="FV166" s="38"/>
      <c r="FW166" s="37"/>
    </row>
    <row r="167" spans="1:179" ht="12.6" customHeight="1">
      <c r="A167" s="1094"/>
      <c r="B167" s="195" t="s">
        <v>99</v>
      </c>
      <c r="C167" s="226" t="str">
        <f t="shared" si="397"/>
        <v>Irrigation Efficiency</v>
      </c>
      <c r="D167" s="99"/>
      <c r="E167" s="100"/>
      <c r="F167" s="104"/>
      <c r="G167" s="55"/>
      <c r="H167" s="56"/>
      <c r="I167" s="226" t="str">
        <f t="shared" si="398"/>
        <v>Irrigation Efficiency</v>
      </c>
      <c r="J167" s="99"/>
      <c r="K167" s="100"/>
      <c r="L167" s="104"/>
      <c r="M167" s="55"/>
      <c r="N167" s="56"/>
      <c r="O167" s="226" t="str">
        <f t="shared" si="399"/>
        <v>Irrigation Efficiency</v>
      </c>
      <c r="P167" s="99"/>
      <c r="Q167" s="100"/>
      <c r="R167" s="104"/>
      <c r="S167" s="55"/>
      <c r="T167" s="56"/>
      <c r="U167" s="226" t="str">
        <f t="shared" si="400"/>
        <v>Irrigation Efficiency</v>
      </c>
      <c r="V167" s="99"/>
      <c r="W167" s="100"/>
      <c r="X167" s="104"/>
      <c r="Y167" s="55"/>
      <c r="Z167" s="56"/>
      <c r="AA167" s="226" t="str">
        <f t="shared" si="401"/>
        <v>Irrigation Efficiency</v>
      </c>
      <c r="AB167" s="99"/>
      <c r="AC167" s="100"/>
      <c r="AD167" s="104"/>
      <c r="AE167" s="55"/>
      <c r="AF167" s="56"/>
      <c r="AG167" s="226" t="str">
        <f t="shared" si="402"/>
        <v>Irrigation Efficiency</v>
      </c>
      <c r="AH167" s="99"/>
      <c r="AI167" s="100"/>
      <c r="AJ167" s="104"/>
      <c r="AK167" s="55"/>
      <c r="AL167" s="56"/>
      <c r="AM167" s="226" t="str">
        <f t="shared" si="403"/>
        <v>Irrigation Efficiency</v>
      </c>
      <c r="AN167" s="99"/>
      <c r="AO167" s="100"/>
      <c r="AP167" s="104"/>
      <c r="AQ167" s="55"/>
      <c r="AR167" s="56"/>
      <c r="AS167" s="176"/>
      <c r="AT167" s="226" t="str">
        <f t="shared" si="404"/>
        <v>Irrigation Efficiency</v>
      </c>
      <c r="AU167" s="102"/>
      <c r="AV167" s="103"/>
      <c r="AW167" s="106"/>
      <c r="AX167" s="41"/>
      <c r="AY167" s="42"/>
      <c r="AZ167" s="226" t="str">
        <f t="shared" si="405"/>
        <v>Irrigation Efficiency</v>
      </c>
      <c r="BA167" s="102"/>
      <c r="BB167" s="103"/>
      <c r="BC167" s="106"/>
      <c r="BD167" s="41"/>
      <c r="BE167" s="42"/>
      <c r="BF167" s="226" t="str">
        <f t="shared" si="406"/>
        <v>Irrigation Efficiency</v>
      </c>
      <c r="BG167" s="102"/>
      <c r="BH167" s="103"/>
      <c r="BI167" s="106"/>
      <c r="BJ167" s="41"/>
      <c r="BK167" s="42"/>
      <c r="BL167" s="226" t="str">
        <f t="shared" si="407"/>
        <v>Irrigation Efficiency</v>
      </c>
      <c r="BM167" s="99"/>
      <c r="BN167" s="100"/>
      <c r="BO167" s="104"/>
      <c r="BP167" s="55"/>
      <c r="BQ167" s="56"/>
      <c r="BR167" s="226" t="str">
        <f t="shared" si="408"/>
        <v>Irrigation Efficiency</v>
      </c>
      <c r="BS167" s="99"/>
      <c r="BT167" s="100"/>
      <c r="BU167" s="104"/>
      <c r="BV167" s="55"/>
      <c r="BW167" s="56"/>
      <c r="BX167" s="226" t="str">
        <f t="shared" si="409"/>
        <v>Irrigation Efficiency</v>
      </c>
      <c r="BY167" s="99"/>
      <c r="BZ167" s="100"/>
      <c r="CA167" s="104"/>
      <c r="CB167" s="55"/>
      <c r="CC167" s="56"/>
      <c r="CD167" s="226" t="str">
        <f t="shared" si="410"/>
        <v>Irrigation Efficiency</v>
      </c>
      <c r="CE167" s="99"/>
      <c r="CF167" s="100"/>
      <c r="CG167" s="104"/>
      <c r="CH167" s="55"/>
      <c r="CI167" s="56"/>
      <c r="CJ167" s="176">
        <f t="shared" si="454"/>
        <v>0</v>
      </c>
      <c r="CK167" s="226" t="str">
        <f t="shared" si="411"/>
        <v>Irrigation Efficiency</v>
      </c>
      <c r="CL167" s="125">
        <f>'Advance Control'!$F$160</f>
        <v>3.810563634115486E-2</v>
      </c>
      <c r="CM167" s="126">
        <f>CL167*CK172</f>
        <v>0.15010195021707948</v>
      </c>
      <c r="CN167" s="111">
        <f>'Advance Control'!$I$160</f>
        <v>0.18894252502273287</v>
      </c>
      <c r="CO167" s="51">
        <f t="shared" ref="CO167:CO168" si="490">(CL167+CN167)</f>
        <v>0.22704816136388772</v>
      </c>
      <c r="CP167" s="52">
        <f>CN167*CK172</f>
        <v>0.7442636892595722</v>
      </c>
      <c r="CQ167" s="226" t="str">
        <f t="shared" si="412"/>
        <v>Irrigation Efficiency</v>
      </c>
      <c r="CR167" s="125">
        <f>'Advance Control'!$F$160</f>
        <v>3.810563634115486E-2</v>
      </c>
      <c r="CS167" s="126">
        <f>CR167*CQ172</f>
        <v>6.1483520447726051E-2</v>
      </c>
      <c r="CT167" s="111">
        <f>'Advance Control'!$I$160</f>
        <v>0.18894252502273287</v>
      </c>
      <c r="CU167" s="51">
        <f t="shared" ref="CU167:CU168" si="491">(CR167+CT167)</f>
        <v>0.22704816136388772</v>
      </c>
      <c r="CV167" s="52">
        <f>CT167*CQ172</f>
        <v>0.30485914200922953</v>
      </c>
      <c r="CW167" s="226" t="str">
        <f t="shared" si="413"/>
        <v>Irrigation Efficiency</v>
      </c>
      <c r="CX167" s="125">
        <f>'Advance Control'!$F$160</f>
        <v>3.810563634115486E-2</v>
      </c>
      <c r="CY167" s="126">
        <f>CX167*CW172</f>
        <v>1.0702653867867484E-2</v>
      </c>
      <c r="CZ167" s="111">
        <f>'Advance Control'!$I$160</f>
        <v>0.18894252502273287</v>
      </c>
      <c r="DA167" s="51">
        <f t="shared" ref="DA167:DA168" si="492">(CX167+CZ167)</f>
        <v>0.22704816136388772</v>
      </c>
      <c r="DB167" s="52">
        <f>CZ167*CW172</f>
        <v>5.3067909118084934E-2</v>
      </c>
      <c r="DC167" s="226" t="str">
        <f t="shared" si="414"/>
        <v>Irrigation Efficiency</v>
      </c>
      <c r="DD167" s="125">
        <f>'Advance Control'!$F$160</f>
        <v>3.810563634115486E-2</v>
      </c>
      <c r="DE167" s="126">
        <f>DD167*DC172</f>
        <v>1.5187763476494092E-3</v>
      </c>
      <c r="DF167" s="111">
        <f>'Advance Control'!$I$160</f>
        <v>0.18894252502273287</v>
      </c>
      <c r="DG167" s="51">
        <f t="shared" ref="DG167:DG168" si="493">(DD167+DF167)</f>
        <v>0.22704816136388772</v>
      </c>
      <c r="DH167" s="52">
        <f>DF167*DC172</f>
        <v>7.5306822198310634E-3</v>
      </c>
      <c r="DI167" s="226" t="str">
        <f t="shared" si="415"/>
        <v>Irrigation Efficiency</v>
      </c>
      <c r="DJ167" s="125">
        <f>'Advance Control'!$F$160</f>
        <v>3.810563634115486E-2</v>
      </c>
      <c r="DK167" s="126">
        <f>DJ167*DI172</f>
        <v>2.2040757327360067E-2</v>
      </c>
      <c r="DL167" s="111">
        <f>'Advance Control'!$I$160</f>
        <v>0.18894252502273287</v>
      </c>
      <c r="DM167" s="51">
        <f t="shared" ref="DM167:DM168" si="494">(DJ167+DL167)</f>
        <v>0.22704816136388772</v>
      </c>
      <c r="DN167" s="52">
        <f>DL167*DI172</f>
        <v>0.10928662378344897</v>
      </c>
      <c r="DO167" s="226" t="str">
        <f t="shared" si="416"/>
        <v>Irrigation Efficiency</v>
      </c>
      <c r="DP167" s="125">
        <f>'Advance Control'!$F$160</f>
        <v>3.810563634115486E-2</v>
      </c>
      <c r="DQ167" s="126">
        <f>DP167*DO172</f>
        <v>4.667445078519036E-3</v>
      </c>
      <c r="DR167" s="111">
        <f>'Advance Control'!$I$160</f>
        <v>0.18894252502273287</v>
      </c>
      <c r="DS167" s="51">
        <f t="shared" ref="DS167:DS168" si="495">(DP167+DR167)</f>
        <v>0.22704816136388772</v>
      </c>
      <c r="DT167" s="52">
        <f>DR167*DO172</f>
        <v>2.3143003062459484E-2</v>
      </c>
      <c r="DU167" s="226" t="str">
        <f t="shared" si="417"/>
        <v>Irrigation Efficiency</v>
      </c>
      <c r="DV167" s="125">
        <f>'Advance Control'!$F$160</f>
        <v>3.810563634115486E-2</v>
      </c>
      <c r="DW167" s="126">
        <f>DV167*DU172</f>
        <v>1.5796691545225748E-3</v>
      </c>
      <c r="DX167" s="111">
        <f>'Advance Control'!$I$160</f>
        <v>0.18894252502273287</v>
      </c>
      <c r="DY167" s="51">
        <f t="shared" ref="DY167:DY168" si="496">(DV167+DX167)</f>
        <v>0.22704816136388772</v>
      </c>
      <c r="DZ167" s="52">
        <f>DX167*DU172</f>
        <v>7.8326123748173916E-3</v>
      </c>
      <c r="EA167" s="176">
        <f t="shared" si="395"/>
        <v>1.5020784342681677</v>
      </c>
      <c r="EB167" s="226" t="str">
        <f t="shared" si="418"/>
        <v>Irrigation Efficiency</v>
      </c>
      <c r="EC167" s="125">
        <f>'Advance Control'!$F$160</f>
        <v>3.810563634115486E-2</v>
      </c>
      <c r="ED167" s="126">
        <f>EC167*EB172</f>
        <v>0.31196745332340048</v>
      </c>
      <c r="EE167" s="111">
        <f>'Advance Control'!$I$160</f>
        <v>0.18894252502273287</v>
      </c>
      <c r="EF167" s="51">
        <f>(EC167+EE167)</f>
        <v>0.22704816136388772</v>
      </c>
      <c r="EG167" s="52">
        <f>EE167*EB172</f>
        <v>1.546855636476387</v>
      </c>
      <c r="EH167" s="226" t="str">
        <f t="shared" si="419"/>
        <v>Irrigation Efficiency</v>
      </c>
      <c r="EI167" s="125">
        <f>'Advance Control'!$F$160</f>
        <v>3.810563634115486E-2</v>
      </c>
      <c r="EJ167" s="126">
        <f>EI167*EH172</f>
        <v>0.25828308967689123</v>
      </c>
      <c r="EK167" s="111">
        <f>'Advance Control'!$I$160</f>
        <v>0.18894252502273287</v>
      </c>
      <c r="EL167" s="51">
        <f>(EI167+EK167)</f>
        <v>0.22704816136388772</v>
      </c>
      <c r="EM167" s="52">
        <f>EK167*EH172</f>
        <v>1.2806677389486101</v>
      </c>
      <c r="EN167" s="226" t="str">
        <f t="shared" si="420"/>
        <v>Irrigation Efficiency</v>
      </c>
      <c r="EO167" s="125">
        <f>'Advance Control'!$F$160</f>
        <v>3.810563634115486E-2</v>
      </c>
      <c r="EP167" s="126">
        <f>EO167*EN172</f>
        <v>0.31657400559504628</v>
      </c>
      <c r="EQ167" s="111">
        <f>'Advance Control'!$I$160</f>
        <v>0.18894252502273287</v>
      </c>
      <c r="ER167" s="51">
        <f>(EO167+EQ167)</f>
        <v>0.22704816136388772</v>
      </c>
      <c r="ES167" s="52">
        <f>EQ167*EN172</f>
        <v>1.5696967093838599</v>
      </c>
      <c r="ET167" s="226" t="str">
        <f t="shared" si="421"/>
        <v>Irrigation Efficiency</v>
      </c>
      <c r="EU167" s="125">
        <f>'Advance Control'!$F$160</f>
        <v>3.810563634115486E-2</v>
      </c>
      <c r="EV167" s="126">
        <f>EU167*ET172</f>
        <v>7.259249471589925E-2</v>
      </c>
      <c r="EW167" s="111">
        <f>'Advance Control'!$I$160</f>
        <v>0.18894252502273287</v>
      </c>
      <c r="EX167" s="51">
        <f>(EU167+EW167)</f>
        <v>0.22704816136388772</v>
      </c>
      <c r="EY167" s="52">
        <f>EW167*ET172</f>
        <v>0.35994174527163181</v>
      </c>
      <c r="EZ167" s="226" t="str">
        <f t="shared" si="422"/>
        <v>Irrigation Efficiency</v>
      </c>
      <c r="FA167" s="125">
        <f>'Advance Control'!$F$160</f>
        <v>3.810563634115486E-2</v>
      </c>
      <c r="FB167" s="126">
        <f>FA167*EZ172</f>
        <v>0.21200021241074263</v>
      </c>
      <c r="FC167" s="111">
        <f>'Advance Control'!$I$160</f>
        <v>0.18894252502273287</v>
      </c>
      <c r="FD167" s="51">
        <f>(FA167+FC167)</f>
        <v>0.22704816136388772</v>
      </c>
      <c r="FE167" s="52">
        <f>FC167*EZ172</f>
        <v>1.0511792817111492</v>
      </c>
      <c r="FF167" s="226" t="str">
        <f t="shared" si="423"/>
        <v>Irrigation Efficiency</v>
      </c>
      <c r="FG167" s="125">
        <f>'Advance Control'!$F$160</f>
        <v>3.810563634115486E-2</v>
      </c>
      <c r="FH167" s="126">
        <f>FG167*FF172</f>
        <v>0.14860866654014226</v>
      </c>
      <c r="FI167" s="111">
        <f>'Advance Control'!$I$160</f>
        <v>0.18894252502273287</v>
      </c>
      <c r="FJ167" s="51">
        <f>(FG167+FI167)</f>
        <v>0.22704816136388772</v>
      </c>
      <c r="FK167" s="52">
        <f>FI167*FF172</f>
        <v>0.73685940958898122</v>
      </c>
      <c r="FL167" s="226" t="str">
        <f t="shared" si="424"/>
        <v>Irrigation Efficiency</v>
      </c>
      <c r="FM167" s="125">
        <f>'Advance Control'!$F$160</f>
        <v>3.810563634115486E-2</v>
      </c>
      <c r="FN167" s="126">
        <f>FM167*$FL$172</f>
        <v>5.3386682415412105E-2</v>
      </c>
      <c r="FO167" s="111">
        <f>'Advance Control'!$I$160</f>
        <v>0.18894252502273287</v>
      </c>
      <c r="FP167" s="51">
        <f>(FM167+FO167)</f>
        <v>0.22704816136388772</v>
      </c>
      <c r="FQ167" s="52">
        <f>FO167*FL172</f>
        <v>0.26471187852229916</v>
      </c>
      <c r="FR167" s="176">
        <f t="shared" si="396"/>
        <v>8.1833250045804533</v>
      </c>
      <c r="FS167" s="32"/>
      <c r="FT167" s="34"/>
      <c r="FU167" s="34"/>
      <c r="FV167" s="38"/>
      <c r="FW167" s="37"/>
    </row>
    <row r="168" spans="1:179" ht="12.6" customHeight="1">
      <c r="A168" s="1094"/>
      <c r="B168" s="195" t="s">
        <v>100</v>
      </c>
      <c r="C168" s="226" t="str">
        <f t="shared" si="397"/>
        <v>Nutrient Management</v>
      </c>
      <c r="D168" s="99"/>
      <c r="E168" s="100"/>
      <c r="F168" s="104"/>
      <c r="G168" s="55"/>
      <c r="H168" s="56"/>
      <c r="I168" s="226" t="str">
        <f t="shared" si="398"/>
        <v>Nutrient Management</v>
      </c>
      <c r="J168" s="102"/>
      <c r="K168" s="103"/>
      <c r="L168" s="106"/>
      <c r="M168" s="41"/>
      <c r="N168" s="42"/>
      <c r="O168" s="226" t="str">
        <f t="shared" si="399"/>
        <v>Nutrient Management</v>
      </c>
      <c r="P168" s="99"/>
      <c r="Q168" s="100"/>
      <c r="R168" s="104"/>
      <c r="S168" s="55"/>
      <c r="T168" s="56"/>
      <c r="U168" s="226" t="str">
        <f t="shared" si="400"/>
        <v>Nutrient Management</v>
      </c>
      <c r="V168" s="99"/>
      <c r="W168" s="100"/>
      <c r="X168" s="104"/>
      <c r="Y168" s="55"/>
      <c r="Z168" s="56"/>
      <c r="AA168" s="226" t="str">
        <f t="shared" si="401"/>
        <v>Nutrient Management</v>
      </c>
      <c r="AB168" s="99"/>
      <c r="AC168" s="100"/>
      <c r="AD168" s="104"/>
      <c r="AE168" s="55"/>
      <c r="AF168" s="56"/>
      <c r="AG168" s="226" t="str">
        <f t="shared" si="402"/>
        <v>Nutrient Management</v>
      </c>
      <c r="AH168" s="99"/>
      <c r="AI168" s="100"/>
      <c r="AJ168" s="104"/>
      <c r="AK168" s="55"/>
      <c r="AL168" s="56"/>
      <c r="AM168" s="226" t="str">
        <f t="shared" si="403"/>
        <v>Nutrient Management</v>
      </c>
      <c r="AN168" s="102"/>
      <c r="AO168" s="103"/>
      <c r="AP168" s="106"/>
      <c r="AQ168" s="41"/>
      <c r="AR168" s="42"/>
      <c r="AS168" s="176"/>
      <c r="AT168" s="226" t="str">
        <f t="shared" si="404"/>
        <v>Nutrient Management</v>
      </c>
      <c r="AU168" s="102"/>
      <c r="AV168" s="103"/>
      <c r="AW168" s="106"/>
      <c r="AX168" s="41"/>
      <c r="AY168" s="42"/>
      <c r="AZ168" s="226" t="str">
        <f t="shared" si="405"/>
        <v>Nutrient Management</v>
      </c>
      <c r="BA168" s="102"/>
      <c r="BB168" s="103"/>
      <c r="BC168" s="106"/>
      <c r="BD168" s="41"/>
      <c r="BE168" s="42"/>
      <c r="BF168" s="226" t="str">
        <f t="shared" si="406"/>
        <v>Nutrient Management</v>
      </c>
      <c r="BG168" s="102"/>
      <c r="BH168" s="103"/>
      <c r="BI168" s="106"/>
      <c r="BJ168" s="41"/>
      <c r="BK168" s="42"/>
      <c r="BL168" s="226" t="str">
        <f t="shared" si="407"/>
        <v>Nutrient Management</v>
      </c>
      <c r="BM168" s="99"/>
      <c r="BN168" s="100"/>
      <c r="BO168" s="104"/>
      <c r="BP168" s="55"/>
      <c r="BQ168" s="56"/>
      <c r="BR168" s="226" t="str">
        <f t="shared" si="408"/>
        <v>Nutrient Management</v>
      </c>
      <c r="BS168" s="99"/>
      <c r="BT168" s="100"/>
      <c r="BU168" s="104"/>
      <c r="BV168" s="55"/>
      <c r="BW168" s="56"/>
      <c r="BX168" s="226" t="str">
        <f t="shared" si="409"/>
        <v>Nutrient Management</v>
      </c>
      <c r="BY168" s="99"/>
      <c r="BZ168" s="100"/>
      <c r="CA168" s="104"/>
      <c r="CB168" s="55"/>
      <c r="CC168" s="56"/>
      <c r="CD168" s="226" t="str">
        <f t="shared" si="410"/>
        <v>Nutrient Management</v>
      </c>
      <c r="CE168" s="99"/>
      <c r="CF168" s="100"/>
      <c r="CG168" s="104"/>
      <c r="CH168" s="55"/>
      <c r="CI168" s="56"/>
      <c r="CJ168" s="176">
        <f t="shared" si="454"/>
        <v>0</v>
      </c>
      <c r="CK168" s="226" t="str">
        <f t="shared" si="411"/>
        <v>Nutrient Management</v>
      </c>
      <c r="CL168" s="125">
        <f>'Advance Control'!$F$161</f>
        <v>9.8619444215213861E-2</v>
      </c>
      <c r="CM168" s="126">
        <f>CL168*CK172</f>
        <v>0.38847195132759316</v>
      </c>
      <c r="CN168" s="111">
        <f>'Advance Control'!$I$161</f>
        <v>0.90138055578478604</v>
      </c>
      <c r="CO168" s="51">
        <f t="shared" si="490"/>
        <v>0.99999999999999989</v>
      </c>
      <c r="CP168" s="52">
        <f>CN168*CK172</f>
        <v>3.5506290486724068</v>
      </c>
      <c r="CQ168" s="226" t="str">
        <f t="shared" si="412"/>
        <v>Nutrient Management</v>
      </c>
      <c r="CR168" s="125">
        <f>'Advance Control'!$F$161</f>
        <v>9.8619444215213861E-2</v>
      </c>
      <c r="CS168" s="126">
        <f>CR168*CQ172</f>
        <v>0.15912267048013601</v>
      </c>
      <c r="CT168" s="111">
        <f>'Advance Control'!$I$161</f>
        <v>0.90138055578478604</v>
      </c>
      <c r="CU168" s="51">
        <f t="shared" si="491"/>
        <v>0.99999999999999989</v>
      </c>
      <c r="CV168" s="52">
        <f>CT168*CQ172</f>
        <v>1.4543793295198639</v>
      </c>
      <c r="CW168" s="226" t="str">
        <f t="shared" si="413"/>
        <v>Nutrient Management</v>
      </c>
      <c r="CX168" s="125">
        <f>'Advance Control'!$F$161</f>
        <v>9.8619444215213861E-2</v>
      </c>
      <c r="CY168" s="126">
        <f>CX168*CW172</f>
        <v>2.7699046057838687E-2</v>
      </c>
      <c r="CZ168" s="111">
        <f>'Advance Control'!$I$161</f>
        <v>0.90138055578478604</v>
      </c>
      <c r="DA168" s="51">
        <f t="shared" si="492"/>
        <v>0.99999999999999989</v>
      </c>
      <c r="DB168" s="52">
        <f>CZ168*CW172</f>
        <v>0.25316895394216127</v>
      </c>
      <c r="DC168" s="226" t="str">
        <f t="shared" si="414"/>
        <v>Nutrient Management</v>
      </c>
      <c r="DD168" s="125">
        <f>'Advance Control'!$F$161</f>
        <v>9.8619444215213861E-2</v>
      </c>
      <c r="DE168" s="126">
        <f>DD168*DC172</f>
        <v>3.9306751880857785E-3</v>
      </c>
      <c r="DF168" s="111">
        <f>'Advance Control'!$I$161</f>
        <v>0.90138055578478604</v>
      </c>
      <c r="DG168" s="51">
        <f t="shared" si="493"/>
        <v>0.99999999999999989</v>
      </c>
      <c r="DH168" s="52">
        <f>DF168*DC172</f>
        <v>3.5926324811914212E-2</v>
      </c>
      <c r="DI168" s="226" t="str">
        <f t="shared" si="415"/>
        <v>Nutrient Management</v>
      </c>
      <c r="DJ168" s="125">
        <f>'Advance Control'!$F$161</f>
        <v>9.8619444215213861E-2</v>
      </c>
      <c r="DK168" s="126">
        <f>DJ168*DI172</f>
        <v>5.7042669967410281E-2</v>
      </c>
      <c r="DL168" s="111">
        <f>'Advance Control'!$I$161</f>
        <v>0.90138055578478604</v>
      </c>
      <c r="DM168" s="51">
        <f t="shared" si="494"/>
        <v>0.99999999999999989</v>
      </c>
      <c r="DN168" s="52">
        <f>DL168*DI172</f>
        <v>0.52136933003258967</v>
      </c>
      <c r="DO168" s="226" t="str">
        <f t="shared" si="416"/>
        <v>Nutrient Management</v>
      </c>
      <c r="DP168" s="125">
        <f>'Advance Control'!$F$161</f>
        <v>9.8619444215213861E-2</v>
      </c>
      <c r="DQ168" s="126">
        <f>DP168*DO172</f>
        <v>1.2079599863588902E-2</v>
      </c>
      <c r="DR168" s="111">
        <f>'Advance Control'!$I$161</f>
        <v>0.90138055578478604</v>
      </c>
      <c r="DS168" s="51">
        <f t="shared" si="495"/>
        <v>0.99999999999999989</v>
      </c>
      <c r="DT168" s="52">
        <f>DR168*DO172</f>
        <v>0.11040740013641109</v>
      </c>
      <c r="DU168" s="226" t="str">
        <f t="shared" si="417"/>
        <v>Nutrient Management</v>
      </c>
      <c r="DV168" s="125">
        <f>'Advance Control'!$F$161</f>
        <v>9.8619444215213861E-2</v>
      </c>
      <c r="DW168" s="126">
        <f>DV168*DU172</f>
        <v>4.0882690599416908E-3</v>
      </c>
      <c r="DX168" s="111">
        <f>'Advance Control'!$I$161</f>
        <v>0.90138055578478604</v>
      </c>
      <c r="DY168" s="51">
        <f t="shared" si="496"/>
        <v>0.99999999999999989</v>
      </c>
      <c r="DZ168" s="52">
        <f>DX168*DU172</f>
        <v>3.7366730940058303E-2</v>
      </c>
      <c r="EA168" s="176">
        <f t="shared" si="395"/>
        <v>6.6156819999999996</v>
      </c>
      <c r="EB168" s="226" t="str">
        <f t="shared" si="418"/>
        <v>Nutrient Management</v>
      </c>
      <c r="EC168" s="125">
        <f>'Advance Control'!$F$161</f>
        <v>9.8619444215213861E-2</v>
      </c>
      <c r="ED168" s="126">
        <f>EC168*EB172</f>
        <v>0.80738861265942075</v>
      </c>
      <c r="EE168" s="111">
        <f>'Advance Control'!$I$161</f>
        <v>0.90138055578478604</v>
      </c>
      <c r="EF168" s="51">
        <f t="shared" ref="EF168" si="497">(EC168+EE168)</f>
        <v>0.99999999999999989</v>
      </c>
      <c r="EG168" s="52">
        <f>EE168*EB172</f>
        <v>7.3795223873405789</v>
      </c>
      <c r="EH168" s="226" t="str">
        <f t="shared" si="419"/>
        <v>Nutrient Management</v>
      </c>
      <c r="EI168" s="125">
        <f>'Advance Control'!$F$161</f>
        <v>9.8619444215213861E-2</v>
      </c>
      <c r="EJ168" s="126">
        <f>EI168*EH172</f>
        <v>0.66845058106570088</v>
      </c>
      <c r="EK168" s="111">
        <f>'Advance Control'!$I$161</f>
        <v>0.90138055578478604</v>
      </c>
      <c r="EL168" s="51">
        <f t="shared" ref="EL168" si="498">(EI168+EK168)</f>
        <v>0.99999999999999989</v>
      </c>
      <c r="EM168" s="52">
        <f>EK168*EH172</f>
        <v>6.109630418934298</v>
      </c>
      <c r="EN168" s="226" t="str">
        <f t="shared" si="420"/>
        <v>Nutrient Management</v>
      </c>
      <c r="EO168" s="125">
        <f>'Advance Control'!$F$161</f>
        <v>9.8619444215213861E-2</v>
      </c>
      <c r="EP168" s="126">
        <f>EO168*EN172</f>
        <v>0.81931061865115362</v>
      </c>
      <c r="EQ168" s="111">
        <f>'Advance Control'!$I$161</f>
        <v>0.90138055578478604</v>
      </c>
      <c r="ER168" s="51">
        <f t="shared" ref="ER168" si="499">(EO168+EQ168)</f>
        <v>0.99999999999999989</v>
      </c>
      <c r="ES168" s="52">
        <f>EQ168*EN172</f>
        <v>7.4884893813488445</v>
      </c>
      <c r="ET168" s="226" t="str">
        <f t="shared" si="421"/>
        <v>Nutrient Management</v>
      </c>
      <c r="EU168" s="125">
        <f>'Advance Control'!$F$161</f>
        <v>9.8619444215213861E-2</v>
      </c>
      <c r="EV168" s="126">
        <f>EU168*ET172</f>
        <v>0.18787329567164149</v>
      </c>
      <c r="EW168" s="111">
        <f>'Advance Control'!$I$161</f>
        <v>0.90138055578478604</v>
      </c>
      <c r="EX168" s="51">
        <f t="shared" ref="EX168" si="500">(EU168+EW168)</f>
        <v>0.99999999999999989</v>
      </c>
      <c r="EY168" s="52">
        <f>EW168*ET172</f>
        <v>1.7171597043283582</v>
      </c>
      <c r="EZ168" s="226" t="str">
        <f t="shared" si="422"/>
        <v>Nutrient Management</v>
      </c>
      <c r="FA168" s="125">
        <f>'Advance Control'!$F$161</f>
        <v>9.8619444215213861E-2</v>
      </c>
      <c r="FB168" s="126">
        <f>FA168*EZ172</f>
        <v>0.54866799583856751</v>
      </c>
      <c r="FC168" s="111">
        <f>'Advance Control'!$I$161</f>
        <v>0.90138055578478604</v>
      </c>
      <c r="FD168" s="51">
        <f t="shared" ref="FD168" si="501">(FA168+FC168)</f>
        <v>0.99999999999999989</v>
      </c>
      <c r="FE168" s="52">
        <f>FC168*EZ172</f>
        <v>5.0148190041614322</v>
      </c>
      <c r="FF168" s="226" t="str">
        <f t="shared" si="423"/>
        <v>Nutrient Management</v>
      </c>
      <c r="FG168" s="125">
        <f>'Advance Control'!$F$161</f>
        <v>9.8619444215213861E-2</v>
      </c>
      <c r="FH168" s="126">
        <f>FG168*FF172</f>
        <v>0.38460725254768729</v>
      </c>
      <c r="FI168" s="111">
        <f>'Advance Control'!$I$161</f>
        <v>0.90138055578478604</v>
      </c>
      <c r="FJ168" s="51">
        <f t="shared" ref="FJ168" si="502">(FG168+FI168)</f>
        <v>0.99999999999999989</v>
      </c>
      <c r="FK168" s="52">
        <f>FI168*FF172</f>
        <v>3.5153057474523122</v>
      </c>
      <c r="FL168" s="226" t="str">
        <f t="shared" si="424"/>
        <v>Nutrient Management</v>
      </c>
      <c r="FM168" s="125">
        <f>'Advance Control'!$F$161</f>
        <v>9.8619444215213861E-2</v>
      </c>
      <c r="FN168" s="126">
        <f>FM168*$FL$172</f>
        <v>0.13816761649551051</v>
      </c>
      <c r="FO168" s="111">
        <f>'Advance Control'!$I$161</f>
        <v>0.90138055578478604</v>
      </c>
      <c r="FP168" s="51">
        <f t="shared" ref="FP168" si="503">(FM168+FO168)</f>
        <v>0.99999999999999989</v>
      </c>
      <c r="FQ168" s="52">
        <f>FO168*FL172</f>
        <v>1.2628503835044895</v>
      </c>
      <c r="FR168" s="176">
        <f t="shared" si="396"/>
        <v>36.042242999999999</v>
      </c>
      <c r="FS168" s="34"/>
      <c r="FT168" s="34"/>
      <c r="FU168" s="34"/>
      <c r="FV168" s="33"/>
      <c r="FW168" s="37"/>
    </row>
    <row r="169" spans="1:179" ht="12.6" customHeight="1">
      <c r="A169" s="1094"/>
      <c r="B169" s="195" t="s">
        <v>690</v>
      </c>
      <c r="C169" s="226" t="str">
        <f t="shared" si="397"/>
        <v>Boreal Forest Restoration</v>
      </c>
      <c r="D169" s="99"/>
      <c r="E169" s="100"/>
      <c r="F169" s="104"/>
      <c r="G169" s="55"/>
      <c r="H169" s="56"/>
      <c r="I169" s="226" t="str">
        <f t="shared" si="398"/>
        <v>Boreal Forest Restoration</v>
      </c>
      <c r="J169" s="102"/>
      <c r="K169" s="103"/>
      <c r="L169" s="106"/>
      <c r="M169" s="41"/>
      <c r="N169" s="42"/>
      <c r="O169" s="226" t="str">
        <f t="shared" si="399"/>
        <v>Boreal Forest Restoration</v>
      </c>
      <c r="P169" s="99"/>
      <c r="Q169" s="100"/>
      <c r="R169" s="104"/>
      <c r="S169" s="55"/>
      <c r="T169" s="56"/>
      <c r="U169" s="226" t="str">
        <f t="shared" si="400"/>
        <v>Boreal Forest Restoration</v>
      </c>
      <c r="V169" s="99"/>
      <c r="W169" s="100"/>
      <c r="X169" s="104"/>
      <c r="Y169" s="55"/>
      <c r="Z169" s="56"/>
      <c r="AA169" s="226" t="str">
        <f t="shared" si="401"/>
        <v>Boreal Forest Restoration</v>
      </c>
      <c r="AB169" s="102"/>
      <c r="AC169" s="103"/>
      <c r="AD169" s="106"/>
      <c r="AE169" s="41"/>
      <c r="AF169" s="42"/>
      <c r="AG169" s="226" t="str">
        <f t="shared" si="402"/>
        <v>Boreal Forest Restoration</v>
      </c>
      <c r="AH169" s="102"/>
      <c r="AI169" s="103"/>
      <c r="AJ169" s="106"/>
      <c r="AK169" s="41"/>
      <c r="AL169" s="42"/>
      <c r="AM169" s="226" t="str">
        <f t="shared" si="403"/>
        <v>Boreal Forest Restoration</v>
      </c>
      <c r="AN169" s="102"/>
      <c r="AO169" s="103"/>
      <c r="AP169" s="106"/>
      <c r="AQ169" s="41"/>
      <c r="AR169" s="42"/>
      <c r="AS169" s="176"/>
      <c r="AT169" s="226" t="str">
        <f t="shared" si="404"/>
        <v>Boreal Forest Restoration</v>
      </c>
      <c r="AU169" s="102"/>
      <c r="AV169" s="103"/>
      <c r="AW169" s="106"/>
      <c r="AX169" s="41"/>
      <c r="AY169" s="42"/>
      <c r="AZ169" s="226" t="str">
        <f t="shared" si="405"/>
        <v>Boreal Forest Restoration</v>
      </c>
      <c r="BA169" s="102"/>
      <c r="BB169" s="103"/>
      <c r="BC169" s="106"/>
      <c r="BD169" s="41"/>
      <c r="BE169" s="42"/>
      <c r="BF169" s="226" t="str">
        <f t="shared" si="406"/>
        <v>Boreal Forest Restoration</v>
      </c>
      <c r="BG169" s="102"/>
      <c r="BH169" s="103"/>
      <c r="BI169" s="106"/>
      <c r="BJ169" s="41"/>
      <c r="BK169" s="42"/>
      <c r="BL169" s="226" t="str">
        <f t="shared" si="407"/>
        <v>Boreal Forest Restoration</v>
      </c>
      <c r="BM169" s="99"/>
      <c r="BN169" s="100"/>
      <c r="BO169" s="104"/>
      <c r="BP169" s="55"/>
      <c r="BQ169" s="56"/>
      <c r="BR169" s="226" t="str">
        <f t="shared" si="408"/>
        <v>Boreal Forest Restoration</v>
      </c>
      <c r="BS169" s="99"/>
      <c r="BT169" s="100"/>
      <c r="BU169" s="106"/>
      <c r="BV169" s="41"/>
      <c r="BW169" s="42"/>
      <c r="BX169" s="226" t="str">
        <f t="shared" si="409"/>
        <v>Boreal Forest Restoration</v>
      </c>
      <c r="BY169" s="99"/>
      <c r="BZ169" s="100"/>
      <c r="CA169" s="104"/>
      <c r="CB169" s="55"/>
      <c r="CC169" s="56"/>
      <c r="CD169" s="226" t="str">
        <f t="shared" si="410"/>
        <v>Boreal Forest Restoration</v>
      </c>
      <c r="CE169" s="99"/>
      <c r="CF169" s="100"/>
      <c r="CG169" s="104"/>
      <c r="CH169" s="55"/>
      <c r="CI169" s="56"/>
      <c r="CJ169" s="176">
        <f t="shared" si="454"/>
        <v>0</v>
      </c>
      <c r="CK169" s="226" t="str">
        <f t="shared" si="411"/>
        <v>Boreal Forest Restoration</v>
      </c>
      <c r="CL169" s="125"/>
      <c r="CM169" s="126"/>
      <c r="CN169" s="111"/>
      <c r="CO169" s="51"/>
      <c r="CP169" s="52"/>
      <c r="CQ169" s="226" t="str">
        <f t="shared" si="412"/>
        <v>Boreal Forest Restoration</v>
      </c>
      <c r="CR169" s="125"/>
      <c r="CS169" s="126"/>
      <c r="CT169" s="111"/>
      <c r="CU169" s="51"/>
      <c r="CV169" s="52"/>
      <c r="CW169" s="226" t="str">
        <f t="shared" si="413"/>
        <v>Boreal Forest Restoration</v>
      </c>
      <c r="CX169" s="125"/>
      <c r="CY169" s="126"/>
      <c r="CZ169" s="111"/>
      <c r="DA169" s="51"/>
      <c r="DB169" s="52"/>
      <c r="DC169" s="226" t="str">
        <f t="shared" si="414"/>
        <v>Boreal Forest Restoration</v>
      </c>
      <c r="DD169" s="125"/>
      <c r="DE169" s="126"/>
      <c r="DF169" s="111"/>
      <c r="DG169" s="51"/>
      <c r="DH169" s="52"/>
      <c r="DI169" s="226" t="str">
        <f t="shared" si="415"/>
        <v>Boreal Forest Restoration</v>
      </c>
      <c r="DJ169" s="125"/>
      <c r="DK169" s="126"/>
      <c r="DL169" s="111"/>
      <c r="DM169" s="51"/>
      <c r="DN169" s="52"/>
      <c r="DO169" s="226" t="str">
        <f t="shared" si="416"/>
        <v>Boreal Forest Restoration</v>
      </c>
      <c r="DP169" s="125"/>
      <c r="DQ169" s="126"/>
      <c r="DR169" s="111"/>
      <c r="DS169" s="51"/>
      <c r="DT169" s="52"/>
      <c r="DU169" s="226" t="str">
        <f t="shared" si="417"/>
        <v>Boreal Forest Restoration</v>
      </c>
      <c r="DV169" s="125"/>
      <c r="DW169" s="126"/>
      <c r="DX169" s="111"/>
      <c r="DY169" s="51"/>
      <c r="DZ169" s="52"/>
      <c r="EA169" s="176">
        <f t="shared" si="395"/>
        <v>0</v>
      </c>
      <c r="EB169" s="226" t="str">
        <f t="shared" si="418"/>
        <v>Boreal Forest Restoration</v>
      </c>
      <c r="EC169" s="125"/>
      <c r="ED169" s="126"/>
      <c r="EE169" s="111"/>
      <c r="EF169" s="51"/>
      <c r="EG169" s="52"/>
      <c r="EH169" s="226" t="str">
        <f t="shared" si="419"/>
        <v>Boreal Forest Restoration</v>
      </c>
      <c r="EI169" s="125"/>
      <c r="EJ169" s="126"/>
      <c r="EK169" s="111"/>
      <c r="EL169" s="51"/>
      <c r="EM169" s="52"/>
      <c r="EN169" s="226" t="str">
        <f t="shared" si="420"/>
        <v>Boreal Forest Restoration</v>
      </c>
      <c r="EO169" s="125"/>
      <c r="EP169" s="126"/>
      <c r="EQ169" s="111"/>
      <c r="ER169" s="51"/>
      <c r="ES169" s="52"/>
      <c r="ET169" s="226" t="str">
        <f t="shared" si="421"/>
        <v>Boreal Forest Restoration</v>
      </c>
      <c r="EU169" s="125"/>
      <c r="EV169" s="126"/>
      <c r="EW169" s="111"/>
      <c r="EX169" s="51"/>
      <c r="EY169" s="52"/>
      <c r="EZ169" s="226" t="str">
        <f t="shared" si="422"/>
        <v>Boreal Forest Restoration</v>
      </c>
      <c r="FA169" s="125"/>
      <c r="FB169" s="126"/>
      <c r="FC169" s="111"/>
      <c r="FD169" s="51"/>
      <c r="FE169" s="52"/>
      <c r="FF169" s="226" t="str">
        <f t="shared" si="423"/>
        <v>Boreal Forest Restoration</v>
      </c>
      <c r="FG169" s="125"/>
      <c r="FH169" s="126"/>
      <c r="FI169" s="111"/>
      <c r="FJ169" s="51"/>
      <c r="FK169" s="52"/>
      <c r="FL169" s="226" t="str">
        <f t="shared" si="424"/>
        <v>Boreal Forest Restoration</v>
      </c>
      <c r="FM169" s="125"/>
      <c r="FN169" s="126"/>
      <c r="FO169" s="111"/>
      <c r="FP169" s="51"/>
      <c r="FQ169" s="52"/>
      <c r="FR169" s="176">
        <f t="shared" si="396"/>
        <v>0</v>
      </c>
      <c r="FS169" s="34"/>
      <c r="FT169" s="34"/>
      <c r="FU169" s="34"/>
      <c r="FV169" s="33"/>
      <c r="FW169" s="37"/>
    </row>
    <row r="170" spans="1:179" ht="12.6" customHeight="1" thickBot="1">
      <c r="A170" s="1094"/>
      <c r="B170" s="195" t="s">
        <v>549</v>
      </c>
      <c r="C170" s="226" t="str">
        <f>$B170</f>
        <v>Sustainable Intensification</v>
      </c>
      <c r="D170" s="102"/>
      <c r="E170" s="103"/>
      <c r="F170" s="106"/>
      <c r="G170" s="41"/>
      <c r="H170" s="42"/>
      <c r="I170" s="226" t="str">
        <f>$B170</f>
        <v>Sustainable Intensification</v>
      </c>
      <c r="J170" s="102"/>
      <c r="K170" s="103"/>
      <c r="L170" s="106"/>
      <c r="M170" s="41"/>
      <c r="N170" s="42"/>
      <c r="O170" s="226" t="str">
        <f>$B170</f>
        <v>Sustainable Intensification</v>
      </c>
      <c r="P170" s="99"/>
      <c r="Q170" s="100"/>
      <c r="R170" s="104"/>
      <c r="S170" s="55"/>
      <c r="T170" s="56"/>
      <c r="U170" s="226" t="str">
        <f>$B170</f>
        <v>Sustainable Intensification</v>
      </c>
      <c r="V170" s="102"/>
      <c r="W170" s="103"/>
      <c r="X170" s="106"/>
      <c r="Y170" s="41"/>
      <c r="Z170" s="42"/>
      <c r="AA170" s="226" t="str">
        <f>$B170</f>
        <v>Sustainable Intensification</v>
      </c>
      <c r="AB170" s="102"/>
      <c r="AC170" s="103"/>
      <c r="AD170" s="106"/>
      <c r="AE170" s="41"/>
      <c r="AF170" s="42"/>
      <c r="AG170" s="226" t="str">
        <f>$B170</f>
        <v>Sustainable Intensification</v>
      </c>
      <c r="AH170" s="102"/>
      <c r="AI170" s="103"/>
      <c r="AJ170" s="106"/>
      <c r="AK170" s="41"/>
      <c r="AL170" s="42"/>
      <c r="AM170" s="226" t="str">
        <f>$B170</f>
        <v>Sustainable Intensification</v>
      </c>
      <c r="AN170" s="102"/>
      <c r="AO170" s="103"/>
      <c r="AP170" s="106"/>
      <c r="AQ170" s="41"/>
      <c r="AR170" s="42"/>
      <c r="AS170" s="176"/>
      <c r="AT170" s="226" t="str">
        <f>$B170</f>
        <v>Sustainable Intensification</v>
      </c>
      <c r="AU170" s="102"/>
      <c r="AV170" s="103"/>
      <c r="AW170" s="106"/>
      <c r="AX170" s="41"/>
      <c r="AY170" s="42"/>
      <c r="AZ170" s="226" t="str">
        <f>$B170</f>
        <v>Sustainable Intensification</v>
      </c>
      <c r="BA170" s="102"/>
      <c r="BB170" s="103"/>
      <c r="BC170" s="106"/>
      <c r="BD170" s="41"/>
      <c r="BE170" s="42"/>
      <c r="BF170" s="226" t="str">
        <f>$B170</f>
        <v>Sustainable Intensification</v>
      </c>
      <c r="BG170" s="102"/>
      <c r="BH170" s="103"/>
      <c r="BI170" s="106"/>
      <c r="BJ170" s="41"/>
      <c r="BK170" s="42"/>
      <c r="BL170" s="226" t="str">
        <f>$B170</f>
        <v>Sustainable Intensification</v>
      </c>
      <c r="BM170" s="102"/>
      <c r="BN170" s="103"/>
      <c r="BO170" s="106"/>
      <c r="BP170" s="41"/>
      <c r="BQ170" s="42"/>
      <c r="BR170" s="226" t="str">
        <f>$B170</f>
        <v>Sustainable Intensification</v>
      </c>
      <c r="BS170" s="102"/>
      <c r="BT170" s="103"/>
      <c r="BU170" s="106"/>
      <c r="BV170" s="41"/>
      <c r="BW170" s="42"/>
      <c r="BX170" s="226" t="str">
        <f>$B170</f>
        <v>Sustainable Intensification</v>
      </c>
      <c r="BY170" s="102"/>
      <c r="BZ170" s="103"/>
      <c r="CA170" s="106"/>
      <c r="CB170" s="41"/>
      <c r="CC170" s="42"/>
      <c r="CD170" s="226" t="str">
        <f>$B170</f>
        <v>Sustainable Intensification</v>
      </c>
      <c r="CE170" s="102"/>
      <c r="CF170" s="103"/>
      <c r="CG170" s="106"/>
      <c r="CH170" s="41"/>
      <c r="CI170" s="42"/>
      <c r="CJ170" s="176">
        <f t="shared" si="454"/>
        <v>0</v>
      </c>
      <c r="CK170" s="226" t="str">
        <f>$B170</f>
        <v>Sustainable Intensification</v>
      </c>
      <c r="CL170" s="102"/>
      <c r="CM170" s="103"/>
      <c r="CN170" s="106"/>
      <c r="CO170" s="41"/>
      <c r="CP170" s="42"/>
      <c r="CQ170" s="226" t="str">
        <f>$B170</f>
        <v>Sustainable Intensification</v>
      </c>
      <c r="CR170" s="102"/>
      <c r="CS170" s="103"/>
      <c r="CT170" s="106"/>
      <c r="CU170" s="41"/>
      <c r="CV170" s="42"/>
      <c r="CW170" s="226" t="str">
        <f>$B170</f>
        <v>Sustainable Intensification</v>
      </c>
      <c r="CX170" s="102"/>
      <c r="CY170" s="103"/>
      <c r="CZ170" s="106"/>
      <c r="DA170" s="41"/>
      <c r="DB170" s="42"/>
      <c r="DC170" s="226" t="str">
        <f>$B170</f>
        <v>Sustainable Intensification</v>
      </c>
      <c r="DD170" s="102"/>
      <c r="DE170" s="103"/>
      <c r="DF170" s="106"/>
      <c r="DG170" s="41"/>
      <c r="DH170" s="42"/>
      <c r="DI170" s="226" t="str">
        <f>$B170</f>
        <v>Sustainable Intensification</v>
      </c>
      <c r="DJ170" s="102"/>
      <c r="DK170" s="103"/>
      <c r="DL170" s="106"/>
      <c r="DM170" s="41"/>
      <c r="DN170" s="42"/>
      <c r="DO170" s="226" t="str">
        <f>$B170</f>
        <v>Sustainable Intensification</v>
      </c>
      <c r="DP170" s="102"/>
      <c r="DQ170" s="103"/>
      <c r="DR170" s="106"/>
      <c r="DS170" s="41"/>
      <c r="DT170" s="42"/>
      <c r="DU170" s="226" t="str">
        <f>$B170</f>
        <v>Sustainable Intensification</v>
      </c>
      <c r="DV170" s="102"/>
      <c r="DW170" s="103"/>
      <c r="DX170" s="106"/>
      <c r="DY170" s="41"/>
      <c r="DZ170" s="42"/>
      <c r="EA170" s="176">
        <f t="shared" ref="EA170" si="504">SUM(CM170+CS170+CY170+DE170+DK170+DQ170+DW170)+SUM(CP170+CV170+DB170+DH170+DN170+DT170+DZ170)</f>
        <v>0</v>
      </c>
      <c r="EB170" s="226" t="str">
        <f>$B170</f>
        <v>Sustainable Intensification</v>
      </c>
      <c r="EC170" s="102"/>
      <c r="ED170" s="103"/>
      <c r="EE170" s="106"/>
      <c r="EF170" s="41"/>
      <c r="EG170" s="42"/>
      <c r="EH170" s="226" t="str">
        <f>$B170</f>
        <v>Sustainable Intensification</v>
      </c>
      <c r="EI170" s="102"/>
      <c r="EJ170" s="103"/>
      <c r="EK170" s="106"/>
      <c r="EL170" s="41"/>
      <c r="EM170" s="42"/>
      <c r="EN170" s="226" t="str">
        <f>$B170</f>
        <v>Sustainable Intensification</v>
      </c>
      <c r="EO170" s="102"/>
      <c r="EP170" s="103"/>
      <c r="EQ170" s="106"/>
      <c r="ER170" s="41"/>
      <c r="ES170" s="42"/>
      <c r="ET170" s="226" t="str">
        <f>$B170</f>
        <v>Sustainable Intensification</v>
      </c>
      <c r="EU170" s="102"/>
      <c r="EV170" s="103"/>
      <c r="EW170" s="106"/>
      <c r="EX170" s="41"/>
      <c r="EY170" s="42"/>
      <c r="EZ170" s="226" t="str">
        <f>$B170</f>
        <v>Sustainable Intensification</v>
      </c>
      <c r="FA170" s="102"/>
      <c r="FB170" s="103"/>
      <c r="FC170" s="106"/>
      <c r="FD170" s="41"/>
      <c r="FE170" s="42"/>
      <c r="FF170" s="226" t="str">
        <f>$B170</f>
        <v>Sustainable Intensification</v>
      </c>
      <c r="FG170" s="102"/>
      <c r="FH170" s="103"/>
      <c r="FI170" s="106"/>
      <c r="FJ170" s="41"/>
      <c r="FK170" s="42"/>
      <c r="FL170" s="226" t="str">
        <f>$B170</f>
        <v>Sustainable Intensification</v>
      </c>
      <c r="FM170" s="102"/>
      <c r="FN170" s="103"/>
      <c r="FO170" s="106"/>
      <c r="FP170" s="41"/>
      <c r="FQ170" s="42"/>
      <c r="FR170" s="176">
        <f t="shared" ref="FR170" si="505">SUM(ED170+EJ170+EP170+EV170+FB170+FH170+FN170)+SUM(EG170+EM170+ES170+EY170+FE170+FK170+FQ170)</f>
        <v>0</v>
      </c>
      <c r="FS170" s="32"/>
      <c r="FT170" s="34"/>
      <c r="FU170" s="34"/>
      <c r="FV170" s="33"/>
      <c r="FW170" s="37"/>
    </row>
    <row r="171" spans="1:179" s="135" customFormat="1" ht="12.6" customHeight="1" thickBot="1">
      <c r="A171" s="1094"/>
      <c r="B171" s="220"/>
      <c r="C171" s="231" t="s">
        <v>0</v>
      </c>
      <c r="D171" s="134"/>
      <c r="E171" s="158" t="s">
        <v>71</v>
      </c>
      <c r="F171" s="159"/>
      <c r="G171" s="160">
        <f>1-SUM(G144:G170)</f>
        <v>1</v>
      </c>
      <c r="H171" s="137"/>
      <c r="I171" s="226" t="s">
        <v>0</v>
      </c>
      <c r="J171" s="134"/>
      <c r="K171" s="158" t="s">
        <v>71</v>
      </c>
      <c r="L171" s="159"/>
      <c r="M171" s="160">
        <f>1-SUM(M144:M170)</f>
        <v>1</v>
      </c>
      <c r="N171" s="137"/>
      <c r="O171" s="226" t="s">
        <v>0</v>
      </c>
      <c r="P171" s="134"/>
      <c r="Q171" s="158" t="s">
        <v>71</v>
      </c>
      <c r="R171" s="159"/>
      <c r="S171" s="160">
        <f>1-SUM(S144:S170)</f>
        <v>1</v>
      </c>
      <c r="T171" s="137"/>
      <c r="U171" s="226" t="s">
        <v>0</v>
      </c>
      <c r="V171" s="134"/>
      <c r="W171" s="158" t="s">
        <v>71</v>
      </c>
      <c r="X171" s="159"/>
      <c r="Y171" s="160">
        <f>1-SUM(Y144:Y170)</f>
        <v>1</v>
      </c>
      <c r="Z171" s="137"/>
      <c r="AA171" s="226" t="s">
        <v>0</v>
      </c>
      <c r="AB171" s="134"/>
      <c r="AC171" s="158" t="s">
        <v>71</v>
      </c>
      <c r="AD171" s="159"/>
      <c r="AE171" s="160">
        <f>1-SUM(AE144:AE170)</f>
        <v>1</v>
      </c>
      <c r="AF171" s="137"/>
      <c r="AG171" s="226" t="s">
        <v>0</v>
      </c>
      <c r="AH171" s="134"/>
      <c r="AI171" s="158" t="s">
        <v>71</v>
      </c>
      <c r="AJ171" s="159"/>
      <c r="AK171" s="160">
        <f>1-SUM(AK144:AK170)</f>
        <v>1</v>
      </c>
      <c r="AL171" s="137"/>
      <c r="AM171" s="226" t="s">
        <v>0</v>
      </c>
      <c r="AN171" s="134"/>
      <c r="AO171" s="158" t="s">
        <v>71</v>
      </c>
      <c r="AP171" s="159"/>
      <c r="AQ171" s="160">
        <f>1-SUM(AQ144:AQ170)</f>
        <v>1</v>
      </c>
      <c r="AR171" s="137"/>
      <c r="AS171" s="176"/>
      <c r="AT171" s="226" t="s">
        <v>0</v>
      </c>
      <c r="AU171" s="134"/>
      <c r="AV171" s="133" t="s">
        <v>71</v>
      </c>
      <c r="AX171" s="136">
        <f>1-SUM(AX144:AX170)</f>
        <v>1</v>
      </c>
      <c r="AY171" s="137"/>
      <c r="AZ171" s="226" t="s">
        <v>0</v>
      </c>
      <c r="BA171" s="134"/>
      <c r="BB171" s="133" t="s">
        <v>71</v>
      </c>
      <c r="BD171" s="136">
        <f>1-SUM(BD144:BD170)</f>
        <v>1</v>
      </c>
      <c r="BE171" s="137"/>
      <c r="BF171" s="226" t="s">
        <v>0</v>
      </c>
      <c r="BG171" s="134"/>
      <c r="BH171" s="133" t="s">
        <v>71</v>
      </c>
      <c r="BJ171" s="136">
        <f>1-SUM(BJ144:BJ170)</f>
        <v>1</v>
      </c>
      <c r="BK171" s="137"/>
      <c r="BL171" s="226" t="s">
        <v>0</v>
      </c>
      <c r="BM171" s="134"/>
      <c r="BN171" s="133" t="s">
        <v>71</v>
      </c>
      <c r="BP171" s="136">
        <f>1-SUM(BP144:BP170)</f>
        <v>1</v>
      </c>
      <c r="BQ171" s="137"/>
      <c r="BR171" s="226" t="s">
        <v>0</v>
      </c>
      <c r="BS171" s="134"/>
      <c r="BT171" s="133" t="s">
        <v>71</v>
      </c>
      <c r="BV171" s="136">
        <f>1-SUM(BV144:BV170)</f>
        <v>1</v>
      </c>
      <c r="BW171" s="137"/>
      <c r="BX171" s="226" t="s">
        <v>0</v>
      </c>
      <c r="BY171" s="134"/>
      <c r="BZ171" s="133" t="s">
        <v>71</v>
      </c>
      <c r="CB171" s="136">
        <f>1-SUM(CB144:CB170)</f>
        <v>1</v>
      </c>
      <c r="CC171" s="137"/>
      <c r="CD171" s="226" t="s">
        <v>0</v>
      </c>
      <c r="CE171" s="134"/>
      <c r="CF171" s="133" t="s">
        <v>71</v>
      </c>
      <c r="CH171" s="136">
        <f>1-SUM(CH144:CH170)</f>
        <v>1</v>
      </c>
      <c r="CI171" s="137"/>
      <c r="CJ171" s="176"/>
      <c r="CK171" s="226" t="s">
        <v>0</v>
      </c>
      <c r="CL171" s="134"/>
      <c r="CM171" s="133" t="s">
        <v>71</v>
      </c>
      <c r="CO171" s="136">
        <f>1-SUM(CO142:CO170)</f>
        <v>-0.80811491059236351</v>
      </c>
      <c r="CP171" s="137"/>
      <c r="CQ171" s="226" t="s">
        <v>0</v>
      </c>
      <c r="CR171" s="134"/>
      <c r="CS171" s="133" t="s">
        <v>71</v>
      </c>
      <c r="CU171" s="136">
        <f>1-SUM(CU142:CU170)</f>
        <v>-0.80811491059236351</v>
      </c>
      <c r="CV171" s="137"/>
      <c r="CW171" s="226" t="s">
        <v>0</v>
      </c>
      <c r="CX171" s="134"/>
      <c r="CY171" s="133" t="s">
        <v>71</v>
      </c>
      <c r="DA171" s="136">
        <f>1-SUM(DA142:DA170)</f>
        <v>-0.80811491059236351</v>
      </c>
      <c r="DB171" s="137"/>
      <c r="DC171" s="226" t="s">
        <v>0</v>
      </c>
      <c r="DD171" s="134"/>
      <c r="DE171" s="133" t="s">
        <v>71</v>
      </c>
      <c r="DG171" s="136">
        <f>1-SUM(DG142:DG170)</f>
        <v>-0.2270481613638875</v>
      </c>
      <c r="DH171" s="137"/>
      <c r="DI171" s="226" t="s">
        <v>0</v>
      </c>
      <c r="DJ171" s="134"/>
      <c r="DK171" s="133" t="s">
        <v>71</v>
      </c>
      <c r="DM171" s="136">
        <f>1-SUM(DM142:DM170)</f>
        <v>-0.2270481613638875</v>
      </c>
      <c r="DN171" s="137"/>
      <c r="DO171" s="226" t="s">
        <v>0</v>
      </c>
      <c r="DP171" s="134"/>
      <c r="DQ171" s="133" t="s">
        <v>71</v>
      </c>
      <c r="DS171" s="136">
        <f>1-SUM(DS142:DS170)</f>
        <v>-0.2270481613638875</v>
      </c>
      <c r="DT171" s="137"/>
      <c r="DU171" s="226" t="s">
        <v>0</v>
      </c>
      <c r="DV171" s="134"/>
      <c r="DW171" s="133" t="s">
        <v>71</v>
      </c>
      <c r="DY171" s="136">
        <f>1-SUM(DY142:DY170)</f>
        <v>-0.2270481613638875</v>
      </c>
      <c r="DZ171" s="137"/>
      <c r="EA171" s="176"/>
      <c r="EB171" s="226" t="s">
        <v>0</v>
      </c>
      <c r="EC171" s="134"/>
      <c r="ED171" s="133" t="s">
        <v>71</v>
      </c>
      <c r="EF171" s="136">
        <f>1-SUM(EF142:EF170)</f>
        <v>-0.80811491059236351</v>
      </c>
      <c r="EG171" s="137"/>
      <c r="EH171" s="226" t="s">
        <v>0</v>
      </c>
      <c r="EI171" s="134"/>
      <c r="EJ171" s="133" t="s">
        <v>71</v>
      </c>
      <c r="EL171" s="136">
        <f>1-SUM(EL142:EL170)</f>
        <v>-0.80811491059236351</v>
      </c>
      <c r="EM171" s="137"/>
      <c r="EN171" s="226" t="s">
        <v>0</v>
      </c>
      <c r="EO171" s="134"/>
      <c r="EP171" s="133" t="s">
        <v>71</v>
      </c>
      <c r="ER171" s="136">
        <f>1-SUM(ER142:ER170)</f>
        <v>-0.80811491059236351</v>
      </c>
      <c r="ES171" s="137"/>
      <c r="ET171" s="226" t="s">
        <v>0</v>
      </c>
      <c r="EU171" s="134"/>
      <c r="EV171" s="133" t="s">
        <v>71</v>
      </c>
      <c r="EX171" s="136">
        <f>1-SUM(EX142:EX170)</f>
        <v>-0.2270481613638875</v>
      </c>
      <c r="EY171" s="137"/>
      <c r="EZ171" s="226" t="s">
        <v>0</v>
      </c>
      <c r="FA171" s="134"/>
      <c r="FB171" s="133" t="s">
        <v>71</v>
      </c>
      <c r="FD171" s="136">
        <f>1-SUM(FD142:FD170)</f>
        <v>-0.2270481613638875</v>
      </c>
      <c r="FE171" s="137"/>
      <c r="FF171" s="226" t="s">
        <v>0</v>
      </c>
      <c r="FG171" s="134"/>
      <c r="FH171" s="133" t="s">
        <v>71</v>
      </c>
      <c r="FJ171" s="136">
        <f>1-SUM(FJ142:FJ170)</f>
        <v>-0.2270481613638875</v>
      </c>
      <c r="FK171" s="137"/>
      <c r="FL171" s="226" t="s">
        <v>0</v>
      </c>
      <c r="FM171" s="134"/>
      <c r="FN171" s="133" t="s">
        <v>71</v>
      </c>
      <c r="FP171" s="136">
        <f>1-SUM(FP142:FP170)</f>
        <v>-0.2270481613638875</v>
      </c>
      <c r="FQ171" s="137"/>
      <c r="FR171" s="176"/>
      <c r="FS171" s="138"/>
      <c r="FT171" s="138"/>
      <c r="FU171" s="138"/>
      <c r="FV171" s="140"/>
      <c r="FW171" s="141"/>
    </row>
    <row r="172" spans="1:179" s="152" customFormat="1" ht="12.6" customHeight="1">
      <c r="A172" s="325"/>
      <c r="B172" s="216">
        <f>SUM(C172+I172+O172+U172+AA172+AG172+AM172+AT172+AZ172+BF172+BL172+BR172+BX172+CD172+CK172+CQ172+CW172+DC172+DI172+DO172+DU172+EB172+EH172+EN172+ET172+EZ172+FF172+FL172+FV172)</f>
        <v>204.01213699999997</v>
      </c>
      <c r="C172" s="234">
        <f>'World Land Data'!B6</f>
        <v>10.718594</v>
      </c>
      <c r="D172" s="142"/>
      <c r="E172" s="142">
        <f>C172-SUM(E142:E170)</f>
        <v>10.718594</v>
      </c>
      <c r="F172" s="142"/>
      <c r="G172" s="146">
        <f>SUM(G142:G170)</f>
        <v>0</v>
      </c>
      <c r="H172" s="142"/>
      <c r="I172" s="234">
        <f>'World Land Data'!C6</f>
        <v>7.0607149999999992</v>
      </c>
      <c r="J172" s="142"/>
      <c r="K172" s="142">
        <f>I172-SUM(K142:K170)</f>
        <v>7.0607149999999992</v>
      </c>
      <c r="L172" s="142"/>
      <c r="M172" s="146">
        <f>SUM(M142:M170)</f>
        <v>0</v>
      </c>
      <c r="N172" s="142"/>
      <c r="O172" s="234">
        <f>'World Land Data'!D6</f>
        <v>21.466542999999998</v>
      </c>
      <c r="P172" s="142"/>
      <c r="Q172" s="142">
        <f>O172-SUM(Q142:Q170)</f>
        <v>21.466542999999998</v>
      </c>
      <c r="R172" s="142"/>
      <c r="S172" s="162">
        <f>SUM(S142:S171)</f>
        <v>1</v>
      </c>
      <c r="T172" s="142"/>
      <c r="U172" s="234">
        <f>'World Land Data'!E6</f>
        <v>13.156645000000001</v>
      </c>
      <c r="V172" s="142"/>
      <c r="W172" s="142">
        <f>U172-SUM(W142:W170)</f>
        <v>13.156645000000001</v>
      </c>
      <c r="X172" s="142"/>
      <c r="Y172" s="162">
        <f>SUM(Y142:Y171)</f>
        <v>1</v>
      </c>
      <c r="Z172" s="142"/>
      <c r="AA172" s="234">
        <f>'World Land Data'!F6</f>
        <v>4.385961</v>
      </c>
      <c r="AB172" s="142"/>
      <c r="AC172" s="142">
        <f>AA172-SUM(AC142:AC170)</f>
        <v>4.385961</v>
      </c>
      <c r="AD172" s="142"/>
      <c r="AE172" s="162">
        <f>SUM(AE142:AE171)</f>
        <v>1</v>
      </c>
      <c r="AF172" s="142"/>
      <c r="AG172" s="234">
        <f>'World Land Data'!G6</f>
        <v>8.6373699999999989</v>
      </c>
      <c r="AH172" s="142"/>
      <c r="AI172" s="142">
        <f>AG172-SUM(AI142:AI170)</f>
        <v>8.6373699999999989</v>
      </c>
      <c r="AJ172" s="142"/>
      <c r="AK172" s="162">
        <f>SUM(AK142:AK171)</f>
        <v>1</v>
      </c>
      <c r="AL172" s="142"/>
      <c r="AM172" s="234">
        <f>'World Land Data'!H6</f>
        <v>6.6492940000000003</v>
      </c>
      <c r="AN172" s="142"/>
      <c r="AO172" s="142">
        <f>AM172-SUM(AO142:AO170)</f>
        <v>6.6492940000000003</v>
      </c>
      <c r="AP172" s="142"/>
      <c r="AQ172" s="162">
        <f>SUM(AQ142:AQ171)</f>
        <v>1</v>
      </c>
      <c r="AR172" s="142"/>
      <c r="AS172" s="177"/>
      <c r="AT172" s="234">
        <f>'World Land Data'!I6</f>
        <v>27.701718</v>
      </c>
      <c r="AU172" s="148"/>
      <c r="AV172" s="155">
        <f>AT172-SUM(AV142:AV170)</f>
        <v>27.701718</v>
      </c>
      <c r="AW172" s="148"/>
      <c r="AX172" s="149">
        <f>SUM(AX142:AX170)</f>
        <v>0</v>
      </c>
      <c r="AY172" s="148"/>
      <c r="AZ172" s="234">
        <f>'World Land Data'!J6</f>
        <v>14.008054000000001</v>
      </c>
      <c r="BA172" s="148"/>
      <c r="BB172" s="155">
        <f>AZ172-SUM(BB142:BB170)</f>
        <v>14.008054000000001</v>
      </c>
      <c r="BC172" s="148"/>
      <c r="BD172" s="149">
        <f>SUM(BD142:BD170)</f>
        <v>0</v>
      </c>
      <c r="BE172" s="148"/>
      <c r="BF172" s="234">
        <f>'World Land Data'!K6</f>
        <v>17.706081000000001</v>
      </c>
      <c r="BG172" s="142"/>
      <c r="BH172" s="155">
        <f>BF172-SUM(BH142:BH170)</f>
        <v>17.706081000000001</v>
      </c>
      <c r="BI172" s="142"/>
      <c r="BJ172" s="149">
        <f>SUM(BJ142:BJ170)</f>
        <v>0</v>
      </c>
      <c r="BK172" s="142"/>
      <c r="BL172" s="234">
        <f>'World Land Data'!L6</f>
        <v>5.4768120000000007</v>
      </c>
      <c r="BM172" s="142"/>
      <c r="BN172" s="155">
        <f>BL172-SUM(BN142:BN170)</f>
        <v>5.4768120000000007</v>
      </c>
      <c r="BO172" s="142"/>
      <c r="BP172" s="149">
        <f>SUM(BP142:BP170)</f>
        <v>0</v>
      </c>
      <c r="BQ172" s="142"/>
      <c r="BR172" s="234">
        <f>'World Land Data'!M6</f>
        <v>9.858433999999999</v>
      </c>
      <c r="BS172" s="142"/>
      <c r="BT172" s="155">
        <f>BR172-SUM(BT142:BT170)</f>
        <v>9.858433999999999</v>
      </c>
      <c r="BU172" s="142"/>
      <c r="BV172" s="149">
        <f>SUM(BV142:BV170)</f>
        <v>0</v>
      </c>
      <c r="BW172" s="142"/>
      <c r="BX172" s="234">
        <f>'World Land Data'!N6</f>
        <v>8.085094999999999</v>
      </c>
      <c r="BY172" s="142"/>
      <c r="BZ172" s="155">
        <f>BX172-SUM(BZ142:BZ170)</f>
        <v>8.085094999999999</v>
      </c>
      <c r="CA172" s="142"/>
      <c r="CB172" s="149">
        <f>SUM(CB142:CB170)</f>
        <v>0</v>
      </c>
      <c r="CC172" s="142"/>
      <c r="CD172" s="234">
        <f>'World Land Data'!O6</f>
        <v>5.0418779999999996</v>
      </c>
      <c r="CE172" s="142"/>
      <c r="CF172" s="155">
        <f>CD172-SUM(CF142:CF170)</f>
        <v>5.0418779999999996</v>
      </c>
      <c r="CG172" s="142"/>
      <c r="CH172" s="149">
        <f>SUM(CH142:CH170)</f>
        <v>0</v>
      </c>
      <c r="CI172" s="147"/>
      <c r="CJ172" s="177"/>
      <c r="CK172" s="234">
        <f>'World Land Data'!P6</f>
        <v>3.9391010000000004</v>
      </c>
      <c r="CL172" s="148"/>
      <c r="CM172" s="148">
        <f>CK172-SUM(CM142:CM170)</f>
        <v>3.3609669383960146</v>
      </c>
      <c r="CN172" s="148"/>
      <c r="CO172" s="149">
        <f>SUM(CO142:CO170)</f>
        <v>1.8081149105923635</v>
      </c>
      <c r="CP172" s="148"/>
      <c r="CQ172" s="234">
        <f>'World Land Data'!Q6</f>
        <v>1.613502</v>
      </c>
      <c r="CR172" s="148"/>
      <c r="CS172" s="148">
        <f>CQ172-SUM(CS142:CS170)</f>
        <v>1.3766915032226503</v>
      </c>
      <c r="CT172" s="148"/>
      <c r="CU172" s="149">
        <f>SUM(CU142:CU170)</f>
        <v>1.8081149105923635</v>
      </c>
      <c r="CV172" s="148"/>
      <c r="CW172" s="234">
        <f>'World Land Data'!R6</f>
        <v>0.28086800000000001</v>
      </c>
      <c r="CX172" s="142"/>
      <c r="CY172" s="148">
        <f>CW172-SUM(CY142:CY170)</f>
        <v>0.23964555924141362</v>
      </c>
      <c r="CZ172" s="142"/>
      <c r="DA172" s="149">
        <f>SUM(DA142:DA170)</f>
        <v>1.8081149105923635</v>
      </c>
      <c r="DB172" s="142"/>
      <c r="DC172" s="234">
        <f>'World Land Data'!S6</f>
        <v>3.9856999999999997E-2</v>
      </c>
      <c r="DD172" s="142"/>
      <c r="DE172" s="148">
        <f>DC172-SUM(DE142:DE170)</f>
        <v>3.440754846426481E-2</v>
      </c>
      <c r="DF172" s="142"/>
      <c r="DG172" s="149">
        <f>SUM(DG142:DG170)</f>
        <v>1.2270481613638875</v>
      </c>
      <c r="DH172" s="142"/>
      <c r="DI172" s="234">
        <f>'World Land Data'!T6</f>
        <v>0.57841200000000004</v>
      </c>
      <c r="DJ172" s="142"/>
      <c r="DK172" s="148">
        <f>DI172-SUM(DK142:DK170)</f>
        <v>0.49932857270522968</v>
      </c>
      <c r="DL172" s="142"/>
      <c r="DM172" s="149">
        <f>SUM(DM142:DM170)</f>
        <v>1.2270481613638875</v>
      </c>
      <c r="DN172" s="142"/>
      <c r="DO172" s="234">
        <f>'World Land Data'!U6</f>
        <v>0.12248700000000001</v>
      </c>
      <c r="DP172" s="142"/>
      <c r="DQ172" s="148">
        <f>DO172-SUM(DQ142:DQ170)</f>
        <v>0.10573995505789208</v>
      </c>
      <c r="DR172" s="142"/>
      <c r="DS172" s="149">
        <f>SUM(DS142:DS170)</f>
        <v>1.2270481613638875</v>
      </c>
      <c r="DT172" s="142"/>
      <c r="DU172" s="234">
        <f>'World Land Data'!V6</f>
        <v>4.1454999999999999E-2</v>
      </c>
      <c r="DV172" s="142"/>
      <c r="DW172" s="148">
        <f>DU172-SUM(DW142:DW170)</f>
        <v>3.5787061785535736E-2</v>
      </c>
      <c r="DX172" s="142"/>
      <c r="DY172" s="149">
        <f>SUM(DY142:DY170)</f>
        <v>1.2270481613638875</v>
      </c>
      <c r="DZ172" s="142"/>
      <c r="EA172" s="177"/>
      <c r="EB172" s="234">
        <f>'World Land Data'!W6</f>
        <v>8.1869110000000003</v>
      </c>
      <c r="EC172" s="148"/>
      <c r="ED172" s="155">
        <f>EB172-SUM(ED142:ED170)</f>
        <v>6.9853342675373522</v>
      </c>
      <c r="EE172" s="155"/>
      <c r="EF172" s="149">
        <f>SUM(EF142:EF170)</f>
        <v>1.8081149105923635</v>
      </c>
      <c r="EG172" s="148"/>
      <c r="EH172" s="234">
        <f>'World Land Data'!X6</f>
        <v>6.7780809999999994</v>
      </c>
      <c r="EI172" s="148"/>
      <c r="EJ172" s="155">
        <f>EH172-SUM(EJ142:EJ170)</f>
        <v>5.7832754597483511</v>
      </c>
      <c r="EK172" s="155"/>
      <c r="EL172" s="149">
        <f>SUM(EL142:EL170)</f>
        <v>1.8081149105923635</v>
      </c>
      <c r="EM172" s="148"/>
      <c r="EN172" s="234">
        <f>'World Land Data'!Y6</f>
        <v>8.3077999999999985</v>
      </c>
      <c r="EO172" s="142"/>
      <c r="EP172" s="155">
        <f>EN172-SUM(EP142:EP170)</f>
        <v>7.0884806281449499</v>
      </c>
      <c r="EQ172" s="155"/>
      <c r="ER172" s="149">
        <f>SUM(ER142:ER170)</f>
        <v>1.8081149105923635</v>
      </c>
      <c r="ES172" s="142"/>
      <c r="ET172" s="234">
        <f>'World Land Data'!Z6</f>
        <v>1.9050329999999998</v>
      </c>
      <c r="EU172" s="142"/>
      <c r="EV172" s="155">
        <f>ET172-SUM(EV142:EV170)</f>
        <v>1.6445672096124591</v>
      </c>
      <c r="EW172" s="155"/>
      <c r="EX172" s="149">
        <f>SUM(EX142:EX170)</f>
        <v>1.2270481613638875</v>
      </c>
      <c r="EY172" s="142"/>
      <c r="EZ172" s="234">
        <f>'World Land Data'!AA6</f>
        <v>5.5634870000000003</v>
      </c>
      <c r="FA172" s="142"/>
      <c r="FB172" s="155">
        <f>EZ172-SUM(FB142:FB170)</f>
        <v>4.8028187917506902</v>
      </c>
      <c r="FC172" s="155"/>
      <c r="FD172" s="149">
        <f>SUM(FD142:FD170)</f>
        <v>1.2270481613638875</v>
      </c>
      <c r="FE172" s="142"/>
      <c r="FF172" s="234">
        <f>'World Land Data'!AB6</f>
        <v>3.8999129999999997</v>
      </c>
      <c r="FG172" s="142"/>
      <c r="FH172" s="155">
        <f>FF172-SUM(FH142:FH170)</f>
        <v>3.3666970809121701</v>
      </c>
      <c r="FI172" s="155"/>
      <c r="FJ172" s="149">
        <f>SUM(FJ142:FJ170)</f>
        <v>1.2270481613638875</v>
      </c>
      <c r="FK172" s="147"/>
      <c r="FL172" s="234">
        <f>'World Land Data'!AC6</f>
        <v>1.4010180000000001</v>
      </c>
      <c r="FM172" s="147"/>
      <c r="FN172" s="155">
        <f>FL172-SUM(FN142:FN170)</f>
        <v>1.2094637010890774</v>
      </c>
      <c r="FO172" s="155"/>
      <c r="FP172" s="149">
        <f>SUM(FP142:FP170)</f>
        <v>1.2270481613638875</v>
      </c>
      <c r="FQ172" s="142"/>
      <c r="FR172" s="177"/>
      <c r="FS172" s="147"/>
      <c r="FT172" s="147"/>
      <c r="FU172" s="147"/>
      <c r="FV172" s="234">
        <f>'World Land Data'!AC6</f>
        <v>1.4010180000000001</v>
      </c>
      <c r="FW172" s="151"/>
    </row>
    <row r="173" spans="1:179" ht="12.6" customHeight="1">
      <c r="A173" s="1093" t="s">
        <v>678</v>
      </c>
      <c r="B173" s="222" t="s">
        <v>78</v>
      </c>
      <c r="C173" s="230" t="str">
        <f>$B173</f>
        <v>Peatland Protection</v>
      </c>
      <c r="D173" s="99"/>
      <c r="E173" s="100"/>
      <c r="F173" s="104"/>
      <c r="G173" s="55"/>
      <c r="H173" s="56"/>
      <c r="I173" s="226" t="str">
        <f>$B173</f>
        <v>Peatland Protection</v>
      </c>
      <c r="J173" s="99"/>
      <c r="K173" s="100"/>
      <c r="L173" s="104"/>
      <c r="M173" s="55"/>
      <c r="N173" s="56"/>
      <c r="O173" s="229" t="str">
        <f>$B173</f>
        <v>Peatland Protection</v>
      </c>
      <c r="P173" s="99"/>
      <c r="Q173" s="100"/>
      <c r="R173" s="104"/>
      <c r="S173" s="55"/>
      <c r="T173" s="56"/>
      <c r="U173" s="229" t="str">
        <f>$B173</f>
        <v>Peatland Protection</v>
      </c>
      <c r="V173" s="99"/>
      <c r="W173" s="100"/>
      <c r="X173" s="104"/>
      <c r="Y173" s="55"/>
      <c r="Z173" s="56"/>
      <c r="AA173" s="229" t="str">
        <f>$B173</f>
        <v>Peatland Protection</v>
      </c>
      <c r="AB173" s="99"/>
      <c r="AC173" s="100"/>
      <c r="AD173" s="104"/>
      <c r="AE173" s="55"/>
      <c r="AF173" s="56"/>
      <c r="AG173" s="233" t="str">
        <f>$B173</f>
        <v>Peatland Protection</v>
      </c>
      <c r="AH173" s="99"/>
      <c r="AI173" s="100"/>
      <c r="AJ173" s="104"/>
      <c r="AK173" s="55"/>
      <c r="AL173" s="56"/>
      <c r="AM173" s="230" t="str">
        <f>$B173</f>
        <v>Peatland Protection</v>
      </c>
      <c r="AN173" s="99"/>
      <c r="AO173" s="100"/>
      <c r="AP173" s="104"/>
      <c r="AQ173" s="55"/>
      <c r="AR173" s="56"/>
      <c r="AS173" s="176">
        <f>SUM(E173+K173+Q173+W173+AC173+AI173+AO173)+SUM(H173+N173+T173+Z173+AF173+AL173+AR173)</f>
        <v>0</v>
      </c>
      <c r="AT173" s="229" t="str">
        <f>$B173</f>
        <v>Peatland Protection</v>
      </c>
      <c r="AU173" s="99"/>
      <c r="AV173" s="100"/>
      <c r="AW173" s="104"/>
      <c r="AX173" s="55"/>
      <c r="AY173" s="56"/>
      <c r="AZ173" s="230" t="str">
        <f>$B173</f>
        <v>Peatland Protection</v>
      </c>
      <c r="BA173" s="99"/>
      <c r="BB173" s="100"/>
      <c r="BC173" s="104"/>
      <c r="BD173" s="55"/>
      <c r="BE173" s="56"/>
      <c r="BF173" s="230" t="str">
        <f>$B173</f>
        <v>Peatland Protection</v>
      </c>
      <c r="BG173" s="99"/>
      <c r="BH173" s="100"/>
      <c r="BI173" s="104"/>
      <c r="BJ173" s="55"/>
      <c r="BK173" s="56"/>
      <c r="BL173" s="229" t="str">
        <f>$B173</f>
        <v>Peatland Protection</v>
      </c>
      <c r="BM173" s="99"/>
      <c r="BN173" s="100"/>
      <c r="BO173" s="104"/>
      <c r="BP173" s="55"/>
      <c r="BQ173" s="56"/>
      <c r="BR173" s="230" t="str">
        <f>$B173</f>
        <v>Peatland Protection</v>
      </c>
      <c r="BS173" s="99"/>
      <c r="BT173" s="100"/>
      <c r="BU173" s="106"/>
      <c r="BV173" s="41"/>
      <c r="BW173" s="42"/>
      <c r="BX173" s="229" t="str">
        <f>$B173</f>
        <v>Peatland Protection</v>
      </c>
      <c r="BY173" s="99"/>
      <c r="BZ173" s="100"/>
      <c r="CA173" s="104"/>
      <c r="CB173" s="55"/>
      <c r="CC173" s="56"/>
      <c r="CD173" s="229" t="str">
        <f>$B173</f>
        <v>Peatland Protection</v>
      </c>
      <c r="CE173" s="99"/>
      <c r="CF173" s="100"/>
      <c r="CG173" s="106"/>
      <c r="CH173" s="41"/>
      <c r="CI173" s="42"/>
      <c r="CJ173" s="176"/>
      <c r="CK173" s="233" t="str">
        <f>$B173</f>
        <v>Peatland Protection</v>
      </c>
      <c r="CL173" s="102"/>
      <c r="CM173" s="103"/>
      <c r="CN173" s="106"/>
      <c r="CO173" s="41"/>
      <c r="CP173" s="42"/>
      <c r="CQ173" s="229" t="str">
        <f>$B173</f>
        <v>Peatland Protection</v>
      </c>
      <c r="CR173" s="102"/>
      <c r="CS173" s="103"/>
      <c r="CT173" s="106"/>
      <c r="CU173" s="41"/>
      <c r="CV173" s="42"/>
      <c r="CW173" s="229" t="str">
        <f>$B173</f>
        <v>Peatland Protection</v>
      </c>
      <c r="CX173" s="102"/>
      <c r="CY173" s="103"/>
      <c r="CZ173" s="106"/>
      <c r="DA173" s="41"/>
      <c r="DB173" s="42"/>
      <c r="DC173" s="233" t="str">
        <f>$B173</f>
        <v>Peatland Protection</v>
      </c>
      <c r="DD173" s="102"/>
      <c r="DE173" s="103"/>
      <c r="DF173" s="106"/>
      <c r="DG173" s="41"/>
      <c r="DH173" s="42"/>
      <c r="DI173" s="233" t="str">
        <f>$B173</f>
        <v>Peatland Protection</v>
      </c>
      <c r="DJ173" s="102"/>
      <c r="DK173" s="103"/>
      <c r="DL173" s="106"/>
      <c r="DM173" s="41"/>
      <c r="DN173" s="42"/>
      <c r="DO173" s="233" t="str">
        <f>$B173</f>
        <v>Peatland Protection</v>
      </c>
      <c r="DP173" s="102"/>
      <c r="DQ173" s="103"/>
      <c r="DR173" s="106"/>
      <c r="DS173" s="41"/>
      <c r="DT173" s="42"/>
      <c r="DU173" s="229" t="str">
        <f>$B173</f>
        <v>Peatland Protection</v>
      </c>
      <c r="DV173" s="102"/>
      <c r="DW173" s="103"/>
      <c r="DX173" s="106"/>
      <c r="DY173" s="41"/>
      <c r="DZ173" s="42"/>
      <c r="EA173" s="176">
        <f t="shared" ref="EA173:EA190" si="506">SUM(CM173+CS173+CY173+DE173+DK173+DQ173+DW173)+SUM(CP173+CV173+DB173+DH173+DN173+DT173+DZ173)</f>
        <v>0</v>
      </c>
      <c r="EB173" s="233" t="str">
        <f>$B173</f>
        <v>Peatland Protection</v>
      </c>
      <c r="EC173" s="102"/>
      <c r="ED173" s="103"/>
      <c r="EE173" s="106"/>
      <c r="EF173" s="41"/>
      <c r="EG173" s="42"/>
      <c r="EH173" s="233" t="str">
        <f>$B173</f>
        <v>Peatland Protection</v>
      </c>
      <c r="EI173" s="102"/>
      <c r="EJ173" s="103"/>
      <c r="EK173" s="106"/>
      <c r="EL173" s="41"/>
      <c r="EM173" s="42"/>
      <c r="EN173" s="229" t="str">
        <f>$B173</f>
        <v>Peatland Protection</v>
      </c>
      <c r="EO173" s="102"/>
      <c r="EP173" s="103"/>
      <c r="EQ173" s="106"/>
      <c r="ER173" s="41"/>
      <c r="ES173" s="42"/>
      <c r="ET173" s="233" t="str">
        <f>$B173</f>
        <v>Peatland Protection</v>
      </c>
      <c r="EU173" s="102"/>
      <c r="EV173" s="103"/>
      <c r="EW173" s="106"/>
      <c r="EX173" s="41"/>
      <c r="EY173" s="42"/>
      <c r="EZ173" s="233" t="str">
        <f>$B173</f>
        <v>Peatland Protection</v>
      </c>
      <c r="FA173" s="102"/>
      <c r="FB173" s="103"/>
      <c r="FC173" s="106"/>
      <c r="FD173" s="41"/>
      <c r="FE173" s="42"/>
      <c r="FF173" s="233" t="str">
        <f>$B173</f>
        <v>Peatland Protection</v>
      </c>
      <c r="FG173" s="102"/>
      <c r="FH173" s="103"/>
      <c r="FI173" s="106"/>
      <c r="FJ173" s="41"/>
      <c r="FK173" s="42"/>
      <c r="FL173" s="229" t="str">
        <f>$B173</f>
        <v>Peatland Protection</v>
      </c>
      <c r="FM173" s="102"/>
      <c r="FN173" s="103"/>
      <c r="FO173" s="106"/>
      <c r="FP173" s="41"/>
      <c r="FQ173" s="42"/>
      <c r="FR173" s="176">
        <f t="shared" ref="FR173:FR190" si="507">SUM(ED173+EJ173+EP173+EV173+FB173+FH173+FN173)+SUM(EG173+EM173+ES173+EY173+FE173+FK173+FQ173)</f>
        <v>0</v>
      </c>
      <c r="FS173" s="32"/>
      <c r="FT173" s="34"/>
      <c r="FU173" s="34"/>
      <c r="FV173" s="38"/>
      <c r="FW173" s="37"/>
    </row>
    <row r="174" spans="1:179" ht="12.6" customHeight="1">
      <c r="A174" s="1094"/>
      <c r="B174" s="222" t="s">
        <v>550</v>
      </c>
      <c r="C174" s="226" t="str">
        <f>$B174</f>
        <v>Mangrove Protection</v>
      </c>
      <c r="D174" s="99"/>
      <c r="E174" s="100"/>
      <c r="F174" s="104"/>
      <c r="G174" s="55"/>
      <c r="H174" s="56"/>
      <c r="I174" s="226" t="str">
        <f>$B174</f>
        <v>Mangrove Protection</v>
      </c>
      <c r="J174" s="99"/>
      <c r="K174" s="100"/>
      <c r="L174" s="104"/>
      <c r="M174" s="55"/>
      <c r="N174" s="56"/>
      <c r="O174" s="230" t="str">
        <f>$B174</f>
        <v>Mangrove Protection</v>
      </c>
      <c r="P174" s="99"/>
      <c r="Q174" s="100"/>
      <c r="R174" s="104"/>
      <c r="S174" s="55"/>
      <c r="T174" s="56"/>
      <c r="U174" s="230" t="str">
        <f>$B174</f>
        <v>Mangrove Protection</v>
      </c>
      <c r="V174" s="99"/>
      <c r="W174" s="100"/>
      <c r="X174" s="104"/>
      <c r="Y174" s="55"/>
      <c r="Z174" s="56"/>
      <c r="AA174" s="230" t="str">
        <f>$B174</f>
        <v>Mangrove Protection</v>
      </c>
      <c r="AB174" s="99"/>
      <c r="AC174" s="100"/>
      <c r="AD174" s="104"/>
      <c r="AE174" s="55"/>
      <c r="AF174" s="56"/>
      <c r="AG174" s="229" t="str">
        <f>$B174</f>
        <v>Mangrove Protection</v>
      </c>
      <c r="AH174" s="99"/>
      <c r="AI174" s="100"/>
      <c r="AJ174" s="104"/>
      <c r="AK174" s="55"/>
      <c r="AL174" s="56"/>
      <c r="AM174" s="226" t="str">
        <f>$B174</f>
        <v>Mangrove Protection</v>
      </c>
      <c r="AN174" s="99"/>
      <c r="AO174" s="100"/>
      <c r="AP174" s="104"/>
      <c r="AQ174" s="55"/>
      <c r="AR174" s="56"/>
      <c r="AS174" s="176">
        <f>SUM(E174+K174+Q174+W174+AC174+AI174+AO174)+SUM(H174+N174+T174+Z174+AF174+AL174+AR174)</f>
        <v>0</v>
      </c>
      <c r="AT174" s="230" t="str">
        <f>$B174</f>
        <v>Mangrove Protection</v>
      </c>
      <c r="AU174" s="99"/>
      <c r="AV174" s="100"/>
      <c r="AW174" s="104"/>
      <c r="AX174" s="55"/>
      <c r="AY174" s="56"/>
      <c r="AZ174" s="226" t="str">
        <f>$B174</f>
        <v>Mangrove Protection</v>
      </c>
      <c r="BA174" s="99"/>
      <c r="BB174" s="100"/>
      <c r="BC174" s="104"/>
      <c r="BD174" s="55"/>
      <c r="BE174" s="56"/>
      <c r="BF174" s="226" t="str">
        <f>$B174</f>
        <v>Mangrove Protection</v>
      </c>
      <c r="BG174" s="99"/>
      <c r="BH174" s="100"/>
      <c r="BI174" s="104"/>
      <c r="BJ174" s="55"/>
      <c r="BK174" s="56"/>
      <c r="BL174" s="230" t="str">
        <f>$B174</f>
        <v>Mangrove Protection</v>
      </c>
      <c r="BM174" s="99"/>
      <c r="BN174" s="100"/>
      <c r="BO174" s="104"/>
      <c r="BP174" s="55"/>
      <c r="BQ174" s="56"/>
      <c r="BR174" s="226" t="str">
        <f>$B174</f>
        <v>Mangrove Protection</v>
      </c>
      <c r="BS174" s="99"/>
      <c r="BT174" s="100"/>
      <c r="BU174" s="104"/>
      <c r="BV174" s="55"/>
      <c r="BW174" s="56"/>
      <c r="BX174" s="230" t="str">
        <f>$B174</f>
        <v>Mangrove Protection</v>
      </c>
      <c r="BY174" s="99"/>
      <c r="BZ174" s="100"/>
      <c r="CA174" s="104"/>
      <c r="CB174" s="55"/>
      <c r="CC174" s="56"/>
      <c r="CD174" s="230" t="str">
        <f>$B174</f>
        <v>Mangrove Protection</v>
      </c>
      <c r="CE174" s="99"/>
      <c r="CF174" s="100"/>
      <c r="CG174" s="104"/>
      <c r="CH174" s="55"/>
      <c r="CI174" s="56"/>
      <c r="CJ174" s="176"/>
      <c r="CK174" s="229" t="str">
        <f>$B174</f>
        <v>Mangrove Protection</v>
      </c>
      <c r="CL174" s="102"/>
      <c r="CM174" s="103"/>
      <c r="CN174" s="106"/>
      <c r="CO174" s="41"/>
      <c r="CP174" s="42"/>
      <c r="CQ174" s="230" t="str">
        <f>$B174</f>
        <v>Mangrove Protection</v>
      </c>
      <c r="CR174" s="102"/>
      <c r="CS174" s="103"/>
      <c r="CT174" s="106"/>
      <c r="CU174" s="41"/>
      <c r="CV174" s="42"/>
      <c r="CW174" s="230" t="str">
        <f>$B174</f>
        <v>Mangrove Protection</v>
      </c>
      <c r="CX174" s="102"/>
      <c r="CY174" s="103"/>
      <c r="CZ174" s="106"/>
      <c r="DA174" s="41"/>
      <c r="DB174" s="42"/>
      <c r="DC174" s="229" t="str">
        <f>$B174</f>
        <v>Mangrove Protection</v>
      </c>
      <c r="DD174" s="102"/>
      <c r="DE174" s="103"/>
      <c r="DF174" s="106"/>
      <c r="DG174" s="41"/>
      <c r="DH174" s="42"/>
      <c r="DI174" s="229" t="str">
        <f>$B174</f>
        <v>Mangrove Protection</v>
      </c>
      <c r="DJ174" s="102"/>
      <c r="DK174" s="103"/>
      <c r="DL174" s="106"/>
      <c r="DM174" s="41"/>
      <c r="DN174" s="42"/>
      <c r="DO174" s="229" t="str">
        <f>$B174</f>
        <v>Mangrove Protection</v>
      </c>
      <c r="DP174" s="102"/>
      <c r="DQ174" s="103"/>
      <c r="DR174" s="106"/>
      <c r="DS174" s="41"/>
      <c r="DT174" s="42"/>
      <c r="DU174" s="233" t="str">
        <f>$B174</f>
        <v>Mangrove Protection</v>
      </c>
      <c r="DV174" s="102"/>
      <c r="DW174" s="103"/>
      <c r="DX174" s="106"/>
      <c r="DY174" s="41"/>
      <c r="DZ174" s="42"/>
      <c r="EA174" s="176">
        <f t="shared" si="506"/>
        <v>0</v>
      </c>
      <c r="EB174" s="229" t="str">
        <f>$B174</f>
        <v>Mangrove Protection</v>
      </c>
      <c r="EC174" s="102"/>
      <c r="ED174" s="103"/>
      <c r="EE174" s="106"/>
      <c r="EF174" s="41"/>
      <c r="EG174" s="42"/>
      <c r="EH174" s="229" t="str">
        <f>$B174</f>
        <v>Mangrove Protection</v>
      </c>
      <c r="EI174" s="102"/>
      <c r="EJ174" s="103"/>
      <c r="EK174" s="106"/>
      <c r="EL174" s="41"/>
      <c r="EM174" s="42"/>
      <c r="EN174" s="233" t="str">
        <f>$B174</f>
        <v>Mangrove Protection</v>
      </c>
      <c r="EO174" s="102"/>
      <c r="EP174" s="103"/>
      <c r="EQ174" s="106"/>
      <c r="ER174" s="41"/>
      <c r="ES174" s="42"/>
      <c r="ET174" s="229" t="str">
        <f>$B174</f>
        <v>Mangrove Protection</v>
      </c>
      <c r="EU174" s="102"/>
      <c r="EV174" s="103"/>
      <c r="EW174" s="106"/>
      <c r="EX174" s="41"/>
      <c r="EY174" s="42"/>
      <c r="EZ174" s="229" t="str">
        <f>$B174</f>
        <v>Mangrove Protection</v>
      </c>
      <c r="FA174" s="102"/>
      <c r="FB174" s="103"/>
      <c r="FC174" s="106"/>
      <c r="FD174" s="41"/>
      <c r="FE174" s="42"/>
      <c r="FF174" s="229" t="str">
        <f>$B174</f>
        <v>Mangrove Protection</v>
      </c>
      <c r="FG174" s="102"/>
      <c r="FH174" s="103"/>
      <c r="FI174" s="106"/>
      <c r="FJ174" s="41"/>
      <c r="FK174" s="42"/>
      <c r="FL174" s="233" t="str">
        <f>$B174</f>
        <v>Mangrove Protection</v>
      </c>
      <c r="FM174" s="102"/>
      <c r="FN174" s="103"/>
      <c r="FO174" s="106"/>
      <c r="FP174" s="41"/>
      <c r="FQ174" s="42"/>
      <c r="FR174" s="176">
        <f t="shared" si="507"/>
        <v>0</v>
      </c>
      <c r="FS174" s="32"/>
      <c r="FT174" s="34"/>
      <c r="FU174" s="34"/>
      <c r="FV174" s="38"/>
      <c r="FW174" s="37"/>
    </row>
    <row r="175" spans="1:179" ht="12.6" customHeight="1">
      <c r="A175" s="1094"/>
      <c r="B175" s="222" t="s">
        <v>79</v>
      </c>
      <c r="C175" s="229" t="str">
        <f t="shared" ref="C175:C200" si="508">$B175</f>
        <v>IP Forest Management</v>
      </c>
      <c r="D175" s="99"/>
      <c r="E175" s="100"/>
      <c r="F175" s="104"/>
      <c r="G175" s="55"/>
      <c r="H175" s="56"/>
      <c r="I175" s="230" t="str">
        <f t="shared" ref="I175:I200" si="509">$B175</f>
        <v>IP Forest Management</v>
      </c>
      <c r="J175" s="99"/>
      <c r="K175" s="100"/>
      <c r="L175" s="104"/>
      <c r="M175" s="55"/>
      <c r="N175" s="56"/>
      <c r="O175" s="233" t="str">
        <f t="shared" ref="O175:O200" si="510">$B175</f>
        <v>IP Forest Management</v>
      </c>
      <c r="P175" s="99"/>
      <c r="Q175" s="100"/>
      <c r="R175" s="104"/>
      <c r="S175" s="55"/>
      <c r="T175" s="56"/>
      <c r="U175" s="233" t="str">
        <f t="shared" ref="U175:U200" si="511">$B175</f>
        <v>IP Forest Management</v>
      </c>
      <c r="V175" s="99"/>
      <c r="W175" s="100"/>
      <c r="X175" s="104"/>
      <c r="Y175" s="55"/>
      <c r="Z175" s="56"/>
      <c r="AA175" s="233" t="str">
        <f t="shared" ref="AA175:AA200" si="512">$B175</f>
        <v>IP Forest Management</v>
      </c>
      <c r="AB175" s="99"/>
      <c r="AC175" s="100"/>
      <c r="AD175" s="104"/>
      <c r="AE175" s="55"/>
      <c r="AF175" s="56"/>
      <c r="AG175" s="229" t="str">
        <f t="shared" ref="AG175:AG200" si="513">$B175</f>
        <v>IP Forest Management</v>
      </c>
      <c r="AH175" s="99"/>
      <c r="AI175" s="100"/>
      <c r="AJ175" s="104"/>
      <c r="AK175" s="55"/>
      <c r="AL175" s="56"/>
      <c r="AM175" s="229" t="str">
        <f t="shared" ref="AM175:AM200" si="514">$B175</f>
        <v>IP Forest Management</v>
      </c>
      <c r="AN175" s="99"/>
      <c r="AO175" s="100"/>
      <c r="AP175" s="104"/>
      <c r="AQ175" s="55"/>
      <c r="AR175" s="56"/>
      <c r="AS175" s="176">
        <f>SUM(E175+K175+Q175+W175+AC175+AI175+AO175)+SUM(H175+N175+T175+Z175+AF175+AL175+AR175)</f>
        <v>0</v>
      </c>
      <c r="AT175" s="233" t="str">
        <f t="shared" ref="AT175:AT200" si="515">$B175</f>
        <v>IP Forest Management</v>
      </c>
      <c r="AU175" s="102"/>
      <c r="AV175" s="103"/>
      <c r="AW175" s="106"/>
      <c r="AX175" s="41"/>
      <c r="AY175" s="42"/>
      <c r="AZ175" s="229" t="str">
        <f t="shared" ref="AZ175:AZ200" si="516">$B175</f>
        <v>IP Forest Management</v>
      </c>
      <c r="BA175" s="99"/>
      <c r="BB175" s="100"/>
      <c r="BC175" s="104"/>
      <c r="BD175" s="55"/>
      <c r="BE175" s="56"/>
      <c r="BF175" s="229" t="str">
        <f t="shared" ref="BF175:BF200" si="517">$B175</f>
        <v>IP Forest Management</v>
      </c>
      <c r="BG175" s="102"/>
      <c r="BH175" s="103"/>
      <c r="BI175" s="106"/>
      <c r="BJ175" s="41"/>
      <c r="BK175" s="42"/>
      <c r="BL175" s="233" t="str">
        <f t="shared" ref="BL175:BL200" si="518">$B175</f>
        <v>IP Forest Management</v>
      </c>
      <c r="BM175" s="102"/>
      <c r="BN175" s="103"/>
      <c r="BO175" s="106"/>
      <c r="BP175" s="41"/>
      <c r="BQ175" s="42"/>
      <c r="BR175" s="229" t="str">
        <f t="shared" ref="BR175:BR200" si="519">$B175</f>
        <v>IP Forest Management</v>
      </c>
      <c r="BS175" s="102"/>
      <c r="BT175" s="103"/>
      <c r="BU175" s="106"/>
      <c r="BV175" s="41"/>
      <c r="BW175" s="42"/>
      <c r="BX175" s="233" t="str">
        <f t="shared" ref="BX175:BX200" si="520">$B175</f>
        <v>IP Forest Management</v>
      </c>
      <c r="BY175" s="102"/>
      <c r="BZ175" s="103"/>
      <c r="CA175" s="106"/>
      <c r="CB175" s="41"/>
      <c r="CC175" s="42"/>
      <c r="CD175" s="233" t="str">
        <f t="shared" ref="CD175:CD200" si="521">$B175</f>
        <v>IP Forest Management</v>
      </c>
      <c r="CE175" s="102"/>
      <c r="CF175" s="103"/>
      <c r="CG175" s="106"/>
      <c r="CH175" s="41"/>
      <c r="CI175" s="42"/>
      <c r="CJ175" s="176"/>
      <c r="CK175" s="229" t="str">
        <f t="shared" ref="CK175:CK200" si="522">$B175</f>
        <v>IP Forest Management</v>
      </c>
      <c r="CL175" s="102"/>
      <c r="CM175" s="103"/>
      <c r="CN175" s="106"/>
      <c r="CO175" s="41"/>
      <c r="CP175" s="42"/>
      <c r="CQ175" s="233" t="str">
        <f t="shared" ref="CQ175:CQ200" si="523">$B175</f>
        <v>IP Forest Management</v>
      </c>
      <c r="CR175" s="102"/>
      <c r="CS175" s="103"/>
      <c r="CT175" s="106"/>
      <c r="CU175" s="41"/>
      <c r="CV175" s="42"/>
      <c r="CW175" s="233" t="str">
        <f t="shared" ref="CW175:CW200" si="524">$B175</f>
        <v>IP Forest Management</v>
      </c>
      <c r="CX175" s="102"/>
      <c r="CY175" s="103"/>
      <c r="CZ175" s="106"/>
      <c r="DA175" s="41"/>
      <c r="DB175" s="42"/>
      <c r="DC175" s="229" t="str">
        <f t="shared" ref="DC175:DC200" si="525">$B175</f>
        <v>IP Forest Management</v>
      </c>
      <c r="DD175" s="102"/>
      <c r="DE175" s="103"/>
      <c r="DF175" s="106"/>
      <c r="DG175" s="41"/>
      <c r="DH175" s="42"/>
      <c r="DI175" s="229" t="str">
        <f t="shared" ref="DI175:DI200" si="526">$B175</f>
        <v>IP Forest Management</v>
      </c>
      <c r="DJ175" s="102"/>
      <c r="DK175" s="103"/>
      <c r="DL175" s="106"/>
      <c r="DM175" s="41"/>
      <c r="DN175" s="42"/>
      <c r="DO175" s="229" t="str">
        <f t="shared" ref="DO175:DO200" si="527">$B175</f>
        <v>IP Forest Management</v>
      </c>
      <c r="DP175" s="102"/>
      <c r="DQ175" s="103"/>
      <c r="DR175" s="106"/>
      <c r="DS175" s="41"/>
      <c r="DT175" s="42"/>
      <c r="DU175" s="226" t="str">
        <f t="shared" ref="DU175:DU200" si="528">$B175</f>
        <v>IP Forest Management</v>
      </c>
      <c r="DV175" s="102"/>
      <c r="DW175" s="103"/>
      <c r="DX175" s="106"/>
      <c r="DY175" s="41"/>
      <c r="DZ175" s="42"/>
      <c r="EA175" s="176">
        <f t="shared" si="506"/>
        <v>0</v>
      </c>
      <c r="EB175" s="229" t="str">
        <f t="shared" ref="EB175:EB200" si="529">$B175</f>
        <v>IP Forest Management</v>
      </c>
      <c r="EC175" s="102"/>
      <c r="ED175" s="103"/>
      <c r="EE175" s="106"/>
      <c r="EF175" s="41"/>
      <c r="EG175" s="42"/>
      <c r="EH175" s="229" t="str">
        <f t="shared" ref="EH175:EH200" si="530">$B175</f>
        <v>IP Forest Management</v>
      </c>
      <c r="EI175" s="102"/>
      <c r="EJ175" s="103"/>
      <c r="EK175" s="106"/>
      <c r="EL175" s="41"/>
      <c r="EM175" s="42"/>
      <c r="EN175" s="226" t="str">
        <f t="shared" ref="EN175:EN200" si="531">$B175</f>
        <v>IP Forest Management</v>
      </c>
      <c r="EO175" s="102"/>
      <c r="EP175" s="103"/>
      <c r="EQ175" s="106"/>
      <c r="ER175" s="41"/>
      <c r="ES175" s="42"/>
      <c r="ET175" s="229" t="str">
        <f t="shared" ref="ET175:ET200" si="532">$B175</f>
        <v>IP Forest Management</v>
      </c>
      <c r="EU175" s="102"/>
      <c r="EV175" s="103"/>
      <c r="EW175" s="106"/>
      <c r="EX175" s="41"/>
      <c r="EY175" s="42"/>
      <c r="EZ175" s="229" t="str">
        <f t="shared" ref="EZ175:EZ200" si="533">$B175</f>
        <v>IP Forest Management</v>
      </c>
      <c r="FA175" s="102"/>
      <c r="FB175" s="103"/>
      <c r="FC175" s="106"/>
      <c r="FD175" s="41"/>
      <c r="FE175" s="42"/>
      <c r="FF175" s="229" t="str">
        <f t="shared" ref="FF175:FF200" si="534">$B175</f>
        <v>IP Forest Management</v>
      </c>
      <c r="FG175" s="102"/>
      <c r="FH175" s="103"/>
      <c r="FI175" s="106"/>
      <c r="FJ175" s="41"/>
      <c r="FK175" s="42"/>
      <c r="FL175" s="226" t="str">
        <f t="shared" ref="FL175:FL200" si="535">$B175</f>
        <v>IP Forest Management</v>
      </c>
      <c r="FM175" s="102"/>
      <c r="FN175" s="103"/>
      <c r="FO175" s="106"/>
      <c r="FP175" s="41"/>
      <c r="FQ175" s="42"/>
      <c r="FR175" s="176">
        <f t="shared" si="507"/>
        <v>0</v>
      </c>
      <c r="FS175" s="32"/>
      <c r="FT175" s="34"/>
      <c r="FU175" s="34"/>
      <c r="FV175" s="38"/>
      <c r="FW175" s="37"/>
    </row>
    <row r="176" spans="1:179" ht="12.6" customHeight="1">
      <c r="A176" s="1094"/>
      <c r="B176" s="222" t="s">
        <v>80</v>
      </c>
      <c r="C176" s="233" t="str">
        <f t="shared" si="508"/>
        <v>Forest Protection</v>
      </c>
      <c r="D176" s="99"/>
      <c r="E176" s="100"/>
      <c r="F176" s="106"/>
      <c r="G176" s="55"/>
      <c r="H176" s="56"/>
      <c r="I176" s="229" t="str">
        <f t="shared" si="509"/>
        <v>Forest Protection</v>
      </c>
      <c r="J176" s="99"/>
      <c r="K176" s="100"/>
      <c r="L176" s="106"/>
      <c r="M176" s="55"/>
      <c r="N176" s="56"/>
      <c r="O176" s="229" t="str">
        <f t="shared" si="510"/>
        <v>Forest Protection</v>
      </c>
      <c r="P176" s="99"/>
      <c r="Q176" s="100"/>
      <c r="R176" s="106"/>
      <c r="S176" s="55"/>
      <c r="T176" s="56"/>
      <c r="U176" s="229" t="str">
        <f t="shared" si="511"/>
        <v>Forest Protection</v>
      </c>
      <c r="V176" s="99"/>
      <c r="W176" s="100"/>
      <c r="X176" s="106"/>
      <c r="Y176" s="55"/>
      <c r="Z176" s="56"/>
      <c r="AA176" s="229" t="str">
        <f t="shared" si="512"/>
        <v>Forest Protection</v>
      </c>
      <c r="AB176" s="99"/>
      <c r="AC176" s="100"/>
      <c r="AD176" s="106"/>
      <c r="AE176" s="55"/>
      <c r="AF176" s="56"/>
      <c r="AG176" s="226" t="str">
        <f t="shared" si="513"/>
        <v>Forest Protection</v>
      </c>
      <c r="AH176" s="99"/>
      <c r="AI176" s="100"/>
      <c r="AJ176" s="106"/>
      <c r="AK176" s="55"/>
      <c r="AL176" s="56"/>
      <c r="AM176" s="233" t="str">
        <f t="shared" si="514"/>
        <v>Forest Protection</v>
      </c>
      <c r="AN176" s="99"/>
      <c r="AO176" s="100"/>
      <c r="AP176" s="106"/>
      <c r="AQ176" s="55"/>
      <c r="AR176" s="56"/>
      <c r="AS176" s="176">
        <f>SUM(E176+K176+Q176+W176+AC176+AI176+AO176)+SUM(H176+N176+T176+Z176+AF176+AL176+AR176)</f>
        <v>0</v>
      </c>
      <c r="AT176" s="229" t="str">
        <f t="shared" si="515"/>
        <v>Forest Protection</v>
      </c>
      <c r="AU176" s="102"/>
      <c r="AV176" s="103"/>
      <c r="AW176" s="106"/>
      <c r="AX176" s="41"/>
      <c r="AY176" s="42"/>
      <c r="AZ176" s="233" t="str">
        <f t="shared" si="516"/>
        <v>Forest Protection</v>
      </c>
      <c r="BA176" s="102"/>
      <c r="BB176" s="103"/>
      <c r="BC176" s="106"/>
      <c r="BD176" s="41"/>
      <c r="BE176" s="42"/>
      <c r="BF176" s="233" t="str">
        <f t="shared" si="517"/>
        <v>Forest Protection</v>
      </c>
      <c r="BG176" s="102"/>
      <c r="BH176" s="103"/>
      <c r="BI176" s="106"/>
      <c r="BJ176" s="41"/>
      <c r="BK176" s="42"/>
      <c r="BL176" s="229" t="str">
        <f t="shared" si="518"/>
        <v>Forest Protection</v>
      </c>
      <c r="BM176" s="102"/>
      <c r="BN176" s="103"/>
      <c r="BO176" s="106"/>
      <c r="BP176" s="41"/>
      <c r="BQ176" s="42"/>
      <c r="BR176" s="233" t="str">
        <f t="shared" si="519"/>
        <v>Forest Protection</v>
      </c>
      <c r="BS176" s="102"/>
      <c r="BT176" s="103"/>
      <c r="BU176" s="106"/>
      <c r="BV176" s="41"/>
      <c r="BW176" s="42"/>
      <c r="BX176" s="229" t="str">
        <f t="shared" si="520"/>
        <v>Forest Protection</v>
      </c>
      <c r="BY176" s="102"/>
      <c r="BZ176" s="103"/>
      <c r="CA176" s="106"/>
      <c r="CB176" s="41"/>
      <c r="CC176" s="42"/>
      <c r="CD176" s="229" t="str">
        <f t="shared" si="521"/>
        <v>Forest Protection</v>
      </c>
      <c r="CE176" s="102"/>
      <c r="CF176" s="103"/>
      <c r="CG176" s="106"/>
      <c r="CH176" s="41"/>
      <c r="CI176" s="42"/>
      <c r="CJ176" s="176"/>
      <c r="CK176" s="226" t="str">
        <f>$B176</f>
        <v>Forest Protection</v>
      </c>
      <c r="CL176" s="102"/>
      <c r="CM176" s="103"/>
      <c r="CN176" s="106"/>
      <c r="CO176" s="41"/>
      <c r="CP176" s="42"/>
      <c r="CQ176" s="229" t="str">
        <f>$B176</f>
        <v>Forest Protection</v>
      </c>
      <c r="CR176" s="102"/>
      <c r="CS176" s="103"/>
      <c r="CT176" s="106"/>
      <c r="CU176" s="41"/>
      <c r="CV176" s="42"/>
      <c r="CW176" s="229" t="str">
        <f>$B176</f>
        <v>Forest Protection</v>
      </c>
      <c r="CX176" s="102"/>
      <c r="CY176" s="103"/>
      <c r="CZ176" s="106"/>
      <c r="DA176" s="41"/>
      <c r="DB176" s="42"/>
      <c r="DC176" s="226" t="str">
        <f>$B176</f>
        <v>Forest Protection</v>
      </c>
      <c r="DD176" s="102"/>
      <c r="DE176" s="103"/>
      <c r="DF176" s="106"/>
      <c r="DG176" s="41"/>
      <c r="DH176" s="42"/>
      <c r="DI176" s="226" t="str">
        <f>$B176</f>
        <v>Forest Protection</v>
      </c>
      <c r="DJ176" s="102"/>
      <c r="DK176" s="103"/>
      <c r="DL176" s="106"/>
      <c r="DM176" s="41"/>
      <c r="DN176" s="42"/>
      <c r="DO176" s="226" t="str">
        <f>$B176</f>
        <v>Forest Protection</v>
      </c>
      <c r="DP176" s="102"/>
      <c r="DQ176" s="103"/>
      <c r="DR176" s="106"/>
      <c r="DS176" s="41"/>
      <c r="DT176" s="42"/>
      <c r="DU176" s="226" t="str">
        <f>$B176</f>
        <v>Forest Protection</v>
      </c>
      <c r="DV176" s="102"/>
      <c r="DW176" s="103"/>
      <c r="DX176" s="106"/>
      <c r="DY176" s="41"/>
      <c r="DZ176" s="42"/>
      <c r="EA176" s="176">
        <f t="shared" si="506"/>
        <v>0</v>
      </c>
      <c r="EB176" s="226" t="str">
        <f>$B176</f>
        <v>Forest Protection</v>
      </c>
      <c r="EC176" s="102"/>
      <c r="ED176" s="103"/>
      <c r="EE176" s="106"/>
      <c r="EF176" s="41"/>
      <c r="EG176" s="42"/>
      <c r="EH176" s="226" t="str">
        <f>$B176</f>
        <v>Forest Protection</v>
      </c>
      <c r="EI176" s="102"/>
      <c r="EJ176" s="103"/>
      <c r="EK176" s="106"/>
      <c r="EL176" s="41"/>
      <c r="EM176" s="42"/>
      <c r="EN176" s="226" t="str">
        <f>$B176</f>
        <v>Forest Protection</v>
      </c>
      <c r="EO176" s="102"/>
      <c r="EP176" s="103"/>
      <c r="EQ176" s="106"/>
      <c r="ER176" s="41"/>
      <c r="ES176" s="42"/>
      <c r="ET176" s="226" t="str">
        <f>$B176</f>
        <v>Forest Protection</v>
      </c>
      <c r="EU176" s="102"/>
      <c r="EV176" s="103"/>
      <c r="EW176" s="106"/>
      <c r="EX176" s="41"/>
      <c r="EY176" s="42"/>
      <c r="EZ176" s="226" t="str">
        <f>$B176</f>
        <v>Forest Protection</v>
      </c>
      <c r="FA176" s="102"/>
      <c r="FB176" s="103"/>
      <c r="FC176" s="106"/>
      <c r="FD176" s="41"/>
      <c r="FE176" s="42"/>
      <c r="FF176" s="226" t="str">
        <f>$B176</f>
        <v>Forest Protection</v>
      </c>
      <c r="FG176" s="102"/>
      <c r="FH176" s="103"/>
      <c r="FI176" s="106"/>
      <c r="FJ176" s="41"/>
      <c r="FK176" s="42"/>
      <c r="FL176" s="226" t="str">
        <f>$B176</f>
        <v>Forest Protection</v>
      </c>
      <c r="FM176" s="102"/>
      <c r="FN176" s="103"/>
      <c r="FO176" s="106"/>
      <c r="FP176" s="41"/>
      <c r="FQ176" s="42"/>
      <c r="FR176" s="176">
        <f t="shared" si="507"/>
        <v>0</v>
      </c>
      <c r="FS176" s="32"/>
      <c r="FT176" s="34"/>
      <c r="FU176" s="34"/>
      <c r="FV176" s="35"/>
      <c r="FW176" s="36"/>
    </row>
    <row r="177" spans="1:179" ht="12.6" customHeight="1">
      <c r="A177" s="1094"/>
      <c r="B177" s="222" t="s">
        <v>548</v>
      </c>
      <c r="C177" s="226" t="str">
        <f t="shared" si="508"/>
        <v>Sustainable Forest Management</v>
      </c>
      <c r="D177" s="99"/>
      <c r="E177" s="100"/>
      <c r="F177" s="104"/>
      <c r="G177" s="55"/>
      <c r="H177" s="56"/>
      <c r="I177" s="226" t="str">
        <f t="shared" si="509"/>
        <v>Sustainable Forest Management</v>
      </c>
      <c r="J177" s="99"/>
      <c r="K177" s="100"/>
      <c r="L177" s="104"/>
      <c r="M177" s="55"/>
      <c r="N177" s="56"/>
      <c r="O177" s="226" t="str">
        <f t="shared" si="510"/>
        <v>Sustainable Forest Management</v>
      </c>
      <c r="P177" s="99"/>
      <c r="Q177" s="100"/>
      <c r="R177" s="104"/>
      <c r="S177" s="55"/>
      <c r="T177" s="56"/>
      <c r="U177" s="226" t="str">
        <f t="shared" si="511"/>
        <v>Sustainable Forest Management</v>
      </c>
      <c r="V177" s="99"/>
      <c r="W177" s="100"/>
      <c r="X177" s="104"/>
      <c r="Y177" s="55"/>
      <c r="Z177" s="56"/>
      <c r="AA177" s="226" t="str">
        <f t="shared" si="512"/>
        <v>Sustainable Forest Management</v>
      </c>
      <c r="AB177" s="99"/>
      <c r="AC177" s="100"/>
      <c r="AD177" s="104"/>
      <c r="AE177" s="55"/>
      <c r="AF177" s="56"/>
      <c r="AG177" s="226" t="str">
        <f t="shared" si="513"/>
        <v>Sustainable Forest Management</v>
      </c>
      <c r="AH177" s="99"/>
      <c r="AI177" s="100"/>
      <c r="AJ177" s="104"/>
      <c r="AK177" s="55"/>
      <c r="AL177" s="56"/>
      <c r="AM177" s="226" t="str">
        <f t="shared" si="514"/>
        <v>Sustainable Forest Management</v>
      </c>
      <c r="AN177" s="99"/>
      <c r="AO177" s="100"/>
      <c r="AP177" s="104"/>
      <c r="AQ177" s="55"/>
      <c r="AR177" s="56"/>
      <c r="AS177" s="176"/>
      <c r="AT177" s="226" t="str">
        <f t="shared" si="515"/>
        <v>Sustainable Forest Management</v>
      </c>
      <c r="AU177" s="102"/>
      <c r="AV177" s="103"/>
      <c r="AW177" s="106"/>
      <c r="AX177" s="41"/>
      <c r="AY177" s="42"/>
      <c r="AZ177" s="226" t="str">
        <f t="shared" si="516"/>
        <v>Sustainable Forest Management</v>
      </c>
      <c r="BA177" s="102"/>
      <c r="BB177" s="103"/>
      <c r="BC177" s="106"/>
      <c r="BD177" s="41"/>
      <c r="BE177" s="42"/>
      <c r="BF177" s="226" t="str">
        <f t="shared" si="517"/>
        <v>Sustainable Forest Management</v>
      </c>
      <c r="BG177" s="102"/>
      <c r="BH177" s="103"/>
      <c r="BI177" s="106"/>
      <c r="BJ177" s="41"/>
      <c r="BK177" s="42"/>
      <c r="BL177" s="226" t="str">
        <f t="shared" si="518"/>
        <v>Sustainable Forest Management</v>
      </c>
      <c r="BM177" s="102"/>
      <c r="BN177" s="103"/>
      <c r="BO177" s="106"/>
      <c r="BP177" s="41"/>
      <c r="BQ177" s="42"/>
      <c r="BR177" s="226" t="str">
        <f t="shared" si="519"/>
        <v>Sustainable Forest Management</v>
      </c>
      <c r="BS177" s="102"/>
      <c r="BT177" s="103"/>
      <c r="BU177" s="106"/>
      <c r="BV177" s="41"/>
      <c r="BW177" s="42"/>
      <c r="BX177" s="226" t="str">
        <f t="shared" si="520"/>
        <v>Sustainable Forest Management</v>
      </c>
      <c r="BY177" s="102"/>
      <c r="BZ177" s="103"/>
      <c r="CA177" s="106"/>
      <c r="CB177" s="41"/>
      <c r="CC177" s="42"/>
      <c r="CD177" s="226" t="str">
        <f t="shared" si="521"/>
        <v>Sustainable Forest Management</v>
      </c>
      <c r="CE177" s="102"/>
      <c r="CF177" s="103"/>
      <c r="CG177" s="106"/>
      <c r="CH177" s="41"/>
      <c r="CI177" s="42"/>
      <c r="CJ177" s="176"/>
      <c r="CK177" s="226" t="str">
        <f>$B177</f>
        <v>Sustainable Forest Management</v>
      </c>
      <c r="CL177" s="102"/>
      <c r="CM177" s="103"/>
      <c r="CN177" s="106"/>
      <c r="CO177" s="41"/>
      <c r="CP177" s="42"/>
      <c r="CQ177" s="226" t="str">
        <f>$B177</f>
        <v>Sustainable Forest Management</v>
      </c>
      <c r="CR177" s="125"/>
      <c r="CS177" s="126"/>
      <c r="CT177" s="113"/>
      <c r="CU177" s="51"/>
      <c r="CV177" s="52"/>
      <c r="CW177" s="226" t="str">
        <f>$B177</f>
        <v>Sustainable Forest Management</v>
      </c>
      <c r="CX177" s="125"/>
      <c r="CY177" s="126"/>
      <c r="CZ177" s="113"/>
      <c r="DA177" s="51"/>
      <c r="DB177" s="52"/>
      <c r="DC177" s="226" t="str">
        <f>$B177</f>
        <v>Sustainable Forest Management</v>
      </c>
      <c r="DD177" s="125"/>
      <c r="DE177" s="126"/>
      <c r="DF177" s="113"/>
      <c r="DG177" s="51"/>
      <c r="DH177" s="52"/>
      <c r="DI177" s="226" t="str">
        <f>$B177</f>
        <v>Sustainable Forest Management</v>
      </c>
      <c r="DJ177" s="125"/>
      <c r="DK177" s="126"/>
      <c r="DL177" s="113"/>
      <c r="DM177" s="51"/>
      <c r="DN177" s="52"/>
      <c r="DO177" s="226" t="str">
        <f>$B177</f>
        <v>Sustainable Forest Management</v>
      </c>
      <c r="DP177" s="102"/>
      <c r="DQ177" s="103"/>
      <c r="DR177" s="106"/>
      <c r="DS177" s="41"/>
      <c r="DT177" s="42"/>
      <c r="DU177" s="226" t="str">
        <f>$B177</f>
        <v>Sustainable Forest Management</v>
      </c>
      <c r="DV177" s="102"/>
      <c r="DW177" s="103"/>
      <c r="DX177" s="106"/>
      <c r="DY177" s="41"/>
      <c r="DZ177" s="42"/>
      <c r="EA177" s="176">
        <f t="shared" si="506"/>
        <v>0</v>
      </c>
      <c r="EB177" s="226" t="str">
        <f>$B177</f>
        <v>Sustainable Forest Management</v>
      </c>
      <c r="EC177" s="125"/>
      <c r="ED177" s="126"/>
      <c r="EE177" s="113"/>
      <c r="EF177" s="51"/>
      <c r="EG177" s="52"/>
      <c r="EH177" s="226" t="str">
        <f>$B177</f>
        <v>Sustainable Forest Management</v>
      </c>
      <c r="EI177" s="125"/>
      <c r="EJ177" s="126"/>
      <c r="EK177" s="113"/>
      <c r="EL177" s="51"/>
      <c r="EM177" s="52"/>
      <c r="EN177" s="226" t="str">
        <f>$B177</f>
        <v>Sustainable Forest Management</v>
      </c>
      <c r="EO177" s="125"/>
      <c r="EP177" s="126"/>
      <c r="EQ177" s="113"/>
      <c r="ER177" s="51"/>
      <c r="ES177" s="52"/>
      <c r="ET177" s="226" t="str">
        <f>$B177</f>
        <v>Sustainable Forest Management</v>
      </c>
      <c r="EU177" s="102"/>
      <c r="EV177" s="103"/>
      <c r="EW177" s="106"/>
      <c r="EX177" s="41"/>
      <c r="EY177" s="42"/>
      <c r="EZ177" s="226" t="str">
        <f>$B177</f>
        <v>Sustainable Forest Management</v>
      </c>
      <c r="FA177" s="125"/>
      <c r="FB177" s="126"/>
      <c r="FC177" s="113"/>
      <c r="FD177" s="51"/>
      <c r="FE177" s="52"/>
      <c r="FF177" s="226" t="str">
        <f>$B177</f>
        <v>Sustainable Forest Management</v>
      </c>
      <c r="FG177" s="102"/>
      <c r="FH177" s="103"/>
      <c r="FI177" s="106"/>
      <c r="FJ177" s="41"/>
      <c r="FK177" s="42"/>
      <c r="FL177" s="226" t="str">
        <f>$B177</f>
        <v>Sustainable Forest Management</v>
      </c>
      <c r="FM177" s="102"/>
      <c r="FN177" s="103"/>
      <c r="FO177" s="106"/>
      <c r="FP177" s="41"/>
      <c r="FQ177" s="42"/>
      <c r="FR177" s="176">
        <f t="shared" si="507"/>
        <v>0</v>
      </c>
      <c r="FS177" s="34"/>
      <c r="FT177" s="34"/>
      <c r="FU177" s="34"/>
      <c r="FV177" s="33"/>
      <c r="FW177" s="37"/>
    </row>
    <row r="178" spans="1:179" ht="12.6" customHeight="1">
      <c r="A178" s="1094"/>
      <c r="B178" s="222" t="s">
        <v>544</v>
      </c>
      <c r="C178" s="226" t="str">
        <f t="shared" si="508"/>
        <v>Peatland Restoration</v>
      </c>
      <c r="D178" s="99"/>
      <c r="E178" s="100"/>
      <c r="F178" s="104"/>
      <c r="G178" s="55"/>
      <c r="H178" s="56"/>
      <c r="I178" s="226" t="str">
        <f t="shared" si="509"/>
        <v>Peatland Restoration</v>
      </c>
      <c r="J178" s="99"/>
      <c r="K178" s="100"/>
      <c r="L178" s="104"/>
      <c r="M178" s="55"/>
      <c r="N178" s="56"/>
      <c r="O178" s="226" t="str">
        <f t="shared" si="510"/>
        <v>Peatland Restoration</v>
      </c>
      <c r="P178" s="99"/>
      <c r="Q178" s="100"/>
      <c r="R178" s="104"/>
      <c r="S178" s="55"/>
      <c r="T178" s="56"/>
      <c r="U178" s="226" t="str">
        <f t="shared" si="511"/>
        <v>Peatland Restoration</v>
      </c>
      <c r="V178" s="99"/>
      <c r="W178" s="100"/>
      <c r="X178" s="104"/>
      <c r="Y178" s="55"/>
      <c r="Z178" s="56"/>
      <c r="AA178" s="226" t="str">
        <f t="shared" si="512"/>
        <v>Peatland Restoration</v>
      </c>
      <c r="AB178" s="99"/>
      <c r="AC178" s="100"/>
      <c r="AD178" s="104"/>
      <c r="AE178" s="55"/>
      <c r="AF178" s="56"/>
      <c r="AG178" s="226" t="str">
        <f t="shared" si="513"/>
        <v>Peatland Restoration</v>
      </c>
      <c r="AH178" s="99"/>
      <c r="AI178" s="100"/>
      <c r="AJ178" s="104"/>
      <c r="AK178" s="55"/>
      <c r="AL178" s="56"/>
      <c r="AM178" s="226" t="str">
        <f t="shared" si="514"/>
        <v>Peatland Restoration</v>
      </c>
      <c r="AN178" s="99"/>
      <c r="AO178" s="100"/>
      <c r="AP178" s="104"/>
      <c r="AQ178" s="55"/>
      <c r="AR178" s="56"/>
      <c r="AS178" s="176"/>
      <c r="AT178" s="226" t="str">
        <f t="shared" si="515"/>
        <v>Peatland Restoration</v>
      </c>
      <c r="AU178" s="102"/>
      <c r="AV178" s="103"/>
      <c r="AW178" s="106"/>
      <c r="AX178" s="41"/>
      <c r="AY178" s="42"/>
      <c r="AZ178" s="226" t="str">
        <f t="shared" si="516"/>
        <v>Peatland Restoration</v>
      </c>
      <c r="BA178" s="102"/>
      <c r="BB178" s="103"/>
      <c r="BC178" s="106"/>
      <c r="BD178" s="41"/>
      <c r="BE178" s="42"/>
      <c r="BF178" s="226" t="str">
        <f t="shared" si="517"/>
        <v>Peatland Restoration</v>
      </c>
      <c r="BG178" s="102"/>
      <c r="BH178" s="103"/>
      <c r="BI178" s="106"/>
      <c r="BJ178" s="41"/>
      <c r="BK178" s="42"/>
      <c r="BL178" s="226" t="str">
        <f t="shared" si="518"/>
        <v>Peatland Restoration</v>
      </c>
      <c r="BM178" s="102"/>
      <c r="BN178" s="103"/>
      <c r="BO178" s="106"/>
      <c r="BP178" s="41"/>
      <c r="BQ178" s="42"/>
      <c r="BR178" s="226" t="str">
        <f t="shared" si="519"/>
        <v>Peatland Restoration</v>
      </c>
      <c r="BS178" s="102"/>
      <c r="BT178" s="103"/>
      <c r="BU178" s="106"/>
      <c r="BV178" s="41"/>
      <c r="BW178" s="42"/>
      <c r="BX178" s="226" t="str">
        <f t="shared" si="520"/>
        <v>Peatland Restoration</v>
      </c>
      <c r="BY178" s="102"/>
      <c r="BZ178" s="103"/>
      <c r="CA178" s="106"/>
      <c r="CB178" s="41"/>
      <c r="CC178" s="42"/>
      <c r="CD178" s="226" t="str">
        <f t="shared" si="521"/>
        <v>Peatland Restoration</v>
      </c>
      <c r="CE178" s="102"/>
      <c r="CF178" s="103"/>
      <c r="CG178" s="106"/>
      <c r="CH178" s="41"/>
      <c r="CI178" s="42"/>
      <c r="CJ178" s="176"/>
      <c r="CK178" s="226"/>
      <c r="CL178" s="102"/>
      <c r="CM178" s="103"/>
      <c r="CN178" s="106"/>
      <c r="CO178" s="41"/>
      <c r="CP178" s="42"/>
      <c r="CQ178" s="226"/>
      <c r="CR178" s="125"/>
      <c r="CS178" s="126"/>
      <c r="CT178" s="113"/>
      <c r="CU178" s="51"/>
      <c r="CV178" s="52"/>
      <c r="CW178" s="226"/>
      <c r="CX178" s="125"/>
      <c r="CY178" s="126"/>
      <c r="CZ178" s="113"/>
      <c r="DA178" s="51"/>
      <c r="DB178" s="52"/>
      <c r="DC178" s="226"/>
      <c r="DD178" s="125"/>
      <c r="DE178" s="126"/>
      <c r="DF178" s="113"/>
      <c r="DG178" s="51"/>
      <c r="DH178" s="52"/>
      <c r="DI178" s="226"/>
      <c r="DJ178" s="125"/>
      <c r="DK178" s="126"/>
      <c r="DL178" s="113"/>
      <c r="DM178" s="51"/>
      <c r="DN178" s="52"/>
      <c r="DO178" s="226"/>
      <c r="DP178" s="102"/>
      <c r="DQ178" s="103"/>
      <c r="DR178" s="106"/>
      <c r="DS178" s="41"/>
      <c r="DT178" s="42"/>
      <c r="DU178" s="226"/>
      <c r="DV178" s="102"/>
      <c r="DW178" s="103"/>
      <c r="DX178" s="106"/>
      <c r="DY178" s="41"/>
      <c r="DZ178" s="42"/>
      <c r="EA178" s="176">
        <f t="shared" si="506"/>
        <v>0</v>
      </c>
      <c r="EB178" s="226"/>
      <c r="EC178" s="125"/>
      <c r="ED178" s="126"/>
      <c r="EE178" s="113"/>
      <c r="EF178" s="51"/>
      <c r="EG178" s="52"/>
      <c r="EH178" s="226"/>
      <c r="EI178" s="125"/>
      <c r="EJ178" s="126"/>
      <c r="EK178" s="113"/>
      <c r="EL178" s="51"/>
      <c r="EM178" s="52"/>
      <c r="EN178" s="226"/>
      <c r="EO178" s="125"/>
      <c r="EP178" s="126"/>
      <c r="EQ178" s="113"/>
      <c r="ER178" s="51"/>
      <c r="ES178" s="52"/>
      <c r="ET178" s="226"/>
      <c r="EU178" s="102"/>
      <c r="EV178" s="103"/>
      <c r="EW178" s="106"/>
      <c r="EX178" s="41"/>
      <c r="EY178" s="42"/>
      <c r="EZ178" s="226"/>
      <c r="FA178" s="125"/>
      <c r="FB178" s="126"/>
      <c r="FC178" s="113"/>
      <c r="FD178" s="51"/>
      <c r="FE178" s="52"/>
      <c r="FF178" s="226"/>
      <c r="FG178" s="102"/>
      <c r="FH178" s="103"/>
      <c r="FI178" s="106"/>
      <c r="FJ178" s="41"/>
      <c r="FK178" s="42"/>
      <c r="FL178" s="226"/>
      <c r="FM178" s="102"/>
      <c r="FN178" s="103"/>
      <c r="FO178" s="106"/>
      <c r="FP178" s="41"/>
      <c r="FQ178" s="42"/>
      <c r="FR178" s="176">
        <f t="shared" si="507"/>
        <v>0</v>
      </c>
      <c r="FS178" s="34"/>
      <c r="FT178" s="34"/>
      <c r="FU178" s="34"/>
      <c r="FV178" s="33"/>
      <c r="FW178" s="37"/>
    </row>
    <row r="179" spans="1:179" ht="12.6" customHeight="1">
      <c r="A179" s="1094"/>
      <c r="B179" s="222" t="s">
        <v>551</v>
      </c>
      <c r="C179" s="226" t="str">
        <f t="shared" si="508"/>
        <v>Mangrove Restoration</v>
      </c>
      <c r="D179" s="99"/>
      <c r="E179" s="100"/>
      <c r="F179" s="104"/>
      <c r="G179" s="55"/>
      <c r="H179" s="56"/>
      <c r="I179" s="226" t="str">
        <f t="shared" si="509"/>
        <v>Mangrove Restoration</v>
      </c>
      <c r="J179" s="99"/>
      <c r="K179" s="100"/>
      <c r="L179" s="104"/>
      <c r="M179" s="55"/>
      <c r="N179" s="56"/>
      <c r="O179" s="226" t="str">
        <f t="shared" si="510"/>
        <v>Mangrove Restoration</v>
      </c>
      <c r="P179" s="99"/>
      <c r="Q179" s="100"/>
      <c r="R179" s="104"/>
      <c r="S179" s="55"/>
      <c r="T179" s="56"/>
      <c r="U179" s="226" t="str">
        <f t="shared" si="511"/>
        <v>Mangrove Restoration</v>
      </c>
      <c r="V179" s="99"/>
      <c r="W179" s="100"/>
      <c r="X179" s="104"/>
      <c r="Y179" s="55"/>
      <c r="Z179" s="56"/>
      <c r="AA179" s="226" t="str">
        <f t="shared" si="512"/>
        <v>Mangrove Restoration</v>
      </c>
      <c r="AB179" s="99"/>
      <c r="AC179" s="100"/>
      <c r="AD179" s="104"/>
      <c r="AE179" s="55"/>
      <c r="AF179" s="56"/>
      <c r="AG179" s="226" t="str">
        <f t="shared" si="513"/>
        <v>Mangrove Restoration</v>
      </c>
      <c r="AH179" s="99"/>
      <c r="AI179" s="100"/>
      <c r="AJ179" s="104"/>
      <c r="AK179" s="55"/>
      <c r="AL179" s="56"/>
      <c r="AM179" s="226" t="str">
        <f t="shared" si="514"/>
        <v>Mangrove Restoration</v>
      </c>
      <c r="AN179" s="99"/>
      <c r="AO179" s="100"/>
      <c r="AP179" s="104"/>
      <c r="AQ179" s="55"/>
      <c r="AR179" s="56"/>
      <c r="AS179" s="176"/>
      <c r="AT179" s="226" t="str">
        <f t="shared" si="515"/>
        <v>Mangrove Restoration</v>
      </c>
      <c r="AU179" s="102"/>
      <c r="AV179" s="103"/>
      <c r="AW179" s="106"/>
      <c r="AX179" s="41"/>
      <c r="AY179" s="42"/>
      <c r="AZ179" s="226" t="str">
        <f t="shared" si="516"/>
        <v>Mangrove Restoration</v>
      </c>
      <c r="BA179" s="102"/>
      <c r="BB179" s="103"/>
      <c r="BC179" s="106"/>
      <c r="BD179" s="41"/>
      <c r="BE179" s="42"/>
      <c r="BF179" s="226" t="str">
        <f t="shared" si="517"/>
        <v>Mangrove Restoration</v>
      </c>
      <c r="BG179" s="102"/>
      <c r="BH179" s="103"/>
      <c r="BI179" s="106"/>
      <c r="BJ179" s="41"/>
      <c r="BK179" s="42"/>
      <c r="BL179" s="226" t="str">
        <f t="shared" si="518"/>
        <v>Mangrove Restoration</v>
      </c>
      <c r="BM179" s="102"/>
      <c r="BN179" s="103"/>
      <c r="BO179" s="106"/>
      <c r="BP179" s="41"/>
      <c r="BQ179" s="42"/>
      <c r="BR179" s="226" t="str">
        <f t="shared" si="519"/>
        <v>Mangrove Restoration</v>
      </c>
      <c r="BS179" s="102"/>
      <c r="BT179" s="103"/>
      <c r="BU179" s="106"/>
      <c r="BV179" s="41"/>
      <c r="BW179" s="42"/>
      <c r="BX179" s="226" t="str">
        <f t="shared" si="520"/>
        <v>Mangrove Restoration</v>
      </c>
      <c r="BY179" s="102"/>
      <c r="BZ179" s="103"/>
      <c r="CA179" s="106"/>
      <c r="CB179" s="41"/>
      <c r="CC179" s="42"/>
      <c r="CD179" s="226" t="str">
        <f t="shared" si="521"/>
        <v>Mangrove Restoration</v>
      </c>
      <c r="CE179" s="102"/>
      <c r="CF179" s="103"/>
      <c r="CG179" s="106"/>
      <c r="CH179" s="41"/>
      <c r="CI179" s="42"/>
      <c r="CJ179" s="176"/>
      <c r="CK179" s="226"/>
      <c r="CL179" s="102"/>
      <c r="CM179" s="103"/>
      <c r="CN179" s="106"/>
      <c r="CO179" s="41"/>
      <c r="CP179" s="42"/>
      <c r="CQ179" s="226"/>
      <c r="CR179" s="125"/>
      <c r="CS179" s="126"/>
      <c r="CT179" s="113"/>
      <c r="CU179" s="51"/>
      <c r="CV179" s="52"/>
      <c r="CW179" s="226"/>
      <c r="CX179" s="125"/>
      <c r="CY179" s="126"/>
      <c r="CZ179" s="113"/>
      <c r="DA179" s="51"/>
      <c r="DB179" s="52"/>
      <c r="DC179" s="226"/>
      <c r="DD179" s="125"/>
      <c r="DE179" s="126"/>
      <c r="DF179" s="113"/>
      <c r="DG179" s="51"/>
      <c r="DH179" s="52"/>
      <c r="DI179" s="226"/>
      <c r="DJ179" s="125"/>
      <c r="DK179" s="126"/>
      <c r="DL179" s="113"/>
      <c r="DM179" s="51"/>
      <c r="DN179" s="52"/>
      <c r="DO179" s="226"/>
      <c r="DP179" s="102"/>
      <c r="DQ179" s="103"/>
      <c r="DR179" s="106"/>
      <c r="DS179" s="41"/>
      <c r="DT179" s="42"/>
      <c r="DU179" s="226"/>
      <c r="DV179" s="102"/>
      <c r="DW179" s="103"/>
      <c r="DX179" s="106"/>
      <c r="DY179" s="41"/>
      <c r="DZ179" s="42"/>
      <c r="EA179" s="176">
        <f t="shared" si="506"/>
        <v>0</v>
      </c>
      <c r="EB179" s="226"/>
      <c r="EC179" s="125"/>
      <c r="ED179" s="126"/>
      <c r="EE179" s="113"/>
      <c r="EF179" s="51"/>
      <c r="EG179" s="52"/>
      <c r="EH179" s="226"/>
      <c r="EI179" s="125"/>
      <c r="EJ179" s="126"/>
      <c r="EK179" s="113"/>
      <c r="EL179" s="51"/>
      <c r="EM179" s="52"/>
      <c r="EN179" s="226"/>
      <c r="EO179" s="125"/>
      <c r="EP179" s="126"/>
      <c r="EQ179" s="113"/>
      <c r="ER179" s="51"/>
      <c r="ES179" s="52"/>
      <c r="ET179" s="226"/>
      <c r="EU179" s="102"/>
      <c r="EV179" s="103"/>
      <c r="EW179" s="106"/>
      <c r="EX179" s="41"/>
      <c r="EY179" s="42"/>
      <c r="EZ179" s="226"/>
      <c r="FA179" s="125"/>
      <c r="FB179" s="126"/>
      <c r="FC179" s="113"/>
      <c r="FD179" s="51"/>
      <c r="FE179" s="52"/>
      <c r="FF179" s="226"/>
      <c r="FG179" s="102"/>
      <c r="FH179" s="103"/>
      <c r="FI179" s="106"/>
      <c r="FJ179" s="41"/>
      <c r="FK179" s="42"/>
      <c r="FL179" s="226"/>
      <c r="FM179" s="102"/>
      <c r="FN179" s="103"/>
      <c r="FO179" s="106"/>
      <c r="FP179" s="41"/>
      <c r="FQ179" s="42"/>
      <c r="FR179" s="176">
        <f t="shared" si="507"/>
        <v>0</v>
      </c>
      <c r="FS179" s="34"/>
      <c r="FT179" s="34"/>
      <c r="FU179" s="34"/>
      <c r="FV179" s="33"/>
      <c r="FW179" s="37"/>
    </row>
    <row r="180" spans="1:179" ht="12.6" customHeight="1">
      <c r="A180" s="1094"/>
      <c r="B180" s="195" t="s">
        <v>91</v>
      </c>
      <c r="C180" s="226" t="str">
        <f t="shared" si="508"/>
        <v>Tropical Forest Restoration</v>
      </c>
      <c r="D180" s="120"/>
      <c r="E180" s="100"/>
      <c r="F180" s="104"/>
      <c r="G180" s="54"/>
      <c r="H180" s="56"/>
      <c r="I180" s="226" t="str">
        <f t="shared" si="509"/>
        <v>Tropical Forest Restoration</v>
      </c>
      <c r="J180" s="101"/>
      <c r="K180" s="100"/>
      <c r="L180" s="104"/>
      <c r="M180" s="54"/>
      <c r="N180" s="56"/>
      <c r="O180" s="226" t="str">
        <f t="shared" si="510"/>
        <v>Tropical Forest Restoration</v>
      </c>
      <c r="P180" s="101"/>
      <c r="Q180" s="100"/>
      <c r="R180" s="104"/>
      <c r="S180" s="54"/>
      <c r="T180" s="56"/>
      <c r="U180" s="226" t="str">
        <f t="shared" si="511"/>
        <v>Tropical Forest Restoration</v>
      </c>
      <c r="V180" s="101"/>
      <c r="W180" s="100"/>
      <c r="X180" s="104"/>
      <c r="Y180" s="54"/>
      <c r="Z180" s="56"/>
      <c r="AA180" s="226" t="str">
        <f t="shared" si="512"/>
        <v>Tropical Forest Restoration</v>
      </c>
      <c r="AB180" s="101"/>
      <c r="AC180" s="100"/>
      <c r="AD180" s="104"/>
      <c r="AE180" s="54"/>
      <c r="AF180" s="56"/>
      <c r="AG180" s="226" t="str">
        <f t="shared" si="513"/>
        <v>Tropical Forest Restoration</v>
      </c>
      <c r="AH180" s="101"/>
      <c r="AI180" s="100"/>
      <c r="AJ180" s="104"/>
      <c r="AK180" s="54"/>
      <c r="AL180" s="56"/>
      <c r="AM180" s="226" t="str">
        <f t="shared" si="514"/>
        <v>Tropical Forest Restoration</v>
      </c>
      <c r="AN180" s="101"/>
      <c r="AO180" s="100"/>
      <c r="AP180" s="104"/>
      <c r="AQ180" s="54"/>
      <c r="AR180" s="56"/>
      <c r="AS180" s="176">
        <f>SUM(E180+K180+Q180+W180+AC180+AI180+AO180)+SUM(H180+N180+T180+Z180+AF180+AL180+AR180)</f>
        <v>0</v>
      </c>
      <c r="AT180" s="226" t="str">
        <f t="shared" si="515"/>
        <v>Tropical Forest Restoration</v>
      </c>
      <c r="AU180" s="100"/>
      <c r="AV180" s="100"/>
      <c r="AW180" s="104"/>
      <c r="AX180" s="55"/>
      <c r="AY180" s="56"/>
      <c r="AZ180" s="226" t="str">
        <f t="shared" si="516"/>
        <v>Tropical Forest Restoration</v>
      </c>
      <c r="BA180" s="100"/>
      <c r="BB180" s="100"/>
      <c r="BC180" s="104"/>
      <c r="BD180" s="55"/>
      <c r="BE180" s="56"/>
      <c r="BF180" s="226" t="str">
        <f t="shared" si="517"/>
        <v>Tropical Forest Restoration</v>
      </c>
      <c r="BG180" s="100"/>
      <c r="BH180" s="100"/>
      <c r="BI180" s="104"/>
      <c r="BJ180" s="55"/>
      <c r="BK180" s="56"/>
      <c r="BL180" s="226" t="str">
        <f t="shared" si="518"/>
        <v>Tropical Forest Restoration</v>
      </c>
      <c r="BM180" s="100"/>
      <c r="BN180" s="100"/>
      <c r="BO180" s="104"/>
      <c r="BP180" s="55"/>
      <c r="BQ180" s="56"/>
      <c r="BR180" s="226" t="str">
        <f t="shared" si="519"/>
        <v>Tropical Forest Restoration</v>
      </c>
      <c r="BS180" s="100"/>
      <c r="BT180" s="100"/>
      <c r="BU180" s="104"/>
      <c r="BV180" s="55"/>
      <c r="BW180" s="56"/>
      <c r="BX180" s="226" t="str">
        <f t="shared" si="520"/>
        <v>Tropical Forest Restoration</v>
      </c>
      <c r="BY180" s="100"/>
      <c r="BZ180" s="100"/>
      <c r="CA180" s="104"/>
      <c r="CB180" s="55"/>
      <c r="CC180" s="56"/>
      <c r="CD180" s="226" t="str">
        <f t="shared" si="521"/>
        <v>Tropical Forest Restoration</v>
      </c>
      <c r="CE180" s="100"/>
      <c r="CF180" s="100"/>
      <c r="CG180" s="104"/>
      <c r="CH180" s="55"/>
      <c r="CI180" s="56"/>
      <c r="CJ180" s="176">
        <f t="shared" ref="CJ180:CJ186" si="536">SUM(AV180+BB180+BH180+BN180+BT180+BZ180+CF180)+SUM(AY180+BE180+BK180+BQ180+BW180+CC180+CI180)</f>
        <v>0</v>
      </c>
      <c r="CK180" s="226" t="str">
        <f t="shared" ref="CK180:CK185" si="537">$B180</f>
        <v>Tropical Forest Restoration</v>
      </c>
      <c r="CL180" s="100"/>
      <c r="CM180" s="100"/>
      <c r="CN180" s="104"/>
      <c r="CO180" s="55"/>
      <c r="CP180" s="56"/>
      <c r="CQ180" s="226" t="str">
        <f t="shared" ref="CQ180:CQ185" si="538">$B180</f>
        <v>Tropical Forest Restoration</v>
      </c>
      <c r="CR180" s="100"/>
      <c r="CS180" s="100"/>
      <c r="CT180" s="104"/>
      <c r="CU180" s="55"/>
      <c r="CV180" s="56"/>
      <c r="CW180" s="226" t="str">
        <f t="shared" ref="CW180:CW185" si="539">$B180</f>
        <v>Tropical Forest Restoration</v>
      </c>
      <c r="CX180" s="103"/>
      <c r="CY180" s="103"/>
      <c r="CZ180" s="106"/>
      <c r="DA180" s="41"/>
      <c r="DB180" s="42"/>
      <c r="DC180" s="226" t="str">
        <f t="shared" ref="DC180:DC185" si="540">$B180</f>
        <v>Tropical Forest Restoration</v>
      </c>
      <c r="DD180" s="103"/>
      <c r="DE180" s="103"/>
      <c r="DF180" s="106"/>
      <c r="DG180" s="41"/>
      <c r="DH180" s="42"/>
      <c r="DI180" s="226" t="str">
        <f t="shared" ref="DI180:DI185" si="541">$B180</f>
        <v>Tropical Forest Restoration</v>
      </c>
      <c r="DJ180" s="100"/>
      <c r="DK180" s="100"/>
      <c r="DL180" s="104"/>
      <c r="DM180" s="55"/>
      <c r="DN180" s="56"/>
      <c r="DO180" s="226" t="str">
        <f t="shared" ref="DO180:DO185" si="542">$B180</f>
        <v>Tropical Forest Restoration</v>
      </c>
      <c r="DP180" s="103"/>
      <c r="DQ180" s="103"/>
      <c r="DR180" s="106"/>
      <c r="DS180" s="41"/>
      <c r="DT180" s="42"/>
      <c r="DU180" s="226" t="str">
        <f t="shared" ref="DU180:DU185" si="543">$B180</f>
        <v>Tropical Forest Restoration</v>
      </c>
      <c r="DV180" s="103"/>
      <c r="DW180" s="103"/>
      <c r="DX180" s="106"/>
      <c r="DY180" s="41"/>
      <c r="DZ180" s="42"/>
      <c r="EA180" s="176">
        <f t="shared" si="506"/>
        <v>0</v>
      </c>
      <c r="EB180" s="226" t="str">
        <f t="shared" ref="EB180:EB185" si="544">$B180</f>
        <v>Tropical Forest Restoration</v>
      </c>
      <c r="EC180" s="100"/>
      <c r="ED180" s="100"/>
      <c r="EE180" s="104"/>
      <c r="EF180" s="55"/>
      <c r="EG180" s="56"/>
      <c r="EH180" s="226" t="str">
        <f t="shared" ref="EH180:EH185" si="545">$B180</f>
        <v>Tropical Forest Restoration</v>
      </c>
      <c r="EI180" s="100"/>
      <c r="EJ180" s="100"/>
      <c r="EK180" s="104"/>
      <c r="EL180" s="55"/>
      <c r="EM180" s="56"/>
      <c r="EN180" s="226" t="str">
        <f t="shared" ref="EN180:EN185" si="546">$B180</f>
        <v>Tropical Forest Restoration</v>
      </c>
      <c r="EO180" s="103"/>
      <c r="EP180" s="103"/>
      <c r="EQ180" s="106"/>
      <c r="ER180" s="41"/>
      <c r="ES180" s="42"/>
      <c r="ET180" s="226" t="str">
        <f t="shared" ref="ET180:ET185" si="547">$B180</f>
        <v>Tropical Forest Restoration</v>
      </c>
      <c r="EU180" s="103"/>
      <c r="EV180" s="103"/>
      <c r="EW180" s="106"/>
      <c r="EX180" s="41"/>
      <c r="EY180" s="42"/>
      <c r="EZ180" s="226" t="str">
        <f t="shared" ref="EZ180:EZ185" si="548">$B180</f>
        <v>Tropical Forest Restoration</v>
      </c>
      <c r="FA180" s="100"/>
      <c r="FB180" s="100"/>
      <c r="FC180" s="104"/>
      <c r="FD180" s="55"/>
      <c r="FE180" s="56"/>
      <c r="FF180" s="226" t="str">
        <f t="shared" ref="FF180:FF185" si="549">$B180</f>
        <v>Tropical Forest Restoration</v>
      </c>
      <c r="FG180" s="103"/>
      <c r="FH180" s="103"/>
      <c r="FI180" s="106"/>
      <c r="FJ180" s="41"/>
      <c r="FK180" s="42"/>
      <c r="FL180" s="226" t="str">
        <f t="shared" ref="FL180:FL185" si="550">$B180</f>
        <v>Tropical Forest Restoration</v>
      </c>
      <c r="FM180" s="103"/>
      <c r="FN180" s="103"/>
      <c r="FO180" s="106"/>
      <c r="FP180" s="41"/>
      <c r="FQ180" s="42"/>
      <c r="FR180" s="176">
        <f t="shared" si="507"/>
        <v>0</v>
      </c>
      <c r="FS180" s="32"/>
      <c r="FT180" s="34"/>
      <c r="FU180" s="34"/>
      <c r="FV180" s="38"/>
      <c r="FW180" s="37"/>
    </row>
    <row r="181" spans="1:179" ht="12.6" customHeight="1">
      <c r="A181" s="1094"/>
      <c r="B181" s="195" t="s">
        <v>92</v>
      </c>
      <c r="C181" s="226" t="str">
        <f t="shared" si="508"/>
        <v>Temperate Forest Restoration</v>
      </c>
      <c r="D181" s="120"/>
      <c r="E181" s="100"/>
      <c r="F181" s="106"/>
      <c r="G181" s="54"/>
      <c r="H181" s="56"/>
      <c r="I181" s="226" t="str">
        <f t="shared" si="509"/>
        <v>Temperate Forest Restoration</v>
      </c>
      <c r="J181" s="101"/>
      <c r="K181" s="100"/>
      <c r="L181" s="106"/>
      <c r="M181" s="54"/>
      <c r="N181" s="56"/>
      <c r="O181" s="226" t="str">
        <f t="shared" si="510"/>
        <v>Temperate Forest Restoration</v>
      </c>
      <c r="P181" s="101"/>
      <c r="Q181" s="100"/>
      <c r="R181" s="106"/>
      <c r="S181" s="54"/>
      <c r="T181" s="56"/>
      <c r="U181" s="226" t="str">
        <f t="shared" si="511"/>
        <v>Temperate Forest Restoration</v>
      </c>
      <c r="V181" s="101"/>
      <c r="W181" s="100"/>
      <c r="X181" s="106"/>
      <c r="Y181" s="54"/>
      <c r="Z181" s="56"/>
      <c r="AA181" s="226" t="str">
        <f t="shared" si="512"/>
        <v>Temperate Forest Restoration</v>
      </c>
      <c r="AB181" s="101"/>
      <c r="AC181" s="100"/>
      <c r="AD181" s="106"/>
      <c r="AE181" s="54"/>
      <c r="AF181" s="56"/>
      <c r="AG181" s="226" t="str">
        <f t="shared" si="513"/>
        <v>Temperate Forest Restoration</v>
      </c>
      <c r="AH181" s="101"/>
      <c r="AI181" s="100"/>
      <c r="AJ181" s="106"/>
      <c r="AK181" s="54"/>
      <c r="AL181" s="56"/>
      <c r="AM181" s="226" t="str">
        <f t="shared" si="514"/>
        <v>Temperate Forest Restoration</v>
      </c>
      <c r="AN181" s="101"/>
      <c r="AO181" s="100"/>
      <c r="AP181" s="106"/>
      <c r="AQ181" s="54"/>
      <c r="AR181" s="56"/>
      <c r="AS181" s="176">
        <f>SUM(E181+K181+Q181+W181+AC181+AI181+AO181)+SUM(H181+N181+T181+Z181+AF181+AL181+AR181)</f>
        <v>0</v>
      </c>
      <c r="AT181" s="226" t="str">
        <f t="shared" si="515"/>
        <v>Temperate Forest Restoration</v>
      </c>
      <c r="AU181" s="100"/>
      <c r="AV181" s="100"/>
      <c r="AW181" s="104"/>
      <c r="AX181" s="55"/>
      <c r="AY181" s="56"/>
      <c r="AZ181" s="226" t="str">
        <f t="shared" si="516"/>
        <v>Temperate Forest Restoration</v>
      </c>
      <c r="BA181" s="100"/>
      <c r="BB181" s="100"/>
      <c r="BC181" s="104"/>
      <c r="BD181" s="55"/>
      <c r="BE181" s="56"/>
      <c r="BF181" s="226" t="str">
        <f t="shared" si="517"/>
        <v>Temperate Forest Restoration</v>
      </c>
      <c r="BG181" s="100"/>
      <c r="BH181" s="100"/>
      <c r="BI181" s="104"/>
      <c r="BJ181" s="55"/>
      <c r="BK181" s="56"/>
      <c r="BL181" s="226" t="str">
        <f t="shared" si="518"/>
        <v>Temperate Forest Restoration</v>
      </c>
      <c r="BM181" s="100"/>
      <c r="BN181" s="100"/>
      <c r="BO181" s="104"/>
      <c r="BP181" s="55"/>
      <c r="BQ181" s="56"/>
      <c r="BR181" s="226" t="str">
        <f t="shared" si="519"/>
        <v>Temperate Forest Restoration</v>
      </c>
      <c r="BS181" s="100"/>
      <c r="BT181" s="100"/>
      <c r="BU181" s="104"/>
      <c r="BV181" s="55"/>
      <c r="BW181" s="56"/>
      <c r="BX181" s="226" t="str">
        <f t="shared" si="520"/>
        <v>Temperate Forest Restoration</v>
      </c>
      <c r="BY181" s="100"/>
      <c r="BZ181" s="100"/>
      <c r="CA181" s="104"/>
      <c r="CB181" s="55"/>
      <c r="CC181" s="56"/>
      <c r="CD181" s="226" t="str">
        <f t="shared" si="521"/>
        <v>Temperate Forest Restoration</v>
      </c>
      <c r="CE181" s="100"/>
      <c r="CF181" s="100"/>
      <c r="CG181" s="104"/>
      <c r="CH181" s="55"/>
      <c r="CI181" s="56"/>
      <c r="CJ181" s="176">
        <f t="shared" si="536"/>
        <v>0</v>
      </c>
      <c r="CK181" s="226" t="str">
        <f t="shared" si="537"/>
        <v>Temperate Forest Restoration</v>
      </c>
      <c r="CL181" s="100"/>
      <c r="CM181" s="100"/>
      <c r="CN181" s="104"/>
      <c r="CO181" s="55"/>
      <c r="CP181" s="56"/>
      <c r="CQ181" s="226" t="str">
        <f t="shared" si="538"/>
        <v>Temperate Forest Restoration</v>
      </c>
      <c r="CR181" s="100"/>
      <c r="CS181" s="100"/>
      <c r="CT181" s="104"/>
      <c r="CU181" s="55"/>
      <c r="CV181" s="56"/>
      <c r="CW181" s="226" t="str">
        <f t="shared" si="539"/>
        <v>Temperate Forest Restoration</v>
      </c>
      <c r="CX181" s="103"/>
      <c r="CY181" s="103"/>
      <c r="CZ181" s="106"/>
      <c r="DA181" s="41"/>
      <c r="DB181" s="42"/>
      <c r="DC181" s="226" t="str">
        <f t="shared" si="540"/>
        <v>Temperate Forest Restoration</v>
      </c>
      <c r="DD181" s="103"/>
      <c r="DE181" s="103"/>
      <c r="DF181" s="106"/>
      <c r="DG181" s="41"/>
      <c r="DH181" s="42"/>
      <c r="DI181" s="226" t="str">
        <f t="shared" si="541"/>
        <v>Temperate Forest Restoration</v>
      </c>
      <c r="DJ181" s="100"/>
      <c r="DK181" s="100"/>
      <c r="DL181" s="104"/>
      <c r="DM181" s="55"/>
      <c r="DN181" s="56"/>
      <c r="DO181" s="226" t="str">
        <f t="shared" si="542"/>
        <v>Temperate Forest Restoration</v>
      </c>
      <c r="DP181" s="103"/>
      <c r="DQ181" s="103"/>
      <c r="DR181" s="106"/>
      <c r="DS181" s="41"/>
      <c r="DT181" s="42"/>
      <c r="DU181" s="226" t="str">
        <f t="shared" si="543"/>
        <v>Temperate Forest Restoration</v>
      </c>
      <c r="DV181" s="103"/>
      <c r="DW181" s="103"/>
      <c r="DX181" s="106"/>
      <c r="DY181" s="41"/>
      <c r="DZ181" s="42"/>
      <c r="EA181" s="176">
        <f t="shared" si="506"/>
        <v>0</v>
      </c>
      <c r="EB181" s="226" t="str">
        <f t="shared" si="544"/>
        <v>Temperate Forest Restoration</v>
      </c>
      <c r="EC181" s="100"/>
      <c r="ED181" s="100"/>
      <c r="EE181" s="104"/>
      <c r="EF181" s="55"/>
      <c r="EG181" s="56"/>
      <c r="EH181" s="226" t="str">
        <f t="shared" si="545"/>
        <v>Temperate Forest Restoration</v>
      </c>
      <c r="EI181" s="100"/>
      <c r="EJ181" s="100"/>
      <c r="EK181" s="104"/>
      <c r="EL181" s="55"/>
      <c r="EM181" s="56"/>
      <c r="EN181" s="226" t="str">
        <f t="shared" si="546"/>
        <v>Temperate Forest Restoration</v>
      </c>
      <c r="EO181" s="103"/>
      <c r="EP181" s="103"/>
      <c r="EQ181" s="106"/>
      <c r="ER181" s="41"/>
      <c r="ES181" s="42"/>
      <c r="ET181" s="226" t="str">
        <f t="shared" si="547"/>
        <v>Temperate Forest Restoration</v>
      </c>
      <c r="EU181" s="103"/>
      <c r="EV181" s="103"/>
      <c r="EW181" s="106"/>
      <c r="EX181" s="41"/>
      <c r="EY181" s="42"/>
      <c r="EZ181" s="226" t="str">
        <f t="shared" si="548"/>
        <v>Temperate Forest Restoration</v>
      </c>
      <c r="FA181" s="100"/>
      <c r="FB181" s="100"/>
      <c r="FC181" s="104"/>
      <c r="FD181" s="55"/>
      <c r="FE181" s="56"/>
      <c r="FF181" s="226" t="str">
        <f t="shared" si="549"/>
        <v>Temperate Forest Restoration</v>
      </c>
      <c r="FG181" s="103"/>
      <c r="FH181" s="103"/>
      <c r="FI181" s="106"/>
      <c r="FJ181" s="41"/>
      <c r="FK181" s="42"/>
      <c r="FL181" s="226" t="str">
        <f t="shared" si="550"/>
        <v>Temperate Forest Restoration</v>
      </c>
      <c r="FM181" s="103"/>
      <c r="FN181" s="103"/>
      <c r="FO181" s="106"/>
      <c r="FP181" s="41"/>
      <c r="FQ181" s="42"/>
      <c r="FR181" s="176">
        <f t="shared" si="507"/>
        <v>0</v>
      </c>
      <c r="FS181" s="32"/>
      <c r="FT181" s="34"/>
      <c r="FU181" s="34"/>
      <c r="FV181" s="38"/>
      <c r="FW181" s="37"/>
    </row>
    <row r="182" spans="1:179" ht="12.6" customHeight="1">
      <c r="A182" s="1094"/>
      <c r="B182" s="195" t="s">
        <v>93</v>
      </c>
      <c r="C182" s="226" t="str">
        <f t="shared" si="508"/>
        <v>Afforestation</v>
      </c>
      <c r="D182" s="120"/>
      <c r="E182" s="100"/>
      <c r="F182" s="104"/>
      <c r="G182" s="54"/>
      <c r="H182" s="56"/>
      <c r="I182" s="226" t="str">
        <f t="shared" si="509"/>
        <v>Afforestation</v>
      </c>
      <c r="J182" s="120"/>
      <c r="K182" s="100"/>
      <c r="L182" s="104"/>
      <c r="M182" s="54"/>
      <c r="N182" s="56"/>
      <c r="O182" s="226" t="str">
        <f t="shared" si="510"/>
        <v>Afforestation</v>
      </c>
      <c r="P182" s="120"/>
      <c r="Q182" s="100"/>
      <c r="R182" s="104"/>
      <c r="S182" s="54"/>
      <c r="T182" s="56"/>
      <c r="U182" s="226" t="str">
        <f t="shared" si="511"/>
        <v>Afforestation</v>
      </c>
      <c r="V182" s="120"/>
      <c r="W182" s="100"/>
      <c r="X182" s="104"/>
      <c r="Y182" s="54"/>
      <c r="Z182" s="56"/>
      <c r="AA182" s="226" t="str">
        <f t="shared" si="512"/>
        <v>Afforestation</v>
      </c>
      <c r="AB182" s="120"/>
      <c r="AC182" s="100"/>
      <c r="AD182" s="104"/>
      <c r="AE182" s="54"/>
      <c r="AF182" s="56"/>
      <c r="AG182" s="226" t="str">
        <f t="shared" si="513"/>
        <v>Afforestation</v>
      </c>
      <c r="AH182" s="120"/>
      <c r="AI182" s="100"/>
      <c r="AJ182" s="104"/>
      <c r="AK182" s="54"/>
      <c r="AL182" s="56"/>
      <c r="AM182" s="226" t="str">
        <f t="shared" si="514"/>
        <v>Afforestation</v>
      </c>
      <c r="AN182" s="120"/>
      <c r="AO182" s="100"/>
      <c r="AP182" s="104"/>
      <c r="AQ182" s="54"/>
      <c r="AR182" s="56"/>
      <c r="AS182" s="176">
        <f>SUM(E182+K182+Q182+W182+AC182+AI182+AO182)+SUM(H182+N182+T182+Z182+AF182+AL182+AR182)</f>
        <v>0</v>
      </c>
      <c r="AT182" s="226" t="str">
        <f t="shared" si="515"/>
        <v>Afforestation</v>
      </c>
      <c r="AU182" s="101"/>
      <c r="AV182" s="100"/>
      <c r="AW182" s="104"/>
      <c r="AX182" s="55"/>
      <c r="AY182" s="56"/>
      <c r="AZ182" s="226" t="str">
        <f t="shared" si="516"/>
        <v>Afforestation</v>
      </c>
      <c r="BA182" s="101"/>
      <c r="BB182" s="100"/>
      <c r="BC182" s="104"/>
      <c r="BD182" s="55"/>
      <c r="BE182" s="56"/>
      <c r="BF182" s="226" t="str">
        <f t="shared" si="517"/>
        <v>Afforestation</v>
      </c>
      <c r="BG182" s="101"/>
      <c r="BH182" s="100"/>
      <c r="BI182" s="104"/>
      <c r="BJ182" s="55"/>
      <c r="BK182" s="56"/>
      <c r="BL182" s="226" t="str">
        <f t="shared" si="518"/>
        <v>Afforestation</v>
      </c>
      <c r="BM182" s="101"/>
      <c r="BN182" s="100"/>
      <c r="BO182" s="104"/>
      <c r="BP182" s="55"/>
      <c r="BQ182" s="56"/>
      <c r="BR182" s="226" t="str">
        <f t="shared" si="519"/>
        <v>Afforestation</v>
      </c>
      <c r="BS182" s="101"/>
      <c r="BT182" s="100"/>
      <c r="BU182" s="104"/>
      <c r="BV182" s="55"/>
      <c r="BW182" s="56"/>
      <c r="BX182" s="226" t="str">
        <f t="shared" si="520"/>
        <v>Afforestation</v>
      </c>
      <c r="BY182" s="101"/>
      <c r="BZ182" s="100"/>
      <c r="CA182" s="104"/>
      <c r="CB182" s="55"/>
      <c r="CC182" s="56"/>
      <c r="CD182" s="226" t="str">
        <f t="shared" si="521"/>
        <v>Afforestation</v>
      </c>
      <c r="CE182" s="101"/>
      <c r="CF182" s="100"/>
      <c r="CG182" s="104"/>
      <c r="CH182" s="55"/>
      <c r="CI182" s="56"/>
      <c r="CJ182" s="176">
        <f t="shared" si="536"/>
        <v>0</v>
      </c>
      <c r="CK182" s="226" t="str">
        <f t="shared" si="537"/>
        <v>Afforestation</v>
      </c>
      <c r="CL182" s="101"/>
      <c r="CM182" s="100"/>
      <c r="CN182" s="107"/>
      <c r="CO182" s="55"/>
      <c r="CP182" s="56"/>
      <c r="CQ182" s="226" t="str">
        <f t="shared" si="538"/>
        <v>Afforestation</v>
      </c>
      <c r="CR182" s="101"/>
      <c r="CS182" s="100"/>
      <c r="CT182" s="107"/>
      <c r="CU182" s="55"/>
      <c r="CV182" s="56"/>
      <c r="CW182" s="226" t="str">
        <f t="shared" si="539"/>
        <v>Afforestation</v>
      </c>
      <c r="CX182" s="119"/>
      <c r="CY182" s="103"/>
      <c r="CZ182" s="109"/>
      <c r="DA182" s="41"/>
      <c r="DB182" s="42"/>
      <c r="DC182" s="226" t="str">
        <f t="shared" si="540"/>
        <v>Afforestation</v>
      </c>
      <c r="DD182" s="119"/>
      <c r="DE182" s="103"/>
      <c r="DF182" s="109"/>
      <c r="DG182" s="41"/>
      <c r="DH182" s="42"/>
      <c r="DI182" s="226" t="str">
        <f t="shared" si="541"/>
        <v>Afforestation</v>
      </c>
      <c r="DJ182" s="101"/>
      <c r="DK182" s="100"/>
      <c r="DL182" s="107"/>
      <c r="DM182" s="55"/>
      <c r="DN182" s="56"/>
      <c r="DO182" s="226" t="str">
        <f t="shared" si="542"/>
        <v>Afforestation</v>
      </c>
      <c r="DP182" s="119"/>
      <c r="DQ182" s="103"/>
      <c r="DR182" s="109"/>
      <c r="DS182" s="41"/>
      <c r="DT182" s="42"/>
      <c r="DU182" s="226" t="str">
        <f t="shared" si="543"/>
        <v>Afforestation</v>
      </c>
      <c r="DV182" s="119"/>
      <c r="DW182" s="103"/>
      <c r="DX182" s="109"/>
      <c r="DY182" s="41"/>
      <c r="DZ182" s="42"/>
      <c r="EA182" s="176">
        <f t="shared" si="506"/>
        <v>0</v>
      </c>
      <c r="EB182" s="226" t="str">
        <f t="shared" si="544"/>
        <v>Afforestation</v>
      </c>
      <c r="EC182" s="101"/>
      <c r="ED182" s="100"/>
      <c r="EE182" s="107"/>
      <c r="EF182" s="55"/>
      <c r="EG182" s="56"/>
      <c r="EH182" s="226" t="str">
        <f t="shared" si="545"/>
        <v>Afforestation</v>
      </c>
      <c r="EI182" s="101"/>
      <c r="EJ182" s="100"/>
      <c r="EK182" s="107"/>
      <c r="EL182" s="55"/>
      <c r="EM182" s="56"/>
      <c r="EN182" s="226" t="str">
        <f t="shared" si="546"/>
        <v>Afforestation</v>
      </c>
      <c r="EO182" s="119"/>
      <c r="EP182" s="103"/>
      <c r="EQ182" s="109"/>
      <c r="ER182" s="41"/>
      <c r="ES182" s="42"/>
      <c r="ET182" s="226" t="str">
        <f t="shared" si="547"/>
        <v>Afforestation</v>
      </c>
      <c r="EU182" s="119"/>
      <c r="EV182" s="103"/>
      <c r="EW182" s="109"/>
      <c r="EX182" s="41"/>
      <c r="EY182" s="42"/>
      <c r="EZ182" s="226" t="str">
        <f t="shared" si="548"/>
        <v>Afforestation</v>
      </c>
      <c r="FA182" s="101"/>
      <c r="FB182" s="100"/>
      <c r="FC182" s="107"/>
      <c r="FD182" s="55"/>
      <c r="FE182" s="56"/>
      <c r="FF182" s="226" t="str">
        <f t="shared" si="549"/>
        <v>Afforestation</v>
      </c>
      <c r="FG182" s="119"/>
      <c r="FH182" s="103"/>
      <c r="FI182" s="109"/>
      <c r="FJ182" s="41"/>
      <c r="FK182" s="42"/>
      <c r="FL182" s="226" t="str">
        <f t="shared" si="550"/>
        <v>Afforestation</v>
      </c>
      <c r="FM182" s="119"/>
      <c r="FN182" s="103"/>
      <c r="FO182" s="109"/>
      <c r="FP182" s="41"/>
      <c r="FQ182" s="42"/>
      <c r="FR182" s="176">
        <f t="shared" si="507"/>
        <v>0</v>
      </c>
      <c r="FS182" s="32"/>
      <c r="FT182" s="34"/>
      <c r="FU182" s="34"/>
      <c r="FV182" s="38"/>
      <c r="FW182" s="37"/>
    </row>
    <row r="183" spans="1:179" ht="12.6" customHeight="1">
      <c r="A183" s="1094"/>
      <c r="B183" s="195" t="s">
        <v>94</v>
      </c>
      <c r="C183" s="226" t="str">
        <f t="shared" si="508"/>
        <v>Bamboo</v>
      </c>
      <c r="D183" s="120"/>
      <c r="E183" s="100"/>
      <c r="F183" s="105"/>
      <c r="G183" s="54"/>
      <c r="H183" s="56"/>
      <c r="I183" s="226" t="str">
        <f t="shared" si="509"/>
        <v>Bamboo</v>
      </c>
      <c r="J183" s="120"/>
      <c r="K183" s="100"/>
      <c r="L183" s="105"/>
      <c r="M183" s="54"/>
      <c r="N183" s="56"/>
      <c r="O183" s="226" t="str">
        <f t="shared" si="510"/>
        <v>Bamboo</v>
      </c>
      <c r="P183" s="120"/>
      <c r="Q183" s="100"/>
      <c r="R183" s="104"/>
      <c r="S183" s="54"/>
      <c r="T183" s="56"/>
      <c r="U183" s="226" t="str">
        <f t="shared" si="511"/>
        <v>Bamboo</v>
      </c>
      <c r="V183" s="120"/>
      <c r="W183" s="100"/>
      <c r="X183" s="104"/>
      <c r="Y183" s="54"/>
      <c r="Z183" s="56"/>
      <c r="AA183" s="226" t="str">
        <f t="shared" si="512"/>
        <v>Bamboo</v>
      </c>
      <c r="AB183" s="120"/>
      <c r="AC183" s="100"/>
      <c r="AD183" s="104"/>
      <c r="AE183" s="54"/>
      <c r="AF183" s="56"/>
      <c r="AG183" s="226" t="str">
        <f t="shared" si="513"/>
        <v>Bamboo</v>
      </c>
      <c r="AH183" s="120"/>
      <c r="AI183" s="100"/>
      <c r="AJ183" s="104"/>
      <c r="AK183" s="54"/>
      <c r="AL183" s="56"/>
      <c r="AM183" s="226" t="str">
        <f t="shared" si="514"/>
        <v>Bamboo</v>
      </c>
      <c r="AN183" s="120"/>
      <c r="AO183" s="100"/>
      <c r="AP183" s="104"/>
      <c r="AQ183" s="54"/>
      <c r="AR183" s="56"/>
      <c r="AS183" s="176">
        <f>SUM(E183+K183+Q183+W183+AC183+AI183+AO183)+SUM(H183+N183+T183+Z183+AF183+AL183+AR183)</f>
        <v>0</v>
      </c>
      <c r="AT183" s="226" t="str">
        <f t="shared" si="515"/>
        <v>Bamboo</v>
      </c>
      <c r="AU183" s="101"/>
      <c r="AV183" s="100"/>
      <c r="AW183" s="104"/>
      <c r="AX183" s="55"/>
      <c r="AY183" s="56"/>
      <c r="AZ183" s="226" t="str">
        <f t="shared" si="516"/>
        <v>Bamboo</v>
      </c>
      <c r="BA183" s="101"/>
      <c r="BB183" s="100"/>
      <c r="BC183" s="104"/>
      <c r="BD183" s="55"/>
      <c r="BE183" s="56"/>
      <c r="BF183" s="226" t="str">
        <f t="shared" si="517"/>
        <v>Bamboo</v>
      </c>
      <c r="BG183" s="101"/>
      <c r="BH183" s="100"/>
      <c r="BI183" s="104"/>
      <c r="BJ183" s="55"/>
      <c r="BK183" s="56"/>
      <c r="BL183" s="226" t="str">
        <f t="shared" si="518"/>
        <v>Bamboo</v>
      </c>
      <c r="BM183" s="101"/>
      <c r="BN183" s="100"/>
      <c r="BO183" s="104"/>
      <c r="BP183" s="55"/>
      <c r="BQ183" s="56"/>
      <c r="BR183" s="226" t="str">
        <f t="shared" si="519"/>
        <v>Bamboo</v>
      </c>
      <c r="BS183" s="101"/>
      <c r="BT183" s="100"/>
      <c r="BU183" s="104"/>
      <c r="BV183" s="55"/>
      <c r="BW183" s="56"/>
      <c r="BX183" s="226" t="str">
        <f t="shared" si="520"/>
        <v>Bamboo</v>
      </c>
      <c r="BY183" s="101"/>
      <c r="BZ183" s="100"/>
      <c r="CA183" s="104"/>
      <c r="CB183" s="55"/>
      <c r="CC183" s="56"/>
      <c r="CD183" s="226" t="str">
        <f t="shared" si="521"/>
        <v>Bamboo</v>
      </c>
      <c r="CE183" s="101"/>
      <c r="CF183" s="100"/>
      <c r="CG183" s="104"/>
      <c r="CH183" s="55"/>
      <c r="CI183" s="56"/>
      <c r="CJ183" s="176">
        <f t="shared" si="536"/>
        <v>0</v>
      </c>
      <c r="CK183" s="226" t="str">
        <f t="shared" si="537"/>
        <v>Bamboo</v>
      </c>
      <c r="CL183" s="101"/>
      <c r="CM183" s="100"/>
      <c r="CN183" s="104"/>
      <c r="CO183" s="55"/>
      <c r="CP183" s="56"/>
      <c r="CQ183" s="226" t="str">
        <f t="shared" si="538"/>
        <v>Bamboo</v>
      </c>
      <c r="CR183" s="101"/>
      <c r="CS183" s="100"/>
      <c r="CT183" s="104"/>
      <c r="CU183" s="55"/>
      <c r="CV183" s="56"/>
      <c r="CW183" s="226" t="str">
        <f t="shared" si="539"/>
        <v>Bamboo</v>
      </c>
      <c r="CX183" s="119"/>
      <c r="CY183" s="103"/>
      <c r="CZ183" s="106"/>
      <c r="DA183" s="41"/>
      <c r="DB183" s="42"/>
      <c r="DC183" s="226" t="str">
        <f t="shared" si="540"/>
        <v>Bamboo</v>
      </c>
      <c r="DD183" s="119"/>
      <c r="DE183" s="103"/>
      <c r="DF183" s="106"/>
      <c r="DG183" s="41"/>
      <c r="DH183" s="42"/>
      <c r="DI183" s="226" t="str">
        <f t="shared" si="541"/>
        <v>Bamboo</v>
      </c>
      <c r="DJ183" s="101"/>
      <c r="DK183" s="100"/>
      <c r="DL183" s="104"/>
      <c r="DM183" s="55"/>
      <c r="DN183" s="56"/>
      <c r="DO183" s="226" t="str">
        <f t="shared" si="542"/>
        <v>Bamboo</v>
      </c>
      <c r="DP183" s="119"/>
      <c r="DQ183" s="103"/>
      <c r="DR183" s="106"/>
      <c r="DS183" s="41"/>
      <c r="DT183" s="42"/>
      <c r="DU183" s="226" t="str">
        <f t="shared" si="543"/>
        <v>Bamboo</v>
      </c>
      <c r="DV183" s="119"/>
      <c r="DW183" s="103"/>
      <c r="DX183" s="106"/>
      <c r="DY183" s="41"/>
      <c r="DZ183" s="42"/>
      <c r="EA183" s="176">
        <f t="shared" si="506"/>
        <v>0</v>
      </c>
      <c r="EB183" s="226" t="str">
        <f t="shared" si="544"/>
        <v>Bamboo</v>
      </c>
      <c r="EC183" s="101"/>
      <c r="ED183" s="100"/>
      <c r="EE183" s="104"/>
      <c r="EF183" s="55"/>
      <c r="EG183" s="56"/>
      <c r="EH183" s="226" t="str">
        <f t="shared" si="545"/>
        <v>Bamboo</v>
      </c>
      <c r="EI183" s="101"/>
      <c r="EJ183" s="100"/>
      <c r="EK183" s="104"/>
      <c r="EL183" s="55"/>
      <c r="EM183" s="56"/>
      <c r="EN183" s="226" t="str">
        <f t="shared" si="546"/>
        <v>Bamboo</v>
      </c>
      <c r="EO183" s="119"/>
      <c r="EP183" s="103"/>
      <c r="EQ183" s="106"/>
      <c r="ER183" s="41"/>
      <c r="ES183" s="42"/>
      <c r="ET183" s="226" t="str">
        <f t="shared" si="547"/>
        <v>Bamboo</v>
      </c>
      <c r="EU183" s="119"/>
      <c r="EV183" s="103"/>
      <c r="EW183" s="106"/>
      <c r="EX183" s="41"/>
      <c r="EY183" s="42"/>
      <c r="EZ183" s="226" t="str">
        <f t="shared" si="548"/>
        <v>Bamboo</v>
      </c>
      <c r="FA183" s="101"/>
      <c r="FB183" s="100"/>
      <c r="FC183" s="104"/>
      <c r="FD183" s="55"/>
      <c r="FE183" s="56"/>
      <c r="FF183" s="226" t="str">
        <f t="shared" si="549"/>
        <v>Bamboo</v>
      </c>
      <c r="FG183" s="119"/>
      <c r="FH183" s="103"/>
      <c r="FI183" s="106"/>
      <c r="FJ183" s="41"/>
      <c r="FK183" s="42"/>
      <c r="FL183" s="226" t="str">
        <f t="shared" si="550"/>
        <v>Bamboo</v>
      </c>
      <c r="FM183" s="119"/>
      <c r="FN183" s="103"/>
      <c r="FO183" s="106"/>
      <c r="FP183" s="41"/>
      <c r="FQ183" s="42"/>
      <c r="FR183" s="176">
        <f t="shared" si="507"/>
        <v>0</v>
      </c>
      <c r="FS183" s="32"/>
      <c r="FT183" s="34"/>
      <c r="FU183" s="34"/>
      <c r="FV183" s="38"/>
      <c r="FW183" s="37"/>
    </row>
    <row r="184" spans="1:179" ht="12.6" customHeight="1">
      <c r="A184" s="1094"/>
      <c r="B184" s="195" t="s">
        <v>233</v>
      </c>
      <c r="C184" s="226" t="str">
        <f t="shared" si="508"/>
        <v>Grassland Protection</v>
      </c>
      <c r="D184" s="102"/>
      <c r="E184" s="103"/>
      <c r="F184" s="106"/>
      <c r="G184" s="41"/>
      <c r="H184" s="42"/>
      <c r="I184" s="226" t="str">
        <f t="shared" si="509"/>
        <v>Grassland Protection</v>
      </c>
      <c r="J184" s="102"/>
      <c r="K184" s="103"/>
      <c r="L184" s="106"/>
      <c r="M184" s="41"/>
      <c r="N184" s="42"/>
      <c r="O184" s="226" t="str">
        <f t="shared" si="510"/>
        <v>Grassland Protection</v>
      </c>
      <c r="P184" s="99"/>
      <c r="Q184" s="100"/>
      <c r="R184" s="104"/>
      <c r="S184" s="55"/>
      <c r="T184" s="56"/>
      <c r="U184" s="226" t="str">
        <f t="shared" si="511"/>
        <v>Grassland Protection</v>
      </c>
      <c r="V184" s="102"/>
      <c r="W184" s="103"/>
      <c r="X184" s="106"/>
      <c r="Y184" s="41"/>
      <c r="Z184" s="42"/>
      <c r="AA184" s="226" t="str">
        <f t="shared" si="512"/>
        <v>Grassland Protection</v>
      </c>
      <c r="AB184" s="102"/>
      <c r="AC184" s="103"/>
      <c r="AD184" s="106"/>
      <c r="AE184" s="41"/>
      <c r="AF184" s="42"/>
      <c r="AG184" s="226" t="str">
        <f t="shared" si="513"/>
        <v>Grassland Protection</v>
      </c>
      <c r="AH184" s="102"/>
      <c r="AI184" s="103"/>
      <c r="AJ184" s="106"/>
      <c r="AK184" s="41"/>
      <c r="AL184" s="42"/>
      <c r="AM184" s="226" t="str">
        <f t="shared" si="514"/>
        <v>Grassland Protection</v>
      </c>
      <c r="AN184" s="102"/>
      <c r="AO184" s="103"/>
      <c r="AP184" s="106"/>
      <c r="AQ184" s="41"/>
      <c r="AR184" s="42"/>
      <c r="AS184" s="176"/>
      <c r="AT184" s="226" t="str">
        <f t="shared" si="515"/>
        <v>Grassland Protection</v>
      </c>
      <c r="AU184" s="102"/>
      <c r="AV184" s="103"/>
      <c r="AW184" s="106"/>
      <c r="AX184" s="41"/>
      <c r="AY184" s="42"/>
      <c r="AZ184" s="226" t="str">
        <f t="shared" si="516"/>
        <v>Grassland Protection</v>
      </c>
      <c r="BA184" s="102"/>
      <c r="BB184" s="103"/>
      <c r="BC184" s="106"/>
      <c r="BD184" s="41"/>
      <c r="BE184" s="42"/>
      <c r="BF184" s="226" t="str">
        <f t="shared" si="517"/>
        <v>Grassland Protection</v>
      </c>
      <c r="BG184" s="102"/>
      <c r="BH184" s="103"/>
      <c r="BI184" s="106"/>
      <c r="BJ184" s="41"/>
      <c r="BK184" s="42"/>
      <c r="BL184" s="226" t="str">
        <f t="shared" si="518"/>
        <v>Grassland Protection</v>
      </c>
      <c r="BM184" s="102"/>
      <c r="BN184" s="103"/>
      <c r="BO184" s="106"/>
      <c r="BP184" s="41"/>
      <c r="BQ184" s="42"/>
      <c r="BR184" s="226" t="str">
        <f t="shared" si="519"/>
        <v>Grassland Protection</v>
      </c>
      <c r="BS184" s="102"/>
      <c r="BT184" s="103"/>
      <c r="BU184" s="106"/>
      <c r="BV184" s="41"/>
      <c r="BW184" s="42"/>
      <c r="BX184" s="226" t="str">
        <f t="shared" si="520"/>
        <v>Grassland Protection</v>
      </c>
      <c r="BY184" s="102"/>
      <c r="BZ184" s="103"/>
      <c r="CA184" s="106"/>
      <c r="CB184" s="41"/>
      <c r="CC184" s="42"/>
      <c r="CD184" s="226" t="str">
        <f t="shared" si="521"/>
        <v>Grassland Protection</v>
      </c>
      <c r="CE184" s="102"/>
      <c r="CF184" s="103"/>
      <c r="CG184" s="106"/>
      <c r="CH184" s="41"/>
      <c r="CI184" s="42"/>
      <c r="CJ184" s="176">
        <f t="shared" si="536"/>
        <v>0</v>
      </c>
      <c r="CK184" s="226" t="str">
        <f t="shared" si="537"/>
        <v>Grassland Protection</v>
      </c>
      <c r="CL184" s="102"/>
      <c r="CM184" s="103"/>
      <c r="CN184" s="106"/>
      <c r="CO184" s="41"/>
      <c r="CP184" s="42"/>
      <c r="CQ184" s="226" t="str">
        <f t="shared" si="538"/>
        <v>Grassland Protection</v>
      </c>
      <c r="CR184" s="102"/>
      <c r="CS184" s="103"/>
      <c r="CT184" s="106"/>
      <c r="CU184" s="41"/>
      <c r="CV184" s="42"/>
      <c r="CW184" s="226" t="str">
        <f t="shared" si="539"/>
        <v>Grassland Protection</v>
      </c>
      <c r="CX184" s="99"/>
      <c r="CY184" s="100"/>
      <c r="CZ184" s="104"/>
      <c r="DA184" s="55"/>
      <c r="DB184" s="56"/>
      <c r="DC184" s="226" t="str">
        <f t="shared" si="540"/>
        <v>Grassland Protection</v>
      </c>
      <c r="DD184" s="99"/>
      <c r="DE184" s="100"/>
      <c r="DF184" s="104"/>
      <c r="DG184" s="55"/>
      <c r="DH184" s="56"/>
      <c r="DI184" s="226" t="str">
        <f t="shared" si="541"/>
        <v>Grassland Protection</v>
      </c>
      <c r="DJ184" s="102"/>
      <c r="DK184" s="103"/>
      <c r="DL184" s="106"/>
      <c r="DM184" s="41"/>
      <c r="DN184" s="42"/>
      <c r="DO184" s="226" t="str">
        <f t="shared" si="542"/>
        <v>Grassland Protection</v>
      </c>
      <c r="DP184" s="99"/>
      <c r="DQ184" s="100"/>
      <c r="DR184" s="104"/>
      <c r="DS184" s="55"/>
      <c r="DT184" s="56"/>
      <c r="DU184" s="226" t="str">
        <f t="shared" si="543"/>
        <v>Grassland Protection</v>
      </c>
      <c r="DV184" s="99"/>
      <c r="DW184" s="100"/>
      <c r="DX184" s="104"/>
      <c r="DY184" s="55"/>
      <c r="DZ184" s="56"/>
      <c r="EA184" s="176">
        <f t="shared" si="506"/>
        <v>0</v>
      </c>
      <c r="EB184" s="226" t="str">
        <f t="shared" si="544"/>
        <v>Grassland Protection</v>
      </c>
      <c r="EC184" s="102"/>
      <c r="ED184" s="103"/>
      <c r="EE184" s="106"/>
      <c r="EF184" s="41"/>
      <c r="EG184" s="42"/>
      <c r="EH184" s="226" t="str">
        <f t="shared" si="545"/>
        <v>Grassland Protection</v>
      </c>
      <c r="EI184" s="102"/>
      <c r="EJ184" s="103"/>
      <c r="EK184" s="106"/>
      <c r="EL184" s="41"/>
      <c r="EM184" s="42"/>
      <c r="EN184" s="226" t="str">
        <f t="shared" si="546"/>
        <v>Grassland Protection</v>
      </c>
      <c r="EO184" s="99"/>
      <c r="EP184" s="100"/>
      <c r="EQ184" s="104"/>
      <c r="ER184" s="55"/>
      <c r="ES184" s="56"/>
      <c r="ET184" s="226" t="str">
        <f t="shared" si="547"/>
        <v>Grassland Protection</v>
      </c>
      <c r="EU184" s="99"/>
      <c r="EV184" s="100"/>
      <c r="EW184" s="104"/>
      <c r="EX184" s="55"/>
      <c r="EY184" s="56"/>
      <c r="EZ184" s="226" t="str">
        <f t="shared" si="548"/>
        <v>Grassland Protection</v>
      </c>
      <c r="FA184" s="102"/>
      <c r="FB184" s="103"/>
      <c r="FC184" s="106"/>
      <c r="FD184" s="41"/>
      <c r="FE184" s="42"/>
      <c r="FF184" s="226" t="str">
        <f t="shared" si="549"/>
        <v>Grassland Protection</v>
      </c>
      <c r="FG184" s="99"/>
      <c r="FH184" s="100"/>
      <c r="FI184" s="104"/>
      <c r="FJ184" s="55"/>
      <c r="FK184" s="56"/>
      <c r="FL184" s="226" t="str">
        <f t="shared" si="550"/>
        <v>Grassland Protection</v>
      </c>
      <c r="FM184" s="99"/>
      <c r="FN184" s="100"/>
      <c r="FO184" s="104"/>
      <c r="FP184" s="55"/>
      <c r="FQ184" s="56"/>
      <c r="FR184" s="176">
        <f t="shared" si="507"/>
        <v>0</v>
      </c>
      <c r="FS184" s="34"/>
      <c r="FT184" s="34"/>
      <c r="FU184" s="34"/>
      <c r="FV184" s="33"/>
      <c r="FW184" s="37"/>
    </row>
    <row r="185" spans="1:179" ht="12.6" customHeight="1">
      <c r="A185" s="1094"/>
      <c r="B185" s="195" t="s">
        <v>243</v>
      </c>
      <c r="C185" s="226" t="str">
        <f t="shared" si="508"/>
        <v>Multistrata Agroforestry</v>
      </c>
      <c r="D185" s="120"/>
      <c r="E185" s="100"/>
      <c r="F185" s="105"/>
      <c r="G185" s="54"/>
      <c r="H185" s="56"/>
      <c r="I185" s="226" t="str">
        <f t="shared" si="509"/>
        <v>Multistrata Agroforestry</v>
      </c>
      <c r="J185" s="101"/>
      <c r="K185" s="100"/>
      <c r="L185" s="105"/>
      <c r="M185" s="54"/>
      <c r="N185" s="56"/>
      <c r="O185" s="226" t="str">
        <f t="shared" si="510"/>
        <v>Multistrata Agroforestry</v>
      </c>
      <c r="P185" s="101"/>
      <c r="Q185" s="100"/>
      <c r="R185" s="105"/>
      <c r="S185" s="54"/>
      <c r="T185" s="56"/>
      <c r="U185" s="226" t="str">
        <f t="shared" si="511"/>
        <v>Multistrata Agroforestry</v>
      </c>
      <c r="V185" s="101"/>
      <c r="W185" s="100"/>
      <c r="X185" s="105"/>
      <c r="Y185" s="54"/>
      <c r="Z185" s="56"/>
      <c r="AA185" s="226" t="str">
        <f t="shared" si="512"/>
        <v>Multistrata Agroforestry</v>
      </c>
      <c r="AB185" s="101"/>
      <c r="AC185" s="100"/>
      <c r="AD185" s="105"/>
      <c r="AE185" s="54"/>
      <c r="AF185" s="56"/>
      <c r="AG185" s="226" t="str">
        <f t="shared" si="513"/>
        <v>Multistrata Agroforestry</v>
      </c>
      <c r="AH185" s="101"/>
      <c r="AI185" s="100"/>
      <c r="AJ185" s="105"/>
      <c r="AK185" s="54"/>
      <c r="AL185" s="56"/>
      <c r="AM185" s="226" t="str">
        <f t="shared" si="514"/>
        <v>Multistrata Agroforestry</v>
      </c>
      <c r="AN185" s="101"/>
      <c r="AO185" s="100"/>
      <c r="AP185" s="105"/>
      <c r="AQ185" s="54"/>
      <c r="AR185" s="56"/>
      <c r="AS185" s="176">
        <f>SUM(E185+K185+Q185+W185+AC185+AI185+AO185)+SUM(H185+N185+T185+Z185+AF185+AL185+AR185)</f>
        <v>0</v>
      </c>
      <c r="AT185" s="226" t="str">
        <f t="shared" si="515"/>
        <v>Multistrata Agroforestry</v>
      </c>
      <c r="AU185" s="119"/>
      <c r="AV185" s="103"/>
      <c r="AW185" s="104"/>
      <c r="AX185" s="55"/>
      <c r="AY185" s="56"/>
      <c r="AZ185" s="226" t="str">
        <f t="shared" si="516"/>
        <v>Multistrata Agroforestry</v>
      </c>
      <c r="BA185" s="101"/>
      <c r="BB185" s="100"/>
      <c r="BC185" s="104"/>
      <c r="BD185" s="55"/>
      <c r="BE185" s="56"/>
      <c r="BF185" s="226" t="str">
        <f t="shared" si="517"/>
        <v>Multistrata Agroforestry</v>
      </c>
      <c r="BG185" s="101"/>
      <c r="BH185" s="100"/>
      <c r="BI185" s="104"/>
      <c r="BJ185" s="55"/>
      <c r="BK185" s="56"/>
      <c r="BL185" s="226" t="str">
        <f t="shared" si="518"/>
        <v>Multistrata Agroforestry</v>
      </c>
      <c r="BM185" s="101"/>
      <c r="BN185" s="100"/>
      <c r="BO185" s="104"/>
      <c r="BP185" s="55"/>
      <c r="BQ185" s="56"/>
      <c r="BR185" s="226" t="str">
        <f t="shared" si="519"/>
        <v>Multistrata Agroforestry</v>
      </c>
      <c r="BS185" s="101"/>
      <c r="BT185" s="100"/>
      <c r="BU185" s="104"/>
      <c r="BV185" s="55"/>
      <c r="BW185" s="56"/>
      <c r="BX185" s="226" t="str">
        <f t="shared" si="520"/>
        <v>Multistrata Agroforestry</v>
      </c>
      <c r="BY185" s="101"/>
      <c r="BZ185" s="100"/>
      <c r="CA185" s="104"/>
      <c r="CB185" s="55"/>
      <c r="CC185" s="56"/>
      <c r="CD185" s="226" t="str">
        <f t="shared" si="521"/>
        <v>Multistrata Agroforestry</v>
      </c>
      <c r="CE185" s="101"/>
      <c r="CF185" s="100"/>
      <c r="CG185" s="104"/>
      <c r="CH185" s="55"/>
      <c r="CI185" s="56"/>
      <c r="CJ185" s="176">
        <f t="shared" si="536"/>
        <v>0</v>
      </c>
      <c r="CK185" s="226" t="str">
        <f t="shared" si="537"/>
        <v>Multistrata Agroforestry</v>
      </c>
      <c r="CL185" s="101"/>
      <c r="CM185" s="100"/>
      <c r="CN185" s="104"/>
      <c r="CO185" s="55"/>
      <c r="CP185" s="56"/>
      <c r="CQ185" s="226" t="str">
        <f t="shared" si="538"/>
        <v>Multistrata Agroforestry</v>
      </c>
      <c r="CR185" s="101"/>
      <c r="CS185" s="100"/>
      <c r="CT185" s="104"/>
      <c r="CU185" s="55"/>
      <c r="CV185" s="56"/>
      <c r="CW185" s="226" t="str">
        <f t="shared" si="539"/>
        <v>Multistrata Agroforestry</v>
      </c>
      <c r="CX185" s="119"/>
      <c r="CY185" s="103"/>
      <c r="CZ185" s="106"/>
      <c r="DA185" s="41"/>
      <c r="DB185" s="42"/>
      <c r="DC185" s="226" t="str">
        <f t="shared" si="540"/>
        <v>Multistrata Agroforestry</v>
      </c>
      <c r="DD185" s="119"/>
      <c r="DE185" s="103"/>
      <c r="DF185" s="106"/>
      <c r="DG185" s="41"/>
      <c r="DH185" s="42"/>
      <c r="DI185" s="226" t="str">
        <f t="shared" si="541"/>
        <v>Multistrata Agroforestry</v>
      </c>
      <c r="DJ185" s="119"/>
      <c r="DK185" s="103"/>
      <c r="DL185" s="106"/>
      <c r="DM185" s="41"/>
      <c r="DN185" s="42"/>
      <c r="DO185" s="226" t="str">
        <f t="shared" si="542"/>
        <v>Multistrata Agroforestry</v>
      </c>
      <c r="DP185" s="119"/>
      <c r="DQ185" s="103"/>
      <c r="DR185" s="106"/>
      <c r="DS185" s="41"/>
      <c r="DT185" s="42"/>
      <c r="DU185" s="226" t="str">
        <f t="shared" si="543"/>
        <v>Multistrata Agroforestry</v>
      </c>
      <c r="DV185" s="119"/>
      <c r="DW185" s="103"/>
      <c r="DX185" s="106"/>
      <c r="DY185" s="41"/>
      <c r="DZ185" s="42"/>
      <c r="EA185" s="176">
        <f t="shared" si="506"/>
        <v>0</v>
      </c>
      <c r="EB185" s="226" t="str">
        <f t="shared" si="544"/>
        <v>Multistrata Agroforestry</v>
      </c>
      <c r="EC185" s="119"/>
      <c r="ED185" s="103"/>
      <c r="EE185" s="106"/>
      <c r="EF185" s="41"/>
      <c r="EG185" s="42"/>
      <c r="EH185" s="226" t="str">
        <f t="shared" si="545"/>
        <v>Multistrata Agroforestry</v>
      </c>
      <c r="EI185" s="101"/>
      <c r="EJ185" s="100"/>
      <c r="EK185" s="104"/>
      <c r="EL185" s="55"/>
      <c r="EM185" s="56"/>
      <c r="EN185" s="226" t="str">
        <f t="shared" si="546"/>
        <v>Multistrata Agroforestry</v>
      </c>
      <c r="EO185" s="119"/>
      <c r="EP185" s="103"/>
      <c r="EQ185" s="106"/>
      <c r="ER185" s="41"/>
      <c r="ES185" s="42"/>
      <c r="ET185" s="226" t="str">
        <f t="shared" si="547"/>
        <v>Multistrata Agroforestry</v>
      </c>
      <c r="EU185" s="119"/>
      <c r="EV185" s="103"/>
      <c r="EW185" s="106"/>
      <c r="EX185" s="41"/>
      <c r="EY185" s="42"/>
      <c r="EZ185" s="226" t="str">
        <f t="shared" si="548"/>
        <v>Multistrata Agroforestry</v>
      </c>
      <c r="FA185" s="101"/>
      <c r="FB185" s="100"/>
      <c r="FC185" s="104"/>
      <c r="FD185" s="55"/>
      <c r="FE185" s="56"/>
      <c r="FF185" s="226" t="str">
        <f t="shared" si="549"/>
        <v>Multistrata Agroforestry</v>
      </c>
      <c r="FG185" s="119"/>
      <c r="FH185" s="103"/>
      <c r="FI185" s="106"/>
      <c r="FJ185" s="41"/>
      <c r="FK185" s="42"/>
      <c r="FL185" s="226" t="str">
        <f t="shared" si="550"/>
        <v>Multistrata Agroforestry</v>
      </c>
      <c r="FM185" s="119"/>
      <c r="FN185" s="103"/>
      <c r="FO185" s="106"/>
      <c r="FP185" s="41"/>
      <c r="FQ185" s="42"/>
      <c r="FR185" s="176">
        <f t="shared" si="507"/>
        <v>0</v>
      </c>
      <c r="FS185" s="32"/>
      <c r="FT185" s="34"/>
      <c r="FU185" s="34"/>
      <c r="FV185" s="38"/>
      <c r="FW185" s="37"/>
    </row>
    <row r="186" spans="1:179" ht="12.6" customHeight="1">
      <c r="A186" s="1094"/>
      <c r="B186" s="222" t="s">
        <v>89</v>
      </c>
      <c r="C186" s="226" t="str">
        <f t="shared" si="508"/>
        <v>Silvopasture</v>
      </c>
      <c r="D186" s="99"/>
      <c r="E186" s="100"/>
      <c r="F186" s="104"/>
      <c r="G186" s="55"/>
      <c r="H186" s="56"/>
      <c r="I186" s="226" t="str">
        <f t="shared" si="509"/>
        <v>Silvopasture</v>
      </c>
      <c r="J186" s="99"/>
      <c r="K186" s="100"/>
      <c r="L186" s="104"/>
      <c r="M186" s="55"/>
      <c r="N186" s="56"/>
      <c r="O186" s="226" t="str">
        <f t="shared" si="510"/>
        <v>Silvopasture</v>
      </c>
      <c r="P186" s="99"/>
      <c r="Q186" s="100"/>
      <c r="R186" s="104"/>
      <c r="S186" s="55"/>
      <c r="T186" s="56"/>
      <c r="U186" s="226" t="str">
        <f t="shared" si="511"/>
        <v>Silvopasture</v>
      </c>
      <c r="V186" s="99"/>
      <c r="W186" s="100"/>
      <c r="X186" s="104"/>
      <c r="Y186" s="55"/>
      <c r="Z186" s="56"/>
      <c r="AA186" s="226" t="str">
        <f t="shared" si="512"/>
        <v>Silvopasture</v>
      </c>
      <c r="AB186" s="99"/>
      <c r="AC186" s="100"/>
      <c r="AD186" s="104"/>
      <c r="AE186" s="55"/>
      <c r="AF186" s="56"/>
      <c r="AG186" s="226" t="str">
        <f t="shared" si="513"/>
        <v>Silvopasture</v>
      </c>
      <c r="AH186" s="99"/>
      <c r="AI186" s="100"/>
      <c r="AJ186" s="104"/>
      <c r="AK186" s="55"/>
      <c r="AL186" s="56"/>
      <c r="AM186" s="226" t="str">
        <f t="shared" si="514"/>
        <v>Silvopasture</v>
      </c>
      <c r="AN186" s="99"/>
      <c r="AO186" s="100"/>
      <c r="AP186" s="104"/>
      <c r="AQ186" s="55"/>
      <c r="AR186" s="56"/>
      <c r="AS186" s="176"/>
      <c r="AT186" s="226" t="str">
        <f t="shared" si="515"/>
        <v>Silvopasture</v>
      </c>
      <c r="AU186" s="99"/>
      <c r="AV186" s="100"/>
      <c r="AW186" s="104"/>
      <c r="AX186" s="55"/>
      <c r="AY186" s="56"/>
      <c r="AZ186" s="226" t="str">
        <f t="shared" si="516"/>
        <v>Silvopasture</v>
      </c>
      <c r="BA186" s="99"/>
      <c r="BB186" s="100"/>
      <c r="BC186" s="104"/>
      <c r="BD186" s="55"/>
      <c r="BE186" s="56"/>
      <c r="BF186" s="226" t="str">
        <f t="shared" si="517"/>
        <v>Silvopasture</v>
      </c>
      <c r="BG186" s="99"/>
      <c r="BH186" s="100"/>
      <c r="BI186" s="104"/>
      <c r="BJ186" s="55"/>
      <c r="BK186" s="56"/>
      <c r="BL186" s="226" t="str">
        <f t="shared" si="518"/>
        <v>Silvopasture</v>
      </c>
      <c r="BM186" s="99"/>
      <c r="BN186" s="100"/>
      <c r="BO186" s="104"/>
      <c r="BP186" s="55"/>
      <c r="BQ186" s="56"/>
      <c r="BR186" s="226" t="str">
        <f t="shared" si="519"/>
        <v>Silvopasture</v>
      </c>
      <c r="BS186" s="99"/>
      <c r="BT186" s="100"/>
      <c r="BU186" s="104"/>
      <c r="BV186" s="55"/>
      <c r="BW186" s="56"/>
      <c r="BX186" s="226" t="str">
        <f t="shared" si="520"/>
        <v>Silvopasture</v>
      </c>
      <c r="BY186" s="99"/>
      <c r="BZ186" s="100"/>
      <c r="CA186" s="104"/>
      <c r="CB186" s="55"/>
      <c r="CC186" s="56"/>
      <c r="CD186" s="226" t="str">
        <f t="shared" si="521"/>
        <v>Silvopasture</v>
      </c>
      <c r="CE186" s="99"/>
      <c r="CF186" s="100"/>
      <c r="CG186" s="104"/>
      <c r="CH186" s="55"/>
      <c r="CI186" s="56"/>
      <c r="CJ186" s="176">
        <f t="shared" si="536"/>
        <v>0</v>
      </c>
      <c r="CK186" s="226" t="str">
        <f t="shared" si="522"/>
        <v>Silvopasture</v>
      </c>
      <c r="CL186" s="99"/>
      <c r="CM186" s="100"/>
      <c r="CN186" s="104"/>
      <c r="CO186" s="55"/>
      <c r="CP186" s="56"/>
      <c r="CQ186" s="226" t="str">
        <f t="shared" si="523"/>
        <v>Silvopasture</v>
      </c>
      <c r="CR186" s="99"/>
      <c r="CS186" s="100"/>
      <c r="CT186" s="104"/>
      <c r="CU186" s="55"/>
      <c r="CV186" s="56"/>
      <c r="CW186" s="226" t="str">
        <f t="shared" si="524"/>
        <v>Silvopasture</v>
      </c>
      <c r="CX186" s="102"/>
      <c r="CY186" s="103"/>
      <c r="CZ186" s="106"/>
      <c r="DA186" s="41"/>
      <c r="DB186" s="42"/>
      <c r="DC186" s="226" t="str">
        <f t="shared" si="525"/>
        <v>Silvopasture</v>
      </c>
      <c r="DD186" s="102"/>
      <c r="DE186" s="103"/>
      <c r="DF186" s="106"/>
      <c r="DG186" s="41"/>
      <c r="DH186" s="42"/>
      <c r="DI186" s="226" t="str">
        <f t="shared" si="526"/>
        <v>Silvopasture</v>
      </c>
      <c r="DJ186" s="99"/>
      <c r="DK186" s="100"/>
      <c r="DL186" s="104"/>
      <c r="DM186" s="55"/>
      <c r="DN186" s="56"/>
      <c r="DO186" s="226" t="str">
        <f t="shared" si="527"/>
        <v>Silvopasture</v>
      </c>
      <c r="DP186" s="102"/>
      <c r="DQ186" s="103"/>
      <c r="DR186" s="106"/>
      <c r="DS186" s="41"/>
      <c r="DT186" s="42"/>
      <c r="DU186" s="230" t="str">
        <f t="shared" si="528"/>
        <v>Silvopasture</v>
      </c>
      <c r="DV186" s="102"/>
      <c r="DW186" s="103"/>
      <c r="DX186" s="106"/>
      <c r="DY186" s="41"/>
      <c r="DZ186" s="42"/>
      <c r="EA186" s="176">
        <f t="shared" si="506"/>
        <v>0</v>
      </c>
      <c r="EB186" s="226" t="str">
        <f t="shared" si="529"/>
        <v>Silvopasture</v>
      </c>
      <c r="EC186" s="99"/>
      <c r="ED186" s="100"/>
      <c r="EE186" s="104"/>
      <c r="EF186" s="55"/>
      <c r="EG186" s="56"/>
      <c r="EH186" s="226" t="str">
        <f t="shared" si="530"/>
        <v>Silvopasture</v>
      </c>
      <c r="EI186" s="99"/>
      <c r="EJ186" s="100"/>
      <c r="EK186" s="104"/>
      <c r="EL186" s="55"/>
      <c r="EM186" s="56"/>
      <c r="EN186" s="230" t="str">
        <f t="shared" si="531"/>
        <v>Silvopasture</v>
      </c>
      <c r="EO186" s="102"/>
      <c r="EP186" s="103"/>
      <c r="EQ186" s="106"/>
      <c r="ER186" s="41"/>
      <c r="ES186" s="42"/>
      <c r="ET186" s="226" t="str">
        <f t="shared" si="532"/>
        <v>Silvopasture</v>
      </c>
      <c r="EU186" s="102"/>
      <c r="EV186" s="103"/>
      <c r="EW186" s="106"/>
      <c r="EX186" s="41"/>
      <c r="EY186" s="42"/>
      <c r="EZ186" s="226" t="str">
        <f t="shared" si="533"/>
        <v>Silvopasture</v>
      </c>
      <c r="FA186" s="99"/>
      <c r="FB186" s="100"/>
      <c r="FC186" s="104"/>
      <c r="FD186" s="55"/>
      <c r="FE186" s="56"/>
      <c r="FF186" s="226" t="str">
        <f t="shared" si="534"/>
        <v>Silvopasture</v>
      </c>
      <c r="FG186" s="102"/>
      <c r="FH186" s="103"/>
      <c r="FI186" s="106"/>
      <c r="FJ186" s="41"/>
      <c r="FK186" s="42"/>
      <c r="FL186" s="230" t="str">
        <f t="shared" si="535"/>
        <v>Silvopasture</v>
      </c>
      <c r="FM186" s="102"/>
      <c r="FN186" s="103"/>
      <c r="FO186" s="106"/>
      <c r="FP186" s="41"/>
      <c r="FQ186" s="42"/>
      <c r="FR186" s="176">
        <f t="shared" si="507"/>
        <v>0</v>
      </c>
      <c r="FS186" s="32"/>
      <c r="FT186" s="34"/>
      <c r="FU186" s="34"/>
      <c r="FV186" s="38"/>
      <c r="FW186" s="37"/>
    </row>
    <row r="187" spans="1:179" ht="12.6" customHeight="1">
      <c r="A187" s="1094"/>
      <c r="B187" s="222" t="s">
        <v>88</v>
      </c>
      <c r="C187" s="226" t="str">
        <f t="shared" si="508"/>
        <v>Managed Grazing</v>
      </c>
      <c r="D187" s="99"/>
      <c r="E187" s="100"/>
      <c r="F187" s="104"/>
      <c r="G187" s="55"/>
      <c r="H187" s="56"/>
      <c r="I187" s="226" t="str">
        <f t="shared" si="509"/>
        <v>Managed Grazing</v>
      </c>
      <c r="J187" s="99"/>
      <c r="K187" s="100"/>
      <c r="L187" s="104"/>
      <c r="M187" s="55"/>
      <c r="N187" s="56"/>
      <c r="O187" s="226" t="str">
        <f t="shared" si="510"/>
        <v>Managed Grazing</v>
      </c>
      <c r="P187" s="99"/>
      <c r="Q187" s="100"/>
      <c r="R187" s="104"/>
      <c r="S187" s="55"/>
      <c r="T187" s="56"/>
      <c r="U187" s="226" t="str">
        <f t="shared" si="511"/>
        <v>Managed Grazing</v>
      </c>
      <c r="V187" s="99"/>
      <c r="W187" s="100"/>
      <c r="X187" s="104"/>
      <c r="Y187" s="55"/>
      <c r="Z187" s="56"/>
      <c r="AA187" s="226" t="str">
        <f t="shared" si="512"/>
        <v>Managed Grazing</v>
      </c>
      <c r="AB187" s="99"/>
      <c r="AC187" s="100"/>
      <c r="AD187" s="104"/>
      <c r="AE187" s="55"/>
      <c r="AF187" s="56"/>
      <c r="AG187" s="230" t="str">
        <f t="shared" si="513"/>
        <v>Managed Grazing</v>
      </c>
      <c r="AH187" s="99"/>
      <c r="AI187" s="100"/>
      <c r="AJ187" s="104"/>
      <c r="AK187" s="55"/>
      <c r="AL187" s="56"/>
      <c r="AM187" s="226" t="str">
        <f t="shared" si="514"/>
        <v>Managed Grazing</v>
      </c>
      <c r="AN187" s="99"/>
      <c r="AO187" s="100"/>
      <c r="AP187" s="104"/>
      <c r="AQ187" s="55"/>
      <c r="AR187" s="56"/>
      <c r="AS187" s="176"/>
      <c r="AT187" s="226" t="str">
        <f t="shared" si="515"/>
        <v>Managed Grazing</v>
      </c>
      <c r="AU187" s="99"/>
      <c r="AV187" s="100"/>
      <c r="AW187" s="104"/>
      <c r="AX187" s="55"/>
      <c r="AY187" s="56"/>
      <c r="AZ187" s="226" t="str">
        <f t="shared" si="516"/>
        <v>Managed Grazing</v>
      </c>
      <c r="BA187" s="99"/>
      <c r="BB187" s="100"/>
      <c r="BC187" s="104"/>
      <c r="BD187" s="55"/>
      <c r="BE187" s="56"/>
      <c r="BF187" s="226" t="str">
        <f t="shared" si="517"/>
        <v>Managed Grazing</v>
      </c>
      <c r="BG187" s="99"/>
      <c r="BH187" s="100"/>
      <c r="BI187" s="104"/>
      <c r="BJ187" s="55"/>
      <c r="BK187" s="56"/>
      <c r="BL187" s="226" t="str">
        <f t="shared" si="518"/>
        <v>Managed Grazing</v>
      </c>
      <c r="BM187" s="99"/>
      <c r="BN187" s="100"/>
      <c r="BO187" s="104"/>
      <c r="BP187" s="55"/>
      <c r="BQ187" s="56"/>
      <c r="BR187" s="226" t="str">
        <f t="shared" si="519"/>
        <v>Managed Grazing</v>
      </c>
      <c r="BS187" s="99"/>
      <c r="BT187" s="100"/>
      <c r="BU187" s="104"/>
      <c r="BV187" s="55"/>
      <c r="BW187" s="56"/>
      <c r="BX187" s="226" t="str">
        <f t="shared" si="520"/>
        <v>Managed Grazing</v>
      </c>
      <c r="BY187" s="99"/>
      <c r="BZ187" s="100"/>
      <c r="CA187" s="104"/>
      <c r="CB187" s="55"/>
      <c r="CC187" s="56"/>
      <c r="CD187" s="226" t="str">
        <f t="shared" si="521"/>
        <v>Managed Grazing</v>
      </c>
      <c r="CE187" s="99"/>
      <c r="CF187" s="100"/>
      <c r="CG187" s="104"/>
      <c r="CH187" s="55"/>
      <c r="CI187" s="56"/>
      <c r="CJ187" s="176">
        <f t="shared" ref="CJ187:CJ190" si="551">SUM(AV187+BB187+BH187+BN187+BT187+BZ187+CF187)+SUM(AY187+BE187+BK187+BQ187+BW187+CC187+CI187)</f>
        <v>0</v>
      </c>
      <c r="CK187" s="230" t="str">
        <f t="shared" si="522"/>
        <v>Managed Grazing</v>
      </c>
      <c r="CL187" s="99"/>
      <c r="CM187" s="100"/>
      <c r="CN187" s="104"/>
      <c r="CO187" s="55"/>
      <c r="CP187" s="56"/>
      <c r="CQ187" s="226" t="str">
        <f t="shared" si="523"/>
        <v>Managed Grazing</v>
      </c>
      <c r="CR187" s="102"/>
      <c r="CS187" s="103"/>
      <c r="CT187" s="106"/>
      <c r="CU187" s="41"/>
      <c r="CV187" s="42"/>
      <c r="CW187" s="226" t="str">
        <f t="shared" si="524"/>
        <v>Managed Grazing</v>
      </c>
      <c r="CX187" s="102"/>
      <c r="CY187" s="103"/>
      <c r="CZ187" s="106"/>
      <c r="DA187" s="41"/>
      <c r="DB187" s="42"/>
      <c r="DC187" s="230" t="str">
        <f t="shared" si="525"/>
        <v>Managed Grazing</v>
      </c>
      <c r="DD187" s="102"/>
      <c r="DE187" s="103"/>
      <c r="DF187" s="106"/>
      <c r="DG187" s="41"/>
      <c r="DH187" s="42"/>
      <c r="DI187" s="230" t="str">
        <f t="shared" si="526"/>
        <v>Managed Grazing</v>
      </c>
      <c r="DJ187" s="102"/>
      <c r="DK187" s="103"/>
      <c r="DL187" s="106"/>
      <c r="DM187" s="41"/>
      <c r="DN187" s="42"/>
      <c r="DO187" s="230" t="str">
        <f t="shared" si="527"/>
        <v>Managed Grazing</v>
      </c>
      <c r="DP187" s="102"/>
      <c r="DQ187" s="103"/>
      <c r="DR187" s="106"/>
      <c r="DS187" s="41"/>
      <c r="DT187" s="42"/>
      <c r="DU187" s="229" t="str">
        <f t="shared" si="528"/>
        <v>Managed Grazing</v>
      </c>
      <c r="DV187" s="102"/>
      <c r="DW187" s="103"/>
      <c r="DX187" s="106"/>
      <c r="DY187" s="41"/>
      <c r="DZ187" s="42"/>
      <c r="EA187" s="176">
        <f t="shared" si="506"/>
        <v>0</v>
      </c>
      <c r="EB187" s="230" t="str">
        <f t="shared" si="529"/>
        <v>Managed Grazing</v>
      </c>
      <c r="EC187" s="99"/>
      <c r="ED187" s="100"/>
      <c r="EE187" s="104"/>
      <c r="EF187" s="55"/>
      <c r="EG187" s="56"/>
      <c r="EH187" s="230" t="str">
        <f t="shared" si="530"/>
        <v>Managed Grazing</v>
      </c>
      <c r="EI187" s="99"/>
      <c r="EJ187" s="100"/>
      <c r="EK187" s="104"/>
      <c r="EL187" s="55"/>
      <c r="EM187" s="56"/>
      <c r="EN187" s="229" t="str">
        <f t="shared" si="531"/>
        <v>Managed Grazing</v>
      </c>
      <c r="EO187" s="102"/>
      <c r="EP187" s="103"/>
      <c r="EQ187" s="106"/>
      <c r="ER187" s="41"/>
      <c r="ES187" s="42"/>
      <c r="ET187" s="230" t="str">
        <f t="shared" si="532"/>
        <v>Managed Grazing</v>
      </c>
      <c r="EU187" s="102"/>
      <c r="EV187" s="103"/>
      <c r="EW187" s="106"/>
      <c r="EX187" s="41"/>
      <c r="EY187" s="42"/>
      <c r="EZ187" s="230" t="str">
        <f t="shared" si="533"/>
        <v>Managed Grazing</v>
      </c>
      <c r="FA187" s="99"/>
      <c r="FB187" s="100"/>
      <c r="FC187" s="104"/>
      <c r="FD187" s="55"/>
      <c r="FE187" s="56"/>
      <c r="FF187" s="230" t="str">
        <f t="shared" si="534"/>
        <v>Managed Grazing</v>
      </c>
      <c r="FG187" s="102"/>
      <c r="FH187" s="103"/>
      <c r="FI187" s="106"/>
      <c r="FJ187" s="41"/>
      <c r="FK187" s="42"/>
      <c r="FL187" s="229" t="str">
        <f t="shared" si="535"/>
        <v>Managed Grazing</v>
      </c>
      <c r="FM187" s="102"/>
      <c r="FN187" s="103"/>
      <c r="FO187" s="106"/>
      <c r="FP187" s="41"/>
      <c r="FQ187" s="42"/>
      <c r="FR187" s="176">
        <f t="shared" si="507"/>
        <v>0</v>
      </c>
      <c r="FS187" s="32"/>
      <c r="FT187" s="34"/>
      <c r="FU187" s="34"/>
      <c r="FV187" s="38"/>
      <c r="FW187" s="37"/>
    </row>
    <row r="188" spans="1:179" ht="12.6" customHeight="1">
      <c r="A188" s="1094"/>
      <c r="B188" s="195" t="s">
        <v>97</v>
      </c>
      <c r="C188" s="226" t="str">
        <f t="shared" si="508"/>
        <v>Tropical Tree Staples</v>
      </c>
      <c r="D188" s="99"/>
      <c r="E188" s="100"/>
      <c r="F188" s="104"/>
      <c r="G188" s="55"/>
      <c r="H188" s="56"/>
      <c r="I188" s="226" t="str">
        <f t="shared" si="509"/>
        <v>Tropical Tree Staples</v>
      </c>
      <c r="J188" s="99"/>
      <c r="K188" s="100"/>
      <c r="L188" s="104"/>
      <c r="M188" s="55"/>
      <c r="N188" s="56"/>
      <c r="O188" s="226" t="str">
        <f t="shared" si="510"/>
        <v>Tropical Tree Staples</v>
      </c>
      <c r="P188" s="99"/>
      <c r="Q188" s="100"/>
      <c r="R188" s="104"/>
      <c r="S188" s="55"/>
      <c r="T188" s="56"/>
      <c r="U188" s="226" t="str">
        <f t="shared" si="511"/>
        <v>Tropical Tree Staples</v>
      </c>
      <c r="V188" s="99"/>
      <c r="W188" s="100"/>
      <c r="X188" s="104"/>
      <c r="Y188" s="55"/>
      <c r="Z188" s="56"/>
      <c r="AA188" s="226" t="str">
        <f t="shared" si="512"/>
        <v>Tropical Tree Staples</v>
      </c>
      <c r="AB188" s="99"/>
      <c r="AC188" s="100"/>
      <c r="AD188" s="104"/>
      <c r="AE188" s="55"/>
      <c r="AF188" s="56"/>
      <c r="AG188" s="226" t="str">
        <f t="shared" si="513"/>
        <v>Tropical Tree Staples</v>
      </c>
      <c r="AH188" s="99"/>
      <c r="AI188" s="100"/>
      <c r="AJ188" s="104"/>
      <c r="AK188" s="55"/>
      <c r="AL188" s="56"/>
      <c r="AM188" s="226" t="str">
        <f t="shared" si="514"/>
        <v>Tropical Tree Staples</v>
      </c>
      <c r="AN188" s="99"/>
      <c r="AO188" s="100"/>
      <c r="AP188" s="104"/>
      <c r="AQ188" s="55"/>
      <c r="AR188" s="56"/>
      <c r="AS188" s="176"/>
      <c r="AT188" s="226" t="str">
        <f t="shared" si="515"/>
        <v>Tropical Tree Staples</v>
      </c>
      <c r="AU188" s="102"/>
      <c r="AV188" s="103"/>
      <c r="AW188" s="106"/>
      <c r="AX188" s="41"/>
      <c r="AY188" s="42"/>
      <c r="AZ188" s="226" t="str">
        <f t="shared" si="516"/>
        <v>Tropical Tree Staples</v>
      </c>
      <c r="BA188" s="102"/>
      <c r="BB188" s="103"/>
      <c r="BC188" s="106"/>
      <c r="BD188" s="41"/>
      <c r="BE188" s="42"/>
      <c r="BF188" s="226" t="str">
        <f t="shared" si="517"/>
        <v>Tropical Tree Staples</v>
      </c>
      <c r="BG188" s="102"/>
      <c r="BH188" s="103"/>
      <c r="BI188" s="106"/>
      <c r="BJ188" s="41"/>
      <c r="BK188" s="42"/>
      <c r="BL188" s="226" t="str">
        <f t="shared" si="518"/>
        <v>Tropical Tree Staples</v>
      </c>
      <c r="BM188" s="99"/>
      <c r="BN188" s="100"/>
      <c r="BO188" s="104"/>
      <c r="BP188" s="55"/>
      <c r="BQ188" s="56"/>
      <c r="BR188" s="226" t="str">
        <f t="shared" si="519"/>
        <v>Tropical Tree Staples</v>
      </c>
      <c r="BS188" s="99"/>
      <c r="BT188" s="100"/>
      <c r="BU188" s="104"/>
      <c r="BV188" s="55"/>
      <c r="BW188" s="56"/>
      <c r="BX188" s="226" t="str">
        <f t="shared" si="520"/>
        <v>Tropical Tree Staples</v>
      </c>
      <c r="BY188" s="99"/>
      <c r="BZ188" s="100"/>
      <c r="CA188" s="104"/>
      <c r="CB188" s="55"/>
      <c r="CC188" s="56"/>
      <c r="CD188" s="226" t="str">
        <f t="shared" si="521"/>
        <v>Tropical Tree Staples</v>
      </c>
      <c r="CE188" s="99"/>
      <c r="CF188" s="100"/>
      <c r="CG188" s="104"/>
      <c r="CH188" s="55"/>
      <c r="CI188" s="56"/>
      <c r="CJ188" s="176">
        <f t="shared" si="551"/>
        <v>0</v>
      </c>
      <c r="CK188" s="226" t="str">
        <f t="shared" si="522"/>
        <v>Tropical Tree Staples</v>
      </c>
      <c r="CL188" s="102"/>
      <c r="CM188" s="103"/>
      <c r="CN188" s="106"/>
      <c r="CO188" s="41"/>
      <c r="CP188" s="42"/>
      <c r="CQ188" s="226" t="str">
        <f t="shared" si="523"/>
        <v>Tropical Tree Staples</v>
      </c>
      <c r="CR188" s="102"/>
      <c r="CS188" s="103"/>
      <c r="CT188" s="106"/>
      <c r="CU188" s="41"/>
      <c r="CV188" s="42"/>
      <c r="CW188" s="226" t="str">
        <f t="shared" si="524"/>
        <v>Tropical Tree Staples</v>
      </c>
      <c r="CX188" s="102"/>
      <c r="CY188" s="103"/>
      <c r="CZ188" s="106"/>
      <c r="DA188" s="41"/>
      <c r="DB188" s="42"/>
      <c r="DC188" s="226" t="str">
        <f t="shared" si="525"/>
        <v>Tropical Tree Staples</v>
      </c>
      <c r="DD188" s="102"/>
      <c r="DE188" s="103"/>
      <c r="DF188" s="106"/>
      <c r="DG188" s="41"/>
      <c r="DH188" s="42"/>
      <c r="DI188" s="226" t="str">
        <f t="shared" si="526"/>
        <v>Tropical Tree Staples</v>
      </c>
      <c r="DJ188" s="102"/>
      <c r="DK188" s="103"/>
      <c r="DL188" s="106"/>
      <c r="DM188" s="41"/>
      <c r="DN188" s="42"/>
      <c r="DO188" s="226" t="str">
        <f t="shared" si="527"/>
        <v>Tropical Tree Staples</v>
      </c>
      <c r="DP188" s="102"/>
      <c r="DQ188" s="103"/>
      <c r="DR188" s="106"/>
      <c r="DS188" s="41"/>
      <c r="DT188" s="42"/>
      <c r="DU188" s="226" t="str">
        <f t="shared" si="528"/>
        <v>Tropical Tree Staples</v>
      </c>
      <c r="DV188" s="102"/>
      <c r="DW188" s="103"/>
      <c r="DX188" s="106"/>
      <c r="DY188" s="41"/>
      <c r="DZ188" s="42"/>
      <c r="EA188" s="176">
        <f t="shared" si="506"/>
        <v>0</v>
      </c>
      <c r="EB188" s="226" t="str">
        <f t="shared" si="529"/>
        <v>Tropical Tree Staples</v>
      </c>
      <c r="EC188" s="102"/>
      <c r="ED188" s="103"/>
      <c r="EE188" s="106"/>
      <c r="EF188" s="41"/>
      <c r="EG188" s="42"/>
      <c r="EH188" s="226" t="str">
        <f t="shared" si="530"/>
        <v>Tropical Tree Staples</v>
      </c>
      <c r="EI188" s="99"/>
      <c r="EJ188" s="100"/>
      <c r="EK188" s="104"/>
      <c r="EL188" s="55"/>
      <c r="EM188" s="56"/>
      <c r="EN188" s="226" t="str">
        <f t="shared" si="531"/>
        <v>Tropical Tree Staples</v>
      </c>
      <c r="EO188" s="102"/>
      <c r="EP188" s="103"/>
      <c r="EQ188" s="106"/>
      <c r="ER188" s="41"/>
      <c r="ES188" s="42"/>
      <c r="ET188" s="226" t="str">
        <f t="shared" si="532"/>
        <v>Tropical Tree Staples</v>
      </c>
      <c r="EU188" s="99"/>
      <c r="EV188" s="100"/>
      <c r="EW188" s="104"/>
      <c r="EX188" s="55"/>
      <c r="EY188" s="56"/>
      <c r="EZ188" s="226" t="str">
        <f t="shared" si="533"/>
        <v>Tropical Tree Staples</v>
      </c>
      <c r="FA188" s="102"/>
      <c r="FB188" s="103"/>
      <c r="FC188" s="106"/>
      <c r="FD188" s="41"/>
      <c r="FE188" s="42"/>
      <c r="FF188" s="226" t="str">
        <f t="shared" si="534"/>
        <v>Tropical Tree Staples</v>
      </c>
      <c r="FG188" s="102"/>
      <c r="FH188" s="103"/>
      <c r="FI188" s="106"/>
      <c r="FJ188" s="41"/>
      <c r="FK188" s="42"/>
      <c r="FL188" s="226" t="str">
        <f t="shared" si="535"/>
        <v>Tropical Tree Staples</v>
      </c>
      <c r="FM188" s="102"/>
      <c r="FN188" s="103"/>
      <c r="FO188" s="106"/>
      <c r="FP188" s="41"/>
      <c r="FQ188" s="42"/>
      <c r="FR188" s="176">
        <f t="shared" si="507"/>
        <v>0</v>
      </c>
      <c r="FS188" s="32"/>
      <c r="FT188" s="34"/>
      <c r="FU188" s="34"/>
      <c r="FV188" s="38"/>
      <c r="FW188" s="37"/>
    </row>
    <row r="189" spans="1:179" ht="12.6" customHeight="1">
      <c r="A189" s="1094"/>
      <c r="B189" s="222" t="s">
        <v>103</v>
      </c>
      <c r="C189" s="226" t="str">
        <f t="shared" si="508"/>
        <v>Farmland Restoration</v>
      </c>
      <c r="D189" s="102"/>
      <c r="E189" s="103"/>
      <c r="F189" s="106"/>
      <c r="G189" s="41"/>
      <c r="H189" s="42"/>
      <c r="I189" s="226" t="str">
        <f t="shared" si="509"/>
        <v>Farmland Restoration</v>
      </c>
      <c r="J189" s="102"/>
      <c r="K189" s="103"/>
      <c r="L189" s="106"/>
      <c r="M189" s="41"/>
      <c r="N189" s="42"/>
      <c r="O189" s="226" t="str">
        <f t="shared" si="510"/>
        <v>Farmland Restoration</v>
      </c>
      <c r="P189" s="99"/>
      <c r="Q189" s="100"/>
      <c r="R189" s="104"/>
      <c r="S189" s="55"/>
      <c r="T189" s="56"/>
      <c r="U189" s="226" t="str">
        <f t="shared" si="511"/>
        <v>Farmland Restoration</v>
      </c>
      <c r="V189" s="102"/>
      <c r="W189" s="103"/>
      <c r="X189" s="106"/>
      <c r="Y189" s="41"/>
      <c r="Z189" s="42"/>
      <c r="AA189" s="226" t="str">
        <f t="shared" si="512"/>
        <v>Farmland Restoration</v>
      </c>
      <c r="AB189" s="102"/>
      <c r="AC189" s="103"/>
      <c r="AD189" s="106"/>
      <c r="AE189" s="41"/>
      <c r="AF189" s="42"/>
      <c r="AG189" s="226" t="str">
        <f t="shared" si="513"/>
        <v>Farmland Restoration</v>
      </c>
      <c r="AH189" s="102"/>
      <c r="AI189" s="103"/>
      <c r="AJ189" s="106"/>
      <c r="AK189" s="41"/>
      <c r="AL189" s="42"/>
      <c r="AM189" s="226" t="str">
        <f t="shared" si="514"/>
        <v>Farmland Restoration</v>
      </c>
      <c r="AN189" s="102"/>
      <c r="AO189" s="103"/>
      <c r="AP189" s="106"/>
      <c r="AQ189" s="41"/>
      <c r="AR189" s="42"/>
      <c r="AS189" s="176"/>
      <c r="AT189" s="226" t="str">
        <f t="shared" si="515"/>
        <v>Farmland Restoration</v>
      </c>
      <c r="AU189" s="102"/>
      <c r="AV189" s="100"/>
      <c r="AW189" s="106"/>
      <c r="AX189" s="55"/>
      <c r="AY189" s="56"/>
      <c r="AZ189" s="226" t="str">
        <f t="shared" si="516"/>
        <v>Farmland Restoration</v>
      </c>
      <c r="BA189" s="102"/>
      <c r="BB189" s="100"/>
      <c r="BC189" s="106"/>
      <c r="BD189" s="55"/>
      <c r="BE189" s="56"/>
      <c r="BF189" s="226" t="str">
        <f t="shared" si="517"/>
        <v>Farmland Restoration</v>
      </c>
      <c r="BG189" s="102"/>
      <c r="BH189" s="100"/>
      <c r="BI189" s="106"/>
      <c r="BJ189" s="55"/>
      <c r="BK189" s="56"/>
      <c r="BL189" s="226" t="str">
        <f t="shared" si="518"/>
        <v>Farmland Restoration</v>
      </c>
      <c r="BM189" s="102"/>
      <c r="BN189" s="103"/>
      <c r="BO189" s="106"/>
      <c r="BP189" s="55"/>
      <c r="BQ189" s="56"/>
      <c r="BR189" s="226" t="str">
        <f t="shared" si="519"/>
        <v>Farmland Restoration</v>
      </c>
      <c r="BS189" s="102"/>
      <c r="BT189" s="103"/>
      <c r="BU189" s="106"/>
      <c r="BV189" s="55"/>
      <c r="BW189" s="56"/>
      <c r="BX189" s="226" t="str">
        <f t="shared" si="520"/>
        <v>Farmland Restoration</v>
      </c>
      <c r="BY189" s="102"/>
      <c r="BZ189" s="103"/>
      <c r="CA189" s="106"/>
      <c r="CB189" s="55"/>
      <c r="CC189" s="56"/>
      <c r="CD189" s="226" t="str">
        <f t="shared" si="521"/>
        <v>Farmland Restoration</v>
      </c>
      <c r="CE189" s="102"/>
      <c r="CF189" s="103"/>
      <c r="CG189" s="106"/>
      <c r="CH189" s="55"/>
      <c r="CI189" s="56"/>
      <c r="CJ189" s="176">
        <f t="shared" si="551"/>
        <v>0</v>
      </c>
      <c r="CK189" s="226" t="str">
        <f t="shared" si="522"/>
        <v>Farmland Restoration</v>
      </c>
      <c r="CL189" s="102"/>
      <c r="CM189" s="103"/>
      <c r="CN189" s="106"/>
      <c r="CO189" s="41"/>
      <c r="CP189" s="42"/>
      <c r="CQ189" s="226" t="str">
        <f t="shared" si="523"/>
        <v>Farmland Restoration</v>
      </c>
      <c r="CR189" s="102"/>
      <c r="CS189" s="103"/>
      <c r="CT189" s="106"/>
      <c r="CU189" s="41"/>
      <c r="CV189" s="42"/>
      <c r="CW189" s="226" t="str">
        <f t="shared" si="524"/>
        <v>Farmland Restoration</v>
      </c>
      <c r="CX189" s="101"/>
      <c r="CY189" s="100"/>
      <c r="CZ189" s="104"/>
      <c r="DA189" s="55"/>
      <c r="DB189" s="56"/>
      <c r="DC189" s="226" t="str">
        <f t="shared" si="525"/>
        <v>Farmland Restoration</v>
      </c>
      <c r="DD189" s="101"/>
      <c r="DE189" s="100"/>
      <c r="DF189" s="104"/>
      <c r="DG189" s="55"/>
      <c r="DH189" s="56"/>
      <c r="DI189" s="226" t="str">
        <f t="shared" si="526"/>
        <v>Farmland Restoration</v>
      </c>
      <c r="DJ189" s="102"/>
      <c r="DK189" s="103"/>
      <c r="DL189" s="106"/>
      <c r="DM189" s="41"/>
      <c r="DN189" s="42"/>
      <c r="DO189" s="226" t="str">
        <f t="shared" si="527"/>
        <v>Farmland Restoration</v>
      </c>
      <c r="DP189" s="101"/>
      <c r="DQ189" s="100"/>
      <c r="DR189" s="104"/>
      <c r="DS189" s="55"/>
      <c r="DT189" s="56"/>
      <c r="DU189" s="226" t="str">
        <f t="shared" si="528"/>
        <v>Farmland Restoration</v>
      </c>
      <c r="DV189" s="101"/>
      <c r="DW189" s="100"/>
      <c r="DX189" s="104"/>
      <c r="DY189" s="55"/>
      <c r="DZ189" s="56"/>
      <c r="EA189" s="176">
        <f t="shared" si="506"/>
        <v>0</v>
      </c>
      <c r="EB189" s="226" t="str">
        <f t="shared" si="529"/>
        <v>Farmland Restoration</v>
      </c>
      <c r="EC189" s="102"/>
      <c r="ED189" s="103"/>
      <c r="EE189" s="106"/>
      <c r="EF189" s="41"/>
      <c r="EG189" s="42"/>
      <c r="EH189" s="226" t="str">
        <f t="shared" si="530"/>
        <v>Farmland Restoration</v>
      </c>
      <c r="EI189" s="102"/>
      <c r="EJ189" s="103"/>
      <c r="EK189" s="106"/>
      <c r="EL189" s="41"/>
      <c r="EM189" s="42"/>
      <c r="EN189" s="226" t="str">
        <f t="shared" si="531"/>
        <v>Farmland Restoration</v>
      </c>
      <c r="EO189" s="119"/>
      <c r="EP189" s="103"/>
      <c r="EQ189" s="106"/>
      <c r="ER189" s="41"/>
      <c r="ES189" s="42"/>
      <c r="ET189" s="226" t="str">
        <f t="shared" si="532"/>
        <v>Farmland Restoration</v>
      </c>
      <c r="EU189" s="101"/>
      <c r="EV189" s="100"/>
      <c r="EW189" s="104"/>
      <c r="EX189" s="55"/>
      <c r="EY189" s="56"/>
      <c r="EZ189" s="226" t="str">
        <f t="shared" si="533"/>
        <v>Farmland Restoration</v>
      </c>
      <c r="FA189" s="102"/>
      <c r="FB189" s="103"/>
      <c r="FC189" s="106"/>
      <c r="FD189" s="41"/>
      <c r="FE189" s="42"/>
      <c r="FF189" s="226" t="str">
        <f t="shared" si="534"/>
        <v>Farmland Restoration</v>
      </c>
      <c r="FG189" s="101"/>
      <c r="FH189" s="100"/>
      <c r="FI189" s="104"/>
      <c r="FJ189" s="55"/>
      <c r="FK189" s="56"/>
      <c r="FL189" s="226" t="str">
        <f t="shared" si="535"/>
        <v>Farmland Restoration</v>
      </c>
      <c r="FM189" s="101"/>
      <c r="FN189" s="100"/>
      <c r="FO189" s="104"/>
      <c r="FP189" s="55"/>
      <c r="FQ189" s="56"/>
      <c r="FR189" s="176">
        <f t="shared" si="507"/>
        <v>0</v>
      </c>
      <c r="FS189" s="32"/>
      <c r="FT189" s="34"/>
      <c r="FU189" s="34"/>
      <c r="FV189" s="33"/>
      <c r="FW189" s="37"/>
    </row>
    <row r="190" spans="1:179" ht="12.6" customHeight="1">
      <c r="A190" s="1094"/>
      <c r="B190" s="195" t="s">
        <v>96</v>
      </c>
      <c r="C190" s="226" t="str">
        <f t="shared" si="508"/>
        <v>Perennial Bioenergy Crops</v>
      </c>
      <c r="D190" s="100"/>
      <c r="E190" s="100"/>
      <c r="F190" s="105"/>
      <c r="G190" s="54"/>
      <c r="H190" s="56"/>
      <c r="I190" s="226" t="str">
        <f t="shared" si="509"/>
        <v>Perennial Bioenergy Crops</v>
      </c>
      <c r="J190" s="100"/>
      <c r="K190" s="100"/>
      <c r="L190" s="105"/>
      <c r="M190" s="54"/>
      <c r="N190" s="56"/>
      <c r="O190" s="226" t="str">
        <f t="shared" si="510"/>
        <v>Perennial Bioenergy Crops</v>
      </c>
      <c r="P190" s="100"/>
      <c r="Q190" s="100"/>
      <c r="R190" s="105"/>
      <c r="S190" s="54"/>
      <c r="T190" s="56"/>
      <c r="U190" s="226" t="str">
        <f t="shared" si="511"/>
        <v>Perennial Bioenergy Crops</v>
      </c>
      <c r="V190" s="100"/>
      <c r="W190" s="100"/>
      <c r="X190" s="105"/>
      <c r="Y190" s="54"/>
      <c r="Z190" s="56"/>
      <c r="AA190" s="226" t="str">
        <f t="shared" si="512"/>
        <v>Perennial Bioenergy Crops</v>
      </c>
      <c r="AB190" s="100"/>
      <c r="AC190" s="100"/>
      <c r="AD190" s="105"/>
      <c r="AE190" s="54"/>
      <c r="AF190" s="56"/>
      <c r="AG190" s="226" t="str">
        <f t="shared" si="513"/>
        <v>Perennial Bioenergy Crops</v>
      </c>
      <c r="AH190" s="100"/>
      <c r="AI190" s="100"/>
      <c r="AJ190" s="105"/>
      <c r="AK190" s="54"/>
      <c r="AL190" s="56"/>
      <c r="AM190" s="226" t="str">
        <f t="shared" si="514"/>
        <v>Perennial Bioenergy Crops</v>
      </c>
      <c r="AN190" s="100"/>
      <c r="AO190" s="100"/>
      <c r="AP190" s="105"/>
      <c r="AQ190" s="54"/>
      <c r="AR190" s="56"/>
      <c r="AS190" s="176"/>
      <c r="AT190" s="226" t="str">
        <f t="shared" si="515"/>
        <v>Perennial Bioenergy Crops</v>
      </c>
      <c r="AU190" s="99"/>
      <c r="AV190" s="100"/>
      <c r="AW190" s="104"/>
      <c r="AX190" s="55"/>
      <c r="AY190" s="56"/>
      <c r="AZ190" s="226" t="str">
        <f t="shared" si="516"/>
        <v>Perennial Bioenergy Crops</v>
      </c>
      <c r="BA190" s="99"/>
      <c r="BB190" s="100"/>
      <c r="BC190" s="104"/>
      <c r="BD190" s="55"/>
      <c r="BE190" s="56"/>
      <c r="BF190" s="226" t="str">
        <f t="shared" si="517"/>
        <v>Perennial Bioenergy Crops</v>
      </c>
      <c r="BG190" s="99"/>
      <c r="BH190" s="100"/>
      <c r="BI190" s="104"/>
      <c r="BJ190" s="55"/>
      <c r="BK190" s="56"/>
      <c r="BL190" s="226" t="str">
        <f t="shared" si="518"/>
        <v>Perennial Bioenergy Crops</v>
      </c>
      <c r="BM190" s="99"/>
      <c r="BN190" s="100"/>
      <c r="BO190" s="104"/>
      <c r="BP190" s="55"/>
      <c r="BQ190" s="56"/>
      <c r="BR190" s="226" t="str">
        <f t="shared" si="519"/>
        <v>Perennial Bioenergy Crops</v>
      </c>
      <c r="BS190" s="99"/>
      <c r="BT190" s="100"/>
      <c r="BU190" s="104"/>
      <c r="BV190" s="55"/>
      <c r="BW190" s="56"/>
      <c r="BX190" s="226" t="str">
        <f t="shared" si="520"/>
        <v>Perennial Bioenergy Crops</v>
      </c>
      <c r="BY190" s="99"/>
      <c r="BZ190" s="100"/>
      <c r="CA190" s="104"/>
      <c r="CB190" s="55"/>
      <c r="CC190" s="56"/>
      <c r="CD190" s="226" t="str">
        <f t="shared" si="521"/>
        <v>Perennial Bioenergy Crops</v>
      </c>
      <c r="CE190" s="99"/>
      <c r="CF190" s="100"/>
      <c r="CG190" s="104"/>
      <c r="CH190" s="55"/>
      <c r="CI190" s="56"/>
      <c r="CJ190" s="176">
        <f t="shared" si="551"/>
        <v>0</v>
      </c>
      <c r="CK190" s="226" t="str">
        <f t="shared" si="522"/>
        <v>Perennial Bioenergy Crops</v>
      </c>
      <c r="CL190" s="99"/>
      <c r="CM190" s="100"/>
      <c r="CN190" s="104"/>
      <c r="CO190" s="55"/>
      <c r="CP190" s="56"/>
      <c r="CQ190" s="226" t="str">
        <f t="shared" si="523"/>
        <v>Perennial Bioenergy Crops</v>
      </c>
      <c r="CR190" s="102"/>
      <c r="CS190" s="103"/>
      <c r="CT190" s="106"/>
      <c r="CU190" s="41"/>
      <c r="CV190" s="42"/>
      <c r="CW190" s="226" t="str">
        <f t="shared" si="524"/>
        <v>Perennial Bioenergy Crops</v>
      </c>
      <c r="CX190" s="102"/>
      <c r="CY190" s="103"/>
      <c r="CZ190" s="106"/>
      <c r="DA190" s="41"/>
      <c r="DB190" s="42"/>
      <c r="DC190" s="226" t="str">
        <f t="shared" si="525"/>
        <v>Perennial Bioenergy Crops</v>
      </c>
      <c r="DD190" s="102"/>
      <c r="DE190" s="103"/>
      <c r="DF190" s="106"/>
      <c r="DG190" s="41"/>
      <c r="DH190" s="42"/>
      <c r="DI190" s="226" t="str">
        <f t="shared" si="526"/>
        <v>Perennial Bioenergy Crops</v>
      </c>
      <c r="DJ190" s="102"/>
      <c r="DK190" s="103"/>
      <c r="DL190" s="106"/>
      <c r="DM190" s="41"/>
      <c r="DN190" s="42"/>
      <c r="DO190" s="226" t="str">
        <f t="shared" si="527"/>
        <v>Perennial Bioenergy Crops</v>
      </c>
      <c r="DP190" s="102"/>
      <c r="DQ190" s="103"/>
      <c r="DR190" s="106"/>
      <c r="DS190" s="41"/>
      <c r="DT190" s="42"/>
      <c r="DU190" s="226" t="str">
        <f t="shared" si="528"/>
        <v>Perennial Bioenergy Crops</v>
      </c>
      <c r="DV190" s="102"/>
      <c r="DW190" s="103"/>
      <c r="DX190" s="106"/>
      <c r="DY190" s="41"/>
      <c r="DZ190" s="42"/>
      <c r="EA190" s="176">
        <f t="shared" si="506"/>
        <v>0</v>
      </c>
      <c r="EB190" s="226" t="str">
        <f t="shared" si="529"/>
        <v>Perennial Bioenergy Crops</v>
      </c>
      <c r="EC190" s="102"/>
      <c r="ED190" s="103"/>
      <c r="EE190" s="106"/>
      <c r="EF190" s="41"/>
      <c r="EG190" s="42"/>
      <c r="EH190" s="226" t="str">
        <f t="shared" si="530"/>
        <v>Perennial Bioenergy Crops</v>
      </c>
      <c r="EI190" s="99"/>
      <c r="EJ190" s="100"/>
      <c r="EK190" s="104"/>
      <c r="EL190" s="55"/>
      <c r="EM190" s="56"/>
      <c r="EN190" s="226" t="str">
        <f t="shared" si="531"/>
        <v>Perennial Bioenergy Crops</v>
      </c>
      <c r="EO190" s="102"/>
      <c r="EP190" s="103"/>
      <c r="EQ190" s="106"/>
      <c r="ER190" s="41"/>
      <c r="ES190" s="42"/>
      <c r="ET190" s="226" t="str">
        <f t="shared" si="532"/>
        <v>Perennial Bioenergy Crops</v>
      </c>
      <c r="EU190" s="102"/>
      <c r="EV190" s="103"/>
      <c r="EW190" s="106"/>
      <c r="EX190" s="41"/>
      <c r="EY190" s="42"/>
      <c r="EZ190" s="226" t="str">
        <f t="shared" si="533"/>
        <v>Perennial Bioenergy Crops</v>
      </c>
      <c r="FA190" s="99"/>
      <c r="FB190" s="100"/>
      <c r="FC190" s="104"/>
      <c r="FD190" s="55"/>
      <c r="FE190" s="56"/>
      <c r="FF190" s="226" t="str">
        <f t="shared" si="534"/>
        <v>Perennial Bioenergy Crops</v>
      </c>
      <c r="FG190" s="102"/>
      <c r="FH190" s="103"/>
      <c r="FI190" s="106"/>
      <c r="FJ190" s="41"/>
      <c r="FK190" s="42"/>
      <c r="FL190" s="226" t="str">
        <f t="shared" si="535"/>
        <v>Perennial Bioenergy Crops</v>
      </c>
      <c r="FM190" s="102"/>
      <c r="FN190" s="103"/>
      <c r="FO190" s="106"/>
      <c r="FP190" s="41"/>
      <c r="FQ190" s="42"/>
      <c r="FR190" s="176">
        <f t="shared" si="507"/>
        <v>0</v>
      </c>
      <c r="FS190" s="32"/>
      <c r="FT190" s="34"/>
      <c r="FU190" s="34"/>
      <c r="FV190" s="38"/>
      <c r="FW190" s="37"/>
    </row>
    <row r="191" spans="1:179" ht="12.6" customHeight="1">
      <c r="A191" s="1094"/>
      <c r="B191" s="195" t="s">
        <v>552</v>
      </c>
      <c r="C191" s="226" t="str">
        <f t="shared" si="508"/>
        <v>Livestock Feed</v>
      </c>
      <c r="D191" s="100"/>
      <c r="E191" s="100"/>
      <c r="F191" s="105"/>
      <c r="G191" s="54"/>
      <c r="H191" s="56"/>
      <c r="I191" s="226" t="str">
        <f t="shared" si="509"/>
        <v>Livestock Feed</v>
      </c>
      <c r="J191" s="100"/>
      <c r="K191" s="100"/>
      <c r="L191" s="105"/>
      <c r="M191" s="54"/>
      <c r="N191" s="56"/>
      <c r="O191" s="226" t="str">
        <f t="shared" si="510"/>
        <v>Livestock Feed</v>
      </c>
      <c r="P191" s="100"/>
      <c r="Q191" s="100"/>
      <c r="R191" s="105"/>
      <c r="S191" s="54"/>
      <c r="T191" s="56"/>
      <c r="U191" s="226" t="str">
        <f t="shared" si="511"/>
        <v>Livestock Feed</v>
      </c>
      <c r="V191" s="100"/>
      <c r="W191" s="100"/>
      <c r="X191" s="105"/>
      <c r="Y191" s="54"/>
      <c r="Z191" s="56"/>
      <c r="AA191" s="226" t="str">
        <f t="shared" si="512"/>
        <v>Livestock Feed</v>
      </c>
      <c r="AB191" s="100"/>
      <c r="AC191" s="100"/>
      <c r="AD191" s="105"/>
      <c r="AE191" s="54"/>
      <c r="AF191" s="56"/>
      <c r="AG191" s="226" t="str">
        <f t="shared" si="513"/>
        <v>Livestock Feed</v>
      </c>
      <c r="AH191" s="100"/>
      <c r="AI191" s="100"/>
      <c r="AJ191" s="105"/>
      <c r="AK191" s="54"/>
      <c r="AL191" s="56"/>
      <c r="AM191" s="226" t="str">
        <f t="shared" si="514"/>
        <v>Livestock Feed</v>
      </c>
      <c r="AN191" s="100"/>
      <c r="AO191" s="100"/>
      <c r="AP191" s="105"/>
      <c r="AQ191" s="54"/>
      <c r="AR191" s="56"/>
      <c r="AS191" s="176"/>
      <c r="AT191" s="226" t="str">
        <f t="shared" si="515"/>
        <v>Livestock Feed</v>
      </c>
      <c r="AU191" s="99"/>
      <c r="AV191" s="100"/>
      <c r="AW191" s="104"/>
      <c r="AX191" s="55"/>
      <c r="AY191" s="56"/>
      <c r="AZ191" s="226" t="str">
        <f t="shared" si="516"/>
        <v>Livestock Feed</v>
      </c>
      <c r="BA191" s="99"/>
      <c r="BB191" s="100"/>
      <c r="BC191" s="104"/>
      <c r="BD191" s="55"/>
      <c r="BE191" s="56"/>
      <c r="BF191" s="226" t="str">
        <f t="shared" si="517"/>
        <v>Livestock Feed</v>
      </c>
      <c r="BG191" s="99"/>
      <c r="BH191" s="100"/>
      <c r="BI191" s="104"/>
      <c r="BJ191" s="55"/>
      <c r="BK191" s="56"/>
      <c r="BL191" s="226" t="str">
        <f t="shared" si="518"/>
        <v>Livestock Feed</v>
      </c>
      <c r="BM191" s="99"/>
      <c r="BN191" s="100"/>
      <c r="BO191" s="104"/>
      <c r="BP191" s="55"/>
      <c r="BQ191" s="56"/>
      <c r="BR191" s="226" t="str">
        <f t="shared" si="519"/>
        <v>Livestock Feed</v>
      </c>
      <c r="BS191" s="99"/>
      <c r="BT191" s="100"/>
      <c r="BU191" s="104"/>
      <c r="BV191" s="55"/>
      <c r="BW191" s="56"/>
      <c r="BX191" s="226" t="str">
        <f t="shared" si="520"/>
        <v>Livestock Feed</v>
      </c>
      <c r="BY191" s="99"/>
      <c r="BZ191" s="100"/>
      <c r="CA191" s="104"/>
      <c r="CB191" s="55"/>
      <c r="CC191" s="56"/>
      <c r="CD191" s="226" t="str">
        <f t="shared" si="521"/>
        <v>Livestock Feed</v>
      </c>
      <c r="CE191" s="99"/>
      <c r="CF191" s="100"/>
      <c r="CG191" s="104"/>
      <c r="CH191" s="55"/>
      <c r="CI191" s="56"/>
      <c r="CJ191" s="176"/>
      <c r="CK191" s="226" t="str">
        <f t="shared" si="522"/>
        <v>Livestock Feed</v>
      </c>
      <c r="CL191" s="99"/>
      <c r="CM191" s="100"/>
      <c r="CN191" s="104"/>
      <c r="CO191" s="55"/>
      <c r="CP191" s="56"/>
      <c r="CQ191" s="226" t="str">
        <f t="shared" si="523"/>
        <v>Livestock Feed</v>
      </c>
      <c r="CR191" s="102"/>
      <c r="CS191" s="103"/>
      <c r="CT191" s="106"/>
      <c r="CU191" s="41"/>
      <c r="CV191" s="42"/>
      <c r="CW191" s="226" t="str">
        <f t="shared" si="524"/>
        <v>Livestock Feed</v>
      </c>
      <c r="CX191" s="102"/>
      <c r="CY191" s="103"/>
      <c r="CZ191" s="106"/>
      <c r="DA191" s="41"/>
      <c r="DB191" s="42"/>
      <c r="DC191" s="226" t="str">
        <f t="shared" si="525"/>
        <v>Livestock Feed</v>
      </c>
      <c r="DD191" s="102"/>
      <c r="DE191" s="103"/>
      <c r="DF191" s="106"/>
      <c r="DG191" s="41"/>
      <c r="DH191" s="42"/>
      <c r="DI191" s="226" t="str">
        <f t="shared" si="526"/>
        <v>Livestock Feed</v>
      </c>
      <c r="DJ191" s="102"/>
      <c r="DK191" s="103"/>
      <c r="DL191" s="106"/>
      <c r="DM191" s="41"/>
      <c r="DN191" s="42"/>
      <c r="DO191" s="226" t="str">
        <f t="shared" si="527"/>
        <v>Livestock Feed</v>
      </c>
      <c r="DP191" s="102"/>
      <c r="DQ191" s="103"/>
      <c r="DR191" s="106"/>
      <c r="DS191" s="41"/>
      <c r="DT191" s="42"/>
      <c r="DU191" s="226" t="str">
        <f t="shared" si="528"/>
        <v>Livestock Feed</v>
      </c>
      <c r="DV191" s="102"/>
      <c r="DW191" s="103"/>
      <c r="DX191" s="106"/>
      <c r="DY191" s="41"/>
      <c r="DZ191" s="42"/>
      <c r="EA191" s="176"/>
      <c r="EB191" s="226" t="str">
        <f t="shared" si="529"/>
        <v>Livestock Feed</v>
      </c>
      <c r="EC191" s="102"/>
      <c r="ED191" s="103"/>
      <c r="EE191" s="106"/>
      <c r="EF191" s="41"/>
      <c r="EG191" s="42"/>
      <c r="EH191" s="226" t="str">
        <f t="shared" si="530"/>
        <v>Livestock Feed</v>
      </c>
      <c r="EI191" s="99"/>
      <c r="EJ191" s="100"/>
      <c r="EK191" s="104"/>
      <c r="EL191" s="55"/>
      <c r="EM191" s="56"/>
      <c r="EN191" s="226" t="str">
        <f t="shared" si="531"/>
        <v>Livestock Feed</v>
      </c>
      <c r="EO191" s="102"/>
      <c r="EP191" s="103"/>
      <c r="EQ191" s="106"/>
      <c r="ER191" s="41"/>
      <c r="ES191" s="42"/>
      <c r="ET191" s="226" t="str">
        <f t="shared" si="532"/>
        <v>Livestock Feed</v>
      </c>
      <c r="EU191" s="102"/>
      <c r="EV191" s="103"/>
      <c r="EW191" s="106"/>
      <c r="EX191" s="41"/>
      <c r="EY191" s="42"/>
      <c r="EZ191" s="226" t="str">
        <f t="shared" si="533"/>
        <v>Livestock Feed</v>
      </c>
      <c r="FA191" s="99"/>
      <c r="FB191" s="100"/>
      <c r="FC191" s="104"/>
      <c r="FD191" s="55"/>
      <c r="FE191" s="56"/>
      <c r="FF191" s="226" t="str">
        <f t="shared" si="534"/>
        <v>Livestock Feed</v>
      </c>
      <c r="FG191" s="102"/>
      <c r="FH191" s="103"/>
      <c r="FI191" s="106"/>
      <c r="FJ191" s="41"/>
      <c r="FK191" s="42"/>
      <c r="FL191" s="226" t="str">
        <f t="shared" si="535"/>
        <v>Livestock Feed</v>
      </c>
      <c r="FM191" s="102"/>
      <c r="FN191" s="103"/>
      <c r="FO191" s="106"/>
      <c r="FP191" s="41"/>
      <c r="FQ191" s="42"/>
      <c r="FR191" s="176"/>
      <c r="FS191" s="32"/>
      <c r="FT191" s="34"/>
      <c r="FU191" s="34"/>
      <c r="FV191" s="38"/>
      <c r="FW191" s="37"/>
    </row>
    <row r="192" spans="1:179" ht="12.6" customHeight="1">
      <c r="A192" s="1094"/>
      <c r="B192" s="195" t="s">
        <v>1</v>
      </c>
      <c r="C192" s="226" t="str">
        <f t="shared" si="508"/>
        <v>SRI</v>
      </c>
      <c r="D192" s="100"/>
      <c r="E192" s="100"/>
      <c r="F192" s="105"/>
      <c r="G192" s="54"/>
      <c r="H192" s="56"/>
      <c r="I192" s="226" t="str">
        <f t="shared" si="509"/>
        <v>SRI</v>
      </c>
      <c r="J192" s="100"/>
      <c r="K192" s="100"/>
      <c r="L192" s="105"/>
      <c r="M192" s="54"/>
      <c r="N192" s="56"/>
      <c r="O192" s="226" t="str">
        <f t="shared" si="510"/>
        <v>SRI</v>
      </c>
      <c r="P192" s="100"/>
      <c r="Q192" s="100"/>
      <c r="R192" s="105"/>
      <c r="S192" s="54"/>
      <c r="T192" s="56"/>
      <c r="U192" s="226" t="str">
        <f t="shared" si="511"/>
        <v>SRI</v>
      </c>
      <c r="V192" s="100"/>
      <c r="W192" s="100"/>
      <c r="X192" s="105"/>
      <c r="Y192" s="54"/>
      <c r="Z192" s="56"/>
      <c r="AA192" s="226" t="str">
        <f t="shared" si="512"/>
        <v>SRI</v>
      </c>
      <c r="AB192" s="100"/>
      <c r="AC192" s="100"/>
      <c r="AD192" s="105"/>
      <c r="AE192" s="54"/>
      <c r="AF192" s="56"/>
      <c r="AG192" s="226" t="str">
        <f t="shared" si="513"/>
        <v>SRI</v>
      </c>
      <c r="AH192" s="100"/>
      <c r="AI192" s="100"/>
      <c r="AJ192" s="105"/>
      <c r="AK192" s="54"/>
      <c r="AL192" s="56"/>
      <c r="AM192" s="226" t="str">
        <f t="shared" si="514"/>
        <v>SRI</v>
      </c>
      <c r="AN192" s="100"/>
      <c r="AO192" s="100"/>
      <c r="AP192" s="105"/>
      <c r="AQ192" s="54"/>
      <c r="AR192" s="56"/>
      <c r="AS192" s="176"/>
      <c r="AT192" s="226" t="str">
        <f t="shared" si="515"/>
        <v>SRI</v>
      </c>
      <c r="AU192" s="100"/>
      <c r="AV192" s="100"/>
      <c r="AW192" s="105"/>
      <c r="AX192" s="55"/>
      <c r="AY192" s="56"/>
      <c r="AZ192" s="226" t="str">
        <f t="shared" si="516"/>
        <v>SRI</v>
      </c>
      <c r="BA192" s="100"/>
      <c r="BB192" s="100"/>
      <c r="BC192" s="105"/>
      <c r="BD192" s="55"/>
      <c r="BE192" s="56"/>
      <c r="BF192" s="226" t="str">
        <f t="shared" si="517"/>
        <v>SRI</v>
      </c>
      <c r="BG192" s="100"/>
      <c r="BH192" s="100"/>
      <c r="BI192" s="105"/>
      <c r="BJ192" s="55"/>
      <c r="BK192" s="56"/>
      <c r="BL192" s="226" t="str">
        <f t="shared" si="518"/>
        <v>SRI</v>
      </c>
      <c r="BM192" s="100"/>
      <c r="BN192" s="100"/>
      <c r="BO192" s="105"/>
      <c r="BP192" s="55"/>
      <c r="BQ192" s="56"/>
      <c r="BR192" s="226" t="str">
        <f t="shared" si="519"/>
        <v>SRI</v>
      </c>
      <c r="BS192" s="100"/>
      <c r="BT192" s="100"/>
      <c r="BU192" s="105"/>
      <c r="BV192" s="55"/>
      <c r="BW192" s="56"/>
      <c r="BX192" s="226" t="str">
        <f t="shared" si="520"/>
        <v>SRI</v>
      </c>
      <c r="BY192" s="100"/>
      <c r="BZ192" s="100"/>
      <c r="CA192" s="105"/>
      <c r="CB192" s="55"/>
      <c r="CC192" s="56"/>
      <c r="CD192" s="226" t="str">
        <f t="shared" si="521"/>
        <v>SRI</v>
      </c>
      <c r="CE192" s="100"/>
      <c r="CF192" s="100"/>
      <c r="CG192" s="105"/>
      <c r="CH192" s="55"/>
      <c r="CI192" s="56"/>
      <c r="CJ192" s="176">
        <f t="shared" ref="CJ192:CJ193" si="552">SUM(AV192+BB192+BH192+BN192+BT192+BZ192+CF192)+SUM(AY192+BE192+BK192+BQ192+BW192+CC192+CI192)</f>
        <v>0</v>
      </c>
      <c r="CK192" s="226" t="str">
        <f t="shared" si="522"/>
        <v>SRI</v>
      </c>
      <c r="CL192" s="101"/>
      <c r="CM192" s="100"/>
      <c r="CN192" s="115"/>
      <c r="CO192" s="55"/>
      <c r="CP192" s="56"/>
      <c r="CQ192" s="226" t="str">
        <f t="shared" si="523"/>
        <v>SRI</v>
      </c>
      <c r="CR192" s="101"/>
      <c r="CS192" s="100"/>
      <c r="CT192" s="115"/>
      <c r="CU192" s="55"/>
      <c r="CV192" s="56"/>
      <c r="CW192" s="226" t="str">
        <f t="shared" si="524"/>
        <v>SRI</v>
      </c>
      <c r="CX192" s="119"/>
      <c r="CY192" s="103"/>
      <c r="CZ192" s="112"/>
      <c r="DA192" s="41"/>
      <c r="DB192" s="42"/>
      <c r="DC192" s="226" t="str">
        <f t="shared" si="525"/>
        <v>SRI</v>
      </c>
      <c r="DD192" s="119"/>
      <c r="DE192" s="103"/>
      <c r="DF192" s="112"/>
      <c r="DG192" s="41"/>
      <c r="DH192" s="42"/>
      <c r="DI192" s="226" t="str">
        <f t="shared" si="526"/>
        <v>SRI</v>
      </c>
      <c r="DJ192" s="101"/>
      <c r="DK192" s="100"/>
      <c r="DL192" s="115"/>
      <c r="DM192" s="55"/>
      <c r="DN192" s="56"/>
      <c r="DO192" s="226" t="str">
        <f t="shared" si="527"/>
        <v>SRI</v>
      </c>
      <c r="DP192" s="119"/>
      <c r="DQ192" s="103"/>
      <c r="DR192" s="112"/>
      <c r="DS192" s="41"/>
      <c r="DT192" s="42"/>
      <c r="DU192" s="226" t="str">
        <f t="shared" si="528"/>
        <v>SRI</v>
      </c>
      <c r="DV192" s="119"/>
      <c r="DW192" s="103"/>
      <c r="DX192" s="112"/>
      <c r="DY192" s="41"/>
      <c r="DZ192" s="42"/>
      <c r="EA192" s="176">
        <f t="shared" ref="EA192:EA200" si="553">SUM(CM192+CS192+CY192+DE192+DK192+DQ192+DW192)+SUM(CP192+CV192+DB192+DH192+DN192+DT192+DZ192)</f>
        <v>0</v>
      </c>
      <c r="EB192" s="226" t="str">
        <f t="shared" si="529"/>
        <v>SRI</v>
      </c>
      <c r="EC192" s="101"/>
      <c r="ED192" s="100"/>
      <c r="EE192" s="115"/>
      <c r="EF192" s="55"/>
      <c r="EG192" s="56"/>
      <c r="EH192" s="226" t="str">
        <f t="shared" si="530"/>
        <v>SRI</v>
      </c>
      <c r="EI192" s="101"/>
      <c r="EJ192" s="100"/>
      <c r="EK192" s="115"/>
      <c r="EL192" s="55"/>
      <c r="EM192" s="56"/>
      <c r="EN192" s="226" t="str">
        <f t="shared" si="531"/>
        <v>SRI</v>
      </c>
      <c r="EO192" s="119"/>
      <c r="EP192" s="103"/>
      <c r="EQ192" s="112"/>
      <c r="ER192" s="41"/>
      <c r="ES192" s="42"/>
      <c r="ET192" s="226" t="str">
        <f t="shared" si="532"/>
        <v>SRI</v>
      </c>
      <c r="EU192" s="119"/>
      <c r="EV192" s="103"/>
      <c r="EW192" s="112"/>
      <c r="EX192" s="41"/>
      <c r="EY192" s="42"/>
      <c r="EZ192" s="226" t="str">
        <f t="shared" si="533"/>
        <v>SRI</v>
      </c>
      <c r="FA192" s="101"/>
      <c r="FB192" s="100"/>
      <c r="FC192" s="115"/>
      <c r="FD192" s="55"/>
      <c r="FE192" s="56"/>
      <c r="FF192" s="226" t="str">
        <f t="shared" si="534"/>
        <v>SRI</v>
      </c>
      <c r="FG192" s="119"/>
      <c r="FH192" s="103"/>
      <c r="FI192" s="112"/>
      <c r="FJ192" s="41"/>
      <c r="FK192" s="42"/>
      <c r="FL192" s="226" t="str">
        <f t="shared" si="535"/>
        <v>SRI</v>
      </c>
      <c r="FM192" s="119"/>
      <c r="FN192" s="103"/>
      <c r="FO192" s="112"/>
      <c r="FP192" s="41"/>
      <c r="FQ192" s="42"/>
      <c r="FR192" s="176">
        <f t="shared" ref="FR192:FR201" si="554">SUM(ED192+EJ192+EP192+EV192+FB192+FH192+FN192)+SUM(EG192+EM192+ES192+EY192+FE192+FK192+FQ192)</f>
        <v>0</v>
      </c>
      <c r="FS192" s="34"/>
      <c r="FT192" s="34"/>
      <c r="FU192" s="34"/>
      <c r="FV192" s="38"/>
      <c r="FW192" s="37"/>
    </row>
    <row r="193" spans="1:179" ht="12.6" customHeight="1">
      <c r="A193" s="1094"/>
      <c r="B193" s="195" t="s">
        <v>90</v>
      </c>
      <c r="C193" s="226" t="str">
        <f t="shared" si="508"/>
        <v>Improved Rice</v>
      </c>
      <c r="D193" s="100"/>
      <c r="E193" s="100"/>
      <c r="F193" s="105"/>
      <c r="G193" s="54"/>
      <c r="H193" s="56"/>
      <c r="I193" s="226" t="str">
        <f t="shared" si="509"/>
        <v>Improved Rice</v>
      </c>
      <c r="J193" s="100"/>
      <c r="K193" s="100"/>
      <c r="L193" s="105"/>
      <c r="M193" s="54"/>
      <c r="N193" s="56"/>
      <c r="O193" s="226" t="str">
        <f t="shared" si="510"/>
        <v>Improved Rice</v>
      </c>
      <c r="P193" s="100"/>
      <c r="Q193" s="100"/>
      <c r="R193" s="105"/>
      <c r="S193" s="54"/>
      <c r="T193" s="56"/>
      <c r="U193" s="226" t="str">
        <f t="shared" si="511"/>
        <v>Improved Rice</v>
      </c>
      <c r="V193" s="100"/>
      <c r="W193" s="100"/>
      <c r="X193" s="105"/>
      <c r="Y193" s="54"/>
      <c r="Z193" s="56"/>
      <c r="AA193" s="226" t="str">
        <f t="shared" si="512"/>
        <v>Improved Rice</v>
      </c>
      <c r="AB193" s="100"/>
      <c r="AC193" s="100"/>
      <c r="AD193" s="105"/>
      <c r="AE193" s="54"/>
      <c r="AF193" s="56"/>
      <c r="AG193" s="226" t="str">
        <f t="shared" si="513"/>
        <v>Improved Rice</v>
      </c>
      <c r="AH193" s="100"/>
      <c r="AI193" s="100"/>
      <c r="AJ193" s="105"/>
      <c r="AK193" s="54"/>
      <c r="AL193" s="56"/>
      <c r="AM193" s="226" t="str">
        <f t="shared" si="514"/>
        <v>Improved Rice</v>
      </c>
      <c r="AN193" s="100"/>
      <c r="AO193" s="100"/>
      <c r="AP193" s="105"/>
      <c r="AQ193" s="54"/>
      <c r="AR193" s="56"/>
      <c r="AS193" s="176"/>
      <c r="AT193" s="226" t="str">
        <f t="shared" si="515"/>
        <v>Improved Rice</v>
      </c>
      <c r="AU193" s="100"/>
      <c r="AV193" s="100"/>
      <c r="AW193" s="105"/>
      <c r="AX193" s="55"/>
      <c r="AY193" s="56"/>
      <c r="AZ193" s="226" t="str">
        <f t="shared" si="516"/>
        <v>Improved Rice</v>
      </c>
      <c r="BA193" s="100"/>
      <c r="BB193" s="100"/>
      <c r="BC193" s="105"/>
      <c r="BD193" s="55"/>
      <c r="BE193" s="56"/>
      <c r="BF193" s="226" t="str">
        <f t="shared" si="517"/>
        <v>Improved Rice</v>
      </c>
      <c r="BG193" s="100"/>
      <c r="BH193" s="100"/>
      <c r="BI193" s="105"/>
      <c r="BJ193" s="55"/>
      <c r="BK193" s="56"/>
      <c r="BL193" s="226" t="str">
        <f t="shared" si="518"/>
        <v>Improved Rice</v>
      </c>
      <c r="BM193" s="100"/>
      <c r="BN193" s="100"/>
      <c r="BO193" s="105"/>
      <c r="BP193" s="54"/>
      <c r="BQ193" s="56"/>
      <c r="BR193" s="226" t="str">
        <f t="shared" si="519"/>
        <v>Improved Rice</v>
      </c>
      <c r="BS193" s="100"/>
      <c r="BT193" s="100"/>
      <c r="BU193" s="105"/>
      <c r="BV193" s="54"/>
      <c r="BW193" s="56"/>
      <c r="BX193" s="226" t="str">
        <f t="shared" si="520"/>
        <v>Improved Rice</v>
      </c>
      <c r="BY193" s="100"/>
      <c r="BZ193" s="100"/>
      <c r="CA193" s="105"/>
      <c r="CB193" s="54"/>
      <c r="CC193" s="56"/>
      <c r="CD193" s="226" t="str">
        <f t="shared" si="521"/>
        <v>Improved Rice</v>
      </c>
      <c r="CE193" s="100"/>
      <c r="CF193" s="100"/>
      <c r="CG193" s="105"/>
      <c r="CH193" s="54"/>
      <c r="CI193" s="56"/>
      <c r="CJ193" s="176">
        <f t="shared" si="552"/>
        <v>0</v>
      </c>
      <c r="CK193" s="226" t="str">
        <f t="shared" si="522"/>
        <v>Improved Rice</v>
      </c>
      <c r="CL193" s="101"/>
      <c r="CM193" s="100"/>
      <c r="CN193" s="115"/>
      <c r="CO193" s="55"/>
      <c r="CP193" s="56"/>
      <c r="CQ193" s="226" t="str">
        <f t="shared" si="523"/>
        <v>Improved Rice</v>
      </c>
      <c r="CR193" s="101"/>
      <c r="CS193" s="100"/>
      <c r="CT193" s="115"/>
      <c r="CU193" s="55"/>
      <c r="CV193" s="56"/>
      <c r="CW193" s="226" t="str">
        <f t="shared" si="524"/>
        <v>Improved Rice</v>
      </c>
      <c r="CX193" s="119"/>
      <c r="CY193" s="103"/>
      <c r="CZ193" s="112"/>
      <c r="DA193" s="41"/>
      <c r="DB193" s="42"/>
      <c r="DC193" s="226" t="str">
        <f t="shared" si="525"/>
        <v>Improved Rice</v>
      </c>
      <c r="DD193" s="119"/>
      <c r="DE193" s="103"/>
      <c r="DF193" s="112"/>
      <c r="DG193" s="41"/>
      <c r="DH193" s="42"/>
      <c r="DI193" s="226" t="str">
        <f t="shared" si="526"/>
        <v>Improved Rice</v>
      </c>
      <c r="DJ193" s="101"/>
      <c r="DK193" s="100"/>
      <c r="DL193" s="115"/>
      <c r="DM193" s="55"/>
      <c r="DN193" s="56"/>
      <c r="DO193" s="226" t="str">
        <f t="shared" si="527"/>
        <v>Improved Rice</v>
      </c>
      <c r="DP193" s="119"/>
      <c r="DQ193" s="103"/>
      <c r="DR193" s="112"/>
      <c r="DS193" s="41"/>
      <c r="DT193" s="42"/>
      <c r="DU193" s="226" t="str">
        <f t="shared" si="528"/>
        <v>Improved Rice</v>
      </c>
      <c r="DV193" s="119"/>
      <c r="DW193" s="103"/>
      <c r="DX193" s="112"/>
      <c r="DY193" s="41"/>
      <c r="DZ193" s="42"/>
      <c r="EA193" s="176">
        <f t="shared" si="553"/>
        <v>0</v>
      </c>
      <c r="EB193" s="226" t="str">
        <f t="shared" si="529"/>
        <v>Improved Rice</v>
      </c>
      <c r="EC193" s="101"/>
      <c r="ED193" s="100"/>
      <c r="EE193" s="115"/>
      <c r="EF193" s="55"/>
      <c r="EG193" s="56"/>
      <c r="EH193" s="226" t="str">
        <f t="shared" si="530"/>
        <v>Improved Rice</v>
      </c>
      <c r="EI193" s="101"/>
      <c r="EJ193" s="100"/>
      <c r="EK193" s="115"/>
      <c r="EL193" s="55"/>
      <c r="EM193" s="56"/>
      <c r="EN193" s="226" t="str">
        <f t="shared" si="531"/>
        <v>Improved Rice</v>
      </c>
      <c r="EO193" s="119"/>
      <c r="EP193" s="103"/>
      <c r="EQ193" s="112"/>
      <c r="ER193" s="41"/>
      <c r="ES193" s="42"/>
      <c r="ET193" s="226" t="str">
        <f t="shared" si="532"/>
        <v>Improved Rice</v>
      </c>
      <c r="EU193" s="119"/>
      <c r="EV193" s="103"/>
      <c r="EW193" s="112"/>
      <c r="EX193" s="41"/>
      <c r="EY193" s="42"/>
      <c r="EZ193" s="226" t="str">
        <f t="shared" si="533"/>
        <v>Improved Rice</v>
      </c>
      <c r="FA193" s="101"/>
      <c r="FB193" s="100"/>
      <c r="FC193" s="115"/>
      <c r="FD193" s="55"/>
      <c r="FE193" s="56"/>
      <c r="FF193" s="226" t="str">
        <f t="shared" si="534"/>
        <v>Improved Rice</v>
      </c>
      <c r="FG193" s="119"/>
      <c r="FH193" s="103"/>
      <c r="FI193" s="112"/>
      <c r="FJ193" s="41"/>
      <c r="FK193" s="42"/>
      <c r="FL193" s="226" t="str">
        <f t="shared" si="535"/>
        <v>Improved Rice</v>
      </c>
      <c r="FM193" s="119"/>
      <c r="FN193" s="103"/>
      <c r="FO193" s="112"/>
      <c r="FP193" s="41"/>
      <c r="FQ193" s="42"/>
      <c r="FR193" s="176">
        <f t="shared" si="554"/>
        <v>0</v>
      </c>
      <c r="FS193" s="34"/>
      <c r="FT193" s="34"/>
      <c r="FU193" s="34"/>
      <c r="FV193" s="38"/>
      <c r="FW193" s="37"/>
    </row>
    <row r="194" spans="1:179" ht="12.6" customHeight="1">
      <c r="A194" s="1094"/>
      <c r="B194" s="222" t="s">
        <v>86</v>
      </c>
      <c r="C194" s="226" t="str">
        <f t="shared" si="508"/>
        <v>Conservation Agriculture</v>
      </c>
      <c r="D194" s="100"/>
      <c r="E194" s="100"/>
      <c r="F194" s="105"/>
      <c r="G194" s="54"/>
      <c r="H194" s="56"/>
      <c r="I194" s="226" t="str">
        <f t="shared" si="509"/>
        <v>Conservation Agriculture</v>
      </c>
      <c r="J194" s="100"/>
      <c r="K194" s="100"/>
      <c r="L194" s="105"/>
      <c r="M194" s="54"/>
      <c r="N194" s="56"/>
      <c r="O194" s="226" t="str">
        <f t="shared" si="510"/>
        <v>Conservation Agriculture</v>
      </c>
      <c r="P194" s="100"/>
      <c r="Q194" s="100"/>
      <c r="R194" s="105"/>
      <c r="S194" s="54"/>
      <c r="T194" s="56"/>
      <c r="U194" s="226" t="str">
        <f t="shared" si="511"/>
        <v>Conservation Agriculture</v>
      </c>
      <c r="V194" s="100"/>
      <c r="W194" s="100"/>
      <c r="X194" s="105"/>
      <c r="Y194" s="54"/>
      <c r="Z194" s="56"/>
      <c r="AA194" s="226" t="str">
        <f t="shared" si="512"/>
        <v>Conservation Agriculture</v>
      </c>
      <c r="AB194" s="100"/>
      <c r="AC194" s="100"/>
      <c r="AD194" s="105"/>
      <c r="AE194" s="54"/>
      <c r="AF194" s="56"/>
      <c r="AG194" s="226" t="str">
        <f t="shared" si="513"/>
        <v>Conservation Agriculture</v>
      </c>
      <c r="AH194" s="100"/>
      <c r="AI194" s="100"/>
      <c r="AJ194" s="105"/>
      <c r="AK194" s="54"/>
      <c r="AL194" s="56"/>
      <c r="AM194" s="226" t="str">
        <f t="shared" si="514"/>
        <v>Conservation Agriculture</v>
      </c>
      <c r="AN194" s="100"/>
      <c r="AO194" s="100"/>
      <c r="AP194" s="105"/>
      <c r="AQ194" s="54"/>
      <c r="AR194" s="56"/>
      <c r="AS194" s="176"/>
      <c r="AT194" s="226" t="str">
        <f t="shared" si="515"/>
        <v>Conservation Agriculture</v>
      </c>
      <c r="AU194" s="100"/>
      <c r="AV194" s="100"/>
      <c r="AW194" s="105"/>
      <c r="AX194" s="55"/>
      <c r="AY194" s="56"/>
      <c r="AZ194" s="226" t="str">
        <f t="shared" si="516"/>
        <v>Conservation Agriculture</v>
      </c>
      <c r="BA194" s="100"/>
      <c r="BB194" s="100"/>
      <c r="BC194" s="105"/>
      <c r="BD194" s="55"/>
      <c r="BE194" s="56"/>
      <c r="BF194" s="226" t="str">
        <f t="shared" si="517"/>
        <v>Conservation Agriculture</v>
      </c>
      <c r="BG194" s="100"/>
      <c r="BH194" s="100"/>
      <c r="BI194" s="105"/>
      <c r="BJ194" s="55"/>
      <c r="BK194" s="56"/>
      <c r="BL194" s="226" t="str">
        <f t="shared" si="518"/>
        <v>Conservation Agriculture</v>
      </c>
      <c r="BM194" s="100"/>
      <c r="BN194" s="100"/>
      <c r="BO194" s="105"/>
      <c r="BP194" s="55"/>
      <c r="BQ194" s="56"/>
      <c r="BR194" s="226" t="str">
        <f t="shared" si="519"/>
        <v>Conservation Agriculture</v>
      </c>
      <c r="BS194" s="100"/>
      <c r="BT194" s="100"/>
      <c r="BU194" s="105"/>
      <c r="BV194" s="55"/>
      <c r="BW194" s="56"/>
      <c r="BX194" s="226" t="str">
        <f t="shared" si="520"/>
        <v>Conservation Agriculture</v>
      </c>
      <c r="BY194" s="100"/>
      <c r="BZ194" s="100"/>
      <c r="CA194" s="105"/>
      <c r="CB194" s="55"/>
      <c r="CC194" s="56"/>
      <c r="CD194" s="226" t="str">
        <f t="shared" si="521"/>
        <v>Conservation Agriculture</v>
      </c>
      <c r="CE194" s="100"/>
      <c r="CF194" s="100"/>
      <c r="CG194" s="105"/>
      <c r="CH194" s="55"/>
      <c r="CI194" s="56"/>
      <c r="CJ194" s="176">
        <f t="shared" ref="CJ194:CJ195" si="555">SUM(AV194+BB194+BH194+BN194+BT194+BZ194+CF194)+SUM(AY194+BE194+BK194+BQ194+BW194+CC194+CI194)</f>
        <v>0</v>
      </c>
      <c r="CK194" s="226" t="str">
        <f t="shared" si="522"/>
        <v>Conservation Agriculture</v>
      </c>
      <c r="CL194" s="101"/>
      <c r="CM194" s="100"/>
      <c r="CN194" s="115"/>
      <c r="CO194" s="55"/>
      <c r="CP194" s="56"/>
      <c r="CQ194" s="226" t="str">
        <f t="shared" si="523"/>
        <v>Conservation Agriculture</v>
      </c>
      <c r="CR194" s="101"/>
      <c r="CS194" s="100"/>
      <c r="CT194" s="115"/>
      <c r="CU194" s="55"/>
      <c r="CV194" s="56"/>
      <c r="CW194" s="226" t="str">
        <f t="shared" si="524"/>
        <v>Conservation Agriculture</v>
      </c>
      <c r="CX194" s="101"/>
      <c r="CY194" s="100"/>
      <c r="CZ194" s="115"/>
      <c r="DA194" s="55"/>
      <c r="DB194" s="56"/>
      <c r="DC194" s="226" t="str">
        <f t="shared" si="525"/>
        <v>Conservation Agriculture</v>
      </c>
      <c r="DD194" s="119"/>
      <c r="DE194" s="103"/>
      <c r="DF194" s="112"/>
      <c r="DG194" s="41"/>
      <c r="DH194" s="42"/>
      <c r="DI194" s="226" t="str">
        <f t="shared" si="526"/>
        <v>Conservation Agriculture</v>
      </c>
      <c r="DJ194" s="101"/>
      <c r="DK194" s="100"/>
      <c r="DL194" s="115"/>
      <c r="DM194" s="55"/>
      <c r="DN194" s="56"/>
      <c r="DO194" s="226" t="str">
        <f t="shared" si="527"/>
        <v>Conservation Agriculture</v>
      </c>
      <c r="DP194" s="101"/>
      <c r="DQ194" s="100"/>
      <c r="DR194" s="115"/>
      <c r="DS194" s="55"/>
      <c r="DT194" s="56"/>
      <c r="DU194" s="226" t="str">
        <f t="shared" si="528"/>
        <v>Conservation Agriculture</v>
      </c>
      <c r="DV194" s="119"/>
      <c r="DW194" s="103"/>
      <c r="DX194" s="112"/>
      <c r="DY194" s="41"/>
      <c r="DZ194" s="42"/>
      <c r="EA194" s="176">
        <f t="shared" si="553"/>
        <v>0</v>
      </c>
      <c r="EB194" s="226" t="str">
        <f t="shared" si="529"/>
        <v>Conservation Agriculture</v>
      </c>
      <c r="EC194" s="101"/>
      <c r="ED194" s="100"/>
      <c r="EE194" s="115"/>
      <c r="EF194" s="55"/>
      <c r="EG194" s="56"/>
      <c r="EH194" s="226" t="str">
        <f t="shared" si="530"/>
        <v>Conservation Agriculture</v>
      </c>
      <c r="EI194" s="101"/>
      <c r="EJ194" s="100"/>
      <c r="EK194" s="115"/>
      <c r="EL194" s="55"/>
      <c r="EM194" s="56"/>
      <c r="EN194" s="226" t="str">
        <f t="shared" si="531"/>
        <v>Conservation Agriculture</v>
      </c>
      <c r="EO194" s="101"/>
      <c r="EP194" s="100"/>
      <c r="EQ194" s="115"/>
      <c r="ER194" s="55"/>
      <c r="ES194" s="56"/>
      <c r="ET194" s="226" t="str">
        <f t="shared" si="532"/>
        <v>Conservation Agriculture</v>
      </c>
      <c r="EU194" s="119"/>
      <c r="EV194" s="103"/>
      <c r="EW194" s="112"/>
      <c r="EX194" s="41"/>
      <c r="EY194" s="42"/>
      <c r="EZ194" s="226" t="str">
        <f t="shared" si="533"/>
        <v>Conservation Agriculture</v>
      </c>
      <c r="FA194" s="101"/>
      <c r="FB194" s="100"/>
      <c r="FC194" s="115"/>
      <c r="FD194" s="55"/>
      <c r="FE194" s="56"/>
      <c r="FF194" s="226" t="str">
        <f t="shared" si="534"/>
        <v>Conservation Agriculture</v>
      </c>
      <c r="FG194" s="101"/>
      <c r="FH194" s="100"/>
      <c r="FI194" s="115"/>
      <c r="FJ194" s="55"/>
      <c r="FK194" s="56"/>
      <c r="FL194" s="226" t="str">
        <f t="shared" si="535"/>
        <v>Conservation Agriculture</v>
      </c>
      <c r="FM194" s="119"/>
      <c r="FN194" s="103"/>
      <c r="FO194" s="112"/>
      <c r="FP194" s="41"/>
      <c r="FQ194" s="42"/>
      <c r="FR194" s="176">
        <f t="shared" si="554"/>
        <v>0</v>
      </c>
      <c r="FS194" s="34"/>
      <c r="FT194" s="34"/>
      <c r="FU194" s="34"/>
      <c r="FV194" s="38"/>
      <c r="FW194" s="37"/>
    </row>
    <row r="195" spans="1:179" ht="12.6" customHeight="1">
      <c r="A195" s="1094"/>
      <c r="B195" s="195" t="s">
        <v>87</v>
      </c>
      <c r="C195" s="226" t="str">
        <f t="shared" si="508"/>
        <v>Regenerative Agriculture</v>
      </c>
      <c r="D195" s="100"/>
      <c r="E195" s="100"/>
      <c r="F195" s="105"/>
      <c r="G195" s="54"/>
      <c r="H195" s="56"/>
      <c r="I195" s="226" t="str">
        <f t="shared" si="509"/>
        <v>Regenerative Agriculture</v>
      </c>
      <c r="J195" s="100"/>
      <c r="K195" s="100"/>
      <c r="L195" s="105"/>
      <c r="M195" s="54"/>
      <c r="N195" s="56"/>
      <c r="O195" s="226" t="str">
        <f t="shared" si="510"/>
        <v>Regenerative Agriculture</v>
      </c>
      <c r="P195" s="100"/>
      <c r="Q195" s="100"/>
      <c r="R195" s="105"/>
      <c r="S195" s="54"/>
      <c r="T195" s="56"/>
      <c r="U195" s="226" t="str">
        <f t="shared" si="511"/>
        <v>Regenerative Agriculture</v>
      </c>
      <c r="V195" s="100"/>
      <c r="W195" s="100"/>
      <c r="X195" s="105"/>
      <c r="Y195" s="54"/>
      <c r="Z195" s="56"/>
      <c r="AA195" s="226" t="str">
        <f t="shared" si="512"/>
        <v>Regenerative Agriculture</v>
      </c>
      <c r="AB195" s="100"/>
      <c r="AC195" s="100"/>
      <c r="AD195" s="105"/>
      <c r="AE195" s="54"/>
      <c r="AF195" s="56"/>
      <c r="AG195" s="226" t="str">
        <f t="shared" si="513"/>
        <v>Regenerative Agriculture</v>
      </c>
      <c r="AH195" s="100"/>
      <c r="AI195" s="100"/>
      <c r="AJ195" s="105"/>
      <c r="AK195" s="54"/>
      <c r="AL195" s="56"/>
      <c r="AM195" s="226" t="str">
        <f t="shared" si="514"/>
        <v>Regenerative Agriculture</v>
      </c>
      <c r="AN195" s="100"/>
      <c r="AO195" s="100"/>
      <c r="AP195" s="105"/>
      <c r="AQ195" s="54"/>
      <c r="AR195" s="56"/>
      <c r="AS195" s="176"/>
      <c r="AT195" s="226" t="str">
        <f t="shared" si="515"/>
        <v>Regenerative Agriculture</v>
      </c>
      <c r="AU195" s="100"/>
      <c r="AV195" s="100"/>
      <c r="AW195" s="105"/>
      <c r="AX195" s="55"/>
      <c r="AY195" s="56"/>
      <c r="AZ195" s="226" t="str">
        <f t="shared" si="516"/>
        <v>Regenerative Agriculture</v>
      </c>
      <c r="BA195" s="100"/>
      <c r="BB195" s="100"/>
      <c r="BC195" s="105"/>
      <c r="BD195" s="55"/>
      <c r="BE195" s="56"/>
      <c r="BF195" s="226" t="str">
        <f t="shared" si="517"/>
        <v>Regenerative Agriculture</v>
      </c>
      <c r="BG195" s="100"/>
      <c r="BH195" s="100"/>
      <c r="BI195" s="105"/>
      <c r="BJ195" s="55"/>
      <c r="BK195" s="56"/>
      <c r="BL195" s="226" t="str">
        <f t="shared" si="518"/>
        <v>Regenerative Agriculture</v>
      </c>
      <c r="BM195" s="100"/>
      <c r="BN195" s="100"/>
      <c r="BO195" s="105"/>
      <c r="BP195" s="55"/>
      <c r="BQ195" s="56"/>
      <c r="BR195" s="226" t="str">
        <f t="shared" si="519"/>
        <v>Regenerative Agriculture</v>
      </c>
      <c r="BS195" s="100"/>
      <c r="BT195" s="100"/>
      <c r="BU195" s="105"/>
      <c r="BV195" s="55"/>
      <c r="BW195" s="56"/>
      <c r="BX195" s="226" t="str">
        <f t="shared" si="520"/>
        <v>Regenerative Agriculture</v>
      </c>
      <c r="BY195" s="100"/>
      <c r="BZ195" s="100"/>
      <c r="CA195" s="105"/>
      <c r="CB195" s="55"/>
      <c r="CC195" s="56"/>
      <c r="CD195" s="226" t="str">
        <f t="shared" si="521"/>
        <v>Regenerative Agriculture</v>
      </c>
      <c r="CE195" s="100"/>
      <c r="CF195" s="100"/>
      <c r="CG195" s="105"/>
      <c r="CH195" s="55"/>
      <c r="CI195" s="56"/>
      <c r="CJ195" s="176">
        <f t="shared" si="555"/>
        <v>0</v>
      </c>
      <c r="CK195" s="226" t="str">
        <f t="shared" si="522"/>
        <v>Regenerative Agriculture</v>
      </c>
      <c r="CL195" s="127">
        <f>'Advance Control'!$F$159</f>
        <v>1.0042941285159587E-2</v>
      </c>
      <c r="CM195" s="126">
        <f>CL195*CK203</f>
        <v>0.11873630888854443</v>
      </c>
      <c r="CN195" s="111">
        <f>'Advance Control'!$I$159</f>
        <v>0.5710238079433162</v>
      </c>
      <c r="CO195" s="51">
        <f t="shared" ref="CO195" si="556">(CL195+CN195)</f>
        <v>0.58106674922847579</v>
      </c>
      <c r="CP195" s="52">
        <f>CN195*CK203</f>
        <v>6.7511356800283302</v>
      </c>
      <c r="CQ195" s="226" t="str">
        <f t="shared" si="523"/>
        <v>Regenerative Agriculture</v>
      </c>
      <c r="CR195" s="127">
        <f>'Advance Control'!$F$159</f>
        <v>1.0042941285159587E-2</v>
      </c>
      <c r="CS195" s="126">
        <f>CR195*CQ203</f>
        <v>1.034002153131589E-2</v>
      </c>
      <c r="CT195" s="111">
        <f>'Advance Control'!$I$159</f>
        <v>0.5710238079433162</v>
      </c>
      <c r="CU195" s="51">
        <f t="shared" ref="CU195" si="557">(CR195+CT195)</f>
        <v>0.58106674922847579</v>
      </c>
      <c r="CV195" s="52">
        <f>CT195*CQ203</f>
        <v>0.58791526320608734</v>
      </c>
      <c r="CW195" s="226" t="str">
        <f t="shared" si="524"/>
        <v>Regenerative Agriculture</v>
      </c>
      <c r="CX195" s="127">
        <f>'Advance Control'!$F$159</f>
        <v>1.0042941285159587E-2</v>
      </c>
      <c r="CY195" s="126">
        <f>CX195*CW203</f>
        <v>1.3273193091883455E-2</v>
      </c>
      <c r="CZ195" s="111">
        <f>'Advance Control'!$I$159</f>
        <v>0.5710238079433162</v>
      </c>
      <c r="DA195" s="51">
        <f t="shared" ref="DA195" si="558">(CX195+CZ195)</f>
        <v>0.58106674922847579</v>
      </c>
      <c r="DB195" s="52">
        <f>CZ195*CW203</f>
        <v>0.7546901896254361</v>
      </c>
      <c r="DC195" s="226" t="str">
        <f t="shared" si="525"/>
        <v>Regenerative Agriculture</v>
      </c>
      <c r="DD195" s="119"/>
      <c r="DE195" s="103"/>
      <c r="DF195" s="112"/>
      <c r="DG195" s="41"/>
      <c r="DH195" s="42"/>
      <c r="DI195" s="226" t="str">
        <f t="shared" si="526"/>
        <v>Regenerative Agriculture</v>
      </c>
      <c r="DJ195" s="127"/>
      <c r="DK195" s="126"/>
      <c r="DL195" s="115"/>
      <c r="DM195" s="51"/>
      <c r="DN195" s="52"/>
      <c r="DO195" s="226" t="str">
        <f t="shared" si="527"/>
        <v>Regenerative Agriculture</v>
      </c>
      <c r="DP195" s="127"/>
      <c r="DQ195" s="126"/>
      <c r="DR195" s="115"/>
      <c r="DS195" s="51"/>
      <c r="DT195" s="52"/>
      <c r="DU195" s="226" t="str">
        <f t="shared" si="528"/>
        <v>Regenerative Agriculture</v>
      </c>
      <c r="DV195" s="119"/>
      <c r="DW195" s="103"/>
      <c r="DX195" s="112"/>
      <c r="DY195" s="41"/>
      <c r="DZ195" s="42"/>
      <c r="EA195" s="176">
        <f t="shared" si="553"/>
        <v>8.2360906563715961</v>
      </c>
      <c r="EB195" s="226" t="str">
        <f t="shared" si="529"/>
        <v>Regenerative Agriculture</v>
      </c>
      <c r="EC195" s="127">
        <f>'Advance Control'!$F$159</f>
        <v>1.0042941285159587E-2</v>
      </c>
      <c r="ED195" s="126">
        <f>EC195*EB203</f>
        <v>0.15763646693247971</v>
      </c>
      <c r="EE195" s="111">
        <f>'Advance Control'!$I$159</f>
        <v>0.5710238079433162</v>
      </c>
      <c r="EF195" s="51">
        <f t="shared" ref="EF195" si="559">(EC195+EE195)</f>
        <v>0.58106674922847579</v>
      </c>
      <c r="EG195" s="52">
        <f>EE195*EB203</f>
        <v>8.9629295903112354</v>
      </c>
      <c r="EH195" s="226" t="str">
        <f t="shared" si="530"/>
        <v>Regenerative Agriculture</v>
      </c>
      <c r="EI195" s="127">
        <f>'Advance Control'!$F$159</f>
        <v>1.0042941285159587E-2</v>
      </c>
      <c r="EJ195" s="126">
        <f>EI195*EH203</f>
        <v>2.0592378228153629E-2</v>
      </c>
      <c r="EK195" s="111">
        <f>'Advance Control'!$I$159</f>
        <v>0.5710238079433162</v>
      </c>
      <c r="EL195" s="51">
        <f t="shared" ref="EL195" si="560">(EI195+EK195)</f>
        <v>0.58106674922847579</v>
      </c>
      <c r="EM195" s="52">
        <f>EK195*EH203</f>
        <v>1.170846059592638</v>
      </c>
      <c r="EN195" s="226" t="str">
        <f t="shared" si="531"/>
        <v>Regenerative Agriculture</v>
      </c>
      <c r="EO195" s="127">
        <f>'Advance Control'!$F$159</f>
        <v>1.0042941285159587E-2</v>
      </c>
      <c r="EP195" s="126">
        <f>EO195*EN203</f>
        <v>0.11766687624285292</v>
      </c>
      <c r="EQ195" s="111">
        <f>'Advance Control'!$I$159</f>
        <v>0.5710238079433162</v>
      </c>
      <c r="ER195" s="51">
        <f t="shared" ref="ER195" si="561">(EO195+EQ195)</f>
        <v>0.58106674922847579</v>
      </c>
      <c r="ES195" s="52">
        <f>EQ195*EN203</f>
        <v>6.6903296388156788</v>
      </c>
      <c r="ET195" s="226" t="str">
        <f t="shared" si="532"/>
        <v>Regenerative Agriculture</v>
      </c>
      <c r="EU195" s="119"/>
      <c r="EV195" s="103"/>
      <c r="EW195" s="112"/>
      <c r="EX195" s="41"/>
      <c r="EY195" s="42"/>
      <c r="EZ195" s="226" t="str">
        <f t="shared" si="533"/>
        <v>Regenerative Agriculture</v>
      </c>
      <c r="FA195" s="127"/>
      <c r="FB195" s="126"/>
      <c r="FC195" s="115"/>
      <c r="FD195" s="51"/>
      <c r="FE195" s="52"/>
      <c r="FF195" s="226" t="str">
        <f t="shared" si="534"/>
        <v>Regenerative Agriculture</v>
      </c>
      <c r="FG195" s="127"/>
      <c r="FH195" s="126"/>
      <c r="FI195" s="115"/>
      <c r="FJ195" s="51"/>
      <c r="FK195" s="52"/>
      <c r="FL195" s="226" t="str">
        <f t="shared" si="535"/>
        <v>Regenerative Agriculture</v>
      </c>
      <c r="FM195" s="119"/>
      <c r="FN195" s="103"/>
      <c r="FO195" s="112"/>
      <c r="FP195" s="41"/>
      <c r="FQ195" s="42"/>
      <c r="FR195" s="176">
        <f t="shared" si="554"/>
        <v>17.120001010123037</v>
      </c>
      <c r="FS195" s="34"/>
      <c r="FT195" s="34"/>
      <c r="FU195" s="34"/>
      <c r="FV195" s="38"/>
      <c r="FW195" s="37"/>
    </row>
    <row r="196" spans="1:179" ht="12.6" customHeight="1">
      <c r="A196" s="1094"/>
      <c r="B196" s="195" t="s">
        <v>102</v>
      </c>
      <c r="C196" s="226" t="str">
        <f>$B196</f>
        <v>Tree Intercropping</v>
      </c>
      <c r="D196" s="99"/>
      <c r="E196" s="100"/>
      <c r="F196" s="104"/>
      <c r="G196" s="55"/>
      <c r="H196" s="56"/>
      <c r="I196" s="226" t="str">
        <f>$B196</f>
        <v>Tree Intercropping</v>
      </c>
      <c r="J196" s="102"/>
      <c r="K196" s="103"/>
      <c r="L196" s="106"/>
      <c r="M196" s="41"/>
      <c r="N196" s="42"/>
      <c r="O196" s="226" t="str">
        <f>$B196</f>
        <v>Tree Intercropping</v>
      </c>
      <c r="P196" s="99"/>
      <c r="Q196" s="100"/>
      <c r="R196" s="104"/>
      <c r="S196" s="55"/>
      <c r="T196" s="56"/>
      <c r="U196" s="226" t="str">
        <f>$B196</f>
        <v>Tree Intercropping</v>
      </c>
      <c r="V196" s="102"/>
      <c r="W196" s="103"/>
      <c r="X196" s="106"/>
      <c r="Y196" s="41"/>
      <c r="Z196" s="42"/>
      <c r="AA196" s="226" t="str">
        <f>$B196</f>
        <v>Tree Intercropping</v>
      </c>
      <c r="AB196" s="102"/>
      <c r="AC196" s="103"/>
      <c r="AD196" s="106"/>
      <c r="AE196" s="41"/>
      <c r="AF196" s="42"/>
      <c r="AG196" s="226" t="str">
        <f>$B196</f>
        <v>Tree Intercropping</v>
      </c>
      <c r="AH196" s="102"/>
      <c r="AI196" s="103"/>
      <c r="AJ196" s="106"/>
      <c r="AK196" s="41"/>
      <c r="AL196" s="42"/>
      <c r="AM196" s="226" t="str">
        <f>$B196</f>
        <v>Tree Intercropping</v>
      </c>
      <c r="AN196" s="102"/>
      <c r="AO196" s="103"/>
      <c r="AP196" s="106"/>
      <c r="AQ196" s="41"/>
      <c r="AR196" s="42"/>
      <c r="AS196" s="176"/>
      <c r="AT196" s="226" t="str">
        <f>$B196</f>
        <v>Tree Intercropping</v>
      </c>
      <c r="AU196" s="102"/>
      <c r="AV196" s="103"/>
      <c r="AW196" s="106"/>
      <c r="AX196" s="41"/>
      <c r="AY196" s="42"/>
      <c r="AZ196" s="226" t="str">
        <f>$B196</f>
        <v>Tree Intercropping</v>
      </c>
      <c r="BA196" s="102"/>
      <c r="BB196" s="103"/>
      <c r="BC196" s="106"/>
      <c r="BD196" s="41"/>
      <c r="BE196" s="42"/>
      <c r="BF196" s="226" t="str">
        <f>$B196</f>
        <v>Tree Intercropping</v>
      </c>
      <c r="BG196" s="102"/>
      <c r="BH196" s="103"/>
      <c r="BI196" s="106"/>
      <c r="BJ196" s="41"/>
      <c r="BK196" s="42"/>
      <c r="BL196" s="226" t="str">
        <f>$B196</f>
        <v>Tree Intercropping</v>
      </c>
      <c r="BM196" s="102"/>
      <c r="BN196" s="103"/>
      <c r="BO196" s="106"/>
      <c r="BP196" s="41"/>
      <c r="BQ196" s="42"/>
      <c r="BR196" s="226" t="str">
        <f>$B196</f>
        <v>Tree Intercropping</v>
      </c>
      <c r="BS196" s="102"/>
      <c r="BT196" s="103"/>
      <c r="BU196" s="106"/>
      <c r="BV196" s="41"/>
      <c r="BW196" s="42"/>
      <c r="BX196" s="226" t="str">
        <f>$B196</f>
        <v>Tree Intercropping</v>
      </c>
      <c r="BY196" s="102"/>
      <c r="BZ196" s="103"/>
      <c r="CA196" s="104"/>
      <c r="CB196" s="55"/>
      <c r="CC196" s="56"/>
      <c r="CD196" s="226" t="str">
        <f>$B196</f>
        <v>Tree Intercropping</v>
      </c>
      <c r="CE196" s="102"/>
      <c r="CF196" s="103"/>
      <c r="CG196" s="104"/>
      <c r="CH196" s="55"/>
      <c r="CI196" s="56"/>
      <c r="CJ196" s="176">
        <f>SUM(AV196+BB196+BH196+BN196+BT196+BZ196+CF196)+SUM(AY196+BE196+BK196+BQ196+BW196+CC196+CI196)</f>
        <v>0</v>
      </c>
      <c r="CK196" s="226" t="str">
        <f>$B196</f>
        <v>Tree Intercropping</v>
      </c>
      <c r="CL196" s="102"/>
      <c r="CM196" s="103"/>
      <c r="CN196" s="106"/>
      <c r="CO196" s="55"/>
      <c r="CP196" s="56"/>
      <c r="CQ196" s="226" t="str">
        <f>$B196</f>
        <v>Tree Intercropping</v>
      </c>
      <c r="CR196" s="102"/>
      <c r="CS196" s="103"/>
      <c r="CT196" s="106"/>
      <c r="CU196" s="55"/>
      <c r="CV196" s="56"/>
      <c r="CW196" s="226" t="str">
        <f>$B196</f>
        <v>Tree Intercropping</v>
      </c>
      <c r="CX196" s="99"/>
      <c r="CY196" s="100"/>
      <c r="CZ196" s="106"/>
      <c r="DA196" s="55"/>
      <c r="DB196" s="56"/>
      <c r="DC196" s="226" t="str">
        <f>$B196</f>
        <v>Tree Intercropping</v>
      </c>
      <c r="DD196" s="99"/>
      <c r="DE196" s="100"/>
      <c r="DF196" s="104"/>
      <c r="DG196" s="55"/>
      <c r="DH196" s="56"/>
      <c r="DI196" s="226" t="str">
        <f>$B196</f>
        <v>Tree Intercropping</v>
      </c>
      <c r="DJ196" s="102"/>
      <c r="DK196" s="103"/>
      <c r="DL196" s="106"/>
      <c r="DM196" s="55"/>
      <c r="DN196" s="56"/>
      <c r="DO196" s="226" t="str">
        <f>$B196</f>
        <v>Tree Intercropping</v>
      </c>
      <c r="DP196" s="99"/>
      <c r="DQ196" s="100"/>
      <c r="DR196" s="106"/>
      <c r="DS196" s="55"/>
      <c r="DT196" s="56"/>
      <c r="DU196" s="226" t="str">
        <f>$B196</f>
        <v>Tree Intercropping</v>
      </c>
      <c r="DV196" s="99"/>
      <c r="DW196" s="100"/>
      <c r="DX196" s="104"/>
      <c r="DY196" s="55"/>
      <c r="DZ196" s="56"/>
      <c r="EA196" s="176">
        <f t="shared" si="553"/>
        <v>0</v>
      </c>
      <c r="EB196" s="226" t="str">
        <f>$B196</f>
        <v>Tree Intercropping</v>
      </c>
      <c r="EC196" s="102"/>
      <c r="ED196" s="103"/>
      <c r="EE196" s="106"/>
      <c r="EF196" s="55"/>
      <c r="EG196" s="56"/>
      <c r="EH196" s="226" t="str">
        <f>$B196</f>
        <v>Tree Intercropping</v>
      </c>
      <c r="EI196" s="102"/>
      <c r="EJ196" s="103"/>
      <c r="EK196" s="106"/>
      <c r="EL196" s="55"/>
      <c r="EM196" s="56"/>
      <c r="EN196" s="226" t="str">
        <f>$B196</f>
        <v>Tree Intercropping</v>
      </c>
      <c r="EO196" s="99"/>
      <c r="EP196" s="100"/>
      <c r="EQ196" s="106"/>
      <c r="ER196" s="55"/>
      <c r="ES196" s="56"/>
      <c r="ET196" s="226" t="str">
        <f>$B196</f>
        <v>Tree Intercropping</v>
      </c>
      <c r="EU196" s="99"/>
      <c r="EV196" s="100"/>
      <c r="EW196" s="104"/>
      <c r="EX196" s="55"/>
      <c r="EY196" s="56"/>
      <c r="EZ196" s="226" t="str">
        <f>$B196</f>
        <v>Tree Intercropping</v>
      </c>
      <c r="FA196" s="102"/>
      <c r="FB196" s="103"/>
      <c r="FC196" s="106"/>
      <c r="FD196" s="55"/>
      <c r="FE196" s="56"/>
      <c r="FF196" s="226" t="str">
        <f>$B196</f>
        <v>Tree Intercropping</v>
      </c>
      <c r="FG196" s="99"/>
      <c r="FH196" s="100"/>
      <c r="FI196" s="106"/>
      <c r="FJ196" s="55"/>
      <c r="FK196" s="56"/>
      <c r="FL196" s="226" t="str">
        <f>$B196</f>
        <v>Tree Intercropping</v>
      </c>
      <c r="FM196" s="99"/>
      <c r="FN196" s="100"/>
      <c r="FO196" s="104"/>
      <c r="FP196" s="55"/>
      <c r="FQ196" s="56"/>
      <c r="FR196" s="176">
        <f t="shared" si="554"/>
        <v>0</v>
      </c>
      <c r="FS196" s="34"/>
      <c r="FT196" s="34"/>
      <c r="FU196" s="34"/>
      <c r="FV196" s="33"/>
      <c r="FW196" s="37"/>
    </row>
    <row r="197" spans="1:179" ht="12.6" customHeight="1">
      <c r="A197" s="1094"/>
      <c r="B197" s="195" t="s">
        <v>98</v>
      </c>
      <c r="C197" s="226" t="str">
        <f t="shared" si="508"/>
        <v>Biochar</v>
      </c>
      <c r="D197" s="99"/>
      <c r="E197" s="100"/>
      <c r="F197" s="104"/>
      <c r="G197" s="55"/>
      <c r="H197" s="56"/>
      <c r="I197" s="226" t="str">
        <f t="shared" si="509"/>
        <v>Biochar</v>
      </c>
      <c r="J197" s="99"/>
      <c r="K197" s="100"/>
      <c r="L197" s="104"/>
      <c r="M197" s="55"/>
      <c r="N197" s="56"/>
      <c r="O197" s="226" t="str">
        <f t="shared" si="510"/>
        <v>Biochar</v>
      </c>
      <c r="P197" s="99"/>
      <c r="Q197" s="100"/>
      <c r="R197" s="104"/>
      <c r="S197" s="55"/>
      <c r="T197" s="56"/>
      <c r="U197" s="226" t="str">
        <f t="shared" si="511"/>
        <v>Biochar</v>
      </c>
      <c r="V197" s="99"/>
      <c r="W197" s="100"/>
      <c r="X197" s="104"/>
      <c r="Y197" s="55"/>
      <c r="Z197" s="56"/>
      <c r="AA197" s="226" t="str">
        <f t="shared" si="512"/>
        <v>Biochar</v>
      </c>
      <c r="AB197" s="99"/>
      <c r="AC197" s="100"/>
      <c r="AD197" s="104"/>
      <c r="AE197" s="55"/>
      <c r="AF197" s="56"/>
      <c r="AG197" s="226" t="str">
        <f t="shared" si="513"/>
        <v>Biochar</v>
      </c>
      <c r="AH197" s="99"/>
      <c r="AI197" s="100"/>
      <c r="AJ197" s="104"/>
      <c r="AK197" s="55"/>
      <c r="AL197" s="56"/>
      <c r="AM197" s="226" t="str">
        <f t="shared" si="514"/>
        <v>Biochar</v>
      </c>
      <c r="AN197" s="99"/>
      <c r="AO197" s="100"/>
      <c r="AP197" s="104"/>
      <c r="AQ197" s="55"/>
      <c r="AR197" s="56"/>
      <c r="AS197" s="176"/>
      <c r="AT197" s="226" t="str">
        <f t="shared" si="515"/>
        <v>Biochar</v>
      </c>
      <c r="AU197" s="102"/>
      <c r="AV197" s="103"/>
      <c r="AW197" s="106"/>
      <c r="AX197" s="41"/>
      <c r="AY197" s="42"/>
      <c r="AZ197" s="226" t="str">
        <f t="shared" si="516"/>
        <v>Biochar</v>
      </c>
      <c r="BA197" s="102"/>
      <c r="BB197" s="103"/>
      <c r="BC197" s="106"/>
      <c r="BD197" s="41"/>
      <c r="BE197" s="42"/>
      <c r="BF197" s="226" t="str">
        <f t="shared" si="517"/>
        <v>Biochar</v>
      </c>
      <c r="BG197" s="102"/>
      <c r="BH197" s="103"/>
      <c r="BI197" s="106"/>
      <c r="BJ197" s="41"/>
      <c r="BK197" s="42"/>
      <c r="BL197" s="226" t="str">
        <f t="shared" si="518"/>
        <v>Biochar</v>
      </c>
      <c r="BM197" s="99"/>
      <c r="BN197" s="100"/>
      <c r="BO197" s="104"/>
      <c r="BP197" s="55"/>
      <c r="BQ197" s="56"/>
      <c r="BR197" s="226" t="str">
        <f t="shared" si="519"/>
        <v>Biochar</v>
      </c>
      <c r="BS197" s="99"/>
      <c r="BT197" s="100"/>
      <c r="BU197" s="104"/>
      <c r="BV197" s="55"/>
      <c r="BW197" s="56"/>
      <c r="BX197" s="226" t="str">
        <f t="shared" si="520"/>
        <v>Biochar</v>
      </c>
      <c r="BY197" s="99"/>
      <c r="BZ197" s="100"/>
      <c r="CA197" s="104"/>
      <c r="CB197" s="55"/>
      <c r="CC197" s="56"/>
      <c r="CD197" s="226" t="str">
        <f t="shared" si="521"/>
        <v>Biochar</v>
      </c>
      <c r="CE197" s="99"/>
      <c r="CF197" s="100"/>
      <c r="CG197" s="104"/>
      <c r="CH197" s="55"/>
      <c r="CI197" s="56"/>
      <c r="CJ197" s="176">
        <f t="shared" ref="CJ197:CJ201" si="562">SUM(AV197+BB197+BH197+BN197+BT197+BZ197+CF197)+SUM(AY197+BE197+BK197+BQ197+BW197+CC197+CI197)</f>
        <v>0</v>
      </c>
      <c r="CK197" s="226" t="str">
        <f t="shared" si="522"/>
        <v>Biochar</v>
      </c>
      <c r="CL197" s="102"/>
      <c r="CM197" s="103"/>
      <c r="CN197" s="106"/>
      <c r="CO197" s="41"/>
      <c r="CP197" s="42"/>
      <c r="CQ197" s="226" t="str">
        <f t="shared" si="523"/>
        <v>Biochar</v>
      </c>
      <c r="CR197" s="102"/>
      <c r="CS197" s="103"/>
      <c r="CT197" s="106"/>
      <c r="CU197" s="41"/>
      <c r="CV197" s="42"/>
      <c r="CW197" s="226" t="str">
        <f t="shared" si="524"/>
        <v>Biochar</v>
      </c>
      <c r="CX197" s="99"/>
      <c r="CY197" s="100"/>
      <c r="CZ197" s="104"/>
      <c r="DA197" s="55"/>
      <c r="DB197" s="56"/>
      <c r="DC197" s="226" t="str">
        <f t="shared" si="525"/>
        <v>Biochar</v>
      </c>
      <c r="DD197" s="102"/>
      <c r="DE197" s="103"/>
      <c r="DF197" s="106"/>
      <c r="DG197" s="41"/>
      <c r="DH197" s="42"/>
      <c r="DI197" s="226" t="str">
        <f t="shared" si="526"/>
        <v>Biochar</v>
      </c>
      <c r="DJ197" s="102"/>
      <c r="DK197" s="103"/>
      <c r="DL197" s="106"/>
      <c r="DM197" s="41"/>
      <c r="DN197" s="42"/>
      <c r="DO197" s="226" t="str">
        <f t="shared" si="527"/>
        <v>Biochar</v>
      </c>
      <c r="DP197" s="102"/>
      <c r="DQ197" s="103"/>
      <c r="DR197" s="106"/>
      <c r="DS197" s="41"/>
      <c r="DT197" s="42"/>
      <c r="DU197" s="226" t="str">
        <f t="shared" si="528"/>
        <v>Biochar</v>
      </c>
      <c r="DV197" s="99"/>
      <c r="DW197" s="100"/>
      <c r="DX197" s="104"/>
      <c r="DY197" s="55"/>
      <c r="DZ197" s="56"/>
      <c r="EA197" s="176">
        <f t="shared" si="553"/>
        <v>0</v>
      </c>
      <c r="EB197" s="226" t="str">
        <f t="shared" si="529"/>
        <v>Biochar</v>
      </c>
      <c r="EC197" s="102"/>
      <c r="ED197" s="103"/>
      <c r="EE197" s="106"/>
      <c r="EF197" s="41"/>
      <c r="EG197" s="42"/>
      <c r="EH197" s="226" t="str">
        <f t="shared" si="530"/>
        <v>Biochar</v>
      </c>
      <c r="EI197" s="99"/>
      <c r="EJ197" s="100"/>
      <c r="EK197" s="104"/>
      <c r="EL197" s="55"/>
      <c r="EM197" s="56"/>
      <c r="EN197" s="226" t="str">
        <f t="shared" si="531"/>
        <v>Biochar</v>
      </c>
      <c r="EO197" s="102"/>
      <c r="EP197" s="103"/>
      <c r="EQ197" s="106"/>
      <c r="ER197" s="41"/>
      <c r="ES197" s="42"/>
      <c r="ET197" s="226" t="str">
        <f t="shared" si="532"/>
        <v>Biochar</v>
      </c>
      <c r="EU197" s="99"/>
      <c r="EV197" s="100"/>
      <c r="EW197" s="104"/>
      <c r="EX197" s="55"/>
      <c r="EY197" s="56"/>
      <c r="EZ197" s="226" t="str">
        <f t="shared" si="533"/>
        <v>Biochar</v>
      </c>
      <c r="FA197" s="102"/>
      <c r="FB197" s="103"/>
      <c r="FC197" s="106"/>
      <c r="FD197" s="41"/>
      <c r="FE197" s="42"/>
      <c r="FF197" s="226" t="str">
        <f t="shared" si="534"/>
        <v>Biochar</v>
      </c>
      <c r="FG197" s="102"/>
      <c r="FH197" s="103"/>
      <c r="FI197" s="106"/>
      <c r="FJ197" s="41"/>
      <c r="FK197" s="42"/>
      <c r="FL197" s="226" t="str">
        <f t="shared" si="535"/>
        <v>Biochar</v>
      </c>
      <c r="FM197" s="102"/>
      <c r="FN197" s="103"/>
      <c r="FO197" s="106"/>
      <c r="FP197" s="41"/>
      <c r="FQ197" s="42"/>
      <c r="FR197" s="176">
        <f t="shared" si="554"/>
        <v>0</v>
      </c>
      <c r="FS197" s="32"/>
      <c r="FT197" s="34"/>
      <c r="FU197" s="34"/>
      <c r="FV197" s="38"/>
      <c r="FW197" s="37"/>
    </row>
    <row r="198" spans="1:179" ht="12.6" customHeight="1">
      <c r="A198" s="1094"/>
      <c r="B198" s="195" t="s">
        <v>99</v>
      </c>
      <c r="C198" s="226" t="str">
        <f t="shared" si="508"/>
        <v>Irrigation Efficiency</v>
      </c>
      <c r="D198" s="99"/>
      <c r="E198" s="100"/>
      <c r="F198" s="104"/>
      <c r="G198" s="55"/>
      <c r="H198" s="56"/>
      <c r="I198" s="226" t="str">
        <f t="shared" si="509"/>
        <v>Irrigation Efficiency</v>
      </c>
      <c r="J198" s="99"/>
      <c r="K198" s="100"/>
      <c r="L198" s="104"/>
      <c r="M198" s="55"/>
      <c r="N198" s="56"/>
      <c r="O198" s="226" t="str">
        <f t="shared" si="510"/>
        <v>Irrigation Efficiency</v>
      </c>
      <c r="P198" s="99"/>
      <c r="Q198" s="100"/>
      <c r="R198" s="104"/>
      <c r="S198" s="55"/>
      <c r="T198" s="56"/>
      <c r="U198" s="226" t="str">
        <f t="shared" si="511"/>
        <v>Irrigation Efficiency</v>
      </c>
      <c r="V198" s="99"/>
      <c r="W198" s="100"/>
      <c r="X198" s="104"/>
      <c r="Y198" s="55"/>
      <c r="Z198" s="56"/>
      <c r="AA198" s="226" t="str">
        <f t="shared" si="512"/>
        <v>Irrigation Efficiency</v>
      </c>
      <c r="AB198" s="99"/>
      <c r="AC198" s="100"/>
      <c r="AD198" s="104"/>
      <c r="AE198" s="55"/>
      <c r="AF198" s="56"/>
      <c r="AG198" s="226" t="str">
        <f t="shared" si="513"/>
        <v>Irrigation Efficiency</v>
      </c>
      <c r="AH198" s="99"/>
      <c r="AI198" s="100"/>
      <c r="AJ198" s="104"/>
      <c r="AK198" s="55"/>
      <c r="AL198" s="56"/>
      <c r="AM198" s="226" t="str">
        <f t="shared" si="514"/>
        <v>Irrigation Efficiency</v>
      </c>
      <c r="AN198" s="99"/>
      <c r="AO198" s="100"/>
      <c r="AP198" s="104"/>
      <c r="AQ198" s="55"/>
      <c r="AR198" s="56"/>
      <c r="AS198" s="176"/>
      <c r="AT198" s="226" t="str">
        <f t="shared" si="515"/>
        <v>Irrigation Efficiency</v>
      </c>
      <c r="AU198" s="102"/>
      <c r="AV198" s="103"/>
      <c r="AW198" s="106"/>
      <c r="AX198" s="41"/>
      <c r="AY198" s="42"/>
      <c r="AZ198" s="226" t="str">
        <f t="shared" si="516"/>
        <v>Irrigation Efficiency</v>
      </c>
      <c r="BA198" s="102"/>
      <c r="BB198" s="103"/>
      <c r="BC198" s="106"/>
      <c r="BD198" s="41"/>
      <c r="BE198" s="42"/>
      <c r="BF198" s="226" t="str">
        <f t="shared" si="517"/>
        <v>Irrigation Efficiency</v>
      </c>
      <c r="BG198" s="102"/>
      <c r="BH198" s="103"/>
      <c r="BI198" s="106"/>
      <c r="BJ198" s="41"/>
      <c r="BK198" s="42"/>
      <c r="BL198" s="226" t="str">
        <f t="shared" si="518"/>
        <v>Irrigation Efficiency</v>
      </c>
      <c r="BM198" s="99"/>
      <c r="BN198" s="100"/>
      <c r="BO198" s="104"/>
      <c r="BP198" s="55"/>
      <c r="BQ198" s="56"/>
      <c r="BR198" s="226" t="str">
        <f t="shared" si="519"/>
        <v>Irrigation Efficiency</v>
      </c>
      <c r="BS198" s="99"/>
      <c r="BT198" s="100"/>
      <c r="BU198" s="104"/>
      <c r="BV198" s="55"/>
      <c r="BW198" s="56"/>
      <c r="BX198" s="226" t="str">
        <f t="shared" si="520"/>
        <v>Irrigation Efficiency</v>
      </c>
      <c r="BY198" s="99"/>
      <c r="BZ198" s="100"/>
      <c r="CA198" s="104"/>
      <c r="CB198" s="55"/>
      <c r="CC198" s="56"/>
      <c r="CD198" s="226" t="str">
        <f t="shared" si="521"/>
        <v>Irrigation Efficiency</v>
      </c>
      <c r="CE198" s="99"/>
      <c r="CF198" s="100"/>
      <c r="CG198" s="104"/>
      <c r="CH198" s="55"/>
      <c r="CI198" s="56"/>
      <c r="CJ198" s="176">
        <f t="shared" si="562"/>
        <v>0</v>
      </c>
      <c r="CK198" s="226" t="str">
        <f t="shared" si="522"/>
        <v>Irrigation Efficiency</v>
      </c>
      <c r="CL198" s="125">
        <f>'Advance Control'!$F$160</f>
        <v>3.810563634115486E-2</v>
      </c>
      <c r="CM198" s="126">
        <f>CL198*CK203</f>
        <v>0.45051767988365876</v>
      </c>
      <c r="CN198" s="111">
        <f>'Advance Control'!$I$160</f>
        <v>0.18894252502273287</v>
      </c>
      <c r="CO198" s="51">
        <f t="shared" ref="CO198:CO199" si="563">(CL198+CN198)</f>
        <v>0.22704816136388772</v>
      </c>
      <c r="CP198" s="52">
        <f>CN198*CK203</f>
        <v>2.2338413992753172</v>
      </c>
      <c r="CQ198" s="226" t="str">
        <f t="shared" si="523"/>
        <v>Irrigation Efficiency</v>
      </c>
      <c r="CR198" s="125">
        <f>'Advance Control'!$F$160</f>
        <v>3.810563634115486E-2</v>
      </c>
      <c r="CS198" s="126">
        <f>CR198*CQ203</f>
        <v>3.9232839169762557E-2</v>
      </c>
      <c r="CT198" s="111">
        <f>'Advance Control'!$I$160</f>
        <v>0.18894252502273287</v>
      </c>
      <c r="CU198" s="51">
        <f t="shared" ref="CU198:CU199" si="564">(CR198+CT198)</f>
        <v>0.22704816136388772</v>
      </c>
      <c r="CV198" s="52">
        <f>CT198*CQ203</f>
        <v>0.19453163385543029</v>
      </c>
      <c r="CW198" s="226" t="str">
        <f t="shared" si="524"/>
        <v>Irrigation Efficiency</v>
      </c>
      <c r="CX198" s="125">
        <f>'Advance Control'!$F$160</f>
        <v>3.810563634115486E-2</v>
      </c>
      <c r="CY198" s="126">
        <f>CX198*CW203</f>
        <v>5.0362085636469267E-2</v>
      </c>
      <c r="CZ198" s="111">
        <f>'Advance Control'!$I$160</f>
        <v>0.18894252502273287</v>
      </c>
      <c r="DA198" s="51">
        <f t="shared" ref="DA198:DA199" si="565">(CX198+CZ198)</f>
        <v>0.22704816136388772</v>
      </c>
      <c r="DB198" s="52">
        <f>CZ198*CW203</f>
        <v>0.24971475454114472</v>
      </c>
      <c r="DC198" s="226" t="str">
        <f t="shared" si="525"/>
        <v>Irrigation Efficiency</v>
      </c>
      <c r="DD198" s="125">
        <f>'Advance Control'!$F$160</f>
        <v>3.810563634115486E-2</v>
      </c>
      <c r="DE198" s="126">
        <f>DD198*DC203</f>
        <v>1.7657465979037019E-2</v>
      </c>
      <c r="DF198" s="111">
        <f>'Advance Control'!$I$160</f>
        <v>0.18894252502273287</v>
      </c>
      <c r="DG198" s="51">
        <f t="shared" ref="DG198:DG199" si="566">(DD198+DF198)</f>
        <v>0.22704816136388772</v>
      </c>
      <c r="DH198" s="52">
        <f>DF198*DC203</f>
        <v>8.7552565130083998E-2</v>
      </c>
      <c r="DI198" s="226" t="str">
        <f t="shared" si="526"/>
        <v>Irrigation Efficiency</v>
      </c>
      <c r="DJ198" s="125">
        <f>'Advance Control'!$F$160</f>
        <v>3.810563634115486E-2</v>
      </c>
      <c r="DK198" s="126">
        <f>DJ198*DI203</f>
        <v>1.8125669932760789E-2</v>
      </c>
      <c r="DL198" s="111">
        <f>'Advance Control'!$I$160</f>
        <v>0.18894252502273287</v>
      </c>
      <c r="DM198" s="51">
        <f t="shared" ref="DM198:DM199" si="567">(DJ198+DL198)</f>
        <v>0.22704816136388772</v>
      </c>
      <c r="DN198" s="52">
        <f>DL198*DI203</f>
        <v>8.9874101935038309E-2</v>
      </c>
      <c r="DO198" s="226" t="str">
        <f t="shared" si="527"/>
        <v>Irrigation Efficiency</v>
      </c>
      <c r="DP198" s="125">
        <f>'Advance Control'!$F$160</f>
        <v>3.810563634115486E-2</v>
      </c>
      <c r="DQ198" s="126">
        <f>DP198*DO203</f>
        <v>1.7108401864997319E-2</v>
      </c>
      <c r="DR198" s="111">
        <f>'Advance Control'!$I$160</f>
        <v>0.18894252502273287</v>
      </c>
      <c r="DS198" s="51">
        <f t="shared" ref="DS198:DS199" si="568">(DP198+DR198)</f>
        <v>0.22704816136388772</v>
      </c>
      <c r="DT198" s="52">
        <f>DR198*DO203</f>
        <v>8.4830092287031436E-2</v>
      </c>
      <c r="DU198" s="226" t="str">
        <f t="shared" si="528"/>
        <v>Irrigation Efficiency</v>
      </c>
      <c r="DV198" s="125">
        <f>'Advance Control'!$F$160</f>
        <v>3.810563634115486E-2</v>
      </c>
      <c r="DW198" s="126">
        <f>DV198*DU203</f>
        <v>1.6958722925449268E-2</v>
      </c>
      <c r="DX198" s="111">
        <f>'Advance Control'!$I$160</f>
        <v>0.18894252502273287</v>
      </c>
      <c r="DY198" s="51">
        <f t="shared" ref="DY198:DY199" si="569">(DV198+DX198)</f>
        <v>0.22704816136388772</v>
      </c>
      <c r="DZ198" s="52">
        <f>DX198*DU203</f>
        <v>8.408792604874217E-2</v>
      </c>
      <c r="EA198" s="176">
        <f t="shared" si="553"/>
        <v>3.6343953384649232</v>
      </c>
      <c r="EB198" s="226" t="str">
        <f t="shared" si="529"/>
        <v>Irrigation Efficiency</v>
      </c>
      <c r="EC198" s="125">
        <f>'Advance Control'!$F$160</f>
        <v>3.810563634115486E-2</v>
      </c>
      <c r="ED198" s="126">
        <f>EC198*EB203</f>
        <v>0.59811540389167017</v>
      </c>
      <c r="EE198" s="111">
        <f>'Advance Control'!$I$160</f>
        <v>0.18894252502273287</v>
      </c>
      <c r="EF198" s="51">
        <f>(EC198+EE198)</f>
        <v>0.22704816136388772</v>
      </c>
      <c r="EG198" s="52">
        <f>EE198*EB203</f>
        <v>2.9656881636754453</v>
      </c>
      <c r="EH198" s="226" t="str">
        <f t="shared" si="530"/>
        <v>Irrigation Efficiency</v>
      </c>
      <c r="EI198" s="125">
        <f>'Advance Control'!$F$160</f>
        <v>3.810563634115486E-2</v>
      </c>
      <c r="EJ198" s="126">
        <f>EI198*EH203</f>
        <v>7.8133054239903202E-2</v>
      </c>
      <c r="EK198" s="111">
        <f>'Advance Control'!$I$160</f>
        <v>0.18894252502273287</v>
      </c>
      <c r="EL198" s="51">
        <f>(EI198+EK198)</f>
        <v>0.22704816136388772</v>
      </c>
      <c r="EM198" s="52">
        <f>EK198*EH203</f>
        <v>0.38741398840993729</v>
      </c>
      <c r="EN198" s="226" t="str">
        <f t="shared" si="531"/>
        <v>Irrigation Efficiency</v>
      </c>
      <c r="EO198" s="125">
        <f>'Advance Control'!$F$160</f>
        <v>3.810563634115486E-2</v>
      </c>
      <c r="EP198" s="126">
        <f>EO198*EN203</f>
        <v>0.44645996309223457</v>
      </c>
      <c r="EQ198" s="111">
        <f>'Advance Control'!$I$160</f>
        <v>0.18894252502273287</v>
      </c>
      <c r="ER198" s="51">
        <f>(EO198+EQ198)</f>
        <v>0.22704816136388772</v>
      </c>
      <c r="ES198" s="52">
        <f>EQ198*EN203</f>
        <v>2.2137216655557466</v>
      </c>
      <c r="ET198" s="226" t="str">
        <f t="shared" si="532"/>
        <v>Irrigation Efficiency</v>
      </c>
      <c r="EU198" s="125">
        <f>'Advance Control'!$F$160</f>
        <v>3.810563634115486E-2</v>
      </c>
      <c r="EV198" s="126">
        <f>EU198*ET203</f>
        <v>0.19034401716533747</v>
      </c>
      <c r="EW198" s="111">
        <f>'Advance Control'!$I$160</f>
        <v>0.18894252502273287</v>
      </c>
      <c r="EX198" s="51">
        <f>(EU198+EW198)</f>
        <v>0.22704816136388772</v>
      </c>
      <c r="EY198" s="52">
        <f>EW198*ET203</f>
        <v>0.94379946589022934</v>
      </c>
      <c r="EZ198" s="226" t="str">
        <f t="shared" si="533"/>
        <v>Irrigation Efficiency</v>
      </c>
      <c r="FA198" s="125">
        <f>'Advance Control'!$F$160</f>
        <v>3.810563634115486E-2</v>
      </c>
      <c r="FB198" s="126">
        <f>FA198*EZ203</f>
        <v>7.3491101832096381E-2</v>
      </c>
      <c r="FC198" s="111">
        <f>'Advance Control'!$I$160</f>
        <v>0.18894252502273287</v>
      </c>
      <c r="FD198" s="51">
        <f>(FA198+FC198)</f>
        <v>0.22704816136388772</v>
      </c>
      <c r="FE198" s="52">
        <f>FC198*EZ203</f>
        <v>0.36439738789671799</v>
      </c>
      <c r="FF198" s="226" t="str">
        <f t="shared" si="534"/>
        <v>Irrigation Efficiency</v>
      </c>
      <c r="FG198" s="125">
        <f>'Advance Control'!$F$160</f>
        <v>3.810563634115486E-2</v>
      </c>
      <c r="FH198" s="126">
        <f>FG198*FF203</f>
        <v>0.13285880682197981</v>
      </c>
      <c r="FI198" s="111">
        <f>'Advance Control'!$I$160</f>
        <v>0.18894252502273287</v>
      </c>
      <c r="FJ198" s="51">
        <f>(FG198+FI198)</f>
        <v>0.22704816136388772</v>
      </c>
      <c r="FK198" s="52">
        <f>FI198*FF203</f>
        <v>0.65876549620406022</v>
      </c>
      <c r="FL198" s="226" t="str">
        <f t="shared" si="535"/>
        <v>Irrigation Efficiency</v>
      </c>
      <c r="FM198" s="125">
        <f>'Advance Control'!$F$160</f>
        <v>3.810563634115486E-2</v>
      </c>
      <c r="FN198" s="126">
        <f>FM198*$FL$172</f>
        <v>5.3386682415412105E-2</v>
      </c>
      <c r="FO198" s="111">
        <f>'Advance Control'!$I$160</f>
        <v>0.18894252502273287</v>
      </c>
      <c r="FP198" s="51">
        <f>(FM198+FO198)</f>
        <v>0.22704816136388772</v>
      </c>
      <c r="FQ198" s="52">
        <f>FO198*FL203</f>
        <v>0.45890209323501341</v>
      </c>
      <c r="FR198" s="176">
        <f t="shared" si="554"/>
        <v>9.5654772903257843</v>
      </c>
      <c r="FS198" s="32"/>
      <c r="FT198" s="34"/>
      <c r="FU198" s="34"/>
      <c r="FV198" s="38"/>
      <c r="FW198" s="37"/>
    </row>
    <row r="199" spans="1:179" ht="12.6" customHeight="1">
      <c r="A199" s="1094"/>
      <c r="B199" s="195" t="s">
        <v>100</v>
      </c>
      <c r="C199" s="226" t="str">
        <f t="shared" si="508"/>
        <v>Nutrient Management</v>
      </c>
      <c r="D199" s="99"/>
      <c r="E199" s="100"/>
      <c r="F199" s="104"/>
      <c r="G199" s="55"/>
      <c r="H199" s="56"/>
      <c r="I199" s="226" t="str">
        <f t="shared" si="509"/>
        <v>Nutrient Management</v>
      </c>
      <c r="J199" s="102"/>
      <c r="K199" s="103"/>
      <c r="L199" s="106"/>
      <c r="M199" s="41"/>
      <c r="N199" s="42"/>
      <c r="O199" s="226" t="str">
        <f t="shared" si="510"/>
        <v>Nutrient Management</v>
      </c>
      <c r="P199" s="99"/>
      <c r="Q199" s="100"/>
      <c r="R199" s="104"/>
      <c r="S199" s="55"/>
      <c r="T199" s="56"/>
      <c r="U199" s="226" t="str">
        <f t="shared" si="511"/>
        <v>Nutrient Management</v>
      </c>
      <c r="V199" s="99"/>
      <c r="W199" s="100"/>
      <c r="X199" s="104"/>
      <c r="Y199" s="55"/>
      <c r="Z199" s="56"/>
      <c r="AA199" s="226" t="str">
        <f t="shared" si="512"/>
        <v>Nutrient Management</v>
      </c>
      <c r="AB199" s="99"/>
      <c r="AC199" s="100"/>
      <c r="AD199" s="104"/>
      <c r="AE199" s="55"/>
      <c r="AF199" s="56"/>
      <c r="AG199" s="226" t="str">
        <f t="shared" si="513"/>
        <v>Nutrient Management</v>
      </c>
      <c r="AH199" s="99"/>
      <c r="AI199" s="100"/>
      <c r="AJ199" s="104"/>
      <c r="AK199" s="55"/>
      <c r="AL199" s="56"/>
      <c r="AM199" s="226" t="str">
        <f t="shared" si="514"/>
        <v>Nutrient Management</v>
      </c>
      <c r="AN199" s="102"/>
      <c r="AO199" s="103"/>
      <c r="AP199" s="106"/>
      <c r="AQ199" s="41"/>
      <c r="AR199" s="42"/>
      <c r="AS199" s="176"/>
      <c r="AT199" s="226" t="str">
        <f t="shared" si="515"/>
        <v>Nutrient Management</v>
      </c>
      <c r="AU199" s="102"/>
      <c r="AV199" s="103"/>
      <c r="AW199" s="106"/>
      <c r="AX199" s="41"/>
      <c r="AY199" s="42"/>
      <c r="AZ199" s="226" t="str">
        <f t="shared" si="516"/>
        <v>Nutrient Management</v>
      </c>
      <c r="BA199" s="102"/>
      <c r="BB199" s="103"/>
      <c r="BC199" s="106"/>
      <c r="BD199" s="41"/>
      <c r="BE199" s="42"/>
      <c r="BF199" s="226" t="str">
        <f t="shared" si="517"/>
        <v>Nutrient Management</v>
      </c>
      <c r="BG199" s="102"/>
      <c r="BH199" s="103"/>
      <c r="BI199" s="106"/>
      <c r="BJ199" s="41"/>
      <c r="BK199" s="42"/>
      <c r="BL199" s="226" t="str">
        <f t="shared" si="518"/>
        <v>Nutrient Management</v>
      </c>
      <c r="BM199" s="99"/>
      <c r="BN199" s="100"/>
      <c r="BO199" s="104"/>
      <c r="BP199" s="55"/>
      <c r="BQ199" s="56"/>
      <c r="BR199" s="226" t="str">
        <f t="shared" si="519"/>
        <v>Nutrient Management</v>
      </c>
      <c r="BS199" s="99"/>
      <c r="BT199" s="100"/>
      <c r="BU199" s="104"/>
      <c r="BV199" s="55"/>
      <c r="BW199" s="56"/>
      <c r="BX199" s="226" t="str">
        <f t="shared" si="520"/>
        <v>Nutrient Management</v>
      </c>
      <c r="BY199" s="99"/>
      <c r="BZ199" s="100"/>
      <c r="CA199" s="104"/>
      <c r="CB199" s="55"/>
      <c r="CC199" s="56"/>
      <c r="CD199" s="226" t="str">
        <f t="shared" si="521"/>
        <v>Nutrient Management</v>
      </c>
      <c r="CE199" s="99"/>
      <c r="CF199" s="100"/>
      <c r="CG199" s="104"/>
      <c r="CH199" s="55"/>
      <c r="CI199" s="56"/>
      <c r="CJ199" s="176">
        <f t="shared" si="562"/>
        <v>0</v>
      </c>
      <c r="CK199" s="226" t="str">
        <f t="shared" si="522"/>
        <v>Nutrient Management</v>
      </c>
      <c r="CL199" s="125">
        <f>'Advance Control'!$F$161</f>
        <v>9.8619444215213861E-2</v>
      </c>
      <c r="CM199" s="126">
        <f>CL199*CK203</f>
        <v>1.1659640794731716</v>
      </c>
      <c r="CN199" s="111">
        <f>'Advance Control'!$I$161</f>
        <v>0.90138055578478604</v>
      </c>
      <c r="CO199" s="51">
        <f t="shared" si="563"/>
        <v>0.99999999999999989</v>
      </c>
      <c r="CP199" s="52">
        <f>CN199*CK203</f>
        <v>10.656897920526825</v>
      </c>
      <c r="CQ199" s="226" t="str">
        <f t="shared" si="523"/>
        <v>Nutrient Management</v>
      </c>
      <c r="CR199" s="125">
        <f>'Advance Control'!$F$161</f>
        <v>9.8619444215213861E-2</v>
      </c>
      <c r="CS199" s="126">
        <f>CR199*CQ203</f>
        <v>0.10153670599454409</v>
      </c>
      <c r="CT199" s="111">
        <f>'Advance Control'!$I$161</f>
        <v>0.90138055578478604</v>
      </c>
      <c r="CU199" s="51">
        <f t="shared" si="564"/>
        <v>0.99999999999999989</v>
      </c>
      <c r="CV199" s="52">
        <f>CT199*CQ203</f>
        <v>0.92804429400545563</v>
      </c>
      <c r="CW199" s="226" t="str">
        <f t="shared" si="524"/>
        <v>Nutrient Management</v>
      </c>
      <c r="CX199" s="125">
        <f>'Advance Control'!$F$161</f>
        <v>9.8619444215213861E-2</v>
      </c>
      <c r="CY199" s="126">
        <f>CX199*CW203</f>
        <v>0.1303397967303721</v>
      </c>
      <c r="CZ199" s="111">
        <f>'Advance Control'!$I$161</f>
        <v>0.90138055578478604</v>
      </c>
      <c r="DA199" s="51">
        <f t="shared" si="565"/>
        <v>0.99999999999999989</v>
      </c>
      <c r="DB199" s="52">
        <f>CZ199*CW203</f>
        <v>1.1913042032696275</v>
      </c>
      <c r="DC199" s="226" t="str">
        <f t="shared" si="525"/>
        <v>Nutrient Management</v>
      </c>
      <c r="DD199" s="125">
        <f>'Advance Control'!$F$161</f>
        <v>9.8619444215213861E-2</v>
      </c>
      <c r="DE199" s="126">
        <f>DD199*DC203</f>
        <v>4.5698475299334226E-2</v>
      </c>
      <c r="DF199" s="111">
        <f>'Advance Control'!$I$161</f>
        <v>0.90138055578478604</v>
      </c>
      <c r="DG199" s="51">
        <f t="shared" si="566"/>
        <v>0.99999999999999989</v>
      </c>
      <c r="DH199" s="52">
        <f>DF199*DC203</f>
        <v>0.41768352470066566</v>
      </c>
      <c r="DI199" s="226" t="str">
        <f t="shared" si="526"/>
        <v>Nutrient Management</v>
      </c>
      <c r="DJ199" s="125">
        <f>'Advance Control'!$F$161</f>
        <v>9.8619444215213861E-2</v>
      </c>
      <c r="DK199" s="126">
        <f>DJ199*DI203</f>
        <v>4.6910212410406556E-2</v>
      </c>
      <c r="DL199" s="111">
        <f>'Advance Control'!$I$161</f>
        <v>0.90138055578478604</v>
      </c>
      <c r="DM199" s="51">
        <f t="shared" si="567"/>
        <v>0.99999999999999989</v>
      </c>
      <c r="DN199" s="52">
        <f>DL199*DI203</f>
        <v>0.42875878758959335</v>
      </c>
      <c r="DO199" s="226" t="str">
        <f t="shared" si="527"/>
        <v>Nutrient Management</v>
      </c>
      <c r="DP199" s="125">
        <f>'Advance Control'!$F$161</f>
        <v>9.8619444215213861E-2</v>
      </c>
      <c r="DQ199" s="126">
        <f>DP199*DO203</f>
        <v>4.4277467727637208E-2</v>
      </c>
      <c r="DR199" s="111">
        <f>'Advance Control'!$I$161</f>
        <v>0.90138055578478604</v>
      </c>
      <c r="DS199" s="51">
        <f t="shared" si="568"/>
        <v>0.99999999999999989</v>
      </c>
      <c r="DT199" s="52">
        <f>DR199*DO203</f>
        <v>0.40469553227236271</v>
      </c>
      <c r="DU199" s="226" t="str">
        <f t="shared" si="528"/>
        <v>Nutrient Management</v>
      </c>
      <c r="DV199" s="125">
        <f>'Advance Control'!$F$161</f>
        <v>9.8619444215213861E-2</v>
      </c>
      <c r="DW199" s="126">
        <f>DV199*DU203</f>
        <v>4.3890090550759861E-2</v>
      </c>
      <c r="DX199" s="111">
        <f>'Advance Control'!$I$161</f>
        <v>0.90138055578478604</v>
      </c>
      <c r="DY199" s="51">
        <f t="shared" si="569"/>
        <v>0.99999999999999989</v>
      </c>
      <c r="DZ199" s="52">
        <f>DX199*DU203</f>
        <v>0.40115490944924015</v>
      </c>
      <c r="EA199" s="176">
        <f t="shared" si="553"/>
        <v>16.007155999999995</v>
      </c>
      <c r="EB199" s="226" t="str">
        <f t="shared" si="529"/>
        <v>Nutrient Management</v>
      </c>
      <c r="EC199" s="125">
        <f>'Advance Control'!$F$161</f>
        <v>9.8619444215213861E-2</v>
      </c>
      <c r="ED199" s="126">
        <f>EC199*EB203</f>
        <v>1.5479549581658292</v>
      </c>
      <c r="EE199" s="111">
        <f>'Advance Control'!$I$161</f>
        <v>0.90138055578478604</v>
      </c>
      <c r="EF199" s="51">
        <f t="shared" ref="EF199" si="570">(EC199+EE199)</f>
        <v>0.99999999999999989</v>
      </c>
      <c r="EG199" s="52">
        <f>EE199*EB203</f>
        <v>14.148290041834167</v>
      </c>
      <c r="EH199" s="226" t="str">
        <f t="shared" si="530"/>
        <v>Nutrient Management</v>
      </c>
      <c r="EI199" s="125">
        <f>'Advance Control'!$F$161</f>
        <v>9.8619444215213861E-2</v>
      </c>
      <c r="EJ199" s="126">
        <f>EI199*EH203</f>
        <v>0.20221256286053363</v>
      </c>
      <c r="EK199" s="111">
        <f>'Advance Control'!$I$161</f>
        <v>0.90138055578478604</v>
      </c>
      <c r="EL199" s="51">
        <f t="shared" ref="EL199" si="571">(EI199+EK199)</f>
        <v>0.99999999999999989</v>
      </c>
      <c r="EM199" s="52">
        <f>EK199*EH203</f>
        <v>1.8482204371394666</v>
      </c>
      <c r="EN199" s="226" t="str">
        <f t="shared" si="531"/>
        <v>Nutrient Management</v>
      </c>
      <c r="EO199" s="125">
        <f>'Advance Control'!$F$161</f>
        <v>9.8619444215213861E-2</v>
      </c>
      <c r="EP199" s="126">
        <f>EO199*EN203</f>
        <v>1.1554624893364704</v>
      </c>
      <c r="EQ199" s="111">
        <f>'Advance Control'!$I$161</f>
        <v>0.90138055578478604</v>
      </c>
      <c r="ER199" s="51">
        <f t="shared" ref="ER199" si="572">(EO199+EQ199)</f>
        <v>0.99999999999999989</v>
      </c>
      <c r="ES199" s="52">
        <f>EQ199*EN203</f>
        <v>10.560913510663527</v>
      </c>
      <c r="ET199" s="226" t="str">
        <f t="shared" si="532"/>
        <v>Nutrient Management</v>
      </c>
      <c r="EU199" s="125">
        <f>'Advance Control'!$F$161</f>
        <v>9.8619444215213861E-2</v>
      </c>
      <c r="EV199" s="126">
        <f>EU199*ET203</f>
        <v>0.49262059330217711</v>
      </c>
      <c r="EW199" s="111">
        <f>'Advance Control'!$I$161</f>
        <v>0.90138055578478604</v>
      </c>
      <c r="EX199" s="51">
        <f t="shared" ref="EX199" si="573">(EU199+EW199)</f>
        <v>0.99999999999999989</v>
      </c>
      <c r="EY199" s="52">
        <f>EW199*ET203</f>
        <v>4.5025464066978218</v>
      </c>
      <c r="EZ199" s="226" t="str">
        <f t="shared" si="533"/>
        <v>Nutrient Management</v>
      </c>
      <c r="FA199" s="125">
        <f>'Advance Control'!$F$161</f>
        <v>9.8619444215213861E-2</v>
      </c>
      <c r="FB199" s="126">
        <f>FA199*EZ203</f>
        <v>0.1901989394051247</v>
      </c>
      <c r="FC199" s="111">
        <f>'Advance Control'!$I$161</f>
        <v>0.90138055578478604</v>
      </c>
      <c r="FD199" s="51">
        <f t="shared" ref="FD199" si="574">(FA199+FC199)</f>
        <v>0.99999999999999989</v>
      </c>
      <c r="FE199" s="52">
        <f>FC199*EZ203</f>
        <v>1.7384160605948753</v>
      </c>
      <c r="FF199" s="226" t="str">
        <f t="shared" si="534"/>
        <v>Nutrient Management</v>
      </c>
      <c r="FG199" s="125">
        <f>'Advance Control'!$F$161</f>
        <v>9.8619444215213861E-2</v>
      </c>
      <c r="FH199" s="126">
        <f>FG199*FF203</f>
        <v>0.34384576524521093</v>
      </c>
      <c r="FI199" s="111">
        <f>'Advance Control'!$I$161</f>
        <v>0.90138055578478604</v>
      </c>
      <c r="FJ199" s="51">
        <f t="shared" ref="FJ199" si="575">(FG199+FI199)</f>
        <v>0.99999999999999989</v>
      </c>
      <c r="FK199" s="52">
        <f>FI199*FF203</f>
        <v>3.1427462347547888</v>
      </c>
      <c r="FL199" s="226" t="str">
        <f t="shared" si="535"/>
        <v>Nutrient Management</v>
      </c>
      <c r="FM199" s="125">
        <f>'Advance Control'!$F$161</f>
        <v>9.8619444215213861E-2</v>
      </c>
      <c r="FN199" s="126">
        <f>FM199*$FL$172</f>
        <v>0.13816761649551051</v>
      </c>
      <c r="FO199" s="111">
        <f>'Advance Control'!$I$161</f>
        <v>0.90138055578478604</v>
      </c>
      <c r="FP199" s="51">
        <f t="shared" ref="FP199" si="576">(FM199+FO199)</f>
        <v>0.99999999999999989</v>
      </c>
      <c r="FQ199" s="52">
        <f>FO199*FL203</f>
        <v>2.1892658828456422</v>
      </c>
      <c r="FR199" s="176">
        <f t="shared" si="554"/>
        <v>42.200861499341137</v>
      </c>
      <c r="FS199" s="34"/>
      <c r="FT199" s="34"/>
      <c r="FU199" s="34"/>
      <c r="FV199" s="33"/>
      <c r="FW199" s="37"/>
    </row>
    <row r="200" spans="1:179" ht="12.6" customHeight="1">
      <c r="A200" s="1094"/>
      <c r="B200" s="195" t="s">
        <v>690</v>
      </c>
      <c r="C200" s="226" t="str">
        <f t="shared" si="508"/>
        <v>Boreal Forest Restoration</v>
      </c>
      <c r="D200" s="99"/>
      <c r="E200" s="100"/>
      <c r="F200" s="104"/>
      <c r="G200" s="55"/>
      <c r="H200" s="56"/>
      <c r="I200" s="226" t="str">
        <f t="shared" si="509"/>
        <v>Boreal Forest Restoration</v>
      </c>
      <c r="J200" s="102"/>
      <c r="K200" s="103"/>
      <c r="L200" s="106"/>
      <c r="M200" s="41"/>
      <c r="N200" s="42"/>
      <c r="O200" s="226" t="str">
        <f t="shared" si="510"/>
        <v>Boreal Forest Restoration</v>
      </c>
      <c r="P200" s="99"/>
      <c r="Q200" s="100"/>
      <c r="R200" s="104"/>
      <c r="S200" s="55"/>
      <c r="T200" s="56"/>
      <c r="U200" s="226" t="str">
        <f t="shared" si="511"/>
        <v>Boreal Forest Restoration</v>
      </c>
      <c r="V200" s="99"/>
      <c r="W200" s="100"/>
      <c r="X200" s="104"/>
      <c r="Y200" s="55"/>
      <c r="Z200" s="56"/>
      <c r="AA200" s="226" t="str">
        <f t="shared" si="512"/>
        <v>Boreal Forest Restoration</v>
      </c>
      <c r="AB200" s="102"/>
      <c r="AC200" s="103"/>
      <c r="AD200" s="106"/>
      <c r="AE200" s="41"/>
      <c r="AF200" s="42"/>
      <c r="AG200" s="226" t="str">
        <f t="shared" si="513"/>
        <v>Boreal Forest Restoration</v>
      </c>
      <c r="AH200" s="102"/>
      <c r="AI200" s="103"/>
      <c r="AJ200" s="106"/>
      <c r="AK200" s="41"/>
      <c r="AL200" s="42"/>
      <c r="AM200" s="226" t="str">
        <f t="shared" si="514"/>
        <v>Boreal Forest Restoration</v>
      </c>
      <c r="AN200" s="102"/>
      <c r="AO200" s="103"/>
      <c r="AP200" s="106"/>
      <c r="AQ200" s="41"/>
      <c r="AR200" s="42"/>
      <c r="AS200" s="176"/>
      <c r="AT200" s="226" t="str">
        <f t="shared" si="515"/>
        <v>Boreal Forest Restoration</v>
      </c>
      <c r="AU200" s="102"/>
      <c r="AV200" s="103"/>
      <c r="AW200" s="106"/>
      <c r="AX200" s="41"/>
      <c r="AY200" s="42"/>
      <c r="AZ200" s="226" t="str">
        <f t="shared" si="516"/>
        <v>Boreal Forest Restoration</v>
      </c>
      <c r="BA200" s="102"/>
      <c r="BB200" s="103"/>
      <c r="BC200" s="106"/>
      <c r="BD200" s="41"/>
      <c r="BE200" s="42"/>
      <c r="BF200" s="226" t="str">
        <f t="shared" si="517"/>
        <v>Boreal Forest Restoration</v>
      </c>
      <c r="BG200" s="102"/>
      <c r="BH200" s="103"/>
      <c r="BI200" s="106"/>
      <c r="BJ200" s="41"/>
      <c r="BK200" s="42"/>
      <c r="BL200" s="226" t="str">
        <f t="shared" si="518"/>
        <v>Boreal Forest Restoration</v>
      </c>
      <c r="BM200" s="99"/>
      <c r="BN200" s="100"/>
      <c r="BO200" s="104"/>
      <c r="BP200" s="55"/>
      <c r="BQ200" s="56"/>
      <c r="BR200" s="226" t="str">
        <f t="shared" si="519"/>
        <v>Boreal Forest Restoration</v>
      </c>
      <c r="BS200" s="99"/>
      <c r="BT200" s="100"/>
      <c r="BU200" s="106"/>
      <c r="BV200" s="41"/>
      <c r="BW200" s="42"/>
      <c r="BX200" s="226" t="str">
        <f t="shared" si="520"/>
        <v>Boreal Forest Restoration</v>
      </c>
      <c r="BY200" s="99"/>
      <c r="BZ200" s="100"/>
      <c r="CA200" s="104"/>
      <c r="CB200" s="55"/>
      <c r="CC200" s="56"/>
      <c r="CD200" s="226" t="str">
        <f t="shared" si="521"/>
        <v>Boreal Forest Restoration</v>
      </c>
      <c r="CE200" s="99"/>
      <c r="CF200" s="100"/>
      <c r="CG200" s="104"/>
      <c r="CH200" s="55"/>
      <c r="CI200" s="56"/>
      <c r="CJ200" s="176">
        <f t="shared" si="562"/>
        <v>0</v>
      </c>
      <c r="CK200" s="226" t="str">
        <f t="shared" si="522"/>
        <v>Boreal Forest Restoration</v>
      </c>
      <c r="CL200" s="125"/>
      <c r="CM200" s="126"/>
      <c r="CN200" s="111"/>
      <c r="CO200" s="51"/>
      <c r="CP200" s="52"/>
      <c r="CQ200" s="226" t="str">
        <f t="shared" si="523"/>
        <v>Boreal Forest Restoration</v>
      </c>
      <c r="CR200" s="125"/>
      <c r="CS200" s="126"/>
      <c r="CT200" s="111"/>
      <c r="CU200" s="51"/>
      <c r="CV200" s="52"/>
      <c r="CW200" s="226" t="str">
        <f t="shared" si="524"/>
        <v>Boreal Forest Restoration</v>
      </c>
      <c r="CX200" s="125"/>
      <c r="CY200" s="126"/>
      <c r="CZ200" s="111"/>
      <c r="DA200" s="51"/>
      <c r="DB200" s="52"/>
      <c r="DC200" s="226" t="str">
        <f t="shared" si="525"/>
        <v>Boreal Forest Restoration</v>
      </c>
      <c r="DD200" s="125"/>
      <c r="DE200" s="126"/>
      <c r="DF200" s="111"/>
      <c r="DG200" s="51"/>
      <c r="DH200" s="52"/>
      <c r="DI200" s="226" t="str">
        <f t="shared" si="526"/>
        <v>Boreal Forest Restoration</v>
      </c>
      <c r="DJ200" s="125"/>
      <c r="DK200" s="126"/>
      <c r="DL200" s="111"/>
      <c r="DM200" s="51"/>
      <c r="DN200" s="52"/>
      <c r="DO200" s="226" t="str">
        <f t="shared" si="527"/>
        <v>Boreal Forest Restoration</v>
      </c>
      <c r="DP200" s="125"/>
      <c r="DQ200" s="126"/>
      <c r="DR200" s="111"/>
      <c r="DS200" s="51"/>
      <c r="DT200" s="52"/>
      <c r="DU200" s="226" t="str">
        <f t="shared" si="528"/>
        <v>Boreal Forest Restoration</v>
      </c>
      <c r="DV200" s="125"/>
      <c r="DW200" s="126"/>
      <c r="DX200" s="111"/>
      <c r="DY200" s="51"/>
      <c r="DZ200" s="52"/>
      <c r="EA200" s="176">
        <f t="shared" si="553"/>
        <v>0</v>
      </c>
      <c r="EB200" s="226" t="str">
        <f t="shared" si="529"/>
        <v>Boreal Forest Restoration</v>
      </c>
      <c r="EC200" s="125"/>
      <c r="ED200" s="126"/>
      <c r="EE200" s="111"/>
      <c r="EF200" s="51"/>
      <c r="EG200" s="52"/>
      <c r="EH200" s="226" t="str">
        <f t="shared" si="530"/>
        <v>Boreal Forest Restoration</v>
      </c>
      <c r="EI200" s="125"/>
      <c r="EJ200" s="126"/>
      <c r="EK200" s="111"/>
      <c r="EL200" s="51"/>
      <c r="EM200" s="52"/>
      <c r="EN200" s="226" t="str">
        <f t="shared" si="531"/>
        <v>Boreal Forest Restoration</v>
      </c>
      <c r="EO200" s="125"/>
      <c r="EP200" s="126"/>
      <c r="EQ200" s="111"/>
      <c r="ER200" s="51"/>
      <c r="ES200" s="52"/>
      <c r="ET200" s="226" t="str">
        <f t="shared" si="532"/>
        <v>Boreal Forest Restoration</v>
      </c>
      <c r="EU200" s="125"/>
      <c r="EV200" s="126"/>
      <c r="EW200" s="111"/>
      <c r="EX200" s="51"/>
      <c r="EY200" s="52"/>
      <c r="EZ200" s="226" t="str">
        <f t="shared" si="533"/>
        <v>Boreal Forest Restoration</v>
      </c>
      <c r="FA200" s="125"/>
      <c r="FB200" s="126"/>
      <c r="FC200" s="111"/>
      <c r="FD200" s="51"/>
      <c r="FE200" s="52"/>
      <c r="FF200" s="226" t="str">
        <f t="shared" si="534"/>
        <v>Boreal Forest Restoration</v>
      </c>
      <c r="FG200" s="125"/>
      <c r="FH200" s="126"/>
      <c r="FI200" s="111"/>
      <c r="FJ200" s="51"/>
      <c r="FK200" s="52"/>
      <c r="FL200" s="226" t="str">
        <f t="shared" si="535"/>
        <v>Boreal Forest Restoration</v>
      </c>
      <c r="FM200" s="125"/>
      <c r="FN200" s="126"/>
      <c r="FO200" s="111"/>
      <c r="FP200" s="51"/>
      <c r="FQ200" s="52"/>
      <c r="FR200" s="176">
        <f t="shared" si="554"/>
        <v>0</v>
      </c>
      <c r="FS200" s="34"/>
      <c r="FT200" s="34"/>
      <c r="FU200" s="34"/>
      <c r="FV200" s="33"/>
      <c r="FW200" s="37"/>
    </row>
    <row r="201" spans="1:179" ht="12.6" customHeight="1" thickBot="1">
      <c r="A201" s="1094"/>
      <c r="B201" s="195" t="s">
        <v>549</v>
      </c>
      <c r="C201" s="226" t="str">
        <f>$B201</f>
        <v>Sustainable Intensification</v>
      </c>
      <c r="D201" s="102"/>
      <c r="E201" s="103"/>
      <c r="F201" s="106"/>
      <c r="G201" s="41"/>
      <c r="H201" s="42"/>
      <c r="I201" s="226" t="str">
        <f>$B201</f>
        <v>Sustainable Intensification</v>
      </c>
      <c r="J201" s="102"/>
      <c r="K201" s="103"/>
      <c r="L201" s="106"/>
      <c r="M201" s="41"/>
      <c r="N201" s="42"/>
      <c r="O201" s="226" t="str">
        <f>$B201</f>
        <v>Sustainable Intensification</v>
      </c>
      <c r="P201" s="99"/>
      <c r="Q201" s="100"/>
      <c r="R201" s="104"/>
      <c r="S201" s="55"/>
      <c r="T201" s="56"/>
      <c r="U201" s="226" t="str">
        <f>$B201</f>
        <v>Sustainable Intensification</v>
      </c>
      <c r="V201" s="102"/>
      <c r="W201" s="103"/>
      <c r="X201" s="106"/>
      <c r="Y201" s="41"/>
      <c r="Z201" s="42"/>
      <c r="AA201" s="226" t="str">
        <f>$B201</f>
        <v>Sustainable Intensification</v>
      </c>
      <c r="AB201" s="102"/>
      <c r="AC201" s="103"/>
      <c r="AD201" s="106"/>
      <c r="AE201" s="41"/>
      <c r="AF201" s="42"/>
      <c r="AG201" s="226" t="str">
        <f>$B201</f>
        <v>Sustainable Intensification</v>
      </c>
      <c r="AH201" s="102"/>
      <c r="AI201" s="103"/>
      <c r="AJ201" s="106"/>
      <c r="AK201" s="41"/>
      <c r="AL201" s="42"/>
      <c r="AM201" s="226" t="str">
        <f>$B201</f>
        <v>Sustainable Intensification</v>
      </c>
      <c r="AN201" s="102"/>
      <c r="AO201" s="103"/>
      <c r="AP201" s="106"/>
      <c r="AQ201" s="41"/>
      <c r="AR201" s="42"/>
      <c r="AS201" s="176"/>
      <c r="AT201" s="226" t="str">
        <f>$B201</f>
        <v>Sustainable Intensification</v>
      </c>
      <c r="AU201" s="102"/>
      <c r="AV201" s="103"/>
      <c r="AW201" s="106"/>
      <c r="AX201" s="41"/>
      <c r="AY201" s="42"/>
      <c r="AZ201" s="226" t="str">
        <f>$B201</f>
        <v>Sustainable Intensification</v>
      </c>
      <c r="BA201" s="102"/>
      <c r="BB201" s="103"/>
      <c r="BC201" s="106"/>
      <c r="BD201" s="41"/>
      <c r="BE201" s="42"/>
      <c r="BF201" s="226" t="str">
        <f>$B201</f>
        <v>Sustainable Intensification</v>
      </c>
      <c r="BG201" s="102"/>
      <c r="BH201" s="103"/>
      <c r="BI201" s="106"/>
      <c r="BJ201" s="41"/>
      <c r="BK201" s="42"/>
      <c r="BL201" s="226" t="str">
        <f>$B201</f>
        <v>Sustainable Intensification</v>
      </c>
      <c r="BM201" s="102"/>
      <c r="BN201" s="103"/>
      <c r="BO201" s="106"/>
      <c r="BP201" s="41"/>
      <c r="BQ201" s="42"/>
      <c r="BR201" s="226" t="str">
        <f>$B201</f>
        <v>Sustainable Intensification</v>
      </c>
      <c r="BS201" s="102"/>
      <c r="BT201" s="103"/>
      <c r="BU201" s="106"/>
      <c r="BV201" s="41"/>
      <c r="BW201" s="42"/>
      <c r="BX201" s="226" t="str">
        <f>$B201</f>
        <v>Sustainable Intensification</v>
      </c>
      <c r="BY201" s="102"/>
      <c r="BZ201" s="103"/>
      <c r="CA201" s="106"/>
      <c r="CB201" s="41"/>
      <c r="CC201" s="42"/>
      <c r="CD201" s="226" t="str">
        <f>$B201</f>
        <v>Sustainable Intensification</v>
      </c>
      <c r="CE201" s="102"/>
      <c r="CF201" s="103"/>
      <c r="CG201" s="106"/>
      <c r="CH201" s="41"/>
      <c r="CI201" s="42"/>
      <c r="CJ201" s="176">
        <f t="shared" si="562"/>
        <v>0</v>
      </c>
      <c r="CK201" s="226" t="str">
        <f>$B201</f>
        <v>Sustainable Intensification</v>
      </c>
      <c r="CL201" s="102"/>
      <c r="CM201" s="103"/>
      <c r="CN201" s="106"/>
      <c r="CO201" s="41"/>
      <c r="CP201" s="42"/>
      <c r="CQ201" s="226" t="str">
        <f>$B201</f>
        <v>Sustainable Intensification</v>
      </c>
      <c r="CR201" s="102"/>
      <c r="CS201" s="103"/>
      <c r="CT201" s="106"/>
      <c r="CU201" s="41"/>
      <c r="CV201" s="42"/>
      <c r="CW201" s="226" t="str">
        <f>$B201</f>
        <v>Sustainable Intensification</v>
      </c>
      <c r="CX201" s="102"/>
      <c r="CY201" s="103"/>
      <c r="CZ201" s="106"/>
      <c r="DA201" s="41"/>
      <c r="DB201" s="42"/>
      <c r="DC201" s="226" t="str">
        <f>$B201</f>
        <v>Sustainable Intensification</v>
      </c>
      <c r="DD201" s="102"/>
      <c r="DE201" s="103"/>
      <c r="DF201" s="106"/>
      <c r="DG201" s="41"/>
      <c r="DH201" s="42"/>
      <c r="DI201" s="226" t="str">
        <f>$B201</f>
        <v>Sustainable Intensification</v>
      </c>
      <c r="DJ201" s="102"/>
      <c r="DK201" s="103"/>
      <c r="DL201" s="106"/>
      <c r="DM201" s="41"/>
      <c r="DN201" s="42"/>
      <c r="DO201" s="226" t="str">
        <f>$B201</f>
        <v>Sustainable Intensification</v>
      </c>
      <c r="DP201" s="102"/>
      <c r="DQ201" s="103"/>
      <c r="DR201" s="106"/>
      <c r="DS201" s="41"/>
      <c r="DT201" s="42"/>
      <c r="DU201" s="226" t="str">
        <f>$B201</f>
        <v>Sustainable Intensification</v>
      </c>
      <c r="DV201" s="102"/>
      <c r="DW201" s="103"/>
      <c r="DX201" s="106"/>
      <c r="DY201" s="41"/>
      <c r="DZ201" s="42"/>
      <c r="EA201" s="176">
        <f t="shared" ref="EA201" si="577">SUM(CM201+CS201+CY201+DE201+DK201+DQ201+DW201)+SUM(CP201+CV201+DB201+DH201+DN201+DT201+DZ201)</f>
        <v>0</v>
      </c>
      <c r="EB201" s="226" t="str">
        <f>$B201</f>
        <v>Sustainable Intensification</v>
      </c>
      <c r="EC201" s="102"/>
      <c r="ED201" s="103"/>
      <c r="EE201" s="106"/>
      <c r="EF201" s="41"/>
      <c r="EG201" s="42"/>
      <c r="EH201" s="226" t="str">
        <f>$B201</f>
        <v>Sustainable Intensification</v>
      </c>
      <c r="EI201" s="102"/>
      <c r="EJ201" s="103"/>
      <c r="EK201" s="106"/>
      <c r="EL201" s="41"/>
      <c r="EM201" s="42"/>
      <c r="EN201" s="226" t="str">
        <f>$B201</f>
        <v>Sustainable Intensification</v>
      </c>
      <c r="EO201" s="102"/>
      <c r="EP201" s="103"/>
      <c r="EQ201" s="106"/>
      <c r="ER201" s="41"/>
      <c r="ES201" s="42"/>
      <c r="ET201" s="226" t="str">
        <f>$B201</f>
        <v>Sustainable Intensification</v>
      </c>
      <c r="EU201" s="102"/>
      <c r="EV201" s="103"/>
      <c r="EW201" s="106"/>
      <c r="EX201" s="41"/>
      <c r="EY201" s="42"/>
      <c r="EZ201" s="226" t="str">
        <f>$B201</f>
        <v>Sustainable Intensification</v>
      </c>
      <c r="FA201" s="102"/>
      <c r="FB201" s="103"/>
      <c r="FC201" s="106"/>
      <c r="FD201" s="41"/>
      <c r="FE201" s="42"/>
      <c r="FF201" s="226" t="str">
        <f>$B201</f>
        <v>Sustainable Intensification</v>
      </c>
      <c r="FG201" s="102"/>
      <c r="FH201" s="103"/>
      <c r="FI201" s="106"/>
      <c r="FJ201" s="41"/>
      <c r="FK201" s="42"/>
      <c r="FL201" s="226" t="str">
        <f>$B201</f>
        <v>Sustainable Intensification</v>
      </c>
      <c r="FM201" s="102"/>
      <c r="FN201" s="103"/>
      <c r="FO201" s="106"/>
      <c r="FP201" s="41"/>
      <c r="FQ201" s="42"/>
      <c r="FR201" s="176">
        <f t="shared" si="554"/>
        <v>0</v>
      </c>
      <c r="FS201" s="32"/>
      <c r="FT201" s="34"/>
      <c r="FU201" s="34"/>
      <c r="FV201" s="33"/>
      <c r="FW201" s="37"/>
    </row>
    <row r="202" spans="1:179" s="135" customFormat="1" ht="12.6" customHeight="1" thickBot="1">
      <c r="A202" s="1094"/>
      <c r="B202" s="220"/>
      <c r="C202" s="231" t="s">
        <v>0</v>
      </c>
      <c r="D202" s="134"/>
      <c r="E202" s="158" t="s">
        <v>71</v>
      </c>
      <c r="F202" s="159"/>
      <c r="G202" s="160">
        <f>1-SUM(G175:G201)</f>
        <v>1</v>
      </c>
      <c r="H202" s="137"/>
      <c r="I202" s="226" t="s">
        <v>0</v>
      </c>
      <c r="J202" s="134"/>
      <c r="K202" s="158" t="s">
        <v>71</v>
      </c>
      <c r="L202" s="159"/>
      <c r="M202" s="160">
        <f>1-SUM(M175:M201)</f>
        <v>1</v>
      </c>
      <c r="N202" s="137"/>
      <c r="O202" s="226" t="s">
        <v>0</v>
      </c>
      <c r="P202" s="134"/>
      <c r="Q202" s="158" t="s">
        <v>71</v>
      </c>
      <c r="R202" s="159"/>
      <c r="S202" s="160">
        <f>1-SUM(S175:S201)</f>
        <v>1</v>
      </c>
      <c r="T202" s="137"/>
      <c r="U202" s="226" t="s">
        <v>0</v>
      </c>
      <c r="V202" s="134"/>
      <c r="W202" s="158" t="s">
        <v>71</v>
      </c>
      <c r="X202" s="159"/>
      <c r="Y202" s="160">
        <f>1-SUM(Y175:Y201)</f>
        <v>1</v>
      </c>
      <c r="Z202" s="137"/>
      <c r="AA202" s="226" t="s">
        <v>0</v>
      </c>
      <c r="AB202" s="134"/>
      <c r="AC202" s="158" t="s">
        <v>71</v>
      </c>
      <c r="AD202" s="159"/>
      <c r="AE202" s="160">
        <f>1-SUM(AE175:AE201)</f>
        <v>1</v>
      </c>
      <c r="AF202" s="137"/>
      <c r="AG202" s="226" t="s">
        <v>0</v>
      </c>
      <c r="AH202" s="134"/>
      <c r="AI202" s="158" t="s">
        <v>71</v>
      </c>
      <c r="AJ202" s="159"/>
      <c r="AK202" s="160">
        <f>1-SUM(AK175:AK201)</f>
        <v>1</v>
      </c>
      <c r="AL202" s="137"/>
      <c r="AM202" s="226" t="s">
        <v>0</v>
      </c>
      <c r="AN202" s="134"/>
      <c r="AO202" s="158" t="s">
        <v>71</v>
      </c>
      <c r="AP202" s="159"/>
      <c r="AQ202" s="160">
        <f>1-SUM(AQ175:AQ201)</f>
        <v>1</v>
      </c>
      <c r="AR202" s="137"/>
      <c r="AS202" s="176"/>
      <c r="AT202" s="226" t="s">
        <v>0</v>
      </c>
      <c r="AU202" s="134"/>
      <c r="AV202" s="133" t="s">
        <v>71</v>
      </c>
      <c r="AX202" s="136">
        <f>1-SUM(AX175:AX201)</f>
        <v>1</v>
      </c>
      <c r="AY202" s="137"/>
      <c r="AZ202" s="226" t="s">
        <v>0</v>
      </c>
      <c r="BA202" s="134"/>
      <c r="BB202" s="133" t="s">
        <v>71</v>
      </c>
      <c r="BD202" s="136">
        <f>1-SUM(BD175:BD201)</f>
        <v>1</v>
      </c>
      <c r="BE202" s="137"/>
      <c r="BF202" s="226" t="s">
        <v>0</v>
      </c>
      <c r="BG202" s="134"/>
      <c r="BH202" s="133" t="s">
        <v>71</v>
      </c>
      <c r="BJ202" s="136">
        <f>1-SUM(BJ175:BJ201)</f>
        <v>1</v>
      </c>
      <c r="BK202" s="137"/>
      <c r="BL202" s="226" t="s">
        <v>0</v>
      </c>
      <c r="BM202" s="134"/>
      <c r="BN202" s="133" t="s">
        <v>71</v>
      </c>
      <c r="BP202" s="136">
        <f>1-SUM(BP175:BP201)</f>
        <v>1</v>
      </c>
      <c r="BQ202" s="137"/>
      <c r="BR202" s="226" t="s">
        <v>0</v>
      </c>
      <c r="BS202" s="134"/>
      <c r="BT202" s="133" t="s">
        <v>71</v>
      </c>
      <c r="BV202" s="136">
        <f>1-SUM(BV175:BV201)</f>
        <v>1</v>
      </c>
      <c r="BW202" s="137"/>
      <c r="BX202" s="226" t="s">
        <v>0</v>
      </c>
      <c r="BY202" s="134"/>
      <c r="BZ202" s="133" t="s">
        <v>71</v>
      </c>
      <c r="CB202" s="136">
        <f>1-SUM(CB175:CB201)</f>
        <v>1</v>
      </c>
      <c r="CC202" s="137"/>
      <c r="CD202" s="226" t="s">
        <v>0</v>
      </c>
      <c r="CE202" s="134"/>
      <c r="CF202" s="133" t="s">
        <v>71</v>
      </c>
      <c r="CH202" s="136">
        <f>1-SUM(CH175:CH201)</f>
        <v>1</v>
      </c>
      <c r="CI202" s="137"/>
      <c r="CJ202" s="176"/>
      <c r="CK202" s="226" t="s">
        <v>0</v>
      </c>
      <c r="CL202" s="134"/>
      <c r="CM202" s="133" t="s">
        <v>71</v>
      </c>
      <c r="CO202" s="136">
        <f>1-SUM(CO173:CO201)</f>
        <v>-0.80811491059236351</v>
      </c>
      <c r="CP202" s="137"/>
      <c r="CQ202" s="226" t="s">
        <v>0</v>
      </c>
      <c r="CR202" s="134"/>
      <c r="CS202" s="133" t="s">
        <v>71</v>
      </c>
      <c r="CU202" s="136">
        <f>1-SUM(CU173:CU201)</f>
        <v>-0.80811491059236351</v>
      </c>
      <c r="CV202" s="137"/>
      <c r="CW202" s="226" t="s">
        <v>0</v>
      </c>
      <c r="CX202" s="134"/>
      <c r="CY202" s="133" t="s">
        <v>71</v>
      </c>
      <c r="DA202" s="136">
        <f>1-SUM(DA173:DA201)</f>
        <v>-0.80811491059236351</v>
      </c>
      <c r="DB202" s="137"/>
      <c r="DC202" s="226" t="s">
        <v>0</v>
      </c>
      <c r="DD202" s="134"/>
      <c r="DE202" s="133" t="s">
        <v>71</v>
      </c>
      <c r="DG202" s="136">
        <f>1-SUM(DG173:DG201)</f>
        <v>-0.2270481613638875</v>
      </c>
      <c r="DH202" s="137"/>
      <c r="DI202" s="226" t="s">
        <v>0</v>
      </c>
      <c r="DJ202" s="134"/>
      <c r="DK202" s="133" t="s">
        <v>71</v>
      </c>
      <c r="DM202" s="136">
        <f>1-SUM(DM173:DM201)</f>
        <v>-0.2270481613638875</v>
      </c>
      <c r="DN202" s="137"/>
      <c r="DO202" s="226" t="s">
        <v>0</v>
      </c>
      <c r="DP202" s="134"/>
      <c r="DQ202" s="133" t="s">
        <v>71</v>
      </c>
      <c r="DS202" s="136">
        <f>1-SUM(DS173:DS201)</f>
        <v>-0.2270481613638875</v>
      </c>
      <c r="DT202" s="137"/>
      <c r="DU202" s="226" t="s">
        <v>0</v>
      </c>
      <c r="DV202" s="134"/>
      <c r="DW202" s="133" t="s">
        <v>71</v>
      </c>
      <c r="DY202" s="136">
        <f>1-SUM(DY173:DY201)</f>
        <v>-0.2270481613638875</v>
      </c>
      <c r="DZ202" s="137"/>
      <c r="EA202" s="176"/>
      <c r="EB202" s="226" t="s">
        <v>0</v>
      </c>
      <c r="EC202" s="134"/>
      <c r="ED202" s="133" t="s">
        <v>71</v>
      </c>
      <c r="EF202" s="136">
        <f>1-SUM(EF173:EF201)</f>
        <v>-0.80811491059236351</v>
      </c>
      <c r="EG202" s="137"/>
      <c r="EH202" s="226" t="s">
        <v>0</v>
      </c>
      <c r="EI202" s="134"/>
      <c r="EJ202" s="133" t="s">
        <v>71</v>
      </c>
      <c r="EL202" s="136">
        <f>1-SUM(EL173:EL201)</f>
        <v>-0.80811491059236351</v>
      </c>
      <c r="EM202" s="137"/>
      <c r="EN202" s="226" t="s">
        <v>0</v>
      </c>
      <c r="EO202" s="134"/>
      <c r="EP202" s="133" t="s">
        <v>71</v>
      </c>
      <c r="ER202" s="136">
        <f>1-SUM(ER173:ER201)</f>
        <v>-0.80811491059236351</v>
      </c>
      <c r="ES202" s="137"/>
      <c r="ET202" s="226" t="s">
        <v>0</v>
      </c>
      <c r="EU202" s="134"/>
      <c r="EV202" s="133" t="s">
        <v>71</v>
      </c>
      <c r="EX202" s="136">
        <f>1-SUM(EX173:EX201)</f>
        <v>-0.2270481613638875</v>
      </c>
      <c r="EY202" s="137"/>
      <c r="EZ202" s="226" t="s">
        <v>0</v>
      </c>
      <c r="FA202" s="134"/>
      <c r="FB202" s="133" t="s">
        <v>71</v>
      </c>
      <c r="FD202" s="136">
        <f>1-SUM(FD173:FD201)</f>
        <v>-0.2270481613638875</v>
      </c>
      <c r="FE202" s="137"/>
      <c r="FF202" s="226" t="s">
        <v>0</v>
      </c>
      <c r="FG202" s="134"/>
      <c r="FH202" s="133" t="s">
        <v>71</v>
      </c>
      <c r="FJ202" s="136">
        <f>1-SUM(FJ173:FJ201)</f>
        <v>-0.2270481613638875</v>
      </c>
      <c r="FK202" s="137"/>
      <c r="FL202" s="226" t="s">
        <v>0</v>
      </c>
      <c r="FM202" s="134"/>
      <c r="FN202" s="133" t="s">
        <v>71</v>
      </c>
      <c r="FP202" s="136">
        <f>1-SUM(FP173:FP201)</f>
        <v>-0.2270481613638875</v>
      </c>
      <c r="FQ202" s="137"/>
      <c r="FR202" s="176"/>
      <c r="FS202" s="138"/>
      <c r="FT202" s="138"/>
      <c r="FU202" s="138"/>
      <c r="FV202" s="140"/>
      <c r="FW202" s="141"/>
    </row>
    <row r="203" spans="1:179" s="152" customFormat="1" ht="12.6" customHeight="1">
      <c r="A203" s="325"/>
      <c r="B203" s="216">
        <f>SUM(C203+I203+O203+U203+AA203+AG203+AM203+AT203+AZ203+BF203+BL203+BR203+BX203+CD203+CK203+CQ203+CW203+DC203+DI203+DO203+DU203+EB203+EH203+EN203+ET203+EZ203+FF203+FL203+FV203)</f>
        <v>789.61323300000015</v>
      </c>
      <c r="C203" s="234">
        <f>'World Land Data'!B7</f>
        <v>46.013838</v>
      </c>
      <c r="D203" s="142"/>
      <c r="E203" s="142">
        <f>C203-SUM(E173:E201)</f>
        <v>46.013838</v>
      </c>
      <c r="F203" s="142"/>
      <c r="G203" s="146">
        <f>SUM(G173:G201)</f>
        <v>0</v>
      </c>
      <c r="H203" s="142"/>
      <c r="I203" s="234">
        <f>'World Land Data'!C7</f>
        <v>19.514616</v>
      </c>
      <c r="J203" s="142"/>
      <c r="K203" s="142">
        <f>I203-SUM(K173:K201)</f>
        <v>19.514616</v>
      </c>
      <c r="L203" s="142"/>
      <c r="M203" s="146">
        <f>SUM(M173:M201)</f>
        <v>0</v>
      </c>
      <c r="N203" s="142"/>
      <c r="O203" s="234">
        <f>'World Land Data'!D7</f>
        <v>65.542352000000008</v>
      </c>
      <c r="P203" s="142"/>
      <c r="Q203" s="142">
        <f>O203-SUM(Q173:Q201)</f>
        <v>65.542352000000008</v>
      </c>
      <c r="R203" s="142"/>
      <c r="S203" s="162">
        <f>SUM(S173:S202)</f>
        <v>1</v>
      </c>
      <c r="T203" s="142"/>
      <c r="U203" s="234">
        <f>'World Land Data'!E7</f>
        <v>42.542748000000003</v>
      </c>
      <c r="V203" s="142"/>
      <c r="W203" s="142">
        <f>U203-SUM(W173:W201)</f>
        <v>42.542748000000003</v>
      </c>
      <c r="X203" s="142"/>
      <c r="Y203" s="162">
        <f>SUM(Y173:Y202)</f>
        <v>1</v>
      </c>
      <c r="Z203" s="142"/>
      <c r="AA203" s="234">
        <f>'World Land Data'!F7</f>
        <v>114.87088499999999</v>
      </c>
      <c r="AB203" s="142"/>
      <c r="AC203" s="142">
        <f>AA203-SUM(AC173:AC201)</f>
        <v>114.87088499999999</v>
      </c>
      <c r="AD203" s="142"/>
      <c r="AE203" s="162">
        <f>SUM(AE173:AE202)</f>
        <v>1</v>
      </c>
      <c r="AF203" s="142"/>
      <c r="AG203" s="234">
        <f>'World Land Data'!G7</f>
        <v>85.334203999999986</v>
      </c>
      <c r="AH203" s="142"/>
      <c r="AI203" s="142">
        <f>AG203-SUM(AI173:AI201)</f>
        <v>85.334203999999986</v>
      </c>
      <c r="AJ203" s="142"/>
      <c r="AK203" s="162">
        <f>SUM(AK173:AK202)</f>
        <v>1</v>
      </c>
      <c r="AL203" s="142"/>
      <c r="AM203" s="234">
        <f>'World Land Data'!H7</f>
        <v>35.813662999999998</v>
      </c>
      <c r="AN203" s="142"/>
      <c r="AO203" s="142">
        <f>AM203-SUM(AO173:AO201)</f>
        <v>35.813662999999998</v>
      </c>
      <c r="AP203" s="142"/>
      <c r="AQ203" s="162">
        <f>SUM(AQ173:AQ202)</f>
        <v>1</v>
      </c>
      <c r="AR203" s="142"/>
      <c r="AS203" s="177"/>
      <c r="AT203" s="234">
        <f>'World Land Data'!I7</f>
        <v>104.74630999999999</v>
      </c>
      <c r="AU203" s="148"/>
      <c r="AV203" s="155">
        <f>AT203-SUM(AV173:AV201)</f>
        <v>104.74630999999999</v>
      </c>
      <c r="AW203" s="148"/>
      <c r="AX203" s="149">
        <f>SUM(AX173:AX201)</f>
        <v>0</v>
      </c>
      <c r="AY203" s="148"/>
      <c r="AZ203" s="234">
        <f>'World Land Data'!J7</f>
        <v>10.497001999999998</v>
      </c>
      <c r="BA203" s="148"/>
      <c r="BB203" s="155">
        <f>AZ203-SUM(BB173:BB201)</f>
        <v>10.497001999999998</v>
      </c>
      <c r="BC203" s="148"/>
      <c r="BD203" s="149">
        <f>SUM(BD173:BD201)</f>
        <v>0</v>
      </c>
      <c r="BE203" s="148"/>
      <c r="BF203" s="234">
        <f>'World Land Data'!K7</f>
        <v>43.740908999999995</v>
      </c>
      <c r="BG203" s="142"/>
      <c r="BH203" s="155">
        <f>BF203-SUM(BH173:BH201)</f>
        <v>43.740908999999995</v>
      </c>
      <c r="BI203" s="142"/>
      <c r="BJ203" s="149">
        <f>SUM(BJ173:BJ201)</f>
        <v>0</v>
      </c>
      <c r="BK203" s="142"/>
      <c r="BL203" s="234">
        <f>'World Land Data'!L7</f>
        <v>18.995636000000001</v>
      </c>
      <c r="BM203" s="142"/>
      <c r="BN203" s="155">
        <f>BL203-SUM(BN173:BN201)</f>
        <v>18.995636000000001</v>
      </c>
      <c r="BO203" s="142"/>
      <c r="BP203" s="149">
        <f>SUM(BP173:BP201)</f>
        <v>0</v>
      </c>
      <c r="BQ203" s="142"/>
      <c r="BR203" s="234">
        <f>'World Land Data'!M7</f>
        <v>51.633270000000003</v>
      </c>
      <c r="BS203" s="142"/>
      <c r="BT203" s="155">
        <f>BR203-SUM(BT173:BT201)</f>
        <v>51.633270000000003</v>
      </c>
      <c r="BU203" s="142"/>
      <c r="BV203" s="149">
        <f>SUM(BV173:BV201)</f>
        <v>0</v>
      </c>
      <c r="BW203" s="142"/>
      <c r="BX203" s="234">
        <f>'World Land Data'!N7</f>
        <v>31.547264000000002</v>
      </c>
      <c r="BY203" s="142"/>
      <c r="BZ203" s="155">
        <f>BX203-SUM(BZ173:BZ201)</f>
        <v>31.547264000000002</v>
      </c>
      <c r="CA203" s="142"/>
      <c r="CB203" s="149">
        <f>SUM(CB173:CB201)</f>
        <v>0</v>
      </c>
      <c r="CC203" s="142"/>
      <c r="CD203" s="234">
        <f>'World Land Data'!O7</f>
        <v>21.593807000000005</v>
      </c>
      <c r="CE203" s="142"/>
      <c r="CF203" s="155">
        <f>CD203-SUM(CF173:CF201)</f>
        <v>21.593807000000005</v>
      </c>
      <c r="CG203" s="142"/>
      <c r="CH203" s="149">
        <f>SUM(CH173:CH201)</f>
        <v>0</v>
      </c>
      <c r="CI203" s="147"/>
      <c r="CJ203" s="177"/>
      <c r="CK203" s="234">
        <f>'World Land Data'!P7</f>
        <v>11.822861999999999</v>
      </c>
      <c r="CL203" s="148"/>
      <c r="CM203" s="148">
        <f>CK203-SUM(CM173:CM201)</f>
        <v>10.087643931754624</v>
      </c>
      <c r="CN203" s="148"/>
      <c r="CO203" s="149">
        <f>SUM(CO173:CO201)</f>
        <v>1.8081149105923635</v>
      </c>
      <c r="CP203" s="148"/>
      <c r="CQ203" s="234">
        <f>'World Land Data'!Q7</f>
        <v>1.0295809999999999</v>
      </c>
      <c r="CR203" s="148"/>
      <c r="CS203" s="148">
        <f>CQ203-SUM(CS173:CS201)</f>
        <v>0.87847143330437727</v>
      </c>
      <c r="CT203" s="148"/>
      <c r="CU203" s="149">
        <f>SUM(CU173:CU201)</f>
        <v>1.8081149105923635</v>
      </c>
      <c r="CV203" s="148"/>
      <c r="CW203" s="234">
        <f>'World Land Data'!R7</f>
        <v>1.3216439999999998</v>
      </c>
      <c r="CX203" s="142"/>
      <c r="CY203" s="148">
        <f>CW203-SUM(CY173:CY201)</f>
        <v>1.127668924541275</v>
      </c>
      <c r="CZ203" s="142"/>
      <c r="DA203" s="149">
        <f>SUM(DA173:DA201)</f>
        <v>1.8081149105923635</v>
      </c>
      <c r="DB203" s="142"/>
      <c r="DC203" s="234">
        <f>'World Land Data'!S7</f>
        <v>0.46338199999999996</v>
      </c>
      <c r="DD203" s="142"/>
      <c r="DE203" s="148">
        <f>DC203-SUM(DE173:DE201)</f>
        <v>0.40002605872162872</v>
      </c>
      <c r="DF203" s="142"/>
      <c r="DG203" s="149">
        <f>SUM(DG173:DG201)</f>
        <v>1.2270481613638875</v>
      </c>
      <c r="DH203" s="142"/>
      <c r="DI203" s="234">
        <f>'World Land Data'!T7</f>
        <v>0.47566899999999995</v>
      </c>
      <c r="DJ203" s="142"/>
      <c r="DK203" s="148">
        <f>DI203-SUM(DK173:DK201)</f>
        <v>0.41063311765683264</v>
      </c>
      <c r="DL203" s="142"/>
      <c r="DM203" s="149">
        <f>SUM(DM173:DM201)</f>
        <v>1.2270481613638875</v>
      </c>
      <c r="DN203" s="142"/>
      <c r="DO203" s="234">
        <f>'World Land Data'!U7</f>
        <v>0.44897299999999996</v>
      </c>
      <c r="DP203" s="142"/>
      <c r="DQ203" s="148">
        <f>DO203-SUM(DQ173:DQ201)</f>
        <v>0.38758713040736542</v>
      </c>
      <c r="DR203" s="142"/>
      <c r="DS203" s="149">
        <f>SUM(DS173:DS201)</f>
        <v>1.2270481613638875</v>
      </c>
      <c r="DT203" s="142"/>
      <c r="DU203" s="234">
        <f>'World Land Data'!V7</f>
        <v>0.44504500000000008</v>
      </c>
      <c r="DV203" s="142"/>
      <c r="DW203" s="148">
        <f>DU203-SUM(DW173:DW201)</f>
        <v>0.38419618652379095</v>
      </c>
      <c r="DX203" s="142"/>
      <c r="DY203" s="149">
        <f>SUM(DY173:DY201)</f>
        <v>1.2270481613638875</v>
      </c>
      <c r="DZ203" s="142"/>
      <c r="EA203" s="177"/>
      <c r="EB203" s="234">
        <f>'World Land Data'!W7</f>
        <v>15.696244999999998</v>
      </c>
      <c r="EC203" s="148"/>
      <c r="ED203" s="155">
        <f>EB203-SUM(ED173:ED201)</f>
        <v>13.392538171010019</v>
      </c>
      <c r="EE203" s="155"/>
      <c r="EF203" s="149">
        <f>SUM(EF173:EF201)</f>
        <v>1.8081149105923635</v>
      </c>
      <c r="EG203" s="148"/>
      <c r="EH203" s="234">
        <f>'World Land Data'!X7</f>
        <v>2.0504330000000004</v>
      </c>
      <c r="EI203" s="148"/>
      <c r="EJ203" s="155">
        <f>EH203-SUM(EJ173:EJ201)</f>
        <v>1.7494950046714099</v>
      </c>
      <c r="EK203" s="155"/>
      <c r="EL203" s="149">
        <f>SUM(EL173:EL201)</f>
        <v>1.8081149105923635</v>
      </c>
      <c r="EM203" s="148"/>
      <c r="EN203" s="234">
        <f>'World Land Data'!Y7</f>
        <v>11.716375999999999</v>
      </c>
      <c r="EO203" s="142"/>
      <c r="EP203" s="155">
        <f>EN203-SUM(EP173:EP201)</f>
        <v>9.9967866713284401</v>
      </c>
      <c r="EQ203" s="155"/>
      <c r="ER203" s="149">
        <f>SUM(ER173:ER201)</f>
        <v>1.8081149105923635</v>
      </c>
      <c r="ES203" s="142"/>
      <c r="ET203" s="234">
        <f>'World Land Data'!Z7</f>
        <v>4.9951669999999995</v>
      </c>
      <c r="EU203" s="142"/>
      <c r="EV203" s="155">
        <f>ET203-SUM(EV173:EV201)</f>
        <v>4.3122023895324846</v>
      </c>
      <c r="EW203" s="155"/>
      <c r="EX203" s="149">
        <f>SUM(EX173:EX201)</f>
        <v>1.2270481613638875</v>
      </c>
      <c r="EY203" s="142"/>
      <c r="EZ203" s="234">
        <f>'World Land Data'!AA7</f>
        <v>1.9286150000000002</v>
      </c>
      <c r="FA203" s="142"/>
      <c r="FB203" s="155">
        <f>EZ203-SUM(FB173:FB201)</f>
        <v>1.664924958762779</v>
      </c>
      <c r="FC203" s="155"/>
      <c r="FD203" s="149">
        <f>SUM(FD173:FD201)</f>
        <v>1.2270481613638875</v>
      </c>
      <c r="FE203" s="142"/>
      <c r="FF203" s="234">
        <f>'World Land Data'!AB7</f>
        <v>3.4865919999999999</v>
      </c>
      <c r="FG203" s="142"/>
      <c r="FH203" s="155">
        <f>FF203-SUM(FH173:FH201)</f>
        <v>3.0098874279328092</v>
      </c>
      <c r="FI203" s="155"/>
      <c r="FJ203" s="149">
        <f>SUM(FJ173:FJ201)</f>
        <v>1.2270481613638875</v>
      </c>
      <c r="FK203" s="147"/>
      <c r="FL203" s="234">
        <f>'World Land Data'!AC7</f>
        <v>2.4287920000000001</v>
      </c>
      <c r="FM203" s="147"/>
      <c r="FN203" s="155">
        <f>FL203-SUM(FN173:FN201)</f>
        <v>2.2372377010890774</v>
      </c>
      <c r="FO203" s="155"/>
      <c r="FP203" s="149">
        <f>SUM(FP173:FP201)</f>
        <v>1.2270481613638875</v>
      </c>
      <c r="FQ203" s="142"/>
      <c r="FR203" s="177"/>
      <c r="FS203" s="147"/>
      <c r="FT203" s="147"/>
      <c r="FU203" s="147"/>
      <c r="FV203" s="234">
        <f>'World Land Data'!AD7</f>
        <v>38.917353000000006</v>
      </c>
      <c r="FW203" s="151"/>
    </row>
    <row r="204" spans="1:179" ht="12.6" customHeight="1">
      <c r="A204" s="1093" t="s">
        <v>559</v>
      </c>
      <c r="B204" s="222" t="s">
        <v>78</v>
      </c>
      <c r="C204" s="226" t="str">
        <f>$B204</f>
        <v>Peatland Protection</v>
      </c>
      <c r="D204" s="99"/>
      <c r="E204" s="100"/>
      <c r="F204" s="104"/>
      <c r="G204" s="55"/>
      <c r="H204" s="56"/>
      <c r="I204" s="226" t="str">
        <f>$B204</f>
        <v>Peatland Protection</v>
      </c>
      <c r="J204" s="99"/>
      <c r="K204" s="100"/>
      <c r="L204" s="104"/>
      <c r="M204" s="55"/>
      <c r="N204" s="56"/>
      <c r="O204" s="229" t="str">
        <f>$B204</f>
        <v>Peatland Protection</v>
      </c>
      <c r="P204" s="99"/>
      <c r="Q204" s="100"/>
      <c r="R204" s="104"/>
      <c r="S204" s="55"/>
      <c r="T204" s="56"/>
      <c r="U204" s="226" t="str">
        <f>$B204</f>
        <v>Peatland Protection</v>
      </c>
      <c r="V204" s="99"/>
      <c r="W204" s="100"/>
      <c r="X204" s="104"/>
      <c r="Y204" s="55"/>
      <c r="Z204" s="56"/>
      <c r="AA204" s="229" t="str">
        <f>$B204</f>
        <v>Peatland Protection</v>
      </c>
      <c r="AB204" s="99"/>
      <c r="AC204" s="100"/>
      <c r="AD204" s="104"/>
      <c r="AE204" s="55"/>
      <c r="AF204" s="56"/>
      <c r="AG204" s="226" t="str">
        <f>$B204</f>
        <v>Peatland Protection</v>
      </c>
      <c r="AH204" s="99"/>
      <c r="AI204" s="100"/>
      <c r="AJ204" s="104"/>
      <c r="AK204" s="55"/>
      <c r="AL204" s="56"/>
      <c r="AM204" s="226" t="str">
        <f>$B204</f>
        <v>Peatland Protection</v>
      </c>
      <c r="AN204" s="99"/>
      <c r="AO204" s="100"/>
      <c r="AP204" s="104"/>
      <c r="AQ204" s="55"/>
      <c r="AR204" s="56"/>
      <c r="AS204" s="176">
        <f>SUM(E204+K204+Q204+W204+AC204+AI204+AO204)+SUM(H204+N204+T204+Z204+AF204+AL204+AR204)</f>
        <v>0</v>
      </c>
      <c r="AT204" s="226" t="str">
        <f>$B204</f>
        <v>Peatland Protection</v>
      </c>
      <c r="AU204" s="99"/>
      <c r="AV204" s="100"/>
      <c r="AW204" s="104"/>
      <c r="AX204" s="55"/>
      <c r="AY204" s="56"/>
      <c r="AZ204" s="229" t="str">
        <f>$B204</f>
        <v>Peatland Protection</v>
      </c>
      <c r="BA204" s="99"/>
      <c r="BB204" s="100"/>
      <c r="BC204" s="104"/>
      <c r="BD204" s="55"/>
      <c r="BE204" s="56"/>
      <c r="BF204" s="229" t="str">
        <f>$B204</f>
        <v>Peatland Protection</v>
      </c>
      <c r="BG204" s="99"/>
      <c r="BH204" s="100"/>
      <c r="BI204" s="104"/>
      <c r="BJ204" s="55"/>
      <c r="BK204" s="56"/>
      <c r="BL204" s="229" t="str">
        <f>$B204</f>
        <v>Peatland Protection</v>
      </c>
      <c r="BM204" s="99"/>
      <c r="BN204" s="100"/>
      <c r="BO204" s="104"/>
      <c r="BP204" s="55"/>
      <c r="BQ204" s="56"/>
      <c r="BR204" s="229" t="str">
        <f>$B204</f>
        <v>Peatland Protection</v>
      </c>
      <c r="BS204" s="99"/>
      <c r="BT204" s="100"/>
      <c r="BU204" s="106"/>
      <c r="BV204" s="41"/>
      <c r="BW204" s="42"/>
      <c r="BX204" s="229" t="str">
        <f>$B204</f>
        <v>Peatland Protection</v>
      </c>
      <c r="BY204" s="99"/>
      <c r="BZ204" s="100"/>
      <c r="CA204" s="104"/>
      <c r="CB204" s="55"/>
      <c r="CC204" s="56"/>
      <c r="CD204" s="226" t="str">
        <f>$B204</f>
        <v>Peatland Protection</v>
      </c>
      <c r="CE204" s="99"/>
      <c r="CF204" s="100"/>
      <c r="CG204" s="106"/>
      <c r="CH204" s="41"/>
      <c r="CI204" s="42"/>
      <c r="CJ204" s="176"/>
      <c r="CK204" s="226" t="str">
        <f>$B204</f>
        <v>Peatland Protection</v>
      </c>
      <c r="CL204" s="102"/>
      <c r="CM204" s="103"/>
      <c r="CN204" s="106"/>
      <c r="CO204" s="41"/>
      <c r="CP204" s="42"/>
      <c r="CQ204" s="229" t="str">
        <f>$B204</f>
        <v>Peatland Protection</v>
      </c>
      <c r="CR204" s="102"/>
      <c r="CS204" s="103"/>
      <c r="CT204" s="106"/>
      <c r="CU204" s="41"/>
      <c r="CV204" s="42"/>
      <c r="CW204" s="229" t="str">
        <f>$B204</f>
        <v>Peatland Protection</v>
      </c>
      <c r="CX204" s="102"/>
      <c r="CY204" s="103"/>
      <c r="CZ204" s="106"/>
      <c r="DA204" s="41"/>
      <c r="DB204" s="42"/>
      <c r="DC204" s="226" t="str">
        <f>$B204</f>
        <v>Peatland Protection</v>
      </c>
      <c r="DD204" s="102"/>
      <c r="DE204" s="103"/>
      <c r="DF204" s="106"/>
      <c r="DG204" s="41"/>
      <c r="DH204" s="42"/>
      <c r="DI204" s="226" t="str">
        <f>$B204</f>
        <v>Peatland Protection</v>
      </c>
      <c r="DJ204" s="102"/>
      <c r="DK204" s="103"/>
      <c r="DL204" s="106"/>
      <c r="DM204" s="41"/>
      <c r="DN204" s="42"/>
      <c r="DO204" s="226" t="str">
        <f>$B204</f>
        <v>Peatland Protection</v>
      </c>
      <c r="DP204" s="102"/>
      <c r="DQ204" s="103"/>
      <c r="DR204" s="106"/>
      <c r="DS204" s="41"/>
      <c r="DT204" s="42"/>
      <c r="DU204" s="226" t="str">
        <f>$B204</f>
        <v>Peatland Protection</v>
      </c>
      <c r="DV204" s="102"/>
      <c r="DW204" s="103"/>
      <c r="DX204" s="106"/>
      <c r="DY204" s="41"/>
      <c r="DZ204" s="42"/>
      <c r="EA204" s="176">
        <f t="shared" ref="EA204:EA231" si="578">SUM(CM204+CS204+CY204+DE204+DK204+DQ204+DW204)+SUM(CP204+CV204+DB204+DH204+DN204+DT204+DZ204)</f>
        <v>0</v>
      </c>
      <c r="EB204" s="226" t="str">
        <f>$B204</f>
        <v>Peatland Protection</v>
      </c>
      <c r="EC204" s="102"/>
      <c r="ED204" s="103"/>
      <c r="EE204" s="106"/>
      <c r="EF204" s="41"/>
      <c r="EG204" s="42"/>
      <c r="EH204" s="226" t="str">
        <f>$B204</f>
        <v>Peatland Protection</v>
      </c>
      <c r="EI204" s="102"/>
      <c r="EJ204" s="103"/>
      <c r="EK204" s="106"/>
      <c r="EL204" s="41"/>
      <c r="EM204" s="42"/>
      <c r="EN204" s="226" t="str">
        <f>$B204</f>
        <v>Peatland Protection</v>
      </c>
      <c r="EO204" s="102"/>
      <c r="EP204" s="103"/>
      <c r="EQ204" s="106"/>
      <c r="ER204" s="41"/>
      <c r="ES204" s="42"/>
      <c r="ET204" s="226" t="str">
        <f>$B204</f>
        <v>Peatland Protection</v>
      </c>
      <c r="EU204" s="102"/>
      <c r="EV204" s="103"/>
      <c r="EW204" s="106"/>
      <c r="EX204" s="41"/>
      <c r="EY204" s="42"/>
      <c r="EZ204" s="226" t="str">
        <f>$B204</f>
        <v>Peatland Protection</v>
      </c>
      <c r="FA204" s="102"/>
      <c r="FB204" s="103"/>
      <c r="FC204" s="106"/>
      <c r="FD204" s="41"/>
      <c r="FE204" s="42"/>
      <c r="FF204" s="226" t="str">
        <f>$B204</f>
        <v>Peatland Protection</v>
      </c>
      <c r="FG204" s="102"/>
      <c r="FH204" s="103"/>
      <c r="FI204" s="106"/>
      <c r="FJ204" s="41"/>
      <c r="FK204" s="42"/>
      <c r="FL204" s="226" t="str">
        <f>$B204</f>
        <v>Peatland Protection</v>
      </c>
      <c r="FM204" s="102"/>
      <c r="FN204" s="103"/>
      <c r="FO204" s="106"/>
      <c r="FP204" s="41"/>
      <c r="FQ204" s="42"/>
      <c r="FR204" s="176">
        <f t="shared" ref="FR204:FR230" si="579">SUM(ED204+EJ204+EP204+EV204+FB204+FH204+FN204)+SUM(EG204+EM204+ES204+EY204+FE204+FK204+FQ204)</f>
        <v>0</v>
      </c>
      <c r="FS204" s="32"/>
      <c r="FT204" s="34"/>
      <c r="FU204" s="34"/>
      <c r="FV204" s="38"/>
      <c r="FW204" s="37"/>
    </row>
    <row r="205" spans="1:179" ht="12.6" customHeight="1">
      <c r="A205" s="1094"/>
      <c r="B205" s="222" t="s">
        <v>550</v>
      </c>
      <c r="C205" s="226" t="str">
        <f>$B205</f>
        <v>Mangrove Protection</v>
      </c>
      <c r="D205" s="99"/>
      <c r="E205" s="100"/>
      <c r="F205" s="104"/>
      <c r="G205" s="55"/>
      <c r="H205" s="56"/>
      <c r="I205" s="226" t="str">
        <f>$B205</f>
        <v>Mangrove Protection</v>
      </c>
      <c r="J205" s="99"/>
      <c r="K205" s="100"/>
      <c r="L205" s="104"/>
      <c r="M205" s="55"/>
      <c r="N205" s="56"/>
      <c r="O205" s="226" t="str">
        <f>$B205</f>
        <v>Mangrove Protection</v>
      </c>
      <c r="P205" s="99"/>
      <c r="Q205" s="100"/>
      <c r="R205" s="104"/>
      <c r="S205" s="55"/>
      <c r="T205" s="56"/>
      <c r="U205" s="226" t="str">
        <f>$B205</f>
        <v>Mangrove Protection</v>
      </c>
      <c r="V205" s="99"/>
      <c r="W205" s="100"/>
      <c r="X205" s="104"/>
      <c r="Y205" s="55"/>
      <c r="Z205" s="56"/>
      <c r="AA205" s="226" t="str">
        <f>$B205</f>
        <v>Mangrove Protection</v>
      </c>
      <c r="AB205" s="99"/>
      <c r="AC205" s="100"/>
      <c r="AD205" s="104"/>
      <c r="AE205" s="55"/>
      <c r="AF205" s="56"/>
      <c r="AG205" s="229" t="str">
        <f>$B205</f>
        <v>Mangrove Protection</v>
      </c>
      <c r="AH205" s="99"/>
      <c r="AI205" s="100"/>
      <c r="AJ205" s="104"/>
      <c r="AK205" s="55"/>
      <c r="AL205" s="56"/>
      <c r="AM205" s="229" t="str">
        <f>$B205</f>
        <v>Mangrove Protection</v>
      </c>
      <c r="AN205" s="99"/>
      <c r="AO205" s="100"/>
      <c r="AP205" s="104"/>
      <c r="AQ205" s="55"/>
      <c r="AR205" s="56"/>
      <c r="AS205" s="176">
        <f>SUM(E205+K205+Q205+W205+AC205+AI205+AO205)+SUM(H205+N205+T205+Z205+AF205+AL205+AR205)</f>
        <v>0</v>
      </c>
      <c r="AT205" s="229" t="str">
        <f>$B205</f>
        <v>Mangrove Protection</v>
      </c>
      <c r="AU205" s="99"/>
      <c r="AV205" s="100"/>
      <c r="AW205" s="104"/>
      <c r="AX205" s="55"/>
      <c r="AY205" s="56"/>
      <c r="AZ205" s="226" t="str">
        <f>$B205</f>
        <v>Mangrove Protection</v>
      </c>
      <c r="BA205" s="99"/>
      <c r="BB205" s="100"/>
      <c r="BC205" s="104"/>
      <c r="BD205" s="55"/>
      <c r="BE205" s="56"/>
      <c r="BF205" s="226" t="str">
        <f>$B205</f>
        <v>Mangrove Protection</v>
      </c>
      <c r="BG205" s="99"/>
      <c r="BH205" s="100"/>
      <c r="BI205" s="104"/>
      <c r="BJ205" s="55"/>
      <c r="BK205" s="56"/>
      <c r="BL205" s="226" t="str">
        <f>$B205</f>
        <v>Mangrove Protection</v>
      </c>
      <c r="BM205" s="99"/>
      <c r="BN205" s="100"/>
      <c r="BO205" s="104"/>
      <c r="BP205" s="55"/>
      <c r="BQ205" s="56"/>
      <c r="BR205" s="226" t="str">
        <f>$B205</f>
        <v>Mangrove Protection</v>
      </c>
      <c r="BS205" s="99"/>
      <c r="BT205" s="100"/>
      <c r="BU205" s="104"/>
      <c r="BV205" s="55"/>
      <c r="BW205" s="56"/>
      <c r="BX205" s="226" t="str">
        <f>$B205</f>
        <v>Mangrove Protection</v>
      </c>
      <c r="BY205" s="99"/>
      <c r="BZ205" s="100"/>
      <c r="CA205" s="104"/>
      <c r="CB205" s="55"/>
      <c r="CC205" s="56"/>
      <c r="CD205" s="229" t="str">
        <f>$B205</f>
        <v>Mangrove Protection</v>
      </c>
      <c r="CE205" s="99"/>
      <c r="CF205" s="100"/>
      <c r="CG205" s="104"/>
      <c r="CH205" s="55"/>
      <c r="CI205" s="56"/>
      <c r="CJ205" s="176"/>
      <c r="CK205" s="229" t="str">
        <f>$B205</f>
        <v>Mangrove Protection</v>
      </c>
      <c r="CL205" s="102"/>
      <c r="CM205" s="103"/>
      <c r="CN205" s="106"/>
      <c r="CO205" s="41"/>
      <c r="CP205" s="42"/>
      <c r="CQ205" s="226" t="str">
        <f>$B205</f>
        <v>Mangrove Protection</v>
      </c>
      <c r="CR205" s="102"/>
      <c r="CS205" s="103"/>
      <c r="CT205" s="106"/>
      <c r="CU205" s="41"/>
      <c r="CV205" s="42"/>
      <c r="CW205" s="226" t="str">
        <f>$B205</f>
        <v>Mangrove Protection</v>
      </c>
      <c r="CX205" s="102"/>
      <c r="CY205" s="103"/>
      <c r="CZ205" s="106"/>
      <c r="DA205" s="41"/>
      <c r="DB205" s="42"/>
      <c r="DC205" s="226" t="str">
        <f>$B205</f>
        <v>Mangrove Protection</v>
      </c>
      <c r="DD205" s="102"/>
      <c r="DE205" s="103"/>
      <c r="DF205" s="106"/>
      <c r="DG205" s="41"/>
      <c r="DH205" s="42"/>
      <c r="DI205" s="226" t="str">
        <f>$B205</f>
        <v>Mangrove Protection</v>
      </c>
      <c r="DJ205" s="102"/>
      <c r="DK205" s="103"/>
      <c r="DL205" s="106"/>
      <c r="DM205" s="41"/>
      <c r="DN205" s="42"/>
      <c r="DO205" s="226" t="str">
        <f>$B205</f>
        <v>Mangrove Protection</v>
      </c>
      <c r="DP205" s="102"/>
      <c r="DQ205" s="103"/>
      <c r="DR205" s="106"/>
      <c r="DS205" s="41"/>
      <c r="DT205" s="42"/>
      <c r="DU205" s="226" t="str">
        <f>$B205</f>
        <v>Mangrove Protection</v>
      </c>
      <c r="DV205" s="102"/>
      <c r="DW205" s="103"/>
      <c r="DX205" s="106"/>
      <c r="DY205" s="41"/>
      <c r="DZ205" s="42"/>
      <c r="EA205" s="176">
        <f t="shared" si="578"/>
        <v>0</v>
      </c>
      <c r="EB205" s="226" t="str">
        <f>$B205</f>
        <v>Mangrove Protection</v>
      </c>
      <c r="EC205" s="102"/>
      <c r="ED205" s="103"/>
      <c r="EE205" s="106"/>
      <c r="EF205" s="41"/>
      <c r="EG205" s="42"/>
      <c r="EH205" s="226" t="str">
        <f>$B205</f>
        <v>Mangrove Protection</v>
      </c>
      <c r="EI205" s="102"/>
      <c r="EJ205" s="103"/>
      <c r="EK205" s="106"/>
      <c r="EL205" s="41"/>
      <c r="EM205" s="42"/>
      <c r="EN205" s="226" t="str">
        <f>$B205</f>
        <v>Mangrove Protection</v>
      </c>
      <c r="EO205" s="102"/>
      <c r="EP205" s="103"/>
      <c r="EQ205" s="106"/>
      <c r="ER205" s="41"/>
      <c r="ES205" s="42"/>
      <c r="ET205" s="226" t="str">
        <f>$B205</f>
        <v>Mangrove Protection</v>
      </c>
      <c r="EU205" s="102"/>
      <c r="EV205" s="103"/>
      <c r="EW205" s="106"/>
      <c r="EX205" s="41"/>
      <c r="EY205" s="42"/>
      <c r="EZ205" s="226" t="str">
        <f>$B205</f>
        <v>Mangrove Protection</v>
      </c>
      <c r="FA205" s="102"/>
      <c r="FB205" s="103"/>
      <c r="FC205" s="106"/>
      <c r="FD205" s="41"/>
      <c r="FE205" s="42"/>
      <c r="FF205" s="226" t="str">
        <f>$B205</f>
        <v>Mangrove Protection</v>
      </c>
      <c r="FG205" s="102"/>
      <c r="FH205" s="103"/>
      <c r="FI205" s="106"/>
      <c r="FJ205" s="41"/>
      <c r="FK205" s="42"/>
      <c r="FL205" s="226" t="str">
        <f>$B205</f>
        <v>Mangrove Protection</v>
      </c>
      <c r="FM205" s="102"/>
      <c r="FN205" s="103"/>
      <c r="FO205" s="106"/>
      <c r="FP205" s="41"/>
      <c r="FQ205" s="42"/>
      <c r="FR205" s="176">
        <f t="shared" si="579"/>
        <v>0</v>
      </c>
      <c r="FS205" s="32"/>
      <c r="FT205" s="34"/>
      <c r="FU205" s="34"/>
      <c r="FV205" s="38"/>
      <c r="FW205" s="37"/>
    </row>
    <row r="206" spans="1:179" ht="12.6" customHeight="1">
      <c r="A206" s="1094"/>
      <c r="B206" s="222" t="s">
        <v>79</v>
      </c>
      <c r="C206" s="229" t="str">
        <f t="shared" ref="C206:C231" si="580">$B206</f>
        <v>IP Forest Management</v>
      </c>
      <c r="D206" s="99"/>
      <c r="E206" s="100"/>
      <c r="F206" s="104"/>
      <c r="G206" s="55"/>
      <c r="H206" s="56"/>
      <c r="I206" s="226" t="str">
        <f t="shared" ref="I206:I231" si="581">$B206</f>
        <v>IP Forest Management</v>
      </c>
      <c r="J206" s="99"/>
      <c r="K206" s="100"/>
      <c r="L206" s="104"/>
      <c r="M206" s="55"/>
      <c r="N206" s="56"/>
      <c r="O206" s="226" t="str">
        <f t="shared" ref="O206:O231" si="582">$B206</f>
        <v>IP Forest Management</v>
      </c>
      <c r="P206" s="99"/>
      <c r="Q206" s="100"/>
      <c r="R206" s="104"/>
      <c r="S206" s="55"/>
      <c r="T206" s="56"/>
      <c r="U206" s="226" t="str">
        <f t="shared" ref="U206:U231" si="583">$B206</f>
        <v>IP Forest Management</v>
      </c>
      <c r="V206" s="99"/>
      <c r="W206" s="100"/>
      <c r="X206" s="104"/>
      <c r="Y206" s="55"/>
      <c r="Z206" s="56"/>
      <c r="AA206" s="226" t="str">
        <f t="shared" ref="AA206:AA231" si="584">$B206</f>
        <v>IP Forest Management</v>
      </c>
      <c r="AB206" s="99"/>
      <c r="AC206" s="100"/>
      <c r="AD206" s="104"/>
      <c r="AE206" s="55"/>
      <c r="AF206" s="56"/>
      <c r="AG206" s="226" t="str">
        <f t="shared" ref="AG206:AG231" si="585">$B206</f>
        <v>IP Forest Management</v>
      </c>
      <c r="AH206" s="99"/>
      <c r="AI206" s="100"/>
      <c r="AJ206" s="104"/>
      <c r="AK206" s="55"/>
      <c r="AL206" s="56"/>
      <c r="AM206" s="229" t="str">
        <f t="shared" ref="AM206:AM231" si="586">$B206</f>
        <v>IP Forest Management</v>
      </c>
      <c r="AN206" s="99"/>
      <c r="AO206" s="100"/>
      <c r="AP206" s="104"/>
      <c r="AQ206" s="55"/>
      <c r="AR206" s="56"/>
      <c r="AS206" s="176">
        <f>SUM(E206+K206+Q206+W206+AC206+AI206+AO206)+SUM(H206+N206+T206+Z206+AF206+AL206+AR206)</f>
        <v>0</v>
      </c>
      <c r="AT206" s="226" t="str">
        <f t="shared" ref="AT206:AT231" si="587">$B206</f>
        <v>IP Forest Management</v>
      </c>
      <c r="AU206" s="102"/>
      <c r="AV206" s="103"/>
      <c r="AW206" s="106"/>
      <c r="AX206" s="41"/>
      <c r="AY206" s="42"/>
      <c r="AZ206" s="226" t="str">
        <f t="shared" ref="AZ206:AZ231" si="588">$B206</f>
        <v>IP Forest Management</v>
      </c>
      <c r="BA206" s="99"/>
      <c r="BB206" s="100"/>
      <c r="BC206" s="104"/>
      <c r="BD206" s="55"/>
      <c r="BE206" s="56"/>
      <c r="BF206" s="226" t="str">
        <f t="shared" ref="BF206:BF231" si="589">$B206</f>
        <v>IP Forest Management</v>
      </c>
      <c r="BG206" s="102"/>
      <c r="BH206" s="103"/>
      <c r="BI206" s="106"/>
      <c r="BJ206" s="41"/>
      <c r="BK206" s="42"/>
      <c r="BL206" s="226" t="str">
        <f t="shared" ref="BL206:BL231" si="590">$B206</f>
        <v>IP Forest Management</v>
      </c>
      <c r="BM206" s="102"/>
      <c r="BN206" s="103"/>
      <c r="BO206" s="106"/>
      <c r="BP206" s="41"/>
      <c r="BQ206" s="42"/>
      <c r="BR206" s="226" t="str">
        <f t="shared" ref="BR206:BR231" si="591">$B206</f>
        <v>IP Forest Management</v>
      </c>
      <c r="BS206" s="102"/>
      <c r="BT206" s="103"/>
      <c r="BU206" s="106"/>
      <c r="BV206" s="41"/>
      <c r="BW206" s="42"/>
      <c r="BX206" s="226" t="str">
        <f t="shared" ref="BX206:BX231" si="592">$B206</f>
        <v>IP Forest Management</v>
      </c>
      <c r="BY206" s="102"/>
      <c r="BZ206" s="103"/>
      <c r="CA206" s="106"/>
      <c r="CB206" s="41"/>
      <c r="CC206" s="42"/>
      <c r="CD206" s="226" t="str">
        <f t="shared" ref="CD206:CD231" si="593">$B206</f>
        <v>IP Forest Management</v>
      </c>
      <c r="CE206" s="102"/>
      <c r="CF206" s="103"/>
      <c r="CG206" s="106"/>
      <c r="CH206" s="41"/>
      <c r="CI206" s="42"/>
      <c r="CJ206" s="176"/>
      <c r="CK206" s="226" t="str">
        <f t="shared" ref="CK206:CK231" si="594">$B206</f>
        <v>IP Forest Management</v>
      </c>
      <c r="CL206" s="102"/>
      <c r="CM206" s="103"/>
      <c r="CN206" s="106"/>
      <c r="CO206" s="41"/>
      <c r="CP206" s="42"/>
      <c r="CQ206" s="226" t="str">
        <f t="shared" ref="CQ206:CQ231" si="595">$B206</f>
        <v>IP Forest Management</v>
      </c>
      <c r="CR206" s="102"/>
      <c r="CS206" s="103"/>
      <c r="CT206" s="106"/>
      <c r="CU206" s="41"/>
      <c r="CV206" s="42"/>
      <c r="CW206" s="226" t="str">
        <f t="shared" ref="CW206:CW231" si="596">$B206</f>
        <v>IP Forest Management</v>
      </c>
      <c r="CX206" s="102"/>
      <c r="CY206" s="103"/>
      <c r="CZ206" s="106"/>
      <c r="DA206" s="41"/>
      <c r="DB206" s="42"/>
      <c r="DC206" s="226" t="str">
        <f t="shared" ref="DC206:DC231" si="597">$B206</f>
        <v>IP Forest Management</v>
      </c>
      <c r="DD206" s="102"/>
      <c r="DE206" s="103"/>
      <c r="DF206" s="106"/>
      <c r="DG206" s="41"/>
      <c r="DH206" s="42"/>
      <c r="DI206" s="226" t="str">
        <f t="shared" ref="DI206:DI231" si="598">$B206</f>
        <v>IP Forest Management</v>
      </c>
      <c r="DJ206" s="102"/>
      <c r="DK206" s="103"/>
      <c r="DL206" s="106"/>
      <c r="DM206" s="41"/>
      <c r="DN206" s="42"/>
      <c r="DO206" s="226" t="str">
        <f t="shared" ref="DO206:DO231" si="599">$B206</f>
        <v>IP Forest Management</v>
      </c>
      <c r="DP206" s="102"/>
      <c r="DQ206" s="103"/>
      <c r="DR206" s="106"/>
      <c r="DS206" s="41"/>
      <c r="DT206" s="42"/>
      <c r="DU206" s="226" t="str">
        <f t="shared" ref="DU206:DU231" si="600">$B206</f>
        <v>IP Forest Management</v>
      </c>
      <c r="DV206" s="102"/>
      <c r="DW206" s="103"/>
      <c r="DX206" s="106"/>
      <c r="DY206" s="41"/>
      <c r="DZ206" s="42"/>
      <c r="EA206" s="176">
        <f t="shared" si="578"/>
        <v>0</v>
      </c>
      <c r="EB206" s="226" t="str">
        <f t="shared" ref="EB206:EB231" si="601">$B206</f>
        <v>IP Forest Management</v>
      </c>
      <c r="EC206" s="102"/>
      <c r="ED206" s="103"/>
      <c r="EE206" s="106"/>
      <c r="EF206" s="41"/>
      <c r="EG206" s="42"/>
      <c r="EH206" s="226" t="str">
        <f t="shared" ref="EH206:EH231" si="602">$B206</f>
        <v>IP Forest Management</v>
      </c>
      <c r="EI206" s="102"/>
      <c r="EJ206" s="103"/>
      <c r="EK206" s="106"/>
      <c r="EL206" s="41"/>
      <c r="EM206" s="42"/>
      <c r="EN206" s="226" t="str">
        <f t="shared" ref="EN206:EN231" si="603">$B206</f>
        <v>IP Forest Management</v>
      </c>
      <c r="EO206" s="102"/>
      <c r="EP206" s="103"/>
      <c r="EQ206" s="106"/>
      <c r="ER206" s="41"/>
      <c r="ES206" s="42"/>
      <c r="ET206" s="226" t="str">
        <f t="shared" ref="ET206:ET231" si="604">$B206</f>
        <v>IP Forest Management</v>
      </c>
      <c r="EU206" s="102"/>
      <c r="EV206" s="103"/>
      <c r="EW206" s="106"/>
      <c r="EX206" s="41"/>
      <c r="EY206" s="42"/>
      <c r="EZ206" s="226" t="str">
        <f t="shared" ref="EZ206:EZ231" si="605">$B206</f>
        <v>IP Forest Management</v>
      </c>
      <c r="FA206" s="102"/>
      <c r="FB206" s="103"/>
      <c r="FC206" s="106"/>
      <c r="FD206" s="41"/>
      <c r="FE206" s="42"/>
      <c r="FF206" s="226" t="str">
        <f t="shared" ref="FF206:FF231" si="606">$B206</f>
        <v>IP Forest Management</v>
      </c>
      <c r="FG206" s="102"/>
      <c r="FH206" s="103"/>
      <c r="FI206" s="106"/>
      <c r="FJ206" s="41"/>
      <c r="FK206" s="42"/>
      <c r="FL206" s="226" t="str">
        <f t="shared" ref="FL206:FL231" si="607">$B206</f>
        <v>IP Forest Management</v>
      </c>
      <c r="FM206" s="102"/>
      <c r="FN206" s="103"/>
      <c r="FO206" s="106"/>
      <c r="FP206" s="41"/>
      <c r="FQ206" s="42"/>
      <c r="FR206" s="176">
        <f t="shared" si="579"/>
        <v>0</v>
      </c>
      <c r="FS206" s="32"/>
      <c r="FT206" s="34"/>
      <c r="FU206" s="34"/>
      <c r="FV206" s="38"/>
      <c r="FW206" s="37"/>
    </row>
    <row r="207" spans="1:179" ht="12.6" customHeight="1">
      <c r="A207" s="1094"/>
      <c r="B207" s="222" t="s">
        <v>80</v>
      </c>
      <c r="C207" s="226" t="str">
        <f t="shared" ref="C207:C216" si="608">$B207</f>
        <v>Forest Protection</v>
      </c>
      <c r="D207" s="99"/>
      <c r="E207" s="100"/>
      <c r="F207" s="104"/>
      <c r="G207" s="55"/>
      <c r="H207" s="56"/>
      <c r="I207" s="226" t="str">
        <f t="shared" ref="I207:I216" si="609">$B207</f>
        <v>Forest Protection</v>
      </c>
      <c r="J207" s="99"/>
      <c r="K207" s="100"/>
      <c r="L207" s="104"/>
      <c r="M207" s="55"/>
      <c r="N207" s="56"/>
      <c r="O207" s="226" t="str">
        <f t="shared" ref="O207:O216" si="610">$B207</f>
        <v>Forest Protection</v>
      </c>
      <c r="P207" s="99"/>
      <c r="Q207" s="100"/>
      <c r="R207" s="104"/>
      <c r="S207" s="55"/>
      <c r="T207" s="56"/>
      <c r="U207" s="226" t="str">
        <f t="shared" ref="U207:U216" si="611">$B207</f>
        <v>Forest Protection</v>
      </c>
      <c r="V207" s="99"/>
      <c r="W207" s="100"/>
      <c r="X207" s="104"/>
      <c r="Y207" s="55"/>
      <c r="Z207" s="56"/>
      <c r="AA207" s="226" t="str">
        <f t="shared" ref="AA207:AA216" si="612">$B207</f>
        <v>Forest Protection</v>
      </c>
      <c r="AB207" s="99"/>
      <c r="AC207" s="100"/>
      <c r="AD207" s="104"/>
      <c r="AE207" s="55"/>
      <c r="AF207" s="56"/>
      <c r="AG207" s="226" t="str">
        <f t="shared" ref="AG207:AG216" si="613">$B207</f>
        <v>Forest Protection</v>
      </c>
      <c r="AH207" s="99"/>
      <c r="AI207" s="100"/>
      <c r="AJ207" s="104"/>
      <c r="AK207" s="55"/>
      <c r="AL207" s="56"/>
      <c r="AM207" s="226" t="str">
        <f t="shared" ref="AM207:AM216" si="614">$B207</f>
        <v>Forest Protection</v>
      </c>
      <c r="AN207" s="99"/>
      <c r="AO207" s="100"/>
      <c r="AP207" s="104"/>
      <c r="AQ207" s="55"/>
      <c r="AR207" s="56"/>
      <c r="AS207" s="176">
        <f>SUM(E207+K207+Q207+W207+AC207+AI207+AO207)+SUM(H207+N207+T207+Z207+AF207+AL207+AR207)</f>
        <v>0</v>
      </c>
      <c r="AT207" s="226" t="str">
        <f t="shared" ref="AT207:AT216" si="615">$B207</f>
        <v>Forest Protection</v>
      </c>
      <c r="AU207" s="102"/>
      <c r="AV207" s="103"/>
      <c r="AW207" s="106"/>
      <c r="AX207" s="41"/>
      <c r="AY207" s="42"/>
      <c r="AZ207" s="226" t="str">
        <f t="shared" ref="AZ207:AZ216" si="616">$B207</f>
        <v>Forest Protection</v>
      </c>
      <c r="BA207" s="102"/>
      <c r="BB207" s="103"/>
      <c r="BC207" s="106"/>
      <c r="BD207" s="41"/>
      <c r="BE207" s="42"/>
      <c r="BF207" s="226" t="str">
        <f t="shared" ref="BF207:BF216" si="617">$B207</f>
        <v>Forest Protection</v>
      </c>
      <c r="BG207" s="102"/>
      <c r="BH207" s="103"/>
      <c r="BI207" s="106"/>
      <c r="BJ207" s="41"/>
      <c r="BK207" s="42"/>
      <c r="BL207" s="226" t="str">
        <f t="shared" ref="BL207:BL216" si="618">$B207</f>
        <v>Forest Protection</v>
      </c>
      <c r="BM207" s="102"/>
      <c r="BN207" s="103"/>
      <c r="BO207" s="106"/>
      <c r="BP207" s="41"/>
      <c r="BQ207" s="42"/>
      <c r="BR207" s="226" t="str">
        <f t="shared" ref="BR207:BR216" si="619">$B207</f>
        <v>Forest Protection</v>
      </c>
      <c r="BS207" s="102"/>
      <c r="BT207" s="103"/>
      <c r="BU207" s="106"/>
      <c r="BV207" s="41"/>
      <c r="BW207" s="42"/>
      <c r="BX207" s="226" t="str">
        <f t="shared" ref="BX207:BX216" si="620">$B207</f>
        <v>Forest Protection</v>
      </c>
      <c r="BY207" s="102"/>
      <c r="BZ207" s="103"/>
      <c r="CA207" s="106"/>
      <c r="CB207" s="41"/>
      <c r="CC207" s="42"/>
      <c r="CD207" s="226" t="str">
        <f t="shared" ref="CD207:CD216" si="621">$B207</f>
        <v>Forest Protection</v>
      </c>
      <c r="CE207" s="102"/>
      <c r="CF207" s="103"/>
      <c r="CG207" s="106"/>
      <c r="CH207" s="41"/>
      <c r="CI207" s="42"/>
      <c r="CJ207" s="176"/>
      <c r="CK207" s="226" t="str">
        <f>$B207</f>
        <v>Forest Protection</v>
      </c>
      <c r="CL207" s="102"/>
      <c r="CM207" s="103"/>
      <c r="CN207" s="106"/>
      <c r="CO207" s="41"/>
      <c r="CP207" s="42"/>
      <c r="CQ207" s="226" t="str">
        <f>$B207</f>
        <v>Forest Protection</v>
      </c>
      <c r="CR207" s="102"/>
      <c r="CS207" s="103"/>
      <c r="CT207" s="106"/>
      <c r="CU207" s="41"/>
      <c r="CV207" s="42"/>
      <c r="CW207" s="226" t="str">
        <f>$B207</f>
        <v>Forest Protection</v>
      </c>
      <c r="CX207" s="102"/>
      <c r="CY207" s="103"/>
      <c r="CZ207" s="106"/>
      <c r="DA207" s="41"/>
      <c r="DB207" s="42"/>
      <c r="DC207" s="226" t="str">
        <f>$B207</f>
        <v>Forest Protection</v>
      </c>
      <c r="DD207" s="102"/>
      <c r="DE207" s="103"/>
      <c r="DF207" s="106"/>
      <c r="DG207" s="41"/>
      <c r="DH207" s="42"/>
      <c r="DI207" s="226" t="str">
        <f>$B207</f>
        <v>Forest Protection</v>
      </c>
      <c r="DJ207" s="102"/>
      <c r="DK207" s="103"/>
      <c r="DL207" s="106"/>
      <c r="DM207" s="41"/>
      <c r="DN207" s="42"/>
      <c r="DO207" s="226" t="str">
        <f>$B207</f>
        <v>Forest Protection</v>
      </c>
      <c r="DP207" s="102"/>
      <c r="DQ207" s="103"/>
      <c r="DR207" s="106"/>
      <c r="DS207" s="41"/>
      <c r="DT207" s="42"/>
      <c r="DU207" s="226" t="str">
        <f>$B207</f>
        <v>Forest Protection</v>
      </c>
      <c r="DV207" s="102"/>
      <c r="DW207" s="103"/>
      <c r="DX207" s="106"/>
      <c r="DY207" s="41"/>
      <c r="DZ207" s="42"/>
      <c r="EA207" s="176">
        <f t="shared" si="578"/>
        <v>0</v>
      </c>
      <c r="EB207" s="226" t="str">
        <f>$B207</f>
        <v>Forest Protection</v>
      </c>
      <c r="EC207" s="102"/>
      <c r="ED207" s="103"/>
      <c r="EE207" s="106"/>
      <c r="EF207" s="41"/>
      <c r="EG207" s="42"/>
      <c r="EH207" s="226" t="str">
        <f>$B207</f>
        <v>Forest Protection</v>
      </c>
      <c r="EI207" s="102"/>
      <c r="EJ207" s="103"/>
      <c r="EK207" s="106"/>
      <c r="EL207" s="41"/>
      <c r="EM207" s="42"/>
      <c r="EN207" s="226" t="str">
        <f>$B207</f>
        <v>Forest Protection</v>
      </c>
      <c r="EO207" s="102"/>
      <c r="EP207" s="103"/>
      <c r="EQ207" s="106"/>
      <c r="ER207" s="41"/>
      <c r="ES207" s="42"/>
      <c r="ET207" s="226" t="str">
        <f>$B207</f>
        <v>Forest Protection</v>
      </c>
      <c r="EU207" s="102"/>
      <c r="EV207" s="103"/>
      <c r="EW207" s="106"/>
      <c r="EX207" s="41"/>
      <c r="EY207" s="42"/>
      <c r="EZ207" s="226" t="str">
        <f>$B207</f>
        <v>Forest Protection</v>
      </c>
      <c r="FA207" s="102"/>
      <c r="FB207" s="103"/>
      <c r="FC207" s="106"/>
      <c r="FD207" s="41"/>
      <c r="FE207" s="42"/>
      <c r="FF207" s="226" t="str">
        <f>$B207</f>
        <v>Forest Protection</v>
      </c>
      <c r="FG207" s="102"/>
      <c r="FH207" s="103"/>
      <c r="FI207" s="106"/>
      <c r="FJ207" s="41"/>
      <c r="FK207" s="42"/>
      <c r="FL207" s="226" t="str">
        <f>$B207</f>
        <v>Forest Protection</v>
      </c>
      <c r="FM207" s="102"/>
      <c r="FN207" s="103"/>
      <c r="FO207" s="106"/>
      <c r="FP207" s="41"/>
      <c r="FQ207" s="42"/>
      <c r="FR207" s="176">
        <f t="shared" si="579"/>
        <v>0</v>
      </c>
      <c r="FS207" s="32"/>
      <c r="FT207" s="34"/>
      <c r="FU207" s="34"/>
      <c r="FV207" s="35"/>
      <c r="FW207" s="36"/>
    </row>
    <row r="208" spans="1:179" ht="12.6" customHeight="1">
      <c r="A208" s="1094"/>
      <c r="B208" s="222" t="s">
        <v>548</v>
      </c>
      <c r="C208" s="226" t="str">
        <f t="shared" si="608"/>
        <v>Sustainable Forest Management</v>
      </c>
      <c r="D208" s="99"/>
      <c r="E208" s="100"/>
      <c r="F208" s="104"/>
      <c r="G208" s="55"/>
      <c r="H208" s="56"/>
      <c r="I208" s="226" t="str">
        <f t="shared" si="609"/>
        <v>Sustainable Forest Management</v>
      </c>
      <c r="J208" s="99"/>
      <c r="K208" s="100"/>
      <c r="L208" s="104"/>
      <c r="M208" s="55"/>
      <c r="N208" s="56"/>
      <c r="O208" s="226" t="str">
        <f t="shared" si="610"/>
        <v>Sustainable Forest Management</v>
      </c>
      <c r="P208" s="99"/>
      <c r="Q208" s="100"/>
      <c r="R208" s="104"/>
      <c r="S208" s="55"/>
      <c r="T208" s="56"/>
      <c r="U208" s="226" t="str">
        <f t="shared" si="611"/>
        <v>Sustainable Forest Management</v>
      </c>
      <c r="V208" s="99"/>
      <c r="W208" s="100"/>
      <c r="X208" s="104"/>
      <c r="Y208" s="55"/>
      <c r="Z208" s="56"/>
      <c r="AA208" s="226" t="str">
        <f t="shared" si="612"/>
        <v>Sustainable Forest Management</v>
      </c>
      <c r="AB208" s="99"/>
      <c r="AC208" s="100"/>
      <c r="AD208" s="104"/>
      <c r="AE208" s="55"/>
      <c r="AF208" s="56"/>
      <c r="AG208" s="226" t="str">
        <f t="shared" si="613"/>
        <v>Sustainable Forest Management</v>
      </c>
      <c r="AH208" s="99"/>
      <c r="AI208" s="100"/>
      <c r="AJ208" s="104"/>
      <c r="AK208" s="55"/>
      <c r="AL208" s="56"/>
      <c r="AM208" s="226" t="str">
        <f t="shared" si="614"/>
        <v>Sustainable Forest Management</v>
      </c>
      <c r="AN208" s="99"/>
      <c r="AO208" s="100"/>
      <c r="AP208" s="104"/>
      <c r="AQ208" s="55"/>
      <c r="AR208" s="56"/>
      <c r="AS208" s="176"/>
      <c r="AT208" s="226" t="str">
        <f t="shared" si="615"/>
        <v>Sustainable Forest Management</v>
      </c>
      <c r="AU208" s="102"/>
      <c r="AV208" s="103"/>
      <c r="AW208" s="106"/>
      <c r="AX208" s="41"/>
      <c r="AY208" s="42"/>
      <c r="AZ208" s="226" t="str">
        <f t="shared" si="616"/>
        <v>Sustainable Forest Management</v>
      </c>
      <c r="BA208" s="102"/>
      <c r="BB208" s="103"/>
      <c r="BC208" s="106"/>
      <c r="BD208" s="41"/>
      <c r="BE208" s="42"/>
      <c r="BF208" s="226" t="str">
        <f t="shared" si="617"/>
        <v>Sustainable Forest Management</v>
      </c>
      <c r="BG208" s="102"/>
      <c r="BH208" s="103"/>
      <c r="BI208" s="106"/>
      <c r="BJ208" s="41"/>
      <c r="BK208" s="42"/>
      <c r="BL208" s="226" t="str">
        <f t="shared" si="618"/>
        <v>Sustainable Forest Management</v>
      </c>
      <c r="BM208" s="102"/>
      <c r="BN208" s="103"/>
      <c r="BO208" s="106"/>
      <c r="BP208" s="41"/>
      <c r="BQ208" s="42"/>
      <c r="BR208" s="226" t="str">
        <f t="shared" si="619"/>
        <v>Sustainable Forest Management</v>
      </c>
      <c r="BS208" s="102"/>
      <c r="BT208" s="103"/>
      <c r="BU208" s="106"/>
      <c r="BV208" s="41"/>
      <c r="BW208" s="42"/>
      <c r="BX208" s="226" t="str">
        <f t="shared" si="620"/>
        <v>Sustainable Forest Management</v>
      </c>
      <c r="BY208" s="102"/>
      <c r="BZ208" s="103"/>
      <c r="CA208" s="106"/>
      <c r="CB208" s="41"/>
      <c r="CC208" s="42"/>
      <c r="CD208" s="226" t="str">
        <f t="shared" si="621"/>
        <v>Sustainable Forest Management</v>
      </c>
      <c r="CE208" s="102"/>
      <c r="CF208" s="103"/>
      <c r="CG208" s="106"/>
      <c r="CH208" s="41"/>
      <c r="CI208" s="42"/>
      <c r="CJ208" s="176"/>
      <c r="CK208" s="226" t="str">
        <f>$B208</f>
        <v>Sustainable Forest Management</v>
      </c>
      <c r="CL208" s="102"/>
      <c r="CM208" s="103"/>
      <c r="CN208" s="106"/>
      <c r="CO208" s="41"/>
      <c r="CP208" s="42"/>
      <c r="CQ208" s="226" t="str">
        <f>$B208</f>
        <v>Sustainable Forest Management</v>
      </c>
      <c r="CR208" s="125"/>
      <c r="CS208" s="126"/>
      <c r="CT208" s="113"/>
      <c r="CU208" s="51"/>
      <c r="CV208" s="52"/>
      <c r="CW208" s="226" t="str">
        <f>$B208</f>
        <v>Sustainable Forest Management</v>
      </c>
      <c r="CX208" s="125"/>
      <c r="CY208" s="126"/>
      <c r="CZ208" s="113"/>
      <c r="DA208" s="51"/>
      <c r="DB208" s="52"/>
      <c r="DC208" s="226" t="str">
        <f>$B208</f>
        <v>Sustainable Forest Management</v>
      </c>
      <c r="DD208" s="125"/>
      <c r="DE208" s="126"/>
      <c r="DF208" s="113"/>
      <c r="DG208" s="51"/>
      <c r="DH208" s="52"/>
      <c r="DI208" s="226" t="str">
        <f>$B208</f>
        <v>Sustainable Forest Management</v>
      </c>
      <c r="DJ208" s="125"/>
      <c r="DK208" s="126"/>
      <c r="DL208" s="113"/>
      <c r="DM208" s="51"/>
      <c r="DN208" s="52"/>
      <c r="DO208" s="226" t="str">
        <f>$B208</f>
        <v>Sustainable Forest Management</v>
      </c>
      <c r="DP208" s="102"/>
      <c r="DQ208" s="103"/>
      <c r="DR208" s="106"/>
      <c r="DS208" s="41"/>
      <c r="DT208" s="42"/>
      <c r="DU208" s="226" t="str">
        <f>$B208</f>
        <v>Sustainable Forest Management</v>
      </c>
      <c r="DV208" s="102"/>
      <c r="DW208" s="103"/>
      <c r="DX208" s="106"/>
      <c r="DY208" s="41"/>
      <c r="DZ208" s="42"/>
      <c r="EA208" s="176">
        <f t="shared" si="578"/>
        <v>0</v>
      </c>
      <c r="EB208" s="226" t="str">
        <f>$B208</f>
        <v>Sustainable Forest Management</v>
      </c>
      <c r="EC208" s="125"/>
      <c r="ED208" s="126"/>
      <c r="EE208" s="113"/>
      <c r="EF208" s="51"/>
      <c r="EG208" s="52"/>
      <c r="EH208" s="226" t="str">
        <f>$B208</f>
        <v>Sustainable Forest Management</v>
      </c>
      <c r="EI208" s="125"/>
      <c r="EJ208" s="126"/>
      <c r="EK208" s="113"/>
      <c r="EL208" s="51"/>
      <c r="EM208" s="52"/>
      <c r="EN208" s="226" t="str">
        <f>$B208</f>
        <v>Sustainable Forest Management</v>
      </c>
      <c r="EO208" s="125"/>
      <c r="EP208" s="126"/>
      <c r="EQ208" s="113"/>
      <c r="ER208" s="51"/>
      <c r="ES208" s="52"/>
      <c r="ET208" s="226" t="str">
        <f>$B208</f>
        <v>Sustainable Forest Management</v>
      </c>
      <c r="EU208" s="102"/>
      <c r="EV208" s="103"/>
      <c r="EW208" s="106"/>
      <c r="EX208" s="41"/>
      <c r="EY208" s="42"/>
      <c r="EZ208" s="226" t="str">
        <f>$B208</f>
        <v>Sustainable Forest Management</v>
      </c>
      <c r="FA208" s="125"/>
      <c r="FB208" s="126"/>
      <c r="FC208" s="113"/>
      <c r="FD208" s="51"/>
      <c r="FE208" s="52"/>
      <c r="FF208" s="226" t="str">
        <f>$B208</f>
        <v>Sustainable Forest Management</v>
      </c>
      <c r="FG208" s="102"/>
      <c r="FH208" s="103"/>
      <c r="FI208" s="106"/>
      <c r="FJ208" s="41"/>
      <c r="FK208" s="42"/>
      <c r="FL208" s="226" t="str">
        <f>$B208</f>
        <v>Sustainable Forest Management</v>
      </c>
      <c r="FM208" s="102"/>
      <c r="FN208" s="103"/>
      <c r="FO208" s="106"/>
      <c r="FP208" s="41"/>
      <c r="FQ208" s="42"/>
      <c r="FR208" s="176">
        <f t="shared" si="579"/>
        <v>0</v>
      </c>
      <c r="FS208" s="34"/>
      <c r="FT208" s="34"/>
      <c r="FU208" s="34"/>
      <c r="FV208" s="33"/>
      <c r="FW208" s="37"/>
    </row>
    <row r="209" spans="1:179" ht="12.6" customHeight="1">
      <c r="A209" s="1094"/>
      <c r="B209" s="222" t="s">
        <v>544</v>
      </c>
      <c r="C209" s="226" t="str">
        <f t="shared" si="608"/>
        <v>Peatland Restoration</v>
      </c>
      <c r="D209" s="99"/>
      <c r="E209" s="100"/>
      <c r="F209" s="104"/>
      <c r="G209" s="55"/>
      <c r="H209" s="56"/>
      <c r="I209" s="226" t="str">
        <f t="shared" si="609"/>
        <v>Peatland Restoration</v>
      </c>
      <c r="J209" s="99"/>
      <c r="K209" s="100"/>
      <c r="L209" s="104"/>
      <c r="M209" s="55"/>
      <c r="N209" s="56"/>
      <c r="O209" s="226" t="str">
        <f t="shared" si="610"/>
        <v>Peatland Restoration</v>
      </c>
      <c r="P209" s="99"/>
      <c r="Q209" s="100"/>
      <c r="R209" s="104"/>
      <c r="S209" s="55"/>
      <c r="T209" s="56"/>
      <c r="U209" s="226" t="str">
        <f t="shared" si="611"/>
        <v>Peatland Restoration</v>
      </c>
      <c r="V209" s="99"/>
      <c r="W209" s="100"/>
      <c r="X209" s="104"/>
      <c r="Y209" s="55"/>
      <c r="Z209" s="56"/>
      <c r="AA209" s="226" t="str">
        <f t="shared" si="612"/>
        <v>Peatland Restoration</v>
      </c>
      <c r="AB209" s="99"/>
      <c r="AC209" s="100"/>
      <c r="AD209" s="104"/>
      <c r="AE209" s="55"/>
      <c r="AF209" s="56"/>
      <c r="AG209" s="226" t="str">
        <f t="shared" si="613"/>
        <v>Peatland Restoration</v>
      </c>
      <c r="AH209" s="99"/>
      <c r="AI209" s="100"/>
      <c r="AJ209" s="104"/>
      <c r="AK209" s="55"/>
      <c r="AL209" s="56"/>
      <c r="AM209" s="226" t="str">
        <f t="shared" si="614"/>
        <v>Peatland Restoration</v>
      </c>
      <c r="AN209" s="99"/>
      <c r="AO209" s="100"/>
      <c r="AP209" s="104"/>
      <c r="AQ209" s="55"/>
      <c r="AR209" s="56"/>
      <c r="AS209" s="176"/>
      <c r="AT209" s="226" t="str">
        <f t="shared" si="615"/>
        <v>Peatland Restoration</v>
      </c>
      <c r="AU209" s="102"/>
      <c r="AV209" s="103"/>
      <c r="AW209" s="106"/>
      <c r="AX209" s="41"/>
      <c r="AY209" s="42"/>
      <c r="AZ209" s="226" t="str">
        <f t="shared" si="616"/>
        <v>Peatland Restoration</v>
      </c>
      <c r="BA209" s="102"/>
      <c r="BB209" s="103"/>
      <c r="BC209" s="106"/>
      <c r="BD209" s="41"/>
      <c r="BE209" s="42"/>
      <c r="BF209" s="226" t="str">
        <f t="shared" si="617"/>
        <v>Peatland Restoration</v>
      </c>
      <c r="BG209" s="102"/>
      <c r="BH209" s="103"/>
      <c r="BI209" s="106"/>
      <c r="BJ209" s="41"/>
      <c r="BK209" s="42"/>
      <c r="BL209" s="226" t="str">
        <f t="shared" si="618"/>
        <v>Peatland Restoration</v>
      </c>
      <c r="BM209" s="102"/>
      <c r="BN209" s="103"/>
      <c r="BO209" s="106"/>
      <c r="BP209" s="41"/>
      <c r="BQ209" s="42"/>
      <c r="BR209" s="226" t="str">
        <f t="shared" si="619"/>
        <v>Peatland Restoration</v>
      </c>
      <c r="BS209" s="102"/>
      <c r="BT209" s="103"/>
      <c r="BU209" s="106"/>
      <c r="BV209" s="41"/>
      <c r="BW209" s="42"/>
      <c r="BX209" s="226" t="str">
        <f t="shared" si="620"/>
        <v>Peatland Restoration</v>
      </c>
      <c r="BY209" s="102"/>
      <c r="BZ209" s="103"/>
      <c r="CA209" s="106"/>
      <c r="CB209" s="41"/>
      <c r="CC209" s="42"/>
      <c r="CD209" s="226" t="str">
        <f t="shared" si="621"/>
        <v>Peatland Restoration</v>
      </c>
      <c r="CE209" s="102"/>
      <c r="CF209" s="103"/>
      <c r="CG209" s="106"/>
      <c r="CH209" s="41"/>
      <c r="CI209" s="42"/>
      <c r="CJ209" s="176"/>
      <c r="CK209" s="226"/>
      <c r="CL209" s="102"/>
      <c r="CM209" s="103"/>
      <c r="CN209" s="106"/>
      <c r="CO209" s="41"/>
      <c r="CP209" s="42"/>
      <c r="CQ209" s="226"/>
      <c r="CR209" s="125"/>
      <c r="CS209" s="126"/>
      <c r="CT209" s="113"/>
      <c r="CU209" s="51"/>
      <c r="CV209" s="52"/>
      <c r="CW209" s="226"/>
      <c r="CX209" s="125"/>
      <c r="CY209" s="126"/>
      <c r="CZ209" s="113"/>
      <c r="DA209" s="51"/>
      <c r="DB209" s="52"/>
      <c r="DC209" s="226"/>
      <c r="DD209" s="125"/>
      <c r="DE209" s="126"/>
      <c r="DF209" s="113"/>
      <c r="DG209" s="51"/>
      <c r="DH209" s="52"/>
      <c r="DI209" s="226"/>
      <c r="DJ209" s="125"/>
      <c r="DK209" s="126"/>
      <c r="DL209" s="113"/>
      <c r="DM209" s="51"/>
      <c r="DN209" s="52"/>
      <c r="DO209" s="226"/>
      <c r="DP209" s="102"/>
      <c r="DQ209" s="103"/>
      <c r="DR209" s="106"/>
      <c r="DS209" s="41"/>
      <c r="DT209" s="42"/>
      <c r="DU209" s="226"/>
      <c r="DV209" s="102"/>
      <c r="DW209" s="103"/>
      <c r="DX209" s="106"/>
      <c r="DY209" s="41"/>
      <c r="DZ209" s="42"/>
      <c r="EA209" s="176">
        <f t="shared" si="578"/>
        <v>0</v>
      </c>
      <c r="EB209" s="226"/>
      <c r="EC209" s="125"/>
      <c r="ED209" s="126"/>
      <c r="EE209" s="113"/>
      <c r="EF209" s="51"/>
      <c r="EG209" s="52"/>
      <c r="EH209" s="226"/>
      <c r="EI209" s="125"/>
      <c r="EJ209" s="126"/>
      <c r="EK209" s="113"/>
      <c r="EL209" s="51"/>
      <c r="EM209" s="52"/>
      <c r="EN209" s="226"/>
      <c r="EO209" s="125"/>
      <c r="EP209" s="126"/>
      <c r="EQ209" s="113"/>
      <c r="ER209" s="51"/>
      <c r="ES209" s="52"/>
      <c r="ET209" s="226"/>
      <c r="EU209" s="102"/>
      <c r="EV209" s="103"/>
      <c r="EW209" s="106"/>
      <c r="EX209" s="41"/>
      <c r="EY209" s="42"/>
      <c r="EZ209" s="226"/>
      <c r="FA209" s="125"/>
      <c r="FB209" s="126"/>
      <c r="FC209" s="113"/>
      <c r="FD209" s="51"/>
      <c r="FE209" s="52"/>
      <c r="FF209" s="226"/>
      <c r="FG209" s="102"/>
      <c r="FH209" s="103"/>
      <c r="FI209" s="106"/>
      <c r="FJ209" s="41"/>
      <c r="FK209" s="42"/>
      <c r="FL209" s="226"/>
      <c r="FM209" s="102"/>
      <c r="FN209" s="103"/>
      <c r="FO209" s="106"/>
      <c r="FP209" s="41"/>
      <c r="FQ209" s="42"/>
      <c r="FR209" s="176">
        <f t="shared" si="579"/>
        <v>0</v>
      </c>
      <c r="FS209" s="34"/>
      <c r="FT209" s="34"/>
      <c r="FU209" s="34"/>
      <c r="FV209" s="33"/>
      <c r="FW209" s="37"/>
    </row>
    <row r="210" spans="1:179" ht="12.6" customHeight="1">
      <c r="A210" s="1094"/>
      <c r="B210" s="222" t="s">
        <v>551</v>
      </c>
      <c r="C210" s="226" t="str">
        <f t="shared" si="608"/>
        <v>Mangrove Restoration</v>
      </c>
      <c r="D210" s="99"/>
      <c r="E210" s="100"/>
      <c r="F210" s="104"/>
      <c r="G210" s="55"/>
      <c r="H210" s="56"/>
      <c r="I210" s="226" t="str">
        <f t="shared" si="609"/>
        <v>Mangrove Restoration</v>
      </c>
      <c r="J210" s="99"/>
      <c r="K210" s="100"/>
      <c r="L210" s="104"/>
      <c r="M210" s="55"/>
      <c r="N210" s="56"/>
      <c r="O210" s="226" t="str">
        <f t="shared" si="610"/>
        <v>Mangrove Restoration</v>
      </c>
      <c r="P210" s="99"/>
      <c r="Q210" s="100"/>
      <c r="R210" s="104"/>
      <c r="S210" s="55"/>
      <c r="T210" s="56"/>
      <c r="U210" s="226" t="str">
        <f t="shared" si="611"/>
        <v>Mangrove Restoration</v>
      </c>
      <c r="V210" s="99"/>
      <c r="W210" s="100"/>
      <c r="X210" s="104"/>
      <c r="Y210" s="55"/>
      <c r="Z210" s="56"/>
      <c r="AA210" s="226" t="str">
        <f t="shared" si="612"/>
        <v>Mangrove Restoration</v>
      </c>
      <c r="AB210" s="99"/>
      <c r="AC210" s="100"/>
      <c r="AD210" s="104"/>
      <c r="AE210" s="55"/>
      <c r="AF210" s="56"/>
      <c r="AG210" s="226" t="str">
        <f t="shared" si="613"/>
        <v>Mangrove Restoration</v>
      </c>
      <c r="AH210" s="99"/>
      <c r="AI210" s="100"/>
      <c r="AJ210" s="104"/>
      <c r="AK210" s="55"/>
      <c r="AL210" s="56"/>
      <c r="AM210" s="226" t="str">
        <f t="shared" si="614"/>
        <v>Mangrove Restoration</v>
      </c>
      <c r="AN210" s="99"/>
      <c r="AO210" s="100"/>
      <c r="AP210" s="104"/>
      <c r="AQ210" s="55"/>
      <c r="AR210" s="56"/>
      <c r="AS210" s="176"/>
      <c r="AT210" s="226" t="str">
        <f t="shared" si="615"/>
        <v>Mangrove Restoration</v>
      </c>
      <c r="AU210" s="102"/>
      <c r="AV210" s="103"/>
      <c r="AW210" s="106"/>
      <c r="AX210" s="41"/>
      <c r="AY210" s="42"/>
      <c r="AZ210" s="226" t="str">
        <f t="shared" si="616"/>
        <v>Mangrove Restoration</v>
      </c>
      <c r="BA210" s="102"/>
      <c r="BB210" s="103"/>
      <c r="BC210" s="106"/>
      <c r="BD210" s="41"/>
      <c r="BE210" s="42"/>
      <c r="BF210" s="226" t="str">
        <f t="shared" si="617"/>
        <v>Mangrove Restoration</v>
      </c>
      <c r="BG210" s="102"/>
      <c r="BH210" s="103"/>
      <c r="BI210" s="106"/>
      <c r="BJ210" s="41"/>
      <c r="BK210" s="42"/>
      <c r="BL210" s="226" t="str">
        <f t="shared" si="618"/>
        <v>Mangrove Restoration</v>
      </c>
      <c r="BM210" s="102"/>
      <c r="BN210" s="103"/>
      <c r="BO210" s="106"/>
      <c r="BP210" s="41"/>
      <c r="BQ210" s="42"/>
      <c r="BR210" s="226" t="str">
        <f t="shared" si="619"/>
        <v>Mangrove Restoration</v>
      </c>
      <c r="BS210" s="102"/>
      <c r="BT210" s="103"/>
      <c r="BU210" s="106"/>
      <c r="BV210" s="41"/>
      <c r="BW210" s="42"/>
      <c r="BX210" s="226" t="str">
        <f t="shared" si="620"/>
        <v>Mangrove Restoration</v>
      </c>
      <c r="BY210" s="102"/>
      <c r="BZ210" s="103"/>
      <c r="CA210" s="106"/>
      <c r="CB210" s="41"/>
      <c r="CC210" s="42"/>
      <c r="CD210" s="226" t="str">
        <f t="shared" si="621"/>
        <v>Mangrove Restoration</v>
      </c>
      <c r="CE210" s="102"/>
      <c r="CF210" s="103"/>
      <c r="CG210" s="106"/>
      <c r="CH210" s="41"/>
      <c r="CI210" s="42"/>
      <c r="CJ210" s="176"/>
      <c r="CK210" s="226"/>
      <c r="CL210" s="102"/>
      <c r="CM210" s="103"/>
      <c r="CN210" s="106"/>
      <c r="CO210" s="41"/>
      <c r="CP210" s="42"/>
      <c r="CQ210" s="226"/>
      <c r="CR210" s="125"/>
      <c r="CS210" s="126"/>
      <c r="CT210" s="113"/>
      <c r="CU210" s="51"/>
      <c r="CV210" s="52"/>
      <c r="CW210" s="226"/>
      <c r="CX210" s="125"/>
      <c r="CY210" s="126"/>
      <c r="CZ210" s="113"/>
      <c r="DA210" s="51"/>
      <c r="DB210" s="52"/>
      <c r="DC210" s="226"/>
      <c r="DD210" s="125"/>
      <c r="DE210" s="126"/>
      <c r="DF210" s="113"/>
      <c r="DG210" s="51"/>
      <c r="DH210" s="52"/>
      <c r="DI210" s="226"/>
      <c r="DJ210" s="125"/>
      <c r="DK210" s="126"/>
      <c r="DL210" s="113"/>
      <c r="DM210" s="51"/>
      <c r="DN210" s="52"/>
      <c r="DO210" s="226"/>
      <c r="DP210" s="102"/>
      <c r="DQ210" s="103"/>
      <c r="DR210" s="106"/>
      <c r="DS210" s="41"/>
      <c r="DT210" s="42"/>
      <c r="DU210" s="226"/>
      <c r="DV210" s="102"/>
      <c r="DW210" s="103"/>
      <c r="DX210" s="106"/>
      <c r="DY210" s="41"/>
      <c r="DZ210" s="42"/>
      <c r="EA210" s="176">
        <f t="shared" si="578"/>
        <v>0</v>
      </c>
      <c r="EB210" s="226"/>
      <c r="EC210" s="125"/>
      <c r="ED210" s="126"/>
      <c r="EE210" s="113"/>
      <c r="EF210" s="51"/>
      <c r="EG210" s="52"/>
      <c r="EH210" s="226"/>
      <c r="EI210" s="125"/>
      <c r="EJ210" s="126"/>
      <c r="EK210" s="113"/>
      <c r="EL210" s="51"/>
      <c r="EM210" s="52"/>
      <c r="EN210" s="226"/>
      <c r="EO210" s="125"/>
      <c r="EP210" s="126"/>
      <c r="EQ210" s="113"/>
      <c r="ER210" s="51"/>
      <c r="ES210" s="52"/>
      <c r="ET210" s="226"/>
      <c r="EU210" s="102"/>
      <c r="EV210" s="103"/>
      <c r="EW210" s="106"/>
      <c r="EX210" s="41"/>
      <c r="EY210" s="42"/>
      <c r="EZ210" s="226"/>
      <c r="FA210" s="125"/>
      <c r="FB210" s="126"/>
      <c r="FC210" s="113"/>
      <c r="FD210" s="51"/>
      <c r="FE210" s="52"/>
      <c r="FF210" s="226"/>
      <c r="FG210" s="102"/>
      <c r="FH210" s="103"/>
      <c r="FI210" s="106"/>
      <c r="FJ210" s="41"/>
      <c r="FK210" s="42"/>
      <c r="FL210" s="226"/>
      <c r="FM210" s="102"/>
      <c r="FN210" s="103"/>
      <c r="FO210" s="106"/>
      <c r="FP210" s="41"/>
      <c r="FQ210" s="42"/>
      <c r="FR210" s="176">
        <f t="shared" si="579"/>
        <v>0</v>
      </c>
      <c r="FS210" s="34"/>
      <c r="FT210" s="34"/>
      <c r="FU210" s="34"/>
      <c r="FV210" s="33"/>
      <c r="FW210" s="37"/>
    </row>
    <row r="211" spans="1:179" ht="12.6" customHeight="1">
      <c r="A211" s="1094"/>
      <c r="B211" s="195" t="s">
        <v>91</v>
      </c>
      <c r="C211" s="226" t="str">
        <f t="shared" si="608"/>
        <v>Tropical Forest Restoration</v>
      </c>
      <c r="D211" s="120"/>
      <c r="E211" s="100"/>
      <c r="F211" s="104"/>
      <c r="G211" s="54"/>
      <c r="H211" s="56"/>
      <c r="I211" s="226" t="str">
        <f t="shared" si="609"/>
        <v>Tropical Forest Restoration</v>
      </c>
      <c r="J211" s="101"/>
      <c r="K211" s="100"/>
      <c r="L211" s="104"/>
      <c r="M211" s="54"/>
      <c r="N211" s="56"/>
      <c r="O211" s="226" t="str">
        <f t="shared" si="610"/>
        <v>Tropical Forest Restoration</v>
      </c>
      <c r="P211" s="101"/>
      <c r="Q211" s="100"/>
      <c r="R211" s="104"/>
      <c r="S211" s="54"/>
      <c r="T211" s="56"/>
      <c r="U211" s="226" t="str">
        <f t="shared" si="611"/>
        <v>Tropical Forest Restoration</v>
      </c>
      <c r="V211" s="101"/>
      <c r="W211" s="100"/>
      <c r="X211" s="104"/>
      <c r="Y211" s="54"/>
      <c r="Z211" s="56"/>
      <c r="AA211" s="226" t="str">
        <f t="shared" si="612"/>
        <v>Tropical Forest Restoration</v>
      </c>
      <c r="AB211" s="101"/>
      <c r="AC211" s="100"/>
      <c r="AD211" s="104"/>
      <c r="AE211" s="54"/>
      <c r="AF211" s="56"/>
      <c r="AG211" s="226" t="str">
        <f t="shared" si="613"/>
        <v>Tropical Forest Restoration</v>
      </c>
      <c r="AH211" s="101"/>
      <c r="AI211" s="100"/>
      <c r="AJ211" s="104"/>
      <c r="AK211" s="54"/>
      <c r="AL211" s="56"/>
      <c r="AM211" s="226" t="str">
        <f t="shared" si="614"/>
        <v>Tropical Forest Restoration</v>
      </c>
      <c r="AN211" s="101"/>
      <c r="AO211" s="100"/>
      <c r="AP211" s="104"/>
      <c r="AQ211" s="54"/>
      <c r="AR211" s="56"/>
      <c r="AS211" s="176">
        <f>SUM(E211+K211+Q211+W211+AC211+AI211+AO211)+SUM(H211+N211+T211+Z211+AF211+AL211+AR211)</f>
        <v>0</v>
      </c>
      <c r="AT211" s="226" t="str">
        <f t="shared" si="615"/>
        <v>Tropical Forest Restoration</v>
      </c>
      <c r="AU211" s="100"/>
      <c r="AV211" s="100"/>
      <c r="AW211" s="104"/>
      <c r="AX211" s="55"/>
      <c r="AY211" s="56"/>
      <c r="AZ211" s="226" t="str">
        <f t="shared" si="616"/>
        <v>Tropical Forest Restoration</v>
      </c>
      <c r="BA211" s="100"/>
      <c r="BB211" s="100"/>
      <c r="BC211" s="104"/>
      <c r="BD211" s="55"/>
      <c r="BE211" s="56"/>
      <c r="BF211" s="226" t="str">
        <f t="shared" si="617"/>
        <v>Tropical Forest Restoration</v>
      </c>
      <c r="BG211" s="100"/>
      <c r="BH211" s="100"/>
      <c r="BI211" s="104"/>
      <c r="BJ211" s="55"/>
      <c r="BK211" s="56"/>
      <c r="BL211" s="226" t="str">
        <f t="shared" si="618"/>
        <v>Tropical Forest Restoration</v>
      </c>
      <c r="BM211" s="100"/>
      <c r="BN211" s="100"/>
      <c r="BO211" s="104"/>
      <c r="BP211" s="55"/>
      <c r="BQ211" s="56"/>
      <c r="BR211" s="226" t="str">
        <f t="shared" si="619"/>
        <v>Tropical Forest Restoration</v>
      </c>
      <c r="BS211" s="100"/>
      <c r="BT211" s="100"/>
      <c r="BU211" s="104"/>
      <c r="BV211" s="55"/>
      <c r="BW211" s="56"/>
      <c r="BX211" s="226" t="str">
        <f t="shared" si="620"/>
        <v>Tropical Forest Restoration</v>
      </c>
      <c r="BY211" s="100"/>
      <c r="BZ211" s="100"/>
      <c r="CA211" s="104"/>
      <c r="CB211" s="55"/>
      <c r="CC211" s="56"/>
      <c r="CD211" s="226" t="str">
        <f t="shared" si="621"/>
        <v>Tropical Forest Restoration</v>
      </c>
      <c r="CE211" s="100"/>
      <c r="CF211" s="100"/>
      <c r="CG211" s="104"/>
      <c r="CH211" s="55"/>
      <c r="CI211" s="56"/>
      <c r="CJ211" s="176">
        <f t="shared" ref="CJ211:CJ216" si="622">SUM(AV211+BB211+BH211+BN211+BT211+BZ211+CF211)+SUM(AY211+BE211+BK211+BQ211+BW211+CC211+CI211)</f>
        <v>0</v>
      </c>
      <c r="CK211" s="226" t="str">
        <f t="shared" ref="CK211:CK216" si="623">$B211</f>
        <v>Tropical Forest Restoration</v>
      </c>
      <c r="CL211" s="100"/>
      <c r="CM211" s="100"/>
      <c r="CN211" s="104"/>
      <c r="CO211" s="55"/>
      <c r="CP211" s="56"/>
      <c r="CQ211" s="226" t="str">
        <f t="shared" ref="CQ211:CQ216" si="624">$B211</f>
        <v>Tropical Forest Restoration</v>
      </c>
      <c r="CR211" s="100"/>
      <c r="CS211" s="100"/>
      <c r="CT211" s="104"/>
      <c r="CU211" s="55"/>
      <c r="CV211" s="56"/>
      <c r="CW211" s="226" t="str">
        <f t="shared" ref="CW211:CW216" si="625">$B211</f>
        <v>Tropical Forest Restoration</v>
      </c>
      <c r="CX211" s="103"/>
      <c r="CY211" s="103"/>
      <c r="CZ211" s="106"/>
      <c r="DA211" s="41"/>
      <c r="DB211" s="42"/>
      <c r="DC211" s="226" t="str">
        <f t="shared" ref="DC211:DC216" si="626">$B211</f>
        <v>Tropical Forest Restoration</v>
      </c>
      <c r="DD211" s="103"/>
      <c r="DE211" s="103"/>
      <c r="DF211" s="106"/>
      <c r="DG211" s="41"/>
      <c r="DH211" s="42"/>
      <c r="DI211" s="226" t="str">
        <f t="shared" ref="DI211:DI216" si="627">$B211</f>
        <v>Tropical Forest Restoration</v>
      </c>
      <c r="DJ211" s="100"/>
      <c r="DK211" s="100"/>
      <c r="DL211" s="104"/>
      <c r="DM211" s="55"/>
      <c r="DN211" s="56"/>
      <c r="DO211" s="226" t="str">
        <f t="shared" ref="DO211:DO216" si="628">$B211</f>
        <v>Tropical Forest Restoration</v>
      </c>
      <c r="DP211" s="103"/>
      <c r="DQ211" s="103"/>
      <c r="DR211" s="106"/>
      <c r="DS211" s="41"/>
      <c r="DT211" s="42"/>
      <c r="DU211" s="226" t="str">
        <f t="shared" ref="DU211:DU216" si="629">$B211</f>
        <v>Tropical Forest Restoration</v>
      </c>
      <c r="DV211" s="103"/>
      <c r="DW211" s="103"/>
      <c r="DX211" s="106"/>
      <c r="DY211" s="41"/>
      <c r="DZ211" s="42"/>
      <c r="EA211" s="176">
        <f t="shared" si="578"/>
        <v>0</v>
      </c>
      <c r="EB211" s="226" t="str">
        <f t="shared" ref="EB211:EB216" si="630">$B211</f>
        <v>Tropical Forest Restoration</v>
      </c>
      <c r="EC211" s="100"/>
      <c r="ED211" s="100"/>
      <c r="EE211" s="104"/>
      <c r="EF211" s="55"/>
      <c r="EG211" s="56"/>
      <c r="EH211" s="226" t="str">
        <f t="shared" ref="EH211:EH216" si="631">$B211</f>
        <v>Tropical Forest Restoration</v>
      </c>
      <c r="EI211" s="100"/>
      <c r="EJ211" s="100"/>
      <c r="EK211" s="104"/>
      <c r="EL211" s="55"/>
      <c r="EM211" s="56"/>
      <c r="EN211" s="226" t="str">
        <f t="shared" ref="EN211:EN216" si="632">$B211</f>
        <v>Tropical Forest Restoration</v>
      </c>
      <c r="EO211" s="103"/>
      <c r="EP211" s="103"/>
      <c r="EQ211" s="106"/>
      <c r="ER211" s="41"/>
      <c r="ES211" s="42"/>
      <c r="ET211" s="226" t="str">
        <f t="shared" ref="ET211:ET216" si="633">$B211</f>
        <v>Tropical Forest Restoration</v>
      </c>
      <c r="EU211" s="103"/>
      <c r="EV211" s="103"/>
      <c r="EW211" s="106"/>
      <c r="EX211" s="41"/>
      <c r="EY211" s="42"/>
      <c r="EZ211" s="226" t="str">
        <f t="shared" ref="EZ211:EZ216" si="634">$B211</f>
        <v>Tropical Forest Restoration</v>
      </c>
      <c r="FA211" s="100"/>
      <c r="FB211" s="100"/>
      <c r="FC211" s="104"/>
      <c r="FD211" s="55"/>
      <c r="FE211" s="56"/>
      <c r="FF211" s="226" t="str">
        <f t="shared" ref="FF211:FF216" si="635">$B211</f>
        <v>Tropical Forest Restoration</v>
      </c>
      <c r="FG211" s="103"/>
      <c r="FH211" s="103"/>
      <c r="FI211" s="106"/>
      <c r="FJ211" s="41"/>
      <c r="FK211" s="42"/>
      <c r="FL211" s="226" t="str">
        <f t="shared" ref="FL211:FL216" si="636">$B211</f>
        <v>Tropical Forest Restoration</v>
      </c>
      <c r="FM211" s="103"/>
      <c r="FN211" s="103"/>
      <c r="FO211" s="106"/>
      <c r="FP211" s="41"/>
      <c r="FQ211" s="42"/>
      <c r="FR211" s="176">
        <f t="shared" si="579"/>
        <v>0</v>
      </c>
      <c r="FS211" s="32"/>
      <c r="FT211" s="34"/>
      <c r="FU211" s="34"/>
      <c r="FV211" s="38"/>
      <c r="FW211" s="37"/>
    </row>
    <row r="212" spans="1:179" ht="12.6" customHeight="1">
      <c r="A212" s="1094"/>
      <c r="B212" s="195" t="s">
        <v>92</v>
      </c>
      <c r="C212" s="226" t="str">
        <f t="shared" si="608"/>
        <v>Temperate Forest Restoration</v>
      </c>
      <c r="D212" s="120"/>
      <c r="E212" s="100"/>
      <c r="F212" s="104"/>
      <c r="G212" s="54"/>
      <c r="H212" s="56"/>
      <c r="I212" s="226" t="str">
        <f t="shared" si="609"/>
        <v>Temperate Forest Restoration</v>
      </c>
      <c r="J212" s="101"/>
      <c r="K212" s="100"/>
      <c r="L212" s="104"/>
      <c r="M212" s="54"/>
      <c r="N212" s="56"/>
      <c r="O212" s="226" t="str">
        <f t="shared" si="610"/>
        <v>Temperate Forest Restoration</v>
      </c>
      <c r="P212" s="101"/>
      <c r="Q212" s="100"/>
      <c r="R212" s="104"/>
      <c r="S212" s="54"/>
      <c r="T212" s="56"/>
      <c r="U212" s="226" t="str">
        <f t="shared" si="611"/>
        <v>Temperate Forest Restoration</v>
      </c>
      <c r="V212" s="101"/>
      <c r="W212" s="100"/>
      <c r="X212" s="104"/>
      <c r="Y212" s="54"/>
      <c r="Z212" s="56"/>
      <c r="AA212" s="226" t="str">
        <f t="shared" si="612"/>
        <v>Temperate Forest Restoration</v>
      </c>
      <c r="AB212" s="101"/>
      <c r="AC212" s="100"/>
      <c r="AD212" s="104"/>
      <c r="AE212" s="54"/>
      <c r="AF212" s="56"/>
      <c r="AG212" s="226" t="str">
        <f t="shared" si="613"/>
        <v>Temperate Forest Restoration</v>
      </c>
      <c r="AH212" s="101"/>
      <c r="AI212" s="100"/>
      <c r="AJ212" s="104"/>
      <c r="AK212" s="54"/>
      <c r="AL212" s="56"/>
      <c r="AM212" s="226" t="str">
        <f t="shared" si="614"/>
        <v>Temperate Forest Restoration</v>
      </c>
      <c r="AN212" s="101"/>
      <c r="AO212" s="100"/>
      <c r="AP212" s="104"/>
      <c r="AQ212" s="54"/>
      <c r="AR212" s="56"/>
      <c r="AS212" s="176">
        <f>SUM(E212+K212+Q212+W212+AC212+AI212+AO212)+SUM(H212+N212+T212+Z212+AF212+AL212+AR212)</f>
        <v>0</v>
      </c>
      <c r="AT212" s="226" t="str">
        <f t="shared" si="615"/>
        <v>Temperate Forest Restoration</v>
      </c>
      <c r="AU212" s="100"/>
      <c r="AV212" s="100"/>
      <c r="AW212" s="104"/>
      <c r="AX212" s="55"/>
      <c r="AY212" s="56"/>
      <c r="AZ212" s="226" t="str">
        <f t="shared" si="616"/>
        <v>Temperate Forest Restoration</v>
      </c>
      <c r="BA212" s="100"/>
      <c r="BB212" s="100"/>
      <c r="BC212" s="104"/>
      <c r="BD212" s="55"/>
      <c r="BE212" s="56"/>
      <c r="BF212" s="226" t="str">
        <f t="shared" si="617"/>
        <v>Temperate Forest Restoration</v>
      </c>
      <c r="BG212" s="100"/>
      <c r="BH212" s="100"/>
      <c r="BI212" s="104"/>
      <c r="BJ212" s="55"/>
      <c r="BK212" s="56"/>
      <c r="BL212" s="226" t="str">
        <f t="shared" si="618"/>
        <v>Temperate Forest Restoration</v>
      </c>
      <c r="BM212" s="100"/>
      <c r="BN212" s="100"/>
      <c r="BO212" s="104"/>
      <c r="BP212" s="55"/>
      <c r="BQ212" s="56"/>
      <c r="BR212" s="226" t="str">
        <f t="shared" si="619"/>
        <v>Temperate Forest Restoration</v>
      </c>
      <c r="BS212" s="100"/>
      <c r="BT212" s="100"/>
      <c r="BU212" s="104"/>
      <c r="BV212" s="55"/>
      <c r="BW212" s="56"/>
      <c r="BX212" s="226" t="str">
        <f t="shared" si="620"/>
        <v>Temperate Forest Restoration</v>
      </c>
      <c r="BY212" s="100"/>
      <c r="BZ212" s="100"/>
      <c r="CA212" s="104"/>
      <c r="CB212" s="55"/>
      <c r="CC212" s="56"/>
      <c r="CD212" s="226" t="str">
        <f t="shared" si="621"/>
        <v>Temperate Forest Restoration</v>
      </c>
      <c r="CE212" s="100"/>
      <c r="CF212" s="100"/>
      <c r="CG212" s="104"/>
      <c r="CH212" s="55"/>
      <c r="CI212" s="56"/>
      <c r="CJ212" s="176">
        <f t="shared" si="622"/>
        <v>0</v>
      </c>
      <c r="CK212" s="226" t="str">
        <f t="shared" si="623"/>
        <v>Temperate Forest Restoration</v>
      </c>
      <c r="CL212" s="100"/>
      <c r="CM212" s="100"/>
      <c r="CN212" s="104"/>
      <c r="CO212" s="55"/>
      <c r="CP212" s="56"/>
      <c r="CQ212" s="226" t="str">
        <f t="shared" si="624"/>
        <v>Temperate Forest Restoration</v>
      </c>
      <c r="CR212" s="100"/>
      <c r="CS212" s="100"/>
      <c r="CT212" s="104"/>
      <c r="CU212" s="55"/>
      <c r="CV212" s="56"/>
      <c r="CW212" s="226" t="str">
        <f t="shared" si="625"/>
        <v>Temperate Forest Restoration</v>
      </c>
      <c r="CX212" s="103"/>
      <c r="CY212" s="103"/>
      <c r="CZ212" s="106"/>
      <c r="DA212" s="41"/>
      <c r="DB212" s="42"/>
      <c r="DC212" s="226" t="str">
        <f t="shared" si="626"/>
        <v>Temperate Forest Restoration</v>
      </c>
      <c r="DD212" s="103"/>
      <c r="DE212" s="103"/>
      <c r="DF212" s="106"/>
      <c r="DG212" s="41"/>
      <c r="DH212" s="42"/>
      <c r="DI212" s="226" t="str">
        <f t="shared" si="627"/>
        <v>Temperate Forest Restoration</v>
      </c>
      <c r="DJ212" s="100"/>
      <c r="DK212" s="100"/>
      <c r="DL212" s="104"/>
      <c r="DM212" s="55"/>
      <c r="DN212" s="56"/>
      <c r="DO212" s="226" t="str">
        <f t="shared" si="628"/>
        <v>Temperate Forest Restoration</v>
      </c>
      <c r="DP212" s="103"/>
      <c r="DQ212" s="103"/>
      <c r="DR212" s="106"/>
      <c r="DS212" s="41"/>
      <c r="DT212" s="42"/>
      <c r="DU212" s="226" t="str">
        <f t="shared" si="629"/>
        <v>Temperate Forest Restoration</v>
      </c>
      <c r="DV212" s="103"/>
      <c r="DW212" s="103"/>
      <c r="DX212" s="106"/>
      <c r="DY212" s="41"/>
      <c r="DZ212" s="42"/>
      <c r="EA212" s="176">
        <f t="shared" si="578"/>
        <v>0</v>
      </c>
      <c r="EB212" s="226" t="str">
        <f t="shared" si="630"/>
        <v>Temperate Forest Restoration</v>
      </c>
      <c r="EC212" s="100"/>
      <c r="ED212" s="100"/>
      <c r="EE212" s="104"/>
      <c r="EF212" s="55"/>
      <c r="EG212" s="56"/>
      <c r="EH212" s="226" t="str">
        <f t="shared" si="631"/>
        <v>Temperate Forest Restoration</v>
      </c>
      <c r="EI212" s="100"/>
      <c r="EJ212" s="100"/>
      <c r="EK212" s="104"/>
      <c r="EL212" s="55"/>
      <c r="EM212" s="56"/>
      <c r="EN212" s="226" t="str">
        <f t="shared" si="632"/>
        <v>Temperate Forest Restoration</v>
      </c>
      <c r="EO212" s="103"/>
      <c r="EP212" s="103"/>
      <c r="EQ212" s="106"/>
      <c r="ER212" s="41"/>
      <c r="ES212" s="42"/>
      <c r="ET212" s="226" t="str">
        <f t="shared" si="633"/>
        <v>Temperate Forest Restoration</v>
      </c>
      <c r="EU212" s="103"/>
      <c r="EV212" s="103"/>
      <c r="EW212" s="106"/>
      <c r="EX212" s="41"/>
      <c r="EY212" s="42"/>
      <c r="EZ212" s="226" t="str">
        <f t="shared" si="634"/>
        <v>Temperate Forest Restoration</v>
      </c>
      <c r="FA212" s="100"/>
      <c r="FB212" s="100"/>
      <c r="FC212" s="104"/>
      <c r="FD212" s="55"/>
      <c r="FE212" s="56"/>
      <c r="FF212" s="226" t="str">
        <f t="shared" si="635"/>
        <v>Temperate Forest Restoration</v>
      </c>
      <c r="FG212" s="103"/>
      <c r="FH212" s="103"/>
      <c r="FI212" s="106"/>
      <c r="FJ212" s="41"/>
      <c r="FK212" s="42"/>
      <c r="FL212" s="226" t="str">
        <f t="shared" si="636"/>
        <v>Temperate Forest Restoration</v>
      </c>
      <c r="FM212" s="103"/>
      <c r="FN212" s="103"/>
      <c r="FO212" s="106"/>
      <c r="FP212" s="41"/>
      <c r="FQ212" s="42"/>
      <c r="FR212" s="176">
        <f t="shared" si="579"/>
        <v>0</v>
      </c>
      <c r="FS212" s="32"/>
      <c r="FT212" s="34"/>
      <c r="FU212" s="34"/>
      <c r="FV212" s="38"/>
      <c r="FW212" s="37"/>
    </row>
    <row r="213" spans="1:179" ht="12.6" customHeight="1">
      <c r="A213" s="1094"/>
      <c r="B213" s="195" t="s">
        <v>93</v>
      </c>
      <c r="C213" s="226" t="str">
        <f t="shared" si="608"/>
        <v>Afforestation</v>
      </c>
      <c r="D213" s="101"/>
      <c r="E213" s="100"/>
      <c r="F213" s="104"/>
      <c r="G213" s="54"/>
      <c r="H213" s="56"/>
      <c r="I213" s="226" t="str">
        <f t="shared" si="609"/>
        <v>Afforestation</v>
      </c>
      <c r="J213" s="101"/>
      <c r="K213" s="100"/>
      <c r="L213" s="104"/>
      <c r="M213" s="54"/>
      <c r="N213" s="56"/>
      <c r="O213" s="226" t="str">
        <f t="shared" si="610"/>
        <v>Afforestation</v>
      </c>
      <c r="P213" s="101"/>
      <c r="Q213" s="100"/>
      <c r="R213" s="104"/>
      <c r="S213" s="54"/>
      <c r="T213" s="56"/>
      <c r="U213" s="226" t="str">
        <f t="shared" si="611"/>
        <v>Afforestation</v>
      </c>
      <c r="V213" s="101"/>
      <c r="W213" s="100"/>
      <c r="X213" s="104"/>
      <c r="Y213" s="54"/>
      <c r="Z213" s="56"/>
      <c r="AA213" s="226" t="str">
        <f t="shared" si="612"/>
        <v>Afforestation</v>
      </c>
      <c r="AB213" s="101"/>
      <c r="AC213" s="100"/>
      <c r="AD213" s="104"/>
      <c r="AE213" s="54"/>
      <c r="AF213" s="56"/>
      <c r="AG213" s="226" t="str">
        <f t="shared" si="613"/>
        <v>Afforestation</v>
      </c>
      <c r="AH213" s="101"/>
      <c r="AI213" s="100"/>
      <c r="AJ213" s="104"/>
      <c r="AK213" s="54"/>
      <c r="AL213" s="56"/>
      <c r="AM213" s="226" t="str">
        <f t="shared" si="614"/>
        <v>Afforestation</v>
      </c>
      <c r="AN213" s="101"/>
      <c r="AO213" s="100"/>
      <c r="AP213" s="104"/>
      <c r="AQ213" s="54"/>
      <c r="AR213" s="56"/>
      <c r="AS213" s="176">
        <f>SUM(E213+K213+Q213+W213+AC213+AI213+AO213)+SUM(H213+N213+T213+Z213+AF213+AL213+AR213)</f>
        <v>0</v>
      </c>
      <c r="AT213" s="226" t="str">
        <f t="shared" si="615"/>
        <v>Afforestation</v>
      </c>
      <c r="AU213" s="101"/>
      <c r="AV213" s="100"/>
      <c r="AW213" s="107"/>
      <c r="AX213" s="55"/>
      <c r="AY213" s="56"/>
      <c r="AZ213" s="226" t="str">
        <f t="shared" si="616"/>
        <v>Afforestation</v>
      </c>
      <c r="BA213" s="101"/>
      <c r="BB213" s="100"/>
      <c r="BC213" s="107"/>
      <c r="BD213" s="55"/>
      <c r="BE213" s="56"/>
      <c r="BF213" s="226" t="str">
        <f t="shared" si="617"/>
        <v>Afforestation</v>
      </c>
      <c r="BG213" s="101"/>
      <c r="BH213" s="100"/>
      <c r="BI213" s="107"/>
      <c r="BJ213" s="55"/>
      <c r="BK213" s="56"/>
      <c r="BL213" s="226" t="str">
        <f t="shared" si="618"/>
        <v>Afforestation</v>
      </c>
      <c r="BM213" s="101"/>
      <c r="BN213" s="100"/>
      <c r="BO213" s="104"/>
      <c r="BP213" s="55"/>
      <c r="BQ213" s="56"/>
      <c r="BR213" s="226" t="str">
        <f t="shared" si="619"/>
        <v>Afforestation</v>
      </c>
      <c r="BS213" s="101"/>
      <c r="BT213" s="100"/>
      <c r="BU213" s="104"/>
      <c r="BV213" s="55"/>
      <c r="BW213" s="56"/>
      <c r="BX213" s="226" t="str">
        <f t="shared" si="620"/>
        <v>Afforestation</v>
      </c>
      <c r="BY213" s="101"/>
      <c r="BZ213" s="100"/>
      <c r="CA213" s="104"/>
      <c r="CB213" s="55"/>
      <c r="CC213" s="56"/>
      <c r="CD213" s="226" t="str">
        <f t="shared" si="621"/>
        <v>Afforestation</v>
      </c>
      <c r="CE213" s="101"/>
      <c r="CF213" s="100"/>
      <c r="CG213" s="104"/>
      <c r="CH213" s="55"/>
      <c r="CI213" s="56"/>
      <c r="CJ213" s="176">
        <f t="shared" si="622"/>
        <v>0</v>
      </c>
      <c r="CK213" s="226" t="str">
        <f t="shared" si="623"/>
        <v>Afforestation</v>
      </c>
      <c r="CL213" s="101"/>
      <c r="CM213" s="100"/>
      <c r="CN213" s="107"/>
      <c r="CO213" s="55"/>
      <c r="CP213" s="56"/>
      <c r="CQ213" s="226" t="str">
        <f t="shared" si="624"/>
        <v>Afforestation</v>
      </c>
      <c r="CR213" s="101"/>
      <c r="CS213" s="100"/>
      <c r="CT213" s="107"/>
      <c r="CU213" s="55"/>
      <c r="CV213" s="56"/>
      <c r="CW213" s="226" t="str">
        <f t="shared" si="625"/>
        <v>Afforestation</v>
      </c>
      <c r="CX213" s="119"/>
      <c r="CY213" s="103"/>
      <c r="CZ213" s="109"/>
      <c r="DA213" s="41"/>
      <c r="DB213" s="42"/>
      <c r="DC213" s="226" t="str">
        <f t="shared" si="626"/>
        <v>Afforestation</v>
      </c>
      <c r="DD213" s="119"/>
      <c r="DE213" s="103"/>
      <c r="DF213" s="109"/>
      <c r="DG213" s="41"/>
      <c r="DH213" s="42"/>
      <c r="DI213" s="226" t="str">
        <f t="shared" si="627"/>
        <v>Afforestation</v>
      </c>
      <c r="DJ213" s="101"/>
      <c r="DK213" s="100"/>
      <c r="DL213" s="107"/>
      <c r="DM213" s="55"/>
      <c r="DN213" s="56"/>
      <c r="DO213" s="226" t="str">
        <f t="shared" si="628"/>
        <v>Afforestation</v>
      </c>
      <c r="DP213" s="119"/>
      <c r="DQ213" s="103"/>
      <c r="DR213" s="109"/>
      <c r="DS213" s="41"/>
      <c r="DT213" s="42"/>
      <c r="DU213" s="226" t="str">
        <f t="shared" si="629"/>
        <v>Afforestation</v>
      </c>
      <c r="DV213" s="119"/>
      <c r="DW213" s="103"/>
      <c r="DX213" s="109"/>
      <c r="DY213" s="41"/>
      <c r="DZ213" s="42"/>
      <c r="EA213" s="176">
        <f t="shared" si="578"/>
        <v>0</v>
      </c>
      <c r="EB213" s="226" t="str">
        <f t="shared" si="630"/>
        <v>Afforestation</v>
      </c>
      <c r="EC213" s="101"/>
      <c r="ED213" s="100"/>
      <c r="EE213" s="107"/>
      <c r="EF213" s="55"/>
      <c r="EG213" s="56"/>
      <c r="EH213" s="226" t="str">
        <f t="shared" si="631"/>
        <v>Afforestation</v>
      </c>
      <c r="EI213" s="101"/>
      <c r="EJ213" s="100"/>
      <c r="EK213" s="107"/>
      <c r="EL213" s="55"/>
      <c r="EM213" s="56"/>
      <c r="EN213" s="226" t="str">
        <f t="shared" si="632"/>
        <v>Afforestation</v>
      </c>
      <c r="EO213" s="119"/>
      <c r="EP213" s="103"/>
      <c r="EQ213" s="109"/>
      <c r="ER213" s="41"/>
      <c r="ES213" s="42"/>
      <c r="ET213" s="226" t="str">
        <f t="shared" si="633"/>
        <v>Afforestation</v>
      </c>
      <c r="EU213" s="119"/>
      <c r="EV213" s="103"/>
      <c r="EW213" s="109"/>
      <c r="EX213" s="41"/>
      <c r="EY213" s="42"/>
      <c r="EZ213" s="226" t="str">
        <f t="shared" si="634"/>
        <v>Afforestation</v>
      </c>
      <c r="FA213" s="101"/>
      <c r="FB213" s="100"/>
      <c r="FC213" s="107"/>
      <c r="FD213" s="55"/>
      <c r="FE213" s="56"/>
      <c r="FF213" s="226" t="str">
        <f t="shared" si="635"/>
        <v>Afforestation</v>
      </c>
      <c r="FG213" s="119"/>
      <c r="FH213" s="103"/>
      <c r="FI213" s="109"/>
      <c r="FJ213" s="41"/>
      <c r="FK213" s="42"/>
      <c r="FL213" s="226" t="str">
        <f t="shared" si="636"/>
        <v>Afforestation</v>
      </c>
      <c r="FM213" s="119"/>
      <c r="FN213" s="103"/>
      <c r="FO213" s="109"/>
      <c r="FP213" s="41"/>
      <c r="FQ213" s="42"/>
      <c r="FR213" s="176">
        <f t="shared" si="579"/>
        <v>0</v>
      </c>
      <c r="FS213" s="32"/>
      <c r="FT213" s="34"/>
      <c r="FU213" s="34"/>
      <c r="FV213" s="38"/>
      <c r="FW213" s="37"/>
    </row>
    <row r="214" spans="1:179" ht="12.6" customHeight="1">
      <c r="A214" s="1094"/>
      <c r="B214" s="195" t="s">
        <v>94</v>
      </c>
      <c r="C214" s="226" t="str">
        <f t="shared" si="608"/>
        <v>Bamboo</v>
      </c>
      <c r="D214" s="101"/>
      <c r="E214" s="100"/>
      <c r="F214" s="105"/>
      <c r="G214" s="54"/>
      <c r="H214" s="56"/>
      <c r="I214" s="226" t="str">
        <f t="shared" si="609"/>
        <v>Bamboo</v>
      </c>
      <c r="J214" s="101"/>
      <c r="K214" s="100"/>
      <c r="L214" s="105"/>
      <c r="M214" s="54"/>
      <c r="N214" s="56"/>
      <c r="O214" s="226" t="str">
        <f t="shared" si="610"/>
        <v>Bamboo</v>
      </c>
      <c r="P214" s="101"/>
      <c r="Q214" s="100"/>
      <c r="R214" s="104"/>
      <c r="S214" s="54"/>
      <c r="T214" s="56"/>
      <c r="U214" s="226" t="str">
        <f t="shared" si="611"/>
        <v>Bamboo</v>
      </c>
      <c r="V214" s="101"/>
      <c r="W214" s="100"/>
      <c r="X214" s="104"/>
      <c r="Y214" s="54"/>
      <c r="Z214" s="56"/>
      <c r="AA214" s="226" t="str">
        <f t="shared" si="612"/>
        <v>Bamboo</v>
      </c>
      <c r="AB214" s="101"/>
      <c r="AC214" s="100"/>
      <c r="AD214" s="104"/>
      <c r="AE214" s="54"/>
      <c r="AF214" s="56"/>
      <c r="AG214" s="226" t="str">
        <f t="shared" si="613"/>
        <v>Bamboo</v>
      </c>
      <c r="AH214" s="101"/>
      <c r="AI214" s="100"/>
      <c r="AJ214" s="104"/>
      <c r="AK214" s="54"/>
      <c r="AL214" s="56"/>
      <c r="AM214" s="226" t="str">
        <f t="shared" si="614"/>
        <v>Bamboo</v>
      </c>
      <c r="AN214" s="101"/>
      <c r="AO214" s="100"/>
      <c r="AP214" s="104"/>
      <c r="AQ214" s="54"/>
      <c r="AR214" s="56"/>
      <c r="AS214" s="176">
        <f>SUM(E214+K214+Q214+W214+AC214+AI214+AO214)+SUM(H214+N214+T214+Z214+AF214+AL214+AR214)</f>
        <v>0</v>
      </c>
      <c r="AT214" s="226" t="str">
        <f t="shared" si="615"/>
        <v>Bamboo</v>
      </c>
      <c r="AU214" s="101"/>
      <c r="AV214" s="100"/>
      <c r="AW214" s="104"/>
      <c r="AX214" s="55"/>
      <c r="AY214" s="56"/>
      <c r="AZ214" s="226" t="str">
        <f t="shared" si="616"/>
        <v>Bamboo</v>
      </c>
      <c r="BA214" s="101"/>
      <c r="BB214" s="100"/>
      <c r="BC214" s="104"/>
      <c r="BD214" s="55"/>
      <c r="BE214" s="56"/>
      <c r="BF214" s="226" t="str">
        <f t="shared" si="617"/>
        <v>Bamboo</v>
      </c>
      <c r="BG214" s="101"/>
      <c r="BH214" s="100"/>
      <c r="BI214" s="104"/>
      <c r="BJ214" s="55"/>
      <c r="BK214" s="56"/>
      <c r="BL214" s="226" t="str">
        <f t="shared" si="618"/>
        <v>Bamboo</v>
      </c>
      <c r="BM214" s="101"/>
      <c r="BN214" s="100"/>
      <c r="BO214" s="104"/>
      <c r="BP214" s="55"/>
      <c r="BQ214" s="56"/>
      <c r="BR214" s="226" t="str">
        <f t="shared" si="619"/>
        <v>Bamboo</v>
      </c>
      <c r="BS214" s="101"/>
      <c r="BT214" s="100"/>
      <c r="BU214" s="104"/>
      <c r="BV214" s="55"/>
      <c r="BW214" s="56"/>
      <c r="BX214" s="226" t="str">
        <f t="shared" si="620"/>
        <v>Bamboo</v>
      </c>
      <c r="BY214" s="101"/>
      <c r="BZ214" s="100"/>
      <c r="CA214" s="104"/>
      <c r="CB214" s="55"/>
      <c r="CC214" s="56"/>
      <c r="CD214" s="226" t="str">
        <f t="shared" si="621"/>
        <v>Bamboo</v>
      </c>
      <c r="CE214" s="101"/>
      <c r="CF214" s="100"/>
      <c r="CG214" s="104"/>
      <c r="CH214" s="55"/>
      <c r="CI214" s="56"/>
      <c r="CJ214" s="176">
        <f t="shared" si="622"/>
        <v>0</v>
      </c>
      <c r="CK214" s="226" t="str">
        <f t="shared" si="623"/>
        <v>Bamboo</v>
      </c>
      <c r="CL214" s="101"/>
      <c r="CM214" s="100"/>
      <c r="CN214" s="104"/>
      <c r="CO214" s="55"/>
      <c r="CP214" s="56"/>
      <c r="CQ214" s="226" t="str">
        <f t="shared" si="624"/>
        <v>Bamboo</v>
      </c>
      <c r="CR214" s="101"/>
      <c r="CS214" s="100"/>
      <c r="CT214" s="104"/>
      <c r="CU214" s="55"/>
      <c r="CV214" s="56"/>
      <c r="CW214" s="226" t="str">
        <f t="shared" si="625"/>
        <v>Bamboo</v>
      </c>
      <c r="CX214" s="119"/>
      <c r="CY214" s="103"/>
      <c r="CZ214" s="106"/>
      <c r="DA214" s="41"/>
      <c r="DB214" s="42"/>
      <c r="DC214" s="226" t="str">
        <f t="shared" si="626"/>
        <v>Bamboo</v>
      </c>
      <c r="DD214" s="119"/>
      <c r="DE214" s="103"/>
      <c r="DF214" s="106"/>
      <c r="DG214" s="41"/>
      <c r="DH214" s="42"/>
      <c r="DI214" s="226" t="str">
        <f t="shared" si="627"/>
        <v>Bamboo</v>
      </c>
      <c r="DJ214" s="101"/>
      <c r="DK214" s="100"/>
      <c r="DL214" s="104"/>
      <c r="DM214" s="55"/>
      <c r="DN214" s="56"/>
      <c r="DO214" s="226" t="str">
        <f t="shared" si="628"/>
        <v>Bamboo</v>
      </c>
      <c r="DP214" s="119"/>
      <c r="DQ214" s="103"/>
      <c r="DR214" s="106"/>
      <c r="DS214" s="41"/>
      <c r="DT214" s="42"/>
      <c r="DU214" s="226" t="str">
        <f t="shared" si="629"/>
        <v>Bamboo</v>
      </c>
      <c r="DV214" s="119"/>
      <c r="DW214" s="103"/>
      <c r="DX214" s="106"/>
      <c r="DY214" s="41"/>
      <c r="DZ214" s="42"/>
      <c r="EA214" s="176">
        <f t="shared" si="578"/>
        <v>0</v>
      </c>
      <c r="EB214" s="226" t="str">
        <f t="shared" si="630"/>
        <v>Bamboo</v>
      </c>
      <c r="EC214" s="101"/>
      <c r="ED214" s="100"/>
      <c r="EE214" s="104"/>
      <c r="EF214" s="55"/>
      <c r="EG214" s="56"/>
      <c r="EH214" s="226" t="str">
        <f t="shared" si="631"/>
        <v>Bamboo</v>
      </c>
      <c r="EI214" s="101"/>
      <c r="EJ214" s="100"/>
      <c r="EK214" s="104"/>
      <c r="EL214" s="55"/>
      <c r="EM214" s="56"/>
      <c r="EN214" s="226" t="str">
        <f t="shared" si="632"/>
        <v>Bamboo</v>
      </c>
      <c r="EO214" s="119"/>
      <c r="EP214" s="103"/>
      <c r="EQ214" s="106"/>
      <c r="ER214" s="41"/>
      <c r="ES214" s="42"/>
      <c r="ET214" s="226" t="str">
        <f t="shared" si="633"/>
        <v>Bamboo</v>
      </c>
      <c r="EU214" s="119"/>
      <c r="EV214" s="103"/>
      <c r="EW214" s="106"/>
      <c r="EX214" s="41"/>
      <c r="EY214" s="42"/>
      <c r="EZ214" s="226" t="str">
        <f t="shared" si="634"/>
        <v>Bamboo</v>
      </c>
      <c r="FA214" s="101"/>
      <c r="FB214" s="100"/>
      <c r="FC214" s="104"/>
      <c r="FD214" s="55"/>
      <c r="FE214" s="56"/>
      <c r="FF214" s="226" t="str">
        <f t="shared" si="635"/>
        <v>Bamboo</v>
      </c>
      <c r="FG214" s="119"/>
      <c r="FH214" s="103"/>
      <c r="FI214" s="106"/>
      <c r="FJ214" s="41"/>
      <c r="FK214" s="42"/>
      <c r="FL214" s="226" t="str">
        <f t="shared" si="636"/>
        <v>Bamboo</v>
      </c>
      <c r="FM214" s="119"/>
      <c r="FN214" s="103"/>
      <c r="FO214" s="106"/>
      <c r="FP214" s="41"/>
      <c r="FQ214" s="42"/>
      <c r="FR214" s="176">
        <f t="shared" si="579"/>
        <v>0</v>
      </c>
      <c r="FS214" s="32"/>
      <c r="FT214" s="34"/>
      <c r="FU214" s="34"/>
      <c r="FV214" s="38"/>
      <c r="FW214" s="37"/>
    </row>
    <row r="215" spans="1:179" ht="12.6" customHeight="1">
      <c r="A215" s="1094"/>
      <c r="B215" s="195" t="s">
        <v>233</v>
      </c>
      <c r="C215" s="226" t="str">
        <f t="shared" si="608"/>
        <v>Grassland Protection</v>
      </c>
      <c r="D215" s="102"/>
      <c r="E215" s="103"/>
      <c r="F215" s="106"/>
      <c r="G215" s="41"/>
      <c r="H215" s="42"/>
      <c r="I215" s="226" t="str">
        <f t="shared" si="609"/>
        <v>Grassland Protection</v>
      </c>
      <c r="J215" s="102"/>
      <c r="K215" s="103"/>
      <c r="L215" s="106"/>
      <c r="M215" s="41"/>
      <c r="N215" s="42"/>
      <c r="O215" s="226" t="str">
        <f t="shared" si="610"/>
        <v>Grassland Protection</v>
      </c>
      <c r="P215" s="99"/>
      <c r="Q215" s="100"/>
      <c r="R215" s="104"/>
      <c r="S215" s="55"/>
      <c r="T215" s="56"/>
      <c r="U215" s="226" t="str">
        <f t="shared" si="611"/>
        <v>Grassland Protection</v>
      </c>
      <c r="V215" s="102"/>
      <c r="W215" s="103"/>
      <c r="X215" s="106"/>
      <c r="Y215" s="41"/>
      <c r="Z215" s="42"/>
      <c r="AA215" s="226" t="str">
        <f t="shared" si="612"/>
        <v>Grassland Protection</v>
      </c>
      <c r="AB215" s="102"/>
      <c r="AC215" s="103"/>
      <c r="AD215" s="106"/>
      <c r="AE215" s="41"/>
      <c r="AF215" s="42"/>
      <c r="AG215" s="226" t="str">
        <f t="shared" si="613"/>
        <v>Grassland Protection</v>
      </c>
      <c r="AH215" s="102"/>
      <c r="AI215" s="103"/>
      <c r="AJ215" s="106"/>
      <c r="AK215" s="41"/>
      <c r="AL215" s="42"/>
      <c r="AM215" s="226" t="str">
        <f t="shared" si="614"/>
        <v>Grassland Protection</v>
      </c>
      <c r="AN215" s="102"/>
      <c r="AO215" s="103"/>
      <c r="AP215" s="106"/>
      <c r="AQ215" s="41"/>
      <c r="AR215" s="42"/>
      <c r="AS215" s="176"/>
      <c r="AT215" s="226" t="str">
        <f t="shared" si="615"/>
        <v>Grassland Protection</v>
      </c>
      <c r="AU215" s="102"/>
      <c r="AV215" s="103"/>
      <c r="AW215" s="106"/>
      <c r="AX215" s="41"/>
      <c r="AY215" s="42"/>
      <c r="AZ215" s="226" t="str">
        <f t="shared" si="616"/>
        <v>Grassland Protection</v>
      </c>
      <c r="BA215" s="102"/>
      <c r="BB215" s="103"/>
      <c r="BC215" s="106"/>
      <c r="BD215" s="41"/>
      <c r="BE215" s="42"/>
      <c r="BF215" s="226" t="str">
        <f t="shared" si="617"/>
        <v>Grassland Protection</v>
      </c>
      <c r="BG215" s="102"/>
      <c r="BH215" s="103"/>
      <c r="BI215" s="106"/>
      <c r="BJ215" s="41"/>
      <c r="BK215" s="42"/>
      <c r="BL215" s="226" t="str">
        <f t="shared" si="618"/>
        <v>Grassland Protection</v>
      </c>
      <c r="BM215" s="102"/>
      <c r="BN215" s="103"/>
      <c r="BO215" s="106"/>
      <c r="BP215" s="41"/>
      <c r="BQ215" s="42"/>
      <c r="BR215" s="226" t="str">
        <f t="shared" si="619"/>
        <v>Grassland Protection</v>
      </c>
      <c r="BS215" s="102"/>
      <c r="BT215" s="103"/>
      <c r="BU215" s="106"/>
      <c r="BV215" s="41"/>
      <c r="BW215" s="42"/>
      <c r="BX215" s="226" t="str">
        <f t="shared" si="620"/>
        <v>Grassland Protection</v>
      </c>
      <c r="BY215" s="102"/>
      <c r="BZ215" s="103"/>
      <c r="CA215" s="106"/>
      <c r="CB215" s="41"/>
      <c r="CC215" s="42"/>
      <c r="CD215" s="226" t="str">
        <f t="shared" si="621"/>
        <v>Grassland Protection</v>
      </c>
      <c r="CE215" s="102"/>
      <c r="CF215" s="103"/>
      <c r="CG215" s="106"/>
      <c r="CH215" s="41"/>
      <c r="CI215" s="42"/>
      <c r="CJ215" s="176">
        <f t="shared" si="622"/>
        <v>0</v>
      </c>
      <c r="CK215" s="226" t="str">
        <f t="shared" si="623"/>
        <v>Grassland Protection</v>
      </c>
      <c r="CL215" s="102"/>
      <c r="CM215" s="103"/>
      <c r="CN215" s="106"/>
      <c r="CO215" s="41"/>
      <c r="CP215" s="42"/>
      <c r="CQ215" s="226" t="str">
        <f t="shared" si="624"/>
        <v>Grassland Protection</v>
      </c>
      <c r="CR215" s="102"/>
      <c r="CS215" s="103"/>
      <c r="CT215" s="106"/>
      <c r="CU215" s="41"/>
      <c r="CV215" s="42"/>
      <c r="CW215" s="226" t="str">
        <f t="shared" si="625"/>
        <v>Grassland Protection</v>
      </c>
      <c r="CX215" s="99"/>
      <c r="CY215" s="100"/>
      <c r="CZ215" s="104"/>
      <c r="DA215" s="55"/>
      <c r="DB215" s="56"/>
      <c r="DC215" s="226" t="str">
        <f t="shared" si="626"/>
        <v>Grassland Protection</v>
      </c>
      <c r="DD215" s="99"/>
      <c r="DE215" s="100"/>
      <c r="DF215" s="104"/>
      <c r="DG215" s="55"/>
      <c r="DH215" s="56"/>
      <c r="DI215" s="226" t="str">
        <f t="shared" si="627"/>
        <v>Grassland Protection</v>
      </c>
      <c r="DJ215" s="102"/>
      <c r="DK215" s="103"/>
      <c r="DL215" s="106"/>
      <c r="DM215" s="41"/>
      <c r="DN215" s="42"/>
      <c r="DO215" s="226" t="str">
        <f t="shared" si="628"/>
        <v>Grassland Protection</v>
      </c>
      <c r="DP215" s="99"/>
      <c r="DQ215" s="100"/>
      <c r="DR215" s="104"/>
      <c r="DS215" s="55"/>
      <c r="DT215" s="56"/>
      <c r="DU215" s="226" t="str">
        <f t="shared" si="629"/>
        <v>Grassland Protection</v>
      </c>
      <c r="DV215" s="99"/>
      <c r="DW215" s="100"/>
      <c r="DX215" s="104"/>
      <c r="DY215" s="55"/>
      <c r="DZ215" s="56"/>
      <c r="EA215" s="176">
        <f t="shared" si="578"/>
        <v>0</v>
      </c>
      <c r="EB215" s="226" t="str">
        <f t="shared" si="630"/>
        <v>Grassland Protection</v>
      </c>
      <c r="EC215" s="102"/>
      <c r="ED215" s="103"/>
      <c r="EE215" s="106"/>
      <c r="EF215" s="41"/>
      <c r="EG215" s="42"/>
      <c r="EH215" s="226" t="str">
        <f t="shared" si="631"/>
        <v>Grassland Protection</v>
      </c>
      <c r="EI215" s="102"/>
      <c r="EJ215" s="103"/>
      <c r="EK215" s="106"/>
      <c r="EL215" s="41"/>
      <c r="EM215" s="42"/>
      <c r="EN215" s="226" t="str">
        <f t="shared" si="632"/>
        <v>Grassland Protection</v>
      </c>
      <c r="EO215" s="99"/>
      <c r="EP215" s="100"/>
      <c r="EQ215" s="104"/>
      <c r="ER215" s="55"/>
      <c r="ES215" s="56"/>
      <c r="ET215" s="226" t="str">
        <f t="shared" si="633"/>
        <v>Grassland Protection</v>
      </c>
      <c r="EU215" s="99"/>
      <c r="EV215" s="100"/>
      <c r="EW215" s="104"/>
      <c r="EX215" s="55"/>
      <c r="EY215" s="56"/>
      <c r="EZ215" s="226" t="str">
        <f t="shared" si="634"/>
        <v>Grassland Protection</v>
      </c>
      <c r="FA215" s="102"/>
      <c r="FB215" s="103"/>
      <c r="FC215" s="106"/>
      <c r="FD215" s="41"/>
      <c r="FE215" s="42"/>
      <c r="FF215" s="226" t="str">
        <f t="shared" si="635"/>
        <v>Grassland Protection</v>
      </c>
      <c r="FG215" s="99"/>
      <c r="FH215" s="100"/>
      <c r="FI215" s="104"/>
      <c r="FJ215" s="55"/>
      <c r="FK215" s="56"/>
      <c r="FL215" s="226" t="str">
        <f t="shared" si="636"/>
        <v>Grassland Protection</v>
      </c>
      <c r="FM215" s="99"/>
      <c r="FN215" s="100"/>
      <c r="FO215" s="104"/>
      <c r="FP215" s="55"/>
      <c r="FQ215" s="56"/>
      <c r="FR215" s="176">
        <f t="shared" si="579"/>
        <v>0</v>
      </c>
      <c r="FS215" s="34"/>
      <c r="FT215" s="34"/>
      <c r="FU215" s="34"/>
      <c r="FV215" s="33"/>
      <c r="FW215" s="37"/>
    </row>
    <row r="216" spans="1:179" ht="12.6" customHeight="1">
      <c r="A216" s="1094"/>
      <c r="B216" s="195" t="s">
        <v>243</v>
      </c>
      <c r="C216" s="226" t="str">
        <f t="shared" si="608"/>
        <v>Multistrata Agroforestry</v>
      </c>
      <c r="D216" s="120"/>
      <c r="E216" s="100"/>
      <c r="F216" s="105"/>
      <c r="G216" s="54"/>
      <c r="H216" s="56"/>
      <c r="I216" s="226" t="str">
        <f t="shared" si="609"/>
        <v>Multistrata Agroforestry</v>
      </c>
      <c r="J216" s="101"/>
      <c r="K216" s="100"/>
      <c r="L216" s="105"/>
      <c r="M216" s="54"/>
      <c r="N216" s="56"/>
      <c r="O216" s="226" t="str">
        <f t="shared" si="610"/>
        <v>Multistrata Agroforestry</v>
      </c>
      <c r="P216" s="101"/>
      <c r="Q216" s="100"/>
      <c r="R216" s="105"/>
      <c r="S216" s="54"/>
      <c r="T216" s="56"/>
      <c r="U216" s="226" t="str">
        <f t="shared" si="611"/>
        <v>Multistrata Agroforestry</v>
      </c>
      <c r="V216" s="101"/>
      <c r="W216" s="100"/>
      <c r="X216" s="105"/>
      <c r="Y216" s="54"/>
      <c r="Z216" s="56"/>
      <c r="AA216" s="226" t="str">
        <f t="shared" si="612"/>
        <v>Multistrata Agroforestry</v>
      </c>
      <c r="AB216" s="101"/>
      <c r="AC216" s="100"/>
      <c r="AD216" s="105"/>
      <c r="AE216" s="54"/>
      <c r="AF216" s="56"/>
      <c r="AG216" s="226" t="str">
        <f t="shared" si="613"/>
        <v>Multistrata Agroforestry</v>
      </c>
      <c r="AH216" s="101"/>
      <c r="AI216" s="100"/>
      <c r="AJ216" s="105"/>
      <c r="AK216" s="54"/>
      <c r="AL216" s="56"/>
      <c r="AM216" s="226" t="str">
        <f t="shared" si="614"/>
        <v>Multistrata Agroforestry</v>
      </c>
      <c r="AN216" s="101"/>
      <c r="AO216" s="100"/>
      <c r="AP216" s="105"/>
      <c r="AQ216" s="54"/>
      <c r="AR216" s="56"/>
      <c r="AS216" s="176">
        <f>SUM(E216+K216+Q216+W216+AC216+AI216+AO216)+SUM(H216+N216+T216+Z216+AF216+AL216+AR216)</f>
        <v>0</v>
      </c>
      <c r="AT216" s="226" t="str">
        <f t="shared" si="615"/>
        <v>Multistrata Agroforestry</v>
      </c>
      <c r="AU216" s="119"/>
      <c r="AV216" s="103"/>
      <c r="AW216" s="106"/>
      <c r="AX216" s="41"/>
      <c r="AY216" s="42"/>
      <c r="AZ216" s="226" t="str">
        <f t="shared" si="616"/>
        <v>Multistrata Agroforestry</v>
      </c>
      <c r="BA216" s="101"/>
      <c r="BB216" s="100"/>
      <c r="BC216" s="104"/>
      <c r="BD216" s="55"/>
      <c r="BE216" s="56"/>
      <c r="BF216" s="226" t="str">
        <f t="shared" si="617"/>
        <v>Multistrata Agroforestry</v>
      </c>
      <c r="BG216" s="101"/>
      <c r="BH216" s="100"/>
      <c r="BI216" s="104"/>
      <c r="BJ216" s="55"/>
      <c r="BK216" s="56"/>
      <c r="BL216" s="226" t="str">
        <f t="shared" si="618"/>
        <v>Multistrata Agroforestry</v>
      </c>
      <c r="BM216" s="101"/>
      <c r="BN216" s="100"/>
      <c r="BO216" s="104"/>
      <c r="BP216" s="55"/>
      <c r="BQ216" s="56"/>
      <c r="BR216" s="226" t="str">
        <f t="shared" si="619"/>
        <v>Multistrata Agroforestry</v>
      </c>
      <c r="BS216" s="101"/>
      <c r="BT216" s="100"/>
      <c r="BU216" s="104"/>
      <c r="BV216" s="55"/>
      <c r="BW216" s="56"/>
      <c r="BX216" s="226" t="str">
        <f t="shared" si="620"/>
        <v>Multistrata Agroforestry</v>
      </c>
      <c r="BY216" s="101"/>
      <c r="BZ216" s="100"/>
      <c r="CA216" s="104"/>
      <c r="CB216" s="55"/>
      <c r="CC216" s="56"/>
      <c r="CD216" s="226" t="str">
        <f t="shared" si="621"/>
        <v>Multistrata Agroforestry</v>
      </c>
      <c r="CE216" s="101"/>
      <c r="CF216" s="100"/>
      <c r="CG216" s="104"/>
      <c r="CH216" s="55"/>
      <c r="CI216" s="56"/>
      <c r="CJ216" s="176">
        <f t="shared" si="622"/>
        <v>0</v>
      </c>
      <c r="CK216" s="226" t="str">
        <f t="shared" si="623"/>
        <v>Multistrata Agroforestry</v>
      </c>
      <c r="CL216" s="101"/>
      <c r="CM216" s="100"/>
      <c r="CN216" s="104"/>
      <c r="CO216" s="55"/>
      <c r="CP216" s="56"/>
      <c r="CQ216" s="226" t="str">
        <f t="shared" si="624"/>
        <v>Multistrata Agroforestry</v>
      </c>
      <c r="CR216" s="101"/>
      <c r="CS216" s="100"/>
      <c r="CT216" s="104"/>
      <c r="CU216" s="55"/>
      <c r="CV216" s="56"/>
      <c r="CW216" s="226" t="str">
        <f t="shared" si="625"/>
        <v>Multistrata Agroforestry</v>
      </c>
      <c r="CX216" s="119"/>
      <c r="CY216" s="103"/>
      <c r="CZ216" s="106"/>
      <c r="DA216" s="41"/>
      <c r="DB216" s="42"/>
      <c r="DC216" s="226" t="str">
        <f t="shared" si="626"/>
        <v>Multistrata Agroforestry</v>
      </c>
      <c r="DD216" s="119"/>
      <c r="DE216" s="103"/>
      <c r="DF216" s="106"/>
      <c r="DG216" s="41"/>
      <c r="DH216" s="42"/>
      <c r="DI216" s="226" t="str">
        <f t="shared" si="627"/>
        <v>Multistrata Agroforestry</v>
      </c>
      <c r="DJ216" s="119"/>
      <c r="DK216" s="103"/>
      <c r="DL216" s="106"/>
      <c r="DM216" s="41"/>
      <c r="DN216" s="42"/>
      <c r="DO216" s="226" t="str">
        <f t="shared" si="628"/>
        <v>Multistrata Agroforestry</v>
      </c>
      <c r="DP216" s="119"/>
      <c r="DQ216" s="103"/>
      <c r="DR216" s="106"/>
      <c r="DS216" s="41"/>
      <c r="DT216" s="42"/>
      <c r="DU216" s="226" t="str">
        <f t="shared" si="629"/>
        <v>Multistrata Agroforestry</v>
      </c>
      <c r="DV216" s="119"/>
      <c r="DW216" s="103"/>
      <c r="DX216" s="106"/>
      <c r="DY216" s="41"/>
      <c r="DZ216" s="42"/>
      <c r="EA216" s="176">
        <f t="shared" si="578"/>
        <v>0</v>
      </c>
      <c r="EB216" s="226" t="str">
        <f t="shared" si="630"/>
        <v>Multistrata Agroforestry</v>
      </c>
      <c r="EC216" s="119"/>
      <c r="ED216" s="103"/>
      <c r="EE216" s="106"/>
      <c r="EF216" s="41"/>
      <c r="EG216" s="42"/>
      <c r="EH216" s="226" t="str">
        <f t="shared" si="631"/>
        <v>Multistrata Agroforestry</v>
      </c>
      <c r="EI216" s="101"/>
      <c r="EJ216" s="100"/>
      <c r="EK216" s="104"/>
      <c r="EL216" s="55"/>
      <c r="EM216" s="56"/>
      <c r="EN216" s="226" t="str">
        <f t="shared" si="632"/>
        <v>Multistrata Agroforestry</v>
      </c>
      <c r="EO216" s="119"/>
      <c r="EP216" s="103"/>
      <c r="EQ216" s="106"/>
      <c r="ER216" s="41"/>
      <c r="ES216" s="42"/>
      <c r="ET216" s="226" t="str">
        <f t="shared" si="633"/>
        <v>Multistrata Agroforestry</v>
      </c>
      <c r="EU216" s="119"/>
      <c r="EV216" s="103"/>
      <c r="EW216" s="106"/>
      <c r="EX216" s="41"/>
      <c r="EY216" s="42"/>
      <c r="EZ216" s="226" t="str">
        <f t="shared" si="634"/>
        <v>Multistrata Agroforestry</v>
      </c>
      <c r="FA216" s="101"/>
      <c r="FB216" s="100"/>
      <c r="FC216" s="104"/>
      <c r="FD216" s="55"/>
      <c r="FE216" s="56"/>
      <c r="FF216" s="226" t="str">
        <f t="shared" si="635"/>
        <v>Multistrata Agroforestry</v>
      </c>
      <c r="FG216" s="119"/>
      <c r="FH216" s="103"/>
      <c r="FI216" s="106"/>
      <c r="FJ216" s="41"/>
      <c r="FK216" s="42"/>
      <c r="FL216" s="226" t="str">
        <f t="shared" si="636"/>
        <v>Multistrata Agroforestry</v>
      </c>
      <c r="FM216" s="119"/>
      <c r="FN216" s="103"/>
      <c r="FO216" s="106"/>
      <c r="FP216" s="41"/>
      <c r="FQ216" s="42"/>
      <c r="FR216" s="176">
        <f t="shared" si="579"/>
        <v>0</v>
      </c>
      <c r="FS216" s="32"/>
      <c r="FT216" s="34"/>
      <c r="FU216" s="34"/>
      <c r="FV216" s="38"/>
      <c r="FW216" s="37"/>
    </row>
    <row r="217" spans="1:179" ht="12.6" customHeight="1">
      <c r="A217" s="1094"/>
      <c r="B217" s="222" t="s">
        <v>89</v>
      </c>
      <c r="C217" s="226" t="str">
        <f t="shared" si="580"/>
        <v>Silvopasture</v>
      </c>
      <c r="D217" s="99"/>
      <c r="E217" s="100"/>
      <c r="F217" s="104"/>
      <c r="G217" s="55"/>
      <c r="H217" s="56"/>
      <c r="I217" s="226" t="str">
        <f t="shared" si="581"/>
        <v>Silvopasture</v>
      </c>
      <c r="J217" s="99"/>
      <c r="K217" s="100"/>
      <c r="L217" s="104"/>
      <c r="M217" s="55"/>
      <c r="N217" s="56"/>
      <c r="O217" s="226" t="str">
        <f t="shared" si="582"/>
        <v>Silvopasture</v>
      </c>
      <c r="P217" s="99"/>
      <c r="Q217" s="100"/>
      <c r="R217" s="104"/>
      <c r="S217" s="55"/>
      <c r="T217" s="56"/>
      <c r="U217" s="226" t="str">
        <f t="shared" si="583"/>
        <v>Silvopasture</v>
      </c>
      <c r="V217" s="99"/>
      <c r="W217" s="100"/>
      <c r="X217" s="104"/>
      <c r="Y217" s="55"/>
      <c r="Z217" s="56"/>
      <c r="AA217" s="226" t="str">
        <f t="shared" si="584"/>
        <v>Silvopasture</v>
      </c>
      <c r="AB217" s="99"/>
      <c r="AC217" s="100"/>
      <c r="AD217" s="104"/>
      <c r="AE217" s="55"/>
      <c r="AF217" s="56"/>
      <c r="AG217" s="226" t="str">
        <f t="shared" si="585"/>
        <v>Silvopasture</v>
      </c>
      <c r="AH217" s="99"/>
      <c r="AI217" s="100"/>
      <c r="AJ217" s="104"/>
      <c r="AK217" s="55"/>
      <c r="AL217" s="56"/>
      <c r="AM217" s="226" t="str">
        <f t="shared" si="586"/>
        <v>Silvopasture</v>
      </c>
      <c r="AN217" s="99"/>
      <c r="AO217" s="100"/>
      <c r="AP217" s="104"/>
      <c r="AQ217" s="55"/>
      <c r="AR217" s="56"/>
      <c r="AS217" s="176"/>
      <c r="AT217" s="226" t="str">
        <f t="shared" si="587"/>
        <v>Silvopasture</v>
      </c>
      <c r="AU217" s="99"/>
      <c r="AV217" s="100"/>
      <c r="AW217" s="104"/>
      <c r="AX217" s="55"/>
      <c r="AY217" s="56"/>
      <c r="AZ217" s="226" t="str">
        <f t="shared" si="588"/>
        <v>Silvopasture</v>
      </c>
      <c r="BA217" s="99"/>
      <c r="BB217" s="100"/>
      <c r="BC217" s="104"/>
      <c r="BD217" s="55"/>
      <c r="BE217" s="56"/>
      <c r="BF217" s="226" t="str">
        <f t="shared" si="589"/>
        <v>Silvopasture</v>
      </c>
      <c r="BG217" s="99"/>
      <c r="BH217" s="100"/>
      <c r="BI217" s="104"/>
      <c r="BJ217" s="55"/>
      <c r="BK217" s="56"/>
      <c r="BL217" s="226" t="str">
        <f t="shared" si="590"/>
        <v>Silvopasture</v>
      </c>
      <c r="BM217" s="99"/>
      <c r="BN217" s="100"/>
      <c r="BO217" s="104"/>
      <c r="BP217" s="55"/>
      <c r="BQ217" s="56"/>
      <c r="BR217" s="226" t="str">
        <f t="shared" si="591"/>
        <v>Silvopasture</v>
      </c>
      <c r="BS217" s="99"/>
      <c r="BT217" s="100"/>
      <c r="BU217" s="104"/>
      <c r="BV217" s="55"/>
      <c r="BW217" s="56"/>
      <c r="BX217" s="226" t="str">
        <f t="shared" si="592"/>
        <v>Silvopasture</v>
      </c>
      <c r="BY217" s="99"/>
      <c r="BZ217" s="100"/>
      <c r="CA217" s="104"/>
      <c r="CB217" s="55"/>
      <c r="CC217" s="56"/>
      <c r="CD217" s="226" t="str">
        <f t="shared" si="593"/>
        <v>Silvopasture</v>
      </c>
      <c r="CE217" s="99"/>
      <c r="CF217" s="100"/>
      <c r="CG217" s="104"/>
      <c r="CH217" s="55"/>
      <c r="CI217" s="56"/>
      <c r="CJ217" s="176">
        <f t="shared" ref="CJ217:CJ232" si="637">SUM(AV217+BB217+BH217+BN217+BT217+BZ217+CF217)+SUM(AY217+BE217+BK217+BQ217+BW217+CC217+CI217)</f>
        <v>0</v>
      </c>
      <c r="CK217" s="226" t="str">
        <f t="shared" si="594"/>
        <v>Silvopasture</v>
      </c>
      <c r="CL217" s="99"/>
      <c r="CM217" s="100"/>
      <c r="CN217" s="104"/>
      <c r="CO217" s="55"/>
      <c r="CP217" s="56"/>
      <c r="CQ217" s="226" t="str">
        <f t="shared" si="595"/>
        <v>Silvopasture</v>
      </c>
      <c r="CR217" s="99"/>
      <c r="CS217" s="100"/>
      <c r="CT217" s="104"/>
      <c r="CU217" s="55"/>
      <c r="CV217" s="56"/>
      <c r="CW217" s="226" t="str">
        <f t="shared" si="596"/>
        <v>Silvopasture</v>
      </c>
      <c r="CX217" s="102"/>
      <c r="CY217" s="103"/>
      <c r="CZ217" s="106"/>
      <c r="DA217" s="41"/>
      <c r="DB217" s="42"/>
      <c r="DC217" s="226" t="str">
        <f t="shared" si="597"/>
        <v>Silvopasture</v>
      </c>
      <c r="DD217" s="102"/>
      <c r="DE217" s="103"/>
      <c r="DF217" s="106"/>
      <c r="DG217" s="41"/>
      <c r="DH217" s="42"/>
      <c r="DI217" s="226" t="str">
        <f t="shared" si="598"/>
        <v>Silvopasture</v>
      </c>
      <c r="DJ217" s="99"/>
      <c r="DK217" s="100"/>
      <c r="DL217" s="104"/>
      <c r="DM217" s="55"/>
      <c r="DN217" s="56"/>
      <c r="DO217" s="226" t="str">
        <f t="shared" si="599"/>
        <v>Silvopasture</v>
      </c>
      <c r="DP217" s="102"/>
      <c r="DQ217" s="103"/>
      <c r="DR217" s="106"/>
      <c r="DS217" s="41"/>
      <c r="DT217" s="42"/>
      <c r="DU217" s="226" t="str">
        <f t="shared" si="600"/>
        <v>Silvopasture</v>
      </c>
      <c r="DV217" s="102"/>
      <c r="DW217" s="103"/>
      <c r="DX217" s="106"/>
      <c r="DY217" s="41"/>
      <c r="DZ217" s="42"/>
      <c r="EA217" s="176">
        <f t="shared" si="578"/>
        <v>0</v>
      </c>
      <c r="EB217" s="226" t="str">
        <f t="shared" si="601"/>
        <v>Silvopasture</v>
      </c>
      <c r="EC217" s="99"/>
      <c r="ED217" s="100"/>
      <c r="EE217" s="104"/>
      <c r="EF217" s="55"/>
      <c r="EG217" s="56"/>
      <c r="EH217" s="226" t="str">
        <f t="shared" si="602"/>
        <v>Silvopasture</v>
      </c>
      <c r="EI217" s="99"/>
      <c r="EJ217" s="100"/>
      <c r="EK217" s="104"/>
      <c r="EL217" s="55"/>
      <c r="EM217" s="56"/>
      <c r="EN217" s="226" t="str">
        <f t="shared" si="603"/>
        <v>Silvopasture</v>
      </c>
      <c r="EO217" s="102"/>
      <c r="EP217" s="103"/>
      <c r="EQ217" s="106"/>
      <c r="ER217" s="41"/>
      <c r="ES217" s="42"/>
      <c r="ET217" s="226" t="str">
        <f t="shared" si="604"/>
        <v>Silvopasture</v>
      </c>
      <c r="EU217" s="102"/>
      <c r="EV217" s="103"/>
      <c r="EW217" s="106"/>
      <c r="EX217" s="41"/>
      <c r="EY217" s="42"/>
      <c r="EZ217" s="226" t="str">
        <f t="shared" si="605"/>
        <v>Silvopasture</v>
      </c>
      <c r="FA217" s="99"/>
      <c r="FB217" s="100"/>
      <c r="FC217" s="104"/>
      <c r="FD217" s="55"/>
      <c r="FE217" s="56"/>
      <c r="FF217" s="226" t="str">
        <f t="shared" si="606"/>
        <v>Silvopasture</v>
      </c>
      <c r="FG217" s="102"/>
      <c r="FH217" s="103"/>
      <c r="FI217" s="106"/>
      <c r="FJ217" s="41"/>
      <c r="FK217" s="42"/>
      <c r="FL217" s="229" t="str">
        <f t="shared" si="607"/>
        <v>Silvopasture</v>
      </c>
      <c r="FM217" s="102"/>
      <c r="FN217" s="103"/>
      <c r="FO217" s="106"/>
      <c r="FP217" s="41"/>
      <c r="FQ217" s="42"/>
      <c r="FR217" s="176">
        <f t="shared" si="579"/>
        <v>0</v>
      </c>
      <c r="FS217" s="32"/>
      <c r="FT217" s="34"/>
      <c r="FU217" s="34"/>
      <c r="FV217" s="38"/>
      <c r="FW217" s="37"/>
    </row>
    <row r="218" spans="1:179" ht="12.6" customHeight="1">
      <c r="A218" s="1094"/>
      <c r="B218" s="222" t="s">
        <v>88</v>
      </c>
      <c r="C218" s="226" t="str">
        <f t="shared" ref="C218:C224" si="638">$B218</f>
        <v>Managed Grazing</v>
      </c>
      <c r="D218" s="99"/>
      <c r="E218" s="100"/>
      <c r="F218" s="104"/>
      <c r="G218" s="55"/>
      <c r="H218" s="56"/>
      <c r="I218" s="226" t="str">
        <f t="shared" ref="I218:I224" si="639">$B218</f>
        <v>Managed Grazing</v>
      </c>
      <c r="J218" s="99"/>
      <c r="K218" s="100"/>
      <c r="L218" s="104"/>
      <c r="M218" s="55"/>
      <c r="N218" s="56"/>
      <c r="O218" s="226" t="str">
        <f t="shared" ref="O218:O224" si="640">$B218</f>
        <v>Managed Grazing</v>
      </c>
      <c r="P218" s="99"/>
      <c r="Q218" s="100"/>
      <c r="R218" s="104"/>
      <c r="S218" s="55"/>
      <c r="T218" s="56"/>
      <c r="U218" s="226" t="str">
        <f t="shared" ref="U218:U224" si="641">$B218</f>
        <v>Managed Grazing</v>
      </c>
      <c r="V218" s="99"/>
      <c r="W218" s="100"/>
      <c r="X218" s="104"/>
      <c r="Y218" s="55"/>
      <c r="Z218" s="56"/>
      <c r="AA218" s="226" t="str">
        <f t="shared" ref="AA218:AA224" si="642">$B218</f>
        <v>Managed Grazing</v>
      </c>
      <c r="AB218" s="99"/>
      <c r="AC218" s="100"/>
      <c r="AD218" s="104"/>
      <c r="AE218" s="55"/>
      <c r="AF218" s="56"/>
      <c r="AG218" s="226" t="str">
        <f t="shared" ref="AG218:AG224" si="643">$B218</f>
        <v>Managed Grazing</v>
      </c>
      <c r="AH218" s="99"/>
      <c r="AI218" s="100"/>
      <c r="AJ218" s="104"/>
      <c r="AK218" s="55"/>
      <c r="AL218" s="56"/>
      <c r="AM218" s="226" t="str">
        <f t="shared" ref="AM218:AM224" si="644">$B218</f>
        <v>Managed Grazing</v>
      </c>
      <c r="AN218" s="99"/>
      <c r="AO218" s="100"/>
      <c r="AP218" s="104"/>
      <c r="AQ218" s="55"/>
      <c r="AR218" s="56"/>
      <c r="AS218" s="176"/>
      <c r="AT218" s="226" t="str">
        <f t="shared" ref="AT218:AT224" si="645">$B218</f>
        <v>Managed Grazing</v>
      </c>
      <c r="AU218" s="99"/>
      <c r="AV218" s="100"/>
      <c r="AW218" s="104"/>
      <c r="AX218" s="55"/>
      <c r="AY218" s="56"/>
      <c r="AZ218" s="226" t="str">
        <f t="shared" ref="AZ218:AZ224" si="646">$B218</f>
        <v>Managed Grazing</v>
      </c>
      <c r="BA218" s="99"/>
      <c r="BB218" s="100"/>
      <c r="BC218" s="104"/>
      <c r="BD218" s="55"/>
      <c r="BE218" s="56"/>
      <c r="BF218" s="226" t="str">
        <f t="shared" ref="BF218:BF224" si="647">$B218</f>
        <v>Managed Grazing</v>
      </c>
      <c r="BG218" s="99"/>
      <c r="BH218" s="100"/>
      <c r="BI218" s="104"/>
      <c r="BJ218" s="55"/>
      <c r="BK218" s="56"/>
      <c r="BL218" s="229" t="str">
        <f t="shared" ref="BL218:BL224" si="648">$B218</f>
        <v>Managed Grazing</v>
      </c>
      <c r="BM218" s="99"/>
      <c r="BN218" s="100"/>
      <c r="BO218" s="104"/>
      <c r="BP218" s="55"/>
      <c r="BQ218" s="56"/>
      <c r="BR218" s="226" t="str">
        <f t="shared" ref="BR218:BR224" si="649">$B218</f>
        <v>Managed Grazing</v>
      </c>
      <c r="BS218" s="99"/>
      <c r="BT218" s="100"/>
      <c r="BU218" s="104"/>
      <c r="BV218" s="55"/>
      <c r="BW218" s="56"/>
      <c r="BX218" s="226" t="str">
        <f t="shared" ref="BX218:BX224" si="650">$B218</f>
        <v>Managed Grazing</v>
      </c>
      <c r="BY218" s="99"/>
      <c r="BZ218" s="100"/>
      <c r="CA218" s="104"/>
      <c r="CB218" s="55"/>
      <c r="CC218" s="56"/>
      <c r="CD218" s="226" t="str">
        <f t="shared" ref="CD218:CD224" si="651">$B218</f>
        <v>Managed Grazing</v>
      </c>
      <c r="CE218" s="99"/>
      <c r="CF218" s="100"/>
      <c r="CG218" s="104"/>
      <c r="CH218" s="55"/>
      <c r="CI218" s="56"/>
      <c r="CJ218" s="176">
        <f t="shared" ref="CJ218:CJ224" si="652">SUM(AV218+BB218+BH218+BN218+BT218+BZ218+CF218)+SUM(AY218+BE218+BK218+BQ218+BW218+CC218+CI218)</f>
        <v>0</v>
      </c>
      <c r="CK218" s="226" t="str">
        <f t="shared" ref="CK218:CK224" si="653">$B218</f>
        <v>Managed Grazing</v>
      </c>
      <c r="CL218" s="99"/>
      <c r="CM218" s="100"/>
      <c r="CN218" s="104"/>
      <c r="CO218" s="55"/>
      <c r="CP218" s="56"/>
      <c r="CQ218" s="226" t="str">
        <f t="shared" ref="CQ218:CQ224" si="654">$B218</f>
        <v>Managed Grazing</v>
      </c>
      <c r="CR218" s="102"/>
      <c r="CS218" s="103"/>
      <c r="CT218" s="106"/>
      <c r="CU218" s="41"/>
      <c r="CV218" s="42"/>
      <c r="CW218" s="226" t="str">
        <f t="shared" ref="CW218:CW224" si="655">$B218</f>
        <v>Managed Grazing</v>
      </c>
      <c r="CX218" s="102"/>
      <c r="CY218" s="103"/>
      <c r="CZ218" s="106"/>
      <c r="DA218" s="41"/>
      <c r="DB218" s="42"/>
      <c r="DC218" s="229" t="str">
        <f t="shared" ref="DC218:DC224" si="656">$B218</f>
        <v>Managed Grazing</v>
      </c>
      <c r="DD218" s="102"/>
      <c r="DE218" s="103"/>
      <c r="DF218" s="106"/>
      <c r="DG218" s="41"/>
      <c r="DH218" s="42"/>
      <c r="DI218" s="229" t="str">
        <f t="shared" ref="DI218:DI224" si="657">$B218</f>
        <v>Managed Grazing</v>
      </c>
      <c r="DJ218" s="102"/>
      <c r="DK218" s="103"/>
      <c r="DL218" s="106"/>
      <c r="DM218" s="41"/>
      <c r="DN218" s="42"/>
      <c r="DO218" s="229" t="str">
        <f t="shared" ref="DO218:DO224" si="658">$B218</f>
        <v>Managed Grazing</v>
      </c>
      <c r="DP218" s="102"/>
      <c r="DQ218" s="103"/>
      <c r="DR218" s="106"/>
      <c r="DS218" s="41"/>
      <c r="DT218" s="42"/>
      <c r="DU218" s="229" t="str">
        <f t="shared" ref="DU218:DU224" si="659">$B218</f>
        <v>Managed Grazing</v>
      </c>
      <c r="DV218" s="102"/>
      <c r="DW218" s="103"/>
      <c r="DX218" s="106"/>
      <c r="DY218" s="41"/>
      <c r="DZ218" s="42"/>
      <c r="EA218" s="176">
        <f t="shared" si="578"/>
        <v>0</v>
      </c>
      <c r="EB218" s="229" t="str">
        <f t="shared" ref="EB218:EB224" si="660">$B218</f>
        <v>Managed Grazing</v>
      </c>
      <c r="EC218" s="99"/>
      <c r="ED218" s="100"/>
      <c r="EE218" s="104"/>
      <c r="EF218" s="55"/>
      <c r="EG218" s="56"/>
      <c r="EH218" s="229" t="str">
        <f t="shared" ref="EH218:EH224" si="661">$B218</f>
        <v>Managed Grazing</v>
      </c>
      <c r="EI218" s="99"/>
      <c r="EJ218" s="100"/>
      <c r="EK218" s="104"/>
      <c r="EL218" s="55"/>
      <c r="EM218" s="56"/>
      <c r="EN218" s="229" t="str">
        <f t="shared" ref="EN218:EN224" si="662">$B218</f>
        <v>Managed Grazing</v>
      </c>
      <c r="EO218" s="102"/>
      <c r="EP218" s="103"/>
      <c r="EQ218" s="106"/>
      <c r="ER218" s="41"/>
      <c r="ES218" s="42"/>
      <c r="ET218" s="229" t="str">
        <f t="shared" ref="ET218:ET224" si="663">$B218</f>
        <v>Managed Grazing</v>
      </c>
      <c r="EU218" s="102"/>
      <c r="EV218" s="103"/>
      <c r="EW218" s="106"/>
      <c r="EX218" s="41"/>
      <c r="EY218" s="42"/>
      <c r="EZ218" s="229" t="str">
        <f t="shared" ref="EZ218:EZ224" si="664">$B218</f>
        <v>Managed Grazing</v>
      </c>
      <c r="FA218" s="99"/>
      <c r="FB218" s="100"/>
      <c r="FC218" s="104"/>
      <c r="FD218" s="55"/>
      <c r="FE218" s="56"/>
      <c r="FF218" s="229" t="str">
        <f t="shared" ref="FF218:FF224" si="665">$B218</f>
        <v>Managed Grazing</v>
      </c>
      <c r="FG218" s="102"/>
      <c r="FH218" s="103"/>
      <c r="FI218" s="106"/>
      <c r="FJ218" s="41"/>
      <c r="FK218" s="42"/>
      <c r="FL218" s="226" t="str">
        <f t="shared" ref="FL218:FL224" si="666">$B218</f>
        <v>Managed Grazing</v>
      </c>
      <c r="FM218" s="102"/>
      <c r="FN218" s="103"/>
      <c r="FO218" s="106"/>
      <c r="FP218" s="41"/>
      <c r="FQ218" s="42"/>
      <c r="FR218" s="176">
        <f t="shared" si="579"/>
        <v>0</v>
      </c>
      <c r="FS218" s="32"/>
      <c r="FT218" s="34"/>
      <c r="FU218" s="34"/>
      <c r="FV218" s="38"/>
      <c r="FW218" s="37"/>
    </row>
    <row r="219" spans="1:179" ht="12.6" customHeight="1">
      <c r="A219" s="1094"/>
      <c r="B219" s="195" t="s">
        <v>97</v>
      </c>
      <c r="C219" s="226" t="str">
        <f t="shared" si="638"/>
        <v>Tropical Tree Staples</v>
      </c>
      <c r="D219" s="99"/>
      <c r="E219" s="100"/>
      <c r="F219" s="104"/>
      <c r="G219" s="55"/>
      <c r="H219" s="56"/>
      <c r="I219" s="226" t="str">
        <f t="shared" si="639"/>
        <v>Tropical Tree Staples</v>
      </c>
      <c r="J219" s="99"/>
      <c r="K219" s="100"/>
      <c r="L219" s="104"/>
      <c r="M219" s="55"/>
      <c r="N219" s="56"/>
      <c r="O219" s="226" t="str">
        <f t="shared" si="640"/>
        <v>Tropical Tree Staples</v>
      </c>
      <c r="P219" s="99"/>
      <c r="Q219" s="100"/>
      <c r="R219" s="104"/>
      <c r="S219" s="55"/>
      <c r="T219" s="56"/>
      <c r="U219" s="226" t="str">
        <f t="shared" si="641"/>
        <v>Tropical Tree Staples</v>
      </c>
      <c r="V219" s="99"/>
      <c r="W219" s="100"/>
      <c r="X219" s="104"/>
      <c r="Y219" s="55"/>
      <c r="Z219" s="56"/>
      <c r="AA219" s="226" t="str">
        <f t="shared" si="642"/>
        <v>Tropical Tree Staples</v>
      </c>
      <c r="AB219" s="99"/>
      <c r="AC219" s="100"/>
      <c r="AD219" s="104"/>
      <c r="AE219" s="55"/>
      <c r="AF219" s="56"/>
      <c r="AG219" s="226" t="str">
        <f t="shared" si="643"/>
        <v>Tropical Tree Staples</v>
      </c>
      <c r="AH219" s="99"/>
      <c r="AI219" s="100"/>
      <c r="AJ219" s="104"/>
      <c r="AK219" s="55"/>
      <c r="AL219" s="56"/>
      <c r="AM219" s="226" t="str">
        <f t="shared" si="644"/>
        <v>Tropical Tree Staples</v>
      </c>
      <c r="AN219" s="99"/>
      <c r="AO219" s="100"/>
      <c r="AP219" s="104"/>
      <c r="AQ219" s="55"/>
      <c r="AR219" s="56"/>
      <c r="AS219" s="176"/>
      <c r="AT219" s="226" t="str">
        <f t="shared" si="645"/>
        <v>Tropical Tree Staples</v>
      </c>
      <c r="AU219" s="102"/>
      <c r="AV219" s="103"/>
      <c r="AW219" s="106"/>
      <c r="AX219" s="41"/>
      <c r="AY219" s="42"/>
      <c r="AZ219" s="226" t="str">
        <f t="shared" si="646"/>
        <v>Tropical Tree Staples</v>
      </c>
      <c r="BA219" s="102"/>
      <c r="BB219" s="103"/>
      <c r="BC219" s="106"/>
      <c r="BD219" s="41"/>
      <c r="BE219" s="42"/>
      <c r="BF219" s="226" t="str">
        <f t="shared" si="647"/>
        <v>Tropical Tree Staples</v>
      </c>
      <c r="BG219" s="102"/>
      <c r="BH219" s="103"/>
      <c r="BI219" s="106"/>
      <c r="BJ219" s="41"/>
      <c r="BK219" s="42"/>
      <c r="BL219" s="226" t="str">
        <f t="shared" si="648"/>
        <v>Tropical Tree Staples</v>
      </c>
      <c r="BM219" s="99"/>
      <c r="BN219" s="100"/>
      <c r="BO219" s="104"/>
      <c r="BP219" s="55"/>
      <c r="BQ219" s="56"/>
      <c r="BR219" s="226" t="str">
        <f t="shared" si="649"/>
        <v>Tropical Tree Staples</v>
      </c>
      <c r="BS219" s="99"/>
      <c r="BT219" s="100"/>
      <c r="BU219" s="104"/>
      <c r="BV219" s="55"/>
      <c r="BW219" s="56"/>
      <c r="BX219" s="226" t="str">
        <f t="shared" si="650"/>
        <v>Tropical Tree Staples</v>
      </c>
      <c r="BY219" s="99"/>
      <c r="BZ219" s="100"/>
      <c r="CA219" s="104"/>
      <c r="CB219" s="55"/>
      <c r="CC219" s="56"/>
      <c r="CD219" s="226" t="str">
        <f t="shared" si="651"/>
        <v>Tropical Tree Staples</v>
      </c>
      <c r="CE219" s="99"/>
      <c r="CF219" s="100"/>
      <c r="CG219" s="104"/>
      <c r="CH219" s="55"/>
      <c r="CI219" s="56"/>
      <c r="CJ219" s="176">
        <f t="shared" si="652"/>
        <v>0</v>
      </c>
      <c r="CK219" s="226" t="str">
        <f t="shared" si="653"/>
        <v>Tropical Tree Staples</v>
      </c>
      <c r="CL219" s="102"/>
      <c r="CM219" s="103"/>
      <c r="CN219" s="106"/>
      <c r="CO219" s="41"/>
      <c r="CP219" s="42"/>
      <c r="CQ219" s="226" t="str">
        <f t="shared" si="654"/>
        <v>Tropical Tree Staples</v>
      </c>
      <c r="CR219" s="102"/>
      <c r="CS219" s="103"/>
      <c r="CT219" s="106"/>
      <c r="CU219" s="41"/>
      <c r="CV219" s="42"/>
      <c r="CW219" s="226" t="str">
        <f t="shared" si="655"/>
        <v>Tropical Tree Staples</v>
      </c>
      <c r="CX219" s="102"/>
      <c r="CY219" s="103"/>
      <c r="CZ219" s="106"/>
      <c r="DA219" s="41"/>
      <c r="DB219" s="42"/>
      <c r="DC219" s="226" t="str">
        <f t="shared" si="656"/>
        <v>Tropical Tree Staples</v>
      </c>
      <c r="DD219" s="102"/>
      <c r="DE219" s="103"/>
      <c r="DF219" s="106"/>
      <c r="DG219" s="41"/>
      <c r="DH219" s="42"/>
      <c r="DI219" s="226" t="str">
        <f t="shared" si="657"/>
        <v>Tropical Tree Staples</v>
      </c>
      <c r="DJ219" s="102"/>
      <c r="DK219" s="103"/>
      <c r="DL219" s="106"/>
      <c r="DM219" s="41"/>
      <c r="DN219" s="42"/>
      <c r="DO219" s="226" t="str">
        <f t="shared" si="658"/>
        <v>Tropical Tree Staples</v>
      </c>
      <c r="DP219" s="102"/>
      <c r="DQ219" s="103"/>
      <c r="DR219" s="106"/>
      <c r="DS219" s="41"/>
      <c r="DT219" s="42"/>
      <c r="DU219" s="226" t="str">
        <f t="shared" si="659"/>
        <v>Tropical Tree Staples</v>
      </c>
      <c r="DV219" s="102"/>
      <c r="DW219" s="103"/>
      <c r="DX219" s="106"/>
      <c r="DY219" s="41"/>
      <c r="DZ219" s="42"/>
      <c r="EA219" s="176">
        <f t="shared" si="578"/>
        <v>0</v>
      </c>
      <c r="EB219" s="226" t="str">
        <f t="shared" si="660"/>
        <v>Tropical Tree Staples</v>
      </c>
      <c r="EC219" s="102"/>
      <c r="ED219" s="103"/>
      <c r="EE219" s="106"/>
      <c r="EF219" s="41"/>
      <c r="EG219" s="42"/>
      <c r="EH219" s="226" t="str">
        <f t="shared" si="661"/>
        <v>Tropical Tree Staples</v>
      </c>
      <c r="EI219" s="99"/>
      <c r="EJ219" s="100"/>
      <c r="EK219" s="104"/>
      <c r="EL219" s="55"/>
      <c r="EM219" s="56"/>
      <c r="EN219" s="226" t="str">
        <f t="shared" si="662"/>
        <v>Tropical Tree Staples</v>
      </c>
      <c r="EO219" s="102"/>
      <c r="EP219" s="103"/>
      <c r="EQ219" s="106"/>
      <c r="ER219" s="41"/>
      <c r="ES219" s="42"/>
      <c r="ET219" s="226" t="str">
        <f t="shared" si="663"/>
        <v>Tropical Tree Staples</v>
      </c>
      <c r="EU219" s="99"/>
      <c r="EV219" s="100"/>
      <c r="EW219" s="104"/>
      <c r="EX219" s="55"/>
      <c r="EY219" s="56"/>
      <c r="EZ219" s="226" t="str">
        <f t="shared" si="664"/>
        <v>Tropical Tree Staples</v>
      </c>
      <c r="FA219" s="102"/>
      <c r="FB219" s="103"/>
      <c r="FC219" s="106"/>
      <c r="FD219" s="41"/>
      <c r="FE219" s="42"/>
      <c r="FF219" s="226" t="str">
        <f t="shared" si="665"/>
        <v>Tropical Tree Staples</v>
      </c>
      <c r="FG219" s="102"/>
      <c r="FH219" s="103"/>
      <c r="FI219" s="106"/>
      <c r="FJ219" s="41"/>
      <c r="FK219" s="42"/>
      <c r="FL219" s="226" t="str">
        <f t="shared" si="666"/>
        <v>Tropical Tree Staples</v>
      </c>
      <c r="FM219" s="102"/>
      <c r="FN219" s="103"/>
      <c r="FO219" s="106"/>
      <c r="FP219" s="41"/>
      <c r="FQ219" s="42"/>
      <c r="FR219" s="176">
        <f t="shared" si="579"/>
        <v>0</v>
      </c>
      <c r="FS219" s="32"/>
      <c r="FT219" s="34"/>
      <c r="FU219" s="34"/>
      <c r="FV219" s="38"/>
      <c r="FW219" s="37"/>
    </row>
    <row r="220" spans="1:179" ht="12.6" customHeight="1">
      <c r="A220" s="1094"/>
      <c r="B220" s="222" t="s">
        <v>103</v>
      </c>
      <c r="C220" s="226" t="str">
        <f t="shared" si="638"/>
        <v>Farmland Restoration</v>
      </c>
      <c r="D220" s="102"/>
      <c r="E220" s="103"/>
      <c r="F220" s="106"/>
      <c r="G220" s="41"/>
      <c r="H220" s="42"/>
      <c r="I220" s="229" t="str">
        <f t="shared" si="639"/>
        <v>Farmland Restoration</v>
      </c>
      <c r="J220" s="102"/>
      <c r="K220" s="103"/>
      <c r="L220" s="106"/>
      <c r="M220" s="41"/>
      <c r="N220" s="42"/>
      <c r="O220" s="226" t="str">
        <f t="shared" si="640"/>
        <v>Farmland Restoration</v>
      </c>
      <c r="P220" s="99"/>
      <c r="Q220" s="100"/>
      <c r="R220" s="104"/>
      <c r="S220" s="55"/>
      <c r="T220" s="56"/>
      <c r="U220" s="226" t="str">
        <f t="shared" si="641"/>
        <v>Farmland Restoration</v>
      </c>
      <c r="V220" s="102"/>
      <c r="W220" s="103"/>
      <c r="X220" s="106"/>
      <c r="Y220" s="41"/>
      <c r="Z220" s="42"/>
      <c r="AA220" s="226" t="str">
        <f t="shared" si="642"/>
        <v>Farmland Restoration</v>
      </c>
      <c r="AB220" s="102"/>
      <c r="AC220" s="103"/>
      <c r="AD220" s="106"/>
      <c r="AE220" s="41"/>
      <c r="AF220" s="42"/>
      <c r="AG220" s="226" t="str">
        <f t="shared" si="643"/>
        <v>Farmland Restoration</v>
      </c>
      <c r="AH220" s="102"/>
      <c r="AI220" s="103"/>
      <c r="AJ220" s="106"/>
      <c r="AK220" s="41"/>
      <c r="AL220" s="42"/>
      <c r="AM220" s="226" t="str">
        <f t="shared" si="644"/>
        <v>Farmland Restoration</v>
      </c>
      <c r="AN220" s="102"/>
      <c r="AO220" s="103"/>
      <c r="AP220" s="106"/>
      <c r="AQ220" s="41"/>
      <c r="AR220" s="42"/>
      <c r="AS220" s="176"/>
      <c r="AT220" s="226" t="str">
        <f t="shared" si="645"/>
        <v>Farmland Restoration</v>
      </c>
      <c r="AU220" s="102"/>
      <c r="AV220" s="103"/>
      <c r="AW220" s="106"/>
      <c r="AX220" s="41"/>
      <c r="AY220" s="42"/>
      <c r="AZ220" s="226" t="str">
        <f t="shared" si="646"/>
        <v>Farmland Restoration</v>
      </c>
      <c r="BA220" s="102"/>
      <c r="BB220" s="103"/>
      <c r="BC220" s="106"/>
      <c r="BD220" s="41"/>
      <c r="BE220" s="42"/>
      <c r="BF220" s="226" t="str">
        <f t="shared" si="647"/>
        <v>Farmland Restoration</v>
      </c>
      <c r="BG220" s="102"/>
      <c r="BH220" s="103"/>
      <c r="BI220" s="106"/>
      <c r="BJ220" s="41"/>
      <c r="BK220" s="42"/>
      <c r="BL220" s="226" t="str">
        <f t="shared" si="648"/>
        <v>Farmland Restoration</v>
      </c>
      <c r="BM220" s="102"/>
      <c r="BN220" s="103"/>
      <c r="BO220" s="106"/>
      <c r="BP220" s="55"/>
      <c r="BQ220" s="56"/>
      <c r="BR220" s="226" t="str">
        <f t="shared" si="649"/>
        <v>Farmland Restoration</v>
      </c>
      <c r="BS220" s="102"/>
      <c r="BT220" s="103"/>
      <c r="BU220" s="106"/>
      <c r="BV220" s="55"/>
      <c r="BW220" s="56"/>
      <c r="BX220" s="226" t="str">
        <f t="shared" si="650"/>
        <v>Farmland Restoration</v>
      </c>
      <c r="BY220" s="102"/>
      <c r="BZ220" s="103"/>
      <c r="CA220" s="106"/>
      <c r="CB220" s="55"/>
      <c r="CC220" s="56"/>
      <c r="CD220" s="226" t="str">
        <f t="shared" si="651"/>
        <v>Farmland Restoration</v>
      </c>
      <c r="CE220" s="102"/>
      <c r="CF220" s="103"/>
      <c r="CG220" s="106"/>
      <c r="CH220" s="55"/>
      <c r="CI220" s="56"/>
      <c r="CJ220" s="176">
        <f t="shared" si="652"/>
        <v>0</v>
      </c>
      <c r="CK220" s="226" t="str">
        <f t="shared" si="653"/>
        <v>Farmland Restoration</v>
      </c>
      <c r="CL220" s="102"/>
      <c r="CM220" s="103"/>
      <c r="CN220" s="106"/>
      <c r="CO220" s="41"/>
      <c r="CP220" s="42"/>
      <c r="CQ220" s="226" t="str">
        <f t="shared" si="654"/>
        <v>Farmland Restoration</v>
      </c>
      <c r="CR220" s="102"/>
      <c r="CS220" s="103"/>
      <c r="CT220" s="106"/>
      <c r="CU220" s="41"/>
      <c r="CV220" s="42"/>
      <c r="CW220" s="226" t="str">
        <f t="shared" si="655"/>
        <v>Farmland Restoration</v>
      </c>
      <c r="CX220" s="101"/>
      <c r="CY220" s="100"/>
      <c r="CZ220" s="104"/>
      <c r="DA220" s="55"/>
      <c r="DB220" s="56"/>
      <c r="DC220" s="226" t="str">
        <f t="shared" si="656"/>
        <v>Farmland Restoration</v>
      </c>
      <c r="DD220" s="101"/>
      <c r="DE220" s="100"/>
      <c r="DF220" s="104"/>
      <c r="DG220" s="55"/>
      <c r="DH220" s="56"/>
      <c r="DI220" s="226" t="str">
        <f t="shared" si="657"/>
        <v>Farmland Restoration</v>
      </c>
      <c r="DJ220" s="102"/>
      <c r="DK220" s="103"/>
      <c r="DL220" s="106"/>
      <c r="DM220" s="41"/>
      <c r="DN220" s="42"/>
      <c r="DO220" s="226" t="str">
        <f t="shared" si="658"/>
        <v>Farmland Restoration</v>
      </c>
      <c r="DP220" s="101"/>
      <c r="DQ220" s="100"/>
      <c r="DR220" s="104"/>
      <c r="DS220" s="55"/>
      <c r="DT220" s="56"/>
      <c r="DU220" s="226" t="str">
        <f t="shared" si="659"/>
        <v>Farmland Restoration</v>
      </c>
      <c r="DV220" s="101"/>
      <c r="DW220" s="100"/>
      <c r="DX220" s="104"/>
      <c r="DY220" s="55"/>
      <c r="DZ220" s="56"/>
      <c r="EA220" s="176">
        <f t="shared" si="578"/>
        <v>0</v>
      </c>
      <c r="EB220" s="226" t="str">
        <f t="shared" si="660"/>
        <v>Farmland Restoration</v>
      </c>
      <c r="EC220" s="102"/>
      <c r="ED220" s="103"/>
      <c r="EE220" s="106"/>
      <c r="EF220" s="41"/>
      <c r="EG220" s="42"/>
      <c r="EH220" s="226" t="str">
        <f t="shared" si="661"/>
        <v>Farmland Restoration</v>
      </c>
      <c r="EI220" s="102"/>
      <c r="EJ220" s="103"/>
      <c r="EK220" s="106"/>
      <c r="EL220" s="41"/>
      <c r="EM220" s="42"/>
      <c r="EN220" s="226" t="str">
        <f t="shared" si="662"/>
        <v>Farmland Restoration</v>
      </c>
      <c r="EO220" s="119"/>
      <c r="EP220" s="103"/>
      <c r="EQ220" s="106"/>
      <c r="ER220" s="41"/>
      <c r="ES220" s="42"/>
      <c r="ET220" s="226" t="str">
        <f t="shared" si="663"/>
        <v>Farmland Restoration</v>
      </c>
      <c r="EU220" s="101"/>
      <c r="EV220" s="100"/>
      <c r="EW220" s="104"/>
      <c r="EX220" s="55"/>
      <c r="EY220" s="56"/>
      <c r="EZ220" s="226" t="str">
        <f t="shared" si="664"/>
        <v>Farmland Restoration</v>
      </c>
      <c r="FA220" s="102"/>
      <c r="FB220" s="103"/>
      <c r="FC220" s="106"/>
      <c r="FD220" s="41"/>
      <c r="FE220" s="42"/>
      <c r="FF220" s="226" t="str">
        <f t="shared" si="665"/>
        <v>Farmland Restoration</v>
      </c>
      <c r="FG220" s="101"/>
      <c r="FH220" s="100"/>
      <c r="FI220" s="104"/>
      <c r="FJ220" s="55"/>
      <c r="FK220" s="56"/>
      <c r="FL220" s="226" t="str">
        <f t="shared" si="666"/>
        <v>Farmland Restoration</v>
      </c>
      <c r="FM220" s="101"/>
      <c r="FN220" s="100"/>
      <c r="FO220" s="104"/>
      <c r="FP220" s="55"/>
      <c r="FQ220" s="56"/>
      <c r="FR220" s="176">
        <f t="shared" si="579"/>
        <v>0</v>
      </c>
      <c r="FS220" s="32"/>
      <c r="FT220" s="34"/>
      <c r="FU220" s="34"/>
      <c r="FV220" s="33"/>
      <c r="FW220" s="37"/>
    </row>
    <row r="221" spans="1:179" ht="12.6" customHeight="1">
      <c r="A221" s="1094"/>
      <c r="B221" s="195" t="s">
        <v>96</v>
      </c>
      <c r="C221" s="226" t="str">
        <f t="shared" si="638"/>
        <v>Perennial Bioenergy Crops</v>
      </c>
      <c r="D221" s="100"/>
      <c r="E221" s="100"/>
      <c r="F221" s="105"/>
      <c r="G221" s="54"/>
      <c r="H221" s="56"/>
      <c r="I221" s="226" t="str">
        <f t="shared" si="639"/>
        <v>Perennial Bioenergy Crops</v>
      </c>
      <c r="J221" s="100"/>
      <c r="K221" s="100"/>
      <c r="L221" s="105"/>
      <c r="M221" s="54"/>
      <c r="N221" s="56"/>
      <c r="O221" s="226" t="str">
        <f t="shared" si="640"/>
        <v>Perennial Bioenergy Crops</v>
      </c>
      <c r="P221" s="100"/>
      <c r="Q221" s="100"/>
      <c r="R221" s="105"/>
      <c r="S221" s="54"/>
      <c r="T221" s="56"/>
      <c r="U221" s="226" t="str">
        <f t="shared" si="641"/>
        <v>Perennial Bioenergy Crops</v>
      </c>
      <c r="V221" s="100"/>
      <c r="W221" s="100"/>
      <c r="X221" s="105"/>
      <c r="Y221" s="54"/>
      <c r="Z221" s="56"/>
      <c r="AA221" s="226" t="str">
        <f t="shared" si="642"/>
        <v>Perennial Bioenergy Crops</v>
      </c>
      <c r="AB221" s="100"/>
      <c r="AC221" s="100"/>
      <c r="AD221" s="105"/>
      <c r="AE221" s="54"/>
      <c r="AF221" s="56"/>
      <c r="AG221" s="226" t="str">
        <f t="shared" si="643"/>
        <v>Perennial Bioenergy Crops</v>
      </c>
      <c r="AH221" s="100"/>
      <c r="AI221" s="100"/>
      <c r="AJ221" s="105"/>
      <c r="AK221" s="54"/>
      <c r="AL221" s="56"/>
      <c r="AM221" s="226" t="str">
        <f t="shared" si="644"/>
        <v>Perennial Bioenergy Crops</v>
      </c>
      <c r="AN221" s="100"/>
      <c r="AO221" s="100"/>
      <c r="AP221" s="105"/>
      <c r="AQ221" s="54"/>
      <c r="AR221" s="56"/>
      <c r="AS221" s="176"/>
      <c r="AT221" s="226" t="str">
        <f t="shared" si="645"/>
        <v>Perennial Bioenergy Crops</v>
      </c>
      <c r="AU221" s="102"/>
      <c r="AV221" s="103"/>
      <c r="AW221" s="106"/>
      <c r="AX221" s="41"/>
      <c r="AY221" s="42"/>
      <c r="AZ221" s="226" t="str">
        <f t="shared" si="646"/>
        <v>Perennial Bioenergy Crops</v>
      </c>
      <c r="BA221" s="102"/>
      <c r="BB221" s="103"/>
      <c r="BC221" s="106"/>
      <c r="BD221" s="41"/>
      <c r="BE221" s="42"/>
      <c r="BF221" s="226" t="str">
        <f t="shared" si="647"/>
        <v>Perennial Bioenergy Crops</v>
      </c>
      <c r="BG221" s="102"/>
      <c r="BH221" s="103"/>
      <c r="BI221" s="106"/>
      <c r="BJ221" s="41"/>
      <c r="BK221" s="42"/>
      <c r="BL221" s="226" t="str">
        <f t="shared" si="648"/>
        <v>Perennial Bioenergy Crops</v>
      </c>
      <c r="BM221" s="99"/>
      <c r="BN221" s="100"/>
      <c r="BO221" s="104"/>
      <c r="BP221" s="55"/>
      <c r="BQ221" s="56"/>
      <c r="BR221" s="226" t="str">
        <f t="shared" si="649"/>
        <v>Perennial Bioenergy Crops</v>
      </c>
      <c r="BS221" s="99"/>
      <c r="BT221" s="100"/>
      <c r="BU221" s="104"/>
      <c r="BV221" s="55"/>
      <c r="BW221" s="56"/>
      <c r="BX221" s="226" t="str">
        <f t="shared" si="650"/>
        <v>Perennial Bioenergy Crops</v>
      </c>
      <c r="BY221" s="99"/>
      <c r="BZ221" s="100"/>
      <c r="CA221" s="104"/>
      <c r="CB221" s="55"/>
      <c r="CC221" s="56"/>
      <c r="CD221" s="226" t="str">
        <f t="shared" si="651"/>
        <v>Perennial Bioenergy Crops</v>
      </c>
      <c r="CE221" s="99"/>
      <c r="CF221" s="100"/>
      <c r="CG221" s="104"/>
      <c r="CH221" s="55"/>
      <c r="CI221" s="56"/>
      <c r="CJ221" s="176">
        <f t="shared" si="652"/>
        <v>0</v>
      </c>
      <c r="CK221" s="226" t="str">
        <f t="shared" si="653"/>
        <v>Perennial Bioenergy Crops</v>
      </c>
      <c r="CL221" s="99"/>
      <c r="CM221" s="100"/>
      <c r="CN221" s="104"/>
      <c r="CO221" s="55"/>
      <c r="CP221" s="56"/>
      <c r="CQ221" s="226" t="str">
        <f t="shared" si="654"/>
        <v>Perennial Bioenergy Crops</v>
      </c>
      <c r="CR221" s="102"/>
      <c r="CS221" s="103"/>
      <c r="CT221" s="106"/>
      <c r="CU221" s="41"/>
      <c r="CV221" s="42"/>
      <c r="CW221" s="226" t="str">
        <f t="shared" si="655"/>
        <v>Perennial Bioenergy Crops</v>
      </c>
      <c r="CX221" s="102"/>
      <c r="CY221" s="103"/>
      <c r="CZ221" s="106"/>
      <c r="DA221" s="41"/>
      <c r="DB221" s="42"/>
      <c r="DC221" s="226" t="str">
        <f t="shared" si="656"/>
        <v>Perennial Bioenergy Crops</v>
      </c>
      <c r="DD221" s="102"/>
      <c r="DE221" s="103"/>
      <c r="DF221" s="106"/>
      <c r="DG221" s="41"/>
      <c r="DH221" s="42"/>
      <c r="DI221" s="226" t="str">
        <f t="shared" si="657"/>
        <v>Perennial Bioenergy Crops</v>
      </c>
      <c r="DJ221" s="102"/>
      <c r="DK221" s="103"/>
      <c r="DL221" s="106"/>
      <c r="DM221" s="41"/>
      <c r="DN221" s="42"/>
      <c r="DO221" s="226" t="str">
        <f t="shared" si="658"/>
        <v>Perennial Bioenergy Crops</v>
      </c>
      <c r="DP221" s="102"/>
      <c r="DQ221" s="103"/>
      <c r="DR221" s="106"/>
      <c r="DS221" s="41"/>
      <c r="DT221" s="42"/>
      <c r="DU221" s="226" t="str">
        <f t="shared" si="659"/>
        <v>Perennial Bioenergy Crops</v>
      </c>
      <c r="DV221" s="102"/>
      <c r="DW221" s="103"/>
      <c r="DX221" s="106"/>
      <c r="DY221" s="41"/>
      <c r="DZ221" s="42"/>
      <c r="EA221" s="176">
        <f t="shared" si="578"/>
        <v>0</v>
      </c>
      <c r="EB221" s="226" t="str">
        <f t="shared" si="660"/>
        <v>Perennial Bioenergy Crops</v>
      </c>
      <c r="EC221" s="102"/>
      <c r="ED221" s="103"/>
      <c r="EE221" s="106"/>
      <c r="EF221" s="41"/>
      <c r="EG221" s="42"/>
      <c r="EH221" s="226" t="str">
        <f t="shared" si="661"/>
        <v>Perennial Bioenergy Crops</v>
      </c>
      <c r="EI221" s="99"/>
      <c r="EJ221" s="100"/>
      <c r="EK221" s="104"/>
      <c r="EL221" s="55"/>
      <c r="EM221" s="56"/>
      <c r="EN221" s="226" t="str">
        <f t="shared" si="662"/>
        <v>Perennial Bioenergy Crops</v>
      </c>
      <c r="EO221" s="102"/>
      <c r="EP221" s="103"/>
      <c r="EQ221" s="106"/>
      <c r="ER221" s="41"/>
      <c r="ES221" s="42"/>
      <c r="ET221" s="226" t="str">
        <f t="shared" si="663"/>
        <v>Perennial Bioenergy Crops</v>
      </c>
      <c r="EU221" s="102"/>
      <c r="EV221" s="103"/>
      <c r="EW221" s="106"/>
      <c r="EX221" s="41"/>
      <c r="EY221" s="42"/>
      <c r="EZ221" s="226" t="str">
        <f t="shared" si="664"/>
        <v>Perennial Bioenergy Crops</v>
      </c>
      <c r="FA221" s="99"/>
      <c r="FB221" s="100"/>
      <c r="FC221" s="104"/>
      <c r="FD221" s="55"/>
      <c r="FE221" s="56"/>
      <c r="FF221" s="226" t="str">
        <f t="shared" si="665"/>
        <v>Perennial Bioenergy Crops</v>
      </c>
      <c r="FG221" s="102"/>
      <c r="FH221" s="103"/>
      <c r="FI221" s="106"/>
      <c r="FJ221" s="41"/>
      <c r="FK221" s="42"/>
      <c r="FL221" s="226" t="str">
        <f t="shared" si="666"/>
        <v>Perennial Bioenergy Crops</v>
      </c>
      <c r="FM221" s="102"/>
      <c r="FN221" s="103"/>
      <c r="FO221" s="106"/>
      <c r="FP221" s="41"/>
      <c r="FQ221" s="42"/>
      <c r="FR221" s="176">
        <f t="shared" si="579"/>
        <v>0</v>
      </c>
      <c r="FS221" s="32"/>
      <c r="FT221" s="34"/>
      <c r="FU221" s="34"/>
      <c r="FV221" s="38"/>
      <c r="FW221" s="37"/>
    </row>
    <row r="222" spans="1:179" ht="12.6" customHeight="1">
      <c r="A222" s="1094"/>
      <c r="B222" s="195" t="s">
        <v>552</v>
      </c>
      <c r="C222" s="226" t="str">
        <f t="shared" si="638"/>
        <v>Livestock Feed</v>
      </c>
      <c r="D222" s="100"/>
      <c r="E222" s="100"/>
      <c r="F222" s="105"/>
      <c r="G222" s="54"/>
      <c r="H222" s="56"/>
      <c r="I222" s="226" t="str">
        <f t="shared" si="639"/>
        <v>Livestock Feed</v>
      </c>
      <c r="J222" s="100"/>
      <c r="K222" s="100"/>
      <c r="L222" s="105"/>
      <c r="M222" s="54"/>
      <c r="N222" s="56"/>
      <c r="O222" s="226" t="str">
        <f t="shared" si="640"/>
        <v>Livestock Feed</v>
      </c>
      <c r="P222" s="100"/>
      <c r="Q222" s="100"/>
      <c r="R222" s="105"/>
      <c r="S222" s="54"/>
      <c r="T222" s="56"/>
      <c r="U222" s="226" t="str">
        <f t="shared" si="641"/>
        <v>Livestock Feed</v>
      </c>
      <c r="V222" s="100"/>
      <c r="W222" s="100"/>
      <c r="X222" s="105"/>
      <c r="Y222" s="54"/>
      <c r="Z222" s="56"/>
      <c r="AA222" s="226" t="str">
        <f t="shared" si="642"/>
        <v>Livestock Feed</v>
      </c>
      <c r="AB222" s="100"/>
      <c r="AC222" s="100"/>
      <c r="AD222" s="105"/>
      <c r="AE222" s="54"/>
      <c r="AF222" s="56"/>
      <c r="AG222" s="226" t="str">
        <f t="shared" si="643"/>
        <v>Livestock Feed</v>
      </c>
      <c r="AH222" s="100"/>
      <c r="AI222" s="100"/>
      <c r="AJ222" s="105"/>
      <c r="AK222" s="54"/>
      <c r="AL222" s="56"/>
      <c r="AM222" s="226" t="str">
        <f t="shared" si="644"/>
        <v>Livestock Feed</v>
      </c>
      <c r="AN222" s="100"/>
      <c r="AO222" s="100"/>
      <c r="AP222" s="105"/>
      <c r="AQ222" s="54"/>
      <c r="AR222" s="56"/>
      <c r="AS222" s="176"/>
      <c r="AT222" s="226" t="str">
        <f t="shared" si="645"/>
        <v>Livestock Feed</v>
      </c>
      <c r="AU222" s="102"/>
      <c r="AV222" s="103"/>
      <c r="AW222" s="106"/>
      <c r="AX222" s="41"/>
      <c r="AY222" s="42"/>
      <c r="AZ222" s="226" t="str">
        <f t="shared" si="646"/>
        <v>Livestock Feed</v>
      </c>
      <c r="BA222" s="102"/>
      <c r="BB222" s="103"/>
      <c r="BC222" s="106"/>
      <c r="BD222" s="41"/>
      <c r="BE222" s="42"/>
      <c r="BF222" s="226" t="str">
        <f t="shared" si="647"/>
        <v>Livestock Feed</v>
      </c>
      <c r="BG222" s="102"/>
      <c r="BH222" s="103"/>
      <c r="BI222" s="106"/>
      <c r="BJ222" s="41"/>
      <c r="BK222" s="42"/>
      <c r="BL222" s="226" t="str">
        <f t="shared" si="648"/>
        <v>Livestock Feed</v>
      </c>
      <c r="BM222" s="99"/>
      <c r="BN222" s="100"/>
      <c r="BO222" s="104"/>
      <c r="BP222" s="55"/>
      <c r="BQ222" s="56"/>
      <c r="BR222" s="226" t="str">
        <f t="shared" si="649"/>
        <v>Livestock Feed</v>
      </c>
      <c r="BS222" s="99"/>
      <c r="BT222" s="100"/>
      <c r="BU222" s="104"/>
      <c r="BV222" s="55"/>
      <c r="BW222" s="56"/>
      <c r="BX222" s="226" t="str">
        <f t="shared" si="650"/>
        <v>Livestock Feed</v>
      </c>
      <c r="BY222" s="99"/>
      <c r="BZ222" s="100"/>
      <c r="CA222" s="104"/>
      <c r="CB222" s="55"/>
      <c r="CC222" s="56"/>
      <c r="CD222" s="226" t="str">
        <f t="shared" si="651"/>
        <v>Livestock Feed</v>
      </c>
      <c r="CE222" s="99"/>
      <c r="CF222" s="100"/>
      <c r="CG222" s="104"/>
      <c r="CH222" s="55"/>
      <c r="CI222" s="56"/>
      <c r="CJ222" s="176"/>
      <c r="CK222" s="226" t="str">
        <f t="shared" si="653"/>
        <v>Livestock Feed</v>
      </c>
      <c r="CL222" s="99"/>
      <c r="CM222" s="100"/>
      <c r="CN222" s="104"/>
      <c r="CO222" s="55"/>
      <c r="CP222" s="56"/>
      <c r="CQ222" s="226" t="str">
        <f t="shared" si="654"/>
        <v>Livestock Feed</v>
      </c>
      <c r="CR222" s="102"/>
      <c r="CS222" s="103"/>
      <c r="CT222" s="106"/>
      <c r="CU222" s="41"/>
      <c r="CV222" s="42"/>
      <c r="CW222" s="226" t="str">
        <f t="shared" si="655"/>
        <v>Livestock Feed</v>
      </c>
      <c r="CX222" s="102"/>
      <c r="CY222" s="103"/>
      <c r="CZ222" s="106"/>
      <c r="DA222" s="41"/>
      <c r="DB222" s="42"/>
      <c r="DC222" s="226" t="str">
        <f t="shared" si="656"/>
        <v>Livestock Feed</v>
      </c>
      <c r="DD222" s="102"/>
      <c r="DE222" s="103"/>
      <c r="DF222" s="106"/>
      <c r="DG222" s="41"/>
      <c r="DH222" s="42"/>
      <c r="DI222" s="226" t="str">
        <f t="shared" si="657"/>
        <v>Livestock Feed</v>
      </c>
      <c r="DJ222" s="102"/>
      <c r="DK222" s="103"/>
      <c r="DL222" s="106"/>
      <c r="DM222" s="41"/>
      <c r="DN222" s="42"/>
      <c r="DO222" s="226" t="str">
        <f t="shared" si="658"/>
        <v>Livestock Feed</v>
      </c>
      <c r="DP222" s="102"/>
      <c r="DQ222" s="103"/>
      <c r="DR222" s="106"/>
      <c r="DS222" s="41"/>
      <c r="DT222" s="42"/>
      <c r="DU222" s="226" t="str">
        <f t="shared" si="659"/>
        <v>Livestock Feed</v>
      </c>
      <c r="DV222" s="102"/>
      <c r="DW222" s="103"/>
      <c r="DX222" s="106"/>
      <c r="DY222" s="41"/>
      <c r="DZ222" s="42"/>
      <c r="EA222" s="176"/>
      <c r="EB222" s="226" t="str">
        <f t="shared" si="660"/>
        <v>Livestock Feed</v>
      </c>
      <c r="EC222" s="102"/>
      <c r="ED222" s="103"/>
      <c r="EE222" s="106"/>
      <c r="EF222" s="41"/>
      <c r="EG222" s="42"/>
      <c r="EH222" s="226" t="str">
        <f t="shared" si="661"/>
        <v>Livestock Feed</v>
      </c>
      <c r="EI222" s="99"/>
      <c r="EJ222" s="100"/>
      <c r="EK222" s="104"/>
      <c r="EL222" s="55"/>
      <c r="EM222" s="56"/>
      <c r="EN222" s="226" t="str">
        <f t="shared" si="662"/>
        <v>Livestock Feed</v>
      </c>
      <c r="EO222" s="102"/>
      <c r="EP222" s="103"/>
      <c r="EQ222" s="106"/>
      <c r="ER222" s="41"/>
      <c r="ES222" s="42"/>
      <c r="ET222" s="226" t="str">
        <f t="shared" si="663"/>
        <v>Livestock Feed</v>
      </c>
      <c r="EU222" s="102"/>
      <c r="EV222" s="103"/>
      <c r="EW222" s="106"/>
      <c r="EX222" s="41"/>
      <c r="EY222" s="42"/>
      <c r="EZ222" s="226" t="str">
        <f t="shared" si="664"/>
        <v>Livestock Feed</v>
      </c>
      <c r="FA222" s="99"/>
      <c r="FB222" s="100"/>
      <c r="FC222" s="104"/>
      <c r="FD222" s="55"/>
      <c r="FE222" s="56"/>
      <c r="FF222" s="226" t="str">
        <f t="shared" si="665"/>
        <v>Livestock Feed</v>
      </c>
      <c r="FG222" s="102"/>
      <c r="FH222" s="103"/>
      <c r="FI222" s="106"/>
      <c r="FJ222" s="41"/>
      <c r="FK222" s="42"/>
      <c r="FL222" s="226" t="str">
        <f t="shared" si="666"/>
        <v>Livestock Feed</v>
      </c>
      <c r="FM222" s="102"/>
      <c r="FN222" s="103"/>
      <c r="FO222" s="106"/>
      <c r="FP222" s="41"/>
      <c r="FQ222" s="42"/>
      <c r="FR222" s="176"/>
      <c r="FS222" s="32"/>
      <c r="FT222" s="34"/>
      <c r="FU222" s="34"/>
      <c r="FV222" s="38"/>
      <c r="FW222" s="37"/>
    </row>
    <row r="223" spans="1:179" ht="12.6" customHeight="1">
      <c r="A223" s="1094"/>
      <c r="B223" s="195" t="s">
        <v>1</v>
      </c>
      <c r="C223" s="226" t="str">
        <f t="shared" si="638"/>
        <v>SRI</v>
      </c>
      <c r="D223" s="100"/>
      <c r="E223" s="100"/>
      <c r="F223" s="105"/>
      <c r="G223" s="54"/>
      <c r="H223" s="56"/>
      <c r="I223" s="226" t="str">
        <f t="shared" si="639"/>
        <v>SRI</v>
      </c>
      <c r="J223" s="100"/>
      <c r="K223" s="100"/>
      <c r="L223" s="105"/>
      <c r="M223" s="54"/>
      <c r="N223" s="56"/>
      <c r="O223" s="226" t="str">
        <f t="shared" si="640"/>
        <v>SRI</v>
      </c>
      <c r="P223" s="100"/>
      <c r="Q223" s="100"/>
      <c r="R223" s="105"/>
      <c r="S223" s="54"/>
      <c r="T223" s="56"/>
      <c r="U223" s="226" t="str">
        <f t="shared" si="641"/>
        <v>SRI</v>
      </c>
      <c r="V223" s="100"/>
      <c r="W223" s="100"/>
      <c r="X223" s="105"/>
      <c r="Y223" s="54"/>
      <c r="Z223" s="56"/>
      <c r="AA223" s="226" t="str">
        <f t="shared" si="642"/>
        <v>SRI</v>
      </c>
      <c r="AB223" s="100"/>
      <c r="AC223" s="100"/>
      <c r="AD223" s="105"/>
      <c r="AE223" s="54"/>
      <c r="AF223" s="56"/>
      <c r="AG223" s="226" t="str">
        <f t="shared" si="643"/>
        <v>SRI</v>
      </c>
      <c r="AH223" s="100"/>
      <c r="AI223" s="100"/>
      <c r="AJ223" s="105"/>
      <c r="AK223" s="54"/>
      <c r="AL223" s="56"/>
      <c r="AM223" s="226" t="str">
        <f t="shared" si="644"/>
        <v>SRI</v>
      </c>
      <c r="AN223" s="100"/>
      <c r="AO223" s="100"/>
      <c r="AP223" s="105"/>
      <c r="AQ223" s="54"/>
      <c r="AR223" s="56"/>
      <c r="AS223" s="176"/>
      <c r="AT223" s="226" t="str">
        <f t="shared" si="645"/>
        <v>SRI</v>
      </c>
      <c r="AU223" s="100"/>
      <c r="AV223" s="100"/>
      <c r="AW223" s="105"/>
      <c r="AX223" s="55"/>
      <c r="AY223" s="56"/>
      <c r="AZ223" s="226" t="str">
        <f t="shared" si="646"/>
        <v>SRI</v>
      </c>
      <c r="BA223" s="100"/>
      <c r="BB223" s="100"/>
      <c r="BC223" s="105"/>
      <c r="BD223" s="55"/>
      <c r="BE223" s="56"/>
      <c r="BF223" s="226" t="str">
        <f t="shared" si="647"/>
        <v>SRI</v>
      </c>
      <c r="BG223" s="100"/>
      <c r="BH223" s="100"/>
      <c r="BI223" s="105"/>
      <c r="BJ223" s="55"/>
      <c r="BK223" s="56"/>
      <c r="BL223" s="226" t="str">
        <f t="shared" si="648"/>
        <v>SRI</v>
      </c>
      <c r="BM223" s="100"/>
      <c r="BN223" s="100"/>
      <c r="BO223" s="105"/>
      <c r="BP223" s="55"/>
      <c r="BQ223" s="56"/>
      <c r="BR223" s="226" t="str">
        <f t="shared" si="649"/>
        <v>SRI</v>
      </c>
      <c r="BS223" s="100"/>
      <c r="BT223" s="100"/>
      <c r="BU223" s="105"/>
      <c r="BV223" s="55"/>
      <c r="BW223" s="56"/>
      <c r="BX223" s="226" t="str">
        <f t="shared" si="650"/>
        <v>SRI</v>
      </c>
      <c r="BY223" s="100"/>
      <c r="BZ223" s="100"/>
      <c r="CA223" s="105"/>
      <c r="CB223" s="55"/>
      <c r="CC223" s="56"/>
      <c r="CD223" s="226" t="str">
        <f t="shared" si="651"/>
        <v>SRI</v>
      </c>
      <c r="CE223" s="100"/>
      <c r="CF223" s="100"/>
      <c r="CG223" s="105"/>
      <c r="CH223" s="55"/>
      <c r="CI223" s="56"/>
      <c r="CJ223" s="176">
        <f t="shared" si="652"/>
        <v>0</v>
      </c>
      <c r="CK223" s="226" t="str">
        <f t="shared" si="653"/>
        <v>SRI</v>
      </c>
      <c r="CL223" s="101"/>
      <c r="CM223" s="100"/>
      <c r="CN223" s="115"/>
      <c r="CO223" s="55"/>
      <c r="CP223" s="56"/>
      <c r="CQ223" s="226" t="str">
        <f t="shared" si="654"/>
        <v>SRI</v>
      </c>
      <c r="CR223" s="101"/>
      <c r="CS223" s="100"/>
      <c r="CT223" s="115"/>
      <c r="CU223" s="55"/>
      <c r="CV223" s="56"/>
      <c r="CW223" s="226" t="str">
        <f t="shared" si="655"/>
        <v>SRI</v>
      </c>
      <c r="CX223" s="119"/>
      <c r="CY223" s="103"/>
      <c r="CZ223" s="112"/>
      <c r="DA223" s="41"/>
      <c r="DB223" s="42"/>
      <c r="DC223" s="226" t="str">
        <f t="shared" si="656"/>
        <v>SRI</v>
      </c>
      <c r="DD223" s="119"/>
      <c r="DE223" s="103"/>
      <c r="DF223" s="112"/>
      <c r="DG223" s="41"/>
      <c r="DH223" s="42"/>
      <c r="DI223" s="226" t="str">
        <f t="shared" si="657"/>
        <v>SRI</v>
      </c>
      <c r="DJ223" s="101"/>
      <c r="DK223" s="100"/>
      <c r="DL223" s="115"/>
      <c r="DM223" s="55"/>
      <c r="DN223" s="56"/>
      <c r="DO223" s="226" t="str">
        <f t="shared" si="658"/>
        <v>SRI</v>
      </c>
      <c r="DP223" s="119"/>
      <c r="DQ223" s="103"/>
      <c r="DR223" s="112"/>
      <c r="DS223" s="41"/>
      <c r="DT223" s="42"/>
      <c r="DU223" s="226" t="str">
        <f t="shared" si="659"/>
        <v>SRI</v>
      </c>
      <c r="DV223" s="119"/>
      <c r="DW223" s="103"/>
      <c r="DX223" s="112"/>
      <c r="DY223" s="41"/>
      <c r="DZ223" s="42"/>
      <c r="EA223" s="176">
        <f t="shared" si="578"/>
        <v>0</v>
      </c>
      <c r="EB223" s="226" t="str">
        <f t="shared" si="660"/>
        <v>SRI</v>
      </c>
      <c r="EC223" s="101"/>
      <c r="ED223" s="100"/>
      <c r="EE223" s="115"/>
      <c r="EF223" s="55"/>
      <c r="EG223" s="56"/>
      <c r="EH223" s="226" t="str">
        <f t="shared" si="661"/>
        <v>SRI</v>
      </c>
      <c r="EI223" s="101"/>
      <c r="EJ223" s="100"/>
      <c r="EK223" s="115"/>
      <c r="EL223" s="55"/>
      <c r="EM223" s="56"/>
      <c r="EN223" s="226" t="str">
        <f t="shared" si="662"/>
        <v>SRI</v>
      </c>
      <c r="EO223" s="119"/>
      <c r="EP223" s="103"/>
      <c r="EQ223" s="112"/>
      <c r="ER223" s="41"/>
      <c r="ES223" s="42"/>
      <c r="ET223" s="226" t="str">
        <f t="shared" si="663"/>
        <v>SRI</v>
      </c>
      <c r="EU223" s="119"/>
      <c r="EV223" s="103"/>
      <c r="EW223" s="112"/>
      <c r="EX223" s="41"/>
      <c r="EY223" s="42"/>
      <c r="EZ223" s="226" t="str">
        <f t="shared" si="664"/>
        <v>SRI</v>
      </c>
      <c r="FA223" s="101"/>
      <c r="FB223" s="100"/>
      <c r="FC223" s="115"/>
      <c r="FD223" s="55"/>
      <c r="FE223" s="56"/>
      <c r="FF223" s="226" t="str">
        <f t="shared" si="665"/>
        <v>SRI</v>
      </c>
      <c r="FG223" s="119"/>
      <c r="FH223" s="103"/>
      <c r="FI223" s="112"/>
      <c r="FJ223" s="41"/>
      <c r="FK223" s="42"/>
      <c r="FL223" s="226" t="str">
        <f t="shared" si="666"/>
        <v>SRI</v>
      </c>
      <c r="FM223" s="119"/>
      <c r="FN223" s="103"/>
      <c r="FO223" s="112"/>
      <c r="FP223" s="41"/>
      <c r="FQ223" s="42"/>
      <c r="FR223" s="176">
        <f t="shared" si="579"/>
        <v>0</v>
      </c>
      <c r="FS223" s="34"/>
      <c r="FT223" s="34"/>
      <c r="FU223" s="34"/>
      <c r="FV223" s="38"/>
      <c r="FW223" s="37"/>
    </row>
    <row r="224" spans="1:179" ht="12.6" customHeight="1">
      <c r="A224" s="1094"/>
      <c r="B224" s="195" t="s">
        <v>90</v>
      </c>
      <c r="C224" s="226" t="str">
        <f t="shared" si="638"/>
        <v>Improved Rice</v>
      </c>
      <c r="D224" s="100"/>
      <c r="E224" s="100"/>
      <c r="F224" s="105"/>
      <c r="G224" s="54"/>
      <c r="H224" s="56"/>
      <c r="I224" s="226" t="str">
        <f t="shared" si="639"/>
        <v>Improved Rice</v>
      </c>
      <c r="J224" s="100"/>
      <c r="K224" s="100"/>
      <c r="L224" s="105"/>
      <c r="M224" s="54"/>
      <c r="N224" s="56"/>
      <c r="O224" s="226" t="str">
        <f t="shared" si="640"/>
        <v>Improved Rice</v>
      </c>
      <c r="P224" s="100"/>
      <c r="Q224" s="100"/>
      <c r="R224" s="105"/>
      <c r="S224" s="54"/>
      <c r="T224" s="56"/>
      <c r="U224" s="226" t="str">
        <f t="shared" si="641"/>
        <v>Improved Rice</v>
      </c>
      <c r="V224" s="100"/>
      <c r="W224" s="100"/>
      <c r="X224" s="105"/>
      <c r="Y224" s="54"/>
      <c r="Z224" s="56"/>
      <c r="AA224" s="226" t="str">
        <f t="shared" si="642"/>
        <v>Improved Rice</v>
      </c>
      <c r="AB224" s="100"/>
      <c r="AC224" s="100"/>
      <c r="AD224" s="105"/>
      <c r="AE224" s="54"/>
      <c r="AF224" s="56"/>
      <c r="AG224" s="226" t="str">
        <f t="shared" si="643"/>
        <v>Improved Rice</v>
      </c>
      <c r="AH224" s="100"/>
      <c r="AI224" s="100"/>
      <c r="AJ224" s="105"/>
      <c r="AK224" s="54"/>
      <c r="AL224" s="56"/>
      <c r="AM224" s="226" t="str">
        <f t="shared" si="644"/>
        <v>Improved Rice</v>
      </c>
      <c r="AN224" s="100"/>
      <c r="AO224" s="100"/>
      <c r="AP224" s="105"/>
      <c r="AQ224" s="54"/>
      <c r="AR224" s="56"/>
      <c r="AS224" s="176"/>
      <c r="AT224" s="226" t="str">
        <f t="shared" si="645"/>
        <v>Improved Rice</v>
      </c>
      <c r="AU224" s="100"/>
      <c r="AV224" s="100"/>
      <c r="AW224" s="105"/>
      <c r="AX224" s="54"/>
      <c r="AY224" s="56"/>
      <c r="AZ224" s="226" t="str">
        <f t="shared" si="646"/>
        <v>Improved Rice</v>
      </c>
      <c r="BA224" s="100"/>
      <c r="BB224" s="100"/>
      <c r="BC224" s="105"/>
      <c r="BD224" s="54"/>
      <c r="BE224" s="56"/>
      <c r="BF224" s="226" t="str">
        <f t="shared" si="647"/>
        <v>Improved Rice</v>
      </c>
      <c r="BG224" s="100"/>
      <c r="BH224" s="100"/>
      <c r="BI224" s="105"/>
      <c r="BJ224" s="54"/>
      <c r="BK224" s="56"/>
      <c r="BL224" s="226" t="str">
        <f t="shared" si="648"/>
        <v>Improved Rice</v>
      </c>
      <c r="BM224" s="100"/>
      <c r="BN224" s="100"/>
      <c r="BO224" s="105"/>
      <c r="BP224" s="54"/>
      <c r="BQ224" s="56"/>
      <c r="BR224" s="226" t="str">
        <f t="shared" si="649"/>
        <v>Improved Rice</v>
      </c>
      <c r="BS224" s="100"/>
      <c r="BT224" s="100"/>
      <c r="BU224" s="105"/>
      <c r="BV224" s="54"/>
      <c r="BW224" s="56"/>
      <c r="BX224" s="226" t="str">
        <f t="shared" si="650"/>
        <v>Improved Rice</v>
      </c>
      <c r="BY224" s="100"/>
      <c r="BZ224" s="100"/>
      <c r="CA224" s="105"/>
      <c r="CB224" s="54"/>
      <c r="CC224" s="56"/>
      <c r="CD224" s="226" t="str">
        <f t="shared" si="651"/>
        <v>Improved Rice</v>
      </c>
      <c r="CE224" s="100"/>
      <c r="CF224" s="100"/>
      <c r="CG224" s="105"/>
      <c r="CH224" s="54"/>
      <c r="CI224" s="56"/>
      <c r="CJ224" s="176">
        <f t="shared" si="652"/>
        <v>0</v>
      </c>
      <c r="CK224" s="226" t="str">
        <f t="shared" si="653"/>
        <v>Improved Rice</v>
      </c>
      <c r="CL224" s="101"/>
      <c r="CM224" s="100"/>
      <c r="CN224" s="115"/>
      <c r="CO224" s="55"/>
      <c r="CP224" s="56"/>
      <c r="CQ224" s="226" t="str">
        <f t="shared" si="654"/>
        <v>Improved Rice</v>
      </c>
      <c r="CR224" s="101"/>
      <c r="CS224" s="100"/>
      <c r="CT224" s="115"/>
      <c r="CU224" s="55"/>
      <c r="CV224" s="56"/>
      <c r="CW224" s="226" t="str">
        <f t="shared" si="655"/>
        <v>Improved Rice</v>
      </c>
      <c r="CX224" s="119"/>
      <c r="CY224" s="103"/>
      <c r="CZ224" s="112"/>
      <c r="DA224" s="41"/>
      <c r="DB224" s="42"/>
      <c r="DC224" s="226" t="str">
        <f t="shared" si="656"/>
        <v>Improved Rice</v>
      </c>
      <c r="DD224" s="119"/>
      <c r="DE224" s="103"/>
      <c r="DF224" s="112"/>
      <c r="DG224" s="41"/>
      <c r="DH224" s="42"/>
      <c r="DI224" s="226" t="str">
        <f t="shared" si="657"/>
        <v>Improved Rice</v>
      </c>
      <c r="DJ224" s="101"/>
      <c r="DK224" s="100"/>
      <c r="DL224" s="115"/>
      <c r="DM224" s="55"/>
      <c r="DN224" s="56"/>
      <c r="DO224" s="226" t="str">
        <f t="shared" si="658"/>
        <v>Improved Rice</v>
      </c>
      <c r="DP224" s="119"/>
      <c r="DQ224" s="103"/>
      <c r="DR224" s="112"/>
      <c r="DS224" s="41"/>
      <c r="DT224" s="42"/>
      <c r="DU224" s="226" t="str">
        <f t="shared" si="659"/>
        <v>Improved Rice</v>
      </c>
      <c r="DV224" s="119"/>
      <c r="DW224" s="103"/>
      <c r="DX224" s="112"/>
      <c r="DY224" s="41"/>
      <c r="DZ224" s="42"/>
      <c r="EA224" s="176">
        <f t="shared" si="578"/>
        <v>0</v>
      </c>
      <c r="EB224" s="226" t="str">
        <f t="shared" si="660"/>
        <v>Improved Rice</v>
      </c>
      <c r="EC224" s="101"/>
      <c r="ED224" s="100"/>
      <c r="EE224" s="115"/>
      <c r="EF224" s="55"/>
      <c r="EG224" s="56"/>
      <c r="EH224" s="226" t="str">
        <f t="shared" si="661"/>
        <v>Improved Rice</v>
      </c>
      <c r="EI224" s="101"/>
      <c r="EJ224" s="100"/>
      <c r="EK224" s="115"/>
      <c r="EL224" s="55"/>
      <c r="EM224" s="56"/>
      <c r="EN224" s="226" t="str">
        <f t="shared" si="662"/>
        <v>Improved Rice</v>
      </c>
      <c r="EO224" s="119"/>
      <c r="EP224" s="103"/>
      <c r="EQ224" s="112"/>
      <c r="ER224" s="41"/>
      <c r="ES224" s="42"/>
      <c r="ET224" s="226" t="str">
        <f t="shared" si="663"/>
        <v>Improved Rice</v>
      </c>
      <c r="EU224" s="119"/>
      <c r="EV224" s="103"/>
      <c r="EW224" s="112"/>
      <c r="EX224" s="41"/>
      <c r="EY224" s="42"/>
      <c r="EZ224" s="226" t="str">
        <f t="shared" si="664"/>
        <v>Improved Rice</v>
      </c>
      <c r="FA224" s="101"/>
      <c r="FB224" s="100"/>
      <c r="FC224" s="115"/>
      <c r="FD224" s="55"/>
      <c r="FE224" s="56"/>
      <c r="FF224" s="226" t="str">
        <f t="shared" si="665"/>
        <v>Improved Rice</v>
      </c>
      <c r="FG224" s="119"/>
      <c r="FH224" s="103"/>
      <c r="FI224" s="112"/>
      <c r="FJ224" s="41"/>
      <c r="FK224" s="42"/>
      <c r="FL224" s="226" t="str">
        <f t="shared" si="666"/>
        <v>Improved Rice</v>
      </c>
      <c r="FM224" s="119"/>
      <c r="FN224" s="103"/>
      <c r="FO224" s="112"/>
      <c r="FP224" s="41"/>
      <c r="FQ224" s="42"/>
      <c r="FR224" s="176">
        <f t="shared" si="579"/>
        <v>0</v>
      </c>
      <c r="FS224" s="34"/>
      <c r="FT224" s="34"/>
      <c r="FU224" s="34"/>
      <c r="FV224" s="38"/>
      <c r="FW224" s="37"/>
    </row>
    <row r="225" spans="1:179" ht="12.6" customHeight="1">
      <c r="A225" s="1094"/>
      <c r="B225" s="222" t="s">
        <v>86</v>
      </c>
      <c r="C225" s="226" t="str">
        <f t="shared" si="580"/>
        <v>Conservation Agriculture</v>
      </c>
      <c r="D225" s="100"/>
      <c r="E225" s="100"/>
      <c r="F225" s="105"/>
      <c r="G225" s="54"/>
      <c r="H225" s="56"/>
      <c r="I225" s="226" t="str">
        <f t="shared" si="581"/>
        <v>Conservation Agriculture</v>
      </c>
      <c r="J225" s="100"/>
      <c r="K225" s="100"/>
      <c r="L225" s="105"/>
      <c r="M225" s="54"/>
      <c r="N225" s="56"/>
      <c r="O225" s="226" t="str">
        <f t="shared" si="582"/>
        <v>Conservation Agriculture</v>
      </c>
      <c r="P225" s="100"/>
      <c r="Q225" s="100"/>
      <c r="R225" s="105"/>
      <c r="S225" s="54"/>
      <c r="T225" s="56"/>
      <c r="U225" s="226" t="str">
        <f t="shared" si="583"/>
        <v>Conservation Agriculture</v>
      </c>
      <c r="V225" s="100"/>
      <c r="W225" s="100"/>
      <c r="X225" s="105"/>
      <c r="Y225" s="54"/>
      <c r="Z225" s="56"/>
      <c r="AA225" s="226" t="str">
        <f t="shared" si="584"/>
        <v>Conservation Agriculture</v>
      </c>
      <c r="AB225" s="100"/>
      <c r="AC225" s="100"/>
      <c r="AD225" s="105"/>
      <c r="AE225" s="54"/>
      <c r="AF225" s="56"/>
      <c r="AG225" s="226" t="str">
        <f t="shared" si="585"/>
        <v>Conservation Agriculture</v>
      </c>
      <c r="AH225" s="100"/>
      <c r="AI225" s="100"/>
      <c r="AJ225" s="105"/>
      <c r="AK225" s="54"/>
      <c r="AL225" s="56"/>
      <c r="AM225" s="226" t="str">
        <f t="shared" si="586"/>
        <v>Conservation Agriculture</v>
      </c>
      <c r="AN225" s="100"/>
      <c r="AO225" s="100"/>
      <c r="AP225" s="105"/>
      <c r="AQ225" s="54"/>
      <c r="AR225" s="56"/>
      <c r="AS225" s="176"/>
      <c r="AT225" s="226" t="str">
        <f t="shared" si="587"/>
        <v>Conservation Agriculture</v>
      </c>
      <c r="AU225" s="100"/>
      <c r="AV225" s="100"/>
      <c r="AW225" s="105"/>
      <c r="AX225" s="55"/>
      <c r="AY225" s="56"/>
      <c r="AZ225" s="226" t="str">
        <f t="shared" si="588"/>
        <v>Conservation Agriculture</v>
      </c>
      <c r="BA225" s="100"/>
      <c r="BB225" s="100"/>
      <c r="BC225" s="105"/>
      <c r="BD225" s="55"/>
      <c r="BE225" s="56"/>
      <c r="BF225" s="226" t="str">
        <f t="shared" si="589"/>
        <v>Conservation Agriculture</v>
      </c>
      <c r="BG225" s="100"/>
      <c r="BH225" s="100"/>
      <c r="BI225" s="105"/>
      <c r="BJ225" s="55"/>
      <c r="BK225" s="56"/>
      <c r="BL225" s="226" t="str">
        <f t="shared" si="590"/>
        <v>Conservation Agriculture</v>
      </c>
      <c r="BM225" s="100"/>
      <c r="BN225" s="100"/>
      <c r="BO225" s="105"/>
      <c r="BP225" s="55"/>
      <c r="BQ225" s="56"/>
      <c r="BR225" s="226" t="str">
        <f t="shared" si="591"/>
        <v>Conservation Agriculture</v>
      </c>
      <c r="BS225" s="100"/>
      <c r="BT225" s="100"/>
      <c r="BU225" s="105"/>
      <c r="BV225" s="55"/>
      <c r="BW225" s="56"/>
      <c r="BX225" s="226" t="str">
        <f t="shared" si="592"/>
        <v>Conservation Agriculture</v>
      </c>
      <c r="BY225" s="100"/>
      <c r="BZ225" s="100"/>
      <c r="CA225" s="105"/>
      <c r="CB225" s="55"/>
      <c r="CC225" s="56"/>
      <c r="CD225" s="226" t="str">
        <f t="shared" si="593"/>
        <v>Conservation Agriculture</v>
      </c>
      <c r="CE225" s="100"/>
      <c r="CF225" s="100"/>
      <c r="CG225" s="105"/>
      <c r="CH225" s="55"/>
      <c r="CI225" s="56"/>
      <c r="CJ225" s="176">
        <f t="shared" si="637"/>
        <v>0</v>
      </c>
      <c r="CK225" s="226" t="str">
        <f t="shared" si="594"/>
        <v>Conservation Agriculture</v>
      </c>
      <c r="CL225" s="101"/>
      <c r="CM225" s="100"/>
      <c r="CN225" s="115"/>
      <c r="CO225" s="55"/>
      <c r="CP225" s="56"/>
      <c r="CQ225" s="226" t="str">
        <f t="shared" si="595"/>
        <v>Conservation Agriculture</v>
      </c>
      <c r="CR225" s="101"/>
      <c r="CS225" s="100"/>
      <c r="CT225" s="115"/>
      <c r="CU225" s="55"/>
      <c r="CV225" s="56"/>
      <c r="CW225" s="226" t="str">
        <f t="shared" si="596"/>
        <v>Conservation Agriculture</v>
      </c>
      <c r="CX225" s="119"/>
      <c r="CY225" s="103"/>
      <c r="CZ225" s="112"/>
      <c r="DA225" s="41"/>
      <c r="DB225" s="42"/>
      <c r="DC225" s="226" t="str">
        <f t="shared" si="597"/>
        <v>Conservation Agriculture</v>
      </c>
      <c r="DD225" s="119"/>
      <c r="DE225" s="103"/>
      <c r="DF225" s="112"/>
      <c r="DG225" s="41"/>
      <c r="DH225" s="42"/>
      <c r="DI225" s="226" t="str">
        <f t="shared" si="598"/>
        <v>Conservation Agriculture</v>
      </c>
      <c r="DJ225" s="101"/>
      <c r="DK225" s="100"/>
      <c r="DL225" s="115"/>
      <c r="DM225" s="55"/>
      <c r="DN225" s="56"/>
      <c r="DO225" s="226" t="str">
        <f t="shared" si="599"/>
        <v>Conservation Agriculture</v>
      </c>
      <c r="DP225" s="119"/>
      <c r="DQ225" s="103"/>
      <c r="DR225" s="112"/>
      <c r="DS225" s="41"/>
      <c r="DT225" s="42"/>
      <c r="DU225" s="226" t="str">
        <f t="shared" si="600"/>
        <v>Conservation Agriculture</v>
      </c>
      <c r="DV225" s="119"/>
      <c r="DW225" s="103"/>
      <c r="DX225" s="112"/>
      <c r="DY225" s="41"/>
      <c r="DZ225" s="42"/>
      <c r="EA225" s="176">
        <f t="shared" si="578"/>
        <v>0</v>
      </c>
      <c r="EB225" s="226" t="str">
        <f t="shared" si="601"/>
        <v>Conservation Agriculture</v>
      </c>
      <c r="EC225" s="101"/>
      <c r="ED225" s="100"/>
      <c r="EE225" s="115"/>
      <c r="EF225" s="55"/>
      <c r="EG225" s="56"/>
      <c r="EH225" s="226" t="str">
        <f t="shared" si="602"/>
        <v>Conservation Agriculture</v>
      </c>
      <c r="EI225" s="101"/>
      <c r="EJ225" s="100"/>
      <c r="EK225" s="115"/>
      <c r="EL225" s="55"/>
      <c r="EM225" s="56"/>
      <c r="EN225" s="226" t="str">
        <f t="shared" si="603"/>
        <v>Conservation Agriculture</v>
      </c>
      <c r="EO225" s="119"/>
      <c r="EP225" s="103"/>
      <c r="EQ225" s="112"/>
      <c r="ER225" s="41"/>
      <c r="ES225" s="42"/>
      <c r="ET225" s="226" t="str">
        <f t="shared" si="604"/>
        <v>Conservation Agriculture</v>
      </c>
      <c r="EU225" s="119"/>
      <c r="EV225" s="103"/>
      <c r="EW225" s="112"/>
      <c r="EX225" s="41"/>
      <c r="EY225" s="42"/>
      <c r="EZ225" s="226" t="str">
        <f t="shared" si="605"/>
        <v>Conservation Agriculture</v>
      </c>
      <c r="FA225" s="101"/>
      <c r="FB225" s="100"/>
      <c r="FC225" s="115"/>
      <c r="FD225" s="55"/>
      <c r="FE225" s="56"/>
      <c r="FF225" s="226" t="str">
        <f t="shared" si="606"/>
        <v>Conservation Agriculture</v>
      </c>
      <c r="FG225" s="119"/>
      <c r="FH225" s="103"/>
      <c r="FI225" s="112"/>
      <c r="FJ225" s="41"/>
      <c r="FK225" s="42"/>
      <c r="FL225" s="226" t="str">
        <f t="shared" si="607"/>
        <v>Conservation Agriculture</v>
      </c>
      <c r="FM225" s="119"/>
      <c r="FN225" s="103"/>
      <c r="FO225" s="112"/>
      <c r="FP225" s="41"/>
      <c r="FQ225" s="42"/>
      <c r="FR225" s="176">
        <f t="shared" si="579"/>
        <v>0</v>
      </c>
      <c r="FS225" s="34"/>
      <c r="FT225" s="34"/>
      <c r="FU225" s="34"/>
      <c r="FV225" s="38"/>
      <c r="FW225" s="37"/>
    </row>
    <row r="226" spans="1:179" ht="12.6" customHeight="1">
      <c r="A226" s="1094"/>
      <c r="B226" s="195" t="s">
        <v>87</v>
      </c>
      <c r="C226" s="226" t="str">
        <f t="shared" si="580"/>
        <v>Regenerative Agriculture</v>
      </c>
      <c r="D226" s="100"/>
      <c r="E226" s="100"/>
      <c r="F226" s="105"/>
      <c r="G226" s="54"/>
      <c r="H226" s="56"/>
      <c r="I226" s="226" t="str">
        <f t="shared" si="581"/>
        <v>Regenerative Agriculture</v>
      </c>
      <c r="J226" s="100"/>
      <c r="K226" s="100"/>
      <c r="L226" s="105"/>
      <c r="M226" s="54"/>
      <c r="N226" s="56"/>
      <c r="O226" s="226" t="str">
        <f t="shared" si="582"/>
        <v>Regenerative Agriculture</v>
      </c>
      <c r="P226" s="100"/>
      <c r="Q226" s="100"/>
      <c r="R226" s="105"/>
      <c r="S226" s="54"/>
      <c r="T226" s="56"/>
      <c r="U226" s="226" t="str">
        <f t="shared" si="583"/>
        <v>Regenerative Agriculture</v>
      </c>
      <c r="V226" s="100"/>
      <c r="W226" s="100"/>
      <c r="X226" s="105"/>
      <c r="Y226" s="54"/>
      <c r="Z226" s="56"/>
      <c r="AA226" s="226" t="str">
        <f t="shared" si="584"/>
        <v>Regenerative Agriculture</v>
      </c>
      <c r="AB226" s="100"/>
      <c r="AC226" s="100"/>
      <c r="AD226" s="105"/>
      <c r="AE226" s="54"/>
      <c r="AF226" s="56"/>
      <c r="AG226" s="226" t="str">
        <f t="shared" si="585"/>
        <v>Regenerative Agriculture</v>
      </c>
      <c r="AH226" s="100"/>
      <c r="AI226" s="100"/>
      <c r="AJ226" s="105"/>
      <c r="AK226" s="54"/>
      <c r="AL226" s="56"/>
      <c r="AM226" s="226" t="str">
        <f t="shared" si="586"/>
        <v>Regenerative Agriculture</v>
      </c>
      <c r="AN226" s="100"/>
      <c r="AO226" s="100"/>
      <c r="AP226" s="105"/>
      <c r="AQ226" s="54"/>
      <c r="AR226" s="56"/>
      <c r="AS226" s="176"/>
      <c r="AT226" s="226" t="str">
        <f t="shared" si="587"/>
        <v>Regenerative Agriculture</v>
      </c>
      <c r="AU226" s="100"/>
      <c r="AV226" s="100"/>
      <c r="AW226" s="105"/>
      <c r="AX226" s="55"/>
      <c r="AY226" s="56"/>
      <c r="AZ226" s="226" t="str">
        <f t="shared" si="588"/>
        <v>Regenerative Agriculture</v>
      </c>
      <c r="BA226" s="100"/>
      <c r="BB226" s="100"/>
      <c r="BC226" s="105"/>
      <c r="BD226" s="55"/>
      <c r="BE226" s="56"/>
      <c r="BF226" s="226" t="str">
        <f t="shared" si="589"/>
        <v>Regenerative Agriculture</v>
      </c>
      <c r="BG226" s="100"/>
      <c r="BH226" s="100"/>
      <c r="BI226" s="105"/>
      <c r="BJ226" s="55"/>
      <c r="BK226" s="56"/>
      <c r="BL226" s="226" t="str">
        <f t="shared" si="590"/>
        <v>Regenerative Agriculture</v>
      </c>
      <c r="BM226" s="100"/>
      <c r="BN226" s="100"/>
      <c r="BO226" s="105"/>
      <c r="BP226" s="55"/>
      <c r="BQ226" s="56"/>
      <c r="BR226" s="226" t="str">
        <f t="shared" si="591"/>
        <v>Regenerative Agriculture</v>
      </c>
      <c r="BS226" s="100"/>
      <c r="BT226" s="100"/>
      <c r="BU226" s="105"/>
      <c r="BV226" s="55"/>
      <c r="BW226" s="56"/>
      <c r="BX226" s="226" t="str">
        <f t="shared" si="592"/>
        <v>Regenerative Agriculture</v>
      </c>
      <c r="BY226" s="100"/>
      <c r="BZ226" s="100"/>
      <c r="CA226" s="105"/>
      <c r="CB226" s="55"/>
      <c r="CC226" s="56"/>
      <c r="CD226" s="226" t="str">
        <f t="shared" si="593"/>
        <v>Regenerative Agriculture</v>
      </c>
      <c r="CE226" s="100"/>
      <c r="CF226" s="100"/>
      <c r="CG226" s="105"/>
      <c r="CH226" s="55"/>
      <c r="CI226" s="56"/>
      <c r="CJ226" s="176">
        <f t="shared" si="637"/>
        <v>0</v>
      </c>
      <c r="CK226" s="226" t="str">
        <f t="shared" si="594"/>
        <v>Regenerative Agriculture</v>
      </c>
      <c r="CL226" s="127">
        <f>'Advance Control'!$F$159</f>
        <v>1.0042941285159587E-2</v>
      </c>
      <c r="CM226" s="126">
        <f>CL226*CK234</f>
        <v>0.3748864574507107</v>
      </c>
      <c r="CN226" s="111">
        <f>'Advance Control'!$I$159</f>
        <v>0.5710238079433162</v>
      </c>
      <c r="CO226" s="51">
        <f t="shared" ref="CO226" si="667">(CL226+CN226)</f>
        <v>0.58106674922847579</v>
      </c>
      <c r="CP226" s="52">
        <f>CN226*CK234</f>
        <v>21.315378274312312</v>
      </c>
      <c r="CQ226" s="226" t="str">
        <f t="shared" si="595"/>
        <v>Regenerative Agriculture</v>
      </c>
      <c r="CR226" s="127">
        <f>'Advance Control'!$F$159</f>
        <v>1.0042941285159587E-2</v>
      </c>
      <c r="CS226" s="126">
        <f>CR226*CQ234</f>
        <v>4.1344158020385303E-2</v>
      </c>
      <c r="CT226" s="111">
        <f>'Advance Control'!$I$159</f>
        <v>0.5710238079433162</v>
      </c>
      <c r="CU226" s="51">
        <f t="shared" ref="CU226" si="668">(CR226+CT226)</f>
        <v>0.58106674922847579</v>
      </c>
      <c r="CV226" s="52">
        <f>CT226*CQ234</f>
        <v>2.3507554090649516</v>
      </c>
      <c r="CW226" s="226" t="str">
        <f t="shared" si="596"/>
        <v>Regenerative Agriculture</v>
      </c>
      <c r="CX226" s="127">
        <f>'Advance Control'!$F$159</f>
        <v>1.0042941285159587E-2</v>
      </c>
      <c r="CY226" s="126">
        <f>CX226*CW234</f>
        <v>1.7734026580160504E-3</v>
      </c>
      <c r="CZ226" s="111">
        <f>'Advance Control'!$I$159</f>
        <v>0.5710238079433162</v>
      </c>
      <c r="DA226" s="51">
        <f t="shared" ref="DA226" si="669">(CX226+CZ226)</f>
        <v>0.58106674922847579</v>
      </c>
      <c r="DB226" s="52">
        <f>CZ226*CW234</f>
        <v>0.10083252605424667</v>
      </c>
      <c r="DC226" s="226" t="str">
        <f t="shared" si="597"/>
        <v>Regenerative Agriculture</v>
      </c>
      <c r="DD226" s="119"/>
      <c r="DE226" s="103"/>
      <c r="DF226" s="112"/>
      <c r="DG226" s="41"/>
      <c r="DH226" s="42"/>
      <c r="DI226" s="226" t="str">
        <f t="shared" si="598"/>
        <v>Regenerative Agriculture</v>
      </c>
      <c r="DJ226" s="101"/>
      <c r="DK226" s="100"/>
      <c r="DL226" s="115"/>
      <c r="DM226" s="55"/>
      <c r="DN226" s="56"/>
      <c r="DO226" s="226" t="str">
        <f t="shared" si="599"/>
        <v>Regenerative Agriculture</v>
      </c>
      <c r="DP226" s="119"/>
      <c r="DQ226" s="103"/>
      <c r="DR226" s="112"/>
      <c r="DS226" s="41"/>
      <c r="DT226" s="42"/>
      <c r="DU226" s="226" t="str">
        <f t="shared" si="600"/>
        <v>Regenerative Agriculture</v>
      </c>
      <c r="DV226" s="119"/>
      <c r="DW226" s="103"/>
      <c r="DX226" s="112"/>
      <c r="DY226" s="41"/>
      <c r="DZ226" s="42"/>
      <c r="EA226" s="176">
        <f t="shared" si="578"/>
        <v>24.184970227560623</v>
      </c>
      <c r="EB226" s="226" t="str">
        <f t="shared" si="601"/>
        <v>Regenerative Agriculture</v>
      </c>
      <c r="EC226" s="127">
        <f>'Advance Control'!$F$159</f>
        <v>1.0042941285159587E-2</v>
      </c>
      <c r="ED226" s="126">
        <f>EC226*EB234</f>
        <v>0.29604224791683681</v>
      </c>
      <c r="EE226" s="111">
        <f>'Advance Control'!$I$159</f>
        <v>0.5710238079433162</v>
      </c>
      <c r="EF226" s="51">
        <f t="shared" ref="EF226" si="670">(EC226+EE226)</f>
        <v>0.58106674922847579</v>
      </c>
      <c r="EG226" s="52">
        <f>EE226*EB234</f>
        <v>16.832436526077448</v>
      </c>
      <c r="EH226" s="226" t="str">
        <f t="shared" si="602"/>
        <v>Regenerative Agriculture</v>
      </c>
      <c r="EI226" s="127">
        <f>'Advance Control'!$F$159</f>
        <v>1.0042941285159587E-2</v>
      </c>
      <c r="EJ226" s="126">
        <f>EI226*EH234</f>
        <v>4.0275167264110352E-2</v>
      </c>
      <c r="EK226" s="111">
        <f>'Advance Control'!$I$159</f>
        <v>0.5710238079433162</v>
      </c>
      <c r="EL226" s="51">
        <f t="shared" ref="EL226" si="671">(EI226+EK226)</f>
        <v>0.58106674922847579</v>
      </c>
      <c r="EM226" s="52">
        <f>EK226*EH234</f>
        <v>2.2899744928998493</v>
      </c>
      <c r="EN226" s="226" t="str">
        <f t="shared" si="603"/>
        <v>Regenerative Agriculture</v>
      </c>
      <c r="EO226" s="127">
        <f>'Advance Control'!$F$159</f>
        <v>1.0042941285159587E-2</v>
      </c>
      <c r="EP226" s="126">
        <f>EO226*EN234</f>
        <v>4.0857195883350489E-3</v>
      </c>
      <c r="EQ226" s="111">
        <f>'Advance Control'!$I$159</f>
        <v>0.5710238079433162</v>
      </c>
      <c r="ER226" s="51">
        <f t="shared" ref="ER226" si="672">(EO226+EQ226)</f>
        <v>0.58106674922847579</v>
      </c>
      <c r="ES226" s="52">
        <f>EQ226*EN234</f>
        <v>0.2323067606665396</v>
      </c>
      <c r="ET226" s="226" t="str">
        <f t="shared" si="604"/>
        <v>Regenerative Agriculture</v>
      </c>
      <c r="EU226" s="119"/>
      <c r="EV226" s="103"/>
      <c r="EW226" s="112"/>
      <c r="EX226" s="41"/>
      <c r="EY226" s="42"/>
      <c r="EZ226" s="226" t="str">
        <f t="shared" si="605"/>
        <v>Regenerative Agriculture</v>
      </c>
      <c r="FA226" s="101"/>
      <c r="FB226" s="100"/>
      <c r="FC226" s="115"/>
      <c r="FD226" s="55"/>
      <c r="FE226" s="56"/>
      <c r="FF226" s="226" t="str">
        <f t="shared" si="606"/>
        <v>Regenerative Agriculture</v>
      </c>
      <c r="FG226" s="119"/>
      <c r="FH226" s="103"/>
      <c r="FI226" s="112"/>
      <c r="FJ226" s="41"/>
      <c r="FK226" s="42"/>
      <c r="FL226" s="226" t="str">
        <f t="shared" si="607"/>
        <v>Regenerative Agriculture</v>
      </c>
      <c r="FM226" s="119"/>
      <c r="FN226" s="103"/>
      <c r="FO226" s="112"/>
      <c r="FP226" s="41"/>
      <c r="FQ226" s="42"/>
      <c r="FR226" s="176">
        <f t="shared" si="579"/>
        <v>19.695120914413117</v>
      </c>
      <c r="FS226" s="34"/>
      <c r="FT226" s="34"/>
      <c r="FU226" s="34"/>
      <c r="FV226" s="38"/>
      <c r="FW226" s="37"/>
    </row>
    <row r="227" spans="1:179" ht="12.6" customHeight="1">
      <c r="A227" s="1094"/>
      <c r="B227" s="195" t="s">
        <v>102</v>
      </c>
      <c r="C227" s="226" t="str">
        <f>$B227</f>
        <v>Tree Intercropping</v>
      </c>
      <c r="D227" s="99"/>
      <c r="E227" s="100"/>
      <c r="F227" s="104"/>
      <c r="G227" s="55"/>
      <c r="H227" s="56"/>
      <c r="I227" s="226" t="str">
        <f>$B227</f>
        <v>Tree Intercropping</v>
      </c>
      <c r="J227" s="102"/>
      <c r="K227" s="103"/>
      <c r="L227" s="106"/>
      <c r="M227" s="41"/>
      <c r="N227" s="42"/>
      <c r="O227" s="226" t="str">
        <f>$B227</f>
        <v>Tree Intercropping</v>
      </c>
      <c r="P227" s="99"/>
      <c r="Q227" s="100"/>
      <c r="R227" s="104"/>
      <c r="S227" s="55"/>
      <c r="T227" s="56"/>
      <c r="U227" s="226" t="str">
        <f>$B227</f>
        <v>Tree Intercropping</v>
      </c>
      <c r="V227" s="102"/>
      <c r="W227" s="103"/>
      <c r="X227" s="106"/>
      <c r="Y227" s="41"/>
      <c r="Z227" s="42"/>
      <c r="AA227" s="226" t="str">
        <f>$B227</f>
        <v>Tree Intercropping</v>
      </c>
      <c r="AB227" s="102"/>
      <c r="AC227" s="103"/>
      <c r="AD227" s="106"/>
      <c r="AE227" s="41"/>
      <c r="AF227" s="42"/>
      <c r="AG227" s="226" t="str">
        <f>$B227</f>
        <v>Tree Intercropping</v>
      </c>
      <c r="AH227" s="102"/>
      <c r="AI227" s="103"/>
      <c r="AJ227" s="106"/>
      <c r="AK227" s="41"/>
      <c r="AL227" s="42"/>
      <c r="AM227" s="226" t="str">
        <f>$B227</f>
        <v>Tree Intercropping</v>
      </c>
      <c r="AN227" s="102"/>
      <c r="AO227" s="103"/>
      <c r="AP227" s="106"/>
      <c r="AQ227" s="41"/>
      <c r="AR227" s="42"/>
      <c r="AS227" s="176"/>
      <c r="AT227" s="226" t="str">
        <f>$B227</f>
        <v>Tree Intercropping</v>
      </c>
      <c r="AU227" s="102"/>
      <c r="AV227" s="103"/>
      <c r="AW227" s="106"/>
      <c r="AX227" s="41"/>
      <c r="AY227" s="42"/>
      <c r="AZ227" s="226" t="str">
        <f>$B227</f>
        <v>Tree Intercropping</v>
      </c>
      <c r="BA227" s="102"/>
      <c r="BB227" s="103"/>
      <c r="BC227" s="106"/>
      <c r="BD227" s="41"/>
      <c r="BE227" s="42"/>
      <c r="BF227" s="226" t="str">
        <f>$B227</f>
        <v>Tree Intercropping</v>
      </c>
      <c r="BG227" s="102"/>
      <c r="BH227" s="103"/>
      <c r="BI227" s="106"/>
      <c r="BJ227" s="41"/>
      <c r="BK227" s="42"/>
      <c r="BL227" s="226" t="str">
        <f>$B227</f>
        <v>Tree Intercropping</v>
      </c>
      <c r="BM227" s="102"/>
      <c r="BN227" s="103"/>
      <c r="BO227" s="106"/>
      <c r="BP227" s="41"/>
      <c r="BQ227" s="42"/>
      <c r="BR227" s="226" t="str">
        <f>$B227</f>
        <v>Tree Intercropping</v>
      </c>
      <c r="BS227" s="102"/>
      <c r="BT227" s="103"/>
      <c r="BU227" s="106"/>
      <c r="BV227" s="41"/>
      <c r="BW227" s="42"/>
      <c r="BX227" s="226" t="str">
        <f>$B227</f>
        <v>Tree Intercropping</v>
      </c>
      <c r="BY227" s="102"/>
      <c r="BZ227" s="103"/>
      <c r="CA227" s="104"/>
      <c r="CB227" s="55"/>
      <c r="CC227" s="56"/>
      <c r="CD227" s="226" t="str">
        <f>$B227</f>
        <v>Tree Intercropping</v>
      </c>
      <c r="CE227" s="102"/>
      <c r="CF227" s="103"/>
      <c r="CG227" s="104"/>
      <c r="CH227" s="55"/>
      <c r="CI227" s="56"/>
      <c r="CJ227" s="176">
        <f>SUM(AV227+BB227+BH227+BN227+BT227+BZ227+CF227)+SUM(AY227+BE227+BK227+BQ227+BW227+CC227+CI227)</f>
        <v>0</v>
      </c>
      <c r="CK227" s="226" t="str">
        <f>$B227</f>
        <v>Tree Intercropping</v>
      </c>
      <c r="CL227" s="102"/>
      <c r="CM227" s="103"/>
      <c r="CN227" s="106"/>
      <c r="CO227" s="55"/>
      <c r="CP227" s="56"/>
      <c r="CQ227" s="226" t="str">
        <f>$B227</f>
        <v>Tree Intercropping</v>
      </c>
      <c r="CR227" s="102"/>
      <c r="CS227" s="103"/>
      <c r="CT227" s="106"/>
      <c r="CU227" s="55"/>
      <c r="CV227" s="56"/>
      <c r="CW227" s="226" t="str">
        <f>$B227</f>
        <v>Tree Intercropping</v>
      </c>
      <c r="CX227" s="102"/>
      <c r="CY227" s="103"/>
      <c r="CZ227" s="106"/>
      <c r="DA227" s="55"/>
      <c r="DB227" s="56"/>
      <c r="DC227" s="226" t="str">
        <f>$B227</f>
        <v>Tree Intercropping</v>
      </c>
      <c r="DD227" s="99"/>
      <c r="DE227" s="100"/>
      <c r="DF227" s="104"/>
      <c r="DG227" s="55"/>
      <c r="DH227" s="56"/>
      <c r="DI227" s="226" t="str">
        <f>$B227</f>
        <v>Tree Intercropping</v>
      </c>
      <c r="DJ227" s="102"/>
      <c r="DK227" s="103"/>
      <c r="DL227" s="113"/>
      <c r="DM227" s="55"/>
      <c r="DN227" s="56"/>
      <c r="DO227" s="226" t="str">
        <f>$B227</f>
        <v>Tree Intercropping</v>
      </c>
      <c r="DP227" s="99"/>
      <c r="DQ227" s="100"/>
      <c r="DR227" s="104"/>
      <c r="DS227" s="55"/>
      <c r="DT227" s="56"/>
      <c r="DU227" s="226" t="str">
        <f>$B227</f>
        <v>Tree Intercropping</v>
      </c>
      <c r="DV227" s="99"/>
      <c r="DW227" s="100"/>
      <c r="DX227" s="104"/>
      <c r="DY227" s="55"/>
      <c r="DZ227" s="56"/>
      <c r="EA227" s="176">
        <f t="shared" si="578"/>
        <v>0</v>
      </c>
      <c r="EB227" s="226" t="str">
        <f>$B227</f>
        <v>Tree Intercropping</v>
      </c>
      <c r="EC227" s="102"/>
      <c r="ED227" s="103"/>
      <c r="EE227" s="106"/>
      <c r="EF227" s="41"/>
      <c r="EG227" s="42"/>
      <c r="EH227" s="226" t="str">
        <f>$B227</f>
        <v>Tree Intercropping</v>
      </c>
      <c r="EI227" s="102"/>
      <c r="EJ227" s="103"/>
      <c r="EK227" s="106"/>
      <c r="EL227" s="41"/>
      <c r="EM227" s="42"/>
      <c r="EN227" s="226" t="str">
        <f>$B227</f>
        <v>Tree Intercropping</v>
      </c>
      <c r="EO227" s="99"/>
      <c r="EP227" s="100"/>
      <c r="EQ227" s="104"/>
      <c r="ER227" s="55"/>
      <c r="ES227" s="56"/>
      <c r="ET227" s="226" t="str">
        <f>$B227</f>
        <v>Tree Intercropping</v>
      </c>
      <c r="EU227" s="99"/>
      <c r="EV227" s="100"/>
      <c r="EW227" s="104"/>
      <c r="EX227" s="55"/>
      <c r="EY227" s="56"/>
      <c r="EZ227" s="226" t="str">
        <f>$B227</f>
        <v>Tree Intercropping</v>
      </c>
      <c r="FA227" s="102"/>
      <c r="FB227" s="103"/>
      <c r="FC227" s="113"/>
      <c r="FD227" s="55"/>
      <c r="FE227" s="56"/>
      <c r="FF227" s="226" t="str">
        <f>$B227</f>
        <v>Tree Intercropping</v>
      </c>
      <c r="FG227" s="99"/>
      <c r="FH227" s="100"/>
      <c r="FI227" s="104"/>
      <c r="FJ227" s="55"/>
      <c r="FK227" s="56"/>
      <c r="FL227" s="226" t="str">
        <f>$B227</f>
        <v>Tree Intercropping</v>
      </c>
      <c r="FM227" s="99"/>
      <c r="FN227" s="100"/>
      <c r="FO227" s="104"/>
      <c r="FP227" s="55"/>
      <c r="FQ227" s="56"/>
      <c r="FR227" s="176">
        <f t="shared" si="579"/>
        <v>0</v>
      </c>
      <c r="FS227" s="34"/>
      <c r="FT227" s="34"/>
      <c r="FU227" s="34"/>
      <c r="FV227" s="33"/>
      <c r="FW227" s="37"/>
    </row>
    <row r="228" spans="1:179" ht="12.6" customHeight="1">
      <c r="A228" s="1094"/>
      <c r="B228" s="195" t="s">
        <v>98</v>
      </c>
      <c r="C228" s="226" t="str">
        <f t="shared" si="580"/>
        <v>Biochar</v>
      </c>
      <c r="D228" s="99"/>
      <c r="E228" s="100"/>
      <c r="F228" s="104"/>
      <c r="G228" s="55"/>
      <c r="H228" s="56"/>
      <c r="I228" s="226" t="str">
        <f t="shared" si="581"/>
        <v>Biochar</v>
      </c>
      <c r="J228" s="99"/>
      <c r="K228" s="100"/>
      <c r="L228" s="104"/>
      <c r="M228" s="55"/>
      <c r="N228" s="56"/>
      <c r="O228" s="226" t="str">
        <f t="shared" si="582"/>
        <v>Biochar</v>
      </c>
      <c r="P228" s="99"/>
      <c r="Q228" s="100"/>
      <c r="R228" s="104"/>
      <c r="S228" s="55"/>
      <c r="T228" s="56"/>
      <c r="U228" s="226" t="str">
        <f t="shared" si="583"/>
        <v>Biochar</v>
      </c>
      <c r="V228" s="99"/>
      <c r="W228" s="100"/>
      <c r="X228" s="104"/>
      <c r="Y228" s="55"/>
      <c r="Z228" s="56"/>
      <c r="AA228" s="226" t="str">
        <f t="shared" si="584"/>
        <v>Biochar</v>
      </c>
      <c r="AB228" s="99"/>
      <c r="AC228" s="100"/>
      <c r="AD228" s="104"/>
      <c r="AE228" s="55"/>
      <c r="AF228" s="56"/>
      <c r="AG228" s="226" t="str">
        <f t="shared" si="585"/>
        <v>Biochar</v>
      </c>
      <c r="AH228" s="99"/>
      <c r="AI228" s="100"/>
      <c r="AJ228" s="104"/>
      <c r="AK228" s="55"/>
      <c r="AL228" s="56"/>
      <c r="AM228" s="226" t="str">
        <f t="shared" si="586"/>
        <v>Biochar</v>
      </c>
      <c r="AN228" s="99"/>
      <c r="AO228" s="100"/>
      <c r="AP228" s="104"/>
      <c r="AQ228" s="55"/>
      <c r="AR228" s="56"/>
      <c r="AS228" s="176"/>
      <c r="AT228" s="226" t="str">
        <f t="shared" si="587"/>
        <v>Biochar</v>
      </c>
      <c r="AU228" s="102"/>
      <c r="AV228" s="103"/>
      <c r="AW228" s="106"/>
      <c r="AX228" s="41"/>
      <c r="AY228" s="42"/>
      <c r="AZ228" s="226" t="str">
        <f t="shared" si="588"/>
        <v>Biochar</v>
      </c>
      <c r="BA228" s="102"/>
      <c r="BB228" s="103"/>
      <c r="BC228" s="106"/>
      <c r="BD228" s="41"/>
      <c r="BE228" s="42"/>
      <c r="BF228" s="226" t="str">
        <f t="shared" si="589"/>
        <v>Biochar</v>
      </c>
      <c r="BG228" s="102"/>
      <c r="BH228" s="103"/>
      <c r="BI228" s="106"/>
      <c r="BJ228" s="41"/>
      <c r="BK228" s="42"/>
      <c r="BL228" s="226" t="str">
        <f t="shared" si="590"/>
        <v>Biochar</v>
      </c>
      <c r="BM228" s="99"/>
      <c r="BN228" s="100"/>
      <c r="BO228" s="104"/>
      <c r="BP228" s="55"/>
      <c r="BQ228" s="56"/>
      <c r="BR228" s="226" t="str">
        <f t="shared" si="591"/>
        <v>Biochar</v>
      </c>
      <c r="BS228" s="99"/>
      <c r="BT228" s="100"/>
      <c r="BU228" s="104"/>
      <c r="BV228" s="55"/>
      <c r="BW228" s="56"/>
      <c r="BX228" s="226" t="str">
        <f t="shared" si="592"/>
        <v>Biochar</v>
      </c>
      <c r="BY228" s="99"/>
      <c r="BZ228" s="100"/>
      <c r="CA228" s="104"/>
      <c r="CB228" s="55"/>
      <c r="CC228" s="56"/>
      <c r="CD228" s="226" t="str">
        <f t="shared" si="593"/>
        <v>Biochar</v>
      </c>
      <c r="CE228" s="99"/>
      <c r="CF228" s="100"/>
      <c r="CG228" s="104"/>
      <c r="CH228" s="55"/>
      <c r="CI228" s="56"/>
      <c r="CJ228" s="176">
        <f t="shared" si="637"/>
        <v>0</v>
      </c>
      <c r="CK228" s="226" t="str">
        <f t="shared" si="594"/>
        <v>Biochar</v>
      </c>
      <c r="CL228" s="102"/>
      <c r="CM228" s="103"/>
      <c r="CN228" s="106"/>
      <c r="CO228" s="41"/>
      <c r="CP228" s="42"/>
      <c r="CQ228" s="226" t="str">
        <f t="shared" si="595"/>
        <v>Biochar</v>
      </c>
      <c r="CR228" s="102"/>
      <c r="CS228" s="103"/>
      <c r="CT228" s="106"/>
      <c r="CU228" s="41"/>
      <c r="CV228" s="42"/>
      <c r="CW228" s="226" t="str">
        <f t="shared" si="596"/>
        <v>Biochar</v>
      </c>
      <c r="CX228" s="102"/>
      <c r="CY228" s="103"/>
      <c r="CZ228" s="106"/>
      <c r="DA228" s="41"/>
      <c r="DB228" s="42"/>
      <c r="DC228" s="226" t="str">
        <f t="shared" si="597"/>
        <v>Biochar</v>
      </c>
      <c r="DD228" s="102"/>
      <c r="DE228" s="103"/>
      <c r="DF228" s="106"/>
      <c r="DG228" s="41"/>
      <c r="DH228" s="42"/>
      <c r="DI228" s="226" t="str">
        <f t="shared" si="598"/>
        <v>Biochar</v>
      </c>
      <c r="DJ228" s="102"/>
      <c r="DK228" s="103"/>
      <c r="DL228" s="106"/>
      <c r="DM228" s="41"/>
      <c r="DN228" s="42"/>
      <c r="DO228" s="226" t="str">
        <f t="shared" si="599"/>
        <v>Biochar</v>
      </c>
      <c r="DP228" s="102"/>
      <c r="DQ228" s="103"/>
      <c r="DR228" s="106"/>
      <c r="DS228" s="41"/>
      <c r="DT228" s="42"/>
      <c r="DU228" s="226" t="str">
        <f t="shared" si="600"/>
        <v>Biochar</v>
      </c>
      <c r="DV228" s="99"/>
      <c r="DW228" s="100"/>
      <c r="DX228" s="104"/>
      <c r="DY228" s="55"/>
      <c r="DZ228" s="56"/>
      <c r="EA228" s="176">
        <f t="shared" si="578"/>
        <v>0</v>
      </c>
      <c r="EB228" s="226" t="str">
        <f t="shared" si="601"/>
        <v>Biochar</v>
      </c>
      <c r="EC228" s="102"/>
      <c r="ED228" s="103"/>
      <c r="EE228" s="106"/>
      <c r="EF228" s="41"/>
      <c r="EG228" s="42"/>
      <c r="EH228" s="226" t="str">
        <f t="shared" si="602"/>
        <v>Biochar</v>
      </c>
      <c r="EI228" s="99"/>
      <c r="EJ228" s="100"/>
      <c r="EK228" s="104"/>
      <c r="EL228" s="55"/>
      <c r="EM228" s="56"/>
      <c r="EN228" s="226" t="str">
        <f t="shared" si="603"/>
        <v>Biochar</v>
      </c>
      <c r="EO228" s="102"/>
      <c r="EP228" s="103"/>
      <c r="EQ228" s="106"/>
      <c r="ER228" s="41"/>
      <c r="ES228" s="42"/>
      <c r="ET228" s="226" t="str">
        <f t="shared" si="604"/>
        <v>Biochar</v>
      </c>
      <c r="EU228" s="99"/>
      <c r="EV228" s="100"/>
      <c r="EW228" s="104"/>
      <c r="EX228" s="55"/>
      <c r="EY228" s="56"/>
      <c r="EZ228" s="226" t="str">
        <f t="shared" si="605"/>
        <v>Biochar</v>
      </c>
      <c r="FA228" s="102"/>
      <c r="FB228" s="103"/>
      <c r="FC228" s="106"/>
      <c r="FD228" s="41"/>
      <c r="FE228" s="42"/>
      <c r="FF228" s="226" t="str">
        <f t="shared" si="606"/>
        <v>Biochar</v>
      </c>
      <c r="FG228" s="102"/>
      <c r="FH228" s="103"/>
      <c r="FI228" s="106"/>
      <c r="FJ228" s="41"/>
      <c r="FK228" s="42"/>
      <c r="FL228" s="226" t="str">
        <f t="shared" si="607"/>
        <v>Biochar</v>
      </c>
      <c r="FM228" s="102"/>
      <c r="FN228" s="103"/>
      <c r="FO228" s="106"/>
      <c r="FP228" s="41"/>
      <c r="FQ228" s="42"/>
      <c r="FR228" s="176">
        <f t="shared" si="579"/>
        <v>0</v>
      </c>
      <c r="FS228" s="32"/>
      <c r="FT228" s="34"/>
      <c r="FU228" s="34"/>
      <c r="FV228" s="38"/>
      <c r="FW228" s="37"/>
    </row>
    <row r="229" spans="1:179" ht="12.6" customHeight="1">
      <c r="A229" s="1094"/>
      <c r="B229" s="195" t="s">
        <v>99</v>
      </c>
      <c r="C229" s="226" t="str">
        <f t="shared" si="580"/>
        <v>Irrigation Efficiency</v>
      </c>
      <c r="D229" s="99"/>
      <c r="E229" s="100"/>
      <c r="F229" s="104"/>
      <c r="G229" s="55"/>
      <c r="H229" s="56"/>
      <c r="I229" s="226" t="str">
        <f t="shared" si="581"/>
        <v>Irrigation Efficiency</v>
      </c>
      <c r="J229" s="99"/>
      <c r="K229" s="100"/>
      <c r="L229" s="104"/>
      <c r="M229" s="55"/>
      <c r="N229" s="56"/>
      <c r="O229" s="226" t="str">
        <f t="shared" si="582"/>
        <v>Irrigation Efficiency</v>
      </c>
      <c r="P229" s="99"/>
      <c r="Q229" s="100"/>
      <c r="R229" s="104"/>
      <c r="S229" s="55"/>
      <c r="T229" s="56"/>
      <c r="U229" s="226" t="str">
        <f t="shared" si="583"/>
        <v>Irrigation Efficiency</v>
      </c>
      <c r="V229" s="99"/>
      <c r="W229" s="100"/>
      <c r="X229" s="104"/>
      <c r="Y229" s="55"/>
      <c r="Z229" s="56"/>
      <c r="AA229" s="226" t="str">
        <f t="shared" si="584"/>
        <v>Irrigation Efficiency</v>
      </c>
      <c r="AB229" s="99"/>
      <c r="AC229" s="100"/>
      <c r="AD229" s="104"/>
      <c r="AE229" s="55"/>
      <c r="AF229" s="56"/>
      <c r="AG229" s="226" t="str">
        <f t="shared" si="585"/>
        <v>Irrigation Efficiency</v>
      </c>
      <c r="AH229" s="99"/>
      <c r="AI229" s="100"/>
      <c r="AJ229" s="104"/>
      <c r="AK229" s="55"/>
      <c r="AL229" s="56"/>
      <c r="AM229" s="226" t="str">
        <f t="shared" si="586"/>
        <v>Irrigation Efficiency</v>
      </c>
      <c r="AN229" s="99"/>
      <c r="AO229" s="100"/>
      <c r="AP229" s="104"/>
      <c r="AQ229" s="55"/>
      <c r="AR229" s="56"/>
      <c r="AS229" s="176"/>
      <c r="AT229" s="226" t="str">
        <f t="shared" si="587"/>
        <v>Irrigation Efficiency</v>
      </c>
      <c r="AU229" s="102"/>
      <c r="AV229" s="103"/>
      <c r="AW229" s="106"/>
      <c r="AX229" s="41"/>
      <c r="AY229" s="42"/>
      <c r="AZ229" s="226" t="str">
        <f t="shared" si="588"/>
        <v>Irrigation Efficiency</v>
      </c>
      <c r="BA229" s="102"/>
      <c r="BB229" s="103"/>
      <c r="BC229" s="106"/>
      <c r="BD229" s="41"/>
      <c r="BE229" s="42"/>
      <c r="BF229" s="226" t="str">
        <f t="shared" si="589"/>
        <v>Irrigation Efficiency</v>
      </c>
      <c r="BG229" s="102"/>
      <c r="BH229" s="103"/>
      <c r="BI229" s="106"/>
      <c r="BJ229" s="41"/>
      <c r="BK229" s="42"/>
      <c r="BL229" s="226" t="str">
        <f t="shared" si="590"/>
        <v>Irrigation Efficiency</v>
      </c>
      <c r="BM229" s="99"/>
      <c r="BN229" s="100"/>
      <c r="BO229" s="104"/>
      <c r="BP229" s="55"/>
      <c r="BQ229" s="56"/>
      <c r="BR229" s="226" t="str">
        <f t="shared" si="591"/>
        <v>Irrigation Efficiency</v>
      </c>
      <c r="BS229" s="99"/>
      <c r="BT229" s="100"/>
      <c r="BU229" s="104"/>
      <c r="BV229" s="55"/>
      <c r="BW229" s="56"/>
      <c r="BX229" s="226" t="str">
        <f t="shared" si="592"/>
        <v>Irrigation Efficiency</v>
      </c>
      <c r="BY229" s="99"/>
      <c r="BZ229" s="100"/>
      <c r="CA229" s="104"/>
      <c r="CB229" s="55"/>
      <c r="CC229" s="56"/>
      <c r="CD229" s="226" t="str">
        <f t="shared" si="593"/>
        <v>Irrigation Efficiency</v>
      </c>
      <c r="CE229" s="99"/>
      <c r="CF229" s="100"/>
      <c r="CG229" s="104"/>
      <c r="CH229" s="55"/>
      <c r="CI229" s="56"/>
      <c r="CJ229" s="176">
        <f t="shared" si="637"/>
        <v>0</v>
      </c>
      <c r="CK229" s="226" t="str">
        <f t="shared" si="594"/>
        <v>Irrigation Efficiency</v>
      </c>
      <c r="CL229" s="125">
        <f>'Advance Control'!$F$160</f>
        <v>3.810563634115486E-2</v>
      </c>
      <c r="CM229" s="126">
        <f>CL229*CK234</f>
        <v>1.4224206446322569</v>
      </c>
      <c r="CN229" s="111">
        <f>'Advance Control'!$I$160</f>
        <v>0.18894252502273287</v>
      </c>
      <c r="CO229" s="51">
        <f t="shared" ref="CO229:CO230" si="673">(CL229+CN229)</f>
        <v>0.22704816136388772</v>
      </c>
      <c r="CP229" s="52">
        <f>CN229*CK234</f>
        <v>7.0529132707599054</v>
      </c>
      <c r="CQ229" s="226" t="str">
        <f t="shared" si="595"/>
        <v>Irrigation Efficiency</v>
      </c>
      <c r="CR229" s="125">
        <f>'Advance Control'!$F$160</f>
        <v>3.810563634115486E-2</v>
      </c>
      <c r="CS229" s="126">
        <f>CR229*CQ234</f>
        <v>0.15687092113981316</v>
      </c>
      <c r="CT229" s="111">
        <f>'Advance Control'!$I$160</f>
        <v>0.18894252502273287</v>
      </c>
      <c r="CU229" s="51">
        <f t="shared" ref="CU229:CU230" si="674">(CR229+CT229)</f>
        <v>0.22704816136388772</v>
      </c>
      <c r="CV229" s="52">
        <f>CT229*CQ234</f>
        <v>0.7778268725770352</v>
      </c>
      <c r="CW229" s="226" t="str">
        <f t="shared" si="596"/>
        <v>Irrigation Efficiency</v>
      </c>
      <c r="CX229" s="125">
        <f>'Advance Control'!$F$160</f>
        <v>3.810563634115486E-2</v>
      </c>
      <c r="CY229" s="126">
        <f>CX229*CW234</f>
        <v>6.728769476393808E-3</v>
      </c>
      <c r="CZ229" s="111">
        <f>'Advance Control'!$I$160</f>
        <v>0.18894252502273287</v>
      </c>
      <c r="DA229" s="51">
        <f t="shared" ref="DA229:DA230" si="675">(CX229+CZ229)</f>
        <v>0.22704816136388772</v>
      </c>
      <c r="DB229" s="52">
        <f>CZ229*CW234</f>
        <v>3.3363848953564222E-2</v>
      </c>
      <c r="DC229" s="226" t="str">
        <f t="shared" si="597"/>
        <v>Irrigation Efficiency</v>
      </c>
      <c r="DD229" s="125">
        <f>'Advance Control'!$F$160</f>
        <v>3.810563634115486E-2</v>
      </c>
      <c r="DE229" s="126">
        <f>DD229*DC234</f>
        <v>1.7545740253284753E-3</v>
      </c>
      <c r="DF229" s="111">
        <f>'Advance Control'!$I$160</f>
        <v>0.18894252502273287</v>
      </c>
      <c r="DG229" s="51">
        <f t="shared" ref="DG229:DG230" si="676">(DD229+DF229)</f>
        <v>0.22704816136388772</v>
      </c>
      <c r="DH229" s="52">
        <f>DF229*DC234</f>
        <v>8.6998585646717343E-3</v>
      </c>
      <c r="DI229" s="226" t="str">
        <f t="shared" si="598"/>
        <v>Irrigation Efficiency</v>
      </c>
      <c r="DJ229" s="125">
        <f>'Advance Control'!$F$160</f>
        <v>3.810563634115486E-2</v>
      </c>
      <c r="DK229" s="126">
        <f>DJ229*DI234</f>
        <v>0.23451629944582225</v>
      </c>
      <c r="DL229" s="111">
        <f>'Advance Control'!$I$160</f>
        <v>0.18894252502273287</v>
      </c>
      <c r="DM229" s="51">
        <f t="shared" ref="DM229:DM230" si="677">(DJ229+DL229)</f>
        <v>0.22704816136388772</v>
      </c>
      <c r="DN229" s="52">
        <f>DL229*DI234</f>
        <v>1.1628227745517314</v>
      </c>
      <c r="DO229" s="226" t="str">
        <f t="shared" si="599"/>
        <v>Irrigation Efficiency</v>
      </c>
      <c r="DP229" s="125">
        <f>'Advance Control'!$F$160</f>
        <v>3.810563634115486E-2</v>
      </c>
      <c r="DQ229" s="126">
        <f>DP229*DO234</f>
        <v>3.6608465889310885E-3</v>
      </c>
      <c r="DR229" s="111">
        <f>'Advance Control'!$I$160</f>
        <v>0.18894252502273287</v>
      </c>
      <c r="DS229" s="51">
        <f t="shared" ref="DS229:DS230" si="678">(DP229+DR229)</f>
        <v>0.22704816136388772</v>
      </c>
      <c r="DT229" s="52">
        <f>DR229*DO234</f>
        <v>1.8151897321458971E-2</v>
      </c>
      <c r="DU229" s="226" t="str">
        <f t="shared" si="600"/>
        <v>Irrigation Efficiency</v>
      </c>
      <c r="DV229" s="125">
        <f>'Advance Control'!$F$160</f>
        <v>3.810563634115486E-2</v>
      </c>
      <c r="DW229" s="126">
        <f>DV229*DU234</f>
        <v>2.5409219368645467E-3</v>
      </c>
      <c r="DX229" s="111">
        <f>'Advance Control'!$I$160</f>
        <v>0.18894252502273287</v>
      </c>
      <c r="DY229" s="51">
        <f t="shared" ref="DY229:DY230" si="679">(DV229+DX229)</f>
        <v>0.22704816136388772</v>
      </c>
      <c r="DZ229" s="52">
        <f>DX229*DU234</f>
        <v>1.2598876511040849E-2</v>
      </c>
      <c r="EA229" s="176">
        <f t="shared" si="578"/>
        <v>10.894870376484819</v>
      </c>
      <c r="EB229" s="226" t="str">
        <f t="shared" si="601"/>
        <v>Irrigation Efficiency</v>
      </c>
      <c r="EC229" s="125">
        <f>'Advance Control'!$F$160</f>
        <v>3.810563634115486E-2</v>
      </c>
      <c r="ED229" s="126">
        <f>EC229*EB234</f>
        <v>1.1232643824580255</v>
      </c>
      <c r="EE229" s="111">
        <f>'Advance Control'!$I$160</f>
        <v>0.18894252502273287</v>
      </c>
      <c r="EF229" s="51">
        <f t="shared" ref="EF229:EF230" si="680">(EC229+EE229)</f>
        <v>0.22704816136388772</v>
      </c>
      <c r="EG229" s="52">
        <f>EE229*EB234</f>
        <v>5.5695804890812122</v>
      </c>
      <c r="EH229" s="226" t="str">
        <f t="shared" si="602"/>
        <v>Irrigation Efficiency</v>
      </c>
      <c r="EI229" s="125">
        <f>'Advance Control'!$F$160</f>
        <v>3.810563634115486E-2</v>
      </c>
      <c r="EJ229" s="126">
        <f>EI229*EH234</f>
        <v>0.15281488099638799</v>
      </c>
      <c r="EK229" s="111">
        <f>'Advance Control'!$I$160</f>
        <v>0.18894252502273287</v>
      </c>
      <c r="EL229" s="51">
        <f t="shared" ref="EL229:EL230" si="681">(EI229+EK229)</f>
        <v>0.22704816136388772</v>
      </c>
      <c r="EM229" s="52">
        <f>EK229*EH234</f>
        <v>0.75771545232856563</v>
      </c>
      <c r="EN229" s="226" t="str">
        <f t="shared" si="603"/>
        <v>Irrigation Efficiency</v>
      </c>
      <c r="EO229" s="125">
        <f>'Advance Control'!$F$160</f>
        <v>3.810563634115486E-2</v>
      </c>
      <c r="EP229" s="126">
        <f>EO229*EN234</f>
        <v>1.5502325504490325E-2</v>
      </c>
      <c r="EQ229" s="111">
        <f>'Advance Control'!$I$160</f>
        <v>0.18894252502273287</v>
      </c>
      <c r="ER229" s="51">
        <f t="shared" ref="ER229:ER230" si="682">(EO229+EQ229)</f>
        <v>0.22704816136388772</v>
      </c>
      <c r="ES229" s="52">
        <f>EQ229*EN234</f>
        <v>7.6866542742373298E-2</v>
      </c>
      <c r="ET229" s="226" t="str">
        <f t="shared" si="604"/>
        <v>Irrigation Efficiency</v>
      </c>
      <c r="EU229" s="125">
        <f>'Advance Control'!$F$160</f>
        <v>3.810563634115486E-2</v>
      </c>
      <c r="EV229" s="126">
        <f>EU229*ET234</f>
        <v>5.4148109240781056E-3</v>
      </c>
      <c r="EW229" s="111">
        <f>'Advance Control'!$I$160</f>
        <v>0.18894252502273287</v>
      </c>
      <c r="EX229" s="51">
        <f t="shared" ref="EX229:EX230" si="683">(EU229+EW229)</f>
        <v>0.22704816136388772</v>
      </c>
      <c r="EY229" s="52">
        <f>EW229*ET234</f>
        <v>2.684873280573034E-2</v>
      </c>
      <c r="EZ229" s="226" t="str">
        <f t="shared" si="605"/>
        <v>Irrigation Efficiency</v>
      </c>
      <c r="FA229" s="125">
        <f>'Advance Control'!$F$160</f>
        <v>3.810563634115486E-2</v>
      </c>
      <c r="FB229" s="126">
        <f>FA229*EZ234</f>
        <v>0.25413231892152194</v>
      </c>
      <c r="FC229" s="111">
        <f>'Advance Control'!$I$160</f>
        <v>0.18894252502273287</v>
      </c>
      <c r="FD229" s="51">
        <f t="shared" ref="FD229:FD230" si="684">(FA229+FC229)</f>
        <v>0.22704816136388772</v>
      </c>
      <c r="FE229" s="52">
        <f>FC229*EZ234</f>
        <v>1.260086607582934</v>
      </c>
      <c r="FF229" s="226" t="str">
        <f t="shared" si="606"/>
        <v>Irrigation Efficiency</v>
      </c>
      <c r="FG229" s="125">
        <f>'Advance Control'!$F$160</f>
        <v>3.810563634115486E-2</v>
      </c>
      <c r="FH229" s="126">
        <f>FG229*FF234</f>
        <v>1.219033601626251E-2</v>
      </c>
      <c r="FI229" s="111">
        <f>'Advance Control'!$I$160</f>
        <v>0.18894252502273287</v>
      </c>
      <c r="FJ229" s="51">
        <f t="shared" ref="FJ229:FJ230" si="685">(FG229+FI229)</f>
        <v>0.22704816136388772</v>
      </c>
      <c r="FK229" s="52">
        <f>FI229*FF234</f>
        <v>6.0444414237497447E-2</v>
      </c>
      <c r="FL229" s="226" t="str">
        <f t="shared" si="607"/>
        <v>Irrigation Efficiency</v>
      </c>
      <c r="FM229" s="125">
        <f>'Advance Control'!$F$160</f>
        <v>3.810563634115486E-2</v>
      </c>
      <c r="FN229" s="126">
        <f>FM229*FL234</f>
        <v>6.3051110115528476E-3</v>
      </c>
      <c r="FO229" s="111">
        <f>'Advance Control'!$I$160</f>
        <v>0.18894252502273287</v>
      </c>
      <c r="FP229" s="51">
        <f t="shared" ref="FP229:FP230" si="686">(FM229+FO229)</f>
        <v>0.22704816136388772</v>
      </c>
      <c r="FQ229" s="52">
        <f>FO229*FL234</f>
        <v>3.126318596036147E-2</v>
      </c>
      <c r="FR229" s="176">
        <f t="shared" si="579"/>
        <v>9.3524295905709938</v>
      </c>
      <c r="FS229" s="32"/>
      <c r="FT229" s="34"/>
      <c r="FU229" s="34"/>
      <c r="FV229" s="38"/>
      <c r="FW229" s="37"/>
    </row>
    <row r="230" spans="1:179" ht="12.6" customHeight="1">
      <c r="A230" s="1094"/>
      <c r="B230" s="195" t="s">
        <v>100</v>
      </c>
      <c r="C230" s="226" t="str">
        <f t="shared" si="580"/>
        <v>Nutrient Management</v>
      </c>
      <c r="D230" s="99"/>
      <c r="E230" s="100"/>
      <c r="F230" s="104"/>
      <c r="G230" s="55"/>
      <c r="H230" s="56"/>
      <c r="I230" s="226" t="str">
        <f t="shared" si="581"/>
        <v>Nutrient Management</v>
      </c>
      <c r="J230" s="102"/>
      <c r="K230" s="103"/>
      <c r="L230" s="106"/>
      <c r="M230" s="41"/>
      <c r="N230" s="42"/>
      <c r="O230" s="226" t="str">
        <f t="shared" si="582"/>
        <v>Nutrient Management</v>
      </c>
      <c r="P230" s="99"/>
      <c r="Q230" s="100"/>
      <c r="R230" s="104"/>
      <c r="S230" s="55"/>
      <c r="T230" s="56"/>
      <c r="U230" s="226" t="str">
        <f t="shared" si="583"/>
        <v>Nutrient Management</v>
      </c>
      <c r="V230" s="99"/>
      <c r="W230" s="100"/>
      <c r="X230" s="104"/>
      <c r="Y230" s="55"/>
      <c r="Z230" s="56"/>
      <c r="AA230" s="226" t="str">
        <f t="shared" si="584"/>
        <v>Nutrient Management</v>
      </c>
      <c r="AB230" s="99"/>
      <c r="AC230" s="100"/>
      <c r="AD230" s="104"/>
      <c r="AE230" s="55"/>
      <c r="AF230" s="56"/>
      <c r="AG230" s="226" t="str">
        <f t="shared" si="585"/>
        <v>Nutrient Management</v>
      </c>
      <c r="AH230" s="99"/>
      <c r="AI230" s="100"/>
      <c r="AJ230" s="104"/>
      <c r="AK230" s="55"/>
      <c r="AL230" s="56"/>
      <c r="AM230" s="226" t="str">
        <f t="shared" si="586"/>
        <v>Nutrient Management</v>
      </c>
      <c r="AN230" s="102"/>
      <c r="AO230" s="103"/>
      <c r="AP230" s="106"/>
      <c r="AQ230" s="41"/>
      <c r="AR230" s="42"/>
      <c r="AS230" s="176"/>
      <c r="AT230" s="226" t="str">
        <f t="shared" si="587"/>
        <v>Nutrient Management</v>
      </c>
      <c r="AU230" s="102"/>
      <c r="AV230" s="103"/>
      <c r="AW230" s="106"/>
      <c r="AX230" s="41"/>
      <c r="AY230" s="42"/>
      <c r="AZ230" s="226" t="str">
        <f t="shared" si="588"/>
        <v>Nutrient Management</v>
      </c>
      <c r="BA230" s="102"/>
      <c r="BB230" s="103"/>
      <c r="BC230" s="106"/>
      <c r="BD230" s="41"/>
      <c r="BE230" s="42"/>
      <c r="BF230" s="226" t="str">
        <f t="shared" si="589"/>
        <v>Nutrient Management</v>
      </c>
      <c r="BG230" s="102"/>
      <c r="BH230" s="103"/>
      <c r="BI230" s="106"/>
      <c r="BJ230" s="41"/>
      <c r="BK230" s="42"/>
      <c r="BL230" s="226" t="str">
        <f t="shared" si="590"/>
        <v>Nutrient Management</v>
      </c>
      <c r="BM230" s="99"/>
      <c r="BN230" s="100"/>
      <c r="BO230" s="104"/>
      <c r="BP230" s="55"/>
      <c r="BQ230" s="56"/>
      <c r="BR230" s="226" t="str">
        <f t="shared" si="591"/>
        <v>Nutrient Management</v>
      </c>
      <c r="BS230" s="99"/>
      <c r="BT230" s="100"/>
      <c r="BU230" s="104"/>
      <c r="BV230" s="55"/>
      <c r="BW230" s="56"/>
      <c r="BX230" s="226" t="str">
        <f t="shared" si="592"/>
        <v>Nutrient Management</v>
      </c>
      <c r="BY230" s="99"/>
      <c r="BZ230" s="100"/>
      <c r="CA230" s="104"/>
      <c r="CB230" s="55"/>
      <c r="CC230" s="56"/>
      <c r="CD230" s="226" t="str">
        <f t="shared" si="593"/>
        <v>Nutrient Management</v>
      </c>
      <c r="CE230" s="99"/>
      <c r="CF230" s="100"/>
      <c r="CG230" s="104"/>
      <c r="CH230" s="55"/>
      <c r="CI230" s="56"/>
      <c r="CJ230" s="176">
        <f t="shared" si="637"/>
        <v>0</v>
      </c>
      <c r="CK230" s="226" t="str">
        <f t="shared" si="594"/>
        <v>Nutrient Management</v>
      </c>
      <c r="CL230" s="125">
        <f>'Advance Control'!$F$161</f>
        <v>9.8619444215213861E-2</v>
      </c>
      <c r="CM230" s="126">
        <f>CL230*CK234</f>
        <v>3.6813014263293109</v>
      </c>
      <c r="CN230" s="111">
        <f>'Advance Control'!$I$161</f>
        <v>0.90138055578478604</v>
      </c>
      <c r="CO230" s="51">
        <f t="shared" si="673"/>
        <v>0.99999999999999989</v>
      </c>
      <c r="CP230" s="52">
        <f>CN230*CK234</f>
        <v>33.647051573670687</v>
      </c>
      <c r="CQ230" s="226" t="str">
        <f t="shared" si="595"/>
        <v>Nutrient Management</v>
      </c>
      <c r="CR230" s="125">
        <f>'Advance Control'!$F$161</f>
        <v>9.8619444215213861E-2</v>
      </c>
      <c r="CS230" s="126">
        <f>CR230*CQ234</f>
        <v>0.40599041353965104</v>
      </c>
      <c r="CT230" s="111">
        <f>'Advance Control'!$I$161</f>
        <v>0.90138055578478604</v>
      </c>
      <c r="CU230" s="51">
        <f t="shared" si="674"/>
        <v>0.99999999999999989</v>
      </c>
      <c r="CV230" s="52">
        <f>CT230*CQ234</f>
        <v>3.7107475864603483</v>
      </c>
      <c r="CW230" s="226" t="str">
        <f t="shared" si="596"/>
        <v>Nutrient Management</v>
      </c>
      <c r="CX230" s="125">
        <f>'Advance Control'!$F$161</f>
        <v>9.8619444215213861E-2</v>
      </c>
      <c r="CY230" s="126">
        <f>CX230*CW234</f>
        <v>1.7414418698410896E-2</v>
      </c>
      <c r="CZ230" s="111">
        <f>'Advance Control'!$I$161</f>
        <v>0.90138055578478604</v>
      </c>
      <c r="DA230" s="51">
        <f t="shared" si="675"/>
        <v>0.99999999999999989</v>
      </c>
      <c r="DB230" s="52">
        <f>CZ230*CW234</f>
        <v>0.15916758130158912</v>
      </c>
      <c r="DC230" s="226" t="str">
        <f t="shared" si="597"/>
        <v>Nutrient Management</v>
      </c>
      <c r="DD230" s="125">
        <f>'Advance Control'!$F$161</f>
        <v>9.8619444215213861E-2</v>
      </c>
      <c r="DE230" s="126">
        <f>DD230*DC234</f>
        <v>4.5409323088895217E-3</v>
      </c>
      <c r="DF230" s="111">
        <f>'Advance Control'!$I$161</f>
        <v>0.90138055578478604</v>
      </c>
      <c r="DG230" s="51">
        <f t="shared" si="676"/>
        <v>0.99999999999999989</v>
      </c>
      <c r="DH230" s="52">
        <f>DF230*DC234</f>
        <v>4.1504067691110466E-2</v>
      </c>
      <c r="DI230" s="226" t="str">
        <f t="shared" si="598"/>
        <v>Nutrient Management</v>
      </c>
      <c r="DJ230" s="125">
        <f>'Advance Control'!$F$161</f>
        <v>9.8619444215213861E-2</v>
      </c>
      <c r="DK230" s="126">
        <f>DJ230*DI234</f>
        <v>0.60694084475311838</v>
      </c>
      <c r="DL230" s="111">
        <f>'Advance Control'!$I$161</f>
        <v>0.90138055578478604</v>
      </c>
      <c r="DM230" s="51">
        <f t="shared" si="677"/>
        <v>0.99999999999999989</v>
      </c>
      <c r="DN230" s="52">
        <f>DL230*DI234</f>
        <v>5.5474321552468808</v>
      </c>
      <c r="DO230" s="226" t="str">
        <f t="shared" si="599"/>
        <v>Nutrient Management</v>
      </c>
      <c r="DP230" s="125">
        <f>'Advance Control'!$F$161</f>
        <v>9.8619444215213861E-2</v>
      </c>
      <c r="DQ230" s="126">
        <f>DP230*DO234</f>
        <v>9.4744686251998118E-3</v>
      </c>
      <c r="DR230" s="111">
        <f>'Advance Control'!$I$161</f>
        <v>0.90138055578478604</v>
      </c>
      <c r="DS230" s="51">
        <f t="shared" si="678"/>
        <v>0.99999999999999989</v>
      </c>
      <c r="DT230" s="52">
        <f>DR230*DO234</f>
        <v>8.6596531374800181E-2</v>
      </c>
      <c r="DU230" s="226" t="str">
        <f t="shared" si="600"/>
        <v>Nutrient Management</v>
      </c>
      <c r="DV230" s="125">
        <f>'Advance Control'!$F$161</f>
        <v>9.8619444215213861E-2</v>
      </c>
      <c r="DW230" s="126">
        <f>DV230*DU234</f>
        <v>6.5760431597146748E-3</v>
      </c>
      <c r="DX230" s="111">
        <f>'Advance Control'!$I$161</f>
        <v>0.90138055578478604</v>
      </c>
      <c r="DY230" s="51">
        <f t="shared" si="679"/>
        <v>0.99999999999999989</v>
      </c>
      <c r="DZ230" s="52">
        <f>DX230*DU234</f>
        <v>6.0104956840285308E-2</v>
      </c>
      <c r="EA230" s="176">
        <f t="shared" si="578"/>
        <v>47.984842999999998</v>
      </c>
      <c r="EB230" s="226" t="str">
        <f t="shared" si="601"/>
        <v>Nutrient Management</v>
      </c>
      <c r="EC230" s="125">
        <f>'Advance Control'!$F$161</f>
        <v>9.8619444215213861E-2</v>
      </c>
      <c r="ED230" s="126">
        <f>EC230*EB234</f>
        <v>2.9070688680539338</v>
      </c>
      <c r="EE230" s="111">
        <f>'Advance Control'!$I$161</f>
        <v>0.90138055578478604</v>
      </c>
      <c r="EF230" s="51">
        <f t="shared" si="680"/>
        <v>0.99999999999999989</v>
      </c>
      <c r="EG230" s="52">
        <f>EE230*EB234</f>
        <v>26.570575131946065</v>
      </c>
      <c r="EH230" s="226" t="str">
        <f t="shared" si="602"/>
        <v>Nutrient Management</v>
      </c>
      <c r="EI230" s="125">
        <f>'Advance Control'!$F$161</f>
        <v>9.8619444215213861E-2</v>
      </c>
      <c r="EJ230" s="126">
        <f>EI230*EH234</f>
        <v>0.39549316265849532</v>
      </c>
      <c r="EK230" s="111">
        <f>'Advance Control'!$I$161</f>
        <v>0.90138055578478604</v>
      </c>
      <c r="EL230" s="51">
        <f t="shared" si="681"/>
        <v>0.99999999999999989</v>
      </c>
      <c r="EM230" s="52">
        <f>EK230*EH234</f>
        <v>3.6148028373415046</v>
      </c>
      <c r="EN230" s="226" t="str">
        <f t="shared" si="603"/>
        <v>Nutrient Management</v>
      </c>
      <c r="EO230" s="125">
        <f>'Advance Control'!$F$161</f>
        <v>9.8619444215213861E-2</v>
      </c>
      <c r="EP230" s="126">
        <f>EO230*EN234</f>
        <v>4.0120855392854378E-2</v>
      </c>
      <c r="EQ230" s="111">
        <f>'Advance Control'!$I$161</f>
        <v>0.90138055578478604</v>
      </c>
      <c r="ER230" s="51">
        <f t="shared" si="682"/>
        <v>0.99999999999999989</v>
      </c>
      <c r="ES230" s="52">
        <f>EQ230*EN234</f>
        <v>0.36670414460714557</v>
      </c>
      <c r="ET230" s="226" t="str">
        <f t="shared" si="604"/>
        <v>Nutrient Management</v>
      </c>
      <c r="EU230" s="125">
        <f>'Advance Control'!$F$161</f>
        <v>9.8619444215213861E-2</v>
      </c>
      <c r="EV230" s="126">
        <f>EU230*ET234</f>
        <v>1.4013823022981891E-2</v>
      </c>
      <c r="EW230" s="111">
        <f>'Advance Control'!$I$161</f>
        <v>0.90138055578478604</v>
      </c>
      <c r="EX230" s="51">
        <f t="shared" si="683"/>
        <v>0.99999999999999989</v>
      </c>
      <c r="EY230" s="52">
        <f>EW230*ET234</f>
        <v>0.1280861769770181</v>
      </c>
      <c r="EZ230" s="226" t="str">
        <f t="shared" si="605"/>
        <v>Nutrient Management</v>
      </c>
      <c r="FA230" s="125">
        <f>'Advance Control'!$F$161</f>
        <v>9.8619444215213861E-2</v>
      </c>
      <c r="FB230" s="126">
        <f>FA230*EZ234</f>
        <v>0.65770816224622608</v>
      </c>
      <c r="FC230" s="111">
        <f>'Advance Control'!$I$161</f>
        <v>0.90138055578478604</v>
      </c>
      <c r="FD230" s="51">
        <f t="shared" si="684"/>
        <v>0.99999999999999989</v>
      </c>
      <c r="FE230" s="52">
        <f>FC230*EZ234</f>
        <v>6.011444837753773</v>
      </c>
      <c r="FF230" s="226" t="str">
        <f t="shared" si="606"/>
        <v>Nutrient Management</v>
      </c>
      <c r="FG230" s="125">
        <f>'Advance Control'!$F$161</f>
        <v>9.8619444215213861E-2</v>
      </c>
      <c r="FH230" s="126">
        <f>FG230*FF234</f>
        <v>3.1549247779444851E-2</v>
      </c>
      <c r="FI230" s="111">
        <f>'Advance Control'!$I$161</f>
        <v>0.90138055578478604</v>
      </c>
      <c r="FJ230" s="51">
        <f t="shared" si="685"/>
        <v>0.99999999999999989</v>
      </c>
      <c r="FK230" s="52">
        <f>FI230*FF234</f>
        <v>0.2883597522205551</v>
      </c>
      <c r="FL230" s="226" t="str">
        <f t="shared" si="607"/>
        <v>Nutrient Management</v>
      </c>
      <c r="FM230" s="125">
        <f>'Advance Control'!$F$161</f>
        <v>9.8619444215213861E-2</v>
      </c>
      <c r="FN230" s="126">
        <f>FM230*FL234</f>
        <v>1.6317967717626145E-2</v>
      </c>
      <c r="FO230" s="111">
        <f>'Advance Control'!$I$161</f>
        <v>0.90138055578478604</v>
      </c>
      <c r="FP230" s="51">
        <f t="shared" si="686"/>
        <v>0.99999999999999989</v>
      </c>
      <c r="FQ230" s="52">
        <f>FO230*FL234</f>
        <v>0.14914603228237383</v>
      </c>
      <c r="FR230" s="176">
        <f t="shared" si="579"/>
        <v>41.191390999999996</v>
      </c>
      <c r="FS230" s="34"/>
      <c r="FT230" s="34"/>
      <c r="FU230" s="34"/>
      <c r="FV230" s="33"/>
      <c r="FW230" s="37"/>
    </row>
    <row r="231" spans="1:179" ht="12.6" customHeight="1">
      <c r="A231" s="1094"/>
      <c r="B231" s="195" t="s">
        <v>690</v>
      </c>
      <c r="C231" s="226" t="str">
        <f t="shared" si="580"/>
        <v>Boreal Forest Restoration</v>
      </c>
      <c r="D231" s="99"/>
      <c r="E231" s="100"/>
      <c r="F231" s="104"/>
      <c r="G231" s="55"/>
      <c r="H231" s="56"/>
      <c r="I231" s="226" t="str">
        <f t="shared" si="581"/>
        <v>Boreal Forest Restoration</v>
      </c>
      <c r="J231" s="102"/>
      <c r="K231" s="103"/>
      <c r="L231" s="106"/>
      <c r="M231" s="41"/>
      <c r="N231" s="42"/>
      <c r="O231" s="226" t="str">
        <f t="shared" si="582"/>
        <v>Boreal Forest Restoration</v>
      </c>
      <c r="P231" s="99"/>
      <c r="Q231" s="100"/>
      <c r="R231" s="104"/>
      <c r="S231" s="55"/>
      <c r="T231" s="56"/>
      <c r="U231" s="226" t="str">
        <f t="shared" si="583"/>
        <v>Boreal Forest Restoration</v>
      </c>
      <c r="V231" s="99"/>
      <c r="W231" s="100"/>
      <c r="X231" s="104"/>
      <c r="Y231" s="55"/>
      <c r="Z231" s="56"/>
      <c r="AA231" s="226" t="str">
        <f t="shared" si="584"/>
        <v>Boreal Forest Restoration</v>
      </c>
      <c r="AB231" s="102"/>
      <c r="AC231" s="103"/>
      <c r="AD231" s="106"/>
      <c r="AE231" s="41"/>
      <c r="AF231" s="42"/>
      <c r="AG231" s="226" t="str">
        <f t="shared" si="585"/>
        <v>Boreal Forest Restoration</v>
      </c>
      <c r="AH231" s="102"/>
      <c r="AI231" s="103"/>
      <c r="AJ231" s="106"/>
      <c r="AK231" s="41"/>
      <c r="AL231" s="42"/>
      <c r="AM231" s="226" t="str">
        <f t="shared" si="586"/>
        <v>Boreal Forest Restoration</v>
      </c>
      <c r="AN231" s="102"/>
      <c r="AO231" s="103"/>
      <c r="AP231" s="106"/>
      <c r="AQ231" s="41"/>
      <c r="AR231" s="42"/>
      <c r="AS231" s="176"/>
      <c r="AT231" s="226" t="str">
        <f t="shared" si="587"/>
        <v>Boreal Forest Restoration</v>
      </c>
      <c r="AU231" s="102"/>
      <c r="AV231" s="103"/>
      <c r="AW231" s="106"/>
      <c r="AX231" s="41"/>
      <c r="AY231" s="42"/>
      <c r="AZ231" s="226" t="str">
        <f t="shared" si="588"/>
        <v>Boreal Forest Restoration</v>
      </c>
      <c r="BA231" s="102"/>
      <c r="BB231" s="103"/>
      <c r="BC231" s="106"/>
      <c r="BD231" s="41"/>
      <c r="BE231" s="42"/>
      <c r="BF231" s="226" t="str">
        <f t="shared" si="589"/>
        <v>Boreal Forest Restoration</v>
      </c>
      <c r="BG231" s="102"/>
      <c r="BH231" s="103"/>
      <c r="BI231" s="106"/>
      <c r="BJ231" s="41"/>
      <c r="BK231" s="42"/>
      <c r="BL231" s="226" t="str">
        <f t="shared" si="590"/>
        <v>Boreal Forest Restoration</v>
      </c>
      <c r="BM231" s="99"/>
      <c r="BN231" s="100"/>
      <c r="BO231" s="104"/>
      <c r="BP231" s="55"/>
      <c r="BQ231" s="56"/>
      <c r="BR231" s="226" t="str">
        <f t="shared" si="591"/>
        <v>Boreal Forest Restoration</v>
      </c>
      <c r="BS231" s="99"/>
      <c r="BT231" s="100"/>
      <c r="BU231" s="106"/>
      <c r="BV231" s="41"/>
      <c r="BW231" s="42"/>
      <c r="BX231" s="226" t="str">
        <f t="shared" si="592"/>
        <v>Boreal Forest Restoration</v>
      </c>
      <c r="BY231" s="99"/>
      <c r="BZ231" s="100"/>
      <c r="CA231" s="104"/>
      <c r="CB231" s="55"/>
      <c r="CC231" s="56"/>
      <c r="CD231" s="226" t="str">
        <f t="shared" si="593"/>
        <v>Boreal Forest Restoration</v>
      </c>
      <c r="CE231" s="99"/>
      <c r="CF231" s="100"/>
      <c r="CG231" s="104"/>
      <c r="CH231" s="55"/>
      <c r="CI231" s="56"/>
      <c r="CJ231" s="176">
        <f t="shared" si="637"/>
        <v>0</v>
      </c>
      <c r="CK231" s="226" t="str">
        <f t="shared" si="594"/>
        <v>Boreal Forest Restoration</v>
      </c>
      <c r="CL231" s="102"/>
      <c r="CM231" s="103"/>
      <c r="CN231" s="106"/>
      <c r="CO231" s="41"/>
      <c r="CP231" s="42"/>
      <c r="CQ231" s="226" t="str">
        <f t="shared" si="595"/>
        <v>Boreal Forest Restoration</v>
      </c>
      <c r="CR231" s="102"/>
      <c r="CS231" s="103"/>
      <c r="CT231" s="106"/>
      <c r="CU231" s="41"/>
      <c r="CV231" s="42"/>
      <c r="CW231" s="226" t="str">
        <f t="shared" si="596"/>
        <v>Boreal Forest Restoration</v>
      </c>
      <c r="CX231" s="99"/>
      <c r="CY231" s="100"/>
      <c r="CZ231" s="104"/>
      <c r="DA231" s="55"/>
      <c r="DB231" s="56"/>
      <c r="DC231" s="226" t="str">
        <f t="shared" si="597"/>
        <v>Boreal Forest Restoration</v>
      </c>
      <c r="DD231" s="99"/>
      <c r="DE231" s="100"/>
      <c r="DF231" s="104"/>
      <c r="DG231" s="55"/>
      <c r="DH231" s="56"/>
      <c r="DI231" s="226" t="str">
        <f t="shared" si="598"/>
        <v>Boreal Forest Restoration</v>
      </c>
      <c r="DJ231" s="102"/>
      <c r="DK231" s="103"/>
      <c r="DL231" s="106"/>
      <c r="DM231" s="41"/>
      <c r="DN231" s="42"/>
      <c r="DO231" s="226" t="str">
        <f t="shared" si="599"/>
        <v>Boreal Forest Restoration</v>
      </c>
      <c r="DP231" s="99"/>
      <c r="DQ231" s="100"/>
      <c r="DR231" s="104"/>
      <c r="DS231" s="55"/>
      <c r="DT231" s="56"/>
      <c r="DU231" s="226" t="str">
        <f t="shared" si="600"/>
        <v>Boreal Forest Restoration</v>
      </c>
      <c r="DV231" s="99"/>
      <c r="DW231" s="100"/>
      <c r="DX231" s="104"/>
      <c r="DY231" s="55"/>
      <c r="DZ231" s="56"/>
      <c r="EA231" s="176">
        <f t="shared" si="578"/>
        <v>0</v>
      </c>
      <c r="EB231" s="226" t="str">
        <f t="shared" si="601"/>
        <v>Boreal Forest Restoration</v>
      </c>
      <c r="EC231" s="102"/>
      <c r="ED231" s="103"/>
      <c r="EE231" s="106"/>
      <c r="EF231" s="41"/>
      <c r="EG231" s="42"/>
      <c r="EH231" s="226" t="str">
        <f t="shared" si="602"/>
        <v>Boreal Forest Restoration</v>
      </c>
      <c r="EI231" s="102"/>
      <c r="EJ231" s="103"/>
      <c r="EK231" s="106"/>
      <c r="EL231" s="41"/>
      <c r="EM231" s="42"/>
      <c r="EN231" s="226" t="str">
        <f t="shared" si="603"/>
        <v>Boreal Forest Restoration</v>
      </c>
      <c r="EO231" s="99"/>
      <c r="EP231" s="100"/>
      <c r="EQ231" s="104"/>
      <c r="ER231" s="55"/>
      <c r="ES231" s="56"/>
      <c r="ET231" s="226" t="str">
        <f t="shared" si="604"/>
        <v>Boreal Forest Restoration</v>
      </c>
      <c r="EU231" s="99"/>
      <c r="EV231" s="100"/>
      <c r="EW231" s="104"/>
      <c r="EX231" s="55"/>
      <c r="EY231" s="56"/>
      <c r="EZ231" s="226" t="str">
        <f t="shared" si="605"/>
        <v>Boreal Forest Restoration</v>
      </c>
      <c r="FA231" s="102"/>
      <c r="FB231" s="103"/>
      <c r="FC231" s="106"/>
      <c r="FD231" s="41"/>
      <c r="FE231" s="42"/>
      <c r="FF231" s="226" t="str">
        <f t="shared" si="606"/>
        <v>Boreal Forest Restoration</v>
      </c>
      <c r="FG231" s="99"/>
      <c r="FH231" s="100"/>
      <c r="FI231" s="104"/>
      <c r="FJ231" s="55"/>
      <c r="FK231" s="56"/>
      <c r="FL231" s="226" t="str">
        <f t="shared" si="607"/>
        <v>Boreal Forest Restoration</v>
      </c>
      <c r="FM231" s="99"/>
      <c r="FN231" s="100"/>
      <c r="FO231" s="104"/>
      <c r="FP231" s="55"/>
      <c r="FQ231" s="56"/>
      <c r="FR231" s="176">
        <f t="shared" ref="FR231:FR232" si="687">SUM(ED231+EJ231+EP231+EV231+FB231+FH231+FN231)+SUM(EG231+EM231+ES231+EY231+FE231+FK231+FQ231)</f>
        <v>0</v>
      </c>
      <c r="FS231" s="34"/>
      <c r="FT231" s="34"/>
      <c r="FU231" s="34"/>
      <c r="FV231" s="33"/>
      <c r="FW231" s="37"/>
    </row>
    <row r="232" spans="1:179" ht="12.6" customHeight="1" thickBot="1">
      <c r="A232" s="1094"/>
      <c r="B232" s="195" t="s">
        <v>549</v>
      </c>
      <c r="C232" s="226" t="str">
        <f>$B232</f>
        <v>Sustainable Intensification</v>
      </c>
      <c r="D232" s="102"/>
      <c r="E232" s="103"/>
      <c r="F232" s="106"/>
      <c r="G232" s="41"/>
      <c r="H232" s="42"/>
      <c r="I232" s="237" t="str">
        <f>$B232</f>
        <v>Sustainable Intensification</v>
      </c>
      <c r="J232" s="102"/>
      <c r="K232" s="103"/>
      <c r="L232" s="106"/>
      <c r="M232" s="41"/>
      <c r="N232" s="42"/>
      <c r="O232" s="226" t="str">
        <f>$B232</f>
        <v>Sustainable Intensification</v>
      </c>
      <c r="P232" s="99"/>
      <c r="Q232" s="100"/>
      <c r="R232" s="104"/>
      <c r="S232" s="55"/>
      <c r="T232" s="56"/>
      <c r="U232" s="226" t="str">
        <f>$B232</f>
        <v>Sustainable Intensification</v>
      </c>
      <c r="V232" s="102"/>
      <c r="W232" s="103"/>
      <c r="X232" s="106"/>
      <c r="Y232" s="41"/>
      <c r="Z232" s="42"/>
      <c r="AA232" s="226" t="str">
        <f>$B232</f>
        <v>Sustainable Intensification</v>
      </c>
      <c r="AB232" s="102"/>
      <c r="AC232" s="103"/>
      <c r="AD232" s="106"/>
      <c r="AE232" s="41"/>
      <c r="AF232" s="42"/>
      <c r="AG232" s="226" t="str">
        <f>$B232</f>
        <v>Sustainable Intensification</v>
      </c>
      <c r="AH232" s="102"/>
      <c r="AI232" s="103"/>
      <c r="AJ232" s="106"/>
      <c r="AK232" s="41"/>
      <c r="AL232" s="42"/>
      <c r="AM232" s="226" t="str">
        <f>$B232</f>
        <v>Sustainable Intensification</v>
      </c>
      <c r="AN232" s="102"/>
      <c r="AO232" s="103"/>
      <c r="AP232" s="106"/>
      <c r="AQ232" s="41"/>
      <c r="AR232" s="42"/>
      <c r="AS232" s="176"/>
      <c r="AT232" s="226" t="str">
        <f>$B232</f>
        <v>Sustainable Intensification</v>
      </c>
      <c r="AU232" s="102"/>
      <c r="AV232" s="103"/>
      <c r="AW232" s="106"/>
      <c r="AX232" s="41"/>
      <c r="AY232" s="42"/>
      <c r="AZ232" s="226" t="str">
        <f>$B232</f>
        <v>Sustainable Intensification</v>
      </c>
      <c r="BA232" s="102"/>
      <c r="BB232" s="103"/>
      <c r="BC232" s="106"/>
      <c r="BD232" s="41"/>
      <c r="BE232" s="42"/>
      <c r="BF232" s="226" t="str">
        <f>$B232</f>
        <v>Sustainable Intensification</v>
      </c>
      <c r="BG232" s="102"/>
      <c r="BH232" s="103"/>
      <c r="BI232" s="106"/>
      <c r="BJ232" s="41"/>
      <c r="BK232" s="42"/>
      <c r="BL232" s="226" t="str">
        <f>$B232</f>
        <v>Sustainable Intensification</v>
      </c>
      <c r="BM232" s="102"/>
      <c r="BN232" s="103"/>
      <c r="BO232" s="106"/>
      <c r="BP232" s="41"/>
      <c r="BQ232" s="42"/>
      <c r="BR232" s="226" t="str">
        <f>$B232</f>
        <v>Sustainable Intensification</v>
      </c>
      <c r="BS232" s="102"/>
      <c r="BT232" s="103"/>
      <c r="BU232" s="106"/>
      <c r="BV232" s="41"/>
      <c r="BW232" s="42"/>
      <c r="BX232" s="226" t="str">
        <f>$B232</f>
        <v>Sustainable Intensification</v>
      </c>
      <c r="BY232" s="102"/>
      <c r="BZ232" s="103"/>
      <c r="CA232" s="106"/>
      <c r="CB232" s="41"/>
      <c r="CC232" s="42"/>
      <c r="CD232" s="226" t="str">
        <f>$B232</f>
        <v>Sustainable Intensification</v>
      </c>
      <c r="CE232" s="102"/>
      <c r="CF232" s="103"/>
      <c r="CG232" s="106"/>
      <c r="CH232" s="41"/>
      <c r="CI232" s="42"/>
      <c r="CJ232" s="176">
        <f t="shared" si="637"/>
        <v>0</v>
      </c>
      <c r="CK232" s="226" t="str">
        <f>$B232</f>
        <v>Sustainable Intensification</v>
      </c>
      <c r="CL232" s="102"/>
      <c r="CM232" s="103"/>
      <c r="CN232" s="106"/>
      <c r="CO232" s="41"/>
      <c r="CP232" s="42"/>
      <c r="CQ232" s="226" t="str">
        <f>$B232</f>
        <v>Sustainable Intensification</v>
      </c>
      <c r="CR232" s="102"/>
      <c r="CS232" s="103"/>
      <c r="CT232" s="106"/>
      <c r="CU232" s="41"/>
      <c r="CV232" s="42"/>
      <c r="CW232" s="226" t="str">
        <f>$B232</f>
        <v>Sustainable Intensification</v>
      </c>
      <c r="CX232" s="102"/>
      <c r="CY232" s="103"/>
      <c r="CZ232" s="106"/>
      <c r="DA232" s="41"/>
      <c r="DB232" s="42"/>
      <c r="DC232" s="226" t="str">
        <f>$B232</f>
        <v>Sustainable Intensification</v>
      </c>
      <c r="DD232" s="102"/>
      <c r="DE232" s="103"/>
      <c r="DF232" s="106"/>
      <c r="DG232" s="41"/>
      <c r="DH232" s="42"/>
      <c r="DI232" s="226" t="str">
        <f>$B232</f>
        <v>Sustainable Intensification</v>
      </c>
      <c r="DJ232" s="102"/>
      <c r="DK232" s="103"/>
      <c r="DL232" s="106"/>
      <c r="DM232" s="41"/>
      <c r="DN232" s="42"/>
      <c r="DO232" s="226" t="str">
        <f>$B232</f>
        <v>Sustainable Intensification</v>
      </c>
      <c r="DP232" s="102"/>
      <c r="DQ232" s="103"/>
      <c r="DR232" s="106"/>
      <c r="DS232" s="41"/>
      <c r="DT232" s="42"/>
      <c r="DU232" s="226" t="str">
        <f>$B232</f>
        <v>Sustainable Intensification</v>
      </c>
      <c r="DV232" s="102"/>
      <c r="DW232" s="103"/>
      <c r="DX232" s="106"/>
      <c r="DY232" s="41"/>
      <c r="DZ232" s="42"/>
      <c r="EA232" s="176">
        <f t="shared" ref="EA232" si="688">SUM(CM232+CS232+CY232+DE232+DK232+DQ232+DW232)+SUM(CP232+CV232+DB232+DH232+DN232+DT232+DZ232)</f>
        <v>0</v>
      </c>
      <c r="EB232" s="226" t="str">
        <f>$B232</f>
        <v>Sustainable Intensification</v>
      </c>
      <c r="EC232" s="102"/>
      <c r="ED232" s="103"/>
      <c r="EE232" s="106"/>
      <c r="EF232" s="41"/>
      <c r="EG232" s="42"/>
      <c r="EH232" s="226" t="str">
        <f>$B232</f>
        <v>Sustainable Intensification</v>
      </c>
      <c r="EI232" s="102"/>
      <c r="EJ232" s="103"/>
      <c r="EK232" s="106"/>
      <c r="EL232" s="41"/>
      <c r="EM232" s="42"/>
      <c r="EN232" s="226" t="str">
        <f>$B232</f>
        <v>Sustainable Intensification</v>
      </c>
      <c r="EO232" s="102"/>
      <c r="EP232" s="103"/>
      <c r="EQ232" s="106"/>
      <c r="ER232" s="41"/>
      <c r="ES232" s="42"/>
      <c r="ET232" s="226" t="str">
        <f>$B232</f>
        <v>Sustainable Intensification</v>
      </c>
      <c r="EU232" s="102"/>
      <c r="EV232" s="103"/>
      <c r="EW232" s="106"/>
      <c r="EX232" s="41"/>
      <c r="EY232" s="42"/>
      <c r="EZ232" s="226" t="str">
        <f>$B232</f>
        <v>Sustainable Intensification</v>
      </c>
      <c r="FA232" s="102"/>
      <c r="FB232" s="103"/>
      <c r="FC232" s="106"/>
      <c r="FD232" s="41"/>
      <c r="FE232" s="42"/>
      <c r="FF232" s="226" t="str">
        <f>$B232</f>
        <v>Sustainable Intensification</v>
      </c>
      <c r="FG232" s="102"/>
      <c r="FH232" s="103"/>
      <c r="FI232" s="106"/>
      <c r="FJ232" s="41"/>
      <c r="FK232" s="42"/>
      <c r="FL232" s="226" t="str">
        <f>$B232</f>
        <v>Sustainable Intensification</v>
      </c>
      <c r="FM232" s="102"/>
      <c r="FN232" s="103"/>
      <c r="FO232" s="106"/>
      <c r="FP232" s="41"/>
      <c r="FQ232" s="42"/>
      <c r="FR232" s="176">
        <f t="shared" si="687"/>
        <v>0</v>
      </c>
      <c r="FS232" s="32"/>
      <c r="FT232" s="34"/>
      <c r="FU232" s="34"/>
      <c r="FV232" s="33"/>
      <c r="FW232" s="37"/>
    </row>
    <row r="233" spans="1:179" s="135" customFormat="1" ht="12.6" customHeight="1" thickBot="1">
      <c r="A233" s="1094"/>
      <c r="B233" s="220"/>
      <c r="C233" s="229" t="s">
        <v>0</v>
      </c>
      <c r="D233" s="134"/>
      <c r="E233" s="158" t="s">
        <v>71</v>
      </c>
      <c r="F233" s="159"/>
      <c r="G233" s="160">
        <f>1-SUM(G206:G232)</f>
        <v>1</v>
      </c>
      <c r="H233" s="137"/>
      <c r="I233" s="226" t="s">
        <v>0</v>
      </c>
      <c r="J233" s="134"/>
      <c r="K233" s="158" t="s">
        <v>71</v>
      </c>
      <c r="L233" s="159"/>
      <c r="M233" s="160">
        <f>1-SUM(M206:M232)</f>
        <v>1</v>
      </c>
      <c r="N233" s="137"/>
      <c r="O233" s="226" t="s">
        <v>0</v>
      </c>
      <c r="P233" s="134"/>
      <c r="Q233" s="158" t="s">
        <v>71</v>
      </c>
      <c r="R233" s="159"/>
      <c r="S233" s="160">
        <f>1-SUM(S206:S232)</f>
        <v>1</v>
      </c>
      <c r="T233" s="137"/>
      <c r="U233" s="229" t="s">
        <v>0</v>
      </c>
      <c r="V233" s="134"/>
      <c r="W233" s="158" t="s">
        <v>71</v>
      </c>
      <c r="X233" s="159"/>
      <c r="Y233" s="160">
        <f>1-SUM(Y206:Y232)</f>
        <v>1</v>
      </c>
      <c r="Z233" s="137"/>
      <c r="AA233" s="226" t="s">
        <v>0</v>
      </c>
      <c r="AB233" s="134"/>
      <c r="AC233" s="158" t="s">
        <v>71</v>
      </c>
      <c r="AD233" s="159"/>
      <c r="AE233" s="160">
        <f>1-SUM(AE206:AE232)</f>
        <v>1</v>
      </c>
      <c r="AF233" s="137"/>
      <c r="AG233" s="226" t="s">
        <v>0</v>
      </c>
      <c r="AH233" s="134"/>
      <c r="AI233" s="158" t="s">
        <v>71</v>
      </c>
      <c r="AJ233" s="159"/>
      <c r="AK233" s="160">
        <f>1-SUM(AK206:AK232)</f>
        <v>1</v>
      </c>
      <c r="AL233" s="137"/>
      <c r="AM233" s="226" t="s">
        <v>0</v>
      </c>
      <c r="AN233" s="134"/>
      <c r="AO233" s="158" t="s">
        <v>71</v>
      </c>
      <c r="AP233" s="159"/>
      <c r="AQ233" s="160">
        <f>1-SUM(AQ206:AQ232)</f>
        <v>1</v>
      </c>
      <c r="AR233" s="137"/>
      <c r="AS233" s="176"/>
      <c r="AT233" s="226" t="s">
        <v>0</v>
      </c>
      <c r="AU233" s="134"/>
      <c r="AV233" s="133" t="s">
        <v>71</v>
      </c>
      <c r="AX233" s="136">
        <f>1-SUM(AX206:AX232)</f>
        <v>1</v>
      </c>
      <c r="AY233" s="137"/>
      <c r="AZ233" s="226" t="s">
        <v>0</v>
      </c>
      <c r="BA233" s="134"/>
      <c r="BB233" s="133" t="s">
        <v>71</v>
      </c>
      <c r="BD233" s="136">
        <f>1-SUM(BD206:BD232)</f>
        <v>1</v>
      </c>
      <c r="BE233" s="137"/>
      <c r="BF233" s="226" t="s">
        <v>0</v>
      </c>
      <c r="BG233" s="134"/>
      <c r="BH233" s="133" t="s">
        <v>71</v>
      </c>
      <c r="BJ233" s="136">
        <f>1-SUM(BJ206:BJ232)</f>
        <v>1</v>
      </c>
      <c r="BK233" s="137"/>
      <c r="BL233" s="226" t="s">
        <v>0</v>
      </c>
      <c r="BM233" s="134"/>
      <c r="BN233" s="133" t="s">
        <v>71</v>
      </c>
      <c r="BP233" s="136">
        <f>1-SUM(BP206:BP232)</f>
        <v>1</v>
      </c>
      <c r="BQ233" s="137"/>
      <c r="BR233" s="226" t="s">
        <v>0</v>
      </c>
      <c r="BS233" s="134"/>
      <c r="BT233" s="133" t="s">
        <v>71</v>
      </c>
      <c r="BV233" s="136">
        <f>1-SUM(BV206:BV232)</f>
        <v>1</v>
      </c>
      <c r="BW233" s="137"/>
      <c r="BX233" s="226" t="s">
        <v>0</v>
      </c>
      <c r="BY233" s="134"/>
      <c r="BZ233" s="133" t="s">
        <v>71</v>
      </c>
      <c r="CB233" s="136">
        <f>1-SUM(CB206:CB232)</f>
        <v>1</v>
      </c>
      <c r="CC233" s="137"/>
      <c r="CD233" s="226" t="s">
        <v>0</v>
      </c>
      <c r="CE233" s="134"/>
      <c r="CF233" s="133" t="s">
        <v>71</v>
      </c>
      <c r="CH233" s="136">
        <f>1-SUM(CH206:CH232)</f>
        <v>1</v>
      </c>
      <c r="CI233" s="137"/>
      <c r="CJ233" s="176"/>
      <c r="CK233" s="226" t="s">
        <v>0</v>
      </c>
      <c r="CL233" s="134"/>
      <c r="CM233" s="133" t="s">
        <v>71</v>
      </c>
      <c r="CO233" s="136">
        <f>1-SUM(CO204:CO232)</f>
        <v>-0.80811491059236351</v>
      </c>
      <c r="CP233" s="137"/>
      <c r="CQ233" s="226" t="s">
        <v>0</v>
      </c>
      <c r="CR233" s="134"/>
      <c r="CS233" s="133" t="s">
        <v>71</v>
      </c>
      <c r="CU233" s="136">
        <f>1-SUM(CU204:CU232)</f>
        <v>-0.80811491059236351</v>
      </c>
      <c r="CV233" s="137"/>
      <c r="CW233" s="226" t="s">
        <v>0</v>
      </c>
      <c r="CX233" s="134"/>
      <c r="CY233" s="133" t="s">
        <v>71</v>
      </c>
      <c r="DA233" s="136">
        <f>1-SUM(DA204:DA232)</f>
        <v>-0.80811491059236351</v>
      </c>
      <c r="DB233" s="137"/>
      <c r="DC233" s="226" t="s">
        <v>0</v>
      </c>
      <c r="DD233" s="134"/>
      <c r="DE233" s="133" t="s">
        <v>71</v>
      </c>
      <c r="DG233" s="136">
        <f>1-SUM(DG204:DG232)</f>
        <v>-0.2270481613638875</v>
      </c>
      <c r="DH233" s="137"/>
      <c r="DI233" s="226" t="s">
        <v>0</v>
      </c>
      <c r="DJ233" s="134"/>
      <c r="DK233" s="133" t="s">
        <v>71</v>
      </c>
      <c r="DM233" s="136">
        <f>1-SUM(DM204:DM232)</f>
        <v>-0.2270481613638875</v>
      </c>
      <c r="DN233" s="137"/>
      <c r="DO233" s="226" t="s">
        <v>0</v>
      </c>
      <c r="DP233" s="134"/>
      <c r="DQ233" s="133" t="s">
        <v>71</v>
      </c>
      <c r="DS233" s="136">
        <f>1-SUM(DS204:DS232)</f>
        <v>-0.2270481613638875</v>
      </c>
      <c r="DT233" s="137"/>
      <c r="DU233" s="226" t="s">
        <v>0</v>
      </c>
      <c r="DV233" s="134"/>
      <c r="DW233" s="133" t="s">
        <v>71</v>
      </c>
      <c r="DY233" s="136">
        <f>1-SUM(DY204:DY232)</f>
        <v>-0.2270481613638875</v>
      </c>
      <c r="DZ233" s="137"/>
      <c r="EA233" s="176"/>
      <c r="EB233" s="226" t="s">
        <v>0</v>
      </c>
      <c r="EC233" s="134"/>
      <c r="ED233" s="133" t="s">
        <v>71</v>
      </c>
      <c r="EF233" s="136">
        <f>1-SUM(EF204:EF232)</f>
        <v>-0.80811491059236351</v>
      </c>
      <c r="EG233" s="137"/>
      <c r="EH233" s="226" t="s">
        <v>0</v>
      </c>
      <c r="EI233" s="134"/>
      <c r="EJ233" s="133" t="s">
        <v>71</v>
      </c>
      <c r="EL233" s="136">
        <f>1-SUM(EL204:EL232)</f>
        <v>-0.80811491059236351</v>
      </c>
      <c r="EM233" s="137"/>
      <c r="EN233" s="226" t="s">
        <v>0</v>
      </c>
      <c r="EO233" s="134"/>
      <c r="EP233" s="133" t="s">
        <v>71</v>
      </c>
      <c r="ER233" s="136">
        <f>1-SUM(ER204:ER232)</f>
        <v>-0.80811491059236351</v>
      </c>
      <c r="ES233" s="137"/>
      <c r="ET233" s="226" t="s">
        <v>0</v>
      </c>
      <c r="EU233" s="134"/>
      <c r="EV233" s="133" t="s">
        <v>71</v>
      </c>
      <c r="EX233" s="136">
        <f>1-SUM(EX204:EX232)</f>
        <v>-0.2270481613638875</v>
      </c>
      <c r="EY233" s="137"/>
      <c r="EZ233" s="226" t="s">
        <v>0</v>
      </c>
      <c r="FA233" s="134"/>
      <c r="FB233" s="133" t="s">
        <v>71</v>
      </c>
      <c r="FD233" s="136">
        <f>1-SUM(FD204:FD232)</f>
        <v>-0.2270481613638875</v>
      </c>
      <c r="FE233" s="137"/>
      <c r="FF233" s="226" t="s">
        <v>0</v>
      </c>
      <c r="FG233" s="134"/>
      <c r="FH233" s="133" t="s">
        <v>71</v>
      </c>
      <c r="FJ233" s="136">
        <f>1-SUM(FJ204:FJ232)</f>
        <v>-0.2270481613638875</v>
      </c>
      <c r="FK233" s="137"/>
      <c r="FL233" s="226" t="s">
        <v>0</v>
      </c>
      <c r="FM233" s="134"/>
      <c r="FN233" s="133" t="s">
        <v>71</v>
      </c>
      <c r="FP233" s="136">
        <f>1-SUM(FP204:FP232)</f>
        <v>-0.2270481613638875</v>
      </c>
      <c r="FQ233" s="137"/>
      <c r="FR233" s="176"/>
      <c r="FS233" s="138"/>
      <c r="FT233" s="138"/>
      <c r="FU233" s="138"/>
      <c r="FV233" s="140"/>
      <c r="FW233" s="141"/>
    </row>
    <row r="234" spans="1:179" s="152" customFormat="1" ht="12.6" customHeight="1">
      <c r="A234" s="728"/>
      <c r="B234" s="216">
        <f>SUM(C234+I234+O234+U234+AA234+AG234+AM234+AT234+AZ234+BF234+BL234+BR234+BX234+CD234+CK234+CQ234+CW234+DC234+DI234+DO234+DU234+EB234+EH234+EN234+ET234+EZ234+FF234+FL234+FV234)</f>
        <v>1897.853897118031</v>
      </c>
      <c r="C234" s="212">
        <f>'World Land Data'!B8</f>
        <v>16.053335000000004</v>
      </c>
      <c r="D234" s="142"/>
      <c r="E234" s="142">
        <f>C234-SUM(E204:E232)</f>
        <v>16.053335000000004</v>
      </c>
      <c r="F234" s="142"/>
      <c r="G234" s="146">
        <f>SUM(G204:G232)</f>
        <v>0</v>
      </c>
      <c r="H234" s="142"/>
      <c r="I234" s="212">
        <f>'World Land Data'!C8</f>
        <v>4.3046300000000004</v>
      </c>
      <c r="J234" s="142"/>
      <c r="K234" s="142">
        <f>I234-SUM(K204:K232)</f>
        <v>4.3046300000000004</v>
      </c>
      <c r="L234" s="142"/>
      <c r="M234" s="146">
        <f>SUM(M204:M232)</f>
        <v>0</v>
      </c>
      <c r="N234" s="142"/>
      <c r="O234" s="212">
        <f>'World Land Data'!D8</f>
        <v>0.73234600000000005</v>
      </c>
      <c r="P234" s="142"/>
      <c r="Q234" s="142">
        <f>O234-SUM(Q204:Q232)</f>
        <v>0.73234600000000005</v>
      </c>
      <c r="R234" s="142"/>
      <c r="S234" s="162">
        <f>SUM(S204:S233)</f>
        <v>1</v>
      </c>
      <c r="T234" s="142"/>
      <c r="U234" s="212">
        <f>'World Land Data'!E8</f>
        <v>0.46328100000000005</v>
      </c>
      <c r="V234" s="142"/>
      <c r="W234" s="142">
        <f>U234-SUM(W204:W232)</f>
        <v>0.46328100000000005</v>
      </c>
      <c r="X234" s="142"/>
      <c r="Y234" s="162">
        <f>SUM(Y204:Y233)</f>
        <v>1</v>
      </c>
      <c r="Z234" s="142"/>
      <c r="AA234" s="212">
        <f>'World Land Data'!F8</f>
        <v>2.9036760000000004</v>
      </c>
      <c r="AB234" s="142"/>
      <c r="AC234" s="142">
        <f>AA234-SUM(AC204:AC232)</f>
        <v>2.9036760000000004</v>
      </c>
      <c r="AD234" s="142"/>
      <c r="AE234" s="162">
        <f>SUM(AE204:AE233)</f>
        <v>1</v>
      </c>
      <c r="AF234" s="142"/>
      <c r="AG234" s="212">
        <f>'World Land Data'!G8</f>
        <v>0.82947499999999996</v>
      </c>
      <c r="AH234" s="142"/>
      <c r="AI234" s="142">
        <f>AG234-SUM(AI204:AI232)</f>
        <v>0.82947499999999996</v>
      </c>
      <c r="AJ234" s="142"/>
      <c r="AK234" s="162">
        <f>SUM(AK204:AK233)</f>
        <v>1</v>
      </c>
      <c r="AL234" s="142"/>
      <c r="AM234" s="212">
        <f>'World Land Data'!H8</f>
        <v>0.56245000000000001</v>
      </c>
      <c r="AN234" s="142"/>
      <c r="AO234" s="142">
        <f>AM234-SUM(AO204:AO232)</f>
        <v>0.56245000000000001</v>
      </c>
      <c r="AP234" s="142"/>
      <c r="AQ234" s="162">
        <f>SUM(AQ204:AQ233)</f>
        <v>1</v>
      </c>
      <c r="AR234" s="142"/>
      <c r="AS234" s="177"/>
      <c r="AT234" s="234">
        <f>'World Land Data'!I8</f>
        <v>618.7027720000001</v>
      </c>
      <c r="AU234" s="148"/>
      <c r="AV234" s="155">
        <f>AT234-SUM(AV204:AV232)</f>
        <v>618.7027720000001</v>
      </c>
      <c r="AW234" s="148"/>
      <c r="AX234" s="149">
        <f>SUM(AX204:AX232)</f>
        <v>0</v>
      </c>
      <c r="AY234" s="148"/>
      <c r="AZ234" s="232">
        <f>'World Land Data'!J8</f>
        <v>153.98462599999999</v>
      </c>
      <c r="BA234" s="148"/>
      <c r="BB234" s="155">
        <f>AZ234-SUM(BB204:BB232)</f>
        <v>153.98462599999999</v>
      </c>
      <c r="BC234" s="148"/>
      <c r="BD234" s="149">
        <f>SUM(BD204:BD232)</f>
        <v>0</v>
      </c>
      <c r="BE234" s="148"/>
      <c r="BF234" s="232">
        <f>'World Land Data'!K8</f>
        <v>37.818854999999999</v>
      </c>
      <c r="BG234" s="142"/>
      <c r="BH234" s="155">
        <f>BF234-SUM(BH204:BH232)</f>
        <v>37.818854999999999</v>
      </c>
      <c r="BI234" s="142"/>
      <c r="BJ234" s="149">
        <f>SUM(BJ204:BJ232)</f>
        <v>0</v>
      </c>
      <c r="BK234" s="142"/>
      <c r="BL234" s="234">
        <f>'World Land Data'!L8</f>
        <v>15.901841000000001</v>
      </c>
      <c r="BM234" s="142"/>
      <c r="BN234" s="155">
        <f>BL234-SUM(BN204:BN232)</f>
        <v>15.901841000000001</v>
      </c>
      <c r="BO234" s="142"/>
      <c r="BP234" s="149">
        <f>SUM(BP204:BP232)</f>
        <v>0</v>
      </c>
      <c r="BQ234" s="142"/>
      <c r="BR234" s="232">
        <f>'World Land Data'!M8</f>
        <v>132.326189</v>
      </c>
      <c r="BS234" s="142"/>
      <c r="BT234" s="155">
        <f>BR234-SUM(BT204:BT232)</f>
        <v>132.326189</v>
      </c>
      <c r="BU234" s="142"/>
      <c r="BV234" s="149">
        <f>SUM(BV204:BV232)</f>
        <v>0</v>
      </c>
      <c r="BW234" s="142"/>
      <c r="BX234" s="232">
        <f>'World Land Data'!N8</f>
        <v>27.322071000000001</v>
      </c>
      <c r="BY234" s="142"/>
      <c r="BZ234" s="155">
        <f>BX234-SUM(BZ204:BZ232)</f>
        <v>27.322071000000001</v>
      </c>
      <c r="CA234" s="142"/>
      <c r="CB234" s="149">
        <f>SUM(CB204:CB232)</f>
        <v>0</v>
      </c>
      <c r="CC234" s="142"/>
      <c r="CD234" s="234">
        <f>'World Land Data'!O8</f>
        <v>16.850055999999999</v>
      </c>
      <c r="CE234" s="142"/>
      <c r="CF234" s="155">
        <f>CD234-SUM(CF204:CF232)</f>
        <v>16.850055999999999</v>
      </c>
      <c r="CG234" s="142"/>
      <c r="CH234" s="149">
        <f>SUM(CH204:CH232)</f>
        <v>0</v>
      </c>
      <c r="CI234" s="147"/>
      <c r="CJ234" s="177"/>
      <c r="CK234" s="234">
        <f>'World Land Data'!P8</f>
        <v>37.328353</v>
      </c>
      <c r="CL234" s="148"/>
      <c r="CM234" s="148">
        <f>CK234-SUM(CM204:CM232)</f>
        <v>31.849744471587719</v>
      </c>
      <c r="CN234" s="148"/>
      <c r="CO234" s="149">
        <f>SUM(CO204:CO232)</f>
        <v>1.8081149105923635</v>
      </c>
      <c r="CP234" s="148"/>
      <c r="CQ234" s="232">
        <f>'World Land Data'!Q8</f>
        <v>4.1167379999999998</v>
      </c>
      <c r="CR234" s="148"/>
      <c r="CS234" s="148">
        <f>CQ234-SUM(CS204:CS232)</f>
        <v>3.5125325073001505</v>
      </c>
      <c r="CT234" s="148"/>
      <c r="CU234" s="149">
        <f>SUM(CU204:CU232)</f>
        <v>1.8081149105923635</v>
      </c>
      <c r="CV234" s="148"/>
      <c r="CW234" s="232">
        <f>'World Land Data'!R8</f>
        <v>0.17658200000000002</v>
      </c>
      <c r="CX234" s="142"/>
      <c r="CY234" s="148">
        <f>CW234-SUM(CY204:CY232)</f>
        <v>0.15066540916717927</v>
      </c>
      <c r="CZ234" s="142"/>
      <c r="DA234" s="149">
        <f>SUM(DA204:DA232)</f>
        <v>1.8081149105923635</v>
      </c>
      <c r="DB234" s="142"/>
      <c r="DC234" s="232">
        <f>'World Land Data'!S8</f>
        <v>4.6044999999999996E-2</v>
      </c>
      <c r="DD234" s="142"/>
      <c r="DE234" s="148">
        <f>DC234-SUM(DE204:DE232)</f>
        <v>3.9749493665781996E-2</v>
      </c>
      <c r="DF234" s="142"/>
      <c r="DG234" s="149">
        <f>SUM(DG204:DG232)</f>
        <v>1.2270481613638875</v>
      </c>
      <c r="DH234" s="142"/>
      <c r="DI234" s="232">
        <f>'World Land Data'!T8</f>
        <v>6.1543729999999996</v>
      </c>
      <c r="DJ234" s="142"/>
      <c r="DK234" s="148">
        <f>DI234-SUM(DK204:DK232)</f>
        <v>5.3129158558010587</v>
      </c>
      <c r="DL234" s="142"/>
      <c r="DM234" s="149">
        <f>SUM(DM204:DM232)</f>
        <v>1.2270481613638875</v>
      </c>
      <c r="DN234" s="142"/>
      <c r="DO234" s="232">
        <f>'World Land Data'!U8</f>
        <v>9.6071000000000004E-2</v>
      </c>
      <c r="DP234" s="142"/>
      <c r="DQ234" s="148">
        <f>DO234-SUM(DQ204:DQ232)</f>
        <v>8.2935684785869102E-2</v>
      </c>
      <c r="DR234" s="142"/>
      <c r="DS234" s="149">
        <f>SUM(DS204:DS232)</f>
        <v>1.2270481613638875</v>
      </c>
      <c r="DT234" s="142"/>
      <c r="DU234" s="232">
        <f>'World Land Data'!V8</f>
        <v>6.668099999999999E-2</v>
      </c>
      <c r="DV234" s="142"/>
      <c r="DW234" s="148">
        <f>DU234-SUM(DW204:DW232)</f>
        <v>5.7564034903420769E-2</v>
      </c>
      <c r="DX234" s="142"/>
      <c r="DY234" s="149">
        <f>SUM(DY204:DY232)</f>
        <v>1.2270481613638875</v>
      </c>
      <c r="DZ234" s="142"/>
      <c r="EA234" s="177"/>
      <c r="EB234" s="234">
        <f>'World Land Data'!W8</f>
        <v>29.477644000000002</v>
      </c>
      <c r="EC234" s="148"/>
      <c r="ED234" s="155">
        <f>EB234-SUM(ED204:ED232)</f>
        <v>25.151268501571206</v>
      </c>
      <c r="EE234" s="155"/>
      <c r="EF234" s="149">
        <f>SUM(EF204:EF232)</f>
        <v>1.8081149105923635</v>
      </c>
      <c r="EG234" s="148"/>
      <c r="EH234" s="234">
        <f>'World Land Data'!X8</f>
        <v>4.0102960000000003</v>
      </c>
      <c r="EI234" s="148"/>
      <c r="EJ234" s="155">
        <f>EH234-SUM(EJ204:EJ232)</f>
        <v>3.4217127890810066</v>
      </c>
      <c r="EK234" s="155"/>
      <c r="EL234" s="149">
        <f>SUM(EL204:EL232)</f>
        <v>1.8081149105923635</v>
      </c>
      <c r="EM234" s="148"/>
      <c r="EN234" s="234">
        <f>'World Land Data'!Y8</f>
        <v>0.40682499999999999</v>
      </c>
      <c r="EO234" s="142"/>
      <c r="EP234" s="155">
        <f>EN234-SUM(EP204:EP232)</f>
        <v>0.34711609951432021</v>
      </c>
      <c r="EQ234" s="155"/>
      <c r="ER234" s="149">
        <f>SUM(ER204:ER232)</f>
        <v>1.8081149105923635</v>
      </c>
      <c r="ES234" s="142"/>
      <c r="ET234" s="234">
        <f>'World Land Data'!Z8</f>
        <v>0.1421</v>
      </c>
      <c r="EU234" s="142"/>
      <c r="EV234" s="155">
        <f>ET234-SUM(EV204:EV232)</f>
        <v>0.12267136605294</v>
      </c>
      <c r="EW234" s="155"/>
      <c r="EX234" s="149">
        <f>SUM(EX204:EX232)</f>
        <v>1.2270481613638875</v>
      </c>
      <c r="EY234" s="142"/>
      <c r="EZ234" s="234">
        <f>'World Land Data'!AA8</f>
        <v>6.6691529999999997</v>
      </c>
      <c r="FA234" s="142"/>
      <c r="FB234" s="155">
        <f>EZ234-SUM(FB204:FB232)</f>
        <v>5.7573125188322516</v>
      </c>
      <c r="FC234" s="155"/>
      <c r="FD234" s="149">
        <f>SUM(FD204:FD232)</f>
        <v>1.2270481613638875</v>
      </c>
      <c r="FE234" s="142"/>
      <c r="FF234" s="234">
        <f>'World Land Data'!AB8</f>
        <v>0.319909</v>
      </c>
      <c r="FG234" s="142"/>
      <c r="FH234" s="155">
        <f>FF234-SUM(FH204:FH232)</f>
        <v>0.27616941620429264</v>
      </c>
      <c r="FI234" s="155"/>
      <c r="FJ234" s="149">
        <f>SUM(FJ204:FJ232)</f>
        <v>1.2270481613638875</v>
      </c>
      <c r="FK234" s="147"/>
      <c r="FL234" s="234">
        <f>'World Land Data'!AC8</f>
        <v>0.165464</v>
      </c>
      <c r="FM234" s="147"/>
      <c r="FN234" s="155">
        <f>FL234-SUM(FN204:FN232)</f>
        <v>0.14284092127082101</v>
      </c>
      <c r="FO234" s="155"/>
      <c r="FP234" s="149">
        <f>SUM(FP204:FP232)</f>
        <v>1.2270481613638875</v>
      </c>
      <c r="FQ234" s="142"/>
      <c r="FR234" s="177"/>
      <c r="FS234" s="147"/>
      <c r="FT234" s="147"/>
      <c r="FU234" s="147"/>
      <c r="FV234" s="142">
        <v>779.9220601180308</v>
      </c>
      <c r="FW234" s="151"/>
    </row>
    <row r="235" spans="1:179" ht="12.6" customHeight="1">
      <c r="A235" s="1093" t="s">
        <v>104</v>
      </c>
      <c r="B235" s="222" t="s">
        <v>78</v>
      </c>
      <c r="C235" s="226" t="str">
        <f>$B235</f>
        <v>Peatland Protection</v>
      </c>
      <c r="D235" s="99"/>
      <c r="E235" s="100"/>
      <c r="F235" s="104"/>
      <c r="G235" s="55"/>
      <c r="H235" s="56"/>
      <c r="I235" s="226" t="str">
        <f>$B235</f>
        <v>Peatland Protection</v>
      </c>
      <c r="J235" s="99"/>
      <c r="K235" s="100"/>
      <c r="L235" s="104"/>
      <c r="M235" s="55"/>
      <c r="N235" s="56"/>
      <c r="O235" s="226" t="str">
        <f>$B235</f>
        <v>Peatland Protection</v>
      </c>
      <c r="P235" s="99"/>
      <c r="Q235" s="100"/>
      <c r="R235" s="104"/>
      <c r="S235" s="55"/>
      <c r="T235" s="56"/>
      <c r="U235" s="226" t="str">
        <f>$B235</f>
        <v>Peatland Protection</v>
      </c>
      <c r="V235" s="99"/>
      <c r="W235" s="100"/>
      <c r="X235" s="104"/>
      <c r="Y235" s="55"/>
      <c r="Z235" s="56"/>
      <c r="AA235" s="226" t="str">
        <f>$B235</f>
        <v>Peatland Protection</v>
      </c>
      <c r="AB235" s="99"/>
      <c r="AC235" s="100"/>
      <c r="AD235" s="104"/>
      <c r="AE235" s="55"/>
      <c r="AF235" s="56"/>
      <c r="AG235" s="226" t="str">
        <f>$B235</f>
        <v>Peatland Protection</v>
      </c>
      <c r="AH235" s="99"/>
      <c r="AI235" s="100"/>
      <c r="AJ235" s="104"/>
      <c r="AK235" s="55"/>
      <c r="AL235" s="56"/>
      <c r="AM235" s="226" t="str">
        <f>$B235</f>
        <v>Peatland Protection</v>
      </c>
      <c r="AN235" s="99"/>
      <c r="AO235" s="100"/>
      <c r="AP235" s="104"/>
      <c r="AQ235" s="55"/>
      <c r="AR235" s="56"/>
      <c r="AS235" s="176">
        <f>SUM(E235+K235+Q235+W235+AC235+AI235+AO235)+SUM(H235+N235+T235+Z235+AF235+AL235+AR235)</f>
        <v>0</v>
      </c>
      <c r="AT235" s="226" t="str">
        <f>$B235</f>
        <v>Peatland Protection</v>
      </c>
      <c r="AU235" s="99"/>
      <c r="AV235" s="100"/>
      <c r="AW235" s="104"/>
      <c r="AX235" s="55"/>
      <c r="AY235" s="56"/>
      <c r="AZ235" s="226" t="str">
        <f>$B235</f>
        <v>Peatland Protection</v>
      </c>
      <c r="BA235" s="99"/>
      <c r="BB235" s="100"/>
      <c r="BC235" s="104"/>
      <c r="BD235" s="55"/>
      <c r="BE235" s="56"/>
      <c r="BF235" s="226" t="str">
        <f>$B235</f>
        <v>Peatland Protection</v>
      </c>
      <c r="BG235" s="99"/>
      <c r="BH235" s="100"/>
      <c r="BI235" s="104"/>
      <c r="BJ235" s="55"/>
      <c r="BK235" s="56"/>
      <c r="BL235" s="237" t="str">
        <f>$B235</f>
        <v>Peatland Protection</v>
      </c>
      <c r="BM235" s="99"/>
      <c r="BN235" s="100"/>
      <c r="BO235" s="104"/>
      <c r="BP235" s="55"/>
      <c r="BQ235" s="56"/>
      <c r="BR235" s="226" t="str">
        <f>$B235</f>
        <v>Peatland Protection</v>
      </c>
      <c r="BS235" s="99"/>
      <c r="BT235" s="100"/>
      <c r="BU235" s="106"/>
      <c r="BV235" s="41"/>
      <c r="BW235" s="42"/>
      <c r="BX235" s="226" t="str">
        <f>$B235</f>
        <v>Peatland Protection</v>
      </c>
      <c r="BY235" s="99"/>
      <c r="BZ235" s="100"/>
      <c r="CA235" s="104"/>
      <c r="CB235" s="55"/>
      <c r="CC235" s="56"/>
      <c r="CD235" s="226" t="str">
        <f>$B235</f>
        <v>Peatland Protection</v>
      </c>
      <c r="CE235" s="99"/>
      <c r="CF235" s="100"/>
      <c r="CG235" s="106"/>
      <c r="CH235" s="41"/>
      <c r="CI235" s="42"/>
      <c r="CJ235" s="176"/>
      <c r="CK235" s="226" t="str">
        <f>$B235</f>
        <v>Peatland Protection</v>
      </c>
      <c r="CL235" s="102"/>
      <c r="CM235" s="103"/>
      <c r="CN235" s="106"/>
      <c r="CO235" s="41"/>
      <c r="CP235" s="42"/>
      <c r="CQ235" s="226" t="str">
        <f>$B235</f>
        <v>Peatland Protection</v>
      </c>
      <c r="CR235" s="102"/>
      <c r="CS235" s="103"/>
      <c r="CT235" s="106"/>
      <c r="CU235" s="41"/>
      <c r="CV235" s="42"/>
      <c r="CW235" s="226" t="str">
        <f>$B235</f>
        <v>Peatland Protection</v>
      </c>
      <c r="CX235" s="102"/>
      <c r="CY235" s="103"/>
      <c r="CZ235" s="106"/>
      <c r="DA235" s="41"/>
      <c r="DB235" s="42"/>
      <c r="DC235" s="237" t="str">
        <f>$B235</f>
        <v>Peatland Protection</v>
      </c>
      <c r="DD235" s="102"/>
      <c r="DE235" s="103"/>
      <c r="DF235" s="106"/>
      <c r="DG235" s="41"/>
      <c r="DH235" s="42"/>
      <c r="DI235" s="237" t="str">
        <f>$B235</f>
        <v>Peatland Protection</v>
      </c>
      <c r="DJ235" s="102"/>
      <c r="DK235" s="103"/>
      <c r="DL235" s="106"/>
      <c r="DM235" s="41"/>
      <c r="DN235" s="42"/>
      <c r="DO235" s="237" t="str">
        <f>$B235</f>
        <v>Peatland Protection</v>
      </c>
      <c r="DP235" s="102"/>
      <c r="DQ235" s="103"/>
      <c r="DR235" s="106"/>
      <c r="DS235" s="41"/>
      <c r="DT235" s="42"/>
      <c r="DU235" s="237" t="str">
        <f>$B235</f>
        <v>Peatland Protection</v>
      </c>
      <c r="DV235" s="102"/>
      <c r="DW235" s="103"/>
      <c r="DX235" s="106"/>
      <c r="DY235" s="41"/>
      <c r="DZ235" s="42"/>
      <c r="EA235" s="176"/>
      <c r="EB235" s="237" t="str">
        <f>$B235</f>
        <v>Peatland Protection</v>
      </c>
      <c r="EC235" s="102"/>
      <c r="ED235" s="103"/>
      <c r="EE235" s="106"/>
      <c r="EF235" s="41"/>
      <c r="EG235" s="42"/>
      <c r="EH235" s="237" t="str">
        <f>$B235</f>
        <v>Peatland Protection</v>
      </c>
      <c r="EI235" s="102"/>
      <c r="EJ235" s="103"/>
      <c r="EK235" s="106"/>
      <c r="EL235" s="41"/>
      <c r="EM235" s="42"/>
      <c r="EN235" s="237" t="str">
        <f>$B235</f>
        <v>Peatland Protection</v>
      </c>
      <c r="EO235" s="102"/>
      <c r="EP235" s="103"/>
      <c r="EQ235" s="106"/>
      <c r="ER235" s="41"/>
      <c r="ES235" s="42"/>
      <c r="ET235" s="237" t="str">
        <f>$B235</f>
        <v>Peatland Protection</v>
      </c>
      <c r="EU235" s="102"/>
      <c r="EV235" s="103"/>
      <c r="EW235" s="106"/>
      <c r="EX235" s="41"/>
      <c r="EY235" s="42"/>
      <c r="EZ235" s="237" t="str">
        <f>$B235</f>
        <v>Peatland Protection</v>
      </c>
      <c r="FA235" s="102"/>
      <c r="FB235" s="103"/>
      <c r="FC235" s="106"/>
      <c r="FD235" s="41"/>
      <c r="FE235" s="42"/>
      <c r="FF235" s="237" t="str">
        <f>$B235</f>
        <v>Peatland Protection</v>
      </c>
      <c r="FG235" s="102"/>
      <c r="FH235" s="103"/>
      <c r="FI235" s="106"/>
      <c r="FJ235" s="41"/>
      <c r="FK235" s="42"/>
      <c r="FL235" s="229" t="str">
        <f>$B235</f>
        <v>Peatland Protection</v>
      </c>
      <c r="FM235" s="102"/>
      <c r="FN235" s="103"/>
      <c r="FO235" s="106"/>
      <c r="FP235" s="41"/>
      <c r="FQ235" s="42"/>
      <c r="FR235" s="176">
        <f t="shared" ref="FR235:FR262" si="689">SUM(ED235+EJ235+EP235+EV235+FB235+FH235+FN235)+SUM(EG235+EM235+ES235+EY235+FE235+FK235+FQ235)</f>
        <v>0</v>
      </c>
      <c r="FS235" s="32"/>
      <c r="FT235" s="34"/>
      <c r="FU235" s="34"/>
      <c r="FV235" s="38"/>
      <c r="FW235" s="37"/>
    </row>
    <row r="236" spans="1:179" ht="12.6" customHeight="1">
      <c r="A236" s="1094"/>
      <c r="B236" s="222" t="s">
        <v>550</v>
      </c>
      <c r="C236" s="226" t="str">
        <f>$B236</f>
        <v>Mangrove Protection</v>
      </c>
      <c r="D236" s="99"/>
      <c r="E236" s="100"/>
      <c r="F236" s="104"/>
      <c r="G236" s="55"/>
      <c r="H236" s="56"/>
      <c r="I236" s="226" t="str">
        <f>$B236</f>
        <v>Mangrove Protection</v>
      </c>
      <c r="J236" s="99"/>
      <c r="K236" s="100"/>
      <c r="L236" s="104"/>
      <c r="M236" s="55"/>
      <c r="N236" s="56"/>
      <c r="O236" s="226" t="str">
        <f>$B236</f>
        <v>Mangrove Protection</v>
      </c>
      <c r="P236" s="99"/>
      <c r="Q236" s="100"/>
      <c r="R236" s="104"/>
      <c r="S236" s="55"/>
      <c r="T236" s="56"/>
      <c r="U236" s="226" t="str">
        <f>$B236</f>
        <v>Mangrove Protection</v>
      </c>
      <c r="V236" s="99"/>
      <c r="W236" s="100"/>
      <c r="X236" s="104"/>
      <c r="Y236" s="55"/>
      <c r="Z236" s="56"/>
      <c r="AA236" s="226" t="str">
        <f>$B236</f>
        <v>Mangrove Protection</v>
      </c>
      <c r="AB236" s="99"/>
      <c r="AC236" s="100"/>
      <c r="AD236" s="104"/>
      <c r="AE236" s="55"/>
      <c r="AF236" s="56"/>
      <c r="AG236" s="226" t="str">
        <f>$B236</f>
        <v>Mangrove Protection</v>
      </c>
      <c r="AH236" s="99"/>
      <c r="AI236" s="100"/>
      <c r="AJ236" s="104"/>
      <c r="AK236" s="55"/>
      <c r="AL236" s="56"/>
      <c r="AM236" s="226" t="str">
        <f>$B236</f>
        <v>Mangrove Protection</v>
      </c>
      <c r="AN236" s="99"/>
      <c r="AO236" s="100"/>
      <c r="AP236" s="104"/>
      <c r="AQ236" s="55"/>
      <c r="AR236" s="56"/>
      <c r="AS236" s="176">
        <f>SUM(E236+K236+Q236+W236+AC236+AI236+AO236)+SUM(H236+N236+T236+Z236+AF236+AL236+AR236)</f>
        <v>0</v>
      </c>
      <c r="AT236" s="226" t="str">
        <f>$B236</f>
        <v>Mangrove Protection</v>
      </c>
      <c r="AU236" s="99"/>
      <c r="AV236" s="100"/>
      <c r="AW236" s="104"/>
      <c r="AX236" s="55"/>
      <c r="AY236" s="56"/>
      <c r="AZ236" s="226" t="str">
        <f>$B236</f>
        <v>Mangrove Protection</v>
      </c>
      <c r="BA236" s="99"/>
      <c r="BB236" s="100"/>
      <c r="BC236" s="104"/>
      <c r="BD236" s="55"/>
      <c r="BE236" s="56"/>
      <c r="BF236" s="226" t="str">
        <f>$B236</f>
        <v>Mangrove Protection</v>
      </c>
      <c r="BG236" s="99"/>
      <c r="BH236" s="100"/>
      <c r="BI236" s="104"/>
      <c r="BJ236" s="55"/>
      <c r="BK236" s="56"/>
      <c r="BL236" s="226" t="str">
        <f>$B236</f>
        <v>Mangrove Protection</v>
      </c>
      <c r="BM236" s="99"/>
      <c r="BN236" s="100"/>
      <c r="BO236" s="104"/>
      <c r="BP236" s="55"/>
      <c r="BQ236" s="56"/>
      <c r="BR236" s="226" t="str">
        <f>$B236</f>
        <v>Mangrove Protection</v>
      </c>
      <c r="BS236" s="99"/>
      <c r="BT236" s="100"/>
      <c r="BU236" s="104"/>
      <c r="BV236" s="55"/>
      <c r="BW236" s="56"/>
      <c r="BX236" s="226" t="str">
        <f>$B236</f>
        <v>Mangrove Protection</v>
      </c>
      <c r="BY236" s="99"/>
      <c r="BZ236" s="100"/>
      <c r="CA236" s="104"/>
      <c r="CB236" s="55"/>
      <c r="CC236" s="56"/>
      <c r="CD236" s="226" t="str">
        <f>$B236</f>
        <v>Mangrove Protection</v>
      </c>
      <c r="CE236" s="99"/>
      <c r="CF236" s="100"/>
      <c r="CG236" s="104"/>
      <c r="CH236" s="55"/>
      <c r="CI236" s="56"/>
      <c r="CJ236" s="176"/>
      <c r="CK236" s="226" t="str">
        <f>$B236</f>
        <v>Mangrove Protection</v>
      </c>
      <c r="CL236" s="102"/>
      <c r="CM236" s="103"/>
      <c r="CN236" s="106"/>
      <c r="CO236" s="41"/>
      <c r="CP236" s="42"/>
      <c r="CQ236" s="226" t="str">
        <f>$B236</f>
        <v>Mangrove Protection</v>
      </c>
      <c r="CR236" s="102"/>
      <c r="CS236" s="103"/>
      <c r="CT236" s="106"/>
      <c r="CU236" s="41"/>
      <c r="CV236" s="42"/>
      <c r="CW236" s="226" t="str">
        <f>$B236</f>
        <v>Mangrove Protection</v>
      </c>
      <c r="CX236" s="102"/>
      <c r="CY236" s="103"/>
      <c r="CZ236" s="106"/>
      <c r="DA236" s="41"/>
      <c r="DB236" s="42"/>
      <c r="DC236" s="226" t="str">
        <f>$B236</f>
        <v>Mangrove Protection</v>
      </c>
      <c r="DD236" s="102"/>
      <c r="DE236" s="103"/>
      <c r="DF236" s="106"/>
      <c r="DG236" s="41"/>
      <c r="DH236" s="42"/>
      <c r="DI236" s="226" t="str">
        <f>$B236</f>
        <v>Mangrove Protection</v>
      </c>
      <c r="DJ236" s="102"/>
      <c r="DK236" s="103"/>
      <c r="DL236" s="106"/>
      <c r="DM236" s="41"/>
      <c r="DN236" s="42"/>
      <c r="DO236" s="226" t="str">
        <f>$B236</f>
        <v>Mangrove Protection</v>
      </c>
      <c r="DP236" s="102"/>
      <c r="DQ236" s="103"/>
      <c r="DR236" s="106"/>
      <c r="DS236" s="41"/>
      <c r="DT236" s="42"/>
      <c r="DU236" s="226" t="str">
        <f>$B236</f>
        <v>Mangrove Protection</v>
      </c>
      <c r="DV236" s="102"/>
      <c r="DW236" s="103"/>
      <c r="DX236" s="106"/>
      <c r="DY236" s="41"/>
      <c r="DZ236" s="42"/>
      <c r="EA236" s="176">
        <f t="shared" ref="EA236:EA262" si="690">SUM(CM236+CS236+CY236+DE236+DK236+DQ236+DW236)+SUM(CP236+CV236+DB236+DH236+DN236+DT236+DZ236)</f>
        <v>0</v>
      </c>
      <c r="EB236" s="226" t="str">
        <f>$B236</f>
        <v>Mangrove Protection</v>
      </c>
      <c r="EC236" s="102"/>
      <c r="ED236" s="103"/>
      <c r="EE236" s="106"/>
      <c r="EF236" s="41"/>
      <c r="EG236" s="42"/>
      <c r="EH236" s="226" t="str">
        <f>$B236</f>
        <v>Mangrove Protection</v>
      </c>
      <c r="EI236" s="102"/>
      <c r="EJ236" s="103"/>
      <c r="EK236" s="106"/>
      <c r="EL236" s="41"/>
      <c r="EM236" s="42"/>
      <c r="EN236" s="226" t="str">
        <f>$B236</f>
        <v>Mangrove Protection</v>
      </c>
      <c r="EO236" s="102"/>
      <c r="EP236" s="103"/>
      <c r="EQ236" s="106"/>
      <c r="ER236" s="41"/>
      <c r="ES236" s="42"/>
      <c r="ET236" s="226" t="str">
        <f>$B236</f>
        <v>Mangrove Protection</v>
      </c>
      <c r="EU236" s="102"/>
      <c r="EV236" s="103"/>
      <c r="EW236" s="106"/>
      <c r="EX236" s="41"/>
      <c r="EY236" s="42"/>
      <c r="EZ236" s="226" t="str">
        <f>$B236</f>
        <v>Mangrove Protection</v>
      </c>
      <c r="FA236" s="102"/>
      <c r="FB236" s="103"/>
      <c r="FC236" s="106"/>
      <c r="FD236" s="41"/>
      <c r="FE236" s="42"/>
      <c r="FF236" s="226" t="str">
        <f>$B236</f>
        <v>Mangrove Protection</v>
      </c>
      <c r="FG236" s="102"/>
      <c r="FH236" s="103"/>
      <c r="FI236" s="106"/>
      <c r="FJ236" s="41"/>
      <c r="FK236" s="42"/>
      <c r="FL236" s="237" t="str">
        <f>$B236</f>
        <v>Mangrove Protection</v>
      </c>
      <c r="FM236" s="102"/>
      <c r="FN236" s="103"/>
      <c r="FO236" s="106"/>
      <c r="FP236" s="41"/>
      <c r="FQ236" s="42"/>
      <c r="FR236" s="176">
        <f t="shared" si="689"/>
        <v>0</v>
      </c>
      <c r="FS236" s="32"/>
      <c r="FT236" s="34"/>
      <c r="FU236" s="34"/>
      <c r="FV236" s="38"/>
      <c r="FW236" s="37"/>
    </row>
    <row r="237" spans="1:179" ht="12.6" customHeight="1">
      <c r="A237" s="1094"/>
      <c r="B237" s="222" t="s">
        <v>79</v>
      </c>
      <c r="C237" s="226" t="str">
        <f t="shared" ref="C237:C262" si="691">$B237</f>
        <v>IP Forest Management</v>
      </c>
      <c r="D237" s="99"/>
      <c r="E237" s="100"/>
      <c r="F237" s="104"/>
      <c r="G237" s="55"/>
      <c r="H237" s="56"/>
      <c r="I237" s="226" t="str">
        <f t="shared" ref="I237:I262" si="692">$B237</f>
        <v>IP Forest Management</v>
      </c>
      <c r="J237" s="99"/>
      <c r="K237" s="100"/>
      <c r="L237" s="104"/>
      <c r="M237" s="55"/>
      <c r="N237" s="56"/>
      <c r="O237" s="226" t="str">
        <f t="shared" ref="O237:O262" si="693">$B237</f>
        <v>IP Forest Management</v>
      </c>
      <c r="P237" s="99"/>
      <c r="Q237" s="100"/>
      <c r="R237" s="104"/>
      <c r="S237" s="55"/>
      <c r="T237" s="56"/>
      <c r="U237" s="226" t="str">
        <f t="shared" ref="U237:U262" si="694">$B237</f>
        <v>IP Forest Management</v>
      </c>
      <c r="V237" s="99"/>
      <c r="W237" s="100"/>
      <c r="X237" s="104"/>
      <c r="Y237" s="55"/>
      <c r="Z237" s="56"/>
      <c r="AA237" s="226" t="str">
        <f t="shared" ref="AA237:AA262" si="695">$B237</f>
        <v>IP Forest Management</v>
      </c>
      <c r="AB237" s="99"/>
      <c r="AC237" s="100"/>
      <c r="AD237" s="104"/>
      <c r="AE237" s="55"/>
      <c r="AF237" s="56"/>
      <c r="AG237" s="237" t="str">
        <f t="shared" ref="AG237:AG262" si="696">$B237</f>
        <v>IP Forest Management</v>
      </c>
      <c r="AH237" s="99"/>
      <c r="AI237" s="100"/>
      <c r="AJ237" s="104"/>
      <c r="AK237" s="55"/>
      <c r="AL237" s="56"/>
      <c r="AM237" s="237" t="str">
        <f t="shared" ref="AM237:AM262" si="697">$B237</f>
        <v>IP Forest Management</v>
      </c>
      <c r="AN237" s="99"/>
      <c r="AO237" s="100"/>
      <c r="AP237" s="104"/>
      <c r="AQ237" s="55"/>
      <c r="AR237" s="56"/>
      <c r="AS237" s="176">
        <f>SUM(E237+K237+Q237+W237+AC237+AI237+AO237)+SUM(H237+N237+T237+Z237+AF237+AL237+AR237)</f>
        <v>0</v>
      </c>
      <c r="AT237" s="237" t="str">
        <f t="shared" ref="AT237:AT262" si="698">$B237</f>
        <v>IP Forest Management</v>
      </c>
      <c r="AU237" s="102"/>
      <c r="AV237" s="103"/>
      <c r="AW237" s="106"/>
      <c r="AX237" s="41"/>
      <c r="AY237" s="42"/>
      <c r="AZ237" s="226" t="str">
        <f t="shared" ref="AZ237:AZ262" si="699">$B237</f>
        <v>IP Forest Management</v>
      </c>
      <c r="BA237" s="99"/>
      <c r="BB237" s="100"/>
      <c r="BC237" s="104"/>
      <c r="BD237" s="55"/>
      <c r="BE237" s="56"/>
      <c r="BF237" s="226" t="str">
        <f t="shared" ref="BF237:BF262" si="700">$B237</f>
        <v>IP Forest Management</v>
      </c>
      <c r="BG237" s="102"/>
      <c r="BH237" s="103"/>
      <c r="BI237" s="106"/>
      <c r="BJ237" s="41"/>
      <c r="BK237" s="42"/>
      <c r="BL237" s="229" t="str">
        <f t="shared" ref="BL237:BL262" si="701">$B237</f>
        <v>IP Forest Management</v>
      </c>
      <c r="BM237" s="102"/>
      <c r="BN237" s="103"/>
      <c r="BO237" s="106"/>
      <c r="BP237" s="41"/>
      <c r="BQ237" s="42"/>
      <c r="BR237" s="226" t="str">
        <f t="shared" ref="BR237:BR262" si="702">$B237</f>
        <v>IP Forest Management</v>
      </c>
      <c r="BS237" s="102"/>
      <c r="BT237" s="103"/>
      <c r="BU237" s="106"/>
      <c r="BV237" s="41"/>
      <c r="BW237" s="42"/>
      <c r="BX237" s="226" t="str">
        <f t="shared" ref="BX237:BX262" si="703">$B237</f>
        <v>IP Forest Management</v>
      </c>
      <c r="BY237" s="102"/>
      <c r="BZ237" s="103"/>
      <c r="CA237" s="106"/>
      <c r="CB237" s="41"/>
      <c r="CC237" s="42"/>
      <c r="CD237" s="237" t="str">
        <f t="shared" ref="CD237:CD262" si="704">$B237</f>
        <v>IP Forest Management</v>
      </c>
      <c r="CE237" s="102"/>
      <c r="CF237" s="103"/>
      <c r="CG237" s="106"/>
      <c r="CH237" s="41"/>
      <c r="CI237" s="42"/>
      <c r="CJ237" s="176"/>
      <c r="CK237" s="237" t="str">
        <f t="shared" ref="CK237:CK262" si="705">$B237</f>
        <v>IP Forest Management</v>
      </c>
      <c r="CL237" s="102"/>
      <c r="CM237" s="103"/>
      <c r="CN237" s="106"/>
      <c r="CO237" s="41"/>
      <c r="CP237" s="42"/>
      <c r="CQ237" s="226" t="str">
        <f t="shared" ref="CQ237:CQ262" si="706">$B237</f>
        <v>IP Forest Management</v>
      </c>
      <c r="CR237" s="102"/>
      <c r="CS237" s="103"/>
      <c r="CT237" s="106"/>
      <c r="CU237" s="41"/>
      <c r="CV237" s="42"/>
      <c r="CW237" s="226" t="str">
        <f t="shared" ref="CW237:CW262" si="707">$B237</f>
        <v>IP Forest Management</v>
      </c>
      <c r="CX237" s="102"/>
      <c r="CY237" s="103"/>
      <c r="CZ237" s="106"/>
      <c r="DA237" s="41"/>
      <c r="DB237" s="42"/>
      <c r="DC237" s="229" t="str">
        <f t="shared" ref="DC237:DC262" si="708">$B237</f>
        <v>IP Forest Management</v>
      </c>
      <c r="DD237" s="102"/>
      <c r="DE237" s="103"/>
      <c r="DF237" s="106"/>
      <c r="DG237" s="41"/>
      <c r="DH237" s="42"/>
      <c r="DI237" s="229" t="str">
        <f t="shared" ref="DI237:DI262" si="709">$B237</f>
        <v>IP Forest Management</v>
      </c>
      <c r="DJ237" s="102"/>
      <c r="DK237" s="103"/>
      <c r="DL237" s="106"/>
      <c r="DM237" s="41"/>
      <c r="DN237" s="42"/>
      <c r="DO237" s="229" t="str">
        <f t="shared" ref="DO237:DO262" si="710">$B237</f>
        <v>IP Forest Management</v>
      </c>
      <c r="DP237" s="102"/>
      <c r="DQ237" s="103"/>
      <c r="DR237" s="106"/>
      <c r="DS237" s="41"/>
      <c r="DT237" s="42"/>
      <c r="DU237" s="229" t="str">
        <f t="shared" ref="DU237:DU262" si="711">$B237</f>
        <v>IP Forest Management</v>
      </c>
      <c r="DV237" s="102"/>
      <c r="DW237" s="103"/>
      <c r="DX237" s="106"/>
      <c r="DY237" s="41"/>
      <c r="DZ237" s="42"/>
      <c r="EA237" s="176">
        <f t="shared" si="690"/>
        <v>0</v>
      </c>
      <c r="EB237" s="229" t="str">
        <f t="shared" ref="EB237:EB262" si="712">$B237</f>
        <v>IP Forest Management</v>
      </c>
      <c r="EC237" s="102"/>
      <c r="ED237" s="103"/>
      <c r="EE237" s="106"/>
      <c r="EF237" s="41"/>
      <c r="EG237" s="42"/>
      <c r="EH237" s="229" t="str">
        <f t="shared" ref="EH237:EH262" si="713">$B237</f>
        <v>IP Forest Management</v>
      </c>
      <c r="EI237" s="102"/>
      <c r="EJ237" s="103"/>
      <c r="EK237" s="106"/>
      <c r="EL237" s="41"/>
      <c r="EM237" s="42"/>
      <c r="EN237" s="229" t="str">
        <f t="shared" ref="EN237:EN262" si="714">$B237</f>
        <v>IP Forest Management</v>
      </c>
      <c r="EO237" s="102"/>
      <c r="EP237" s="103"/>
      <c r="EQ237" s="106"/>
      <c r="ER237" s="41"/>
      <c r="ES237" s="42"/>
      <c r="ET237" s="229" t="str">
        <f t="shared" ref="ET237:ET262" si="715">$B237</f>
        <v>IP Forest Management</v>
      </c>
      <c r="EU237" s="102"/>
      <c r="EV237" s="103"/>
      <c r="EW237" s="106"/>
      <c r="EX237" s="41"/>
      <c r="EY237" s="42"/>
      <c r="EZ237" s="229" t="str">
        <f t="shared" ref="EZ237:EZ262" si="716">$B237</f>
        <v>IP Forest Management</v>
      </c>
      <c r="FA237" s="102"/>
      <c r="FB237" s="103"/>
      <c r="FC237" s="106"/>
      <c r="FD237" s="41"/>
      <c r="FE237" s="42"/>
      <c r="FF237" s="229" t="str">
        <f t="shared" ref="FF237:FF262" si="717">$B237</f>
        <v>IP Forest Management</v>
      </c>
      <c r="FG237" s="102"/>
      <c r="FH237" s="103"/>
      <c r="FI237" s="106"/>
      <c r="FJ237" s="41"/>
      <c r="FK237" s="42"/>
      <c r="FL237" s="226" t="str">
        <f t="shared" ref="FL237:FL262" si="718">$B237</f>
        <v>IP Forest Management</v>
      </c>
      <c r="FM237" s="102"/>
      <c r="FN237" s="103"/>
      <c r="FO237" s="106"/>
      <c r="FP237" s="41"/>
      <c r="FQ237" s="42"/>
      <c r="FR237" s="176">
        <f t="shared" si="689"/>
        <v>0</v>
      </c>
      <c r="FS237" s="32"/>
      <c r="FT237" s="34"/>
      <c r="FU237" s="34"/>
      <c r="FV237" s="38"/>
      <c r="FW237" s="37"/>
    </row>
    <row r="238" spans="1:179" ht="12.6" customHeight="1">
      <c r="A238" s="1094"/>
      <c r="B238" s="222" t="s">
        <v>80</v>
      </c>
      <c r="C238" s="226" t="str">
        <f t="shared" ref="C238:C247" si="719">$B238</f>
        <v>Forest Protection</v>
      </c>
      <c r="D238" s="99"/>
      <c r="E238" s="100"/>
      <c r="F238" s="104"/>
      <c r="G238" s="55"/>
      <c r="H238" s="56"/>
      <c r="I238" s="226" t="str">
        <f t="shared" ref="I238:I247" si="720">$B238</f>
        <v>Forest Protection</v>
      </c>
      <c r="J238" s="99"/>
      <c r="K238" s="100"/>
      <c r="L238" s="104"/>
      <c r="M238" s="55"/>
      <c r="N238" s="56"/>
      <c r="O238" s="237" t="str">
        <f t="shared" ref="O238:O247" si="721">$B238</f>
        <v>Forest Protection</v>
      </c>
      <c r="P238" s="99"/>
      <c r="Q238" s="100"/>
      <c r="R238" s="104"/>
      <c r="S238" s="55"/>
      <c r="T238" s="56"/>
      <c r="U238" s="226" t="str">
        <f t="shared" ref="U238:U247" si="722">$B238</f>
        <v>Forest Protection</v>
      </c>
      <c r="V238" s="99"/>
      <c r="W238" s="100"/>
      <c r="X238" s="104"/>
      <c r="Y238" s="55"/>
      <c r="Z238" s="56"/>
      <c r="AA238" s="237" t="str">
        <f t="shared" ref="AA238:AA247" si="723">$B238</f>
        <v>Forest Protection</v>
      </c>
      <c r="AB238" s="99"/>
      <c r="AC238" s="100"/>
      <c r="AD238" s="104"/>
      <c r="AE238" s="55"/>
      <c r="AF238" s="56"/>
      <c r="AG238" s="229" t="str">
        <f t="shared" ref="AG238:AG247" si="724">$B238</f>
        <v>Forest Protection</v>
      </c>
      <c r="AH238" s="99"/>
      <c r="AI238" s="100"/>
      <c r="AJ238" s="104"/>
      <c r="AK238" s="55"/>
      <c r="AL238" s="56"/>
      <c r="AM238" s="229" t="str">
        <f t="shared" ref="AM238:AM247" si="725">$B238</f>
        <v>Forest Protection</v>
      </c>
      <c r="AN238" s="99"/>
      <c r="AO238" s="100"/>
      <c r="AP238" s="104"/>
      <c r="AQ238" s="55"/>
      <c r="AR238" s="56"/>
      <c r="AS238" s="176">
        <f>SUM(E238+K238+Q238+W238+AC238+AI238+AO238)+SUM(H238+N238+T238+Z238+AF238+AL238+AR238)</f>
        <v>0</v>
      </c>
      <c r="AT238" s="229" t="str">
        <f t="shared" ref="AT238:AT247" si="726">$B238</f>
        <v>Forest Protection</v>
      </c>
      <c r="AU238" s="102"/>
      <c r="AV238" s="103"/>
      <c r="AW238" s="106"/>
      <c r="AX238" s="41"/>
      <c r="AY238" s="42"/>
      <c r="AZ238" s="237" t="str">
        <f t="shared" ref="AZ238:AZ247" si="727">$B238</f>
        <v>Forest Protection</v>
      </c>
      <c r="BA238" s="102"/>
      <c r="BB238" s="103"/>
      <c r="BC238" s="106"/>
      <c r="BD238" s="41"/>
      <c r="BE238" s="42"/>
      <c r="BF238" s="237" t="str">
        <f t="shared" ref="BF238:BF247" si="728">$B238</f>
        <v>Forest Protection</v>
      </c>
      <c r="BG238" s="102"/>
      <c r="BH238" s="103"/>
      <c r="BI238" s="106"/>
      <c r="BJ238" s="41"/>
      <c r="BK238" s="42"/>
      <c r="BL238" s="226" t="str">
        <f t="shared" ref="BL238:BL247" si="729">$B238</f>
        <v>Forest Protection</v>
      </c>
      <c r="BM238" s="102"/>
      <c r="BN238" s="103"/>
      <c r="BO238" s="106"/>
      <c r="BP238" s="41"/>
      <c r="BQ238" s="42"/>
      <c r="BR238" s="237" t="str">
        <f t="shared" ref="BR238:BR247" si="730">$B238</f>
        <v>Forest Protection</v>
      </c>
      <c r="BS238" s="102"/>
      <c r="BT238" s="103"/>
      <c r="BU238" s="106"/>
      <c r="BV238" s="41"/>
      <c r="BW238" s="42"/>
      <c r="BX238" s="237" t="str">
        <f t="shared" ref="BX238:BX247" si="731">$B238</f>
        <v>Forest Protection</v>
      </c>
      <c r="BY238" s="102"/>
      <c r="BZ238" s="103"/>
      <c r="CA238" s="106"/>
      <c r="CB238" s="41"/>
      <c r="CC238" s="42"/>
      <c r="CD238" s="229" t="str">
        <f t="shared" ref="CD238:CD247" si="732">$B238</f>
        <v>Forest Protection</v>
      </c>
      <c r="CE238" s="102"/>
      <c r="CF238" s="103"/>
      <c r="CG238" s="106"/>
      <c r="CH238" s="41"/>
      <c r="CI238" s="42"/>
      <c r="CJ238" s="176"/>
      <c r="CK238" s="229" t="str">
        <f>$B238</f>
        <v>Forest Protection</v>
      </c>
      <c r="CL238" s="102"/>
      <c r="CM238" s="103"/>
      <c r="CN238" s="106"/>
      <c r="CO238" s="41"/>
      <c r="CP238" s="42"/>
      <c r="CQ238" s="237" t="str">
        <f>$B238</f>
        <v>Forest Protection</v>
      </c>
      <c r="CR238" s="102"/>
      <c r="CS238" s="103"/>
      <c r="CT238" s="106"/>
      <c r="CU238" s="41"/>
      <c r="CV238" s="42"/>
      <c r="CW238" s="237" t="str">
        <f>$B238</f>
        <v>Forest Protection</v>
      </c>
      <c r="CX238" s="102"/>
      <c r="CY238" s="103"/>
      <c r="CZ238" s="106"/>
      <c r="DA238" s="41"/>
      <c r="DB238" s="42"/>
      <c r="DC238" s="226" t="str">
        <f>$B238</f>
        <v>Forest Protection</v>
      </c>
      <c r="DD238" s="102"/>
      <c r="DE238" s="103"/>
      <c r="DF238" s="106"/>
      <c r="DG238" s="41"/>
      <c r="DH238" s="42"/>
      <c r="DI238" s="226" t="str">
        <f>$B238</f>
        <v>Forest Protection</v>
      </c>
      <c r="DJ238" s="102"/>
      <c r="DK238" s="103"/>
      <c r="DL238" s="106"/>
      <c r="DM238" s="41"/>
      <c r="DN238" s="42"/>
      <c r="DO238" s="226" t="str">
        <f>$B238</f>
        <v>Forest Protection</v>
      </c>
      <c r="DP238" s="102"/>
      <c r="DQ238" s="103"/>
      <c r="DR238" s="106"/>
      <c r="DS238" s="41"/>
      <c r="DT238" s="42"/>
      <c r="DU238" s="226" t="str">
        <f>$B238</f>
        <v>Forest Protection</v>
      </c>
      <c r="DV238" s="102"/>
      <c r="DW238" s="103"/>
      <c r="DX238" s="106"/>
      <c r="DY238" s="41"/>
      <c r="DZ238" s="42"/>
      <c r="EA238" s="176">
        <f t="shared" si="690"/>
        <v>0</v>
      </c>
      <c r="EB238" s="226" t="str">
        <f>$B238</f>
        <v>Forest Protection</v>
      </c>
      <c r="EC238" s="102"/>
      <c r="ED238" s="103"/>
      <c r="EE238" s="106"/>
      <c r="EF238" s="41"/>
      <c r="EG238" s="42"/>
      <c r="EH238" s="226" t="str">
        <f>$B238</f>
        <v>Forest Protection</v>
      </c>
      <c r="EI238" s="102"/>
      <c r="EJ238" s="103"/>
      <c r="EK238" s="106"/>
      <c r="EL238" s="41"/>
      <c r="EM238" s="42"/>
      <c r="EN238" s="226" t="str">
        <f>$B238</f>
        <v>Forest Protection</v>
      </c>
      <c r="EO238" s="102"/>
      <c r="EP238" s="103"/>
      <c r="EQ238" s="106"/>
      <c r="ER238" s="41"/>
      <c r="ES238" s="42"/>
      <c r="ET238" s="226" t="str">
        <f>$B238</f>
        <v>Forest Protection</v>
      </c>
      <c r="EU238" s="102"/>
      <c r="EV238" s="103"/>
      <c r="EW238" s="106"/>
      <c r="EX238" s="41"/>
      <c r="EY238" s="42"/>
      <c r="EZ238" s="226" t="str">
        <f>$B238</f>
        <v>Forest Protection</v>
      </c>
      <c r="FA238" s="102"/>
      <c r="FB238" s="103"/>
      <c r="FC238" s="106"/>
      <c r="FD238" s="41"/>
      <c r="FE238" s="42"/>
      <c r="FF238" s="226" t="str">
        <f>$B238</f>
        <v>Forest Protection</v>
      </c>
      <c r="FG238" s="102"/>
      <c r="FH238" s="103"/>
      <c r="FI238" s="106"/>
      <c r="FJ238" s="41"/>
      <c r="FK238" s="42"/>
      <c r="FL238" s="226" t="str">
        <f>$B238</f>
        <v>Forest Protection</v>
      </c>
      <c r="FM238" s="102"/>
      <c r="FN238" s="103"/>
      <c r="FO238" s="106"/>
      <c r="FP238" s="41"/>
      <c r="FQ238" s="42"/>
      <c r="FR238" s="176">
        <f t="shared" si="689"/>
        <v>0</v>
      </c>
      <c r="FS238" s="32"/>
      <c r="FT238" s="34"/>
      <c r="FU238" s="34"/>
      <c r="FV238" s="35"/>
      <c r="FW238" s="36"/>
    </row>
    <row r="239" spans="1:179" ht="12.6" customHeight="1">
      <c r="A239" s="1094"/>
      <c r="B239" s="222" t="s">
        <v>548</v>
      </c>
      <c r="C239" s="226" t="str">
        <f t="shared" si="719"/>
        <v>Sustainable Forest Management</v>
      </c>
      <c r="D239" s="99"/>
      <c r="E239" s="100"/>
      <c r="F239" s="104"/>
      <c r="G239" s="55"/>
      <c r="H239" s="56"/>
      <c r="I239" s="226" t="str">
        <f t="shared" si="720"/>
        <v>Sustainable Forest Management</v>
      </c>
      <c r="J239" s="99"/>
      <c r="K239" s="100"/>
      <c r="L239" s="104"/>
      <c r="M239" s="55"/>
      <c r="N239" s="56"/>
      <c r="O239" s="226" t="str">
        <f t="shared" si="721"/>
        <v>Sustainable Forest Management</v>
      </c>
      <c r="P239" s="99"/>
      <c r="Q239" s="100"/>
      <c r="R239" s="104"/>
      <c r="S239" s="55"/>
      <c r="T239" s="56"/>
      <c r="U239" s="226" t="str">
        <f t="shared" si="722"/>
        <v>Sustainable Forest Management</v>
      </c>
      <c r="V239" s="99"/>
      <c r="W239" s="100"/>
      <c r="X239" s="104"/>
      <c r="Y239" s="55"/>
      <c r="Z239" s="56"/>
      <c r="AA239" s="226" t="str">
        <f t="shared" si="723"/>
        <v>Sustainable Forest Management</v>
      </c>
      <c r="AB239" s="99"/>
      <c r="AC239" s="100"/>
      <c r="AD239" s="104"/>
      <c r="AE239" s="55"/>
      <c r="AF239" s="56"/>
      <c r="AG239" s="226" t="str">
        <f t="shared" si="724"/>
        <v>Sustainable Forest Management</v>
      </c>
      <c r="AH239" s="99"/>
      <c r="AI239" s="100"/>
      <c r="AJ239" s="104"/>
      <c r="AK239" s="55"/>
      <c r="AL239" s="56"/>
      <c r="AM239" s="226" t="str">
        <f t="shared" si="725"/>
        <v>Sustainable Forest Management</v>
      </c>
      <c r="AN239" s="99"/>
      <c r="AO239" s="100"/>
      <c r="AP239" s="104"/>
      <c r="AQ239" s="55"/>
      <c r="AR239" s="56"/>
      <c r="AS239" s="176"/>
      <c r="AT239" s="226" t="str">
        <f t="shared" si="726"/>
        <v>Sustainable Forest Management</v>
      </c>
      <c r="AU239" s="102"/>
      <c r="AV239" s="103"/>
      <c r="AW239" s="106"/>
      <c r="AX239" s="41"/>
      <c r="AY239" s="42"/>
      <c r="AZ239" s="226" t="str">
        <f t="shared" si="727"/>
        <v>Sustainable Forest Management</v>
      </c>
      <c r="BA239" s="102"/>
      <c r="BB239" s="103"/>
      <c r="BC239" s="106"/>
      <c r="BD239" s="41"/>
      <c r="BE239" s="42"/>
      <c r="BF239" s="226" t="str">
        <f t="shared" si="728"/>
        <v>Sustainable Forest Management</v>
      </c>
      <c r="BG239" s="102"/>
      <c r="BH239" s="103"/>
      <c r="BI239" s="106"/>
      <c r="BJ239" s="41"/>
      <c r="BK239" s="42"/>
      <c r="BL239" s="226" t="str">
        <f t="shared" si="729"/>
        <v>Sustainable Forest Management</v>
      </c>
      <c r="BM239" s="102"/>
      <c r="BN239" s="103"/>
      <c r="BO239" s="106"/>
      <c r="BP239" s="41"/>
      <c r="BQ239" s="42"/>
      <c r="BR239" s="226" t="str">
        <f t="shared" si="730"/>
        <v>Sustainable Forest Management</v>
      </c>
      <c r="BS239" s="102"/>
      <c r="BT239" s="103"/>
      <c r="BU239" s="106"/>
      <c r="BV239" s="41"/>
      <c r="BW239" s="42"/>
      <c r="BX239" s="226" t="str">
        <f t="shared" si="731"/>
        <v>Sustainable Forest Management</v>
      </c>
      <c r="BY239" s="102"/>
      <c r="BZ239" s="103"/>
      <c r="CA239" s="106"/>
      <c r="CB239" s="41"/>
      <c r="CC239" s="42"/>
      <c r="CD239" s="226" t="str">
        <f t="shared" si="732"/>
        <v>Sustainable Forest Management</v>
      </c>
      <c r="CE239" s="102"/>
      <c r="CF239" s="103"/>
      <c r="CG239" s="106"/>
      <c r="CH239" s="41"/>
      <c r="CI239" s="42"/>
      <c r="CJ239" s="176"/>
      <c r="CK239" s="226" t="str">
        <f>$B239</f>
        <v>Sustainable Forest Management</v>
      </c>
      <c r="CL239" s="102"/>
      <c r="CM239" s="103"/>
      <c r="CN239" s="106"/>
      <c r="CO239" s="41"/>
      <c r="CP239" s="42"/>
      <c r="CQ239" s="226" t="str">
        <f>$B239</f>
        <v>Sustainable Forest Management</v>
      </c>
      <c r="CR239" s="125"/>
      <c r="CS239" s="126"/>
      <c r="CT239" s="113"/>
      <c r="CU239" s="51"/>
      <c r="CV239" s="52"/>
      <c r="CW239" s="226" t="str">
        <f>$B239</f>
        <v>Sustainable Forest Management</v>
      </c>
      <c r="CX239" s="125"/>
      <c r="CY239" s="126"/>
      <c r="CZ239" s="113"/>
      <c r="DA239" s="51"/>
      <c r="DB239" s="52"/>
      <c r="DC239" s="226" t="str">
        <f>$B239</f>
        <v>Sustainable Forest Management</v>
      </c>
      <c r="DD239" s="125"/>
      <c r="DE239" s="126"/>
      <c r="DF239" s="113"/>
      <c r="DG239" s="51"/>
      <c r="DH239" s="52"/>
      <c r="DI239" s="226" t="str">
        <f>$B239</f>
        <v>Sustainable Forest Management</v>
      </c>
      <c r="DJ239" s="125"/>
      <c r="DK239" s="126"/>
      <c r="DL239" s="113"/>
      <c r="DM239" s="51"/>
      <c r="DN239" s="52"/>
      <c r="DO239" s="226" t="str">
        <f>$B239</f>
        <v>Sustainable Forest Management</v>
      </c>
      <c r="DP239" s="102"/>
      <c r="DQ239" s="103"/>
      <c r="DR239" s="106"/>
      <c r="DS239" s="41"/>
      <c r="DT239" s="42"/>
      <c r="DU239" s="226" t="str">
        <f>$B239</f>
        <v>Sustainable Forest Management</v>
      </c>
      <c r="DV239" s="102"/>
      <c r="DW239" s="103"/>
      <c r="DX239" s="106"/>
      <c r="DY239" s="41"/>
      <c r="DZ239" s="42"/>
      <c r="EA239" s="176">
        <f t="shared" si="690"/>
        <v>0</v>
      </c>
      <c r="EB239" s="226" t="str">
        <f>$B239</f>
        <v>Sustainable Forest Management</v>
      </c>
      <c r="EC239" s="125"/>
      <c r="ED239" s="126"/>
      <c r="EE239" s="113"/>
      <c r="EF239" s="51"/>
      <c r="EG239" s="52"/>
      <c r="EH239" s="226" t="str">
        <f>$B239</f>
        <v>Sustainable Forest Management</v>
      </c>
      <c r="EI239" s="125"/>
      <c r="EJ239" s="126"/>
      <c r="EK239" s="113"/>
      <c r="EL239" s="51"/>
      <c r="EM239" s="52"/>
      <c r="EN239" s="226" t="str">
        <f>$B239</f>
        <v>Sustainable Forest Management</v>
      </c>
      <c r="EO239" s="125"/>
      <c r="EP239" s="126"/>
      <c r="EQ239" s="113"/>
      <c r="ER239" s="51"/>
      <c r="ES239" s="52"/>
      <c r="ET239" s="226" t="str">
        <f>$B239</f>
        <v>Sustainable Forest Management</v>
      </c>
      <c r="EU239" s="102"/>
      <c r="EV239" s="103"/>
      <c r="EW239" s="106"/>
      <c r="EX239" s="41"/>
      <c r="EY239" s="42"/>
      <c r="EZ239" s="226" t="str">
        <f>$B239</f>
        <v>Sustainable Forest Management</v>
      </c>
      <c r="FA239" s="125"/>
      <c r="FB239" s="126"/>
      <c r="FC239" s="113"/>
      <c r="FD239" s="51"/>
      <c r="FE239" s="52"/>
      <c r="FF239" s="226" t="str">
        <f>$B239</f>
        <v>Sustainable Forest Management</v>
      </c>
      <c r="FG239" s="102"/>
      <c r="FH239" s="103"/>
      <c r="FI239" s="106"/>
      <c r="FJ239" s="41"/>
      <c r="FK239" s="42"/>
      <c r="FL239" s="226" t="str">
        <f>$B239</f>
        <v>Sustainable Forest Management</v>
      </c>
      <c r="FM239" s="102"/>
      <c r="FN239" s="103"/>
      <c r="FO239" s="106"/>
      <c r="FP239" s="41"/>
      <c r="FQ239" s="42"/>
      <c r="FR239" s="176">
        <f t="shared" si="689"/>
        <v>0</v>
      </c>
      <c r="FS239" s="34"/>
      <c r="FT239" s="34"/>
      <c r="FU239" s="34"/>
      <c r="FV239" s="33"/>
      <c r="FW239" s="37"/>
    </row>
    <row r="240" spans="1:179" ht="12.6" customHeight="1">
      <c r="A240" s="1094"/>
      <c r="B240" s="222" t="s">
        <v>544</v>
      </c>
      <c r="C240" s="226" t="str">
        <f t="shared" si="719"/>
        <v>Peatland Restoration</v>
      </c>
      <c r="D240" s="99"/>
      <c r="E240" s="100"/>
      <c r="F240" s="104"/>
      <c r="G240" s="55"/>
      <c r="H240" s="56"/>
      <c r="I240" s="226" t="str">
        <f t="shared" si="720"/>
        <v>Peatland Restoration</v>
      </c>
      <c r="J240" s="99"/>
      <c r="K240" s="100"/>
      <c r="L240" s="104"/>
      <c r="M240" s="55"/>
      <c r="N240" s="56"/>
      <c r="O240" s="226" t="str">
        <f t="shared" si="721"/>
        <v>Peatland Restoration</v>
      </c>
      <c r="P240" s="99"/>
      <c r="Q240" s="100"/>
      <c r="R240" s="104"/>
      <c r="S240" s="55"/>
      <c r="T240" s="56"/>
      <c r="U240" s="226" t="str">
        <f t="shared" si="722"/>
        <v>Peatland Restoration</v>
      </c>
      <c r="V240" s="99"/>
      <c r="W240" s="100"/>
      <c r="X240" s="104"/>
      <c r="Y240" s="55"/>
      <c r="Z240" s="56"/>
      <c r="AA240" s="226" t="str">
        <f t="shared" si="723"/>
        <v>Peatland Restoration</v>
      </c>
      <c r="AB240" s="99"/>
      <c r="AC240" s="100"/>
      <c r="AD240" s="104"/>
      <c r="AE240" s="55"/>
      <c r="AF240" s="56"/>
      <c r="AG240" s="226" t="str">
        <f t="shared" si="724"/>
        <v>Peatland Restoration</v>
      </c>
      <c r="AH240" s="99"/>
      <c r="AI240" s="100"/>
      <c r="AJ240" s="104"/>
      <c r="AK240" s="55"/>
      <c r="AL240" s="56"/>
      <c r="AM240" s="226" t="str">
        <f t="shared" si="725"/>
        <v>Peatland Restoration</v>
      </c>
      <c r="AN240" s="99"/>
      <c r="AO240" s="100"/>
      <c r="AP240" s="104"/>
      <c r="AQ240" s="55"/>
      <c r="AR240" s="56"/>
      <c r="AS240" s="176"/>
      <c r="AT240" s="226" t="str">
        <f t="shared" si="726"/>
        <v>Peatland Restoration</v>
      </c>
      <c r="AU240" s="102"/>
      <c r="AV240" s="103"/>
      <c r="AW240" s="106"/>
      <c r="AX240" s="41"/>
      <c r="AY240" s="42"/>
      <c r="AZ240" s="226" t="str">
        <f t="shared" si="727"/>
        <v>Peatland Restoration</v>
      </c>
      <c r="BA240" s="102"/>
      <c r="BB240" s="103"/>
      <c r="BC240" s="106"/>
      <c r="BD240" s="41"/>
      <c r="BE240" s="42"/>
      <c r="BF240" s="226" t="str">
        <f t="shared" si="728"/>
        <v>Peatland Restoration</v>
      </c>
      <c r="BG240" s="102"/>
      <c r="BH240" s="103"/>
      <c r="BI240" s="106"/>
      <c r="BJ240" s="41"/>
      <c r="BK240" s="42"/>
      <c r="BL240" s="226" t="str">
        <f t="shared" si="729"/>
        <v>Peatland Restoration</v>
      </c>
      <c r="BM240" s="102"/>
      <c r="BN240" s="103"/>
      <c r="BO240" s="106"/>
      <c r="BP240" s="41"/>
      <c r="BQ240" s="42"/>
      <c r="BR240" s="226" t="str">
        <f t="shared" si="730"/>
        <v>Peatland Restoration</v>
      </c>
      <c r="BS240" s="102"/>
      <c r="BT240" s="103"/>
      <c r="BU240" s="106"/>
      <c r="BV240" s="41"/>
      <c r="BW240" s="42"/>
      <c r="BX240" s="226" t="str">
        <f t="shared" si="731"/>
        <v>Peatland Restoration</v>
      </c>
      <c r="BY240" s="102"/>
      <c r="BZ240" s="103"/>
      <c r="CA240" s="106"/>
      <c r="CB240" s="41"/>
      <c r="CC240" s="42"/>
      <c r="CD240" s="226" t="str">
        <f t="shared" si="732"/>
        <v>Peatland Restoration</v>
      </c>
      <c r="CE240" s="102"/>
      <c r="CF240" s="103"/>
      <c r="CG240" s="106"/>
      <c r="CH240" s="41"/>
      <c r="CI240" s="42"/>
      <c r="CJ240" s="176"/>
      <c r="CK240" s="226"/>
      <c r="CL240" s="102"/>
      <c r="CM240" s="103"/>
      <c r="CN240" s="106"/>
      <c r="CO240" s="41"/>
      <c r="CP240" s="42"/>
      <c r="CQ240" s="226"/>
      <c r="CR240" s="125"/>
      <c r="CS240" s="126"/>
      <c r="CT240" s="113"/>
      <c r="CU240" s="51"/>
      <c r="CV240" s="52"/>
      <c r="CW240" s="226"/>
      <c r="CX240" s="125"/>
      <c r="CY240" s="126"/>
      <c r="CZ240" s="113"/>
      <c r="DA240" s="51"/>
      <c r="DB240" s="52"/>
      <c r="DC240" s="226"/>
      <c r="DD240" s="125"/>
      <c r="DE240" s="126"/>
      <c r="DF240" s="113"/>
      <c r="DG240" s="51"/>
      <c r="DH240" s="52"/>
      <c r="DI240" s="226"/>
      <c r="DJ240" s="125"/>
      <c r="DK240" s="126"/>
      <c r="DL240" s="113"/>
      <c r="DM240" s="51"/>
      <c r="DN240" s="52"/>
      <c r="DO240" s="226"/>
      <c r="DP240" s="102"/>
      <c r="DQ240" s="103"/>
      <c r="DR240" s="106"/>
      <c r="DS240" s="41"/>
      <c r="DT240" s="42"/>
      <c r="DU240" s="226"/>
      <c r="DV240" s="102"/>
      <c r="DW240" s="103"/>
      <c r="DX240" s="106"/>
      <c r="DY240" s="41"/>
      <c r="DZ240" s="42"/>
      <c r="EA240" s="176">
        <f t="shared" si="690"/>
        <v>0</v>
      </c>
      <c r="EB240" s="226"/>
      <c r="EC240" s="125"/>
      <c r="ED240" s="126"/>
      <c r="EE240" s="113"/>
      <c r="EF240" s="51"/>
      <c r="EG240" s="52"/>
      <c r="EH240" s="226"/>
      <c r="EI240" s="125"/>
      <c r="EJ240" s="126"/>
      <c r="EK240" s="113"/>
      <c r="EL240" s="51"/>
      <c r="EM240" s="52"/>
      <c r="EN240" s="226"/>
      <c r="EO240" s="125"/>
      <c r="EP240" s="126"/>
      <c r="EQ240" s="113"/>
      <c r="ER240" s="51"/>
      <c r="ES240" s="52"/>
      <c r="ET240" s="226"/>
      <c r="EU240" s="102"/>
      <c r="EV240" s="103"/>
      <c r="EW240" s="106"/>
      <c r="EX240" s="41"/>
      <c r="EY240" s="42"/>
      <c r="EZ240" s="226"/>
      <c r="FA240" s="125"/>
      <c r="FB240" s="126"/>
      <c r="FC240" s="113"/>
      <c r="FD240" s="51"/>
      <c r="FE240" s="52"/>
      <c r="FF240" s="226"/>
      <c r="FG240" s="102"/>
      <c r="FH240" s="103"/>
      <c r="FI240" s="106"/>
      <c r="FJ240" s="41"/>
      <c r="FK240" s="42"/>
      <c r="FL240" s="226"/>
      <c r="FM240" s="102"/>
      <c r="FN240" s="103"/>
      <c r="FO240" s="106"/>
      <c r="FP240" s="41"/>
      <c r="FQ240" s="42"/>
      <c r="FR240" s="176">
        <f t="shared" si="689"/>
        <v>0</v>
      </c>
      <c r="FS240" s="34"/>
      <c r="FT240" s="34"/>
      <c r="FU240" s="34"/>
      <c r="FV240" s="33"/>
      <c r="FW240" s="37"/>
    </row>
    <row r="241" spans="1:179" ht="12.6" customHeight="1">
      <c r="A241" s="1094"/>
      <c r="B241" s="222" t="s">
        <v>551</v>
      </c>
      <c r="C241" s="226" t="str">
        <f t="shared" si="719"/>
        <v>Mangrove Restoration</v>
      </c>
      <c r="D241" s="99"/>
      <c r="E241" s="100"/>
      <c r="F241" s="104"/>
      <c r="G241" s="55"/>
      <c r="H241" s="56"/>
      <c r="I241" s="226" t="str">
        <f t="shared" si="720"/>
        <v>Mangrove Restoration</v>
      </c>
      <c r="J241" s="99"/>
      <c r="K241" s="100"/>
      <c r="L241" s="104"/>
      <c r="M241" s="55"/>
      <c r="N241" s="56"/>
      <c r="O241" s="226" t="str">
        <f t="shared" si="721"/>
        <v>Mangrove Restoration</v>
      </c>
      <c r="P241" s="99"/>
      <c r="Q241" s="100"/>
      <c r="R241" s="104"/>
      <c r="S241" s="55"/>
      <c r="T241" s="56"/>
      <c r="U241" s="226" t="str">
        <f t="shared" si="722"/>
        <v>Mangrove Restoration</v>
      </c>
      <c r="V241" s="99"/>
      <c r="W241" s="100"/>
      <c r="X241" s="104"/>
      <c r="Y241" s="55"/>
      <c r="Z241" s="56"/>
      <c r="AA241" s="226" t="str">
        <f t="shared" si="723"/>
        <v>Mangrove Restoration</v>
      </c>
      <c r="AB241" s="99"/>
      <c r="AC241" s="100"/>
      <c r="AD241" s="104"/>
      <c r="AE241" s="55"/>
      <c r="AF241" s="56"/>
      <c r="AG241" s="226" t="str">
        <f t="shared" si="724"/>
        <v>Mangrove Restoration</v>
      </c>
      <c r="AH241" s="99"/>
      <c r="AI241" s="100"/>
      <c r="AJ241" s="104"/>
      <c r="AK241" s="55"/>
      <c r="AL241" s="56"/>
      <c r="AM241" s="226" t="str">
        <f t="shared" si="725"/>
        <v>Mangrove Restoration</v>
      </c>
      <c r="AN241" s="99"/>
      <c r="AO241" s="100"/>
      <c r="AP241" s="104"/>
      <c r="AQ241" s="55"/>
      <c r="AR241" s="56"/>
      <c r="AS241" s="176"/>
      <c r="AT241" s="226" t="str">
        <f t="shared" si="726"/>
        <v>Mangrove Restoration</v>
      </c>
      <c r="AU241" s="102"/>
      <c r="AV241" s="103"/>
      <c r="AW241" s="106"/>
      <c r="AX241" s="41"/>
      <c r="AY241" s="42"/>
      <c r="AZ241" s="226" t="str">
        <f t="shared" si="727"/>
        <v>Mangrove Restoration</v>
      </c>
      <c r="BA241" s="102"/>
      <c r="BB241" s="103"/>
      <c r="BC241" s="106"/>
      <c r="BD241" s="41"/>
      <c r="BE241" s="42"/>
      <c r="BF241" s="226" t="str">
        <f t="shared" si="728"/>
        <v>Mangrove Restoration</v>
      </c>
      <c r="BG241" s="102"/>
      <c r="BH241" s="103"/>
      <c r="BI241" s="106"/>
      <c r="BJ241" s="41"/>
      <c r="BK241" s="42"/>
      <c r="BL241" s="226" t="str">
        <f t="shared" si="729"/>
        <v>Mangrove Restoration</v>
      </c>
      <c r="BM241" s="102"/>
      <c r="BN241" s="103"/>
      <c r="BO241" s="106"/>
      <c r="BP241" s="41"/>
      <c r="BQ241" s="42"/>
      <c r="BR241" s="226" t="str">
        <f t="shared" si="730"/>
        <v>Mangrove Restoration</v>
      </c>
      <c r="BS241" s="102"/>
      <c r="BT241" s="103"/>
      <c r="BU241" s="106"/>
      <c r="BV241" s="41"/>
      <c r="BW241" s="42"/>
      <c r="BX241" s="226" t="str">
        <f t="shared" si="731"/>
        <v>Mangrove Restoration</v>
      </c>
      <c r="BY241" s="102"/>
      <c r="BZ241" s="103"/>
      <c r="CA241" s="106"/>
      <c r="CB241" s="41"/>
      <c r="CC241" s="42"/>
      <c r="CD241" s="226" t="str">
        <f t="shared" si="732"/>
        <v>Mangrove Restoration</v>
      </c>
      <c r="CE241" s="102"/>
      <c r="CF241" s="103"/>
      <c r="CG241" s="106"/>
      <c r="CH241" s="41"/>
      <c r="CI241" s="42"/>
      <c r="CJ241" s="176"/>
      <c r="CK241" s="226"/>
      <c r="CL241" s="102"/>
      <c r="CM241" s="103"/>
      <c r="CN241" s="106"/>
      <c r="CO241" s="41"/>
      <c r="CP241" s="42"/>
      <c r="CQ241" s="226"/>
      <c r="CR241" s="125"/>
      <c r="CS241" s="126"/>
      <c r="CT241" s="113"/>
      <c r="CU241" s="51"/>
      <c r="CV241" s="52"/>
      <c r="CW241" s="226"/>
      <c r="CX241" s="125"/>
      <c r="CY241" s="126"/>
      <c r="CZ241" s="113"/>
      <c r="DA241" s="51"/>
      <c r="DB241" s="52"/>
      <c r="DC241" s="226"/>
      <c r="DD241" s="125"/>
      <c r="DE241" s="126"/>
      <c r="DF241" s="113"/>
      <c r="DG241" s="51"/>
      <c r="DH241" s="52"/>
      <c r="DI241" s="226"/>
      <c r="DJ241" s="125"/>
      <c r="DK241" s="126"/>
      <c r="DL241" s="113"/>
      <c r="DM241" s="51"/>
      <c r="DN241" s="52"/>
      <c r="DO241" s="226"/>
      <c r="DP241" s="102"/>
      <c r="DQ241" s="103"/>
      <c r="DR241" s="106"/>
      <c r="DS241" s="41"/>
      <c r="DT241" s="42"/>
      <c r="DU241" s="226"/>
      <c r="DV241" s="102"/>
      <c r="DW241" s="103"/>
      <c r="DX241" s="106"/>
      <c r="DY241" s="41"/>
      <c r="DZ241" s="42"/>
      <c r="EA241" s="176">
        <f t="shared" si="690"/>
        <v>0</v>
      </c>
      <c r="EB241" s="226"/>
      <c r="EC241" s="125"/>
      <c r="ED241" s="126"/>
      <c r="EE241" s="113"/>
      <c r="EF241" s="51"/>
      <c r="EG241" s="52"/>
      <c r="EH241" s="226"/>
      <c r="EI241" s="125"/>
      <c r="EJ241" s="126"/>
      <c r="EK241" s="113"/>
      <c r="EL241" s="51"/>
      <c r="EM241" s="52"/>
      <c r="EN241" s="226"/>
      <c r="EO241" s="125"/>
      <c r="EP241" s="126"/>
      <c r="EQ241" s="113"/>
      <c r="ER241" s="51"/>
      <c r="ES241" s="52"/>
      <c r="ET241" s="226"/>
      <c r="EU241" s="102"/>
      <c r="EV241" s="103"/>
      <c r="EW241" s="106"/>
      <c r="EX241" s="41"/>
      <c r="EY241" s="42"/>
      <c r="EZ241" s="226"/>
      <c r="FA241" s="125"/>
      <c r="FB241" s="126"/>
      <c r="FC241" s="113"/>
      <c r="FD241" s="51"/>
      <c r="FE241" s="52"/>
      <c r="FF241" s="226"/>
      <c r="FG241" s="102"/>
      <c r="FH241" s="103"/>
      <c r="FI241" s="106"/>
      <c r="FJ241" s="41"/>
      <c r="FK241" s="42"/>
      <c r="FL241" s="226"/>
      <c r="FM241" s="102"/>
      <c r="FN241" s="103"/>
      <c r="FO241" s="106"/>
      <c r="FP241" s="41"/>
      <c r="FQ241" s="42"/>
      <c r="FR241" s="176">
        <f t="shared" si="689"/>
        <v>0</v>
      </c>
      <c r="FS241" s="34"/>
      <c r="FT241" s="34"/>
      <c r="FU241" s="34"/>
      <c r="FV241" s="33"/>
      <c r="FW241" s="37"/>
    </row>
    <row r="242" spans="1:179" ht="12.6" customHeight="1">
      <c r="A242" s="1094"/>
      <c r="B242" s="195" t="s">
        <v>91</v>
      </c>
      <c r="C242" s="226" t="str">
        <f t="shared" si="719"/>
        <v>Tropical Forest Restoration</v>
      </c>
      <c r="D242" s="120"/>
      <c r="E242" s="100"/>
      <c r="F242" s="104"/>
      <c r="G242" s="54"/>
      <c r="H242" s="56"/>
      <c r="I242" s="226" t="str">
        <f t="shared" si="720"/>
        <v>Tropical Forest Restoration</v>
      </c>
      <c r="J242" s="101"/>
      <c r="K242" s="100"/>
      <c r="L242" s="104"/>
      <c r="M242" s="54"/>
      <c r="N242" s="56"/>
      <c r="O242" s="226" t="str">
        <f t="shared" si="721"/>
        <v>Tropical Forest Restoration</v>
      </c>
      <c r="P242" s="101"/>
      <c r="Q242" s="100"/>
      <c r="R242" s="104"/>
      <c r="S242" s="54"/>
      <c r="T242" s="56"/>
      <c r="U242" s="226" t="str">
        <f t="shared" si="722"/>
        <v>Tropical Forest Restoration</v>
      </c>
      <c r="V242" s="101"/>
      <c r="W242" s="100"/>
      <c r="X242" s="104"/>
      <c r="Y242" s="54"/>
      <c r="Z242" s="56"/>
      <c r="AA242" s="226" t="str">
        <f t="shared" si="723"/>
        <v>Tropical Forest Restoration</v>
      </c>
      <c r="AB242" s="101"/>
      <c r="AC242" s="100"/>
      <c r="AD242" s="104"/>
      <c r="AE242" s="54"/>
      <c r="AF242" s="56"/>
      <c r="AG242" s="226" t="str">
        <f t="shared" si="724"/>
        <v>Tropical Forest Restoration</v>
      </c>
      <c r="AH242" s="101"/>
      <c r="AI242" s="100"/>
      <c r="AJ242" s="104"/>
      <c r="AK242" s="54"/>
      <c r="AL242" s="56"/>
      <c r="AM242" s="226" t="str">
        <f t="shared" si="725"/>
        <v>Tropical Forest Restoration</v>
      </c>
      <c r="AN242" s="101"/>
      <c r="AO242" s="100"/>
      <c r="AP242" s="104"/>
      <c r="AQ242" s="54"/>
      <c r="AR242" s="56"/>
      <c r="AS242" s="176">
        <f>SUM(E242+K242+Q242+W242+AC242+AI242+AO242)+SUM(H242+N242+T242+Z242+AF242+AL242+AR242)</f>
        <v>0</v>
      </c>
      <c r="AT242" s="226" t="str">
        <f t="shared" si="726"/>
        <v>Tropical Forest Restoration</v>
      </c>
      <c r="AU242" s="100"/>
      <c r="AV242" s="100"/>
      <c r="AW242" s="104"/>
      <c r="AX242" s="55"/>
      <c r="AY242" s="56"/>
      <c r="AZ242" s="226" t="str">
        <f t="shared" si="727"/>
        <v>Tropical Forest Restoration</v>
      </c>
      <c r="BA242" s="100"/>
      <c r="BB242" s="100"/>
      <c r="BC242" s="104"/>
      <c r="BD242" s="55"/>
      <c r="BE242" s="56"/>
      <c r="BF242" s="226" t="str">
        <f t="shared" si="728"/>
        <v>Tropical Forest Restoration</v>
      </c>
      <c r="BG242" s="100"/>
      <c r="BH242" s="100"/>
      <c r="BI242" s="104"/>
      <c r="BJ242" s="55"/>
      <c r="BK242" s="56"/>
      <c r="BL242" s="226" t="str">
        <f t="shared" si="729"/>
        <v>Tropical Forest Restoration</v>
      </c>
      <c r="BM242" s="100"/>
      <c r="BN242" s="100"/>
      <c r="BO242" s="104"/>
      <c r="BP242" s="55"/>
      <c r="BQ242" s="56"/>
      <c r="BR242" s="226" t="str">
        <f t="shared" si="730"/>
        <v>Tropical Forest Restoration</v>
      </c>
      <c r="BS242" s="100"/>
      <c r="BT242" s="100"/>
      <c r="BU242" s="104"/>
      <c r="BV242" s="55"/>
      <c r="BW242" s="56"/>
      <c r="BX242" s="226" t="str">
        <f t="shared" si="731"/>
        <v>Tropical Forest Restoration</v>
      </c>
      <c r="BY242" s="100"/>
      <c r="BZ242" s="100"/>
      <c r="CA242" s="104"/>
      <c r="CB242" s="55"/>
      <c r="CC242" s="56"/>
      <c r="CD242" s="226" t="str">
        <f t="shared" si="732"/>
        <v>Tropical Forest Restoration</v>
      </c>
      <c r="CE242" s="100"/>
      <c r="CF242" s="100"/>
      <c r="CG242" s="104"/>
      <c r="CH242" s="55"/>
      <c r="CI242" s="56"/>
      <c r="CJ242" s="176">
        <f t="shared" ref="CJ242:CJ247" si="733">SUM(AV242+BB242+BH242+BN242+BT242+BZ242+CF242)+SUM(AY242+BE242+BK242+BQ242+BW242+CC242+CI242)</f>
        <v>0</v>
      </c>
      <c r="CK242" s="226" t="str">
        <f t="shared" ref="CK242:CK247" si="734">$B242</f>
        <v>Tropical Forest Restoration</v>
      </c>
      <c r="CL242" s="100"/>
      <c r="CM242" s="100"/>
      <c r="CN242" s="104"/>
      <c r="CO242" s="55"/>
      <c r="CP242" s="56"/>
      <c r="CQ242" s="226" t="str">
        <f t="shared" ref="CQ242:CQ247" si="735">$B242</f>
        <v>Tropical Forest Restoration</v>
      </c>
      <c r="CR242" s="100"/>
      <c r="CS242" s="100"/>
      <c r="CT242" s="104"/>
      <c r="CU242" s="55"/>
      <c r="CV242" s="56"/>
      <c r="CW242" s="226" t="str">
        <f t="shared" ref="CW242:CW247" si="736">$B242</f>
        <v>Tropical Forest Restoration</v>
      </c>
      <c r="CX242" s="103"/>
      <c r="CY242" s="103"/>
      <c r="CZ242" s="106"/>
      <c r="DA242" s="41"/>
      <c r="DB242" s="42"/>
      <c r="DC242" s="226" t="str">
        <f t="shared" ref="DC242:DC247" si="737">$B242</f>
        <v>Tropical Forest Restoration</v>
      </c>
      <c r="DD242" s="103"/>
      <c r="DE242" s="103"/>
      <c r="DF242" s="106"/>
      <c r="DG242" s="41"/>
      <c r="DH242" s="42"/>
      <c r="DI242" s="226" t="str">
        <f t="shared" ref="DI242:DI247" si="738">$B242</f>
        <v>Tropical Forest Restoration</v>
      </c>
      <c r="DJ242" s="100"/>
      <c r="DK242" s="100"/>
      <c r="DL242" s="104"/>
      <c r="DM242" s="55"/>
      <c r="DN242" s="56"/>
      <c r="DO242" s="226" t="str">
        <f t="shared" ref="DO242:DO247" si="739">$B242</f>
        <v>Tropical Forest Restoration</v>
      </c>
      <c r="DP242" s="103"/>
      <c r="DQ242" s="103"/>
      <c r="DR242" s="106"/>
      <c r="DS242" s="41"/>
      <c r="DT242" s="42"/>
      <c r="DU242" s="226" t="str">
        <f t="shared" ref="DU242:DU247" si="740">$B242</f>
        <v>Tropical Forest Restoration</v>
      </c>
      <c r="DV242" s="103"/>
      <c r="DW242" s="103"/>
      <c r="DX242" s="106"/>
      <c r="DY242" s="41"/>
      <c r="DZ242" s="42"/>
      <c r="EA242" s="176">
        <f t="shared" si="690"/>
        <v>0</v>
      </c>
      <c r="EB242" s="226" t="str">
        <f t="shared" ref="EB242:EB247" si="741">$B242</f>
        <v>Tropical Forest Restoration</v>
      </c>
      <c r="EC242" s="100"/>
      <c r="ED242" s="100"/>
      <c r="EE242" s="104"/>
      <c r="EF242" s="55"/>
      <c r="EG242" s="56"/>
      <c r="EH242" s="226" t="str">
        <f t="shared" ref="EH242:EH247" si="742">$B242</f>
        <v>Tropical Forest Restoration</v>
      </c>
      <c r="EI242" s="100"/>
      <c r="EJ242" s="100"/>
      <c r="EK242" s="104"/>
      <c r="EL242" s="55"/>
      <c r="EM242" s="56"/>
      <c r="EN242" s="226" t="str">
        <f t="shared" ref="EN242:EN247" si="743">$B242</f>
        <v>Tropical Forest Restoration</v>
      </c>
      <c r="EO242" s="103"/>
      <c r="EP242" s="103"/>
      <c r="EQ242" s="106"/>
      <c r="ER242" s="41"/>
      <c r="ES242" s="42"/>
      <c r="ET242" s="226" t="str">
        <f t="shared" ref="ET242:ET247" si="744">$B242</f>
        <v>Tropical Forest Restoration</v>
      </c>
      <c r="EU242" s="103"/>
      <c r="EV242" s="103"/>
      <c r="EW242" s="106"/>
      <c r="EX242" s="41"/>
      <c r="EY242" s="42"/>
      <c r="EZ242" s="226" t="str">
        <f t="shared" ref="EZ242:EZ247" si="745">$B242</f>
        <v>Tropical Forest Restoration</v>
      </c>
      <c r="FA242" s="100"/>
      <c r="FB242" s="100"/>
      <c r="FC242" s="104"/>
      <c r="FD242" s="55"/>
      <c r="FE242" s="56"/>
      <c r="FF242" s="226" t="str">
        <f t="shared" ref="FF242:FF247" si="746">$B242</f>
        <v>Tropical Forest Restoration</v>
      </c>
      <c r="FG242" s="103"/>
      <c r="FH242" s="103"/>
      <c r="FI242" s="106"/>
      <c r="FJ242" s="41"/>
      <c r="FK242" s="42"/>
      <c r="FL242" s="226" t="str">
        <f t="shared" ref="FL242:FL247" si="747">$B242</f>
        <v>Tropical Forest Restoration</v>
      </c>
      <c r="FM242" s="103"/>
      <c r="FN242" s="103"/>
      <c r="FO242" s="106"/>
      <c r="FP242" s="41"/>
      <c r="FQ242" s="42"/>
      <c r="FR242" s="176">
        <f t="shared" si="689"/>
        <v>0</v>
      </c>
      <c r="FS242" s="32"/>
      <c r="FT242" s="34"/>
      <c r="FU242" s="34"/>
      <c r="FV242" s="38"/>
      <c r="FW242" s="37"/>
    </row>
    <row r="243" spans="1:179" ht="12.6" customHeight="1">
      <c r="A243" s="1094"/>
      <c r="B243" s="195" t="s">
        <v>92</v>
      </c>
      <c r="C243" s="226" t="str">
        <f t="shared" si="719"/>
        <v>Temperate Forest Restoration</v>
      </c>
      <c r="D243" s="120"/>
      <c r="E243" s="100"/>
      <c r="F243" s="104"/>
      <c r="G243" s="54"/>
      <c r="H243" s="56"/>
      <c r="I243" s="226" t="str">
        <f t="shared" si="720"/>
        <v>Temperate Forest Restoration</v>
      </c>
      <c r="J243" s="101"/>
      <c r="K243" s="100"/>
      <c r="L243" s="104"/>
      <c r="M243" s="54"/>
      <c r="N243" s="56"/>
      <c r="O243" s="226" t="str">
        <f t="shared" si="721"/>
        <v>Temperate Forest Restoration</v>
      </c>
      <c r="P243" s="101"/>
      <c r="Q243" s="100"/>
      <c r="R243" s="104"/>
      <c r="S243" s="54"/>
      <c r="T243" s="56"/>
      <c r="U243" s="226" t="str">
        <f t="shared" si="722"/>
        <v>Temperate Forest Restoration</v>
      </c>
      <c r="V243" s="101"/>
      <c r="W243" s="100"/>
      <c r="X243" s="104"/>
      <c r="Y243" s="54"/>
      <c r="Z243" s="56"/>
      <c r="AA243" s="226" t="str">
        <f t="shared" si="723"/>
        <v>Temperate Forest Restoration</v>
      </c>
      <c r="AB243" s="101"/>
      <c r="AC243" s="100"/>
      <c r="AD243" s="104"/>
      <c r="AE243" s="54"/>
      <c r="AF243" s="56"/>
      <c r="AG243" s="226" t="str">
        <f t="shared" si="724"/>
        <v>Temperate Forest Restoration</v>
      </c>
      <c r="AH243" s="101"/>
      <c r="AI243" s="100"/>
      <c r="AJ243" s="104"/>
      <c r="AK243" s="54"/>
      <c r="AL243" s="56"/>
      <c r="AM243" s="226" t="str">
        <f t="shared" si="725"/>
        <v>Temperate Forest Restoration</v>
      </c>
      <c r="AN243" s="101"/>
      <c r="AO243" s="100"/>
      <c r="AP243" s="104"/>
      <c r="AQ243" s="54"/>
      <c r="AR243" s="56"/>
      <c r="AS243" s="176">
        <f>SUM(E243+K243+Q243+W243+AC243+AI243+AO243)+SUM(H243+N243+T243+Z243+AF243+AL243+AR243)</f>
        <v>0</v>
      </c>
      <c r="AT243" s="226" t="str">
        <f t="shared" si="726"/>
        <v>Temperate Forest Restoration</v>
      </c>
      <c r="AU243" s="100"/>
      <c r="AV243" s="100"/>
      <c r="AW243" s="104"/>
      <c r="AX243" s="55"/>
      <c r="AY243" s="56"/>
      <c r="AZ243" s="226" t="str">
        <f t="shared" si="727"/>
        <v>Temperate Forest Restoration</v>
      </c>
      <c r="BA243" s="100"/>
      <c r="BB243" s="100"/>
      <c r="BC243" s="104"/>
      <c r="BD243" s="55"/>
      <c r="BE243" s="56"/>
      <c r="BF243" s="226" t="str">
        <f t="shared" si="728"/>
        <v>Temperate Forest Restoration</v>
      </c>
      <c r="BG243" s="100"/>
      <c r="BH243" s="100"/>
      <c r="BI243" s="104"/>
      <c r="BJ243" s="55"/>
      <c r="BK243" s="56"/>
      <c r="BL243" s="226" t="str">
        <f t="shared" si="729"/>
        <v>Temperate Forest Restoration</v>
      </c>
      <c r="BM243" s="100"/>
      <c r="BN243" s="100"/>
      <c r="BO243" s="104"/>
      <c r="BP243" s="55"/>
      <c r="BQ243" s="56"/>
      <c r="BR243" s="226" t="str">
        <f t="shared" si="730"/>
        <v>Temperate Forest Restoration</v>
      </c>
      <c r="BS243" s="100"/>
      <c r="BT243" s="100"/>
      <c r="BU243" s="104"/>
      <c r="BV243" s="55"/>
      <c r="BW243" s="56"/>
      <c r="BX243" s="226" t="str">
        <f t="shared" si="731"/>
        <v>Temperate Forest Restoration</v>
      </c>
      <c r="BY243" s="100"/>
      <c r="BZ243" s="100"/>
      <c r="CA243" s="104"/>
      <c r="CB243" s="55"/>
      <c r="CC243" s="56"/>
      <c r="CD243" s="226" t="str">
        <f t="shared" si="732"/>
        <v>Temperate Forest Restoration</v>
      </c>
      <c r="CE243" s="100"/>
      <c r="CF243" s="100"/>
      <c r="CG243" s="104"/>
      <c r="CH243" s="55"/>
      <c r="CI243" s="56"/>
      <c r="CJ243" s="176">
        <f t="shared" si="733"/>
        <v>0</v>
      </c>
      <c r="CK243" s="226" t="str">
        <f t="shared" si="734"/>
        <v>Temperate Forest Restoration</v>
      </c>
      <c r="CL243" s="100"/>
      <c r="CM243" s="100"/>
      <c r="CN243" s="104"/>
      <c r="CO243" s="55"/>
      <c r="CP243" s="56"/>
      <c r="CQ243" s="226" t="str">
        <f t="shared" si="735"/>
        <v>Temperate Forest Restoration</v>
      </c>
      <c r="CR243" s="100"/>
      <c r="CS243" s="100"/>
      <c r="CT243" s="104"/>
      <c r="CU243" s="55"/>
      <c r="CV243" s="56"/>
      <c r="CW243" s="226" t="str">
        <f t="shared" si="736"/>
        <v>Temperate Forest Restoration</v>
      </c>
      <c r="CX243" s="103"/>
      <c r="CY243" s="103"/>
      <c r="CZ243" s="106"/>
      <c r="DA243" s="41"/>
      <c r="DB243" s="42"/>
      <c r="DC243" s="226" t="str">
        <f t="shared" si="737"/>
        <v>Temperate Forest Restoration</v>
      </c>
      <c r="DD243" s="103"/>
      <c r="DE243" s="103"/>
      <c r="DF243" s="106"/>
      <c r="DG243" s="41"/>
      <c r="DH243" s="42"/>
      <c r="DI243" s="226" t="str">
        <f t="shared" si="738"/>
        <v>Temperate Forest Restoration</v>
      </c>
      <c r="DJ243" s="100"/>
      <c r="DK243" s="100"/>
      <c r="DL243" s="104"/>
      <c r="DM243" s="55"/>
      <c r="DN243" s="56"/>
      <c r="DO243" s="226" t="str">
        <f t="shared" si="739"/>
        <v>Temperate Forest Restoration</v>
      </c>
      <c r="DP243" s="103"/>
      <c r="DQ243" s="103"/>
      <c r="DR243" s="106"/>
      <c r="DS243" s="41"/>
      <c r="DT243" s="42"/>
      <c r="DU243" s="226" t="str">
        <f t="shared" si="740"/>
        <v>Temperate Forest Restoration</v>
      </c>
      <c r="DV243" s="103"/>
      <c r="DW243" s="103"/>
      <c r="DX243" s="106"/>
      <c r="DY243" s="41"/>
      <c r="DZ243" s="42"/>
      <c r="EA243" s="176">
        <f t="shared" si="690"/>
        <v>0</v>
      </c>
      <c r="EB243" s="226" t="str">
        <f t="shared" si="741"/>
        <v>Temperate Forest Restoration</v>
      </c>
      <c r="EC243" s="100"/>
      <c r="ED243" s="100"/>
      <c r="EE243" s="104"/>
      <c r="EF243" s="55"/>
      <c r="EG243" s="56"/>
      <c r="EH243" s="226" t="str">
        <f t="shared" si="742"/>
        <v>Temperate Forest Restoration</v>
      </c>
      <c r="EI243" s="100"/>
      <c r="EJ243" s="100"/>
      <c r="EK243" s="104"/>
      <c r="EL243" s="55"/>
      <c r="EM243" s="56"/>
      <c r="EN243" s="226" t="str">
        <f t="shared" si="743"/>
        <v>Temperate Forest Restoration</v>
      </c>
      <c r="EO243" s="103"/>
      <c r="EP243" s="103"/>
      <c r="EQ243" s="106"/>
      <c r="ER243" s="41"/>
      <c r="ES243" s="42"/>
      <c r="ET243" s="226" t="str">
        <f t="shared" si="744"/>
        <v>Temperate Forest Restoration</v>
      </c>
      <c r="EU243" s="103"/>
      <c r="EV243" s="103"/>
      <c r="EW243" s="106"/>
      <c r="EX243" s="41"/>
      <c r="EY243" s="42"/>
      <c r="EZ243" s="226" t="str">
        <f t="shared" si="745"/>
        <v>Temperate Forest Restoration</v>
      </c>
      <c r="FA243" s="100"/>
      <c r="FB243" s="100"/>
      <c r="FC243" s="104"/>
      <c r="FD243" s="55"/>
      <c r="FE243" s="56"/>
      <c r="FF243" s="226" t="str">
        <f t="shared" si="746"/>
        <v>Temperate Forest Restoration</v>
      </c>
      <c r="FG243" s="103"/>
      <c r="FH243" s="103"/>
      <c r="FI243" s="106"/>
      <c r="FJ243" s="41"/>
      <c r="FK243" s="42"/>
      <c r="FL243" s="226" t="str">
        <f t="shared" si="747"/>
        <v>Temperate Forest Restoration</v>
      </c>
      <c r="FM243" s="103"/>
      <c r="FN243" s="103"/>
      <c r="FO243" s="106"/>
      <c r="FP243" s="41"/>
      <c r="FQ243" s="42"/>
      <c r="FR243" s="176">
        <f t="shared" si="689"/>
        <v>0</v>
      </c>
      <c r="FS243" s="32"/>
      <c r="FT243" s="34"/>
      <c r="FU243" s="34"/>
      <c r="FV243" s="38"/>
      <c r="FW243" s="37"/>
    </row>
    <row r="244" spans="1:179" ht="12.6" customHeight="1">
      <c r="A244" s="1094"/>
      <c r="B244" s="195" t="s">
        <v>93</v>
      </c>
      <c r="C244" s="226" t="str">
        <f t="shared" si="719"/>
        <v>Afforestation</v>
      </c>
      <c r="D244" s="101"/>
      <c r="E244" s="100"/>
      <c r="F244" s="104"/>
      <c r="G244" s="54"/>
      <c r="H244" s="56"/>
      <c r="I244" s="226" t="str">
        <f t="shared" si="720"/>
        <v>Afforestation</v>
      </c>
      <c r="J244" s="101"/>
      <c r="K244" s="100"/>
      <c r="L244" s="104"/>
      <c r="M244" s="54"/>
      <c r="N244" s="56"/>
      <c r="O244" s="226" t="str">
        <f t="shared" si="721"/>
        <v>Afforestation</v>
      </c>
      <c r="P244" s="101"/>
      <c r="Q244" s="100"/>
      <c r="R244" s="104"/>
      <c r="S244" s="54"/>
      <c r="T244" s="56"/>
      <c r="U244" s="226" t="str">
        <f t="shared" si="722"/>
        <v>Afforestation</v>
      </c>
      <c r="V244" s="101"/>
      <c r="W244" s="100"/>
      <c r="X244" s="104"/>
      <c r="Y244" s="54"/>
      <c r="Z244" s="56"/>
      <c r="AA244" s="226" t="str">
        <f t="shared" si="723"/>
        <v>Afforestation</v>
      </c>
      <c r="AB244" s="101"/>
      <c r="AC244" s="100"/>
      <c r="AD244" s="104"/>
      <c r="AE244" s="54"/>
      <c r="AF244" s="56"/>
      <c r="AG244" s="226" t="str">
        <f t="shared" si="724"/>
        <v>Afforestation</v>
      </c>
      <c r="AH244" s="101"/>
      <c r="AI244" s="100"/>
      <c r="AJ244" s="104"/>
      <c r="AK244" s="54"/>
      <c r="AL244" s="56"/>
      <c r="AM244" s="226" t="str">
        <f t="shared" si="725"/>
        <v>Afforestation</v>
      </c>
      <c r="AN244" s="101"/>
      <c r="AO244" s="100"/>
      <c r="AP244" s="104"/>
      <c r="AQ244" s="54"/>
      <c r="AR244" s="56"/>
      <c r="AS244" s="176">
        <f>SUM(E244+K244+Q244+W244+AC244+AI244+AO244)+SUM(H244+N244+T244+Z244+AF244+AL244+AR244)</f>
        <v>0</v>
      </c>
      <c r="AT244" s="226" t="str">
        <f t="shared" si="726"/>
        <v>Afforestation</v>
      </c>
      <c r="AU244" s="101"/>
      <c r="AV244" s="100"/>
      <c r="AW244" s="107"/>
      <c r="AX244" s="55"/>
      <c r="AY244" s="56"/>
      <c r="AZ244" s="226" t="str">
        <f t="shared" si="727"/>
        <v>Afforestation</v>
      </c>
      <c r="BA244" s="101"/>
      <c r="BB244" s="100"/>
      <c r="BC244" s="107"/>
      <c r="BD244" s="55"/>
      <c r="BE244" s="56"/>
      <c r="BF244" s="226" t="str">
        <f t="shared" si="728"/>
        <v>Afforestation</v>
      </c>
      <c r="BG244" s="101"/>
      <c r="BH244" s="100"/>
      <c r="BI244" s="107"/>
      <c r="BJ244" s="55"/>
      <c r="BK244" s="56"/>
      <c r="BL244" s="226" t="str">
        <f t="shared" si="729"/>
        <v>Afforestation</v>
      </c>
      <c r="BM244" s="101"/>
      <c r="BN244" s="100"/>
      <c r="BO244" s="104"/>
      <c r="BP244" s="55"/>
      <c r="BQ244" s="56"/>
      <c r="BR244" s="226" t="str">
        <f t="shared" si="730"/>
        <v>Afforestation</v>
      </c>
      <c r="BS244" s="101"/>
      <c r="BT244" s="100"/>
      <c r="BU244" s="104"/>
      <c r="BV244" s="55"/>
      <c r="BW244" s="56"/>
      <c r="BX244" s="226" t="str">
        <f t="shared" si="731"/>
        <v>Afforestation</v>
      </c>
      <c r="BY244" s="101"/>
      <c r="BZ244" s="100"/>
      <c r="CA244" s="104"/>
      <c r="CB244" s="55"/>
      <c r="CC244" s="56"/>
      <c r="CD244" s="226" t="str">
        <f t="shared" si="732"/>
        <v>Afforestation</v>
      </c>
      <c r="CE244" s="101"/>
      <c r="CF244" s="100"/>
      <c r="CG244" s="104"/>
      <c r="CH244" s="55"/>
      <c r="CI244" s="56"/>
      <c r="CJ244" s="176">
        <f t="shared" si="733"/>
        <v>0</v>
      </c>
      <c r="CK244" s="226" t="str">
        <f t="shared" si="734"/>
        <v>Afforestation</v>
      </c>
      <c r="CL244" s="101"/>
      <c r="CM244" s="100"/>
      <c r="CN244" s="107"/>
      <c r="CO244" s="55"/>
      <c r="CP244" s="56"/>
      <c r="CQ244" s="226" t="str">
        <f t="shared" si="735"/>
        <v>Afforestation</v>
      </c>
      <c r="CR244" s="101"/>
      <c r="CS244" s="100"/>
      <c r="CT244" s="107"/>
      <c r="CU244" s="55"/>
      <c r="CV244" s="56"/>
      <c r="CW244" s="226" t="str">
        <f t="shared" si="736"/>
        <v>Afforestation</v>
      </c>
      <c r="CX244" s="119"/>
      <c r="CY244" s="103"/>
      <c r="CZ244" s="109"/>
      <c r="DA244" s="41"/>
      <c r="DB244" s="42"/>
      <c r="DC244" s="226" t="str">
        <f t="shared" si="737"/>
        <v>Afforestation</v>
      </c>
      <c r="DD244" s="119"/>
      <c r="DE244" s="103"/>
      <c r="DF244" s="109"/>
      <c r="DG244" s="41"/>
      <c r="DH244" s="42"/>
      <c r="DI244" s="226" t="str">
        <f t="shared" si="738"/>
        <v>Afforestation</v>
      </c>
      <c r="DJ244" s="101"/>
      <c r="DK244" s="100"/>
      <c r="DL244" s="107"/>
      <c r="DM244" s="55"/>
      <c r="DN244" s="56"/>
      <c r="DO244" s="226" t="str">
        <f t="shared" si="739"/>
        <v>Afforestation</v>
      </c>
      <c r="DP244" s="119"/>
      <c r="DQ244" s="103"/>
      <c r="DR244" s="109"/>
      <c r="DS244" s="41"/>
      <c r="DT244" s="42"/>
      <c r="DU244" s="226" t="str">
        <f t="shared" si="740"/>
        <v>Afforestation</v>
      </c>
      <c r="DV244" s="119"/>
      <c r="DW244" s="103"/>
      <c r="DX244" s="109"/>
      <c r="DY244" s="41"/>
      <c r="DZ244" s="42"/>
      <c r="EA244" s="176">
        <f t="shared" si="690"/>
        <v>0</v>
      </c>
      <c r="EB244" s="226" t="str">
        <f t="shared" si="741"/>
        <v>Afforestation</v>
      </c>
      <c r="EC244" s="101"/>
      <c r="ED244" s="100"/>
      <c r="EE244" s="107"/>
      <c r="EF244" s="55"/>
      <c r="EG244" s="56"/>
      <c r="EH244" s="226" t="str">
        <f t="shared" si="742"/>
        <v>Afforestation</v>
      </c>
      <c r="EI244" s="101"/>
      <c r="EJ244" s="100"/>
      <c r="EK244" s="107"/>
      <c r="EL244" s="55"/>
      <c r="EM244" s="56"/>
      <c r="EN244" s="226" t="str">
        <f t="shared" si="743"/>
        <v>Afforestation</v>
      </c>
      <c r="EO244" s="119"/>
      <c r="EP244" s="103"/>
      <c r="EQ244" s="109"/>
      <c r="ER244" s="41"/>
      <c r="ES244" s="42"/>
      <c r="ET244" s="226" t="str">
        <f t="shared" si="744"/>
        <v>Afforestation</v>
      </c>
      <c r="EU244" s="119"/>
      <c r="EV244" s="103"/>
      <c r="EW244" s="109"/>
      <c r="EX244" s="41"/>
      <c r="EY244" s="42"/>
      <c r="EZ244" s="226" t="str">
        <f t="shared" si="745"/>
        <v>Afforestation</v>
      </c>
      <c r="FA244" s="101"/>
      <c r="FB244" s="100"/>
      <c r="FC244" s="107"/>
      <c r="FD244" s="55"/>
      <c r="FE244" s="56"/>
      <c r="FF244" s="226" t="str">
        <f t="shared" si="746"/>
        <v>Afforestation</v>
      </c>
      <c r="FG244" s="119"/>
      <c r="FH244" s="103"/>
      <c r="FI244" s="109"/>
      <c r="FJ244" s="41"/>
      <c r="FK244" s="42"/>
      <c r="FL244" s="226" t="str">
        <f t="shared" si="747"/>
        <v>Afforestation</v>
      </c>
      <c r="FM244" s="119"/>
      <c r="FN244" s="103"/>
      <c r="FO244" s="109"/>
      <c r="FP244" s="41"/>
      <c r="FQ244" s="42"/>
      <c r="FR244" s="176">
        <f t="shared" si="689"/>
        <v>0</v>
      </c>
      <c r="FS244" s="32"/>
      <c r="FT244" s="34"/>
      <c r="FU244" s="34"/>
      <c r="FV244" s="38"/>
      <c r="FW244" s="37"/>
    </row>
    <row r="245" spans="1:179" ht="12.6" customHeight="1">
      <c r="A245" s="1094"/>
      <c r="B245" s="195" t="s">
        <v>94</v>
      </c>
      <c r="C245" s="226" t="str">
        <f t="shared" si="719"/>
        <v>Bamboo</v>
      </c>
      <c r="D245" s="120"/>
      <c r="E245" s="100"/>
      <c r="F245" s="105"/>
      <c r="G245" s="54"/>
      <c r="H245" s="56"/>
      <c r="I245" s="226" t="str">
        <f t="shared" si="720"/>
        <v>Bamboo</v>
      </c>
      <c r="J245" s="120"/>
      <c r="K245" s="100"/>
      <c r="L245" s="105"/>
      <c r="M245" s="54"/>
      <c r="N245" s="56"/>
      <c r="O245" s="226" t="str">
        <f t="shared" si="721"/>
        <v>Bamboo</v>
      </c>
      <c r="P245" s="120"/>
      <c r="Q245" s="100"/>
      <c r="R245" s="105"/>
      <c r="S245" s="54"/>
      <c r="T245" s="56"/>
      <c r="U245" s="226" t="str">
        <f t="shared" si="722"/>
        <v>Bamboo</v>
      </c>
      <c r="V245" s="120"/>
      <c r="W245" s="100"/>
      <c r="X245" s="105"/>
      <c r="Y245" s="54"/>
      <c r="Z245" s="56"/>
      <c r="AA245" s="226" t="str">
        <f t="shared" si="723"/>
        <v>Bamboo</v>
      </c>
      <c r="AB245" s="120"/>
      <c r="AC245" s="100"/>
      <c r="AD245" s="105"/>
      <c r="AE245" s="54"/>
      <c r="AF245" s="56"/>
      <c r="AG245" s="226" t="str">
        <f t="shared" si="724"/>
        <v>Bamboo</v>
      </c>
      <c r="AH245" s="120"/>
      <c r="AI245" s="100"/>
      <c r="AJ245" s="105"/>
      <c r="AK245" s="54"/>
      <c r="AL245" s="56"/>
      <c r="AM245" s="226" t="str">
        <f t="shared" si="725"/>
        <v>Bamboo</v>
      </c>
      <c r="AN245" s="120"/>
      <c r="AO245" s="100"/>
      <c r="AP245" s="105"/>
      <c r="AQ245" s="54"/>
      <c r="AR245" s="56"/>
      <c r="AS245" s="176">
        <f>SUM(E245+K245+Q245+W245+AC245+AI245+AO245)+SUM(H245+N245+T245+Z245+AF245+AL245+AR245)</f>
        <v>0</v>
      </c>
      <c r="AT245" s="226" t="str">
        <f t="shared" si="726"/>
        <v>Bamboo</v>
      </c>
      <c r="AU245" s="101"/>
      <c r="AV245" s="100"/>
      <c r="AW245" s="104"/>
      <c r="AX245" s="55"/>
      <c r="AY245" s="56"/>
      <c r="AZ245" s="226" t="str">
        <f t="shared" si="727"/>
        <v>Bamboo</v>
      </c>
      <c r="BA245" s="101"/>
      <c r="BB245" s="100"/>
      <c r="BC245" s="104"/>
      <c r="BD245" s="55"/>
      <c r="BE245" s="56"/>
      <c r="BF245" s="226" t="str">
        <f t="shared" si="728"/>
        <v>Bamboo</v>
      </c>
      <c r="BG245" s="101"/>
      <c r="BH245" s="100"/>
      <c r="BI245" s="104"/>
      <c r="BJ245" s="55"/>
      <c r="BK245" s="56"/>
      <c r="BL245" s="226" t="str">
        <f t="shared" si="729"/>
        <v>Bamboo</v>
      </c>
      <c r="BM245" s="101"/>
      <c r="BN245" s="100"/>
      <c r="BO245" s="104"/>
      <c r="BP245" s="55"/>
      <c r="BQ245" s="56"/>
      <c r="BR245" s="226" t="str">
        <f t="shared" si="730"/>
        <v>Bamboo</v>
      </c>
      <c r="BS245" s="101"/>
      <c r="BT245" s="100"/>
      <c r="BU245" s="104"/>
      <c r="BV245" s="55"/>
      <c r="BW245" s="56"/>
      <c r="BX245" s="226" t="str">
        <f t="shared" si="731"/>
        <v>Bamboo</v>
      </c>
      <c r="BY245" s="101"/>
      <c r="BZ245" s="100"/>
      <c r="CA245" s="104"/>
      <c r="CB245" s="55"/>
      <c r="CC245" s="56"/>
      <c r="CD245" s="226" t="str">
        <f t="shared" si="732"/>
        <v>Bamboo</v>
      </c>
      <c r="CE245" s="101"/>
      <c r="CF245" s="100"/>
      <c r="CG245" s="104"/>
      <c r="CH245" s="55"/>
      <c r="CI245" s="56"/>
      <c r="CJ245" s="176">
        <f t="shared" si="733"/>
        <v>0</v>
      </c>
      <c r="CK245" s="226" t="str">
        <f t="shared" si="734"/>
        <v>Bamboo</v>
      </c>
      <c r="CL245" s="101"/>
      <c r="CM245" s="100"/>
      <c r="CN245" s="104"/>
      <c r="CO245" s="55"/>
      <c r="CP245" s="56"/>
      <c r="CQ245" s="226" t="str">
        <f t="shared" si="735"/>
        <v>Bamboo</v>
      </c>
      <c r="CR245" s="101"/>
      <c r="CS245" s="100"/>
      <c r="CT245" s="104"/>
      <c r="CU245" s="55"/>
      <c r="CV245" s="56"/>
      <c r="CW245" s="226" t="str">
        <f t="shared" si="736"/>
        <v>Bamboo</v>
      </c>
      <c r="CX245" s="119"/>
      <c r="CY245" s="103"/>
      <c r="CZ245" s="106"/>
      <c r="DA245" s="41"/>
      <c r="DB245" s="42"/>
      <c r="DC245" s="226" t="str">
        <f t="shared" si="737"/>
        <v>Bamboo</v>
      </c>
      <c r="DD245" s="119"/>
      <c r="DE245" s="103"/>
      <c r="DF245" s="106"/>
      <c r="DG245" s="41"/>
      <c r="DH245" s="42"/>
      <c r="DI245" s="226" t="str">
        <f t="shared" si="738"/>
        <v>Bamboo</v>
      </c>
      <c r="DJ245" s="101"/>
      <c r="DK245" s="100"/>
      <c r="DL245" s="104"/>
      <c r="DM245" s="55"/>
      <c r="DN245" s="56"/>
      <c r="DO245" s="226" t="str">
        <f t="shared" si="739"/>
        <v>Bamboo</v>
      </c>
      <c r="DP245" s="119"/>
      <c r="DQ245" s="103"/>
      <c r="DR245" s="106"/>
      <c r="DS245" s="41"/>
      <c r="DT245" s="42"/>
      <c r="DU245" s="226" t="str">
        <f t="shared" si="740"/>
        <v>Bamboo</v>
      </c>
      <c r="DV245" s="119"/>
      <c r="DW245" s="103"/>
      <c r="DX245" s="106"/>
      <c r="DY245" s="41"/>
      <c r="DZ245" s="42"/>
      <c r="EA245" s="176">
        <f t="shared" si="690"/>
        <v>0</v>
      </c>
      <c r="EB245" s="226" t="str">
        <f t="shared" si="741"/>
        <v>Bamboo</v>
      </c>
      <c r="EC245" s="101"/>
      <c r="ED245" s="100"/>
      <c r="EE245" s="104"/>
      <c r="EF245" s="55"/>
      <c r="EG245" s="56"/>
      <c r="EH245" s="226" t="str">
        <f t="shared" si="742"/>
        <v>Bamboo</v>
      </c>
      <c r="EI245" s="101"/>
      <c r="EJ245" s="100"/>
      <c r="EK245" s="104"/>
      <c r="EL245" s="55"/>
      <c r="EM245" s="56"/>
      <c r="EN245" s="226" t="str">
        <f t="shared" si="743"/>
        <v>Bamboo</v>
      </c>
      <c r="EO245" s="119"/>
      <c r="EP245" s="103"/>
      <c r="EQ245" s="106"/>
      <c r="ER245" s="41"/>
      <c r="ES245" s="42"/>
      <c r="ET245" s="226" t="str">
        <f t="shared" si="744"/>
        <v>Bamboo</v>
      </c>
      <c r="EU245" s="119"/>
      <c r="EV245" s="103"/>
      <c r="EW245" s="106"/>
      <c r="EX245" s="41"/>
      <c r="EY245" s="42"/>
      <c r="EZ245" s="226" t="str">
        <f t="shared" si="745"/>
        <v>Bamboo</v>
      </c>
      <c r="FA245" s="101"/>
      <c r="FB245" s="100"/>
      <c r="FC245" s="104"/>
      <c r="FD245" s="55"/>
      <c r="FE245" s="56"/>
      <c r="FF245" s="226" t="str">
        <f t="shared" si="746"/>
        <v>Bamboo</v>
      </c>
      <c r="FG245" s="119"/>
      <c r="FH245" s="103"/>
      <c r="FI245" s="106"/>
      <c r="FJ245" s="41"/>
      <c r="FK245" s="42"/>
      <c r="FL245" s="226" t="str">
        <f t="shared" si="747"/>
        <v>Bamboo</v>
      </c>
      <c r="FM245" s="119"/>
      <c r="FN245" s="103"/>
      <c r="FO245" s="106"/>
      <c r="FP245" s="41"/>
      <c r="FQ245" s="42"/>
      <c r="FR245" s="176">
        <f t="shared" si="689"/>
        <v>0</v>
      </c>
      <c r="FS245" s="32"/>
      <c r="FT245" s="34"/>
      <c r="FU245" s="34"/>
      <c r="FV245" s="38"/>
      <c r="FW245" s="37"/>
    </row>
    <row r="246" spans="1:179" ht="12.6" customHeight="1">
      <c r="A246" s="1094"/>
      <c r="B246" s="195" t="s">
        <v>233</v>
      </c>
      <c r="C246" s="226" t="str">
        <f t="shared" si="719"/>
        <v>Grassland Protection</v>
      </c>
      <c r="D246" s="102"/>
      <c r="E246" s="103"/>
      <c r="F246" s="106"/>
      <c r="G246" s="41"/>
      <c r="H246" s="42"/>
      <c r="I246" s="226" t="str">
        <f t="shared" si="720"/>
        <v>Grassland Protection</v>
      </c>
      <c r="J246" s="102"/>
      <c r="K246" s="103"/>
      <c r="L246" s="106"/>
      <c r="M246" s="41"/>
      <c r="N246" s="42"/>
      <c r="O246" s="226" t="str">
        <f t="shared" si="721"/>
        <v>Grassland Protection</v>
      </c>
      <c r="P246" s="99"/>
      <c r="Q246" s="100"/>
      <c r="R246" s="104"/>
      <c r="S246" s="55"/>
      <c r="T246" s="56"/>
      <c r="U246" s="226" t="str">
        <f t="shared" si="722"/>
        <v>Grassland Protection</v>
      </c>
      <c r="V246" s="102"/>
      <c r="W246" s="103"/>
      <c r="X246" s="106"/>
      <c r="Y246" s="41"/>
      <c r="Z246" s="42"/>
      <c r="AA246" s="226" t="str">
        <f t="shared" si="723"/>
        <v>Grassland Protection</v>
      </c>
      <c r="AB246" s="102"/>
      <c r="AC246" s="103"/>
      <c r="AD246" s="106"/>
      <c r="AE246" s="41"/>
      <c r="AF246" s="42"/>
      <c r="AG246" s="226" t="str">
        <f t="shared" si="724"/>
        <v>Grassland Protection</v>
      </c>
      <c r="AH246" s="102"/>
      <c r="AI246" s="103"/>
      <c r="AJ246" s="106"/>
      <c r="AK246" s="41"/>
      <c r="AL246" s="42"/>
      <c r="AM246" s="226" t="str">
        <f t="shared" si="725"/>
        <v>Grassland Protection</v>
      </c>
      <c r="AN246" s="102"/>
      <c r="AO246" s="103"/>
      <c r="AP246" s="106"/>
      <c r="AQ246" s="41"/>
      <c r="AR246" s="42"/>
      <c r="AS246" s="176"/>
      <c r="AT246" s="226" t="str">
        <f t="shared" si="726"/>
        <v>Grassland Protection</v>
      </c>
      <c r="AU246" s="102"/>
      <c r="AV246" s="103"/>
      <c r="AW246" s="106"/>
      <c r="AX246" s="41"/>
      <c r="AY246" s="42"/>
      <c r="AZ246" s="226" t="str">
        <f t="shared" si="727"/>
        <v>Grassland Protection</v>
      </c>
      <c r="BA246" s="102"/>
      <c r="BB246" s="103"/>
      <c r="BC246" s="106"/>
      <c r="BD246" s="41"/>
      <c r="BE246" s="42"/>
      <c r="BF246" s="226" t="str">
        <f t="shared" si="728"/>
        <v>Grassland Protection</v>
      </c>
      <c r="BG246" s="102"/>
      <c r="BH246" s="103"/>
      <c r="BI246" s="106"/>
      <c r="BJ246" s="41"/>
      <c r="BK246" s="42"/>
      <c r="BL246" s="226" t="str">
        <f t="shared" si="729"/>
        <v>Grassland Protection</v>
      </c>
      <c r="BM246" s="102"/>
      <c r="BN246" s="103"/>
      <c r="BO246" s="106"/>
      <c r="BP246" s="41"/>
      <c r="BQ246" s="42"/>
      <c r="BR246" s="226" t="str">
        <f t="shared" si="730"/>
        <v>Grassland Protection</v>
      </c>
      <c r="BS246" s="102"/>
      <c r="BT246" s="103"/>
      <c r="BU246" s="106"/>
      <c r="BV246" s="41"/>
      <c r="BW246" s="42"/>
      <c r="BX246" s="226" t="str">
        <f t="shared" si="731"/>
        <v>Grassland Protection</v>
      </c>
      <c r="BY246" s="102"/>
      <c r="BZ246" s="103"/>
      <c r="CA246" s="106"/>
      <c r="CB246" s="41"/>
      <c r="CC246" s="42"/>
      <c r="CD246" s="226" t="str">
        <f t="shared" si="732"/>
        <v>Grassland Protection</v>
      </c>
      <c r="CE246" s="102"/>
      <c r="CF246" s="103"/>
      <c r="CG246" s="106"/>
      <c r="CH246" s="41"/>
      <c r="CI246" s="42"/>
      <c r="CJ246" s="176">
        <f t="shared" si="733"/>
        <v>0</v>
      </c>
      <c r="CK246" s="226" t="str">
        <f t="shared" si="734"/>
        <v>Grassland Protection</v>
      </c>
      <c r="CL246" s="102"/>
      <c r="CM246" s="103"/>
      <c r="CN246" s="106"/>
      <c r="CO246" s="41"/>
      <c r="CP246" s="42"/>
      <c r="CQ246" s="226" t="str">
        <f t="shared" si="735"/>
        <v>Grassland Protection</v>
      </c>
      <c r="CR246" s="102"/>
      <c r="CS246" s="103"/>
      <c r="CT246" s="106"/>
      <c r="CU246" s="41"/>
      <c r="CV246" s="42"/>
      <c r="CW246" s="226" t="str">
        <f t="shared" si="736"/>
        <v>Grassland Protection</v>
      </c>
      <c r="CX246" s="99"/>
      <c r="CY246" s="100"/>
      <c r="CZ246" s="104"/>
      <c r="DA246" s="55"/>
      <c r="DB246" s="56"/>
      <c r="DC246" s="226" t="str">
        <f t="shared" si="737"/>
        <v>Grassland Protection</v>
      </c>
      <c r="DD246" s="99"/>
      <c r="DE246" s="100"/>
      <c r="DF246" s="104"/>
      <c r="DG246" s="55"/>
      <c r="DH246" s="56"/>
      <c r="DI246" s="226" t="str">
        <f t="shared" si="738"/>
        <v>Grassland Protection</v>
      </c>
      <c r="DJ246" s="102"/>
      <c r="DK246" s="103"/>
      <c r="DL246" s="106"/>
      <c r="DM246" s="41"/>
      <c r="DN246" s="42"/>
      <c r="DO246" s="226" t="str">
        <f t="shared" si="739"/>
        <v>Grassland Protection</v>
      </c>
      <c r="DP246" s="99"/>
      <c r="DQ246" s="100"/>
      <c r="DR246" s="104"/>
      <c r="DS246" s="55"/>
      <c r="DT246" s="56"/>
      <c r="DU246" s="226" t="str">
        <f t="shared" si="740"/>
        <v>Grassland Protection</v>
      </c>
      <c r="DV246" s="99"/>
      <c r="DW246" s="100"/>
      <c r="DX246" s="104"/>
      <c r="DY246" s="55"/>
      <c r="DZ246" s="56"/>
      <c r="EA246" s="176">
        <f t="shared" si="690"/>
        <v>0</v>
      </c>
      <c r="EB246" s="226" t="str">
        <f t="shared" si="741"/>
        <v>Grassland Protection</v>
      </c>
      <c r="EC246" s="102"/>
      <c r="ED246" s="103"/>
      <c r="EE246" s="106"/>
      <c r="EF246" s="41"/>
      <c r="EG246" s="42"/>
      <c r="EH246" s="226" t="str">
        <f t="shared" si="742"/>
        <v>Grassland Protection</v>
      </c>
      <c r="EI246" s="102"/>
      <c r="EJ246" s="103"/>
      <c r="EK246" s="106"/>
      <c r="EL246" s="41"/>
      <c r="EM246" s="42"/>
      <c r="EN246" s="226" t="str">
        <f t="shared" si="743"/>
        <v>Grassland Protection</v>
      </c>
      <c r="EO246" s="99"/>
      <c r="EP246" s="100"/>
      <c r="EQ246" s="104"/>
      <c r="ER246" s="55"/>
      <c r="ES246" s="56"/>
      <c r="ET246" s="226" t="str">
        <f t="shared" si="744"/>
        <v>Grassland Protection</v>
      </c>
      <c r="EU246" s="99"/>
      <c r="EV246" s="100"/>
      <c r="EW246" s="104"/>
      <c r="EX246" s="55"/>
      <c r="EY246" s="56"/>
      <c r="EZ246" s="226" t="str">
        <f t="shared" si="745"/>
        <v>Grassland Protection</v>
      </c>
      <c r="FA246" s="102"/>
      <c r="FB246" s="103"/>
      <c r="FC246" s="106"/>
      <c r="FD246" s="41"/>
      <c r="FE246" s="42"/>
      <c r="FF246" s="226" t="str">
        <f t="shared" si="746"/>
        <v>Grassland Protection</v>
      </c>
      <c r="FG246" s="99"/>
      <c r="FH246" s="100"/>
      <c r="FI246" s="104"/>
      <c r="FJ246" s="55"/>
      <c r="FK246" s="56"/>
      <c r="FL246" s="226" t="str">
        <f t="shared" si="747"/>
        <v>Grassland Protection</v>
      </c>
      <c r="FM246" s="99"/>
      <c r="FN246" s="100"/>
      <c r="FO246" s="104"/>
      <c r="FP246" s="55"/>
      <c r="FQ246" s="56"/>
      <c r="FR246" s="176">
        <f t="shared" si="689"/>
        <v>0</v>
      </c>
      <c r="FS246" s="34"/>
      <c r="FT246" s="34"/>
      <c r="FU246" s="34"/>
      <c r="FV246" s="33"/>
      <c r="FW246" s="37"/>
    </row>
    <row r="247" spans="1:179" ht="12.6" customHeight="1">
      <c r="A247" s="1094"/>
      <c r="B247" s="195" t="s">
        <v>243</v>
      </c>
      <c r="C247" s="226" t="str">
        <f t="shared" si="719"/>
        <v>Multistrata Agroforestry</v>
      </c>
      <c r="D247" s="120"/>
      <c r="E247" s="100"/>
      <c r="F247" s="105"/>
      <c r="G247" s="54"/>
      <c r="H247" s="56"/>
      <c r="I247" s="226" t="str">
        <f t="shared" si="720"/>
        <v>Multistrata Agroforestry</v>
      </c>
      <c r="J247" s="101"/>
      <c r="K247" s="100"/>
      <c r="L247" s="105"/>
      <c r="M247" s="54"/>
      <c r="N247" s="56"/>
      <c r="O247" s="226" t="str">
        <f t="shared" si="721"/>
        <v>Multistrata Agroforestry</v>
      </c>
      <c r="P247" s="101"/>
      <c r="Q247" s="100"/>
      <c r="R247" s="105"/>
      <c r="S247" s="54"/>
      <c r="T247" s="56"/>
      <c r="U247" s="226" t="str">
        <f t="shared" si="722"/>
        <v>Multistrata Agroforestry</v>
      </c>
      <c r="V247" s="101"/>
      <c r="W247" s="100"/>
      <c r="X247" s="105"/>
      <c r="Y247" s="54"/>
      <c r="Z247" s="56"/>
      <c r="AA247" s="226" t="str">
        <f t="shared" si="723"/>
        <v>Multistrata Agroforestry</v>
      </c>
      <c r="AB247" s="101"/>
      <c r="AC247" s="100"/>
      <c r="AD247" s="105"/>
      <c r="AE247" s="54"/>
      <c r="AF247" s="56"/>
      <c r="AG247" s="226" t="str">
        <f t="shared" si="724"/>
        <v>Multistrata Agroforestry</v>
      </c>
      <c r="AH247" s="101"/>
      <c r="AI247" s="100"/>
      <c r="AJ247" s="105"/>
      <c r="AK247" s="54"/>
      <c r="AL247" s="56"/>
      <c r="AM247" s="226" t="str">
        <f t="shared" si="725"/>
        <v>Multistrata Agroforestry</v>
      </c>
      <c r="AN247" s="101"/>
      <c r="AO247" s="100"/>
      <c r="AP247" s="105"/>
      <c r="AQ247" s="54"/>
      <c r="AR247" s="56"/>
      <c r="AS247" s="176">
        <f>SUM(E247+K247+Q247+W247+AC247+AI247+AO247)+SUM(H247+N247+T247+Z247+AF247+AL247+AR247)</f>
        <v>0</v>
      </c>
      <c r="AT247" s="226" t="str">
        <f t="shared" si="726"/>
        <v>Multistrata Agroforestry</v>
      </c>
      <c r="AU247" s="119"/>
      <c r="AV247" s="103"/>
      <c r="AW247" s="106"/>
      <c r="AX247" s="41"/>
      <c r="AY247" s="42"/>
      <c r="AZ247" s="226" t="str">
        <f t="shared" si="727"/>
        <v>Multistrata Agroforestry</v>
      </c>
      <c r="BA247" s="101"/>
      <c r="BB247" s="100"/>
      <c r="BC247" s="104"/>
      <c r="BD247" s="55"/>
      <c r="BE247" s="56"/>
      <c r="BF247" s="226" t="str">
        <f t="shared" si="728"/>
        <v>Multistrata Agroforestry</v>
      </c>
      <c r="BG247" s="101"/>
      <c r="BH247" s="100"/>
      <c r="BI247" s="104"/>
      <c r="BJ247" s="55"/>
      <c r="BK247" s="56"/>
      <c r="BL247" s="226" t="str">
        <f t="shared" si="729"/>
        <v>Multistrata Agroforestry</v>
      </c>
      <c r="BM247" s="101"/>
      <c r="BN247" s="100"/>
      <c r="BO247" s="104"/>
      <c r="BP247" s="55"/>
      <c r="BQ247" s="56"/>
      <c r="BR247" s="226" t="str">
        <f t="shared" si="730"/>
        <v>Multistrata Agroforestry</v>
      </c>
      <c r="BS247" s="101"/>
      <c r="BT247" s="100"/>
      <c r="BU247" s="104"/>
      <c r="BV247" s="55"/>
      <c r="BW247" s="56"/>
      <c r="BX247" s="226" t="str">
        <f t="shared" si="731"/>
        <v>Multistrata Agroforestry</v>
      </c>
      <c r="BY247" s="101"/>
      <c r="BZ247" s="100"/>
      <c r="CA247" s="104"/>
      <c r="CB247" s="55"/>
      <c r="CC247" s="56"/>
      <c r="CD247" s="226" t="str">
        <f t="shared" si="732"/>
        <v>Multistrata Agroforestry</v>
      </c>
      <c r="CE247" s="101"/>
      <c r="CF247" s="100"/>
      <c r="CG247" s="104"/>
      <c r="CH247" s="55"/>
      <c r="CI247" s="56"/>
      <c r="CJ247" s="176">
        <f t="shared" si="733"/>
        <v>0</v>
      </c>
      <c r="CK247" s="226" t="str">
        <f t="shared" si="734"/>
        <v>Multistrata Agroforestry</v>
      </c>
      <c r="CL247" s="101"/>
      <c r="CM247" s="100"/>
      <c r="CN247" s="104"/>
      <c r="CO247" s="55"/>
      <c r="CP247" s="56"/>
      <c r="CQ247" s="226" t="str">
        <f t="shared" si="735"/>
        <v>Multistrata Agroforestry</v>
      </c>
      <c r="CR247" s="101"/>
      <c r="CS247" s="100"/>
      <c r="CT247" s="104"/>
      <c r="CU247" s="55"/>
      <c r="CV247" s="56"/>
      <c r="CW247" s="226" t="str">
        <f t="shared" si="736"/>
        <v>Multistrata Agroforestry</v>
      </c>
      <c r="CX247" s="119"/>
      <c r="CY247" s="103"/>
      <c r="CZ247" s="106"/>
      <c r="DA247" s="41"/>
      <c r="DB247" s="42"/>
      <c r="DC247" s="226" t="str">
        <f t="shared" si="737"/>
        <v>Multistrata Agroforestry</v>
      </c>
      <c r="DD247" s="119"/>
      <c r="DE247" s="103"/>
      <c r="DF247" s="106"/>
      <c r="DG247" s="41"/>
      <c r="DH247" s="42"/>
      <c r="DI247" s="226" t="str">
        <f t="shared" si="738"/>
        <v>Multistrata Agroforestry</v>
      </c>
      <c r="DJ247" s="119"/>
      <c r="DK247" s="103"/>
      <c r="DL247" s="106"/>
      <c r="DM247" s="41"/>
      <c r="DN247" s="42"/>
      <c r="DO247" s="226" t="str">
        <f t="shared" si="739"/>
        <v>Multistrata Agroforestry</v>
      </c>
      <c r="DP247" s="119"/>
      <c r="DQ247" s="103"/>
      <c r="DR247" s="106"/>
      <c r="DS247" s="41"/>
      <c r="DT247" s="42"/>
      <c r="DU247" s="226" t="str">
        <f t="shared" si="740"/>
        <v>Multistrata Agroforestry</v>
      </c>
      <c r="DV247" s="119"/>
      <c r="DW247" s="103"/>
      <c r="DX247" s="106"/>
      <c r="DY247" s="41"/>
      <c r="DZ247" s="42"/>
      <c r="EA247" s="176">
        <f t="shared" si="690"/>
        <v>0</v>
      </c>
      <c r="EB247" s="226" t="str">
        <f t="shared" si="741"/>
        <v>Multistrata Agroforestry</v>
      </c>
      <c r="EC247" s="119"/>
      <c r="ED247" s="103"/>
      <c r="EE247" s="106"/>
      <c r="EF247" s="41"/>
      <c r="EG247" s="42"/>
      <c r="EH247" s="226" t="str">
        <f t="shared" si="742"/>
        <v>Multistrata Agroforestry</v>
      </c>
      <c r="EI247" s="101"/>
      <c r="EJ247" s="100"/>
      <c r="EK247" s="104"/>
      <c r="EL247" s="55"/>
      <c r="EM247" s="56"/>
      <c r="EN247" s="226" t="str">
        <f t="shared" si="743"/>
        <v>Multistrata Agroforestry</v>
      </c>
      <c r="EO247" s="119"/>
      <c r="EP247" s="103"/>
      <c r="EQ247" s="106"/>
      <c r="ER247" s="41"/>
      <c r="ES247" s="42"/>
      <c r="ET247" s="226" t="str">
        <f t="shared" si="744"/>
        <v>Multistrata Agroforestry</v>
      </c>
      <c r="EU247" s="119"/>
      <c r="EV247" s="103"/>
      <c r="EW247" s="106"/>
      <c r="EX247" s="41"/>
      <c r="EY247" s="42"/>
      <c r="EZ247" s="226" t="str">
        <f t="shared" si="745"/>
        <v>Multistrata Agroforestry</v>
      </c>
      <c r="FA247" s="101"/>
      <c r="FB247" s="100"/>
      <c r="FC247" s="104"/>
      <c r="FD247" s="55"/>
      <c r="FE247" s="56"/>
      <c r="FF247" s="226" t="str">
        <f t="shared" si="746"/>
        <v>Multistrata Agroforestry</v>
      </c>
      <c r="FG247" s="119"/>
      <c r="FH247" s="103"/>
      <c r="FI247" s="106"/>
      <c r="FJ247" s="41"/>
      <c r="FK247" s="42"/>
      <c r="FL247" s="226" t="str">
        <f t="shared" si="747"/>
        <v>Multistrata Agroforestry</v>
      </c>
      <c r="FM247" s="119"/>
      <c r="FN247" s="103"/>
      <c r="FO247" s="106"/>
      <c r="FP247" s="41"/>
      <c r="FQ247" s="42"/>
      <c r="FR247" s="176">
        <f t="shared" si="689"/>
        <v>0</v>
      </c>
      <c r="FS247" s="32"/>
      <c r="FT247" s="34"/>
      <c r="FU247" s="34"/>
      <c r="FV247" s="38"/>
      <c r="FW247" s="37"/>
    </row>
    <row r="248" spans="1:179" ht="12.6" customHeight="1">
      <c r="A248" s="1094"/>
      <c r="B248" s="222" t="s">
        <v>89</v>
      </c>
      <c r="C248" s="226" t="str">
        <f t="shared" si="691"/>
        <v>Silvopasture</v>
      </c>
      <c r="D248" s="99"/>
      <c r="E248" s="100"/>
      <c r="F248" s="104"/>
      <c r="G248" s="55"/>
      <c r="H248" s="56"/>
      <c r="I248" s="226" t="str">
        <f t="shared" si="692"/>
        <v>Silvopasture</v>
      </c>
      <c r="J248" s="99"/>
      <c r="K248" s="100"/>
      <c r="L248" s="104"/>
      <c r="M248" s="55"/>
      <c r="N248" s="56"/>
      <c r="O248" s="226" t="str">
        <f t="shared" si="693"/>
        <v>Silvopasture</v>
      </c>
      <c r="P248" s="99"/>
      <c r="Q248" s="100"/>
      <c r="R248" s="104"/>
      <c r="S248" s="55"/>
      <c r="T248" s="56"/>
      <c r="U248" s="226" t="str">
        <f t="shared" si="694"/>
        <v>Silvopasture</v>
      </c>
      <c r="V248" s="99"/>
      <c r="W248" s="100"/>
      <c r="X248" s="104"/>
      <c r="Y248" s="55"/>
      <c r="Z248" s="56"/>
      <c r="AA248" s="226" t="str">
        <f t="shared" si="695"/>
        <v>Silvopasture</v>
      </c>
      <c r="AB248" s="99"/>
      <c r="AC248" s="100"/>
      <c r="AD248" s="104"/>
      <c r="AE248" s="55"/>
      <c r="AF248" s="56"/>
      <c r="AG248" s="226" t="str">
        <f t="shared" si="696"/>
        <v>Silvopasture</v>
      </c>
      <c r="AH248" s="99"/>
      <c r="AI248" s="100"/>
      <c r="AJ248" s="104"/>
      <c r="AK248" s="55"/>
      <c r="AL248" s="56"/>
      <c r="AM248" s="226" t="str">
        <f t="shared" si="697"/>
        <v>Silvopasture</v>
      </c>
      <c r="AN248" s="99"/>
      <c r="AO248" s="100"/>
      <c r="AP248" s="104"/>
      <c r="AQ248" s="55"/>
      <c r="AR248" s="56"/>
      <c r="AS248" s="176"/>
      <c r="AT248" s="226" t="str">
        <f t="shared" si="698"/>
        <v>Silvopasture</v>
      </c>
      <c r="AU248" s="99"/>
      <c r="AV248" s="100"/>
      <c r="AW248" s="104"/>
      <c r="AX248" s="55"/>
      <c r="AY248" s="56"/>
      <c r="AZ248" s="226" t="str">
        <f t="shared" si="699"/>
        <v>Silvopasture</v>
      </c>
      <c r="BA248" s="99"/>
      <c r="BB248" s="100"/>
      <c r="BC248" s="104"/>
      <c r="BD248" s="55"/>
      <c r="BE248" s="56"/>
      <c r="BF248" s="226" t="str">
        <f t="shared" si="700"/>
        <v>Silvopasture</v>
      </c>
      <c r="BG248" s="99"/>
      <c r="BH248" s="100"/>
      <c r="BI248" s="104"/>
      <c r="BJ248" s="55"/>
      <c r="BK248" s="56"/>
      <c r="BL248" s="226" t="str">
        <f t="shared" si="701"/>
        <v>Silvopasture</v>
      </c>
      <c r="BM248" s="99"/>
      <c r="BN248" s="100"/>
      <c r="BO248" s="104"/>
      <c r="BP248" s="55"/>
      <c r="BQ248" s="56"/>
      <c r="BR248" s="226" t="str">
        <f t="shared" si="702"/>
        <v>Silvopasture</v>
      </c>
      <c r="BS248" s="99"/>
      <c r="BT248" s="100"/>
      <c r="BU248" s="104"/>
      <c r="BV248" s="55"/>
      <c r="BW248" s="56"/>
      <c r="BX248" s="226" t="str">
        <f t="shared" si="703"/>
        <v>Silvopasture</v>
      </c>
      <c r="BY248" s="99"/>
      <c r="BZ248" s="100"/>
      <c r="CA248" s="104"/>
      <c r="CB248" s="55"/>
      <c r="CC248" s="56"/>
      <c r="CD248" s="226" t="str">
        <f t="shared" si="704"/>
        <v>Silvopasture</v>
      </c>
      <c r="CE248" s="99"/>
      <c r="CF248" s="100"/>
      <c r="CG248" s="104"/>
      <c r="CH248" s="55"/>
      <c r="CI248" s="56"/>
      <c r="CJ248" s="176">
        <f t="shared" ref="CJ248:CJ263" si="748">SUM(AV248+BB248+BH248+BN248+BT248+BZ248+CF248)+SUM(AY248+BE248+BK248+BQ248+BW248+CC248+CI248)</f>
        <v>0</v>
      </c>
      <c r="CK248" s="226" t="str">
        <f t="shared" si="705"/>
        <v>Silvopasture</v>
      </c>
      <c r="CL248" s="99"/>
      <c r="CM248" s="100"/>
      <c r="CN248" s="104"/>
      <c r="CO248" s="55"/>
      <c r="CP248" s="56"/>
      <c r="CQ248" s="226" t="str">
        <f t="shared" si="706"/>
        <v>Silvopasture</v>
      </c>
      <c r="CR248" s="99"/>
      <c r="CS248" s="100"/>
      <c r="CT248" s="104"/>
      <c r="CU248" s="55"/>
      <c r="CV248" s="56"/>
      <c r="CW248" s="226" t="str">
        <f t="shared" si="707"/>
        <v>Silvopasture</v>
      </c>
      <c r="CX248" s="102"/>
      <c r="CY248" s="103"/>
      <c r="CZ248" s="106"/>
      <c r="DA248" s="41"/>
      <c r="DB248" s="42"/>
      <c r="DC248" s="226" t="str">
        <f t="shared" si="708"/>
        <v>Silvopasture</v>
      </c>
      <c r="DD248" s="102"/>
      <c r="DE248" s="103"/>
      <c r="DF248" s="106"/>
      <c r="DG248" s="41"/>
      <c r="DH248" s="42"/>
      <c r="DI248" s="226" t="str">
        <f t="shared" si="709"/>
        <v>Silvopasture</v>
      </c>
      <c r="DJ248" s="99"/>
      <c r="DK248" s="100"/>
      <c r="DL248" s="104"/>
      <c r="DM248" s="55"/>
      <c r="DN248" s="56"/>
      <c r="DO248" s="226" t="str">
        <f t="shared" si="710"/>
        <v>Silvopasture</v>
      </c>
      <c r="DP248" s="102"/>
      <c r="DQ248" s="103"/>
      <c r="DR248" s="106"/>
      <c r="DS248" s="41"/>
      <c r="DT248" s="42"/>
      <c r="DU248" s="226" t="str">
        <f t="shared" si="711"/>
        <v>Silvopasture</v>
      </c>
      <c r="DV248" s="102"/>
      <c r="DW248" s="103"/>
      <c r="DX248" s="106"/>
      <c r="DY248" s="41"/>
      <c r="DZ248" s="42"/>
      <c r="EA248" s="176">
        <f t="shared" si="690"/>
        <v>0</v>
      </c>
      <c r="EB248" s="226" t="str">
        <f t="shared" si="712"/>
        <v>Silvopasture</v>
      </c>
      <c r="EC248" s="99"/>
      <c r="ED248" s="100"/>
      <c r="EE248" s="104"/>
      <c r="EF248" s="55"/>
      <c r="EG248" s="56"/>
      <c r="EH248" s="226" t="str">
        <f t="shared" si="713"/>
        <v>Silvopasture</v>
      </c>
      <c r="EI248" s="99"/>
      <c r="EJ248" s="100"/>
      <c r="EK248" s="104"/>
      <c r="EL248" s="55"/>
      <c r="EM248" s="56"/>
      <c r="EN248" s="226" t="str">
        <f t="shared" si="714"/>
        <v>Silvopasture</v>
      </c>
      <c r="EO248" s="102"/>
      <c r="EP248" s="103"/>
      <c r="EQ248" s="106"/>
      <c r="ER248" s="41"/>
      <c r="ES248" s="42"/>
      <c r="ET248" s="226" t="str">
        <f t="shared" si="715"/>
        <v>Silvopasture</v>
      </c>
      <c r="EU248" s="102"/>
      <c r="EV248" s="103"/>
      <c r="EW248" s="106"/>
      <c r="EX248" s="41"/>
      <c r="EY248" s="42"/>
      <c r="EZ248" s="226" t="str">
        <f t="shared" si="716"/>
        <v>Silvopasture</v>
      </c>
      <c r="FA248" s="99"/>
      <c r="FB248" s="100"/>
      <c r="FC248" s="104"/>
      <c r="FD248" s="55"/>
      <c r="FE248" s="56"/>
      <c r="FF248" s="226" t="str">
        <f t="shared" si="717"/>
        <v>Silvopasture</v>
      </c>
      <c r="FG248" s="102"/>
      <c r="FH248" s="103"/>
      <c r="FI248" s="106"/>
      <c r="FJ248" s="41"/>
      <c r="FK248" s="42"/>
      <c r="FL248" s="226" t="str">
        <f t="shared" si="718"/>
        <v>Silvopasture</v>
      </c>
      <c r="FM248" s="102"/>
      <c r="FN248" s="103"/>
      <c r="FO248" s="106"/>
      <c r="FP248" s="41"/>
      <c r="FQ248" s="42"/>
      <c r="FR248" s="176">
        <f t="shared" si="689"/>
        <v>0</v>
      </c>
      <c r="FS248" s="32"/>
      <c r="FT248" s="34"/>
      <c r="FU248" s="34"/>
      <c r="FV248" s="38"/>
      <c r="FW248" s="37"/>
    </row>
    <row r="249" spans="1:179" ht="12.6" customHeight="1">
      <c r="A249" s="1094"/>
      <c r="B249" s="222" t="s">
        <v>88</v>
      </c>
      <c r="C249" s="226" t="str">
        <f t="shared" ref="C249:C254" si="749">$B249</f>
        <v>Managed Grazing</v>
      </c>
      <c r="D249" s="99"/>
      <c r="E249" s="100"/>
      <c r="F249" s="104"/>
      <c r="G249" s="55"/>
      <c r="H249" s="56"/>
      <c r="I249" s="226" t="str">
        <f t="shared" ref="I249:I254" si="750">$B249</f>
        <v>Managed Grazing</v>
      </c>
      <c r="J249" s="99"/>
      <c r="K249" s="100"/>
      <c r="L249" s="104"/>
      <c r="M249" s="55"/>
      <c r="N249" s="56"/>
      <c r="O249" s="226" t="str">
        <f t="shared" ref="O249:O254" si="751">$B249</f>
        <v>Managed Grazing</v>
      </c>
      <c r="P249" s="99"/>
      <c r="Q249" s="100"/>
      <c r="R249" s="104"/>
      <c r="S249" s="55"/>
      <c r="T249" s="56"/>
      <c r="U249" s="226" t="str">
        <f t="shared" ref="U249:U254" si="752">$B249</f>
        <v>Managed Grazing</v>
      </c>
      <c r="V249" s="99"/>
      <c r="W249" s="100"/>
      <c r="X249" s="104"/>
      <c r="Y249" s="55"/>
      <c r="Z249" s="56"/>
      <c r="AA249" s="226" t="str">
        <f t="shared" ref="AA249:AA254" si="753">$B249</f>
        <v>Managed Grazing</v>
      </c>
      <c r="AB249" s="99"/>
      <c r="AC249" s="100"/>
      <c r="AD249" s="104"/>
      <c r="AE249" s="55"/>
      <c r="AF249" s="56"/>
      <c r="AG249" s="226" t="str">
        <f t="shared" ref="AG249:AG254" si="754">$B249</f>
        <v>Managed Grazing</v>
      </c>
      <c r="AH249" s="99"/>
      <c r="AI249" s="100"/>
      <c r="AJ249" s="104"/>
      <c r="AK249" s="55"/>
      <c r="AL249" s="56"/>
      <c r="AM249" s="226" t="str">
        <f t="shared" ref="AM249:AM254" si="755">$B249</f>
        <v>Managed Grazing</v>
      </c>
      <c r="AN249" s="99"/>
      <c r="AO249" s="100"/>
      <c r="AP249" s="104"/>
      <c r="AQ249" s="55"/>
      <c r="AR249" s="56"/>
      <c r="AS249" s="176"/>
      <c r="AT249" s="226" t="str">
        <f t="shared" ref="AT249:AT254" si="756">$B249</f>
        <v>Managed Grazing</v>
      </c>
      <c r="AU249" s="99"/>
      <c r="AV249" s="100"/>
      <c r="AW249" s="104"/>
      <c r="AX249" s="55"/>
      <c r="AY249" s="56"/>
      <c r="AZ249" s="226" t="str">
        <f t="shared" ref="AZ249:AZ254" si="757">$B249</f>
        <v>Managed Grazing</v>
      </c>
      <c r="BA249" s="99"/>
      <c r="BB249" s="100"/>
      <c r="BC249" s="104"/>
      <c r="BD249" s="55"/>
      <c r="BE249" s="56"/>
      <c r="BF249" s="226" t="str">
        <f t="shared" ref="BF249:BF254" si="758">$B249</f>
        <v>Managed Grazing</v>
      </c>
      <c r="BG249" s="99"/>
      <c r="BH249" s="100"/>
      <c r="BI249" s="104"/>
      <c r="BJ249" s="55"/>
      <c r="BK249" s="56"/>
      <c r="BL249" s="226" t="str">
        <f t="shared" ref="BL249:BL254" si="759">$B249</f>
        <v>Managed Grazing</v>
      </c>
      <c r="BM249" s="99"/>
      <c r="BN249" s="100"/>
      <c r="BO249" s="104"/>
      <c r="BP249" s="55"/>
      <c r="BQ249" s="56"/>
      <c r="BR249" s="226" t="str">
        <f t="shared" ref="BR249:BR254" si="760">$B249</f>
        <v>Managed Grazing</v>
      </c>
      <c r="BS249" s="99"/>
      <c r="BT249" s="100"/>
      <c r="BU249" s="104"/>
      <c r="BV249" s="55"/>
      <c r="BW249" s="56"/>
      <c r="BX249" s="226" t="str">
        <f t="shared" ref="BX249:BX254" si="761">$B249</f>
        <v>Managed Grazing</v>
      </c>
      <c r="BY249" s="99"/>
      <c r="BZ249" s="100"/>
      <c r="CA249" s="104"/>
      <c r="CB249" s="55"/>
      <c r="CC249" s="56"/>
      <c r="CD249" s="226" t="str">
        <f t="shared" ref="CD249:CD254" si="762">$B249</f>
        <v>Managed Grazing</v>
      </c>
      <c r="CE249" s="99"/>
      <c r="CF249" s="100"/>
      <c r="CG249" s="104"/>
      <c r="CH249" s="55"/>
      <c r="CI249" s="56"/>
      <c r="CJ249" s="176">
        <f>SUM(AV249+BB249+BH249+BN249+BT249+BZ249+CF249)+SUM(AY249+BE249+BK249+BQ249+BW249+CC249+CI249)</f>
        <v>0</v>
      </c>
      <c r="CK249" s="226" t="str">
        <f t="shared" ref="CK249:CK254" si="763">$B249</f>
        <v>Managed Grazing</v>
      </c>
      <c r="CL249" s="99"/>
      <c r="CM249" s="100"/>
      <c r="CN249" s="104"/>
      <c r="CO249" s="55"/>
      <c r="CP249" s="56"/>
      <c r="CQ249" s="226" t="str">
        <f t="shared" ref="CQ249:CQ254" si="764">$B249</f>
        <v>Managed Grazing</v>
      </c>
      <c r="CR249" s="102"/>
      <c r="CS249" s="103"/>
      <c r="CT249" s="106"/>
      <c r="CU249" s="41"/>
      <c r="CV249" s="42"/>
      <c r="CW249" s="226" t="str">
        <f t="shared" ref="CW249:CW254" si="765">$B249</f>
        <v>Managed Grazing</v>
      </c>
      <c r="CX249" s="102"/>
      <c r="CY249" s="103"/>
      <c r="CZ249" s="106"/>
      <c r="DA249" s="41"/>
      <c r="DB249" s="42"/>
      <c r="DC249" s="226" t="str">
        <f t="shared" ref="DC249:DC254" si="766">$B249</f>
        <v>Managed Grazing</v>
      </c>
      <c r="DD249" s="102"/>
      <c r="DE249" s="103"/>
      <c r="DF249" s="106"/>
      <c r="DG249" s="41"/>
      <c r="DH249" s="42"/>
      <c r="DI249" s="226" t="str">
        <f t="shared" ref="DI249:DI254" si="767">$B249</f>
        <v>Managed Grazing</v>
      </c>
      <c r="DJ249" s="102"/>
      <c r="DK249" s="103"/>
      <c r="DL249" s="106"/>
      <c r="DM249" s="41"/>
      <c r="DN249" s="42"/>
      <c r="DO249" s="226" t="str">
        <f t="shared" ref="DO249:DO254" si="768">$B249</f>
        <v>Managed Grazing</v>
      </c>
      <c r="DP249" s="102"/>
      <c r="DQ249" s="103"/>
      <c r="DR249" s="106"/>
      <c r="DS249" s="41"/>
      <c r="DT249" s="42"/>
      <c r="DU249" s="226" t="str">
        <f t="shared" ref="DU249:DU254" si="769">$B249</f>
        <v>Managed Grazing</v>
      </c>
      <c r="DV249" s="102"/>
      <c r="DW249" s="103"/>
      <c r="DX249" s="106"/>
      <c r="DY249" s="41"/>
      <c r="DZ249" s="42"/>
      <c r="EA249" s="176">
        <f t="shared" si="690"/>
        <v>0</v>
      </c>
      <c r="EB249" s="226" t="str">
        <f t="shared" ref="EB249:EB254" si="770">$B249</f>
        <v>Managed Grazing</v>
      </c>
      <c r="EC249" s="99"/>
      <c r="ED249" s="100"/>
      <c r="EE249" s="104"/>
      <c r="EF249" s="55"/>
      <c r="EG249" s="56"/>
      <c r="EH249" s="226" t="str">
        <f t="shared" ref="EH249:EH254" si="771">$B249</f>
        <v>Managed Grazing</v>
      </c>
      <c r="EI249" s="99"/>
      <c r="EJ249" s="100"/>
      <c r="EK249" s="104"/>
      <c r="EL249" s="55"/>
      <c r="EM249" s="56"/>
      <c r="EN249" s="226" t="str">
        <f t="shared" ref="EN249:EN254" si="772">$B249</f>
        <v>Managed Grazing</v>
      </c>
      <c r="EO249" s="102"/>
      <c r="EP249" s="103"/>
      <c r="EQ249" s="106"/>
      <c r="ER249" s="41"/>
      <c r="ES249" s="42"/>
      <c r="ET249" s="226" t="str">
        <f t="shared" ref="ET249:ET254" si="773">$B249</f>
        <v>Managed Grazing</v>
      </c>
      <c r="EU249" s="102"/>
      <c r="EV249" s="103"/>
      <c r="EW249" s="106"/>
      <c r="EX249" s="41"/>
      <c r="EY249" s="42"/>
      <c r="EZ249" s="226" t="str">
        <f t="shared" ref="EZ249:EZ254" si="774">$B249</f>
        <v>Managed Grazing</v>
      </c>
      <c r="FA249" s="99"/>
      <c r="FB249" s="100"/>
      <c r="FC249" s="104"/>
      <c r="FD249" s="55"/>
      <c r="FE249" s="56"/>
      <c r="FF249" s="226" t="str">
        <f t="shared" ref="FF249:FF254" si="775">$B249</f>
        <v>Managed Grazing</v>
      </c>
      <c r="FG249" s="102"/>
      <c r="FH249" s="103"/>
      <c r="FI249" s="106"/>
      <c r="FJ249" s="41"/>
      <c r="FK249" s="42"/>
      <c r="FL249" s="226" t="str">
        <f t="shared" ref="FL249:FL254" si="776">$B249</f>
        <v>Managed Grazing</v>
      </c>
      <c r="FM249" s="102"/>
      <c r="FN249" s="103"/>
      <c r="FO249" s="106"/>
      <c r="FP249" s="41"/>
      <c r="FQ249" s="42"/>
      <c r="FR249" s="176">
        <f t="shared" si="689"/>
        <v>0</v>
      </c>
      <c r="FS249" s="32"/>
      <c r="FT249" s="34"/>
      <c r="FU249" s="34"/>
      <c r="FV249" s="38"/>
      <c r="FW249" s="37"/>
    </row>
    <row r="250" spans="1:179" ht="12.6" customHeight="1">
      <c r="A250" s="1094"/>
      <c r="B250" s="195" t="s">
        <v>97</v>
      </c>
      <c r="C250" s="226" t="str">
        <f t="shared" si="749"/>
        <v>Tropical Tree Staples</v>
      </c>
      <c r="D250" s="99"/>
      <c r="E250" s="100"/>
      <c r="F250" s="104"/>
      <c r="G250" s="55"/>
      <c r="H250" s="56"/>
      <c r="I250" s="226" t="str">
        <f t="shared" si="750"/>
        <v>Tropical Tree Staples</v>
      </c>
      <c r="J250" s="99"/>
      <c r="K250" s="100"/>
      <c r="L250" s="104"/>
      <c r="M250" s="55"/>
      <c r="N250" s="56"/>
      <c r="O250" s="226" t="str">
        <f t="shared" si="751"/>
        <v>Tropical Tree Staples</v>
      </c>
      <c r="P250" s="99"/>
      <c r="Q250" s="100"/>
      <c r="R250" s="104"/>
      <c r="S250" s="55"/>
      <c r="T250" s="56"/>
      <c r="U250" s="226" t="str">
        <f t="shared" si="752"/>
        <v>Tropical Tree Staples</v>
      </c>
      <c r="V250" s="99"/>
      <c r="W250" s="100"/>
      <c r="X250" s="104"/>
      <c r="Y250" s="55"/>
      <c r="Z250" s="56"/>
      <c r="AA250" s="226" t="str">
        <f t="shared" si="753"/>
        <v>Tropical Tree Staples</v>
      </c>
      <c r="AB250" s="99"/>
      <c r="AC250" s="100"/>
      <c r="AD250" s="104"/>
      <c r="AE250" s="55"/>
      <c r="AF250" s="56"/>
      <c r="AG250" s="226" t="str">
        <f t="shared" si="754"/>
        <v>Tropical Tree Staples</v>
      </c>
      <c r="AH250" s="99"/>
      <c r="AI250" s="100"/>
      <c r="AJ250" s="104"/>
      <c r="AK250" s="55"/>
      <c r="AL250" s="56"/>
      <c r="AM250" s="226" t="str">
        <f t="shared" si="755"/>
        <v>Tropical Tree Staples</v>
      </c>
      <c r="AN250" s="99"/>
      <c r="AO250" s="100"/>
      <c r="AP250" s="104"/>
      <c r="AQ250" s="55"/>
      <c r="AR250" s="56"/>
      <c r="AS250" s="176"/>
      <c r="AT250" s="226" t="str">
        <f t="shared" si="756"/>
        <v>Tropical Tree Staples</v>
      </c>
      <c r="AU250" s="102"/>
      <c r="AV250" s="103"/>
      <c r="AW250" s="106"/>
      <c r="AX250" s="41"/>
      <c r="AY250" s="42"/>
      <c r="AZ250" s="226" t="str">
        <f t="shared" si="757"/>
        <v>Tropical Tree Staples</v>
      </c>
      <c r="BA250" s="102"/>
      <c r="BB250" s="103"/>
      <c r="BC250" s="106"/>
      <c r="BD250" s="41"/>
      <c r="BE250" s="42"/>
      <c r="BF250" s="226" t="str">
        <f t="shared" si="758"/>
        <v>Tropical Tree Staples</v>
      </c>
      <c r="BG250" s="102"/>
      <c r="BH250" s="103"/>
      <c r="BI250" s="106"/>
      <c r="BJ250" s="41"/>
      <c r="BK250" s="42"/>
      <c r="BL250" s="226" t="str">
        <f t="shared" si="759"/>
        <v>Tropical Tree Staples</v>
      </c>
      <c r="BM250" s="99"/>
      <c r="BN250" s="100"/>
      <c r="BO250" s="104"/>
      <c r="BP250" s="55"/>
      <c r="BQ250" s="56"/>
      <c r="BR250" s="226" t="str">
        <f t="shared" si="760"/>
        <v>Tropical Tree Staples</v>
      </c>
      <c r="BS250" s="99"/>
      <c r="BT250" s="100"/>
      <c r="BU250" s="104"/>
      <c r="BV250" s="55"/>
      <c r="BW250" s="56"/>
      <c r="BX250" s="226" t="str">
        <f t="shared" si="761"/>
        <v>Tropical Tree Staples</v>
      </c>
      <c r="BY250" s="99"/>
      <c r="BZ250" s="100"/>
      <c r="CA250" s="104"/>
      <c r="CB250" s="55"/>
      <c r="CC250" s="56"/>
      <c r="CD250" s="226" t="str">
        <f t="shared" si="762"/>
        <v>Tropical Tree Staples</v>
      </c>
      <c r="CE250" s="99"/>
      <c r="CF250" s="100"/>
      <c r="CG250" s="104"/>
      <c r="CH250" s="55"/>
      <c r="CI250" s="56"/>
      <c r="CJ250" s="176">
        <f>SUM(AV250+BB250+BH250+BN250+BT250+BZ250+CF250)+SUM(AY250+BE250+BK250+BQ250+BW250+CC250+CI250)</f>
        <v>0</v>
      </c>
      <c r="CK250" s="226" t="str">
        <f t="shared" si="763"/>
        <v>Tropical Tree Staples</v>
      </c>
      <c r="CL250" s="102"/>
      <c r="CM250" s="103"/>
      <c r="CN250" s="106"/>
      <c r="CO250" s="41"/>
      <c r="CP250" s="42"/>
      <c r="CQ250" s="226" t="str">
        <f t="shared" si="764"/>
        <v>Tropical Tree Staples</v>
      </c>
      <c r="CR250" s="102"/>
      <c r="CS250" s="103"/>
      <c r="CT250" s="106"/>
      <c r="CU250" s="41"/>
      <c r="CV250" s="42"/>
      <c r="CW250" s="226" t="str">
        <f t="shared" si="765"/>
        <v>Tropical Tree Staples</v>
      </c>
      <c r="CX250" s="102"/>
      <c r="CY250" s="103"/>
      <c r="CZ250" s="106"/>
      <c r="DA250" s="41"/>
      <c r="DB250" s="42"/>
      <c r="DC250" s="226" t="str">
        <f t="shared" si="766"/>
        <v>Tropical Tree Staples</v>
      </c>
      <c r="DD250" s="102"/>
      <c r="DE250" s="103"/>
      <c r="DF250" s="106"/>
      <c r="DG250" s="41"/>
      <c r="DH250" s="42"/>
      <c r="DI250" s="226" t="str">
        <f t="shared" si="767"/>
        <v>Tropical Tree Staples</v>
      </c>
      <c r="DJ250" s="102"/>
      <c r="DK250" s="103"/>
      <c r="DL250" s="106"/>
      <c r="DM250" s="41"/>
      <c r="DN250" s="42"/>
      <c r="DO250" s="226" t="str">
        <f t="shared" si="768"/>
        <v>Tropical Tree Staples</v>
      </c>
      <c r="DP250" s="102"/>
      <c r="DQ250" s="103"/>
      <c r="DR250" s="106"/>
      <c r="DS250" s="41"/>
      <c r="DT250" s="42"/>
      <c r="DU250" s="226" t="str">
        <f t="shared" si="769"/>
        <v>Tropical Tree Staples</v>
      </c>
      <c r="DV250" s="102"/>
      <c r="DW250" s="103"/>
      <c r="DX250" s="106"/>
      <c r="DY250" s="41"/>
      <c r="DZ250" s="42"/>
      <c r="EA250" s="176">
        <f t="shared" si="690"/>
        <v>0</v>
      </c>
      <c r="EB250" s="226" t="str">
        <f t="shared" si="770"/>
        <v>Tropical Tree Staples</v>
      </c>
      <c r="EC250" s="102"/>
      <c r="ED250" s="103"/>
      <c r="EE250" s="106"/>
      <c r="EF250" s="41"/>
      <c r="EG250" s="42"/>
      <c r="EH250" s="226" t="str">
        <f t="shared" si="771"/>
        <v>Tropical Tree Staples</v>
      </c>
      <c r="EI250" s="99"/>
      <c r="EJ250" s="100"/>
      <c r="EK250" s="104"/>
      <c r="EL250" s="55"/>
      <c r="EM250" s="56"/>
      <c r="EN250" s="226" t="str">
        <f t="shared" si="772"/>
        <v>Tropical Tree Staples</v>
      </c>
      <c r="EO250" s="102"/>
      <c r="EP250" s="103"/>
      <c r="EQ250" s="106"/>
      <c r="ER250" s="41"/>
      <c r="ES250" s="42"/>
      <c r="ET250" s="226" t="str">
        <f t="shared" si="773"/>
        <v>Tropical Tree Staples</v>
      </c>
      <c r="EU250" s="99"/>
      <c r="EV250" s="100"/>
      <c r="EW250" s="104"/>
      <c r="EX250" s="55"/>
      <c r="EY250" s="56"/>
      <c r="EZ250" s="226" t="str">
        <f t="shared" si="774"/>
        <v>Tropical Tree Staples</v>
      </c>
      <c r="FA250" s="102"/>
      <c r="FB250" s="103"/>
      <c r="FC250" s="106"/>
      <c r="FD250" s="41"/>
      <c r="FE250" s="42"/>
      <c r="FF250" s="226" t="str">
        <f t="shared" si="775"/>
        <v>Tropical Tree Staples</v>
      </c>
      <c r="FG250" s="102"/>
      <c r="FH250" s="103"/>
      <c r="FI250" s="106"/>
      <c r="FJ250" s="41"/>
      <c r="FK250" s="42"/>
      <c r="FL250" s="226" t="str">
        <f t="shared" si="776"/>
        <v>Tropical Tree Staples</v>
      </c>
      <c r="FM250" s="102"/>
      <c r="FN250" s="103"/>
      <c r="FO250" s="106"/>
      <c r="FP250" s="41"/>
      <c r="FQ250" s="42"/>
      <c r="FR250" s="176">
        <f t="shared" si="689"/>
        <v>0</v>
      </c>
      <c r="FS250" s="32"/>
      <c r="FT250" s="34"/>
      <c r="FU250" s="34"/>
      <c r="FV250" s="38"/>
      <c r="FW250" s="37"/>
    </row>
    <row r="251" spans="1:179" ht="12.6" customHeight="1">
      <c r="A251" s="1094"/>
      <c r="B251" s="222" t="s">
        <v>103</v>
      </c>
      <c r="C251" s="226" t="str">
        <f t="shared" si="749"/>
        <v>Farmland Restoration</v>
      </c>
      <c r="D251" s="102"/>
      <c r="E251" s="103"/>
      <c r="F251" s="106"/>
      <c r="G251" s="41"/>
      <c r="H251" s="42"/>
      <c r="I251" s="226" t="str">
        <f t="shared" si="750"/>
        <v>Farmland Restoration</v>
      </c>
      <c r="J251" s="102"/>
      <c r="K251" s="103"/>
      <c r="L251" s="106"/>
      <c r="M251" s="41"/>
      <c r="N251" s="42"/>
      <c r="O251" s="226" t="str">
        <f t="shared" si="751"/>
        <v>Farmland Restoration</v>
      </c>
      <c r="P251" s="99"/>
      <c r="Q251" s="100"/>
      <c r="R251" s="104"/>
      <c r="S251" s="55"/>
      <c r="T251" s="56"/>
      <c r="U251" s="226" t="str">
        <f t="shared" si="752"/>
        <v>Farmland Restoration</v>
      </c>
      <c r="V251" s="102"/>
      <c r="W251" s="103"/>
      <c r="X251" s="106"/>
      <c r="Y251" s="41"/>
      <c r="Z251" s="42"/>
      <c r="AA251" s="226" t="str">
        <f t="shared" si="753"/>
        <v>Farmland Restoration</v>
      </c>
      <c r="AB251" s="102"/>
      <c r="AC251" s="103"/>
      <c r="AD251" s="106"/>
      <c r="AE251" s="41"/>
      <c r="AF251" s="42"/>
      <c r="AG251" s="226" t="str">
        <f t="shared" si="754"/>
        <v>Farmland Restoration</v>
      </c>
      <c r="AH251" s="102"/>
      <c r="AI251" s="103"/>
      <c r="AJ251" s="106"/>
      <c r="AK251" s="41"/>
      <c r="AL251" s="42"/>
      <c r="AM251" s="226" t="str">
        <f t="shared" si="755"/>
        <v>Farmland Restoration</v>
      </c>
      <c r="AN251" s="102"/>
      <c r="AO251" s="103"/>
      <c r="AP251" s="106"/>
      <c r="AQ251" s="41"/>
      <c r="AR251" s="42"/>
      <c r="AS251" s="176"/>
      <c r="AT251" s="226" t="str">
        <f t="shared" si="756"/>
        <v>Farmland Restoration</v>
      </c>
      <c r="AU251" s="102"/>
      <c r="AV251" s="103"/>
      <c r="AW251" s="106"/>
      <c r="AX251" s="41"/>
      <c r="AY251" s="42"/>
      <c r="AZ251" s="226" t="str">
        <f t="shared" si="757"/>
        <v>Farmland Restoration</v>
      </c>
      <c r="BA251" s="102"/>
      <c r="BB251" s="103"/>
      <c r="BC251" s="106"/>
      <c r="BD251" s="41"/>
      <c r="BE251" s="42"/>
      <c r="BF251" s="226" t="str">
        <f t="shared" si="758"/>
        <v>Farmland Restoration</v>
      </c>
      <c r="BG251" s="102"/>
      <c r="BH251" s="103"/>
      <c r="BI251" s="106"/>
      <c r="BJ251" s="41"/>
      <c r="BK251" s="42"/>
      <c r="BL251" s="226" t="str">
        <f t="shared" si="759"/>
        <v>Farmland Restoration</v>
      </c>
      <c r="BM251" s="102"/>
      <c r="BN251" s="103"/>
      <c r="BO251" s="106"/>
      <c r="BP251" s="55"/>
      <c r="BQ251" s="56"/>
      <c r="BR251" s="226" t="str">
        <f t="shared" si="760"/>
        <v>Farmland Restoration</v>
      </c>
      <c r="BS251" s="102"/>
      <c r="BT251" s="103"/>
      <c r="BU251" s="106"/>
      <c r="BV251" s="55"/>
      <c r="BW251" s="56"/>
      <c r="BX251" s="226" t="str">
        <f t="shared" si="761"/>
        <v>Farmland Restoration</v>
      </c>
      <c r="BY251" s="102"/>
      <c r="BZ251" s="103"/>
      <c r="CA251" s="106"/>
      <c r="CB251" s="55"/>
      <c r="CC251" s="56"/>
      <c r="CD251" s="226" t="str">
        <f t="shared" si="762"/>
        <v>Farmland Restoration</v>
      </c>
      <c r="CE251" s="102"/>
      <c r="CF251" s="103"/>
      <c r="CG251" s="106"/>
      <c r="CH251" s="55"/>
      <c r="CI251" s="56"/>
      <c r="CJ251" s="176">
        <f>SUM(AV251+BB251+BH251+BN251+BT251+BZ251+CF251)+SUM(AY251+BE251+BK251+BQ251+BW251+CC251+CI251)</f>
        <v>0</v>
      </c>
      <c r="CK251" s="226" t="str">
        <f t="shared" si="763"/>
        <v>Farmland Restoration</v>
      </c>
      <c r="CL251" s="102"/>
      <c r="CM251" s="103"/>
      <c r="CN251" s="106"/>
      <c r="CO251" s="41"/>
      <c r="CP251" s="42"/>
      <c r="CQ251" s="226" t="str">
        <f t="shared" si="764"/>
        <v>Farmland Restoration</v>
      </c>
      <c r="CR251" s="102"/>
      <c r="CS251" s="103"/>
      <c r="CT251" s="106"/>
      <c r="CU251" s="41"/>
      <c r="CV251" s="42"/>
      <c r="CW251" s="226" t="str">
        <f t="shared" si="765"/>
        <v>Farmland Restoration</v>
      </c>
      <c r="CX251" s="101"/>
      <c r="CY251" s="100"/>
      <c r="CZ251" s="104"/>
      <c r="DA251" s="55"/>
      <c r="DB251" s="56"/>
      <c r="DC251" s="226" t="str">
        <f t="shared" si="766"/>
        <v>Farmland Restoration</v>
      </c>
      <c r="DD251" s="101"/>
      <c r="DE251" s="100"/>
      <c r="DF251" s="104"/>
      <c r="DG251" s="55"/>
      <c r="DH251" s="56"/>
      <c r="DI251" s="226" t="str">
        <f t="shared" si="767"/>
        <v>Farmland Restoration</v>
      </c>
      <c r="DJ251" s="102"/>
      <c r="DK251" s="103"/>
      <c r="DL251" s="106"/>
      <c r="DM251" s="41"/>
      <c r="DN251" s="42"/>
      <c r="DO251" s="226" t="str">
        <f t="shared" si="768"/>
        <v>Farmland Restoration</v>
      </c>
      <c r="DP251" s="101"/>
      <c r="DQ251" s="100"/>
      <c r="DR251" s="104"/>
      <c r="DS251" s="55"/>
      <c r="DT251" s="56"/>
      <c r="DU251" s="226" t="str">
        <f t="shared" si="769"/>
        <v>Farmland Restoration</v>
      </c>
      <c r="DV251" s="101"/>
      <c r="DW251" s="100"/>
      <c r="DX251" s="104"/>
      <c r="DY251" s="55"/>
      <c r="DZ251" s="56"/>
      <c r="EA251" s="176">
        <f t="shared" si="690"/>
        <v>0</v>
      </c>
      <c r="EB251" s="226" t="str">
        <f t="shared" si="770"/>
        <v>Farmland Restoration</v>
      </c>
      <c r="EC251" s="102"/>
      <c r="ED251" s="103"/>
      <c r="EE251" s="106"/>
      <c r="EF251" s="41"/>
      <c r="EG251" s="42"/>
      <c r="EH251" s="226" t="str">
        <f t="shared" si="771"/>
        <v>Farmland Restoration</v>
      </c>
      <c r="EI251" s="102"/>
      <c r="EJ251" s="103"/>
      <c r="EK251" s="106"/>
      <c r="EL251" s="41"/>
      <c r="EM251" s="42"/>
      <c r="EN251" s="226" t="str">
        <f t="shared" si="772"/>
        <v>Farmland Restoration</v>
      </c>
      <c r="EO251" s="119"/>
      <c r="EP251" s="103"/>
      <c r="EQ251" s="106"/>
      <c r="ER251" s="41"/>
      <c r="ES251" s="42"/>
      <c r="ET251" s="226" t="str">
        <f t="shared" si="773"/>
        <v>Farmland Restoration</v>
      </c>
      <c r="EU251" s="101"/>
      <c r="EV251" s="100"/>
      <c r="EW251" s="104"/>
      <c r="EX251" s="55"/>
      <c r="EY251" s="56"/>
      <c r="EZ251" s="226" t="str">
        <f t="shared" si="774"/>
        <v>Farmland Restoration</v>
      </c>
      <c r="FA251" s="102"/>
      <c r="FB251" s="103"/>
      <c r="FC251" s="106"/>
      <c r="FD251" s="41"/>
      <c r="FE251" s="42"/>
      <c r="FF251" s="226" t="str">
        <f t="shared" si="775"/>
        <v>Farmland Restoration</v>
      </c>
      <c r="FG251" s="101"/>
      <c r="FH251" s="100"/>
      <c r="FI251" s="104"/>
      <c r="FJ251" s="55"/>
      <c r="FK251" s="56"/>
      <c r="FL251" s="226" t="str">
        <f t="shared" si="776"/>
        <v>Farmland Restoration</v>
      </c>
      <c r="FM251" s="101"/>
      <c r="FN251" s="100"/>
      <c r="FO251" s="104"/>
      <c r="FP251" s="55"/>
      <c r="FQ251" s="56"/>
      <c r="FR251" s="176">
        <f t="shared" si="689"/>
        <v>0</v>
      </c>
      <c r="FS251" s="32"/>
      <c r="FT251" s="34"/>
      <c r="FU251" s="34"/>
      <c r="FV251" s="33"/>
      <c r="FW251" s="37"/>
    </row>
    <row r="252" spans="1:179" ht="12.6" customHeight="1">
      <c r="A252" s="1094"/>
      <c r="B252" s="195" t="s">
        <v>96</v>
      </c>
      <c r="C252" s="226" t="str">
        <f t="shared" si="749"/>
        <v>Perennial Bioenergy Crops</v>
      </c>
      <c r="D252" s="100"/>
      <c r="E252" s="100"/>
      <c r="F252" s="105"/>
      <c r="G252" s="54"/>
      <c r="H252" s="56"/>
      <c r="I252" s="226" t="str">
        <f t="shared" si="750"/>
        <v>Perennial Bioenergy Crops</v>
      </c>
      <c r="J252" s="100"/>
      <c r="K252" s="100"/>
      <c r="L252" s="105"/>
      <c r="M252" s="54"/>
      <c r="N252" s="56"/>
      <c r="O252" s="226" t="str">
        <f t="shared" si="751"/>
        <v>Perennial Bioenergy Crops</v>
      </c>
      <c r="P252" s="100"/>
      <c r="Q252" s="100"/>
      <c r="R252" s="105"/>
      <c r="S252" s="54"/>
      <c r="T252" s="56"/>
      <c r="U252" s="226" t="str">
        <f t="shared" si="752"/>
        <v>Perennial Bioenergy Crops</v>
      </c>
      <c r="V252" s="100"/>
      <c r="W252" s="100"/>
      <c r="X252" s="105"/>
      <c r="Y252" s="54"/>
      <c r="Z252" s="56"/>
      <c r="AA252" s="226" t="str">
        <f t="shared" si="753"/>
        <v>Perennial Bioenergy Crops</v>
      </c>
      <c r="AB252" s="100"/>
      <c r="AC252" s="100"/>
      <c r="AD252" s="105"/>
      <c r="AE252" s="54"/>
      <c r="AF252" s="56"/>
      <c r="AG252" s="226" t="str">
        <f t="shared" si="754"/>
        <v>Perennial Bioenergy Crops</v>
      </c>
      <c r="AH252" s="100"/>
      <c r="AI252" s="100"/>
      <c r="AJ252" s="105"/>
      <c r="AK252" s="54"/>
      <c r="AL252" s="56"/>
      <c r="AM252" s="226" t="str">
        <f t="shared" si="755"/>
        <v>Perennial Bioenergy Crops</v>
      </c>
      <c r="AN252" s="100"/>
      <c r="AO252" s="100"/>
      <c r="AP252" s="105"/>
      <c r="AQ252" s="54"/>
      <c r="AR252" s="56"/>
      <c r="AS252" s="176"/>
      <c r="AT252" s="226" t="str">
        <f t="shared" si="756"/>
        <v>Perennial Bioenergy Crops</v>
      </c>
      <c r="AU252" s="102"/>
      <c r="AV252" s="103"/>
      <c r="AW252" s="106"/>
      <c r="AX252" s="41"/>
      <c r="AY252" s="42"/>
      <c r="AZ252" s="226" t="str">
        <f t="shared" si="757"/>
        <v>Perennial Bioenergy Crops</v>
      </c>
      <c r="BA252" s="102"/>
      <c r="BB252" s="103"/>
      <c r="BC252" s="106"/>
      <c r="BD252" s="41"/>
      <c r="BE252" s="42"/>
      <c r="BF252" s="226" t="str">
        <f t="shared" si="758"/>
        <v>Perennial Bioenergy Crops</v>
      </c>
      <c r="BG252" s="102"/>
      <c r="BH252" s="103"/>
      <c r="BI252" s="106"/>
      <c r="BJ252" s="41"/>
      <c r="BK252" s="42"/>
      <c r="BL252" s="226" t="str">
        <f t="shared" si="759"/>
        <v>Perennial Bioenergy Crops</v>
      </c>
      <c r="BM252" s="99"/>
      <c r="BN252" s="100"/>
      <c r="BO252" s="104"/>
      <c r="BP252" s="55"/>
      <c r="BQ252" s="56"/>
      <c r="BR252" s="226" t="str">
        <f t="shared" si="760"/>
        <v>Perennial Bioenergy Crops</v>
      </c>
      <c r="BS252" s="99"/>
      <c r="BT252" s="100"/>
      <c r="BU252" s="104"/>
      <c r="BV252" s="55"/>
      <c r="BW252" s="56"/>
      <c r="BX252" s="226" t="str">
        <f t="shared" si="761"/>
        <v>Perennial Bioenergy Crops</v>
      </c>
      <c r="BY252" s="99"/>
      <c r="BZ252" s="100"/>
      <c r="CA252" s="104"/>
      <c r="CB252" s="55"/>
      <c r="CC252" s="56"/>
      <c r="CD252" s="226" t="str">
        <f t="shared" si="762"/>
        <v>Perennial Bioenergy Crops</v>
      </c>
      <c r="CE252" s="99"/>
      <c r="CF252" s="100"/>
      <c r="CG252" s="104"/>
      <c r="CH252" s="55"/>
      <c r="CI252" s="56"/>
      <c r="CJ252" s="176">
        <f>SUM(AV252+BB252+BH252+BN252+BT252+BZ252+CF252)+SUM(AY252+BE252+BK252+BQ252+BW252+CC252+CI252)</f>
        <v>0</v>
      </c>
      <c r="CK252" s="226" t="str">
        <f t="shared" si="763"/>
        <v>Perennial Bioenergy Crops</v>
      </c>
      <c r="CL252" s="99"/>
      <c r="CM252" s="100"/>
      <c r="CN252" s="104"/>
      <c r="CO252" s="55"/>
      <c r="CP252" s="56"/>
      <c r="CQ252" s="226" t="str">
        <f t="shared" si="764"/>
        <v>Perennial Bioenergy Crops</v>
      </c>
      <c r="CR252" s="102"/>
      <c r="CS252" s="103"/>
      <c r="CT252" s="106"/>
      <c r="CU252" s="41"/>
      <c r="CV252" s="42"/>
      <c r="CW252" s="226" t="str">
        <f t="shared" si="765"/>
        <v>Perennial Bioenergy Crops</v>
      </c>
      <c r="CX252" s="102"/>
      <c r="CY252" s="103"/>
      <c r="CZ252" s="106"/>
      <c r="DA252" s="41"/>
      <c r="DB252" s="42"/>
      <c r="DC252" s="226" t="str">
        <f t="shared" si="766"/>
        <v>Perennial Bioenergy Crops</v>
      </c>
      <c r="DD252" s="102"/>
      <c r="DE252" s="103"/>
      <c r="DF252" s="106"/>
      <c r="DG252" s="41"/>
      <c r="DH252" s="42"/>
      <c r="DI252" s="226" t="str">
        <f t="shared" si="767"/>
        <v>Perennial Bioenergy Crops</v>
      </c>
      <c r="DJ252" s="102"/>
      <c r="DK252" s="103"/>
      <c r="DL252" s="106"/>
      <c r="DM252" s="41"/>
      <c r="DN252" s="42"/>
      <c r="DO252" s="226" t="str">
        <f t="shared" si="768"/>
        <v>Perennial Bioenergy Crops</v>
      </c>
      <c r="DP252" s="102"/>
      <c r="DQ252" s="103"/>
      <c r="DR252" s="106"/>
      <c r="DS252" s="41"/>
      <c r="DT252" s="42"/>
      <c r="DU252" s="226" t="str">
        <f t="shared" si="769"/>
        <v>Perennial Bioenergy Crops</v>
      </c>
      <c r="DV252" s="102"/>
      <c r="DW252" s="103"/>
      <c r="DX252" s="106"/>
      <c r="DY252" s="41"/>
      <c r="DZ252" s="42"/>
      <c r="EA252" s="176">
        <f t="shared" si="690"/>
        <v>0</v>
      </c>
      <c r="EB252" s="226" t="str">
        <f t="shared" si="770"/>
        <v>Perennial Bioenergy Crops</v>
      </c>
      <c r="EC252" s="102"/>
      <c r="ED252" s="103"/>
      <c r="EE252" s="106"/>
      <c r="EF252" s="41"/>
      <c r="EG252" s="42"/>
      <c r="EH252" s="226" t="str">
        <f t="shared" si="771"/>
        <v>Perennial Bioenergy Crops</v>
      </c>
      <c r="EI252" s="99"/>
      <c r="EJ252" s="100"/>
      <c r="EK252" s="104"/>
      <c r="EL252" s="55"/>
      <c r="EM252" s="56"/>
      <c r="EN252" s="226" t="str">
        <f t="shared" si="772"/>
        <v>Perennial Bioenergy Crops</v>
      </c>
      <c r="EO252" s="102"/>
      <c r="EP252" s="103"/>
      <c r="EQ252" s="106"/>
      <c r="ER252" s="41"/>
      <c r="ES252" s="42"/>
      <c r="ET252" s="226" t="str">
        <f t="shared" si="773"/>
        <v>Perennial Bioenergy Crops</v>
      </c>
      <c r="EU252" s="102"/>
      <c r="EV252" s="103"/>
      <c r="EW252" s="106"/>
      <c r="EX252" s="41"/>
      <c r="EY252" s="42"/>
      <c r="EZ252" s="226" t="str">
        <f t="shared" si="774"/>
        <v>Perennial Bioenergy Crops</v>
      </c>
      <c r="FA252" s="99"/>
      <c r="FB252" s="100"/>
      <c r="FC252" s="104"/>
      <c r="FD252" s="55"/>
      <c r="FE252" s="56"/>
      <c r="FF252" s="226" t="str">
        <f t="shared" si="775"/>
        <v>Perennial Bioenergy Crops</v>
      </c>
      <c r="FG252" s="102"/>
      <c r="FH252" s="103"/>
      <c r="FI252" s="106"/>
      <c r="FJ252" s="41"/>
      <c r="FK252" s="42"/>
      <c r="FL252" s="226" t="str">
        <f t="shared" si="776"/>
        <v>Perennial Bioenergy Crops</v>
      </c>
      <c r="FM252" s="102"/>
      <c r="FN252" s="103"/>
      <c r="FO252" s="106"/>
      <c r="FP252" s="41"/>
      <c r="FQ252" s="42"/>
      <c r="FR252" s="176">
        <f t="shared" si="689"/>
        <v>0</v>
      </c>
      <c r="FS252" s="32"/>
      <c r="FT252" s="34"/>
      <c r="FU252" s="34"/>
      <c r="FV252" s="38"/>
      <c r="FW252" s="37"/>
    </row>
    <row r="253" spans="1:179" ht="12.6" customHeight="1">
      <c r="A253" s="1094"/>
      <c r="B253" s="195" t="s">
        <v>552</v>
      </c>
      <c r="C253" s="226" t="str">
        <f t="shared" si="749"/>
        <v>Livestock Feed</v>
      </c>
      <c r="D253" s="100"/>
      <c r="E253" s="100"/>
      <c r="F253" s="105"/>
      <c r="G253" s="54"/>
      <c r="H253" s="56"/>
      <c r="I253" s="226" t="str">
        <f t="shared" si="750"/>
        <v>Livestock Feed</v>
      </c>
      <c r="J253" s="100"/>
      <c r="K253" s="100"/>
      <c r="L253" s="105"/>
      <c r="M253" s="54"/>
      <c r="N253" s="56"/>
      <c r="O253" s="226" t="str">
        <f t="shared" si="751"/>
        <v>Livestock Feed</v>
      </c>
      <c r="P253" s="100"/>
      <c r="Q253" s="100"/>
      <c r="R253" s="105"/>
      <c r="S253" s="54"/>
      <c r="T253" s="56"/>
      <c r="U253" s="226" t="str">
        <f t="shared" si="752"/>
        <v>Livestock Feed</v>
      </c>
      <c r="V253" s="100"/>
      <c r="W253" s="100"/>
      <c r="X253" s="105"/>
      <c r="Y253" s="54"/>
      <c r="Z253" s="56"/>
      <c r="AA253" s="226" t="str">
        <f t="shared" si="753"/>
        <v>Livestock Feed</v>
      </c>
      <c r="AB253" s="100"/>
      <c r="AC253" s="100"/>
      <c r="AD253" s="105"/>
      <c r="AE253" s="54"/>
      <c r="AF253" s="56"/>
      <c r="AG253" s="226" t="str">
        <f t="shared" si="754"/>
        <v>Livestock Feed</v>
      </c>
      <c r="AH253" s="100"/>
      <c r="AI253" s="100"/>
      <c r="AJ253" s="105"/>
      <c r="AK253" s="54"/>
      <c r="AL253" s="56"/>
      <c r="AM253" s="226" t="str">
        <f t="shared" si="755"/>
        <v>Livestock Feed</v>
      </c>
      <c r="AN253" s="100"/>
      <c r="AO253" s="100"/>
      <c r="AP253" s="105"/>
      <c r="AQ253" s="54"/>
      <c r="AR253" s="56"/>
      <c r="AS253" s="176"/>
      <c r="AT253" s="226" t="str">
        <f t="shared" si="756"/>
        <v>Livestock Feed</v>
      </c>
      <c r="AU253" s="102"/>
      <c r="AV253" s="103"/>
      <c r="AW253" s="106"/>
      <c r="AX253" s="41"/>
      <c r="AY253" s="42"/>
      <c r="AZ253" s="226" t="str">
        <f t="shared" si="757"/>
        <v>Livestock Feed</v>
      </c>
      <c r="BA253" s="102"/>
      <c r="BB253" s="103"/>
      <c r="BC253" s="106"/>
      <c r="BD253" s="41"/>
      <c r="BE253" s="42"/>
      <c r="BF253" s="226" t="str">
        <f t="shared" si="758"/>
        <v>Livestock Feed</v>
      </c>
      <c r="BG253" s="102"/>
      <c r="BH253" s="103"/>
      <c r="BI253" s="106"/>
      <c r="BJ253" s="41"/>
      <c r="BK253" s="42"/>
      <c r="BL253" s="226" t="str">
        <f t="shared" si="759"/>
        <v>Livestock Feed</v>
      </c>
      <c r="BM253" s="99"/>
      <c r="BN253" s="100"/>
      <c r="BO253" s="104"/>
      <c r="BP253" s="55"/>
      <c r="BQ253" s="56"/>
      <c r="BR253" s="226" t="str">
        <f t="shared" si="760"/>
        <v>Livestock Feed</v>
      </c>
      <c r="BS253" s="99"/>
      <c r="BT253" s="100"/>
      <c r="BU253" s="104"/>
      <c r="BV253" s="55"/>
      <c r="BW253" s="56"/>
      <c r="BX253" s="226" t="str">
        <f t="shared" si="761"/>
        <v>Livestock Feed</v>
      </c>
      <c r="BY253" s="99"/>
      <c r="BZ253" s="100"/>
      <c r="CA253" s="104"/>
      <c r="CB253" s="55"/>
      <c r="CC253" s="56"/>
      <c r="CD253" s="226" t="str">
        <f t="shared" si="762"/>
        <v>Livestock Feed</v>
      </c>
      <c r="CE253" s="99"/>
      <c r="CF253" s="100"/>
      <c r="CG253" s="104"/>
      <c r="CH253" s="55"/>
      <c r="CI253" s="56"/>
      <c r="CJ253" s="176"/>
      <c r="CK253" s="226" t="str">
        <f t="shared" si="763"/>
        <v>Livestock Feed</v>
      </c>
      <c r="CL253" s="99"/>
      <c r="CM253" s="100"/>
      <c r="CN253" s="104"/>
      <c r="CO253" s="55"/>
      <c r="CP253" s="56"/>
      <c r="CQ253" s="226" t="str">
        <f t="shared" si="764"/>
        <v>Livestock Feed</v>
      </c>
      <c r="CR253" s="102"/>
      <c r="CS253" s="103"/>
      <c r="CT253" s="106"/>
      <c r="CU253" s="41"/>
      <c r="CV253" s="42"/>
      <c r="CW253" s="226" t="str">
        <f t="shared" si="765"/>
        <v>Livestock Feed</v>
      </c>
      <c r="CX253" s="102"/>
      <c r="CY253" s="103"/>
      <c r="CZ253" s="106"/>
      <c r="DA253" s="41"/>
      <c r="DB253" s="42"/>
      <c r="DC253" s="226" t="str">
        <f t="shared" si="766"/>
        <v>Livestock Feed</v>
      </c>
      <c r="DD253" s="102"/>
      <c r="DE253" s="103"/>
      <c r="DF253" s="106"/>
      <c r="DG253" s="41"/>
      <c r="DH253" s="42"/>
      <c r="DI253" s="226" t="str">
        <f t="shared" si="767"/>
        <v>Livestock Feed</v>
      </c>
      <c r="DJ253" s="102"/>
      <c r="DK253" s="103"/>
      <c r="DL253" s="106"/>
      <c r="DM253" s="41"/>
      <c r="DN253" s="42"/>
      <c r="DO253" s="226" t="str">
        <f t="shared" si="768"/>
        <v>Livestock Feed</v>
      </c>
      <c r="DP253" s="102"/>
      <c r="DQ253" s="103"/>
      <c r="DR253" s="106"/>
      <c r="DS253" s="41"/>
      <c r="DT253" s="42"/>
      <c r="DU253" s="226" t="str">
        <f t="shared" si="769"/>
        <v>Livestock Feed</v>
      </c>
      <c r="DV253" s="102"/>
      <c r="DW253" s="103"/>
      <c r="DX253" s="106"/>
      <c r="DY253" s="41"/>
      <c r="DZ253" s="42"/>
      <c r="EA253" s="176"/>
      <c r="EB253" s="226" t="str">
        <f t="shared" si="770"/>
        <v>Livestock Feed</v>
      </c>
      <c r="EC253" s="102"/>
      <c r="ED253" s="103"/>
      <c r="EE253" s="106"/>
      <c r="EF253" s="41"/>
      <c r="EG253" s="42"/>
      <c r="EH253" s="226" t="str">
        <f t="shared" si="771"/>
        <v>Livestock Feed</v>
      </c>
      <c r="EI253" s="99"/>
      <c r="EJ253" s="100"/>
      <c r="EK253" s="104"/>
      <c r="EL253" s="55"/>
      <c r="EM253" s="56"/>
      <c r="EN253" s="226" t="str">
        <f t="shared" si="772"/>
        <v>Livestock Feed</v>
      </c>
      <c r="EO253" s="102"/>
      <c r="EP253" s="103"/>
      <c r="EQ253" s="106"/>
      <c r="ER253" s="41"/>
      <c r="ES253" s="42"/>
      <c r="ET253" s="226" t="str">
        <f t="shared" si="773"/>
        <v>Livestock Feed</v>
      </c>
      <c r="EU253" s="102"/>
      <c r="EV253" s="103"/>
      <c r="EW253" s="106"/>
      <c r="EX253" s="41"/>
      <c r="EY253" s="42"/>
      <c r="EZ253" s="226" t="str">
        <f t="shared" si="774"/>
        <v>Livestock Feed</v>
      </c>
      <c r="FA253" s="99"/>
      <c r="FB253" s="100"/>
      <c r="FC253" s="104"/>
      <c r="FD253" s="55"/>
      <c r="FE253" s="56"/>
      <c r="FF253" s="226" t="str">
        <f t="shared" si="775"/>
        <v>Livestock Feed</v>
      </c>
      <c r="FG253" s="102"/>
      <c r="FH253" s="103"/>
      <c r="FI253" s="106"/>
      <c r="FJ253" s="41"/>
      <c r="FK253" s="42"/>
      <c r="FL253" s="226" t="str">
        <f t="shared" si="776"/>
        <v>Livestock Feed</v>
      </c>
      <c r="FM253" s="102"/>
      <c r="FN253" s="103"/>
      <c r="FO253" s="106"/>
      <c r="FP253" s="41"/>
      <c r="FQ253" s="42"/>
      <c r="FR253" s="176"/>
      <c r="FS253" s="32"/>
      <c r="FT253" s="34"/>
      <c r="FU253" s="34"/>
      <c r="FV253" s="38"/>
      <c r="FW253" s="37"/>
    </row>
    <row r="254" spans="1:179" ht="12.6" customHeight="1">
      <c r="A254" s="1094"/>
      <c r="B254" s="195" t="s">
        <v>1</v>
      </c>
      <c r="C254" s="226" t="str">
        <f t="shared" si="749"/>
        <v>SRI</v>
      </c>
      <c r="D254" s="100"/>
      <c r="E254" s="100"/>
      <c r="F254" s="105"/>
      <c r="G254" s="54"/>
      <c r="H254" s="56"/>
      <c r="I254" s="226" t="str">
        <f t="shared" si="750"/>
        <v>SRI</v>
      </c>
      <c r="J254" s="100"/>
      <c r="K254" s="100"/>
      <c r="L254" s="105"/>
      <c r="M254" s="54"/>
      <c r="N254" s="56"/>
      <c r="O254" s="226" t="str">
        <f t="shared" si="751"/>
        <v>SRI</v>
      </c>
      <c r="P254" s="100"/>
      <c r="Q254" s="100"/>
      <c r="R254" s="105"/>
      <c r="S254" s="54"/>
      <c r="T254" s="56"/>
      <c r="U254" s="226" t="str">
        <f t="shared" si="752"/>
        <v>SRI</v>
      </c>
      <c r="V254" s="100"/>
      <c r="W254" s="100"/>
      <c r="X254" s="105"/>
      <c r="Y254" s="54"/>
      <c r="Z254" s="56"/>
      <c r="AA254" s="226" t="str">
        <f t="shared" si="753"/>
        <v>SRI</v>
      </c>
      <c r="AB254" s="100"/>
      <c r="AC254" s="100"/>
      <c r="AD254" s="105"/>
      <c r="AE254" s="54"/>
      <c r="AF254" s="56"/>
      <c r="AG254" s="226" t="str">
        <f t="shared" si="754"/>
        <v>SRI</v>
      </c>
      <c r="AH254" s="100"/>
      <c r="AI254" s="100"/>
      <c r="AJ254" s="105"/>
      <c r="AK254" s="54"/>
      <c r="AL254" s="56"/>
      <c r="AM254" s="226" t="str">
        <f t="shared" si="755"/>
        <v>SRI</v>
      </c>
      <c r="AN254" s="100"/>
      <c r="AO254" s="100"/>
      <c r="AP254" s="105"/>
      <c r="AQ254" s="54"/>
      <c r="AR254" s="56"/>
      <c r="AS254" s="176"/>
      <c r="AT254" s="226" t="str">
        <f t="shared" si="756"/>
        <v>SRI</v>
      </c>
      <c r="AU254" s="100"/>
      <c r="AV254" s="100"/>
      <c r="AW254" s="105"/>
      <c r="AX254" s="55"/>
      <c r="AY254" s="56"/>
      <c r="AZ254" s="226" t="str">
        <f t="shared" si="757"/>
        <v>SRI</v>
      </c>
      <c r="BA254" s="100"/>
      <c r="BB254" s="100"/>
      <c r="BC254" s="105"/>
      <c r="BD254" s="55"/>
      <c r="BE254" s="56"/>
      <c r="BF254" s="226" t="str">
        <f t="shared" si="758"/>
        <v>SRI</v>
      </c>
      <c r="BG254" s="100"/>
      <c r="BH254" s="100"/>
      <c r="BI254" s="105"/>
      <c r="BJ254" s="55"/>
      <c r="BK254" s="56"/>
      <c r="BL254" s="226" t="str">
        <f t="shared" si="759"/>
        <v>SRI</v>
      </c>
      <c r="BM254" s="100"/>
      <c r="BN254" s="100"/>
      <c r="BO254" s="105"/>
      <c r="BP254" s="55"/>
      <c r="BQ254" s="56"/>
      <c r="BR254" s="226" t="str">
        <f t="shared" si="760"/>
        <v>SRI</v>
      </c>
      <c r="BS254" s="100"/>
      <c r="BT254" s="100"/>
      <c r="BU254" s="105"/>
      <c r="BV254" s="55"/>
      <c r="BW254" s="56"/>
      <c r="BX254" s="226" t="str">
        <f t="shared" si="761"/>
        <v>SRI</v>
      </c>
      <c r="BY254" s="100"/>
      <c r="BZ254" s="100"/>
      <c r="CA254" s="105"/>
      <c r="CB254" s="55"/>
      <c r="CC254" s="56"/>
      <c r="CD254" s="226" t="str">
        <f t="shared" si="762"/>
        <v>SRI</v>
      </c>
      <c r="CE254" s="100"/>
      <c r="CF254" s="100"/>
      <c r="CG254" s="105"/>
      <c r="CH254" s="55"/>
      <c r="CI254" s="56"/>
      <c r="CJ254" s="176">
        <f>SUM(AV254+BB254+BH254+BN254+BT254+BZ254+CF254)+SUM(AY254+BE254+BK254+BQ254+BW254+CC254+CI254)</f>
        <v>0</v>
      </c>
      <c r="CK254" s="226" t="str">
        <f t="shared" si="763"/>
        <v>SRI</v>
      </c>
      <c r="CL254" s="101"/>
      <c r="CM254" s="100"/>
      <c r="CN254" s="115"/>
      <c r="CO254" s="55"/>
      <c r="CP254" s="56"/>
      <c r="CQ254" s="226" t="str">
        <f t="shared" si="764"/>
        <v>SRI</v>
      </c>
      <c r="CR254" s="101"/>
      <c r="CS254" s="100"/>
      <c r="CT254" s="115"/>
      <c r="CU254" s="55"/>
      <c r="CV254" s="56"/>
      <c r="CW254" s="226" t="str">
        <f t="shared" si="765"/>
        <v>SRI</v>
      </c>
      <c r="CX254" s="119"/>
      <c r="CY254" s="103"/>
      <c r="CZ254" s="112"/>
      <c r="DA254" s="41"/>
      <c r="DB254" s="42"/>
      <c r="DC254" s="226" t="str">
        <f t="shared" si="766"/>
        <v>SRI</v>
      </c>
      <c r="DD254" s="119"/>
      <c r="DE254" s="103"/>
      <c r="DF254" s="112"/>
      <c r="DG254" s="41"/>
      <c r="DH254" s="42"/>
      <c r="DI254" s="226" t="str">
        <f t="shared" si="767"/>
        <v>SRI</v>
      </c>
      <c r="DJ254" s="101"/>
      <c r="DK254" s="100"/>
      <c r="DL254" s="115"/>
      <c r="DM254" s="55"/>
      <c r="DN254" s="56"/>
      <c r="DO254" s="226" t="str">
        <f t="shared" si="768"/>
        <v>SRI</v>
      </c>
      <c r="DP254" s="119"/>
      <c r="DQ254" s="103"/>
      <c r="DR254" s="112"/>
      <c r="DS254" s="41"/>
      <c r="DT254" s="42"/>
      <c r="DU254" s="226" t="str">
        <f t="shared" si="769"/>
        <v>SRI</v>
      </c>
      <c r="DV254" s="119"/>
      <c r="DW254" s="103"/>
      <c r="DX254" s="112"/>
      <c r="DY254" s="41"/>
      <c r="DZ254" s="42"/>
      <c r="EA254" s="176">
        <f t="shared" si="690"/>
        <v>0</v>
      </c>
      <c r="EB254" s="226" t="str">
        <f t="shared" si="770"/>
        <v>SRI</v>
      </c>
      <c r="EC254" s="101"/>
      <c r="ED254" s="100"/>
      <c r="EE254" s="115"/>
      <c r="EF254" s="55"/>
      <c r="EG254" s="56"/>
      <c r="EH254" s="226" t="str">
        <f t="shared" si="771"/>
        <v>SRI</v>
      </c>
      <c r="EI254" s="101"/>
      <c r="EJ254" s="100"/>
      <c r="EK254" s="115"/>
      <c r="EL254" s="55"/>
      <c r="EM254" s="56"/>
      <c r="EN254" s="226" t="str">
        <f t="shared" si="772"/>
        <v>SRI</v>
      </c>
      <c r="EO254" s="119"/>
      <c r="EP254" s="103"/>
      <c r="EQ254" s="112"/>
      <c r="ER254" s="41"/>
      <c r="ES254" s="42"/>
      <c r="ET254" s="226" t="str">
        <f t="shared" si="773"/>
        <v>SRI</v>
      </c>
      <c r="EU254" s="119"/>
      <c r="EV254" s="103"/>
      <c r="EW254" s="112"/>
      <c r="EX254" s="41"/>
      <c r="EY254" s="42"/>
      <c r="EZ254" s="226" t="str">
        <f t="shared" si="774"/>
        <v>SRI</v>
      </c>
      <c r="FA254" s="101"/>
      <c r="FB254" s="100"/>
      <c r="FC254" s="115"/>
      <c r="FD254" s="55"/>
      <c r="FE254" s="56"/>
      <c r="FF254" s="226" t="str">
        <f t="shared" si="775"/>
        <v>SRI</v>
      </c>
      <c r="FG254" s="119"/>
      <c r="FH254" s="103"/>
      <c r="FI254" s="112"/>
      <c r="FJ254" s="41"/>
      <c r="FK254" s="42"/>
      <c r="FL254" s="226" t="str">
        <f t="shared" si="776"/>
        <v>SRI</v>
      </c>
      <c r="FM254" s="119"/>
      <c r="FN254" s="103"/>
      <c r="FO254" s="112"/>
      <c r="FP254" s="41"/>
      <c r="FQ254" s="42"/>
      <c r="FR254" s="176">
        <f t="shared" si="689"/>
        <v>0</v>
      </c>
      <c r="FS254" s="34"/>
      <c r="FT254" s="34"/>
      <c r="FU254" s="34"/>
      <c r="FV254" s="38"/>
      <c r="FW254" s="37"/>
    </row>
    <row r="255" spans="1:179" ht="12.6" customHeight="1">
      <c r="A255" s="1094"/>
      <c r="B255" s="195" t="s">
        <v>90</v>
      </c>
      <c r="C255" s="226" t="str">
        <f t="shared" si="691"/>
        <v>Improved Rice</v>
      </c>
      <c r="D255" s="100"/>
      <c r="E255" s="100"/>
      <c r="F255" s="105"/>
      <c r="G255" s="54"/>
      <c r="H255" s="56"/>
      <c r="I255" s="226" t="str">
        <f t="shared" si="692"/>
        <v>Improved Rice</v>
      </c>
      <c r="J255" s="100"/>
      <c r="K255" s="100"/>
      <c r="L255" s="105"/>
      <c r="M255" s="54"/>
      <c r="N255" s="56"/>
      <c r="O255" s="226" t="str">
        <f t="shared" si="693"/>
        <v>Improved Rice</v>
      </c>
      <c r="P255" s="100"/>
      <c r="Q255" s="100"/>
      <c r="R255" s="105"/>
      <c r="S255" s="54"/>
      <c r="T255" s="56"/>
      <c r="U255" s="226" t="str">
        <f t="shared" si="694"/>
        <v>Improved Rice</v>
      </c>
      <c r="V255" s="100"/>
      <c r="W255" s="100"/>
      <c r="X255" s="105"/>
      <c r="Y255" s="54"/>
      <c r="Z255" s="56"/>
      <c r="AA255" s="226" t="str">
        <f t="shared" si="695"/>
        <v>Improved Rice</v>
      </c>
      <c r="AB255" s="100"/>
      <c r="AC255" s="100"/>
      <c r="AD255" s="105"/>
      <c r="AE255" s="54"/>
      <c r="AF255" s="56"/>
      <c r="AG255" s="226" t="str">
        <f t="shared" si="696"/>
        <v>Improved Rice</v>
      </c>
      <c r="AH255" s="100"/>
      <c r="AI255" s="100"/>
      <c r="AJ255" s="105"/>
      <c r="AK255" s="54"/>
      <c r="AL255" s="56"/>
      <c r="AM255" s="226" t="str">
        <f t="shared" si="697"/>
        <v>Improved Rice</v>
      </c>
      <c r="AN255" s="100"/>
      <c r="AO255" s="100"/>
      <c r="AP255" s="105"/>
      <c r="AQ255" s="54"/>
      <c r="AR255" s="56"/>
      <c r="AS255" s="176"/>
      <c r="AT255" s="226" t="str">
        <f t="shared" si="698"/>
        <v>Improved Rice</v>
      </c>
      <c r="AU255" s="100"/>
      <c r="AV255" s="100"/>
      <c r="AW255" s="105"/>
      <c r="AX255" s="54"/>
      <c r="AY255" s="56"/>
      <c r="AZ255" s="226" t="str">
        <f t="shared" si="699"/>
        <v>Improved Rice</v>
      </c>
      <c r="BA255" s="100"/>
      <c r="BB255" s="100"/>
      <c r="BC255" s="105"/>
      <c r="BD255" s="54"/>
      <c r="BE255" s="56"/>
      <c r="BF255" s="226" t="str">
        <f t="shared" si="700"/>
        <v>Improved Rice</v>
      </c>
      <c r="BG255" s="100"/>
      <c r="BH255" s="100"/>
      <c r="BI255" s="105"/>
      <c r="BJ255" s="54"/>
      <c r="BK255" s="56"/>
      <c r="BL255" s="226" t="str">
        <f t="shared" si="701"/>
        <v>Improved Rice</v>
      </c>
      <c r="BM255" s="100"/>
      <c r="BN255" s="100"/>
      <c r="BO255" s="105"/>
      <c r="BP255" s="54"/>
      <c r="BQ255" s="56"/>
      <c r="BR255" s="226" t="str">
        <f t="shared" si="702"/>
        <v>Improved Rice</v>
      </c>
      <c r="BS255" s="100"/>
      <c r="BT255" s="100"/>
      <c r="BU255" s="105"/>
      <c r="BV255" s="54"/>
      <c r="BW255" s="56"/>
      <c r="BX255" s="226" t="str">
        <f t="shared" si="703"/>
        <v>Improved Rice</v>
      </c>
      <c r="BY255" s="100"/>
      <c r="BZ255" s="100"/>
      <c r="CA255" s="105"/>
      <c r="CB255" s="54"/>
      <c r="CC255" s="56"/>
      <c r="CD255" s="226" t="str">
        <f t="shared" si="704"/>
        <v>Improved Rice</v>
      </c>
      <c r="CE255" s="100"/>
      <c r="CF255" s="100"/>
      <c r="CG255" s="105"/>
      <c r="CH255" s="54"/>
      <c r="CI255" s="56"/>
      <c r="CJ255" s="176">
        <f t="shared" si="748"/>
        <v>0</v>
      </c>
      <c r="CK255" s="226" t="str">
        <f t="shared" si="705"/>
        <v>Improved Rice</v>
      </c>
      <c r="CL255" s="101"/>
      <c r="CM255" s="100"/>
      <c r="CN255" s="115"/>
      <c r="CO255" s="55"/>
      <c r="CP255" s="56"/>
      <c r="CQ255" s="226" t="str">
        <f t="shared" si="706"/>
        <v>Improved Rice</v>
      </c>
      <c r="CR255" s="101"/>
      <c r="CS255" s="100"/>
      <c r="CT255" s="115"/>
      <c r="CU255" s="55"/>
      <c r="CV255" s="56"/>
      <c r="CW255" s="226" t="str">
        <f t="shared" si="707"/>
        <v>Improved Rice</v>
      </c>
      <c r="CX255" s="119"/>
      <c r="CY255" s="103"/>
      <c r="CZ255" s="112"/>
      <c r="DA255" s="41"/>
      <c r="DB255" s="42"/>
      <c r="DC255" s="226" t="str">
        <f t="shared" si="708"/>
        <v>Improved Rice</v>
      </c>
      <c r="DD255" s="119"/>
      <c r="DE255" s="103"/>
      <c r="DF255" s="112"/>
      <c r="DG255" s="41"/>
      <c r="DH255" s="42"/>
      <c r="DI255" s="226" t="str">
        <f t="shared" si="709"/>
        <v>Improved Rice</v>
      </c>
      <c r="DJ255" s="101"/>
      <c r="DK255" s="100"/>
      <c r="DL255" s="115"/>
      <c r="DM255" s="55"/>
      <c r="DN255" s="56"/>
      <c r="DO255" s="226" t="str">
        <f t="shared" si="710"/>
        <v>Improved Rice</v>
      </c>
      <c r="DP255" s="119"/>
      <c r="DQ255" s="103"/>
      <c r="DR255" s="112"/>
      <c r="DS255" s="41"/>
      <c r="DT255" s="42"/>
      <c r="DU255" s="226" t="str">
        <f t="shared" si="711"/>
        <v>Improved Rice</v>
      </c>
      <c r="DV255" s="119"/>
      <c r="DW255" s="103"/>
      <c r="DX255" s="112"/>
      <c r="DY255" s="41"/>
      <c r="DZ255" s="42"/>
      <c r="EA255" s="176">
        <f t="shared" si="690"/>
        <v>0</v>
      </c>
      <c r="EB255" s="226" t="str">
        <f t="shared" si="712"/>
        <v>Improved Rice</v>
      </c>
      <c r="EC255" s="101"/>
      <c r="ED255" s="100"/>
      <c r="EE255" s="115"/>
      <c r="EF255" s="55"/>
      <c r="EG255" s="56"/>
      <c r="EH255" s="226" t="str">
        <f t="shared" si="713"/>
        <v>Improved Rice</v>
      </c>
      <c r="EI255" s="101"/>
      <c r="EJ255" s="100"/>
      <c r="EK255" s="115"/>
      <c r="EL255" s="55"/>
      <c r="EM255" s="56"/>
      <c r="EN255" s="226" t="str">
        <f t="shared" si="714"/>
        <v>Improved Rice</v>
      </c>
      <c r="EO255" s="119"/>
      <c r="EP255" s="103"/>
      <c r="EQ255" s="112"/>
      <c r="ER255" s="41"/>
      <c r="ES255" s="42"/>
      <c r="ET255" s="226" t="str">
        <f t="shared" si="715"/>
        <v>Improved Rice</v>
      </c>
      <c r="EU255" s="119"/>
      <c r="EV255" s="103"/>
      <c r="EW255" s="112"/>
      <c r="EX255" s="41"/>
      <c r="EY255" s="42"/>
      <c r="EZ255" s="226" t="str">
        <f t="shared" si="716"/>
        <v>Improved Rice</v>
      </c>
      <c r="FA255" s="101"/>
      <c r="FB255" s="100"/>
      <c r="FC255" s="115"/>
      <c r="FD255" s="55"/>
      <c r="FE255" s="56"/>
      <c r="FF255" s="226" t="str">
        <f t="shared" si="717"/>
        <v>Improved Rice</v>
      </c>
      <c r="FG255" s="119"/>
      <c r="FH255" s="103"/>
      <c r="FI255" s="112"/>
      <c r="FJ255" s="41"/>
      <c r="FK255" s="42"/>
      <c r="FL255" s="226" t="str">
        <f t="shared" si="718"/>
        <v>Improved Rice</v>
      </c>
      <c r="FM255" s="119"/>
      <c r="FN255" s="103"/>
      <c r="FO255" s="112"/>
      <c r="FP255" s="41"/>
      <c r="FQ255" s="42"/>
      <c r="FR255" s="176">
        <f t="shared" si="689"/>
        <v>0</v>
      </c>
      <c r="FS255" s="34"/>
      <c r="FT255" s="34"/>
      <c r="FU255" s="34"/>
      <c r="FV255" s="38"/>
      <c r="FW255" s="37"/>
    </row>
    <row r="256" spans="1:179" ht="12.6" customHeight="1">
      <c r="A256" s="1094"/>
      <c r="B256" s="222" t="s">
        <v>86</v>
      </c>
      <c r="C256" s="226" t="str">
        <f>$B256</f>
        <v>Conservation Agriculture</v>
      </c>
      <c r="D256" s="100"/>
      <c r="E256" s="100"/>
      <c r="F256" s="105"/>
      <c r="G256" s="54"/>
      <c r="H256" s="56"/>
      <c r="I256" s="226" t="str">
        <f>$B256</f>
        <v>Conservation Agriculture</v>
      </c>
      <c r="J256" s="100"/>
      <c r="K256" s="100"/>
      <c r="L256" s="105"/>
      <c r="M256" s="54"/>
      <c r="N256" s="56"/>
      <c r="O256" s="226" t="str">
        <f>$B256</f>
        <v>Conservation Agriculture</v>
      </c>
      <c r="P256" s="100"/>
      <c r="Q256" s="100"/>
      <c r="R256" s="105"/>
      <c r="S256" s="54"/>
      <c r="T256" s="56"/>
      <c r="U256" s="226" t="str">
        <f>$B256</f>
        <v>Conservation Agriculture</v>
      </c>
      <c r="V256" s="100"/>
      <c r="W256" s="100"/>
      <c r="X256" s="105"/>
      <c r="Y256" s="54"/>
      <c r="Z256" s="56"/>
      <c r="AA256" s="226" t="str">
        <f>$B256</f>
        <v>Conservation Agriculture</v>
      </c>
      <c r="AB256" s="100"/>
      <c r="AC256" s="100"/>
      <c r="AD256" s="105"/>
      <c r="AE256" s="54"/>
      <c r="AF256" s="56"/>
      <c r="AG256" s="226" t="str">
        <f>$B256</f>
        <v>Conservation Agriculture</v>
      </c>
      <c r="AH256" s="100"/>
      <c r="AI256" s="100"/>
      <c r="AJ256" s="105"/>
      <c r="AK256" s="54"/>
      <c r="AL256" s="56"/>
      <c r="AM256" s="226" t="str">
        <f>$B256</f>
        <v>Conservation Agriculture</v>
      </c>
      <c r="AN256" s="100"/>
      <c r="AO256" s="100"/>
      <c r="AP256" s="105"/>
      <c r="AQ256" s="54"/>
      <c r="AR256" s="56"/>
      <c r="AS256" s="176"/>
      <c r="AT256" s="226" t="str">
        <f>$B256</f>
        <v>Conservation Agriculture</v>
      </c>
      <c r="AU256" s="100"/>
      <c r="AV256" s="100"/>
      <c r="AW256" s="105"/>
      <c r="AX256" s="55"/>
      <c r="AY256" s="56"/>
      <c r="AZ256" s="226" t="str">
        <f>$B256</f>
        <v>Conservation Agriculture</v>
      </c>
      <c r="BA256" s="100"/>
      <c r="BB256" s="100"/>
      <c r="BC256" s="105"/>
      <c r="BD256" s="55"/>
      <c r="BE256" s="56"/>
      <c r="BF256" s="226" t="str">
        <f>$B256</f>
        <v>Conservation Agriculture</v>
      </c>
      <c r="BG256" s="100"/>
      <c r="BH256" s="100"/>
      <c r="BI256" s="105"/>
      <c r="BJ256" s="55"/>
      <c r="BK256" s="56"/>
      <c r="BL256" s="226" t="str">
        <f>$B256</f>
        <v>Conservation Agriculture</v>
      </c>
      <c r="BM256" s="100"/>
      <c r="BN256" s="100"/>
      <c r="BO256" s="105"/>
      <c r="BP256" s="55"/>
      <c r="BQ256" s="56"/>
      <c r="BR256" s="226" t="str">
        <f>$B256</f>
        <v>Conservation Agriculture</v>
      </c>
      <c r="BS256" s="100"/>
      <c r="BT256" s="100"/>
      <c r="BU256" s="105"/>
      <c r="BV256" s="55"/>
      <c r="BW256" s="56"/>
      <c r="BX256" s="226" t="str">
        <f>$B256</f>
        <v>Conservation Agriculture</v>
      </c>
      <c r="BY256" s="100"/>
      <c r="BZ256" s="100"/>
      <c r="CA256" s="105"/>
      <c r="CB256" s="55"/>
      <c r="CC256" s="56"/>
      <c r="CD256" s="226" t="str">
        <f>$B256</f>
        <v>Conservation Agriculture</v>
      </c>
      <c r="CE256" s="100"/>
      <c r="CF256" s="100"/>
      <c r="CG256" s="105"/>
      <c r="CH256" s="55"/>
      <c r="CI256" s="56"/>
      <c r="CJ256" s="176">
        <f>SUM(AV256+BB256+BH256+BN256+BT256+BZ256+CF256)+SUM(AY256+BE256+BK256+BQ256+BW256+CC256+CI256)</f>
        <v>0</v>
      </c>
      <c r="CK256" s="226" t="str">
        <f>$B256</f>
        <v>Conservation Agriculture</v>
      </c>
      <c r="CL256" s="101"/>
      <c r="CM256" s="100"/>
      <c r="CN256" s="115"/>
      <c r="CO256" s="55"/>
      <c r="CP256" s="56"/>
      <c r="CQ256" s="226" t="str">
        <f>$B256</f>
        <v>Conservation Agriculture</v>
      </c>
      <c r="CR256" s="101"/>
      <c r="CS256" s="100"/>
      <c r="CT256" s="115"/>
      <c r="CU256" s="55"/>
      <c r="CV256" s="56"/>
      <c r="CW256" s="226" t="str">
        <f>$B256</f>
        <v>Conservation Agriculture</v>
      </c>
      <c r="CX256" s="119"/>
      <c r="CY256" s="103"/>
      <c r="CZ256" s="112"/>
      <c r="DA256" s="41"/>
      <c r="DB256" s="42"/>
      <c r="DC256" s="226" t="str">
        <f>$B256</f>
        <v>Conservation Agriculture</v>
      </c>
      <c r="DD256" s="119"/>
      <c r="DE256" s="103"/>
      <c r="DF256" s="112"/>
      <c r="DG256" s="41"/>
      <c r="DH256" s="42"/>
      <c r="DI256" s="226" t="str">
        <f>$B256</f>
        <v>Conservation Agriculture</v>
      </c>
      <c r="DJ256" s="101"/>
      <c r="DK256" s="100"/>
      <c r="DL256" s="115"/>
      <c r="DM256" s="55"/>
      <c r="DN256" s="56"/>
      <c r="DO256" s="226" t="str">
        <f>$B256</f>
        <v>Conservation Agriculture</v>
      </c>
      <c r="DP256" s="119"/>
      <c r="DQ256" s="103"/>
      <c r="DR256" s="112"/>
      <c r="DS256" s="41"/>
      <c r="DT256" s="42"/>
      <c r="DU256" s="226" t="str">
        <f>$B256</f>
        <v>Conservation Agriculture</v>
      </c>
      <c r="DV256" s="119"/>
      <c r="DW256" s="103"/>
      <c r="DX256" s="112"/>
      <c r="DY256" s="41"/>
      <c r="DZ256" s="42"/>
      <c r="EA256" s="176">
        <f t="shared" si="690"/>
        <v>0</v>
      </c>
      <c r="EB256" s="226" t="str">
        <f>$B256</f>
        <v>Conservation Agriculture</v>
      </c>
      <c r="EC256" s="101"/>
      <c r="ED256" s="100"/>
      <c r="EE256" s="115"/>
      <c r="EF256" s="55"/>
      <c r="EG256" s="56"/>
      <c r="EH256" s="226" t="str">
        <f>$B256</f>
        <v>Conservation Agriculture</v>
      </c>
      <c r="EI256" s="101"/>
      <c r="EJ256" s="100"/>
      <c r="EK256" s="115"/>
      <c r="EL256" s="55"/>
      <c r="EM256" s="56"/>
      <c r="EN256" s="226" t="str">
        <f>$B256</f>
        <v>Conservation Agriculture</v>
      </c>
      <c r="EO256" s="119"/>
      <c r="EP256" s="103"/>
      <c r="EQ256" s="112"/>
      <c r="ER256" s="41"/>
      <c r="ES256" s="42"/>
      <c r="ET256" s="226" t="str">
        <f>$B256</f>
        <v>Conservation Agriculture</v>
      </c>
      <c r="EU256" s="119"/>
      <c r="EV256" s="103"/>
      <c r="EW256" s="112"/>
      <c r="EX256" s="41"/>
      <c r="EY256" s="42"/>
      <c r="EZ256" s="226" t="str">
        <f>$B256</f>
        <v>Conservation Agriculture</v>
      </c>
      <c r="FA256" s="101"/>
      <c r="FB256" s="100"/>
      <c r="FC256" s="115"/>
      <c r="FD256" s="55"/>
      <c r="FE256" s="56"/>
      <c r="FF256" s="226" t="str">
        <f>$B256</f>
        <v>Conservation Agriculture</v>
      </c>
      <c r="FG256" s="119"/>
      <c r="FH256" s="103"/>
      <c r="FI256" s="112"/>
      <c r="FJ256" s="41"/>
      <c r="FK256" s="42"/>
      <c r="FL256" s="226" t="str">
        <f>$B256</f>
        <v>Conservation Agriculture</v>
      </c>
      <c r="FM256" s="119"/>
      <c r="FN256" s="103"/>
      <c r="FO256" s="112"/>
      <c r="FP256" s="41"/>
      <c r="FQ256" s="42"/>
      <c r="FR256" s="176">
        <f t="shared" si="689"/>
        <v>0</v>
      </c>
      <c r="FS256" s="34"/>
      <c r="FT256" s="34"/>
      <c r="FU256" s="34"/>
      <c r="FV256" s="38"/>
      <c r="FW256" s="37"/>
    </row>
    <row r="257" spans="1:179" ht="12.6" customHeight="1">
      <c r="A257" s="1094"/>
      <c r="B257" s="195" t="s">
        <v>87</v>
      </c>
      <c r="C257" s="226" t="str">
        <f>$B257</f>
        <v>Regenerative Agriculture</v>
      </c>
      <c r="D257" s="100"/>
      <c r="E257" s="100"/>
      <c r="F257" s="105"/>
      <c r="G257" s="54"/>
      <c r="H257" s="56"/>
      <c r="I257" s="226" t="str">
        <f>$B257</f>
        <v>Regenerative Agriculture</v>
      </c>
      <c r="J257" s="100"/>
      <c r="K257" s="100"/>
      <c r="L257" s="105"/>
      <c r="M257" s="54"/>
      <c r="N257" s="56"/>
      <c r="O257" s="226" t="str">
        <f>$B257</f>
        <v>Regenerative Agriculture</v>
      </c>
      <c r="P257" s="100"/>
      <c r="Q257" s="100"/>
      <c r="R257" s="105"/>
      <c r="S257" s="54"/>
      <c r="T257" s="56"/>
      <c r="U257" s="226" t="str">
        <f>$B257</f>
        <v>Regenerative Agriculture</v>
      </c>
      <c r="V257" s="100"/>
      <c r="W257" s="100"/>
      <c r="X257" s="105"/>
      <c r="Y257" s="54"/>
      <c r="Z257" s="56"/>
      <c r="AA257" s="226" t="str">
        <f>$B257</f>
        <v>Regenerative Agriculture</v>
      </c>
      <c r="AB257" s="100"/>
      <c r="AC257" s="100"/>
      <c r="AD257" s="105"/>
      <c r="AE257" s="54"/>
      <c r="AF257" s="56"/>
      <c r="AG257" s="226" t="str">
        <f>$B257</f>
        <v>Regenerative Agriculture</v>
      </c>
      <c r="AH257" s="100"/>
      <c r="AI257" s="100"/>
      <c r="AJ257" s="105"/>
      <c r="AK257" s="54"/>
      <c r="AL257" s="56"/>
      <c r="AM257" s="226" t="str">
        <f>$B257</f>
        <v>Regenerative Agriculture</v>
      </c>
      <c r="AN257" s="100"/>
      <c r="AO257" s="100"/>
      <c r="AP257" s="105"/>
      <c r="AQ257" s="54"/>
      <c r="AR257" s="56"/>
      <c r="AS257" s="176"/>
      <c r="AT257" s="226" t="str">
        <f>$B257</f>
        <v>Regenerative Agriculture</v>
      </c>
      <c r="AU257" s="100"/>
      <c r="AV257" s="100"/>
      <c r="AW257" s="105"/>
      <c r="AX257" s="55"/>
      <c r="AY257" s="56"/>
      <c r="AZ257" s="226" t="str">
        <f>$B257</f>
        <v>Regenerative Agriculture</v>
      </c>
      <c r="BA257" s="100"/>
      <c r="BB257" s="100"/>
      <c r="BC257" s="105"/>
      <c r="BD257" s="55"/>
      <c r="BE257" s="56"/>
      <c r="BF257" s="226" t="str">
        <f>$B257</f>
        <v>Regenerative Agriculture</v>
      </c>
      <c r="BG257" s="100"/>
      <c r="BH257" s="100"/>
      <c r="BI257" s="105"/>
      <c r="BJ257" s="55"/>
      <c r="BK257" s="56"/>
      <c r="BL257" s="226" t="str">
        <f>$B257</f>
        <v>Regenerative Agriculture</v>
      </c>
      <c r="BM257" s="100"/>
      <c r="BN257" s="100"/>
      <c r="BO257" s="105"/>
      <c r="BP257" s="55"/>
      <c r="BQ257" s="56"/>
      <c r="BR257" s="226" t="str">
        <f>$B257</f>
        <v>Regenerative Agriculture</v>
      </c>
      <c r="BS257" s="100"/>
      <c r="BT257" s="100"/>
      <c r="BU257" s="105"/>
      <c r="BV257" s="55"/>
      <c r="BW257" s="56"/>
      <c r="BX257" s="226" t="str">
        <f>$B257</f>
        <v>Regenerative Agriculture</v>
      </c>
      <c r="BY257" s="100"/>
      <c r="BZ257" s="100"/>
      <c r="CA257" s="105"/>
      <c r="CB257" s="55"/>
      <c r="CC257" s="56"/>
      <c r="CD257" s="226" t="str">
        <f>$B257</f>
        <v>Regenerative Agriculture</v>
      </c>
      <c r="CE257" s="100"/>
      <c r="CF257" s="100"/>
      <c r="CG257" s="105"/>
      <c r="CH257" s="55"/>
      <c r="CI257" s="56"/>
      <c r="CJ257" s="176">
        <f>SUM(AV257+BB257+BH257+BN257+BT257+BZ257+CF257)+SUM(AY257+BE257+BK257+BQ257+BW257+CC257+CI257)</f>
        <v>0</v>
      </c>
      <c r="CK257" s="226" t="str">
        <f>$B257</f>
        <v>Regenerative Agriculture</v>
      </c>
      <c r="CL257" s="101"/>
      <c r="CM257" s="100"/>
      <c r="CN257" s="115"/>
      <c r="CO257" s="55"/>
      <c r="CP257" s="56"/>
      <c r="CQ257" s="226" t="str">
        <f>$B257</f>
        <v>Regenerative Agriculture</v>
      </c>
      <c r="CR257" s="101"/>
      <c r="CS257" s="100"/>
      <c r="CT257" s="115"/>
      <c r="CU257" s="55"/>
      <c r="CV257" s="56"/>
      <c r="CW257" s="226" t="str">
        <f>$B257</f>
        <v>Regenerative Agriculture</v>
      </c>
      <c r="CX257" s="119"/>
      <c r="CY257" s="103"/>
      <c r="CZ257" s="112"/>
      <c r="DA257" s="41"/>
      <c r="DB257" s="42"/>
      <c r="DC257" s="226" t="str">
        <f>$B257</f>
        <v>Regenerative Agriculture</v>
      </c>
      <c r="DD257" s="119"/>
      <c r="DE257" s="103"/>
      <c r="DF257" s="112"/>
      <c r="DG257" s="41"/>
      <c r="DH257" s="42"/>
      <c r="DI257" s="226" t="str">
        <f>$B257</f>
        <v>Regenerative Agriculture</v>
      </c>
      <c r="DJ257" s="101"/>
      <c r="DK257" s="100"/>
      <c r="DL257" s="115"/>
      <c r="DM257" s="55"/>
      <c r="DN257" s="56"/>
      <c r="DO257" s="226" t="str">
        <f>$B257</f>
        <v>Regenerative Agriculture</v>
      </c>
      <c r="DP257" s="119"/>
      <c r="DQ257" s="103"/>
      <c r="DR257" s="112"/>
      <c r="DS257" s="41"/>
      <c r="DT257" s="42"/>
      <c r="DU257" s="226" t="str">
        <f>$B257</f>
        <v>Regenerative Agriculture</v>
      </c>
      <c r="DV257" s="119"/>
      <c r="DW257" s="103"/>
      <c r="DX257" s="112"/>
      <c r="DY257" s="41"/>
      <c r="DZ257" s="42"/>
      <c r="EA257" s="176">
        <f t="shared" si="690"/>
        <v>0</v>
      </c>
      <c r="EB257" s="226" t="str">
        <f>$B257</f>
        <v>Regenerative Agriculture</v>
      </c>
      <c r="EC257" s="101"/>
      <c r="ED257" s="100"/>
      <c r="EE257" s="115"/>
      <c r="EF257" s="55"/>
      <c r="EG257" s="56"/>
      <c r="EH257" s="226" t="str">
        <f>$B257</f>
        <v>Regenerative Agriculture</v>
      </c>
      <c r="EI257" s="101"/>
      <c r="EJ257" s="100"/>
      <c r="EK257" s="115"/>
      <c r="EL257" s="55"/>
      <c r="EM257" s="56"/>
      <c r="EN257" s="226" t="str">
        <f>$B257</f>
        <v>Regenerative Agriculture</v>
      </c>
      <c r="EO257" s="119"/>
      <c r="EP257" s="103"/>
      <c r="EQ257" s="112"/>
      <c r="ER257" s="41"/>
      <c r="ES257" s="42"/>
      <c r="ET257" s="226" t="str">
        <f>$B257</f>
        <v>Regenerative Agriculture</v>
      </c>
      <c r="EU257" s="119"/>
      <c r="EV257" s="103"/>
      <c r="EW257" s="112"/>
      <c r="EX257" s="41"/>
      <c r="EY257" s="42"/>
      <c r="EZ257" s="226" t="str">
        <f>$B257</f>
        <v>Regenerative Agriculture</v>
      </c>
      <c r="FA257" s="101"/>
      <c r="FB257" s="100"/>
      <c r="FC257" s="115"/>
      <c r="FD257" s="55"/>
      <c r="FE257" s="56"/>
      <c r="FF257" s="226" t="str">
        <f>$B257</f>
        <v>Regenerative Agriculture</v>
      </c>
      <c r="FG257" s="119"/>
      <c r="FH257" s="103"/>
      <c r="FI257" s="112"/>
      <c r="FJ257" s="41"/>
      <c r="FK257" s="42"/>
      <c r="FL257" s="226" t="str">
        <f>$B257</f>
        <v>Regenerative Agriculture</v>
      </c>
      <c r="FM257" s="119"/>
      <c r="FN257" s="103"/>
      <c r="FO257" s="112"/>
      <c r="FP257" s="41"/>
      <c r="FQ257" s="42"/>
      <c r="FR257" s="176">
        <f t="shared" si="689"/>
        <v>0</v>
      </c>
      <c r="FS257" s="34"/>
      <c r="FT257" s="34"/>
      <c r="FU257" s="34"/>
      <c r="FV257" s="38"/>
      <c r="FW257" s="37"/>
    </row>
    <row r="258" spans="1:179" ht="12.6" customHeight="1">
      <c r="A258" s="1094"/>
      <c r="B258" s="195" t="s">
        <v>98</v>
      </c>
      <c r="C258" s="226" t="str">
        <f t="shared" si="691"/>
        <v>Biochar</v>
      </c>
      <c r="D258" s="99"/>
      <c r="E258" s="100"/>
      <c r="F258" s="104"/>
      <c r="G258" s="55"/>
      <c r="H258" s="56"/>
      <c r="I258" s="226" t="str">
        <f t="shared" si="692"/>
        <v>Biochar</v>
      </c>
      <c r="J258" s="99"/>
      <c r="K258" s="100"/>
      <c r="L258" s="104"/>
      <c r="M258" s="55"/>
      <c r="N258" s="56"/>
      <c r="O258" s="226" t="str">
        <f t="shared" si="693"/>
        <v>Biochar</v>
      </c>
      <c r="P258" s="99"/>
      <c r="Q258" s="100"/>
      <c r="R258" s="104"/>
      <c r="S258" s="55"/>
      <c r="T258" s="56"/>
      <c r="U258" s="226" t="str">
        <f t="shared" si="694"/>
        <v>Biochar</v>
      </c>
      <c r="V258" s="99"/>
      <c r="W258" s="100"/>
      <c r="X258" s="104"/>
      <c r="Y258" s="55"/>
      <c r="Z258" s="56"/>
      <c r="AA258" s="226" t="str">
        <f t="shared" si="695"/>
        <v>Biochar</v>
      </c>
      <c r="AB258" s="99"/>
      <c r="AC258" s="100"/>
      <c r="AD258" s="104"/>
      <c r="AE258" s="55"/>
      <c r="AF258" s="56"/>
      <c r="AG258" s="226" t="str">
        <f t="shared" si="696"/>
        <v>Biochar</v>
      </c>
      <c r="AH258" s="99"/>
      <c r="AI258" s="100"/>
      <c r="AJ258" s="104"/>
      <c r="AK258" s="55"/>
      <c r="AL258" s="56"/>
      <c r="AM258" s="226" t="str">
        <f t="shared" si="697"/>
        <v>Biochar</v>
      </c>
      <c r="AN258" s="99"/>
      <c r="AO258" s="100"/>
      <c r="AP258" s="104"/>
      <c r="AQ258" s="55"/>
      <c r="AR258" s="56"/>
      <c r="AS258" s="176"/>
      <c r="AT258" s="226" t="str">
        <f t="shared" si="698"/>
        <v>Biochar</v>
      </c>
      <c r="AU258" s="102"/>
      <c r="AV258" s="103"/>
      <c r="AW258" s="106"/>
      <c r="AX258" s="41"/>
      <c r="AY258" s="42"/>
      <c r="AZ258" s="226" t="str">
        <f t="shared" si="699"/>
        <v>Biochar</v>
      </c>
      <c r="BA258" s="102"/>
      <c r="BB258" s="103"/>
      <c r="BC258" s="106"/>
      <c r="BD258" s="41"/>
      <c r="BE258" s="42"/>
      <c r="BF258" s="226" t="str">
        <f t="shared" si="700"/>
        <v>Biochar</v>
      </c>
      <c r="BG258" s="102"/>
      <c r="BH258" s="103"/>
      <c r="BI258" s="106"/>
      <c r="BJ258" s="41"/>
      <c r="BK258" s="42"/>
      <c r="BL258" s="226" t="str">
        <f t="shared" si="701"/>
        <v>Biochar</v>
      </c>
      <c r="BM258" s="99"/>
      <c r="BN258" s="100"/>
      <c r="BO258" s="104"/>
      <c r="BP258" s="55"/>
      <c r="BQ258" s="56"/>
      <c r="BR258" s="226" t="str">
        <f t="shared" si="702"/>
        <v>Biochar</v>
      </c>
      <c r="BS258" s="99"/>
      <c r="BT258" s="100"/>
      <c r="BU258" s="104"/>
      <c r="BV258" s="55"/>
      <c r="BW258" s="56"/>
      <c r="BX258" s="226" t="str">
        <f t="shared" si="703"/>
        <v>Biochar</v>
      </c>
      <c r="BY258" s="99"/>
      <c r="BZ258" s="100"/>
      <c r="CA258" s="104"/>
      <c r="CB258" s="55"/>
      <c r="CC258" s="56"/>
      <c r="CD258" s="226" t="str">
        <f t="shared" si="704"/>
        <v>Biochar</v>
      </c>
      <c r="CE258" s="99"/>
      <c r="CF258" s="100"/>
      <c r="CG258" s="104"/>
      <c r="CH258" s="55"/>
      <c r="CI258" s="56"/>
      <c r="CJ258" s="176">
        <f t="shared" si="748"/>
        <v>0</v>
      </c>
      <c r="CK258" s="226" t="str">
        <f t="shared" si="705"/>
        <v>Biochar</v>
      </c>
      <c r="CL258" s="102"/>
      <c r="CM258" s="103"/>
      <c r="CN258" s="106"/>
      <c r="CO258" s="41"/>
      <c r="CP258" s="42"/>
      <c r="CQ258" s="226" t="str">
        <f t="shared" si="706"/>
        <v>Biochar</v>
      </c>
      <c r="CR258" s="102"/>
      <c r="CS258" s="103"/>
      <c r="CT258" s="106"/>
      <c r="CU258" s="41"/>
      <c r="CV258" s="42"/>
      <c r="CW258" s="226" t="str">
        <f t="shared" si="707"/>
        <v>Biochar</v>
      </c>
      <c r="CX258" s="99"/>
      <c r="CY258" s="100"/>
      <c r="CZ258" s="104"/>
      <c r="DA258" s="55"/>
      <c r="DB258" s="56"/>
      <c r="DC258" s="226" t="str">
        <f t="shared" si="708"/>
        <v>Biochar</v>
      </c>
      <c r="DD258" s="102"/>
      <c r="DE258" s="103"/>
      <c r="DF258" s="106"/>
      <c r="DG258" s="41"/>
      <c r="DH258" s="42"/>
      <c r="DI258" s="226" t="str">
        <f t="shared" si="709"/>
        <v>Biochar</v>
      </c>
      <c r="DJ258" s="102"/>
      <c r="DK258" s="103"/>
      <c r="DL258" s="106"/>
      <c r="DM258" s="41"/>
      <c r="DN258" s="42"/>
      <c r="DO258" s="226" t="str">
        <f t="shared" si="710"/>
        <v>Biochar</v>
      </c>
      <c r="DP258" s="102"/>
      <c r="DQ258" s="103"/>
      <c r="DR258" s="106"/>
      <c r="DS258" s="41"/>
      <c r="DT258" s="42"/>
      <c r="DU258" s="226" t="str">
        <f t="shared" si="711"/>
        <v>Biochar</v>
      </c>
      <c r="DV258" s="99"/>
      <c r="DW258" s="100"/>
      <c r="DX258" s="104"/>
      <c r="DY258" s="55"/>
      <c r="DZ258" s="56"/>
      <c r="EA258" s="176">
        <f t="shared" si="690"/>
        <v>0</v>
      </c>
      <c r="EB258" s="226" t="str">
        <f t="shared" si="712"/>
        <v>Biochar</v>
      </c>
      <c r="EC258" s="102"/>
      <c r="ED258" s="103"/>
      <c r="EE258" s="106"/>
      <c r="EF258" s="41"/>
      <c r="EG258" s="42"/>
      <c r="EH258" s="226" t="str">
        <f t="shared" si="713"/>
        <v>Biochar</v>
      </c>
      <c r="EI258" s="99"/>
      <c r="EJ258" s="100"/>
      <c r="EK258" s="104"/>
      <c r="EL258" s="55"/>
      <c r="EM258" s="56"/>
      <c r="EN258" s="226" t="str">
        <f t="shared" si="714"/>
        <v>Biochar</v>
      </c>
      <c r="EO258" s="102"/>
      <c r="EP258" s="103"/>
      <c r="EQ258" s="106"/>
      <c r="ER258" s="41"/>
      <c r="ES258" s="42"/>
      <c r="ET258" s="226" t="str">
        <f t="shared" si="715"/>
        <v>Biochar</v>
      </c>
      <c r="EU258" s="99"/>
      <c r="EV258" s="100"/>
      <c r="EW258" s="104"/>
      <c r="EX258" s="55"/>
      <c r="EY258" s="56"/>
      <c r="EZ258" s="226" t="str">
        <f t="shared" si="716"/>
        <v>Biochar</v>
      </c>
      <c r="FA258" s="102"/>
      <c r="FB258" s="103"/>
      <c r="FC258" s="106"/>
      <c r="FD258" s="41"/>
      <c r="FE258" s="42"/>
      <c r="FF258" s="226" t="str">
        <f t="shared" si="717"/>
        <v>Biochar</v>
      </c>
      <c r="FG258" s="102"/>
      <c r="FH258" s="103"/>
      <c r="FI258" s="106"/>
      <c r="FJ258" s="41"/>
      <c r="FK258" s="42"/>
      <c r="FL258" s="226" t="str">
        <f t="shared" si="718"/>
        <v>Biochar</v>
      </c>
      <c r="FM258" s="102"/>
      <c r="FN258" s="103"/>
      <c r="FO258" s="106"/>
      <c r="FP258" s="41"/>
      <c r="FQ258" s="42"/>
      <c r="FR258" s="176">
        <f t="shared" si="689"/>
        <v>0</v>
      </c>
      <c r="FS258" s="32"/>
      <c r="FT258" s="34"/>
      <c r="FU258" s="34"/>
      <c r="FV258" s="38"/>
      <c r="FW258" s="37"/>
    </row>
    <row r="259" spans="1:179" ht="12.6" customHeight="1">
      <c r="A259" s="1094"/>
      <c r="B259" s="195" t="s">
        <v>102</v>
      </c>
      <c r="C259" s="226" t="str">
        <f>$B259</f>
        <v>Tree Intercropping</v>
      </c>
      <c r="D259" s="99"/>
      <c r="E259" s="100"/>
      <c r="F259" s="104"/>
      <c r="G259" s="55"/>
      <c r="H259" s="56"/>
      <c r="I259" s="226" t="str">
        <f>$B259</f>
        <v>Tree Intercropping</v>
      </c>
      <c r="J259" s="102"/>
      <c r="K259" s="103"/>
      <c r="L259" s="106"/>
      <c r="M259" s="41"/>
      <c r="N259" s="42"/>
      <c r="O259" s="226" t="str">
        <f>$B259</f>
        <v>Tree Intercropping</v>
      </c>
      <c r="P259" s="99"/>
      <c r="Q259" s="100"/>
      <c r="R259" s="104"/>
      <c r="S259" s="55"/>
      <c r="T259" s="56"/>
      <c r="U259" s="226" t="str">
        <f>$B259</f>
        <v>Tree Intercropping</v>
      </c>
      <c r="V259" s="102"/>
      <c r="W259" s="103"/>
      <c r="X259" s="106"/>
      <c r="Y259" s="41"/>
      <c r="Z259" s="42"/>
      <c r="AA259" s="226" t="str">
        <f>$B259</f>
        <v>Tree Intercropping</v>
      </c>
      <c r="AB259" s="102"/>
      <c r="AC259" s="103"/>
      <c r="AD259" s="106"/>
      <c r="AE259" s="41"/>
      <c r="AF259" s="42"/>
      <c r="AG259" s="226" t="str">
        <f>$B259</f>
        <v>Tree Intercropping</v>
      </c>
      <c r="AH259" s="102"/>
      <c r="AI259" s="103"/>
      <c r="AJ259" s="106"/>
      <c r="AK259" s="41"/>
      <c r="AL259" s="42"/>
      <c r="AM259" s="226" t="str">
        <f>$B259</f>
        <v>Tree Intercropping</v>
      </c>
      <c r="AN259" s="102"/>
      <c r="AO259" s="103"/>
      <c r="AP259" s="106"/>
      <c r="AQ259" s="41"/>
      <c r="AR259" s="42"/>
      <c r="AS259" s="176"/>
      <c r="AT259" s="226" t="str">
        <f>$B259</f>
        <v>Tree Intercropping</v>
      </c>
      <c r="AU259" s="102"/>
      <c r="AV259" s="103"/>
      <c r="AW259" s="106"/>
      <c r="AX259" s="41"/>
      <c r="AY259" s="42"/>
      <c r="AZ259" s="226" t="str">
        <f>$B259</f>
        <v>Tree Intercropping</v>
      </c>
      <c r="BA259" s="102"/>
      <c r="BB259" s="103"/>
      <c r="BC259" s="106"/>
      <c r="BD259" s="41"/>
      <c r="BE259" s="42"/>
      <c r="BF259" s="226" t="str">
        <f>$B259</f>
        <v>Tree Intercropping</v>
      </c>
      <c r="BG259" s="102"/>
      <c r="BH259" s="103"/>
      <c r="BI259" s="106"/>
      <c r="BJ259" s="41"/>
      <c r="BK259" s="42"/>
      <c r="BL259" s="226" t="str">
        <f>$B259</f>
        <v>Tree Intercropping</v>
      </c>
      <c r="BM259" s="102"/>
      <c r="BN259" s="103"/>
      <c r="BO259" s="106"/>
      <c r="BP259" s="41"/>
      <c r="BQ259" s="42"/>
      <c r="BR259" s="226" t="str">
        <f>$B259</f>
        <v>Tree Intercropping</v>
      </c>
      <c r="BS259" s="102"/>
      <c r="BT259" s="103"/>
      <c r="BU259" s="106"/>
      <c r="BV259" s="41"/>
      <c r="BW259" s="42"/>
      <c r="BX259" s="226" t="str">
        <f>$B259</f>
        <v>Tree Intercropping</v>
      </c>
      <c r="BY259" s="102"/>
      <c r="BZ259" s="103"/>
      <c r="CA259" s="104"/>
      <c r="CB259" s="55"/>
      <c r="CC259" s="56"/>
      <c r="CD259" s="226" t="str">
        <f>$B259</f>
        <v>Tree Intercropping</v>
      </c>
      <c r="CE259" s="102"/>
      <c r="CF259" s="103"/>
      <c r="CG259" s="104"/>
      <c r="CH259" s="55"/>
      <c r="CI259" s="56"/>
      <c r="CJ259" s="176">
        <f>SUM(AV259+BB259+BH259+BN259+BT259+BZ259+CF259)+SUM(AY259+BE259+BK259+BQ259+BW259+CC259+CI259)</f>
        <v>0</v>
      </c>
      <c r="CK259" s="226" t="str">
        <f>$B259</f>
        <v>Tree Intercropping</v>
      </c>
      <c r="CL259" s="102"/>
      <c r="CM259" s="103"/>
      <c r="CN259" s="106"/>
      <c r="CO259" s="41"/>
      <c r="CP259" s="42"/>
      <c r="CQ259" s="226" t="str">
        <f>$B259</f>
        <v>Tree Intercropping</v>
      </c>
      <c r="CR259" s="102"/>
      <c r="CS259" s="103"/>
      <c r="CT259" s="106"/>
      <c r="CU259" s="41"/>
      <c r="CV259" s="42"/>
      <c r="CW259" s="226" t="str">
        <f>$B259</f>
        <v>Tree Intercropping</v>
      </c>
      <c r="CX259" s="99"/>
      <c r="CY259" s="100"/>
      <c r="CZ259" s="104"/>
      <c r="DA259" s="55"/>
      <c r="DB259" s="56"/>
      <c r="DC259" s="226" t="str">
        <f>$B259</f>
        <v>Tree Intercropping</v>
      </c>
      <c r="DD259" s="99"/>
      <c r="DE259" s="100"/>
      <c r="DF259" s="104"/>
      <c r="DG259" s="55"/>
      <c r="DH259" s="56"/>
      <c r="DI259" s="226" t="str">
        <f>$B259</f>
        <v>Tree Intercropping</v>
      </c>
      <c r="DJ259" s="102"/>
      <c r="DK259" s="103"/>
      <c r="DL259" s="113"/>
      <c r="DM259" s="55"/>
      <c r="DN259" s="56"/>
      <c r="DO259" s="226" t="str">
        <f>$B259</f>
        <v>Tree Intercropping</v>
      </c>
      <c r="DP259" s="99"/>
      <c r="DQ259" s="100"/>
      <c r="DR259" s="104"/>
      <c r="DS259" s="55"/>
      <c r="DT259" s="56"/>
      <c r="DU259" s="226" t="str">
        <f>$B259</f>
        <v>Tree Intercropping</v>
      </c>
      <c r="DV259" s="99"/>
      <c r="DW259" s="100"/>
      <c r="DX259" s="104"/>
      <c r="DY259" s="55"/>
      <c r="DZ259" s="56"/>
      <c r="EA259" s="176">
        <f t="shared" si="690"/>
        <v>0</v>
      </c>
      <c r="EB259" s="226" t="str">
        <f>$B259</f>
        <v>Tree Intercropping</v>
      </c>
      <c r="EC259" s="102"/>
      <c r="ED259" s="103"/>
      <c r="EE259" s="106"/>
      <c r="EF259" s="41"/>
      <c r="EG259" s="42"/>
      <c r="EH259" s="226" t="str">
        <f>$B259</f>
        <v>Tree Intercropping</v>
      </c>
      <c r="EI259" s="102"/>
      <c r="EJ259" s="103"/>
      <c r="EK259" s="106"/>
      <c r="EL259" s="41"/>
      <c r="EM259" s="42"/>
      <c r="EN259" s="226" t="str">
        <f>$B259</f>
        <v>Tree Intercropping</v>
      </c>
      <c r="EO259" s="99"/>
      <c r="EP259" s="100"/>
      <c r="EQ259" s="104"/>
      <c r="ER259" s="55"/>
      <c r="ES259" s="56"/>
      <c r="ET259" s="226" t="str">
        <f>$B259</f>
        <v>Tree Intercropping</v>
      </c>
      <c r="EU259" s="99"/>
      <c r="EV259" s="100"/>
      <c r="EW259" s="104"/>
      <c r="EX259" s="55"/>
      <c r="EY259" s="56"/>
      <c r="EZ259" s="226" t="str">
        <f>$B259</f>
        <v>Tree Intercropping</v>
      </c>
      <c r="FA259" s="102"/>
      <c r="FB259" s="103"/>
      <c r="FC259" s="113"/>
      <c r="FD259" s="55"/>
      <c r="FE259" s="56"/>
      <c r="FF259" s="226" t="str">
        <f>$B259</f>
        <v>Tree Intercropping</v>
      </c>
      <c r="FG259" s="99"/>
      <c r="FH259" s="100"/>
      <c r="FI259" s="104"/>
      <c r="FJ259" s="55"/>
      <c r="FK259" s="56"/>
      <c r="FL259" s="226" t="str">
        <f>$B259</f>
        <v>Tree Intercropping</v>
      </c>
      <c r="FM259" s="99"/>
      <c r="FN259" s="100"/>
      <c r="FO259" s="104"/>
      <c r="FP259" s="55"/>
      <c r="FQ259" s="56"/>
      <c r="FR259" s="176">
        <f t="shared" si="689"/>
        <v>0</v>
      </c>
      <c r="FS259" s="34"/>
      <c r="FT259" s="34"/>
      <c r="FU259" s="34"/>
      <c r="FV259" s="33"/>
      <c r="FW259" s="37"/>
    </row>
    <row r="260" spans="1:179" ht="12.6" customHeight="1">
      <c r="A260" s="1094"/>
      <c r="B260" s="195" t="s">
        <v>99</v>
      </c>
      <c r="C260" s="226" t="str">
        <f t="shared" si="691"/>
        <v>Irrigation Efficiency</v>
      </c>
      <c r="D260" s="99"/>
      <c r="E260" s="100"/>
      <c r="F260" s="104"/>
      <c r="G260" s="55"/>
      <c r="H260" s="56"/>
      <c r="I260" s="226" t="str">
        <f t="shared" si="692"/>
        <v>Irrigation Efficiency</v>
      </c>
      <c r="J260" s="99"/>
      <c r="K260" s="100"/>
      <c r="L260" s="104"/>
      <c r="M260" s="55"/>
      <c r="N260" s="56"/>
      <c r="O260" s="226" t="str">
        <f t="shared" si="693"/>
        <v>Irrigation Efficiency</v>
      </c>
      <c r="P260" s="99"/>
      <c r="Q260" s="100"/>
      <c r="R260" s="104"/>
      <c r="S260" s="55"/>
      <c r="T260" s="56"/>
      <c r="U260" s="226" t="str">
        <f t="shared" si="694"/>
        <v>Irrigation Efficiency</v>
      </c>
      <c r="V260" s="99"/>
      <c r="W260" s="100"/>
      <c r="X260" s="104"/>
      <c r="Y260" s="55"/>
      <c r="Z260" s="56"/>
      <c r="AA260" s="226" t="str">
        <f t="shared" si="695"/>
        <v>Irrigation Efficiency</v>
      </c>
      <c r="AB260" s="99"/>
      <c r="AC260" s="100"/>
      <c r="AD260" s="104"/>
      <c r="AE260" s="55"/>
      <c r="AF260" s="56"/>
      <c r="AG260" s="226" t="str">
        <f t="shared" si="696"/>
        <v>Irrigation Efficiency</v>
      </c>
      <c r="AH260" s="99"/>
      <c r="AI260" s="100"/>
      <c r="AJ260" s="104"/>
      <c r="AK260" s="55"/>
      <c r="AL260" s="56"/>
      <c r="AM260" s="226" t="str">
        <f t="shared" si="697"/>
        <v>Irrigation Efficiency</v>
      </c>
      <c r="AN260" s="99"/>
      <c r="AO260" s="100"/>
      <c r="AP260" s="104"/>
      <c r="AQ260" s="55"/>
      <c r="AR260" s="56"/>
      <c r="AS260" s="176"/>
      <c r="AT260" s="226" t="str">
        <f t="shared" si="698"/>
        <v>Irrigation Efficiency</v>
      </c>
      <c r="AU260" s="102"/>
      <c r="AV260" s="103"/>
      <c r="AW260" s="106"/>
      <c r="AX260" s="41"/>
      <c r="AY260" s="42"/>
      <c r="AZ260" s="226" t="str">
        <f t="shared" si="699"/>
        <v>Irrigation Efficiency</v>
      </c>
      <c r="BA260" s="102"/>
      <c r="BB260" s="103"/>
      <c r="BC260" s="106"/>
      <c r="BD260" s="41"/>
      <c r="BE260" s="42"/>
      <c r="BF260" s="226" t="str">
        <f t="shared" si="700"/>
        <v>Irrigation Efficiency</v>
      </c>
      <c r="BG260" s="102"/>
      <c r="BH260" s="103"/>
      <c r="BI260" s="106"/>
      <c r="BJ260" s="41"/>
      <c r="BK260" s="42"/>
      <c r="BL260" s="226" t="str">
        <f t="shared" si="701"/>
        <v>Irrigation Efficiency</v>
      </c>
      <c r="BM260" s="99"/>
      <c r="BN260" s="100"/>
      <c r="BO260" s="104"/>
      <c r="BP260" s="55"/>
      <c r="BQ260" s="56"/>
      <c r="BR260" s="226" t="str">
        <f t="shared" si="702"/>
        <v>Irrigation Efficiency</v>
      </c>
      <c r="BS260" s="99"/>
      <c r="BT260" s="100"/>
      <c r="BU260" s="104"/>
      <c r="BV260" s="55"/>
      <c r="BW260" s="56"/>
      <c r="BX260" s="226" t="str">
        <f t="shared" si="703"/>
        <v>Irrigation Efficiency</v>
      </c>
      <c r="BY260" s="99"/>
      <c r="BZ260" s="100"/>
      <c r="CA260" s="104"/>
      <c r="CB260" s="55"/>
      <c r="CC260" s="56"/>
      <c r="CD260" s="226" t="str">
        <f t="shared" si="704"/>
        <v>Irrigation Efficiency</v>
      </c>
      <c r="CE260" s="99"/>
      <c r="CF260" s="100"/>
      <c r="CG260" s="104"/>
      <c r="CH260" s="55"/>
      <c r="CI260" s="56"/>
      <c r="CJ260" s="176">
        <f t="shared" si="748"/>
        <v>0</v>
      </c>
      <c r="CK260" s="226" t="str">
        <f t="shared" si="705"/>
        <v>Irrigation Efficiency</v>
      </c>
      <c r="CL260" s="102"/>
      <c r="CM260" s="103"/>
      <c r="CN260" s="106"/>
      <c r="CO260" s="41"/>
      <c r="CP260" s="42"/>
      <c r="CQ260" s="226" t="str">
        <f t="shared" si="706"/>
        <v>Irrigation Efficiency</v>
      </c>
      <c r="CR260" s="102"/>
      <c r="CS260" s="103"/>
      <c r="CT260" s="106"/>
      <c r="CU260" s="41"/>
      <c r="CV260" s="42"/>
      <c r="CW260" s="226" t="str">
        <f t="shared" si="707"/>
        <v>Irrigation Efficiency</v>
      </c>
      <c r="CX260" s="99"/>
      <c r="CY260" s="100"/>
      <c r="CZ260" s="104"/>
      <c r="DA260" s="55"/>
      <c r="DB260" s="56"/>
      <c r="DC260" s="226" t="str">
        <f t="shared" si="708"/>
        <v>Irrigation Efficiency</v>
      </c>
      <c r="DD260" s="99"/>
      <c r="DE260" s="100"/>
      <c r="DF260" s="104"/>
      <c r="DG260" s="55"/>
      <c r="DH260" s="56"/>
      <c r="DI260" s="226" t="str">
        <f t="shared" si="709"/>
        <v>Irrigation Efficiency</v>
      </c>
      <c r="DJ260" s="102"/>
      <c r="DK260" s="103"/>
      <c r="DL260" s="106"/>
      <c r="DM260" s="41"/>
      <c r="DN260" s="42"/>
      <c r="DO260" s="226" t="str">
        <f t="shared" si="710"/>
        <v>Irrigation Efficiency</v>
      </c>
      <c r="DP260" s="102"/>
      <c r="DQ260" s="103"/>
      <c r="DR260" s="106"/>
      <c r="DS260" s="41"/>
      <c r="DT260" s="42"/>
      <c r="DU260" s="226" t="str">
        <f t="shared" si="711"/>
        <v>Irrigation Efficiency</v>
      </c>
      <c r="DV260" s="99"/>
      <c r="DW260" s="100"/>
      <c r="DX260" s="104"/>
      <c r="DY260" s="55"/>
      <c r="DZ260" s="56"/>
      <c r="EA260" s="176">
        <f t="shared" si="690"/>
        <v>0</v>
      </c>
      <c r="EB260" s="226" t="str">
        <f t="shared" si="712"/>
        <v>Irrigation Efficiency</v>
      </c>
      <c r="EC260" s="102"/>
      <c r="ED260" s="103"/>
      <c r="EE260" s="106"/>
      <c r="EF260" s="41"/>
      <c r="EG260" s="42"/>
      <c r="EH260" s="226" t="str">
        <f t="shared" si="713"/>
        <v>Irrigation Efficiency</v>
      </c>
      <c r="EI260" s="102"/>
      <c r="EJ260" s="103"/>
      <c r="EK260" s="106"/>
      <c r="EL260" s="41"/>
      <c r="EM260" s="42"/>
      <c r="EN260" s="226" t="str">
        <f t="shared" si="714"/>
        <v>Irrigation Efficiency</v>
      </c>
      <c r="EO260" s="99"/>
      <c r="EP260" s="100"/>
      <c r="EQ260" s="104"/>
      <c r="ER260" s="55"/>
      <c r="ES260" s="56"/>
      <c r="ET260" s="226" t="str">
        <f t="shared" si="715"/>
        <v>Irrigation Efficiency</v>
      </c>
      <c r="EU260" s="99"/>
      <c r="EV260" s="100"/>
      <c r="EW260" s="104"/>
      <c r="EX260" s="55"/>
      <c r="EY260" s="56"/>
      <c r="EZ260" s="226" t="str">
        <f t="shared" si="716"/>
        <v>Irrigation Efficiency</v>
      </c>
      <c r="FA260" s="102"/>
      <c r="FB260" s="103"/>
      <c r="FC260" s="106"/>
      <c r="FD260" s="41"/>
      <c r="FE260" s="42"/>
      <c r="FF260" s="226" t="str">
        <f t="shared" si="717"/>
        <v>Irrigation Efficiency</v>
      </c>
      <c r="FG260" s="99"/>
      <c r="FH260" s="100"/>
      <c r="FI260" s="104"/>
      <c r="FJ260" s="55"/>
      <c r="FK260" s="56"/>
      <c r="FL260" s="226" t="str">
        <f t="shared" si="718"/>
        <v>Irrigation Efficiency</v>
      </c>
      <c r="FM260" s="99"/>
      <c r="FN260" s="100"/>
      <c r="FO260" s="104"/>
      <c r="FP260" s="55"/>
      <c r="FQ260" s="56"/>
      <c r="FR260" s="176">
        <f t="shared" si="689"/>
        <v>0</v>
      </c>
      <c r="FS260" s="32"/>
      <c r="FT260" s="34"/>
      <c r="FU260" s="34"/>
      <c r="FV260" s="38"/>
      <c r="FW260" s="37"/>
    </row>
    <row r="261" spans="1:179" ht="12.6" customHeight="1">
      <c r="A261" s="1094"/>
      <c r="B261" s="195" t="s">
        <v>100</v>
      </c>
      <c r="C261" s="226" t="str">
        <f t="shared" si="691"/>
        <v>Nutrient Management</v>
      </c>
      <c r="D261" s="99"/>
      <c r="E261" s="100"/>
      <c r="F261" s="104"/>
      <c r="G261" s="55"/>
      <c r="H261" s="56"/>
      <c r="I261" s="226" t="str">
        <f t="shared" si="692"/>
        <v>Nutrient Management</v>
      </c>
      <c r="J261" s="102"/>
      <c r="K261" s="103"/>
      <c r="L261" s="106"/>
      <c r="M261" s="41"/>
      <c r="N261" s="42"/>
      <c r="O261" s="226" t="str">
        <f t="shared" si="693"/>
        <v>Nutrient Management</v>
      </c>
      <c r="P261" s="99"/>
      <c r="Q261" s="100"/>
      <c r="R261" s="104"/>
      <c r="S261" s="55"/>
      <c r="T261" s="56"/>
      <c r="U261" s="226" t="str">
        <f t="shared" si="694"/>
        <v>Nutrient Management</v>
      </c>
      <c r="V261" s="99"/>
      <c r="W261" s="100"/>
      <c r="X261" s="104"/>
      <c r="Y261" s="55"/>
      <c r="Z261" s="56"/>
      <c r="AA261" s="226" t="str">
        <f t="shared" si="695"/>
        <v>Nutrient Management</v>
      </c>
      <c r="AB261" s="99"/>
      <c r="AC261" s="100"/>
      <c r="AD261" s="104"/>
      <c r="AE261" s="55"/>
      <c r="AF261" s="56"/>
      <c r="AG261" s="226" t="str">
        <f t="shared" si="696"/>
        <v>Nutrient Management</v>
      </c>
      <c r="AH261" s="99"/>
      <c r="AI261" s="100"/>
      <c r="AJ261" s="104"/>
      <c r="AK261" s="55"/>
      <c r="AL261" s="56"/>
      <c r="AM261" s="226" t="str">
        <f t="shared" si="697"/>
        <v>Nutrient Management</v>
      </c>
      <c r="AN261" s="102"/>
      <c r="AO261" s="103"/>
      <c r="AP261" s="106"/>
      <c r="AQ261" s="41"/>
      <c r="AR261" s="42"/>
      <c r="AS261" s="176"/>
      <c r="AT261" s="226" t="str">
        <f t="shared" si="698"/>
        <v>Nutrient Management</v>
      </c>
      <c r="AU261" s="102"/>
      <c r="AV261" s="103"/>
      <c r="AW261" s="106"/>
      <c r="AX261" s="41"/>
      <c r="AY261" s="42"/>
      <c r="AZ261" s="226" t="str">
        <f t="shared" si="699"/>
        <v>Nutrient Management</v>
      </c>
      <c r="BA261" s="102"/>
      <c r="BB261" s="103"/>
      <c r="BC261" s="106"/>
      <c r="BD261" s="41"/>
      <c r="BE261" s="42"/>
      <c r="BF261" s="226" t="str">
        <f t="shared" si="700"/>
        <v>Nutrient Management</v>
      </c>
      <c r="BG261" s="102"/>
      <c r="BH261" s="103"/>
      <c r="BI261" s="106"/>
      <c r="BJ261" s="41"/>
      <c r="BK261" s="42"/>
      <c r="BL261" s="226" t="str">
        <f t="shared" si="701"/>
        <v>Nutrient Management</v>
      </c>
      <c r="BM261" s="99"/>
      <c r="BN261" s="100"/>
      <c r="BO261" s="104"/>
      <c r="BP261" s="55"/>
      <c r="BQ261" s="56"/>
      <c r="BR261" s="226" t="str">
        <f t="shared" si="702"/>
        <v>Nutrient Management</v>
      </c>
      <c r="BS261" s="99"/>
      <c r="BT261" s="100"/>
      <c r="BU261" s="104"/>
      <c r="BV261" s="55"/>
      <c r="BW261" s="56"/>
      <c r="BX261" s="226" t="str">
        <f t="shared" si="703"/>
        <v>Nutrient Management</v>
      </c>
      <c r="BY261" s="99"/>
      <c r="BZ261" s="100"/>
      <c r="CA261" s="104"/>
      <c r="CB261" s="55"/>
      <c r="CC261" s="56"/>
      <c r="CD261" s="226" t="str">
        <f t="shared" si="704"/>
        <v>Nutrient Management</v>
      </c>
      <c r="CE261" s="99"/>
      <c r="CF261" s="100"/>
      <c r="CG261" s="104"/>
      <c r="CH261" s="55"/>
      <c r="CI261" s="56"/>
      <c r="CJ261" s="176">
        <f t="shared" si="748"/>
        <v>0</v>
      </c>
      <c r="CK261" s="226" t="str">
        <f t="shared" si="705"/>
        <v>Nutrient Management</v>
      </c>
      <c r="CL261" s="102"/>
      <c r="CM261" s="103"/>
      <c r="CN261" s="106"/>
      <c r="CO261" s="41"/>
      <c r="CP261" s="42"/>
      <c r="CQ261" s="226" t="str">
        <f t="shared" si="706"/>
        <v>Nutrient Management</v>
      </c>
      <c r="CR261" s="102"/>
      <c r="CS261" s="103"/>
      <c r="CT261" s="106"/>
      <c r="CU261" s="41"/>
      <c r="CV261" s="42"/>
      <c r="CW261" s="226" t="str">
        <f t="shared" si="707"/>
        <v>Nutrient Management</v>
      </c>
      <c r="CX261" s="99"/>
      <c r="CY261" s="100"/>
      <c r="CZ261" s="104"/>
      <c r="DA261" s="55"/>
      <c r="DB261" s="56"/>
      <c r="DC261" s="226" t="str">
        <f t="shared" si="708"/>
        <v>Nutrient Management</v>
      </c>
      <c r="DD261" s="99"/>
      <c r="DE261" s="100"/>
      <c r="DF261" s="104"/>
      <c r="DG261" s="55"/>
      <c r="DH261" s="56"/>
      <c r="DI261" s="226" t="str">
        <f t="shared" si="709"/>
        <v>Nutrient Management</v>
      </c>
      <c r="DJ261" s="102"/>
      <c r="DK261" s="103"/>
      <c r="DL261" s="106"/>
      <c r="DM261" s="41"/>
      <c r="DN261" s="42"/>
      <c r="DO261" s="226" t="str">
        <f t="shared" si="710"/>
        <v>Nutrient Management</v>
      </c>
      <c r="DP261" s="99"/>
      <c r="DQ261" s="100"/>
      <c r="DR261" s="104"/>
      <c r="DS261" s="55"/>
      <c r="DT261" s="56"/>
      <c r="DU261" s="226" t="str">
        <f t="shared" si="711"/>
        <v>Nutrient Management</v>
      </c>
      <c r="DV261" s="99"/>
      <c r="DW261" s="100"/>
      <c r="DX261" s="104"/>
      <c r="DY261" s="55"/>
      <c r="DZ261" s="56"/>
      <c r="EA261" s="176">
        <f t="shared" si="690"/>
        <v>0</v>
      </c>
      <c r="EB261" s="226" t="str">
        <f t="shared" si="712"/>
        <v>Nutrient Management</v>
      </c>
      <c r="EC261" s="102"/>
      <c r="ED261" s="103"/>
      <c r="EE261" s="106"/>
      <c r="EF261" s="41"/>
      <c r="EG261" s="42"/>
      <c r="EH261" s="226" t="str">
        <f t="shared" si="713"/>
        <v>Nutrient Management</v>
      </c>
      <c r="EI261" s="102"/>
      <c r="EJ261" s="103"/>
      <c r="EK261" s="106"/>
      <c r="EL261" s="41"/>
      <c r="EM261" s="42"/>
      <c r="EN261" s="226" t="str">
        <f t="shared" si="714"/>
        <v>Nutrient Management</v>
      </c>
      <c r="EO261" s="99"/>
      <c r="EP261" s="100"/>
      <c r="EQ261" s="104"/>
      <c r="ER261" s="55"/>
      <c r="ES261" s="56"/>
      <c r="ET261" s="226" t="str">
        <f t="shared" si="715"/>
        <v>Nutrient Management</v>
      </c>
      <c r="EU261" s="99"/>
      <c r="EV261" s="100"/>
      <c r="EW261" s="104"/>
      <c r="EX261" s="55"/>
      <c r="EY261" s="56"/>
      <c r="EZ261" s="226" t="str">
        <f t="shared" si="716"/>
        <v>Nutrient Management</v>
      </c>
      <c r="FA261" s="102"/>
      <c r="FB261" s="103"/>
      <c r="FC261" s="106"/>
      <c r="FD261" s="41"/>
      <c r="FE261" s="42"/>
      <c r="FF261" s="226" t="str">
        <f t="shared" si="717"/>
        <v>Nutrient Management</v>
      </c>
      <c r="FG261" s="99"/>
      <c r="FH261" s="100"/>
      <c r="FI261" s="104"/>
      <c r="FJ261" s="55"/>
      <c r="FK261" s="56"/>
      <c r="FL261" s="226" t="str">
        <f t="shared" si="718"/>
        <v>Nutrient Management</v>
      </c>
      <c r="FM261" s="99"/>
      <c r="FN261" s="100"/>
      <c r="FO261" s="104"/>
      <c r="FP261" s="55"/>
      <c r="FQ261" s="56"/>
      <c r="FR261" s="176">
        <f t="shared" si="689"/>
        <v>0</v>
      </c>
      <c r="FS261" s="34"/>
      <c r="FT261" s="34"/>
      <c r="FU261" s="34"/>
      <c r="FV261" s="33"/>
      <c r="FW261" s="37"/>
    </row>
    <row r="262" spans="1:179" ht="12.6" customHeight="1">
      <c r="A262" s="1094"/>
      <c r="B262" s="195" t="s">
        <v>690</v>
      </c>
      <c r="C262" s="226" t="str">
        <f t="shared" si="691"/>
        <v>Boreal Forest Restoration</v>
      </c>
      <c r="D262" s="99"/>
      <c r="E262" s="100"/>
      <c r="F262" s="104"/>
      <c r="G262" s="55"/>
      <c r="H262" s="56"/>
      <c r="I262" s="226" t="str">
        <f t="shared" si="692"/>
        <v>Boreal Forest Restoration</v>
      </c>
      <c r="J262" s="102"/>
      <c r="K262" s="103"/>
      <c r="L262" s="106"/>
      <c r="M262" s="41"/>
      <c r="N262" s="42"/>
      <c r="O262" s="226" t="str">
        <f t="shared" si="693"/>
        <v>Boreal Forest Restoration</v>
      </c>
      <c r="P262" s="99"/>
      <c r="Q262" s="100"/>
      <c r="R262" s="104"/>
      <c r="S262" s="55"/>
      <c r="T262" s="56"/>
      <c r="U262" s="226" t="str">
        <f t="shared" si="694"/>
        <v>Boreal Forest Restoration</v>
      </c>
      <c r="V262" s="99"/>
      <c r="W262" s="100"/>
      <c r="X262" s="104"/>
      <c r="Y262" s="55"/>
      <c r="Z262" s="56"/>
      <c r="AA262" s="226" t="str">
        <f t="shared" si="695"/>
        <v>Boreal Forest Restoration</v>
      </c>
      <c r="AB262" s="102"/>
      <c r="AC262" s="103"/>
      <c r="AD262" s="106"/>
      <c r="AE262" s="41"/>
      <c r="AF262" s="42"/>
      <c r="AG262" s="226" t="str">
        <f t="shared" si="696"/>
        <v>Boreal Forest Restoration</v>
      </c>
      <c r="AH262" s="102"/>
      <c r="AI262" s="103"/>
      <c r="AJ262" s="106"/>
      <c r="AK262" s="41"/>
      <c r="AL262" s="42"/>
      <c r="AM262" s="226" t="str">
        <f t="shared" si="697"/>
        <v>Boreal Forest Restoration</v>
      </c>
      <c r="AN262" s="102"/>
      <c r="AO262" s="103"/>
      <c r="AP262" s="106"/>
      <c r="AQ262" s="41"/>
      <c r="AR262" s="42"/>
      <c r="AS262" s="176"/>
      <c r="AT262" s="226" t="str">
        <f t="shared" si="698"/>
        <v>Boreal Forest Restoration</v>
      </c>
      <c r="AU262" s="102"/>
      <c r="AV262" s="103"/>
      <c r="AW262" s="106"/>
      <c r="AX262" s="41"/>
      <c r="AY262" s="42"/>
      <c r="AZ262" s="226" t="str">
        <f t="shared" si="699"/>
        <v>Boreal Forest Restoration</v>
      </c>
      <c r="BA262" s="102"/>
      <c r="BB262" s="103"/>
      <c r="BC262" s="106"/>
      <c r="BD262" s="41"/>
      <c r="BE262" s="42"/>
      <c r="BF262" s="226" t="str">
        <f t="shared" si="700"/>
        <v>Boreal Forest Restoration</v>
      </c>
      <c r="BG262" s="102"/>
      <c r="BH262" s="103"/>
      <c r="BI262" s="106"/>
      <c r="BJ262" s="41"/>
      <c r="BK262" s="42"/>
      <c r="BL262" s="226" t="str">
        <f t="shared" si="701"/>
        <v>Boreal Forest Restoration</v>
      </c>
      <c r="BM262" s="99"/>
      <c r="BN262" s="100"/>
      <c r="BO262" s="104"/>
      <c r="BP262" s="55"/>
      <c r="BQ262" s="56"/>
      <c r="BR262" s="226" t="str">
        <f t="shared" si="702"/>
        <v>Boreal Forest Restoration</v>
      </c>
      <c r="BS262" s="99"/>
      <c r="BT262" s="100"/>
      <c r="BU262" s="106"/>
      <c r="BV262" s="41"/>
      <c r="BW262" s="42"/>
      <c r="BX262" s="226" t="str">
        <f t="shared" si="703"/>
        <v>Boreal Forest Restoration</v>
      </c>
      <c r="BY262" s="99"/>
      <c r="BZ262" s="100"/>
      <c r="CA262" s="104"/>
      <c r="CB262" s="55"/>
      <c r="CC262" s="56"/>
      <c r="CD262" s="226" t="str">
        <f t="shared" si="704"/>
        <v>Boreal Forest Restoration</v>
      </c>
      <c r="CE262" s="99"/>
      <c r="CF262" s="100"/>
      <c r="CG262" s="104"/>
      <c r="CH262" s="55"/>
      <c r="CI262" s="56"/>
      <c r="CJ262" s="176">
        <f t="shared" si="748"/>
        <v>0</v>
      </c>
      <c r="CK262" s="226" t="str">
        <f t="shared" si="705"/>
        <v>Boreal Forest Restoration</v>
      </c>
      <c r="CL262" s="102"/>
      <c r="CM262" s="103"/>
      <c r="CN262" s="106"/>
      <c r="CO262" s="41"/>
      <c r="CP262" s="42"/>
      <c r="CQ262" s="226" t="str">
        <f t="shared" si="706"/>
        <v>Boreal Forest Restoration</v>
      </c>
      <c r="CR262" s="102"/>
      <c r="CS262" s="103"/>
      <c r="CT262" s="106"/>
      <c r="CU262" s="41"/>
      <c r="CV262" s="42"/>
      <c r="CW262" s="226" t="str">
        <f t="shared" si="707"/>
        <v>Boreal Forest Restoration</v>
      </c>
      <c r="CX262" s="99"/>
      <c r="CY262" s="100"/>
      <c r="CZ262" s="104"/>
      <c r="DA262" s="55"/>
      <c r="DB262" s="56"/>
      <c r="DC262" s="226" t="str">
        <f t="shared" si="708"/>
        <v>Boreal Forest Restoration</v>
      </c>
      <c r="DD262" s="99"/>
      <c r="DE262" s="100"/>
      <c r="DF262" s="104"/>
      <c r="DG262" s="55"/>
      <c r="DH262" s="56"/>
      <c r="DI262" s="226" t="str">
        <f t="shared" si="709"/>
        <v>Boreal Forest Restoration</v>
      </c>
      <c r="DJ262" s="102"/>
      <c r="DK262" s="103"/>
      <c r="DL262" s="106"/>
      <c r="DM262" s="41"/>
      <c r="DN262" s="42"/>
      <c r="DO262" s="226" t="str">
        <f t="shared" si="710"/>
        <v>Boreal Forest Restoration</v>
      </c>
      <c r="DP262" s="99"/>
      <c r="DQ262" s="100"/>
      <c r="DR262" s="104"/>
      <c r="DS262" s="55"/>
      <c r="DT262" s="56"/>
      <c r="DU262" s="226" t="str">
        <f t="shared" si="711"/>
        <v>Boreal Forest Restoration</v>
      </c>
      <c r="DV262" s="99"/>
      <c r="DW262" s="100"/>
      <c r="DX262" s="104"/>
      <c r="DY262" s="55"/>
      <c r="DZ262" s="56"/>
      <c r="EA262" s="176">
        <f t="shared" si="690"/>
        <v>0</v>
      </c>
      <c r="EB262" s="226" t="str">
        <f t="shared" si="712"/>
        <v>Boreal Forest Restoration</v>
      </c>
      <c r="EC262" s="102"/>
      <c r="ED262" s="103"/>
      <c r="EE262" s="106"/>
      <c r="EF262" s="41"/>
      <c r="EG262" s="42"/>
      <c r="EH262" s="226" t="str">
        <f t="shared" si="713"/>
        <v>Boreal Forest Restoration</v>
      </c>
      <c r="EI262" s="102"/>
      <c r="EJ262" s="103"/>
      <c r="EK262" s="106"/>
      <c r="EL262" s="41"/>
      <c r="EM262" s="42"/>
      <c r="EN262" s="226" t="str">
        <f t="shared" si="714"/>
        <v>Boreal Forest Restoration</v>
      </c>
      <c r="EO262" s="99"/>
      <c r="EP262" s="100"/>
      <c r="EQ262" s="104"/>
      <c r="ER262" s="55"/>
      <c r="ES262" s="56"/>
      <c r="ET262" s="226" t="str">
        <f t="shared" si="715"/>
        <v>Boreal Forest Restoration</v>
      </c>
      <c r="EU262" s="99"/>
      <c r="EV262" s="100"/>
      <c r="EW262" s="104"/>
      <c r="EX262" s="55"/>
      <c r="EY262" s="56"/>
      <c r="EZ262" s="226" t="str">
        <f t="shared" si="716"/>
        <v>Boreal Forest Restoration</v>
      </c>
      <c r="FA262" s="102"/>
      <c r="FB262" s="103"/>
      <c r="FC262" s="106"/>
      <c r="FD262" s="41"/>
      <c r="FE262" s="42"/>
      <c r="FF262" s="226" t="str">
        <f t="shared" si="717"/>
        <v>Boreal Forest Restoration</v>
      </c>
      <c r="FG262" s="99"/>
      <c r="FH262" s="100"/>
      <c r="FI262" s="104"/>
      <c r="FJ262" s="55"/>
      <c r="FK262" s="56"/>
      <c r="FL262" s="226" t="str">
        <f t="shared" si="718"/>
        <v>Boreal Forest Restoration</v>
      </c>
      <c r="FM262" s="99"/>
      <c r="FN262" s="100"/>
      <c r="FO262" s="104"/>
      <c r="FP262" s="55"/>
      <c r="FQ262" s="56"/>
      <c r="FR262" s="176">
        <f t="shared" si="689"/>
        <v>0</v>
      </c>
      <c r="FS262" s="34"/>
      <c r="FT262" s="34"/>
      <c r="FU262" s="34"/>
      <c r="FV262" s="33"/>
      <c r="FW262" s="37"/>
    </row>
    <row r="263" spans="1:179" ht="12.6" customHeight="1" thickBot="1">
      <c r="A263" s="1094"/>
      <c r="B263" s="195" t="s">
        <v>549</v>
      </c>
      <c r="C263" s="226" t="str">
        <f>$B263</f>
        <v>Sustainable Intensification</v>
      </c>
      <c r="D263" s="102"/>
      <c r="E263" s="103"/>
      <c r="F263" s="106"/>
      <c r="G263" s="41"/>
      <c r="H263" s="42"/>
      <c r="I263" s="226" t="str">
        <f>$B263</f>
        <v>Sustainable Intensification</v>
      </c>
      <c r="J263" s="102"/>
      <c r="K263" s="103"/>
      <c r="L263" s="106"/>
      <c r="M263" s="41"/>
      <c r="N263" s="42"/>
      <c r="O263" s="226" t="str">
        <f>$B263</f>
        <v>Sustainable Intensification</v>
      </c>
      <c r="P263" s="99"/>
      <c r="Q263" s="100"/>
      <c r="R263" s="104"/>
      <c r="S263" s="55"/>
      <c r="T263" s="56"/>
      <c r="U263" s="226" t="str">
        <f>$B263</f>
        <v>Sustainable Intensification</v>
      </c>
      <c r="V263" s="102"/>
      <c r="W263" s="103"/>
      <c r="X263" s="106"/>
      <c r="Y263" s="41"/>
      <c r="Z263" s="42"/>
      <c r="AA263" s="226" t="str">
        <f>$B263</f>
        <v>Sustainable Intensification</v>
      </c>
      <c r="AB263" s="102"/>
      <c r="AC263" s="103"/>
      <c r="AD263" s="106"/>
      <c r="AE263" s="41"/>
      <c r="AF263" s="42"/>
      <c r="AG263" s="226" t="str">
        <f>$B263</f>
        <v>Sustainable Intensification</v>
      </c>
      <c r="AH263" s="102"/>
      <c r="AI263" s="103"/>
      <c r="AJ263" s="106"/>
      <c r="AK263" s="41"/>
      <c r="AL263" s="42"/>
      <c r="AM263" s="226" t="str">
        <f>$B263</f>
        <v>Sustainable Intensification</v>
      </c>
      <c r="AN263" s="102"/>
      <c r="AO263" s="103"/>
      <c r="AP263" s="106"/>
      <c r="AQ263" s="41"/>
      <c r="AR263" s="42"/>
      <c r="AS263" s="176"/>
      <c r="AT263" s="226" t="str">
        <f>$B263</f>
        <v>Sustainable Intensification</v>
      </c>
      <c r="AU263" s="102"/>
      <c r="AV263" s="103"/>
      <c r="AW263" s="106"/>
      <c r="AX263" s="41"/>
      <c r="AY263" s="42"/>
      <c r="AZ263" s="226" t="str">
        <f>$B263</f>
        <v>Sustainable Intensification</v>
      </c>
      <c r="BA263" s="102"/>
      <c r="BB263" s="103"/>
      <c r="BC263" s="106"/>
      <c r="BD263" s="41"/>
      <c r="BE263" s="42"/>
      <c r="BF263" s="226" t="str">
        <f>$B263</f>
        <v>Sustainable Intensification</v>
      </c>
      <c r="BG263" s="102"/>
      <c r="BH263" s="103"/>
      <c r="BI263" s="106"/>
      <c r="BJ263" s="41"/>
      <c r="BK263" s="42"/>
      <c r="BL263" s="226" t="str">
        <f>$B263</f>
        <v>Sustainable Intensification</v>
      </c>
      <c r="BM263" s="102"/>
      <c r="BN263" s="103"/>
      <c r="BO263" s="106"/>
      <c r="BP263" s="41"/>
      <c r="BQ263" s="42"/>
      <c r="BR263" s="226" t="str">
        <f>$B263</f>
        <v>Sustainable Intensification</v>
      </c>
      <c r="BS263" s="102"/>
      <c r="BT263" s="103"/>
      <c r="BU263" s="106"/>
      <c r="BV263" s="41"/>
      <c r="BW263" s="42"/>
      <c r="BX263" s="226" t="str">
        <f>$B263</f>
        <v>Sustainable Intensification</v>
      </c>
      <c r="BY263" s="102"/>
      <c r="BZ263" s="103"/>
      <c r="CA263" s="106"/>
      <c r="CB263" s="41"/>
      <c r="CC263" s="42"/>
      <c r="CD263" s="226" t="str">
        <f>$B263</f>
        <v>Sustainable Intensification</v>
      </c>
      <c r="CE263" s="102"/>
      <c r="CF263" s="103"/>
      <c r="CG263" s="106"/>
      <c r="CH263" s="41"/>
      <c r="CI263" s="42"/>
      <c r="CJ263" s="176">
        <f t="shared" si="748"/>
        <v>0</v>
      </c>
      <c r="CK263" s="226" t="str">
        <f>$B263</f>
        <v>Sustainable Intensification</v>
      </c>
      <c r="CL263" s="102"/>
      <c r="CM263" s="103"/>
      <c r="CN263" s="106"/>
      <c r="CO263" s="41"/>
      <c r="CP263" s="42"/>
      <c r="CQ263" s="226" t="str">
        <f>$B263</f>
        <v>Sustainable Intensification</v>
      </c>
      <c r="CR263" s="102"/>
      <c r="CS263" s="103"/>
      <c r="CT263" s="106"/>
      <c r="CU263" s="41"/>
      <c r="CV263" s="42"/>
      <c r="CW263" s="226" t="str">
        <f>$B263</f>
        <v>Sustainable Intensification</v>
      </c>
      <c r="CX263" s="102"/>
      <c r="CY263" s="103"/>
      <c r="CZ263" s="106"/>
      <c r="DA263" s="41"/>
      <c r="DB263" s="42"/>
      <c r="DC263" s="226" t="str">
        <f>$B263</f>
        <v>Sustainable Intensification</v>
      </c>
      <c r="DD263" s="102"/>
      <c r="DE263" s="103"/>
      <c r="DF263" s="106"/>
      <c r="DG263" s="41"/>
      <c r="DH263" s="42"/>
      <c r="DI263" s="226" t="str">
        <f>$B263</f>
        <v>Sustainable Intensification</v>
      </c>
      <c r="DJ263" s="102"/>
      <c r="DK263" s="103"/>
      <c r="DL263" s="106"/>
      <c r="DM263" s="41"/>
      <c r="DN263" s="42"/>
      <c r="DO263" s="226" t="str">
        <f>$B263</f>
        <v>Sustainable Intensification</v>
      </c>
      <c r="DP263" s="102"/>
      <c r="DQ263" s="103"/>
      <c r="DR263" s="106"/>
      <c r="DS263" s="41"/>
      <c r="DT263" s="42"/>
      <c r="DU263" s="226" t="str">
        <f>$B263</f>
        <v>Sustainable Intensification</v>
      </c>
      <c r="DV263" s="102"/>
      <c r="DW263" s="103"/>
      <c r="DX263" s="106"/>
      <c r="DY263" s="41"/>
      <c r="DZ263" s="42"/>
      <c r="EA263" s="176">
        <f t="shared" ref="EA263" si="777">SUM(CM263+CS263+CY263+DE263+DK263+DQ263+DW263)+SUM(CP263+CV263+DB263+DH263+DN263+DT263+DZ263)</f>
        <v>0</v>
      </c>
      <c r="EB263" s="226" t="str">
        <f>$B263</f>
        <v>Sustainable Intensification</v>
      </c>
      <c r="EC263" s="102"/>
      <c r="ED263" s="103"/>
      <c r="EE263" s="106"/>
      <c r="EF263" s="41"/>
      <c r="EG263" s="42"/>
      <c r="EH263" s="226" t="str">
        <f>$B263</f>
        <v>Sustainable Intensification</v>
      </c>
      <c r="EI263" s="102"/>
      <c r="EJ263" s="103"/>
      <c r="EK263" s="106"/>
      <c r="EL263" s="41"/>
      <c r="EM263" s="42"/>
      <c r="EN263" s="226" t="str">
        <f>$B263</f>
        <v>Sustainable Intensification</v>
      </c>
      <c r="EO263" s="102"/>
      <c r="EP263" s="103"/>
      <c r="EQ263" s="106"/>
      <c r="ER263" s="41"/>
      <c r="ES263" s="42"/>
      <c r="ET263" s="226" t="str">
        <f>$B263</f>
        <v>Sustainable Intensification</v>
      </c>
      <c r="EU263" s="102"/>
      <c r="EV263" s="103"/>
      <c r="EW263" s="106"/>
      <c r="EX263" s="41"/>
      <c r="EY263" s="42"/>
      <c r="EZ263" s="226" t="str">
        <f>$B263</f>
        <v>Sustainable Intensification</v>
      </c>
      <c r="FA263" s="102"/>
      <c r="FB263" s="103"/>
      <c r="FC263" s="106"/>
      <c r="FD263" s="41"/>
      <c r="FE263" s="42"/>
      <c r="FF263" s="226" t="str">
        <f>$B263</f>
        <v>Sustainable Intensification</v>
      </c>
      <c r="FG263" s="102"/>
      <c r="FH263" s="103"/>
      <c r="FI263" s="106"/>
      <c r="FJ263" s="41"/>
      <c r="FK263" s="42"/>
      <c r="FL263" s="226" t="str">
        <f>$B263</f>
        <v>Sustainable Intensification</v>
      </c>
      <c r="FM263" s="102"/>
      <c r="FN263" s="103"/>
      <c r="FO263" s="106"/>
      <c r="FP263" s="41"/>
      <c r="FQ263" s="42"/>
      <c r="FR263" s="176">
        <f t="shared" ref="FR263" si="778">SUM(ED263+EJ263+EP263+EV263+FB263+FH263+FN263)+SUM(EG263+EM263+ES263+EY263+FE263+FK263+FQ263)</f>
        <v>0</v>
      </c>
      <c r="FS263" s="32"/>
      <c r="FT263" s="34"/>
      <c r="FU263" s="34"/>
      <c r="FV263" s="33"/>
      <c r="FW263" s="37"/>
    </row>
    <row r="264" spans="1:179" s="190" customFormat="1" ht="12.6" customHeight="1" thickBot="1">
      <c r="A264" s="1094"/>
      <c r="B264" s="224"/>
      <c r="C264" s="235" t="s">
        <v>0</v>
      </c>
      <c r="D264" s="185"/>
      <c r="E264" s="186" t="s">
        <v>71</v>
      </c>
      <c r="F264" s="187"/>
      <c r="G264" s="186">
        <f>1-SUM(G237:G263)</f>
        <v>1</v>
      </c>
      <c r="H264" s="185"/>
      <c r="I264" s="238" t="s">
        <v>0</v>
      </c>
      <c r="J264" s="185"/>
      <c r="K264" s="186" t="s">
        <v>71</v>
      </c>
      <c r="L264" s="187"/>
      <c r="M264" s="186">
        <f>1-SUM(M237:M263)</f>
        <v>1</v>
      </c>
      <c r="N264" s="185"/>
      <c r="O264" s="238" t="s">
        <v>0</v>
      </c>
      <c r="P264" s="185"/>
      <c r="Q264" s="186" t="s">
        <v>71</v>
      </c>
      <c r="R264" s="187"/>
      <c r="S264" s="186">
        <f>1-SUM(S237:S263)</f>
        <v>1</v>
      </c>
      <c r="T264" s="185"/>
      <c r="U264" s="235" t="s">
        <v>0</v>
      </c>
      <c r="V264" s="185"/>
      <c r="W264" s="186" t="s">
        <v>71</v>
      </c>
      <c r="X264" s="187"/>
      <c r="Y264" s="186">
        <f>1-SUM(Y237:Y263)</f>
        <v>1</v>
      </c>
      <c r="Z264" s="185"/>
      <c r="AA264" s="238" t="s">
        <v>0</v>
      </c>
      <c r="AB264" s="185"/>
      <c r="AC264" s="186" t="s">
        <v>71</v>
      </c>
      <c r="AD264" s="187"/>
      <c r="AE264" s="186">
        <f>1-SUM(AE237:AE263)</f>
        <v>1</v>
      </c>
      <c r="AF264" s="185"/>
      <c r="AG264" s="238" t="s">
        <v>0</v>
      </c>
      <c r="AH264" s="185"/>
      <c r="AI264" s="186" t="s">
        <v>71</v>
      </c>
      <c r="AJ264" s="187"/>
      <c r="AK264" s="186">
        <f>1-SUM(AK237:AK263)</f>
        <v>1</v>
      </c>
      <c r="AL264" s="185"/>
      <c r="AM264" s="238" t="s">
        <v>0</v>
      </c>
      <c r="AN264" s="185"/>
      <c r="AO264" s="186" t="s">
        <v>71</v>
      </c>
      <c r="AP264" s="187"/>
      <c r="AQ264" s="186">
        <f>1-SUM(AQ237:AQ263)</f>
        <v>1</v>
      </c>
      <c r="AR264" s="185"/>
      <c r="AS264" s="188"/>
      <c r="AT264" s="238" t="s">
        <v>0</v>
      </c>
      <c r="AU264" s="185"/>
      <c r="AV264" s="189" t="s">
        <v>71</v>
      </c>
      <c r="AX264" s="189">
        <f>1-SUM(AX237:AX263)</f>
        <v>1</v>
      </c>
      <c r="AY264" s="185"/>
      <c r="AZ264" s="238" t="s">
        <v>0</v>
      </c>
      <c r="BA264" s="185"/>
      <c r="BB264" s="189" t="s">
        <v>71</v>
      </c>
      <c r="BD264" s="189">
        <f>1-SUM(BD237:BD263)</f>
        <v>1</v>
      </c>
      <c r="BE264" s="185"/>
      <c r="BF264" s="238" t="s">
        <v>0</v>
      </c>
      <c r="BG264" s="185"/>
      <c r="BH264" s="189" t="s">
        <v>71</v>
      </c>
      <c r="BJ264" s="189">
        <f>1-SUM(BJ237:BJ263)</f>
        <v>1</v>
      </c>
      <c r="BK264" s="185"/>
      <c r="BL264" s="238" t="s">
        <v>0</v>
      </c>
      <c r="BM264" s="185"/>
      <c r="BN264" s="189" t="s">
        <v>71</v>
      </c>
      <c r="BP264" s="189">
        <f>1-SUM(BP237:BP263)</f>
        <v>1</v>
      </c>
      <c r="BQ264" s="185"/>
      <c r="BR264" s="238" t="s">
        <v>0</v>
      </c>
      <c r="BS264" s="185"/>
      <c r="BT264" s="189" t="s">
        <v>71</v>
      </c>
      <c r="BV264" s="189">
        <f>1-SUM(BV237:BV263)</f>
        <v>1</v>
      </c>
      <c r="BW264" s="185"/>
      <c r="BX264" s="238" t="s">
        <v>0</v>
      </c>
      <c r="BY264" s="185"/>
      <c r="BZ264" s="189" t="s">
        <v>71</v>
      </c>
      <c r="CB264" s="189">
        <f>1-SUM(CB237:CB263)</f>
        <v>1</v>
      </c>
      <c r="CC264" s="185"/>
      <c r="CD264" s="238" t="s">
        <v>0</v>
      </c>
      <c r="CE264" s="185"/>
      <c r="CF264" s="189" t="s">
        <v>71</v>
      </c>
      <c r="CH264" s="189">
        <f>1-SUM(CH237:CH263)</f>
        <v>1</v>
      </c>
      <c r="CI264" s="185"/>
      <c r="CJ264" s="188"/>
      <c r="CK264" s="238" t="s">
        <v>0</v>
      </c>
      <c r="CL264" s="185"/>
      <c r="CM264" s="189" t="s">
        <v>71</v>
      </c>
      <c r="CO264" s="136">
        <f>1-SUM(CO235:CO263)</f>
        <v>1</v>
      </c>
      <c r="CP264" s="185"/>
      <c r="CQ264" s="238" t="s">
        <v>0</v>
      </c>
      <c r="CR264" s="185"/>
      <c r="CS264" s="189" t="s">
        <v>71</v>
      </c>
      <c r="CU264" s="136">
        <f>1-SUM(CU235:CU263)</f>
        <v>1</v>
      </c>
      <c r="CV264" s="185"/>
      <c r="CW264" s="238" t="s">
        <v>0</v>
      </c>
      <c r="CX264" s="185"/>
      <c r="CY264" s="189" t="s">
        <v>71</v>
      </c>
      <c r="DA264" s="136">
        <f>1-SUM(DA235:DA263)</f>
        <v>1</v>
      </c>
      <c r="DB264" s="185"/>
      <c r="DC264" s="238" t="s">
        <v>0</v>
      </c>
      <c r="DD264" s="185"/>
      <c r="DE264" s="189" t="s">
        <v>71</v>
      </c>
      <c r="DG264" s="136">
        <f>1-SUM(DG235:DG263)</f>
        <v>1</v>
      </c>
      <c r="DH264" s="185"/>
      <c r="DI264" s="238" t="s">
        <v>0</v>
      </c>
      <c r="DJ264" s="185"/>
      <c r="DK264" s="189" t="s">
        <v>71</v>
      </c>
      <c r="DM264" s="136">
        <f>1-SUM(DM235:DM263)</f>
        <v>1</v>
      </c>
      <c r="DN264" s="185"/>
      <c r="DO264" s="238" t="s">
        <v>0</v>
      </c>
      <c r="DP264" s="185"/>
      <c r="DQ264" s="189" t="s">
        <v>71</v>
      </c>
      <c r="DS264" s="136">
        <f>1-SUM(DS235:DS263)</f>
        <v>1</v>
      </c>
      <c r="DT264" s="185"/>
      <c r="DU264" s="238" t="s">
        <v>0</v>
      </c>
      <c r="DV264" s="185"/>
      <c r="DW264" s="189" t="s">
        <v>71</v>
      </c>
      <c r="DY264" s="136">
        <f>1-SUM(DY235:DY263)</f>
        <v>1</v>
      </c>
      <c r="DZ264" s="185"/>
      <c r="EA264" s="188"/>
      <c r="EB264" s="238" t="s">
        <v>0</v>
      </c>
      <c r="EC264" s="185"/>
      <c r="ED264" s="189" t="s">
        <v>71</v>
      </c>
      <c r="EF264" s="136">
        <f>1-SUM(EF235:EF263)</f>
        <v>1</v>
      </c>
      <c r="EG264" s="185"/>
      <c r="EH264" s="238" t="s">
        <v>0</v>
      </c>
      <c r="EI264" s="185"/>
      <c r="EJ264" s="189" t="s">
        <v>71</v>
      </c>
      <c r="EL264" s="136">
        <f>1-SUM(EL235:EL263)</f>
        <v>1</v>
      </c>
      <c r="EM264" s="185"/>
      <c r="EN264" s="238" t="s">
        <v>0</v>
      </c>
      <c r="EO264" s="185"/>
      <c r="EP264" s="189" t="s">
        <v>71</v>
      </c>
      <c r="ER264" s="136">
        <f>1-SUM(ER235:ER263)</f>
        <v>1</v>
      </c>
      <c r="ES264" s="185"/>
      <c r="ET264" s="238" t="s">
        <v>0</v>
      </c>
      <c r="EU264" s="185"/>
      <c r="EV264" s="189" t="s">
        <v>71</v>
      </c>
      <c r="EX264" s="136">
        <f>1-SUM(EX235:EX263)</f>
        <v>1</v>
      </c>
      <c r="EY264" s="185"/>
      <c r="EZ264" s="238" t="s">
        <v>0</v>
      </c>
      <c r="FA264" s="185"/>
      <c r="FB264" s="189" t="s">
        <v>71</v>
      </c>
      <c r="FD264" s="136">
        <f>1-SUM(FD235:FD263)</f>
        <v>1</v>
      </c>
      <c r="FE264" s="185"/>
      <c r="FF264" s="238" t="s">
        <v>0</v>
      </c>
      <c r="FG264" s="185"/>
      <c r="FH264" s="189" t="s">
        <v>71</v>
      </c>
      <c r="FJ264" s="136">
        <f>1-SUM(FJ235:FJ263)</f>
        <v>1</v>
      </c>
      <c r="FK264" s="185"/>
      <c r="FL264" s="238" t="s">
        <v>0</v>
      </c>
      <c r="FM264" s="185"/>
      <c r="FN264" s="189" t="s">
        <v>71</v>
      </c>
      <c r="FP264" s="136">
        <f>1-SUM(FP235:FP263)</f>
        <v>1</v>
      </c>
      <c r="FQ264" s="185"/>
      <c r="FR264" s="188"/>
      <c r="FS264" s="191"/>
      <c r="FT264" s="191"/>
      <c r="FU264" s="191"/>
      <c r="FV264" s="192"/>
      <c r="FW264" s="193"/>
    </row>
    <row r="265" spans="1:179" s="152" customFormat="1" ht="12.6" customHeight="1">
      <c r="A265" s="728"/>
      <c r="B265" s="216">
        <f>SUM(C265+I265+O265+U265+AA265+AG265+AM265+AT265+AZ265+BF265+BL265+BR265+BX265+CD265+CK265+CQ265+CW265+DC265+DI265+DO265+DU265+EB265+EH265+EN265+ET265+EZ265+FF265+FL265+FV265)</f>
        <v>248.90937974313428</v>
      </c>
      <c r="C265" s="211">
        <f>'World Land Data'!B9</f>
        <v>1.3415780000000002</v>
      </c>
      <c r="D265" s="142"/>
      <c r="E265" s="142">
        <f>C265-SUM(E235:E263)</f>
        <v>1.3415780000000002</v>
      </c>
      <c r="F265" s="142"/>
      <c r="G265" s="146">
        <f>SUM(G235:G263)</f>
        <v>0</v>
      </c>
      <c r="H265" s="142"/>
      <c r="I265" s="211">
        <f>'World Land Data'!C9</f>
        <v>0.63369400000000009</v>
      </c>
      <c r="J265" s="142"/>
      <c r="K265" s="142">
        <f>I265-SUM(K235:K263)</f>
        <v>0.63369400000000009</v>
      </c>
      <c r="L265" s="142"/>
      <c r="M265" s="146">
        <f>SUM(M235:M263)</f>
        <v>0</v>
      </c>
      <c r="N265" s="142"/>
      <c r="O265" s="211">
        <f>'World Land Data'!D9</f>
        <v>3.5573999999999999</v>
      </c>
      <c r="P265" s="142"/>
      <c r="Q265" s="142">
        <f>O265-SUM(Q235:Q263)</f>
        <v>3.5573999999999999</v>
      </c>
      <c r="R265" s="142"/>
      <c r="S265" s="146">
        <f>SUM(S235:S263)</f>
        <v>0</v>
      </c>
      <c r="T265" s="142"/>
      <c r="U265" s="211">
        <f>'World Land Data'!E9</f>
        <v>5.5844710000000006</v>
      </c>
      <c r="V265" s="142"/>
      <c r="W265" s="142">
        <f>U265-SUM(W236:W263)</f>
        <v>5.5844710000000006</v>
      </c>
      <c r="X265" s="142"/>
      <c r="Y265" s="146">
        <f>SUM(Y236:Y263)</f>
        <v>0</v>
      </c>
      <c r="Z265" s="142"/>
      <c r="AA265" s="211">
        <f>'World Land Data'!F9</f>
        <v>13.273057000000001</v>
      </c>
      <c r="AB265" s="142"/>
      <c r="AC265" s="142">
        <f>AA265-SUM(AC236:AC263)</f>
        <v>13.273057000000001</v>
      </c>
      <c r="AD265" s="142"/>
      <c r="AE265" s="146">
        <f>SUM(AE236:AE263)</f>
        <v>0</v>
      </c>
      <c r="AF265" s="142"/>
      <c r="AG265" s="211">
        <f>'World Land Data'!G9</f>
        <v>13.793849</v>
      </c>
      <c r="AH265" s="142"/>
      <c r="AI265" s="142">
        <f>AG265-SUM(AI236:AI263)</f>
        <v>13.793849</v>
      </c>
      <c r="AJ265" s="142"/>
      <c r="AK265" s="146">
        <f>SUM(AK236:AK263)</f>
        <v>0</v>
      </c>
      <c r="AL265" s="142"/>
      <c r="AM265" s="211">
        <f>'World Land Data'!H9</f>
        <v>11.813746999999999</v>
      </c>
      <c r="AN265" s="142"/>
      <c r="AO265" s="142">
        <f>AM265-SUM(AO236:AO263)</f>
        <v>11.813746999999999</v>
      </c>
      <c r="AP265" s="142"/>
      <c r="AQ265" s="146">
        <f>SUM(AQ236:AQ263)</f>
        <v>0</v>
      </c>
      <c r="AR265" s="142"/>
      <c r="AS265" s="177"/>
      <c r="AT265" s="234">
        <v>46.392835014083587</v>
      </c>
      <c r="AU265" s="148"/>
      <c r="AV265" s="155">
        <f>AT265-SUM(AV235:AV263)</f>
        <v>46.392835014083587</v>
      </c>
      <c r="AW265" s="148"/>
      <c r="AX265" s="149">
        <f>SUM(AX235:AX263)</f>
        <v>0</v>
      </c>
      <c r="AY265" s="148"/>
      <c r="AZ265" s="246">
        <v>46.310686798728376</v>
      </c>
      <c r="BA265" s="148"/>
      <c r="BB265" s="155">
        <f>AZ265-SUM(BB235:BB263)</f>
        <v>46.310686798728376</v>
      </c>
      <c r="BC265" s="148"/>
      <c r="BD265" s="149">
        <f>SUM(BD235:BD263)</f>
        <v>0</v>
      </c>
      <c r="BE265" s="148"/>
      <c r="BF265" s="211">
        <v>23.715645041064327</v>
      </c>
      <c r="BG265" s="142"/>
      <c r="BH265" s="155">
        <f>BF265-SUM(BH235:BH263)</f>
        <v>23.715645041064327</v>
      </c>
      <c r="BI265" s="142"/>
      <c r="BJ265" s="149">
        <f>SUM(BJ235:BJ263)</f>
        <v>0</v>
      </c>
      <c r="BK265" s="142"/>
      <c r="BL265" s="234">
        <v>6.4216940874032709</v>
      </c>
      <c r="BM265" s="142"/>
      <c r="BN265" s="155">
        <f>BL265-SUM(BN235:BN263)</f>
        <v>6.4216940874032709</v>
      </c>
      <c r="BO265" s="142"/>
      <c r="BP265" s="149">
        <f>SUM(BP235:BP263)</f>
        <v>0</v>
      </c>
      <c r="BQ265" s="142"/>
      <c r="BR265" s="211">
        <v>14.305017764943097</v>
      </c>
      <c r="BS265" s="142"/>
      <c r="BT265" s="155">
        <f>BR265-SUM(BT235:BT263)</f>
        <v>14.305017764943097</v>
      </c>
      <c r="BU265" s="142"/>
      <c r="BV265" s="149">
        <f>SUM(BV235:BV263)</f>
        <v>0</v>
      </c>
      <c r="BW265" s="142"/>
      <c r="BX265" s="211">
        <v>7.0059188444073</v>
      </c>
      <c r="BY265" s="142"/>
      <c r="BZ265" s="155">
        <f>BX265-SUM(BZ235:BZ263)</f>
        <v>7.0059188444073</v>
      </c>
      <c r="CA265" s="142"/>
      <c r="CB265" s="149">
        <f>SUM(CB235:CB263)</f>
        <v>0</v>
      </c>
      <c r="CC265" s="142"/>
      <c r="CD265" s="234">
        <v>1.9541153412490202</v>
      </c>
      <c r="CE265" s="142"/>
      <c r="CF265" s="155">
        <f>CD265-SUM(CF235:CF263)</f>
        <v>1.9541153412490202</v>
      </c>
      <c r="CG265" s="142"/>
      <c r="CH265" s="149">
        <f>SUM(CH235:CH263)</f>
        <v>0</v>
      </c>
      <c r="CI265" s="147"/>
      <c r="CJ265" s="177"/>
      <c r="CK265" s="234">
        <v>0</v>
      </c>
      <c r="CL265" s="148"/>
      <c r="CM265" s="148">
        <f>CK265-SUM(CM235:CM263)</f>
        <v>0</v>
      </c>
      <c r="CN265" s="148"/>
      <c r="CO265" s="149">
        <f>SUM(CO237:CO264)</f>
        <v>1</v>
      </c>
      <c r="CP265" s="148"/>
      <c r="CQ265" s="246">
        <v>0</v>
      </c>
      <c r="CR265" s="148"/>
      <c r="CS265" s="148">
        <f>CQ265-SUM(CS235:CS263)</f>
        <v>0</v>
      </c>
      <c r="CT265" s="148"/>
      <c r="CU265" s="149">
        <f>SUM(CU237:CU264)</f>
        <v>1</v>
      </c>
      <c r="CV265" s="148"/>
      <c r="CW265" s="211">
        <v>0</v>
      </c>
      <c r="CX265" s="142"/>
      <c r="CY265" s="148">
        <f>CW265-SUM(CY235:CY263)</f>
        <v>0</v>
      </c>
      <c r="CZ265" s="142"/>
      <c r="DA265" s="149">
        <f>SUM(DA237:DA264)</f>
        <v>1</v>
      </c>
      <c r="DB265" s="142"/>
      <c r="DC265" s="234">
        <v>0</v>
      </c>
      <c r="DD265" s="142"/>
      <c r="DE265" s="148">
        <f>DC265-SUM(DE235:DE263)</f>
        <v>0</v>
      </c>
      <c r="DF265" s="142"/>
      <c r="DG265" s="146">
        <f>SUM(DG237:DG264)</f>
        <v>1</v>
      </c>
      <c r="DH265" s="142"/>
      <c r="DI265" s="234">
        <v>0</v>
      </c>
      <c r="DJ265" s="142"/>
      <c r="DK265" s="148">
        <f>DI265-SUM(DK235:DK263)</f>
        <v>0</v>
      </c>
      <c r="DL265" s="142"/>
      <c r="DM265" s="146">
        <f>SUM(DM237:DM264)</f>
        <v>1</v>
      </c>
      <c r="DN265" s="142"/>
      <c r="DO265" s="211">
        <v>0</v>
      </c>
      <c r="DP265" s="142"/>
      <c r="DQ265" s="148">
        <f>DO265-SUM(DQ235:DQ263)</f>
        <v>0</v>
      </c>
      <c r="DR265" s="142"/>
      <c r="DS265" s="146">
        <f>SUM(DS237:DS264)</f>
        <v>1</v>
      </c>
      <c r="DT265" s="142"/>
      <c r="DU265" s="211">
        <v>0</v>
      </c>
      <c r="DV265" s="142"/>
      <c r="DW265" s="148">
        <f>DU265-SUM(DW235:DW263)</f>
        <v>0</v>
      </c>
      <c r="DX265" s="142"/>
      <c r="DY265" s="150">
        <f>SUM(DY237:DY264)</f>
        <v>1</v>
      </c>
      <c r="DZ265" s="142"/>
      <c r="EA265" s="177"/>
      <c r="EB265" s="255">
        <v>5.8801529621553507E-3</v>
      </c>
      <c r="EC265" s="148"/>
      <c r="ED265" s="155">
        <f>EB265-SUM(ED235:ED263)</f>
        <v>5.8801529621553507E-3</v>
      </c>
      <c r="EE265" s="155"/>
      <c r="EF265" s="149">
        <f>SUM(EF235:EF263)</f>
        <v>0</v>
      </c>
      <c r="EG265" s="148"/>
      <c r="EH265" s="246">
        <v>6.2430828914524705E-3</v>
      </c>
      <c r="EI265" s="148"/>
      <c r="EJ265" s="155">
        <f>EH265-SUM(EJ235:EJ263)</f>
        <v>6.2430828914524705E-3</v>
      </c>
      <c r="EK265" s="155"/>
      <c r="EL265" s="149">
        <f>SUM(EL235:EL263)</f>
        <v>0</v>
      </c>
      <c r="EM265" s="148"/>
      <c r="EN265" s="211">
        <v>0</v>
      </c>
      <c r="EO265" s="142"/>
      <c r="EP265" s="155">
        <f>EN265-SUM(EP235:EP263)</f>
        <v>0</v>
      </c>
      <c r="EQ265" s="155"/>
      <c r="ER265" s="149">
        <f>SUM(ER235:ER263)</f>
        <v>0</v>
      </c>
      <c r="ES265" s="142"/>
      <c r="ET265" s="211">
        <v>0</v>
      </c>
      <c r="EU265" s="142"/>
      <c r="EV265" s="155">
        <f>ET265-SUM(EV235:EV263)</f>
        <v>0</v>
      </c>
      <c r="EW265" s="155"/>
      <c r="EX265" s="149">
        <f>SUM(EX235:EX263)</f>
        <v>0</v>
      </c>
      <c r="EY265" s="142"/>
      <c r="EZ265" s="211">
        <v>0</v>
      </c>
      <c r="FA265" s="142"/>
      <c r="FB265" s="155">
        <f>EZ265-SUM(FB235:FB263)</f>
        <v>0</v>
      </c>
      <c r="FC265" s="155"/>
      <c r="FD265" s="149">
        <f>SUM(FD235:FD263)</f>
        <v>0</v>
      </c>
      <c r="FE265" s="142"/>
      <c r="FF265" s="211">
        <v>0</v>
      </c>
      <c r="FG265" s="142"/>
      <c r="FH265" s="155">
        <f>FF265-SUM(FH235:FH263)</f>
        <v>0</v>
      </c>
      <c r="FI265" s="155"/>
      <c r="FJ265" s="149">
        <f>SUM(FJ235:FJ263)</f>
        <v>0</v>
      </c>
      <c r="FK265" s="147"/>
      <c r="FL265" s="234">
        <v>0</v>
      </c>
      <c r="FM265" s="147"/>
      <c r="FN265" s="155">
        <f>FL265-SUM(FN235:FN263)</f>
        <v>0</v>
      </c>
      <c r="FO265" s="155"/>
      <c r="FP265" s="149">
        <f>SUM(FP235:FP263)</f>
        <v>0</v>
      </c>
      <c r="FQ265" s="142"/>
      <c r="FR265" s="177"/>
      <c r="FS265" s="147"/>
      <c r="FT265" s="147"/>
      <c r="FU265" s="147"/>
      <c r="FV265" s="142">
        <v>52.7935476154017</v>
      </c>
      <c r="FW265" s="151"/>
    </row>
    <row r="266" spans="1:179" ht="12.6" customHeight="1">
      <c r="BL266" s="226"/>
      <c r="DC266" s="226"/>
      <c r="DI266" s="226"/>
    </row>
    <row r="270" spans="1:179" ht="12.6" customHeight="1" thickBot="1">
      <c r="CL270" s="222"/>
      <c r="CM270" s="1089" t="s">
        <v>127</v>
      </c>
      <c r="CN270" s="1089"/>
      <c r="CO270" s="1089"/>
      <c r="CP270" s="1089"/>
      <c r="CQ270" s="16"/>
    </row>
    <row r="271" spans="1:179" ht="44.7" customHeight="1">
      <c r="CM271" s="1" t="s">
        <v>126</v>
      </c>
      <c r="CN271" s="1" t="s">
        <v>84</v>
      </c>
      <c r="CO271" s="1" t="s">
        <v>124</v>
      </c>
      <c r="CP271" s="1" t="s">
        <v>125</v>
      </c>
      <c r="CQ271" s="736" t="s">
        <v>128</v>
      </c>
    </row>
    <row r="272" spans="1:179" ht="12.6" customHeight="1">
      <c r="I272" s="298"/>
      <c r="CL272" s="269" t="s">
        <v>78</v>
      </c>
      <c r="CM272" s="289">
        <f>SUMIFS($AS$20:$AS$265,$B$20:$B$265,$CL272)</f>
        <v>0</v>
      </c>
      <c r="CN272" s="270">
        <f>SUMIFS($CJ$20:$CJ$265,$B$20:$B$265,$CL272)</f>
        <v>0</v>
      </c>
      <c r="CO272" s="270">
        <f t="shared" ref="CO272:CO299" si="779">SUMIFS($EA$20:$EA$265,$B$20:$B$265,$CL272)</f>
        <v>0</v>
      </c>
      <c r="CP272" s="271">
        <f>SUMIFS($FR$20:$FR$265,$B$20:$B$265,$CL272)</f>
        <v>0</v>
      </c>
      <c r="CQ272" s="737">
        <f>SUM(CM272:CP272)</f>
        <v>0</v>
      </c>
    </row>
    <row r="273" spans="9:168" ht="12.6" customHeight="1">
      <c r="I273" s="298"/>
      <c r="CL273" s="269" t="s">
        <v>550</v>
      </c>
      <c r="CM273" s="289">
        <f t="shared" ref="CM273:CM299" si="780">SUMIFS($AS$20:$AS$265,$B$20:$B$265,$CL273)</f>
        <v>0</v>
      </c>
      <c r="CN273" s="270">
        <f t="shared" ref="CN273:CN299" si="781">SUMIFS($CJ$20:$CJ$265,$B$20:$B$265,$CL273)</f>
        <v>0</v>
      </c>
      <c r="CO273" s="270">
        <f t="shared" si="779"/>
        <v>0</v>
      </c>
      <c r="CP273" s="271">
        <f t="shared" ref="CP273:CP299" si="782">SUMIFS($FR$20:$FR$265,$B$20:$B$265,$CL273)</f>
        <v>0</v>
      </c>
      <c r="CQ273" s="737">
        <f>SUM(CM273:CP273)</f>
        <v>0</v>
      </c>
    </row>
    <row r="274" spans="9:168" ht="12.6" customHeight="1">
      <c r="I274" s="298"/>
      <c r="AZ274" s="301"/>
      <c r="CL274" s="269" t="s">
        <v>79</v>
      </c>
      <c r="CM274" s="289">
        <f t="shared" si="780"/>
        <v>0</v>
      </c>
      <c r="CN274" s="270">
        <f t="shared" si="781"/>
        <v>0</v>
      </c>
      <c r="CO274" s="270">
        <f t="shared" si="779"/>
        <v>0</v>
      </c>
      <c r="CP274" s="271">
        <f t="shared" si="782"/>
        <v>0</v>
      </c>
      <c r="CQ274" s="737">
        <f t="shared" ref="CQ274:CQ299" si="783">SUM(CM274:CP274)</f>
        <v>0</v>
      </c>
    </row>
    <row r="275" spans="9:168" ht="12.6" customHeight="1">
      <c r="I275" s="298"/>
      <c r="CL275" s="269" t="s">
        <v>80</v>
      </c>
      <c r="CM275" s="289">
        <f t="shared" si="780"/>
        <v>0</v>
      </c>
      <c r="CN275" s="270">
        <f t="shared" si="781"/>
        <v>0</v>
      </c>
      <c r="CO275" s="270">
        <f t="shared" si="779"/>
        <v>0</v>
      </c>
      <c r="CP275" s="271">
        <f t="shared" si="782"/>
        <v>0</v>
      </c>
      <c r="CQ275" s="737">
        <f>SUM(CM275:CP275)</f>
        <v>0</v>
      </c>
    </row>
    <row r="276" spans="9:168" ht="12.6" customHeight="1">
      <c r="I276" s="298"/>
      <c r="CL276" s="269" t="s">
        <v>548</v>
      </c>
      <c r="CM276" s="289">
        <f t="shared" si="780"/>
        <v>0</v>
      </c>
      <c r="CN276" s="270">
        <f t="shared" si="781"/>
        <v>0</v>
      </c>
      <c r="CO276" s="270">
        <f t="shared" si="779"/>
        <v>0</v>
      </c>
      <c r="CP276" s="271">
        <f t="shared" si="782"/>
        <v>0</v>
      </c>
      <c r="CQ276" s="737">
        <f t="shared" ref="CQ276:CQ278" si="784">SUM(CM276:CP276)</f>
        <v>0</v>
      </c>
    </row>
    <row r="277" spans="9:168" ht="12.6" customHeight="1">
      <c r="I277" s="298"/>
      <c r="CL277" s="269" t="s">
        <v>544</v>
      </c>
      <c r="CM277" s="289">
        <f t="shared" si="780"/>
        <v>0</v>
      </c>
      <c r="CN277" s="270">
        <f t="shared" si="781"/>
        <v>0</v>
      </c>
      <c r="CO277" s="270">
        <f t="shared" si="779"/>
        <v>0</v>
      </c>
      <c r="CP277" s="271">
        <f t="shared" si="782"/>
        <v>0</v>
      </c>
      <c r="CQ277" s="737">
        <f t="shared" si="784"/>
        <v>0</v>
      </c>
    </row>
    <row r="278" spans="9:168" ht="12.6" customHeight="1">
      <c r="I278" s="298"/>
      <c r="CL278" s="269" t="s">
        <v>551</v>
      </c>
      <c r="CM278" s="289">
        <f t="shared" si="780"/>
        <v>0</v>
      </c>
      <c r="CN278" s="270">
        <f t="shared" si="781"/>
        <v>0</v>
      </c>
      <c r="CO278" s="270">
        <f t="shared" si="779"/>
        <v>0</v>
      </c>
      <c r="CP278" s="271">
        <f t="shared" si="782"/>
        <v>0</v>
      </c>
      <c r="CQ278" s="737">
        <f t="shared" si="784"/>
        <v>0</v>
      </c>
    </row>
    <row r="279" spans="9:168" ht="10.199999999999999" customHeight="1">
      <c r="I279" s="298"/>
      <c r="CL279" s="269" t="s">
        <v>91</v>
      </c>
      <c r="CM279" s="289">
        <f t="shared" si="780"/>
        <v>0</v>
      </c>
      <c r="CN279" s="270">
        <f t="shared" si="781"/>
        <v>0</v>
      </c>
      <c r="CO279" s="270">
        <f t="shared" si="779"/>
        <v>0</v>
      </c>
      <c r="CP279" s="271">
        <f t="shared" si="782"/>
        <v>0</v>
      </c>
      <c r="CQ279" s="737">
        <f t="shared" ref="CQ279:CQ284" si="785">SUM(CM279:CP279)</f>
        <v>0</v>
      </c>
      <c r="DC279" s="236"/>
      <c r="DI279" s="236"/>
      <c r="EN279" s="236"/>
      <c r="ET279" s="236"/>
      <c r="EZ279" s="236"/>
      <c r="FF279" s="236"/>
      <c r="FL279" s="729"/>
    </row>
    <row r="280" spans="9:168" ht="10.199999999999999" customHeight="1">
      <c r="I280" s="298"/>
      <c r="CL280" s="269" t="s">
        <v>92</v>
      </c>
      <c r="CM280" s="289">
        <f t="shared" si="780"/>
        <v>0</v>
      </c>
      <c r="CN280" s="270">
        <f t="shared" si="781"/>
        <v>0</v>
      </c>
      <c r="CO280" s="270">
        <f t="shared" si="779"/>
        <v>0</v>
      </c>
      <c r="CP280" s="271">
        <f t="shared" si="782"/>
        <v>0</v>
      </c>
      <c r="CQ280" s="737">
        <f t="shared" si="785"/>
        <v>0</v>
      </c>
      <c r="DC280" s="236"/>
      <c r="DI280" s="236"/>
      <c r="EN280" s="236"/>
      <c r="ET280" s="236"/>
      <c r="EZ280" s="236"/>
      <c r="FF280" s="236"/>
      <c r="FL280" s="729"/>
    </row>
    <row r="281" spans="9:168" ht="10.199999999999999" customHeight="1">
      <c r="I281" s="298"/>
      <c r="CL281" s="269" t="s">
        <v>93</v>
      </c>
      <c r="CM281" s="289">
        <f t="shared" si="780"/>
        <v>0</v>
      </c>
      <c r="CN281" s="270">
        <f t="shared" si="781"/>
        <v>0</v>
      </c>
      <c r="CO281" s="270">
        <f t="shared" si="779"/>
        <v>0</v>
      </c>
      <c r="CP281" s="271">
        <f t="shared" si="782"/>
        <v>0</v>
      </c>
      <c r="CQ281" s="737">
        <f t="shared" si="785"/>
        <v>0</v>
      </c>
      <c r="DC281" s="236"/>
      <c r="DI281" s="236"/>
      <c r="EN281" s="236"/>
      <c r="ET281" s="236"/>
      <c r="EZ281" s="236"/>
      <c r="FF281" s="236"/>
      <c r="FL281" s="729"/>
    </row>
    <row r="282" spans="9:168" ht="10.199999999999999" customHeight="1">
      <c r="I282" s="298"/>
      <c r="CL282" s="269" t="s">
        <v>94</v>
      </c>
      <c r="CM282" s="289">
        <f t="shared" si="780"/>
        <v>0</v>
      </c>
      <c r="CN282" s="270">
        <f t="shared" si="781"/>
        <v>0</v>
      </c>
      <c r="CO282" s="270">
        <f t="shared" si="779"/>
        <v>0</v>
      </c>
      <c r="CP282" s="271">
        <f t="shared" si="782"/>
        <v>0</v>
      </c>
      <c r="CQ282" s="737">
        <f t="shared" si="785"/>
        <v>0</v>
      </c>
      <c r="DC282" s="236"/>
      <c r="DI282" s="236"/>
      <c r="EN282" s="236"/>
      <c r="ET282" s="236"/>
      <c r="EZ282" s="236"/>
      <c r="FF282" s="236"/>
      <c r="FL282" s="729"/>
    </row>
    <row r="283" spans="9:168" ht="12.6" customHeight="1">
      <c r="I283" s="298"/>
      <c r="CL283" s="269" t="s">
        <v>233</v>
      </c>
      <c r="CM283" s="289">
        <f t="shared" si="780"/>
        <v>0</v>
      </c>
      <c r="CN283" s="270">
        <f t="shared" si="781"/>
        <v>0</v>
      </c>
      <c r="CO283" s="270">
        <f t="shared" si="779"/>
        <v>0</v>
      </c>
      <c r="CP283" s="271">
        <f t="shared" si="782"/>
        <v>0</v>
      </c>
      <c r="CQ283" s="737">
        <f t="shared" si="785"/>
        <v>0</v>
      </c>
    </row>
    <row r="284" spans="9:168" ht="19.2" customHeight="1">
      <c r="I284" s="298"/>
      <c r="CL284" s="320" t="s">
        <v>243</v>
      </c>
      <c r="CM284" s="289">
        <f t="shared" si="780"/>
        <v>0</v>
      </c>
      <c r="CN284" s="270">
        <f t="shared" si="781"/>
        <v>0</v>
      </c>
      <c r="CO284" s="270">
        <f t="shared" si="779"/>
        <v>0</v>
      </c>
      <c r="CP284" s="271">
        <f t="shared" si="782"/>
        <v>0</v>
      </c>
      <c r="CQ284" s="737">
        <f t="shared" si="785"/>
        <v>0</v>
      </c>
    </row>
    <row r="285" spans="9:168" ht="12.6" customHeight="1">
      <c r="I285" s="298"/>
      <c r="CL285" s="269" t="s">
        <v>89</v>
      </c>
      <c r="CM285" s="289">
        <f t="shared" si="780"/>
        <v>0</v>
      </c>
      <c r="CN285" s="270">
        <f t="shared" si="781"/>
        <v>0</v>
      </c>
      <c r="CO285" s="270">
        <f t="shared" si="779"/>
        <v>0</v>
      </c>
      <c r="CP285" s="271">
        <f t="shared" si="782"/>
        <v>0</v>
      </c>
      <c r="CQ285" s="737">
        <f t="shared" si="783"/>
        <v>0</v>
      </c>
    </row>
    <row r="286" spans="9:168" ht="12.6" customHeight="1">
      <c r="I286" s="298"/>
      <c r="CL286" s="269" t="s">
        <v>88</v>
      </c>
      <c r="CM286" s="289">
        <f t="shared" si="780"/>
        <v>0</v>
      </c>
      <c r="CN286" s="270">
        <f t="shared" si="781"/>
        <v>0</v>
      </c>
      <c r="CO286" s="270">
        <f t="shared" si="779"/>
        <v>0</v>
      </c>
      <c r="CP286" s="271">
        <f t="shared" si="782"/>
        <v>0</v>
      </c>
      <c r="CQ286" s="737">
        <f>SUM(CM286:CP286)</f>
        <v>0</v>
      </c>
    </row>
    <row r="287" spans="9:168" ht="19.2" customHeight="1">
      <c r="I287" s="298"/>
      <c r="CL287" s="320" t="s">
        <v>97</v>
      </c>
      <c r="CM287" s="289">
        <f t="shared" si="780"/>
        <v>0</v>
      </c>
      <c r="CN287" s="270">
        <f t="shared" si="781"/>
        <v>0</v>
      </c>
      <c r="CO287" s="270">
        <f t="shared" si="779"/>
        <v>0</v>
      </c>
      <c r="CP287" s="271">
        <f t="shared" si="782"/>
        <v>0</v>
      </c>
      <c r="CQ287" s="737">
        <f>SUM(CM287:CP287)</f>
        <v>0</v>
      </c>
    </row>
    <row r="288" spans="9:168" ht="12.6" customHeight="1">
      <c r="I288" s="298"/>
      <c r="CL288" s="269" t="s">
        <v>103</v>
      </c>
      <c r="CM288" s="289">
        <f t="shared" si="780"/>
        <v>0</v>
      </c>
      <c r="CN288" s="270">
        <f t="shared" si="781"/>
        <v>0</v>
      </c>
      <c r="CO288" s="270">
        <f t="shared" si="779"/>
        <v>0</v>
      </c>
      <c r="CP288" s="271">
        <f t="shared" si="782"/>
        <v>0</v>
      </c>
      <c r="CQ288" s="737">
        <f>SUM(CM288:CP288)</f>
        <v>0</v>
      </c>
    </row>
    <row r="289" spans="9:95" ht="19.2" customHeight="1">
      <c r="I289" s="298"/>
      <c r="CL289" s="320" t="s">
        <v>96</v>
      </c>
      <c r="CM289" s="289">
        <f t="shared" si="780"/>
        <v>0</v>
      </c>
      <c r="CN289" s="270">
        <f t="shared" si="781"/>
        <v>0</v>
      </c>
      <c r="CO289" s="270">
        <f t="shared" si="779"/>
        <v>0</v>
      </c>
      <c r="CP289" s="271">
        <f t="shared" si="782"/>
        <v>0</v>
      </c>
      <c r="CQ289" s="737">
        <f>SUM(CM289:CP289)</f>
        <v>0</v>
      </c>
    </row>
    <row r="290" spans="9:95" ht="19.2" customHeight="1">
      <c r="I290" s="298"/>
      <c r="CL290" s="320" t="s">
        <v>1</v>
      </c>
      <c r="CM290" s="289">
        <f t="shared" si="780"/>
        <v>0</v>
      </c>
      <c r="CN290" s="270">
        <f t="shared" si="781"/>
        <v>0</v>
      </c>
      <c r="CO290" s="270">
        <f t="shared" si="779"/>
        <v>0</v>
      </c>
      <c r="CP290" s="271">
        <f t="shared" si="782"/>
        <v>0</v>
      </c>
      <c r="CQ290" s="737">
        <f>SUM(CM290:CP290)</f>
        <v>0</v>
      </c>
    </row>
    <row r="291" spans="9:95" ht="19.2" customHeight="1">
      <c r="I291" s="298"/>
      <c r="CL291" s="320" t="s">
        <v>90</v>
      </c>
      <c r="CM291" s="289">
        <f t="shared" si="780"/>
        <v>0</v>
      </c>
      <c r="CN291" s="270">
        <f t="shared" si="781"/>
        <v>0</v>
      </c>
      <c r="CO291" s="270">
        <f t="shared" si="779"/>
        <v>0</v>
      </c>
      <c r="CP291" s="271">
        <f t="shared" si="782"/>
        <v>0</v>
      </c>
      <c r="CQ291" s="737">
        <f t="shared" si="783"/>
        <v>0</v>
      </c>
    </row>
    <row r="292" spans="9:95" ht="12.6" customHeight="1">
      <c r="I292" s="298"/>
      <c r="CL292" s="269" t="s">
        <v>86</v>
      </c>
      <c r="CM292" s="289">
        <f t="shared" si="780"/>
        <v>0</v>
      </c>
      <c r="CN292" s="270">
        <f t="shared" si="781"/>
        <v>0</v>
      </c>
      <c r="CO292" s="270">
        <f t="shared" si="779"/>
        <v>0</v>
      </c>
      <c r="CP292" s="271">
        <f t="shared" si="782"/>
        <v>0</v>
      </c>
      <c r="CQ292" s="737">
        <f>SUM(CM292:CP292)</f>
        <v>0</v>
      </c>
    </row>
    <row r="293" spans="9:95" ht="12.6" customHeight="1">
      <c r="I293" s="298"/>
      <c r="CL293" s="320" t="s">
        <v>87</v>
      </c>
      <c r="CM293" s="289">
        <f t="shared" si="780"/>
        <v>0</v>
      </c>
      <c r="CN293" s="270">
        <f t="shared" si="781"/>
        <v>0</v>
      </c>
      <c r="CO293" s="270">
        <f>SUMIFS($EA$20:$EA$265,$B$20:$B$265,$CL293)</f>
        <v>118.77678856512551</v>
      </c>
      <c r="CP293" s="271">
        <f t="shared" si="782"/>
        <v>566.22321143487432</v>
      </c>
      <c r="CQ293" s="737">
        <f>SUM(CM293:CP293)</f>
        <v>684.99999999999977</v>
      </c>
    </row>
    <row r="294" spans="9:95" ht="12.6" customHeight="1">
      <c r="I294" s="298"/>
      <c r="CL294" s="269" t="s">
        <v>102</v>
      </c>
      <c r="CM294" s="289">
        <f t="shared" si="780"/>
        <v>0</v>
      </c>
      <c r="CN294" s="270">
        <f t="shared" si="781"/>
        <v>0</v>
      </c>
      <c r="CO294" s="270">
        <f t="shared" si="779"/>
        <v>0</v>
      </c>
      <c r="CP294" s="271">
        <f t="shared" si="782"/>
        <v>0</v>
      </c>
      <c r="CQ294" s="737">
        <f>SUM(CM294:CP294)</f>
        <v>0</v>
      </c>
    </row>
    <row r="295" spans="9:95" ht="19.2" customHeight="1">
      <c r="I295" s="298"/>
      <c r="CL295" s="320" t="s">
        <v>98</v>
      </c>
      <c r="CM295" s="289">
        <f t="shared" si="780"/>
        <v>0</v>
      </c>
      <c r="CN295" s="270">
        <f t="shared" si="781"/>
        <v>0</v>
      </c>
      <c r="CO295" s="270">
        <f t="shared" si="779"/>
        <v>0</v>
      </c>
      <c r="CP295" s="271">
        <f t="shared" si="782"/>
        <v>0</v>
      </c>
      <c r="CQ295" s="737">
        <f t="shared" si="783"/>
        <v>0</v>
      </c>
    </row>
    <row r="296" spans="9:95" ht="12.6" customHeight="1">
      <c r="I296" s="298"/>
      <c r="CL296" s="320" t="s">
        <v>99</v>
      </c>
      <c r="CM296" s="289">
        <f t="shared" si="780"/>
        <v>0</v>
      </c>
      <c r="CN296" s="270">
        <f t="shared" si="781"/>
        <v>0</v>
      </c>
      <c r="CO296" s="270">
        <f t="shared" si="779"/>
        <v>53.606977955418543</v>
      </c>
      <c r="CP296" s="271">
        <f t="shared" si="782"/>
        <v>266.66719139562991</v>
      </c>
      <c r="CQ296" s="737">
        <f t="shared" si="783"/>
        <v>320.27416935104844</v>
      </c>
    </row>
    <row r="297" spans="9:95" ht="12.6" customHeight="1">
      <c r="I297" s="298"/>
      <c r="CL297" s="320" t="s">
        <v>100</v>
      </c>
      <c r="CM297" s="289">
        <f t="shared" si="780"/>
        <v>0</v>
      </c>
      <c r="CN297" s="270">
        <f t="shared" si="781"/>
        <v>0</v>
      </c>
      <c r="CO297" s="270">
        <f t="shared" si="779"/>
        <v>236.103995</v>
      </c>
      <c r="CP297" s="271">
        <f t="shared" si="782"/>
        <v>1174.5672834993411</v>
      </c>
      <c r="CQ297" s="737">
        <f t="shared" si="783"/>
        <v>1410.671278499341</v>
      </c>
    </row>
    <row r="298" spans="9:95" ht="12.6" customHeight="1">
      <c r="I298" s="298"/>
      <c r="CL298" s="320" t="s">
        <v>101</v>
      </c>
      <c r="CM298" s="289">
        <f t="shared" si="780"/>
        <v>0</v>
      </c>
      <c r="CN298" s="270">
        <f t="shared" si="781"/>
        <v>0</v>
      </c>
      <c r="CO298" s="270">
        <f t="shared" si="779"/>
        <v>0</v>
      </c>
      <c r="CP298" s="271">
        <f t="shared" si="782"/>
        <v>0</v>
      </c>
      <c r="CQ298" s="737">
        <f t="shared" si="783"/>
        <v>0</v>
      </c>
    </row>
    <row r="299" spans="9:95" ht="12.6" customHeight="1">
      <c r="I299" s="298"/>
      <c r="CL299" s="269" t="s">
        <v>549</v>
      </c>
      <c r="CM299" s="289">
        <f t="shared" si="780"/>
        <v>0</v>
      </c>
      <c r="CN299" s="270">
        <f t="shared" si="781"/>
        <v>0</v>
      </c>
      <c r="CO299" s="270">
        <f t="shared" si="779"/>
        <v>0</v>
      </c>
      <c r="CP299" s="271">
        <f t="shared" si="782"/>
        <v>0</v>
      </c>
      <c r="CQ299" s="737">
        <f t="shared" si="783"/>
        <v>0</v>
      </c>
    </row>
  </sheetData>
  <mergeCells count="57">
    <mergeCell ref="CM270:CP270"/>
    <mergeCell ref="DI15:DM15"/>
    <mergeCell ref="BR15:BV15"/>
    <mergeCell ref="A204:A233"/>
    <mergeCell ref="A235:A264"/>
    <mergeCell ref="A142:A171"/>
    <mergeCell ref="A49:A78"/>
    <mergeCell ref="A18:A46"/>
    <mergeCell ref="AM15:AQ15"/>
    <mergeCell ref="AT15:AX15"/>
    <mergeCell ref="AZ15:BD15"/>
    <mergeCell ref="BF15:BJ15"/>
    <mergeCell ref="BL15:BP15"/>
    <mergeCell ref="A80:A109"/>
    <mergeCell ref="A173:A202"/>
    <mergeCell ref="DO15:DS15"/>
    <mergeCell ref="DU15:DY15"/>
    <mergeCell ref="BX15:CB15"/>
    <mergeCell ref="CD15:CH15"/>
    <mergeCell ref="CK15:CO15"/>
    <mergeCell ref="CQ15:CU15"/>
    <mergeCell ref="CW15:DA15"/>
    <mergeCell ref="DC15:DG15"/>
    <mergeCell ref="ET13:EX13"/>
    <mergeCell ref="EZ13:FD13"/>
    <mergeCell ref="FF13:FJ13"/>
    <mergeCell ref="FL13:FP13"/>
    <mergeCell ref="C15:G15"/>
    <mergeCell ref="I15:M15"/>
    <mergeCell ref="O15:S15"/>
    <mergeCell ref="U15:Y15"/>
    <mergeCell ref="AA15:AE15"/>
    <mergeCell ref="AG15:AK15"/>
    <mergeCell ref="DI13:DM13"/>
    <mergeCell ref="DO13:DS13"/>
    <mergeCell ref="DU13:DY13"/>
    <mergeCell ref="EB13:EF13"/>
    <mergeCell ref="EH13:EL13"/>
    <mergeCell ref="EN13:ER13"/>
    <mergeCell ref="DC13:DG13"/>
    <mergeCell ref="AM13:AQ13"/>
    <mergeCell ref="AT13:AX13"/>
    <mergeCell ref="AZ13:BD13"/>
    <mergeCell ref="BF13:BJ13"/>
    <mergeCell ref="BL13:BP13"/>
    <mergeCell ref="BR13:BV13"/>
    <mergeCell ref="BX13:CB13"/>
    <mergeCell ref="CD13:CH13"/>
    <mergeCell ref="CK13:CO13"/>
    <mergeCell ref="CQ13:CU13"/>
    <mergeCell ref="CW13:DA13"/>
    <mergeCell ref="AG13:AK13"/>
    <mergeCell ref="C13:G13"/>
    <mergeCell ref="I13:M13"/>
    <mergeCell ref="O13:S13"/>
    <mergeCell ref="U13:Y13"/>
    <mergeCell ref="AA13:AE1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1:FW300"/>
  <sheetViews>
    <sheetView showGridLines="0" topLeftCell="A265" zoomScale="64" zoomScaleNormal="50" workbookViewId="0">
      <selection activeCell="M295" sqref="M295"/>
    </sheetView>
  </sheetViews>
  <sheetFormatPr defaultColWidth="8.88671875" defaultRowHeight="12.6" customHeight="1"/>
  <cols>
    <col min="1" max="1" width="21.44140625" style="16" customWidth="1"/>
    <col min="2" max="2" width="37.109375" style="222" customWidth="1"/>
    <col min="3" max="3" width="23.609375" style="236" customWidth="1"/>
    <col min="4" max="8" width="14.609375" style="16" customWidth="1"/>
    <col min="9" max="9" width="23.5" style="236" customWidth="1"/>
    <col min="10" max="14" width="12" style="16" customWidth="1"/>
    <col min="15" max="15" width="23.5" style="236" customWidth="1"/>
    <col min="16" max="18" width="9.5" style="16" customWidth="1"/>
    <col min="19" max="19" width="20.609375" style="16" customWidth="1"/>
    <col min="20" max="20" width="9.0546875" style="16" customWidth="1"/>
    <col min="21" max="21" width="25.27734375" style="236" customWidth="1"/>
    <col min="22" max="23" width="9.0546875" style="16" customWidth="1"/>
    <col min="24" max="24" width="9.5" style="16" customWidth="1"/>
    <col min="25" max="25" width="11.33203125" style="16" customWidth="1"/>
    <col min="26" max="26" width="9.5" style="16" customWidth="1"/>
    <col min="27" max="27" width="26.609375" style="236" customWidth="1"/>
    <col min="28" max="29" width="9.5" style="16" customWidth="1"/>
    <col min="30" max="30" width="9.0546875" style="16" customWidth="1"/>
    <col min="31" max="31" width="10.5" style="16" customWidth="1"/>
    <col min="32" max="32" width="9" style="16" customWidth="1"/>
    <col min="33" max="33" width="23.5" style="236" customWidth="1"/>
    <col min="34" max="38" width="9" style="16" customWidth="1"/>
    <col min="39" max="39" width="28.1640625" style="236" customWidth="1"/>
    <col min="40" max="42" width="9" style="16" customWidth="1"/>
    <col min="43" max="43" width="9.71875" style="16" customWidth="1"/>
    <col min="44" max="44" width="9" style="16" customWidth="1"/>
    <col min="45" max="45" width="9" style="157" customWidth="1"/>
    <col min="46" max="46" width="27" style="236" customWidth="1"/>
    <col min="47" max="49" width="9" style="16" customWidth="1"/>
    <col min="50" max="50" width="9.27734375" style="16" customWidth="1"/>
    <col min="51" max="51" width="9" style="16" customWidth="1"/>
    <col min="52" max="52" width="27" style="236" customWidth="1"/>
    <col min="53" max="55" width="9" style="16" customWidth="1"/>
    <col min="56" max="56" width="9.27734375" style="16" customWidth="1"/>
    <col min="57" max="57" width="9" style="16" customWidth="1"/>
    <col min="58" max="58" width="27" style="236" customWidth="1"/>
    <col min="59" max="61" width="9" style="16" customWidth="1"/>
    <col min="62" max="62" width="9.27734375" style="16" customWidth="1"/>
    <col min="63" max="63" width="9" style="16" customWidth="1"/>
    <col min="64" max="64" width="27" style="236" customWidth="1"/>
    <col min="65" max="67" width="9" style="16" customWidth="1"/>
    <col min="68" max="68" width="9.27734375" style="16" customWidth="1"/>
    <col min="69" max="69" width="9" style="16" customWidth="1"/>
    <col min="70" max="70" width="27" style="236" customWidth="1"/>
    <col min="71" max="73" width="9" style="16" customWidth="1"/>
    <col min="74" max="74" width="9.27734375" style="16" customWidth="1"/>
    <col min="75" max="75" width="9" style="16" customWidth="1"/>
    <col min="76" max="76" width="27" style="236" customWidth="1"/>
    <col min="77" max="79" width="9" style="16" customWidth="1"/>
    <col min="80" max="80" width="9.27734375" style="16" customWidth="1"/>
    <col min="81" max="81" width="9" style="16" customWidth="1"/>
    <col min="82" max="82" width="29" style="236" customWidth="1"/>
    <col min="83" max="85" width="9" style="16" customWidth="1"/>
    <col min="86" max="86" width="9.27734375" style="16" customWidth="1"/>
    <col min="87" max="87" width="9" style="16" customWidth="1"/>
    <col min="88" max="88" width="9" style="157" customWidth="1"/>
    <col min="89" max="89" width="24.44140625" style="236" customWidth="1"/>
    <col min="90" max="90" width="11.44140625" style="16" customWidth="1"/>
    <col min="91" max="92" width="9" style="16" customWidth="1"/>
    <col min="93" max="93" width="9.88671875" style="16" customWidth="1"/>
    <col min="94" max="94" width="9.44140625" style="16" customWidth="1"/>
    <col min="95" max="95" width="20.77734375" style="236" customWidth="1"/>
    <col min="96" max="98" width="9" style="16" customWidth="1"/>
    <col min="99" max="99" width="9.88671875" style="16" customWidth="1"/>
    <col min="100" max="100" width="9" style="16" customWidth="1"/>
    <col min="101" max="101" width="24.83203125" style="236" customWidth="1"/>
    <col min="102" max="102" width="9.27734375" style="16" customWidth="1"/>
    <col min="103" max="104" width="9" style="16" customWidth="1"/>
    <col min="105" max="105" width="9.27734375" style="16" customWidth="1"/>
    <col min="106" max="106" width="9" style="16" customWidth="1"/>
    <col min="107" max="107" width="24.109375" style="251" customWidth="1"/>
    <col min="108" max="110" width="9" style="16" customWidth="1"/>
    <col min="111" max="111" width="9.27734375" style="16" customWidth="1"/>
    <col min="112" max="112" width="9" style="16" customWidth="1"/>
    <col min="113" max="113" width="24.27734375" style="251" customWidth="1"/>
    <col min="114" max="116" width="9" style="16" customWidth="1"/>
    <col min="117" max="117" width="9.27734375" style="16" customWidth="1"/>
    <col min="118" max="118" width="9" style="16" customWidth="1"/>
    <col min="119" max="119" width="23.1640625" style="236" customWidth="1"/>
    <col min="120" max="122" width="9" style="16" customWidth="1"/>
    <col min="123" max="123" width="9.27734375" style="16" customWidth="1"/>
    <col min="124" max="124" width="9" style="16" customWidth="1"/>
    <col min="125" max="125" width="26.0546875" style="236" customWidth="1"/>
    <col min="126" max="128" width="9" style="16" customWidth="1"/>
    <col min="129" max="129" width="9.27734375" style="16" customWidth="1"/>
    <col min="130" max="130" width="9" style="16" customWidth="1"/>
    <col min="131" max="131" width="9" style="157" customWidth="1"/>
    <col min="132" max="132" width="23.44140625" style="236" customWidth="1"/>
    <col min="133" max="135" width="9" style="16" customWidth="1"/>
    <col min="136" max="136" width="9.27734375" style="16" customWidth="1"/>
    <col min="137" max="137" width="9" style="16" customWidth="1"/>
    <col min="138" max="138" width="21.6640625" style="236" customWidth="1"/>
    <col min="139" max="141" width="9" style="16" customWidth="1"/>
    <col min="142" max="142" width="9.27734375" style="16" customWidth="1"/>
    <col min="143" max="143" width="9" style="16" customWidth="1"/>
    <col min="144" max="144" width="24.21875" style="251" customWidth="1"/>
    <col min="145" max="147" width="9" style="16" customWidth="1"/>
    <col min="148" max="148" width="9.27734375" style="16" customWidth="1"/>
    <col min="149" max="149" width="9" style="16" customWidth="1"/>
    <col min="150" max="150" width="27.5546875" style="251" customWidth="1"/>
    <col min="151" max="153" width="9" style="16" customWidth="1"/>
    <col min="154" max="154" width="9.27734375" style="16" customWidth="1"/>
    <col min="155" max="155" width="9" style="16" customWidth="1"/>
    <col min="156" max="156" width="25.5546875" style="251" customWidth="1"/>
    <col min="157" max="159" width="9" style="16" customWidth="1"/>
    <col min="160" max="160" width="9.27734375" style="16" customWidth="1"/>
    <col min="161" max="161" width="9" style="16" customWidth="1"/>
    <col min="162" max="162" width="28" style="251" customWidth="1"/>
    <col min="163" max="165" width="9" style="16" customWidth="1"/>
    <col min="166" max="166" width="9.27734375" style="16" customWidth="1"/>
    <col min="167" max="167" width="9" style="16" customWidth="1"/>
    <col min="168" max="168" width="26.21875" style="262" customWidth="1"/>
    <col min="169" max="171" width="9" style="16" customWidth="1"/>
    <col min="172" max="172" width="9.27734375" style="16" customWidth="1"/>
    <col min="173" max="173" width="9" style="16" customWidth="1"/>
    <col min="174" max="174" width="9" style="157" customWidth="1"/>
    <col min="175" max="175" width="11.44140625" style="16" customWidth="1"/>
    <col min="176" max="179" width="9" style="16" customWidth="1"/>
    <col min="180" max="16384" width="8.88671875" style="16"/>
  </cols>
  <sheetData>
    <row r="11" spans="1:179" ht="12.6" customHeight="1">
      <c r="A11" s="2"/>
      <c r="B11" s="217"/>
      <c r="C11" s="53"/>
      <c r="D11" s="5"/>
      <c r="E11" s="5"/>
      <c r="F11" s="17"/>
      <c r="G11" s="2"/>
      <c r="H11" s="3"/>
      <c r="I11" s="209"/>
      <c r="J11" s="5"/>
      <c r="K11" s="3"/>
      <c r="L11" s="6"/>
      <c r="M11" s="2"/>
      <c r="N11" s="3"/>
      <c r="O11" s="239"/>
      <c r="P11" s="5"/>
      <c r="Q11" s="3"/>
      <c r="R11" s="6"/>
      <c r="S11" s="5"/>
      <c r="T11" s="3"/>
      <c r="U11" s="209"/>
      <c r="V11" s="5"/>
      <c r="W11" s="3"/>
      <c r="X11" s="6"/>
      <c r="Y11" s="2"/>
      <c r="Z11" s="3"/>
      <c r="AA11" s="209"/>
      <c r="AB11" s="5"/>
      <c r="AC11" s="3"/>
      <c r="AD11" s="6"/>
      <c r="AE11" s="2"/>
      <c r="AF11" s="3"/>
      <c r="AG11" s="209"/>
      <c r="AH11" s="5"/>
      <c r="AI11" s="3"/>
      <c r="AJ11" s="6"/>
      <c r="AK11" s="2"/>
      <c r="AL11" s="3"/>
      <c r="AM11" s="209"/>
      <c r="AN11" s="5"/>
      <c r="AO11" s="3"/>
      <c r="AP11" s="6"/>
      <c r="AQ11" s="2"/>
      <c r="AR11" s="3"/>
      <c r="AS11" s="178"/>
      <c r="AT11" s="242"/>
      <c r="AU11" s="18"/>
      <c r="AV11" s="4"/>
      <c r="AW11" s="19"/>
      <c r="AX11" s="18"/>
      <c r="AY11" s="4"/>
      <c r="AZ11" s="242"/>
      <c r="BA11" s="18"/>
      <c r="BB11" s="4"/>
      <c r="BC11" s="19"/>
      <c r="BD11" s="4"/>
      <c r="BE11" s="4"/>
      <c r="BF11" s="53"/>
      <c r="BG11" s="5"/>
      <c r="BH11" s="3"/>
      <c r="BI11" s="6"/>
      <c r="BJ11" s="3"/>
      <c r="BK11" s="3"/>
      <c r="BL11" s="53"/>
      <c r="BM11" s="5"/>
      <c r="BN11" s="3"/>
      <c r="BO11" s="6"/>
      <c r="BP11" s="3"/>
      <c r="BQ11" s="3"/>
      <c r="BR11" s="53"/>
      <c r="BS11" s="5"/>
      <c r="BT11" s="3"/>
      <c r="BU11" s="6"/>
      <c r="BV11" s="3"/>
      <c r="BW11" s="3"/>
      <c r="BX11" s="53"/>
      <c r="BY11" s="5"/>
      <c r="BZ11" s="3"/>
      <c r="CA11" s="6"/>
      <c r="CB11" s="3"/>
      <c r="CC11" s="3"/>
      <c r="CD11" s="53"/>
      <c r="CE11" s="5"/>
      <c r="CF11" s="3"/>
      <c r="CG11" s="6"/>
      <c r="CH11" s="3"/>
      <c r="CI11" s="3"/>
      <c r="CJ11" s="181"/>
      <c r="CK11" s="242"/>
      <c r="CL11" s="18"/>
      <c r="CM11" s="4"/>
      <c r="CN11" s="19"/>
      <c r="CO11" s="4"/>
      <c r="CP11" s="4"/>
      <c r="CQ11" s="242"/>
      <c r="CR11" s="18"/>
      <c r="CS11" s="4"/>
      <c r="CT11" s="19"/>
      <c r="CU11" s="4"/>
      <c r="CV11" s="4"/>
      <c r="CW11" s="53"/>
      <c r="CX11" s="5"/>
      <c r="CY11" s="3"/>
      <c r="CZ11" s="6"/>
      <c r="DA11" s="3"/>
      <c r="DB11" s="3"/>
      <c r="DC11" s="53"/>
      <c r="DD11" s="5"/>
      <c r="DE11" s="3"/>
      <c r="DF11" s="6"/>
      <c r="DG11" s="3"/>
      <c r="DH11" s="3"/>
      <c r="DI11" s="53"/>
      <c r="DJ11" s="5"/>
      <c r="DK11" s="3"/>
      <c r="DL11" s="6"/>
      <c r="DM11" s="3"/>
      <c r="DN11" s="3"/>
      <c r="DO11" s="53"/>
      <c r="DP11" s="5"/>
      <c r="DQ11" s="3"/>
      <c r="DR11" s="6"/>
      <c r="DS11" s="3"/>
      <c r="DT11" s="3"/>
      <c r="DU11" s="53"/>
      <c r="DV11" s="5"/>
      <c r="DW11" s="3"/>
      <c r="DX11" s="6"/>
      <c r="DY11" s="3"/>
      <c r="DZ11" s="3"/>
      <c r="EA11" s="178"/>
      <c r="EB11" s="252"/>
      <c r="EC11" s="21"/>
      <c r="ED11" s="20"/>
      <c r="EE11" s="22"/>
      <c r="EF11" s="20"/>
      <c r="EG11" s="20"/>
      <c r="EH11" s="252"/>
      <c r="EI11" s="21"/>
      <c r="EJ11" s="20"/>
      <c r="EK11" s="22"/>
      <c r="EL11" s="20"/>
      <c r="EM11" s="20"/>
      <c r="EN11" s="53"/>
      <c r="EO11" s="5"/>
      <c r="EP11" s="3"/>
      <c r="EQ11" s="6"/>
      <c r="ER11" s="3"/>
      <c r="ES11" s="3"/>
      <c r="ET11" s="53"/>
      <c r="EU11" s="5"/>
      <c r="EV11" s="3"/>
      <c r="EW11" s="6"/>
      <c r="EX11" s="3"/>
      <c r="EY11" s="3"/>
      <c r="EZ11" s="53"/>
      <c r="FA11" s="3"/>
      <c r="FB11" s="3"/>
      <c r="FC11" s="6"/>
      <c r="FD11" s="3"/>
      <c r="FE11" s="3"/>
      <c r="FF11" s="53"/>
      <c r="FG11" s="3"/>
      <c r="FH11" s="3"/>
      <c r="FI11" s="6"/>
      <c r="FJ11" s="3"/>
      <c r="FK11" s="3"/>
      <c r="FL11" s="257"/>
      <c r="FM11" s="3"/>
      <c r="FN11" s="3"/>
      <c r="FO11" s="6"/>
      <c r="FP11" s="3"/>
      <c r="FQ11" s="3"/>
      <c r="FR11" s="178" t="s">
        <v>3</v>
      </c>
      <c r="FS11" s="3" t="s">
        <v>4</v>
      </c>
      <c r="FT11" s="3" t="s">
        <v>5</v>
      </c>
      <c r="FU11" s="3" t="s">
        <v>0</v>
      </c>
      <c r="FV11" s="2"/>
      <c r="FW11" s="2"/>
    </row>
    <row r="12" spans="1:179" s="71" customFormat="1" ht="12.6" customHeight="1">
      <c r="A12" s="23"/>
      <c r="B12" s="213"/>
      <c r="C12" s="210"/>
      <c r="D12" s="24"/>
      <c r="E12" s="24"/>
      <c r="F12" s="24"/>
      <c r="G12" s="24"/>
      <c r="H12" s="25"/>
      <c r="I12" s="210"/>
      <c r="J12" s="24"/>
      <c r="K12" s="24"/>
      <c r="L12" s="24"/>
      <c r="M12" s="24"/>
      <c r="N12" s="25"/>
      <c r="O12" s="240"/>
      <c r="P12" s="26"/>
      <c r="Q12" s="26"/>
      <c r="R12" s="26"/>
      <c r="S12" s="26"/>
      <c r="T12" s="25"/>
      <c r="U12" s="210"/>
      <c r="V12" s="24"/>
      <c r="W12" s="24"/>
      <c r="X12" s="24"/>
      <c r="Y12" s="24"/>
      <c r="Z12" s="25"/>
      <c r="AA12" s="210"/>
      <c r="AB12" s="24"/>
      <c r="AC12" s="24"/>
      <c r="AD12" s="24"/>
      <c r="AE12" s="24"/>
      <c r="AF12" s="25"/>
      <c r="AG12" s="210"/>
      <c r="AH12" s="24"/>
      <c r="AI12" s="24"/>
      <c r="AJ12" s="24"/>
      <c r="AK12" s="24"/>
      <c r="AL12" s="25"/>
      <c r="AM12" s="210"/>
      <c r="AN12" s="24"/>
      <c r="AO12" s="24"/>
      <c r="AP12" s="24"/>
      <c r="AQ12" s="24"/>
      <c r="AR12" s="25"/>
      <c r="AS12" s="183"/>
      <c r="AT12" s="243"/>
      <c r="AU12" s="305"/>
      <c r="AV12" s="305"/>
      <c r="AW12" s="305"/>
      <c r="AX12" s="305"/>
      <c r="AY12" s="305"/>
      <c r="AZ12" s="245"/>
      <c r="BA12" s="305"/>
      <c r="BB12" s="305"/>
      <c r="BC12" s="305"/>
      <c r="BD12" s="305"/>
      <c r="BE12" s="305"/>
      <c r="BF12" s="247"/>
      <c r="BG12" s="306"/>
      <c r="BH12" s="306"/>
      <c r="BI12" s="306"/>
      <c r="BJ12" s="306"/>
      <c r="BK12" s="306"/>
      <c r="BL12" s="247"/>
      <c r="BM12" s="306"/>
      <c r="BN12" s="306"/>
      <c r="BO12" s="306"/>
      <c r="BP12" s="306"/>
      <c r="BQ12" s="306"/>
      <c r="BR12" s="247"/>
      <c r="BS12" s="306"/>
      <c r="BT12" s="306"/>
      <c r="BU12" s="306"/>
      <c r="BV12" s="306"/>
      <c r="BW12" s="306"/>
      <c r="BX12" s="247"/>
      <c r="BY12" s="306"/>
      <c r="BZ12" s="306"/>
      <c r="CA12" s="306"/>
      <c r="CB12" s="306"/>
      <c r="CC12" s="306"/>
      <c r="CD12" s="247"/>
      <c r="CE12" s="306"/>
      <c r="CF12" s="306"/>
      <c r="CG12" s="306"/>
      <c r="CH12" s="306"/>
      <c r="CI12" s="306"/>
      <c r="CJ12" s="182"/>
      <c r="CK12" s="243"/>
      <c r="CL12" s="304"/>
      <c r="CM12" s="304"/>
      <c r="CN12" s="304"/>
      <c r="CO12" s="304"/>
      <c r="CP12" s="304"/>
      <c r="CQ12" s="249"/>
      <c r="CR12" s="304"/>
      <c r="CS12" s="304"/>
      <c r="CT12" s="304"/>
      <c r="CU12" s="304"/>
      <c r="CV12" s="304"/>
      <c r="CW12" s="250"/>
      <c r="CX12" s="303"/>
      <c r="CY12" s="303"/>
      <c r="CZ12" s="303"/>
      <c r="DA12" s="303"/>
      <c r="DB12" s="303"/>
      <c r="DC12" s="250"/>
      <c r="DD12" s="303"/>
      <c r="DE12" s="303"/>
      <c r="DF12" s="303"/>
      <c r="DG12" s="303"/>
      <c r="DH12" s="303"/>
      <c r="DI12" s="250"/>
      <c r="DJ12" s="303"/>
      <c r="DK12" s="303"/>
      <c r="DL12" s="303"/>
      <c r="DM12" s="303"/>
      <c r="DN12" s="303"/>
      <c r="DO12" s="250"/>
      <c r="DP12" s="303"/>
      <c r="DQ12" s="303"/>
      <c r="DR12" s="303"/>
      <c r="DS12" s="303"/>
      <c r="DT12" s="303"/>
      <c r="DU12" s="250"/>
      <c r="DV12" s="303"/>
      <c r="DW12" s="303"/>
      <c r="DX12" s="303"/>
      <c r="DY12" s="303"/>
      <c r="DZ12" s="303"/>
      <c r="EA12" s="183"/>
      <c r="EB12" s="243"/>
      <c r="EC12" s="307"/>
      <c r="ED12" s="307"/>
      <c r="EE12" s="307"/>
      <c r="EF12" s="307"/>
      <c r="EG12" s="307"/>
      <c r="EH12" s="256"/>
      <c r="EI12" s="307"/>
      <c r="EJ12" s="307"/>
      <c r="EK12" s="307"/>
      <c r="EL12" s="307"/>
      <c r="EM12" s="27"/>
      <c r="EN12" s="256"/>
      <c r="EO12" s="307"/>
      <c r="EP12" s="307"/>
      <c r="EQ12" s="307"/>
      <c r="ER12" s="307"/>
      <c r="ES12" s="307"/>
      <c r="ET12" s="256"/>
      <c r="EU12" s="307"/>
      <c r="EV12" s="307"/>
      <c r="EW12" s="307"/>
      <c r="EX12" s="307"/>
      <c r="EY12" s="307"/>
      <c r="EZ12" s="256"/>
      <c r="FA12" s="307"/>
      <c r="FB12" s="307"/>
      <c r="FC12" s="307"/>
      <c r="FD12" s="307"/>
      <c r="FE12" s="307"/>
      <c r="FF12" s="256"/>
      <c r="FG12" s="307"/>
      <c r="FH12" s="307"/>
      <c r="FI12" s="307"/>
      <c r="FJ12" s="307"/>
      <c r="FK12" s="307"/>
      <c r="FL12" s="258"/>
      <c r="FM12" s="307"/>
      <c r="FN12" s="307"/>
      <c r="FO12" s="307"/>
      <c r="FP12" s="307"/>
      <c r="FQ12" s="307"/>
      <c r="FR12" s="179"/>
      <c r="FS12" s="28"/>
      <c r="FT12" s="28"/>
      <c r="FU12" s="28"/>
      <c r="FV12" s="29"/>
      <c r="FW12" s="29"/>
    </row>
    <row r="13" spans="1:179" s="71" customFormat="1" ht="12.6" customHeight="1">
      <c r="A13" s="30" t="s">
        <v>6</v>
      </c>
      <c r="B13" s="218"/>
      <c r="C13" s="1090" t="s">
        <v>7</v>
      </c>
      <c r="D13" s="1090"/>
      <c r="E13" s="1090"/>
      <c r="F13" s="1090"/>
      <c r="G13" s="1090"/>
      <c r="H13" s="31"/>
      <c r="I13" s="1090" t="s">
        <v>8</v>
      </c>
      <c r="J13" s="1090"/>
      <c r="K13" s="1090"/>
      <c r="L13" s="1090"/>
      <c r="M13" s="1090"/>
      <c r="N13" s="31"/>
      <c r="O13" s="1091" t="s">
        <v>9</v>
      </c>
      <c r="P13" s="1091"/>
      <c r="Q13" s="1091"/>
      <c r="R13" s="1091"/>
      <c r="S13" s="1091"/>
      <c r="T13" s="31"/>
      <c r="U13" s="1090" t="s">
        <v>10</v>
      </c>
      <c r="V13" s="1090"/>
      <c r="W13" s="1090"/>
      <c r="X13" s="1090"/>
      <c r="Y13" s="1090"/>
      <c r="Z13" s="31"/>
      <c r="AA13" s="1090" t="s">
        <v>11</v>
      </c>
      <c r="AB13" s="1090"/>
      <c r="AC13" s="1090"/>
      <c r="AD13" s="1090"/>
      <c r="AE13" s="1090"/>
      <c r="AF13" s="31"/>
      <c r="AG13" s="1090" t="s">
        <v>12</v>
      </c>
      <c r="AH13" s="1090"/>
      <c r="AI13" s="1090"/>
      <c r="AJ13" s="1090"/>
      <c r="AK13" s="1090"/>
      <c r="AL13" s="31"/>
      <c r="AM13" s="1090" t="s">
        <v>13</v>
      </c>
      <c r="AN13" s="1090"/>
      <c r="AO13" s="1090"/>
      <c r="AP13" s="1090"/>
      <c r="AQ13" s="1090"/>
      <c r="AR13" s="31"/>
      <c r="AS13" s="183"/>
      <c r="AT13" s="1087" t="s">
        <v>14</v>
      </c>
      <c r="AU13" s="1087"/>
      <c r="AV13" s="1087"/>
      <c r="AW13" s="1087"/>
      <c r="AX13" s="1087"/>
      <c r="AY13" s="305"/>
      <c r="AZ13" s="1087" t="s">
        <v>15</v>
      </c>
      <c r="BA13" s="1087"/>
      <c r="BB13" s="1087"/>
      <c r="BC13" s="1087"/>
      <c r="BD13" s="1087"/>
      <c r="BE13" s="305"/>
      <c r="BF13" s="1088" t="s">
        <v>16</v>
      </c>
      <c r="BG13" s="1088"/>
      <c r="BH13" s="1088"/>
      <c r="BI13" s="1088"/>
      <c r="BJ13" s="1088"/>
      <c r="BK13" s="306"/>
      <c r="BL13" s="1088" t="s">
        <v>17</v>
      </c>
      <c r="BM13" s="1088"/>
      <c r="BN13" s="1088"/>
      <c r="BO13" s="1088"/>
      <c r="BP13" s="1088"/>
      <c r="BQ13" s="306"/>
      <c r="BR13" s="1088" t="s">
        <v>18</v>
      </c>
      <c r="BS13" s="1088"/>
      <c r="BT13" s="1088"/>
      <c r="BU13" s="1088"/>
      <c r="BV13" s="1088"/>
      <c r="BW13" s="306"/>
      <c r="BX13" s="1088" t="s">
        <v>19</v>
      </c>
      <c r="BY13" s="1088"/>
      <c r="BZ13" s="1088"/>
      <c r="CA13" s="1088"/>
      <c r="CB13" s="1088"/>
      <c r="CC13" s="306"/>
      <c r="CD13" s="1088" t="s">
        <v>20</v>
      </c>
      <c r="CE13" s="1088"/>
      <c r="CF13" s="1088"/>
      <c r="CG13" s="1088"/>
      <c r="CH13" s="1088"/>
      <c r="CI13" s="306"/>
      <c r="CJ13" s="182"/>
      <c r="CK13" s="1086" t="s">
        <v>21</v>
      </c>
      <c r="CL13" s="1086"/>
      <c r="CM13" s="1086"/>
      <c r="CN13" s="1086"/>
      <c r="CO13" s="1086"/>
      <c r="CP13" s="304"/>
      <c r="CQ13" s="1086" t="s">
        <v>22</v>
      </c>
      <c r="CR13" s="1086"/>
      <c r="CS13" s="1086"/>
      <c r="CT13" s="1086"/>
      <c r="CU13" s="1086"/>
      <c r="CV13" s="304"/>
      <c r="CW13" s="1085" t="s">
        <v>23</v>
      </c>
      <c r="CX13" s="1085"/>
      <c r="CY13" s="1085"/>
      <c r="CZ13" s="1085"/>
      <c r="DA13" s="1085"/>
      <c r="DB13" s="303"/>
      <c r="DC13" s="1085" t="s">
        <v>24</v>
      </c>
      <c r="DD13" s="1085"/>
      <c r="DE13" s="1085"/>
      <c r="DF13" s="1085"/>
      <c r="DG13" s="1085"/>
      <c r="DH13" s="303"/>
      <c r="DI13" s="1085" t="s">
        <v>25</v>
      </c>
      <c r="DJ13" s="1085"/>
      <c r="DK13" s="1085"/>
      <c r="DL13" s="1085"/>
      <c r="DM13" s="1085"/>
      <c r="DN13" s="303"/>
      <c r="DO13" s="1085" t="s">
        <v>26</v>
      </c>
      <c r="DP13" s="1085"/>
      <c r="DQ13" s="1085"/>
      <c r="DR13" s="1085"/>
      <c r="DS13" s="1085"/>
      <c r="DT13" s="303"/>
      <c r="DU13" s="1085" t="s">
        <v>27</v>
      </c>
      <c r="DV13" s="1085"/>
      <c r="DW13" s="1085"/>
      <c r="DX13" s="1085"/>
      <c r="DY13" s="1085"/>
      <c r="DZ13" s="303"/>
      <c r="EA13" s="183"/>
      <c r="EB13" s="1084" t="s">
        <v>28</v>
      </c>
      <c r="EC13" s="1084"/>
      <c r="ED13" s="1084"/>
      <c r="EE13" s="1084"/>
      <c r="EF13" s="1084"/>
      <c r="EG13" s="307"/>
      <c r="EH13" s="1084" t="s">
        <v>29</v>
      </c>
      <c r="EI13" s="1084"/>
      <c r="EJ13" s="1084"/>
      <c r="EK13" s="1084"/>
      <c r="EL13" s="1084"/>
      <c r="EM13" s="27"/>
      <c r="EN13" s="1084" t="s">
        <v>30</v>
      </c>
      <c r="EO13" s="1084"/>
      <c r="EP13" s="1084"/>
      <c r="EQ13" s="1084"/>
      <c r="ER13" s="1084"/>
      <c r="ES13" s="307"/>
      <c r="ET13" s="1084" t="s">
        <v>31</v>
      </c>
      <c r="EU13" s="1084"/>
      <c r="EV13" s="1084"/>
      <c r="EW13" s="1084"/>
      <c r="EX13" s="1084"/>
      <c r="EY13" s="307"/>
      <c r="EZ13" s="1084" t="s">
        <v>32</v>
      </c>
      <c r="FA13" s="1084"/>
      <c r="FB13" s="1084"/>
      <c r="FC13" s="1084"/>
      <c r="FD13" s="1084"/>
      <c r="FE13" s="307"/>
      <c r="FF13" s="1084" t="s">
        <v>33</v>
      </c>
      <c r="FG13" s="1084"/>
      <c r="FH13" s="1084"/>
      <c r="FI13" s="1084"/>
      <c r="FJ13" s="1084"/>
      <c r="FK13" s="307"/>
      <c r="FL13" s="1084" t="s">
        <v>34</v>
      </c>
      <c r="FM13" s="1084"/>
      <c r="FN13" s="1084"/>
      <c r="FO13" s="1084"/>
      <c r="FP13" s="1084"/>
      <c r="FQ13" s="307"/>
      <c r="FR13" s="179"/>
      <c r="FS13" s="28"/>
      <c r="FT13" s="28"/>
      <c r="FU13" s="28"/>
      <c r="FV13" s="29" t="s">
        <v>35</v>
      </c>
      <c r="FW13" s="29" t="s">
        <v>36</v>
      </c>
    </row>
    <row r="14" spans="1:179" s="15" customFormat="1" ht="12.6" customHeight="1">
      <c r="A14" s="13"/>
      <c r="B14" s="214"/>
      <c r="C14" s="14">
        <v>1</v>
      </c>
      <c r="D14" s="13">
        <v>2</v>
      </c>
      <c r="E14" s="13">
        <v>3</v>
      </c>
      <c r="F14" s="13">
        <v>4</v>
      </c>
      <c r="G14" s="13">
        <v>5</v>
      </c>
      <c r="H14" s="13">
        <v>6</v>
      </c>
      <c r="I14" s="14">
        <v>7</v>
      </c>
      <c r="J14" s="13">
        <v>8</v>
      </c>
      <c r="K14" s="13">
        <v>9</v>
      </c>
      <c r="L14" s="13">
        <v>10</v>
      </c>
      <c r="M14" s="13">
        <v>11</v>
      </c>
      <c r="N14" s="13">
        <v>12</v>
      </c>
      <c r="O14" s="14">
        <v>13</v>
      </c>
      <c r="P14" s="13">
        <v>14</v>
      </c>
      <c r="Q14" s="13">
        <v>15</v>
      </c>
      <c r="R14" s="13">
        <v>16</v>
      </c>
      <c r="S14" s="13">
        <v>17</v>
      </c>
      <c r="T14" s="13">
        <v>18</v>
      </c>
      <c r="U14" s="14">
        <v>19</v>
      </c>
      <c r="V14" s="13">
        <v>20</v>
      </c>
      <c r="W14" s="13">
        <v>21</v>
      </c>
      <c r="X14" s="13">
        <v>22</v>
      </c>
      <c r="Y14" s="13">
        <v>23</v>
      </c>
      <c r="Z14" s="13">
        <v>24</v>
      </c>
      <c r="AA14" s="14">
        <v>25</v>
      </c>
      <c r="AB14" s="13">
        <v>26</v>
      </c>
      <c r="AC14" s="13">
        <v>27</v>
      </c>
      <c r="AD14" s="13">
        <v>28</v>
      </c>
      <c r="AE14" s="13">
        <v>29</v>
      </c>
      <c r="AF14" s="13">
        <v>30</v>
      </c>
      <c r="AG14" s="14">
        <v>31</v>
      </c>
      <c r="AH14" s="13">
        <v>32</v>
      </c>
      <c r="AI14" s="13">
        <v>33</v>
      </c>
      <c r="AJ14" s="13">
        <v>34</v>
      </c>
      <c r="AK14" s="13">
        <v>35</v>
      </c>
      <c r="AL14" s="13">
        <v>36</v>
      </c>
      <c r="AM14" s="14">
        <v>37</v>
      </c>
      <c r="AN14" s="13">
        <v>38</v>
      </c>
      <c r="AO14" s="13">
        <v>39</v>
      </c>
      <c r="AP14" s="13">
        <v>40</v>
      </c>
      <c r="AQ14" s="13">
        <v>41</v>
      </c>
      <c r="AR14" s="13">
        <v>42</v>
      </c>
      <c r="AS14" s="184">
        <v>43</v>
      </c>
      <c r="AT14" s="14">
        <v>44</v>
      </c>
      <c r="AU14" s="13">
        <v>45</v>
      </c>
      <c r="AV14" s="13">
        <v>46</v>
      </c>
      <c r="AW14" s="13">
        <v>47</v>
      </c>
      <c r="AX14" s="13">
        <v>48</v>
      </c>
      <c r="AY14" s="13">
        <v>49</v>
      </c>
      <c r="AZ14" s="14">
        <v>50</v>
      </c>
      <c r="BA14" s="13">
        <v>51</v>
      </c>
      <c r="BB14" s="13">
        <v>52</v>
      </c>
      <c r="BC14" s="13">
        <v>53</v>
      </c>
      <c r="BD14" s="13">
        <v>54</v>
      </c>
      <c r="BE14" s="13">
        <v>55</v>
      </c>
      <c r="BF14" s="14">
        <v>56</v>
      </c>
      <c r="BG14" s="13">
        <v>57</v>
      </c>
      <c r="BH14" s="13">
        <v>58</v>
      </c>
      <c r="BI14" s="13">
        <v>59</v>
      </c>
      <c r="BJ14" s="13">
        <v>60</v>
      </c>
      <c r="BK14" s="13">
        <v>61</v>
      </c>
      <c r="BL14" s="14">
        <v>62</v>
      </c>
      <c r="BM14" s="13">
        <v>63</v>
      </c>
      <c r="BN14" s="13">
        <v>64</v>
      </c>
      <c r="BO14" s="13">
        <v>65</v>
      </c>
      <c r="BP14" s="13">
        <v>66</v>
      </c>
      <c r="BQ14" s="13">
        <v>67</v>
      </c>
      <c r="BR14" s="14">
        <v>68</v>
      </c>
      <c r="BS14" s="13">
        <v>69</v>
      </c>
      <c r="BT14" s="13">
        <v>70</v>
      </c>
      <c r="BU14" s="13">
        <v>71</v>
      </c>
      <c r="BV14" s="13">
        <v>72</v>
      </c>
      <c r="BW14" s="13">
        <v>73</v>
      </c>
      <c r="BX14" s="14">
        <v>74</v>
      </c>
      <c r="BY14" s="13">
        <v>75</v>
      </c>
      <c r="BZ14" s="13">
        <v>76</v>
      </c>
      <c r="CA14" s="13">
        <v>77</v>
      </c>
      <c r="CB14" s="13">
        <v>78</v>
      </c>
      <c r="CC14" s="13">
        <v>79</v>
      </c>
      <c r="CD14" s="14">
        <v>80</v>
      </c>
      <c r="CE14" s="13">
        <v>81</v>
      </c>
      <c r="CF14" s="13">
        <v>82</v>
      </c>
      <c r="CG14" s="13">
        <v>83</v>
      </c>
      <c r="CH14" s="13">
        <v>84</v>
      </c>
      <c r="CI14" s="13">
        <v>85</v>
      </c>
      <c r="CJ14" s="184">
        <v>86</v>
      </c>
      <c r="CK14" s="14">
        <v>87</v>
      </c>
      <c r="CL14" s="13">
        <v>88</v>
      </c>
      <c r="CM14" s="13">
        <v>89</v>
      </c>
      <c r="CN14" s="13">
        <v>90</v>
      </c>
      <c r="CO14" s="13">
        <v>91</v>
      </c>
      <c r="CP14" s="13">
        <v>92</v>
      </c>
      <c r="CQ14" s="14">
        <v>93</v>
      </c>
      <c r="CR14" s="13">
        <v>94</v>
      </c>
      <c r="CS14" s="13">
        <v>95</v>
      </c>
      <c r="CT14" s="13">
        <v>96</v>
      </c>
      <c r="CU14" s="13">
        <v>97</v>
      </c>
      <c r="CV14" s="13">
        <v>98</v>
      </c>
      <c r="CW14" s="14">
        <v>99</v>
      </c>
      <c r="CX14" s="13">
        <v>100</v>
      </c>
      <c r="CY14" s="13">
        <v>101</v>
      </c>
      <c r="CZ14" s="13">
        <v>102</v>
      </c>
      <c r="DA14" s="13">
        <v>103</v>
      </c>
      <c r="DB14" s="13">
        <v>104</v>
      </c>
      <c r="DC14" s="14">
        <v>105</v>
      </c>
      <c r="DD14" s="13">
        <v>106</v>
      </c>
      <c r="DE14" s="13">
        <v>107</v>
      </c>
      <c r="DF14" s="13">
        <v>108</v>
      </c>
      <c r="DG14" s="13">
        <v>109</v>
      </c>
      <c r="DH14" s="13">
        <v>110</v>
      </c>
      <c r="DI14" s="14">
        <v>111</v>
      </c>
      <c r="DJ14" s="13">
        <v>112</v>
      </c>
      <c r="DK14" s="13">
        <v>113</v>
      </c>
      <c r="DL14" s="13">
        <v>114</v>
      </c>
      <c r="DM14" s="13">
        <v>115</v>
      </c>
      <c r="DN14" s="13">
        <v>116</v>
      </c>
      <c r="DO14" s="14">
        <v>117</v>
      </c>
      <c r="DP14" s="13">
        <v>118</v>
      </c>
      <c r="DQ14" s="13">
        <v>119</v>
      </c>
      <c r="DR14" s="13">
        <v>120</v>
      </c>
      <c r="DS14" s="13">
        <v>121</v>
      </c>
      <c r="DT14" s="13">
        <v>122</v>
      </c>
      <c r="DU14" s="14">
        <v>123</v>
      </c>
      <c r="DV14" s="13">
        <v>124</v>
      </c>
      <c r="DW14" s="13">
        <v>125</v>
      </c>
      <c r="DX14" s="13">
        <v>126</v>
      </c>
      <c r="DY14" s="13">
        <v>127</v>
      </c>
      <c r="DZ14" s="13">
        <v>128</v>
      </c>
      <c r="EA14" s="184">
        <v>129</v>
      </c>
      <c r="EB14" s="14">
        <v>130</v>
      </c>
      <c r="EC14" s="13">
        <v>131</v>
      </c>
      <c r="ED14" s="13">
        <v>132</v>
      </c>
      <c r="EE14" s="13">
        <v>133</v>
      </c>
      <c r="EF14" s="13">
        <v>134</v>
      </c>
      <c r="EG14" s="13">
        <v>135</v>
      </c>
      <c r="EH14" s="14">
        <v>136</v>
      </c>
      <c r="EI14" s="13">
        <v>137</v>
      </c>
      <c r="EJ14" s="13">
        <v>138</v>
      </c>
      <c r="EK14" s="13">
        <v>139</v>
      </c>
      <c r="EL14" s="13">
        <v>140</v>
      </c>
      <c r="EM14" s="13">
        <v>141</v>
      </c>
      <c r="EN14" s="14">
        <v>142</v>
      </c>
      <c r="EO14" s="13">
        <v>143</v>
      </c>
      <c r="EP14" s="13">
        <v>144</v>
      </c>
      <c r="EQ14" s="13">
        <v>145</v>
      </c>
      <c r="ER14" s="13">
        <v>146</v>
      </c>
      <c r="ES14" s="13">
        <v>147</v>
      </c>
      <c r="ET14" s="14">
        <v>148</v>
      </c>
      <c r="EU14" s="13">
        <v>149</v>
      </c>
      <c r="EV14" s="13">
        <v>150</v>
      </c>
      <c r="EW14" s="13">
        <v>151</v>
      </c>
      <c r="EX14" s="13">
        <v>152</v>
      </c>
      <c r="EY14" s="13">
        <v>153</v>
      </c>
      <c r="EZ14" s="14">
        <v>154</v>
      </c>
      <c r="FA14" s="13">
        <v>155</v>
      </c>
      <c r="FB14" s="13">
        <v>156</v>
      </c>
      <c r="FC14" s="13">
        <v>157</v>
      </c>
      <c r="FD14" s="13">
        <v>158</v>
      </c>
      <c r="FE14" s="13">
        <v>159</v>
      </c>
      <c r="FF14" s="14">
        <v>160</v>
      </c>
      <c r="FG14" s="13">
        <v>161</v>
      </c>
      <c r="FH14" s="13">
        <v>162</v>
      </c>
      <c r="FI14" s="13">
        <v>163</v>
      </c>
      <c r="FJ14" s="13">
        <v>164</v>
      </c>
      <c r="FK14" s="13">
        <v>165</v>
      </c>
      <c r="FL14" s="259">
        <v>166</v>
      </c>
      <c r="FM14" s="13">
        <v>167</v>
      </c>
      <c r="FN14" s="13">
        <v>168</v>
      </c>
      <c r="FO14" s="13">
        <v>169</v>
      </c>
      <c r="FP14" s="13">
        <v>170</v>
      </c>
      <c r="FQ14" s="13">
        <v>171</v>
      </c>
      <c r="FR14" s="184">
        <v>172</v>
      </c>
      <c r="FS14" s="13">
        <v>173</v>
      </c>
      <c r="FT14" s="13">
        <v>174</v>
      </c>
      <c r="FU14" s="13">
        <v>175</v>
      </c>
      <c r="FV14" s="13">
        <v>176</v>
      </c>
      <c r="FW14" s="13">
        <v>177</v>
      </c>
    </row>
    <row r="15" spans="1:179" s="197" customFormat="1" ht="12.6" customHeight="1">
      <c r="A15" s="166" t="s">
        <v>105</v>
      </c>
      <c r="B15" s="219" t="s">
        <v>83</v>
      </c>
      <c r="C15" s="1082" t="s">
        <v>7</v>
      </c>
      <c r="D15" s="1082"/>
      <c r="E15" s="1082"/>
      <c r="F15" s="1082"/>
      <c r="G15" s="1082"/>
      <c r="H15" s="132"/>
      <c r="I15" s="1082" t="s">
        <v>8</v>
      </c>
      <c r="J15" s="1082"/>
      <c r="K15" s="1082"/>
      <c r="L15" s="1082"/>
      <c r="M15" s="1082"/>
      <c r="N15" s="132"/>
      <c r="O15" s="1092" t="s">
        <v>9</v>
      </c>
      <c r="P15" s="1092"/>
      <c r="Q15" s="1092"/>
      <c r="R15" s="1092"/>
      <c r="S15" s="1092"/>
      <c r="T15" s="132"/>
      <c r="U15" s="1082" t="s">
        <v>10</v>
      </c>
      <c r="V15" s="1082"/>
      <c r="W15" s="1082"/>
      <c r="X15" s="1082"/>
      <c r="Y15" s="1082"/>
      <c r="Z15" s="132"/>
      <c r="AA15" s="1082" t="s">
        <v>11</v>
      </c>
      <c r="AB15" s="1082"/>
      <c r="AC15" s="1082"/>
      <c r="AD15" s="1082"/>
      <c r="AE15" s="1082"/>
      <c r="AF15" s="132"/>
      <c r="AG15" s="1082" t="s">
        <v>12</v>
      </c>
      <c r="AH15" s="1082"/>
      <c r="AI15" s="1082"/>
      <c r="AJ15" s="1082"/>
      <c r="AK15" s="1082"/>
      <c r="AL15" s="132"/>
      <c r="AM15" s="1082" t="s">
        <v>13</v>
      </c>
      <c r="AN15" s="1082"/>
      <c r="AO15" s="1082"/>
      <c r="AP15" s="1082"/>
      <c r="AQ15" s="1082"/>
      <c r="AR15" s="132"/>
      <c r="AS15" s="180" t="s">
        <v>113</v>
      </c>
      <c r="AT15" s="1083" t="s">
        <v>2</v>
      </c>
      <c r="AU15" s="1083"/>
      <c r="AV15" s="1083"/>
      <c r="AW15" s="1083"/>
      <c r="AX15" s="1083"/>
      <c r="AY15" s="308"/>
      <c r="AZ15" s="1083" t="s">
        <v>15</v>
      </c>
      <c r="BA15" s="1083"/>
      <c r="BB15" s="1083"/>
      <c r="BC15" s="1083"/>
      <c r="BD15" s="1083"/>
      <c r="BE15" s="308"/>
      <c r="BF15" s="1079" t="s">
        <v>16</v>
      </c>
      <c r="BG15" s="1079"/>
      <c r="BH15" s="1079"/>
      <c r="BI15" s="1079"/>
      <c r="BJ15" s="1079"/>
      <c r="BK15" s="309"/>
      <c r="BL15" s="1079" t="s">
        <v>17</v>
      </c>
      <c r="BM15" s="1079"/>
      <c r="BN15" s="1079"/>
      <c r="BO15" s="1079"/>
      <c r="BP15" s="1079"/>
      <c r="BQ15" s="309"/>
      <c r="BR15" s="1079" t="s">
        <v>18</v>
      </c>
      <c r="BS15" s="1079"/>
      <c r="BT15" s="1079"/>
      <c r="BU15" s="1079"/>
      <c r="BV15" s="1079"/>
      <c r="BW15" s="309"/>
      <c r="BX15" s="1079" t="s">
        <v>19</v>
      </c>
      <c r="BY15" s="1079"/>
      <c r="BZ15" s="1079"/>
      <c r="CA15" s="1079"/>
      <c r="CB15" s="1079"/>
      <c r="CC15" s="309"/>
      <c r="CD15" s="1079" t="s">
        <v>20</v>
      </c>
      <c r="CE15" s="1079"/>
      <c r="CF15" s="1079"/>
      <c r="CG15" s="1079"/>
      <c r="CH15" s="1079"/>
      <c r="CI15" s="309"/>
      <c r="CJ15" s="180" t="s">
        <v>113</v>
      </c>
      <c r="CK15" s="1081" t="s">
        <v>21</v>
      </c>
      <c r="CL15" s="1081"/>
      <c r="CM15" s="1081"/>
      <c r="CN15" s="1081"/>
      <c r="CO15" s="1081"/>
      <c r="CP15" s="311"/>
      <c r="CQ15" s="1081" t="s">
        <v>22</v>
      </c>
      <c r="CR15" s="1081"/>
      <c r="CS15" s="1081"/>
      <c r="CT15" s="1081"/>
      <c r="CU15" s="1081"/>
      <c r="CV15" s="311"/>
      <c r="CW15" s="1080" t="s">
        <v>23</v>
      </c>
      <c r="CX15" s="1080"/>
      <c r="CY15" s="1080"/>
      <c r="CZ15" s="1080"/>
      <c r="DA15" s="1080"/>
      <c r="DB15" s="310"/>
      <c r="DC15" s="1080" t="s">
        <v>24</v>
      </c>
      <c r="DD15" s="1080"/>
      <c r="DE15" s="1080"/>
      <c r="DF15" s="1080"/>
      <c r="DG15" s="1080"/>
      <c r="DH15" s="310"/>
      <c r="DI15" s="1080" t="s">
        <v>25</v>
      </c>
      <c r="DJ15" s="1080"/>
      <c r="DK15" s="1080"/>
      <c r="DL15" s="1080"/>
      <c r="DM15" s="1080"/>
      <c r="DN15" s="310"/>
      <c r="DO15" s="1080" t="s">
        <v>26</v>
      </c>
      <c r="DP15" s="1080"/>
      <c r="DQ15" s="1080"/>
      <c r="DR15" s="1080"/>
      <c r="DS15" s="1080"/>
      <c r="DT15" s="310"/>
      <c r="DU15" s="1080" t="s">
        <v>27</v>
      </c>
      <c r="DV15" s="1080"/>
      <c r="DW15" s="1080"/>
      <c r="DX15" s="1080"/>
      <c r="DY15" s="1080"/>
      <c r="DZ15" s="310"/>
      <c r="EA15" s="180" t="s">
        <v>113</v>
      </c>
      <c r="EB15" s="253" t="s">
        <v>28</v>
      </c>
      <c r="EC15" s="310"/>
      <c r="ED15" s="310"/>
      <c r="EE15" s="310"/>
      <c r="EF15" s="310"/>
      <c r="EG15" s="310"/>
      <c r="EH15" s="253" t="s">
        <v>29</v>
      </c>
      <c r="EI15" s="139"/>
      <c r="EJ15" s="139"/>
      <c r="EK15" s="310"/>
      <c r="EL15" s="310"/>
      <c r="EM15" s="310"/>
      <c r="EN15" s="253" t="s">
        <v>30</v>
      </c>
      <c r="EO15" s="310"/>
      <c r="EP15" s="310"/>
      <c r="EQ15" s="310"/>
      <c r="ER15" s="310"/>
      <c r="ES15" s="310"/>
      <c r="ET15" s="253" t="s">
        <v>31</v>
      </c>
      <c r="EU15" s="310"/>
      <c r="EV15" s="310"/>
      <c r="EW15" s="310"/>
      <c r="EX15" s="310"/>
      <c r="EY15" s="310"/>
      <c r="EZ15" s="253" t="s">
        <v>32</v>
      </c>
      <c r="FA15" s="310"/>
      <c r="FB15" s="310"/>
      <c r="FC15" s="310"/>
      <c r="FD15" s="310"/>
      <c r="FE15" s="310"/>
      <c r="FF15" s="253" t="s">
        <v>33</v>
      </c>
      <c r="FG15" s="310"/>
      <c r="FH15" s="310"/>
      <c r="FI15" s="310"/>
      <c r="FJ15" s="310"/>
      <c r="FK15" s="310"/>
      <c r="FL15" s="260" t="s">
        <v>34</v>
      </c>
      <c r="FM15" s="310"/>
      <c r="FN15" s="310"/>
      <c r="FO15" s="310"/>
      <c r="FP15" s="310"/>
      <c r="FQ15" s="310"/>
      <c r="FR15" s="180" t="s">
        <v>113</v>
      </c>
      <c r="FS15" s="196"/>
      <c r="FT15" s="196"/>
      <c r="FU15" s="196"/>
      <c r="FV15" s="171" t="s">
        <v>35</v>
      </c>
      <c r="FW15" s="171" t="s">
        <v>36</v>
      </c>
    </row>
    <row r="16" spans="1:179" s="201" customFormat="1" ht="12.6" customHeight="1">
      <c r="A16" s="172"/>
      <c r="B16" s="220"/>
      <c r="C16" s="225" t="s">
        <v>37</v>
      </c>
      <c r="D16" s="174"/>
      <c r="E16" s="175"/>
      <c r="F16" s="173"/>
      <c r="G16" s="174" t="s">
        <v>38</v>
      </c>
      <c r="H16" s="175"/>
      <c r="I16" s="225" t="s">
        <v>39</v>
      </c>
      <c r="J16" s="174"/>
      <c r="K16" s="175"/>
      <c r="L16" s="173"/>
      <c r="M16" s="174" t="s">
        <v>38</v>
      </c>
      <c r="N16" s="175"/>
      <c r="O16" s="225" t="s">
        <v>40</v>
      </c>
      <c r="P16" s="174"/>
      <c r="Q16" s="175"/>
      <c r="R16" s="173"/>
      <c r="S16" s="174" t="s">
        <v>38</v>
      </c>
      <c r="T16" s="175"/>
      <c r="U16" s="225" t="s">
        <v>41</v>
      </c>
      <c r="V16" s="174"/>
      <c r="W16" s="175"/>
      <c r="X16" s="173"/>
      <c r="Y16" s="174" t="s">
        <v>38</v>
      </c>
      <c r="Z16" s="175"/>
      <c r="AA16" s="225" t="s">
        <v>42</v>
      </c>
      <c r="AB16" s="174"/>
      <c r="AC16" s="175"/>
      <c r="AD16" s="173"/>
      <c r="AE16" s="174" t="s">
        <v>38</v>
      </c>
      <c r="AF16" s="175"/>
      <c r="AG16" s="225" t="s">
        <v>43</v>
      </c>
      <c r="AH16" s="174"/>
      <c r="AI16" s="175"/>
      <c r="AJ16" s="173"/>
      <c r="AK16" s="174" t="s">
        <v>38</v>
      </c>
      <c r="AL16" s="175"/>
      <c r="AM16" s="225" t="s">
        <v>44</v>
      </c>
      <c r="AN16" s="174"/>
      <c r="AO16" s="175"/>
      <c r="AP16" s="173"/>
      <c r="AQ16" s="174" t="s">
        <v>38</v>
      </c>
      <c r="AR16" s="175"/>
      <c r="AS16" s="198"/>
      <c r="AT16" s="244" t="s">
        <v>45</v>
      </c>
      <c r="AU16" s="174"/>
      <c r="AV16" s="175"/>
      <c r="AW16" s="173"/>
      <c r="AX16" s="174" t="s">
        <v>38</v>
      </c>
      <c r="AY16" s="175"/>
      <c r="AZ16" s="225" t="s">
        <v>46</v>
      </c>
      <c r="BA16" s="174"/>
      <c r="BB16" s="175"/>
      <c r="BC16" s="173"/>
      <c r="BD16" s="174" t="s">
        <v>38</v>
      </c>
      <c r="BE16" s="175"/>
      <c r="BF16" s="225" t="s">
        <v>47</v>
      </c>
      <c r="BG16" s="174"/>
      <c r="BH16" s="175"/>
      <c r="BI16" s="173"/>
      <c r="BJ16" s="174" t="s">
        <v>38</v>
      </c>
      <c r="BK16" s="175"/>
      <c r="BL16" s="225" t="s">
        <v>48</v>
      </c>
      <c r="BM16" s="174"/>
      <c r="BN16" s="175"/>
      <c r="BO16" s="173"/>
      <c r="BP16" s="174" t="s">
        <v>38</v>
      </c>
      <c r="BQ16" s="175"/>
      <c r="BR16" s="225" t="s">
        <v>49</v>
      </c>
      <c r="BS16" s="174"/>
      <c r="BT16" s="175"/>
      <c r="BU16" s="173"/>
      <c r="BV16" s="174" t="s">
        <v>38</v>
      </c>
      <c r="BW16" s="175"/>
      <c r="BX16" s="225" t="s">
        <v>50</v>
      </c>
      <c r="BY16" s="174"/>
      <c r="BZ16" s="175"/>
      <c r="CA16" s="173"/>
      <c r="CB16" s="174" t="s">
        <v>38</v>
      </c>
      <c r="CC16" s="175"/>
      <c r="CD16" s="225" t="s">
        <v>51</v>
      </c>
      <c r="CE16" s="174"/>
      <c r="CF16" s="175"/>
      <c r="CG16" s="173"/>
      <c r="CH16" s="174" t="s">
        <v>38</v>
      </c>
      <c r="CI16" s="175"/>
      <c r="CJ16" s="198"/>
      <c r="CK16" s="248" t="s">
        <v>52</v>
      </c>
      <c r="CL16" s="174"/>
      <c r="CM16" s="175"/>
      <c r="CN16" s="173"/>
      <c r="CO16" s="174" t="s">
        <v>38</v>
      </c>
      <c r="CP16" s="175"/>
      <c r="CQ16" s="225" t="s">
        <v>53</v>
      </c>
      <c r="CR16" s="174"/>
      <c r="CS16" s="174"/>
      <c r="CT16" s="173"/>
      <c r="CU16" s="174" t="s">
        <v>38</v>
      </c>
      <c r="CV16" s="175"/>
      <c r="CW16" s="248" t="s">
        <v>54</v>
      </c>
      <c r="CX16" s="174"/>
      <c r="CY16" s="174"/>
      <c r="CZ16" s="173"/>
      <c r="DA16" s="174" t="s">
        <v>38</v>
      </c>
      <c r="DB16" s="175"/>
      <c r="DC16" s="248" t="s">
        <v>55</v>
      </c>
      <c r="DD16" s="174"/>
      <c r="DE16" s="175"/>
      <c r="DF16" s="173"/>
      <c r="DG16" s="174" t="s">
        <v>38</v>
      </c>
      <c r="DH16" s="175"/>
      <c r="DI16" s="248" t="s">
        <v>56</v>
      </c>
      <c r="DJ16" s="174"/>
      <c r="DK16" s="174"/>
      <c r="DL16" s="173"/>
      <c r="DM16" s="174" t="s">
        <v>38</v>
      </c>
      <c r="DN16" s="175"/>
      <c r="DO16" s="248" t="s">
        <v>57</v>
      </c>
      <c r="DP16" s="174"/>
      <c r="DQ16" s="174"/>
      <c r="DR16" s="173"/>
      <c r="DS16" s="174" t="s">
        <v>38</v>
      </c>
      <c r="DT16" s="175"/>
      <c r="DU16" s="248" t="s">
        <v>58</v>
      </c>
      <c r="DV16" s="174"/>
      <c r="DW16" s="174"/>
      <c r="DX16" s="173"/>
      <c r="DY16" s="174" t="s">
        <v>38</v>
      </c>
      <c r="DZ16" s="175"/>
      <c r="EA16" s="198"/>
      <c r="EB16" s="254" t="s">
        <v>59</v>
      </c>
      <c r="EC16" s="174"/>
      <c r="ED16" s="175"/>
      <c r="EE16" s="173"/>
      <c r="EF16" s="174" t="s">
        <v>38</v>
      </c>
      <c r="EG16" s="175"/>
      <c r="EH16" s="225" t="s">
        <v>60</v>
      </c>
      <c r="EI16" s="174"/>
      <c r="EJ16" s="175"/>
      <c r="EK16" s="173"/>
      <c r="EL16" s="174" t="s">
        <v>38</v>
      </c>
      <c r="EM16" s="175"/>
      <c r="EN16" s="254" t="s">
        <v>61</v>
      </c>
      <c r="EO16" s="174"/>
      <c r="EP16" s="174"/>
      <c r="EQ16" s="173"/>
      <c r="ER16" s="174" t="s">
        <v>38</v>
      </c>
      <c r="ES16" s="175"/>
      <c r="ET16" s="254" t="s">
        <v>62</v>
      </c>
      <c r="EU16" s="174"/>
      <c r="EV16" s="174"/>
      <c r="EW16" s="173"/>
      <c r="EX16" s="174" t="s">
        <v>38</v>
      </c>
      <c r="EY16" s="175"/>
      <c r="EZ16" s="254" t="s">
        <v>63</v>
      </c>
      <c r="FA16" s="174"/>
      <c r="FB16" s="174"/>
      <c r="FC16" s="173"/>
      <c r="FD16" s="174" t="s">
        <v>38</v>
      </c>
      <c r="FE16" s="175"/>
      <c r="FF16" s="254" t="s">
        <v>64</v>
      </c>
      <c r="FG16" s="174"/>
      <c r="FH16" s="174"/>
      <c r="FI16" s="173"/>
      <c r="FJ16" s="174" t="s">
        <v>38</v>
      </c>
      <c r="FK16" s="175"/>
      <c r="FL16" s="261" t="s">
        <v>65</v>
      </c>
      <c r="FM16" s="174"/>
      <c r="FN16" s="174"/>
      <c r="FO16" s="173"/>
      <c r="FP16" s="174" t="s">
        <v>38</v>
      </c>
      <c r="FQ16" s="175"/>
      <c r="FR16" s="198"/>
      <c r="FS16" s="199"/>
      <c r="FT16" s="199"/>
      <c r="FU16" s="199"/>
      <c r="FV16" s="194" t="s">
        <v>66</v>
      </c>
      <c r="FW16" s="200"/>
    </row>
    <row r="17" spans="1:179" s="145" customFormat="1" ht="12.6" customHeight="1">
      <c r="A17" s="302"/>
      <c r="B17" s="221"/>
      <c r="C17" s="225" t="s">
        <v>67</v>
      </c>
      <c r="D17" s="8" t="s">
        <v>76</v>
      </c>
      <c r="E17" s="9" t="s">
        <v>68</v>
      </c>
      <c r="F17" s="7" t="s">
        <v>81</v>
      </c>
      <c r="G17" s="10" t="s">
        <v>82</v>
      </c>
      <c r="H17" s="9" t="s">
        <v>77</v>
      </c>
      <c r="I17" s="225" t="s">
        <v>67</v>
      </c>
      <c r="J17" s="8" t="s">
        <v>76</v>
      </c>
      <c r="K17" s="9" t="s">
        <v>68</v>
      </c>
      <c r="L17" s="7" t="s">
        <v>81</v>
      </c>
      <c r="M17" s="10" t="s">
        <v>82</v>
      </c>
      <c r="N17" s="9" t="s">
        <v>77</v>
      </c>
      <c r="O17" s="241" t="s">
        <v>67</v>
      </c>
      <c r="P17" s="8" t="s">
        <v>76</v>
      </c>
      <c r="Q17" s="9" t="s">
        <v>68</v>
      </c>
      <c r="R17" s="7" t="s">
        <v>81</v>
      </c>
      <c r="S17" s="10" t="s">
        <v>82</v>
      </c>
      <c r="T17" s="9" t="s">
        <v>77</v>
      </c>
      <c r="U17" s="241" t="s">
        <v>67</v>
      </c>
      <c r="V17" s="8" t="s">
        <v>76</v>
      </c>
      <c r="W17" s="9" t="s">
        <v>68</v>
      </c>
      <c r="X17" s="7" t="s">
        <v>81</v>
      </c>
      <c r="Y17" s="10" t="s">
        <v>82</v>
      </c>
      <c r="Z17" s="9" t="s">
        <v>77</v>
      </c>
      <c r="AA17" s="241" t="s">
        <v>67</v>
      </c>
      <c r="AB17" s="8" t="s">
        <v>76</v>
      </c>
      <c r="AC17" s="9" t="s">
        <v>68</v>
      </c>
      <c r="AD17" s="7" t="s">
        <v>81</v>
      </c>
      <c r="AE17" s="10" t="s">
        <v>82</v>
      </c>
      <c r="AF17" s="9" t="s">
        <v>77</v>
      </c>
      <c r="AG17" s="241" t="s">
        <v>67</v>
      </c>
      <c r="AH17" s="8" t="s">
        <v>76</v>
      </c>
      <c r="AI17" s="9" t="s">
        <v>68</v>
      </c>
      <c r="AJ17" s="7" t="s">
        <v>81</v>
      </c>
      <c r="AK17" s="10" t="s">
        <v>82</v>
      </c>
      <c r="AL17" s="9" t="s">
        <v>77</v>
      </c>
      <c r="AM17" s="241" t="s">
        <v>67</v>
      </c>
      <c r="AN17" s="8" t="s">
        <v>76</v>
      </c>
      <c r="AO17" s="9" t="s">
        <v>68</v>
      </c>
      <c r="AP17" s="7" t="s">
        <v>81</v>
      </c>
      <c r="AQ17" s="10" t="s">
        <v>82</v>
      </c>
      <c r="AR17" s="9" t="s">
        <v>77</v>
      </c>
      <c r="AS17" s="198"/>
      <c r="AT17" s="225" t="s">
        <v>67</v>
      </c>
      <c r="AU17" s="8" t="s">
        <v>76</v>
      </c>
      <c r="AV17" s="9" t="s">
        <v>68</v>
      </c>
      <c r="AW17" s="7" t="s">
        <v>81</v>
      </c>
      <c r="AX17" s="8" t="s">
        <v>69</v>
      </c>
      <c r="AY17" s="9" t="s">
        <v>77</v>
      </c>
      <c r="AZ17" s="241" t="s">
        <v>67</v>
      </c>
      <c r="BA17" s="8" t="s">
        <v>76</v>
      </c>
      <c r="BB17" s="9" t="s">
        <v>68</v>
      </c>
      <c r="BC17" s="7" t="s">
        <v>81</v>
      </c>
      <c r="BD17" s="10" t="s">
        <v>69</v>
      </c>
      <c r="BE17" s="9" t="s">
        <v>77</v>
      </c>
      <c r="BF17" s="241" t="s">
        <v>67</v>
      </c>
      <c r="BG17" s="8" t="s">
        <v>76</v>
      </c>
      <c r="BH17" s="9" t="s">
        <v>68</v>
      </c>
      <c r="BI17" s="7" t="s">
        <v>81</v>
      </c>
      <c r="BJ17" s="10" t="s">
        <v>69</v>
      </c>
      <c r="BK17" s="9" t="s">
        <v>77</v>
      </c>
      <c r="BL17" s="241" t="s">
        <v>67</v>
      </c>
      <c r="BM17" s="8" t="s">
        <v>76</v>
      </c>
      <c r="BN17" s="9" t="s">
        <v>68</v>
      </c>
      <c r="BO17" s="7" t="s">
        <v>81</v>
      </c>
      <c r="BP17" s="10" t="s">
        <v>69</v>
      </c>
      <c r="BQ17" s="9" t="s">
        <v>77</v>
      </c>
      <c r="BR17" s="241" t="s">
        <v>67</v>
      </c>
      <c r="BS17" s="8" t="s">
        <v>76</v>
      </c>
      <c r="BT17" s="9" t="s">
        <v>68</v>
      </c>
      <c r="BU17" s="7" t="s">
        <v>81</v>
      </c>
      <c r="BV17" s="10" t="s">
        <v>69</v>
      </c>
      <c r="BW17" s="9" t="s">
        <v>77</v>
      </c>
      <c r="BX17" s="241" t="s">
        <v>67</v>
      </c>
      <c r="BY17" s="8" t="s">
        <v>76</v>
      </c>
      <c r="BZ17" s="9" t="s">
        <v>68</v>
      </c>
      <c r="CA17" s="7" t="s">
        <v>81</v>
      </c>
      <c r="CB17" s="10" t="s">
        <v>69</v>
      </c>
      <c r="CC17" s="9" t="s">
        <v>77</v>
      </c>
      <c r="CD17" s="241" t="s">
        <v>67</v>
      </c>
      <c r="CE17" s="8" t="s">
        <v>76</v>
      </c>
      <c r="CF17" s="9" t="s">
        <v>68</v>
      </c>
      <c r="CG17" s="7" t="s">
        <v>81</v>
      </c>
      <c r="CH17" s="10" t="s">
        <v>69</v>
      </c>
      <c r="CI17" s="9" t="s">
        <v>77</v>
      </c>
      <c r="CJ17" s="198"/>
      <c r="CK17" s="225" t="s">
        <v>67</v>
      </c>
      <c r="CL17" s="8" t="s">
        <v>76</v>
      </c>
      <c r="CM17" s="9" t="s">
        <v>68</v>
      </c>
      <c r="CN17" s="7" t="s">
        <v>81</v>
      </c>
      <c r="CO17" s="10" t="s">
        <v>69</v>
      </c>
      <c r="CP17" s="9" t="s">
        <v>77</v>
      </c>
      <c r="CQ17" s="241" t="s">
        <v>67</v>
      </c>
      <c r="CR17" s="8" t="s">
        <v>76</v>
      </c>
      <c r="CS17" s="9" t="s">
        <v>68</v>
      </c>
      <c r="CT17" s="7" t="s">
        <v>81</v>
      </c>
      <c r="CU17" s="10" t="s">
        <v>69</v>
      </c>
      <c r="CV17" s="9" t="s">
        <v>77</v>
      </c>
      <c r="CW17" s="225" t="s">
        <v>67</v>
      </c>
      <c r="CX17" s="8" t="s">
        <v>76</v>
      </c>
      <c r="CY17" s="9" t="s">
        <v>68</v>
      </c>
      <c r="CZ17" s="7" t="s">
        <v>81</v>
      </c>
      <c r="DA17" s="10" t="s">
        <v>69</v>
      </c>
      <c r="DB17" s="9" t="s">
        <v>77</v>
      </c>
      <c r="DC17" s="225" t="s">
        <v>67</v>
      </c>
      <c r="DD17" s="8" t="s">
        <v>76</v>
      </c>
      <c r="DE17" s="9" t="s">
        <v>68</v>
      </c>
      <c r="DF17" s="7" t="s">
        <v>81</v>
      </c>
      <c r="DG17" s="10" t="s">
        <v>69</v>
      </c>
      <c r="DH17" s="9" t="s">
        <v>77</v>
      </c>
      <c r="DI17" s="225" t="s">
        <v>67</v>
      </c>
      <c r="DJ17" s="8" t="s">
        <v>76</v>
      </c>
      <c r="DK17" s="9" t="s">
        <v>68</v>
      </c>
      <c r="DL17" s="7" t="s">
        <v>81</v>
      </c>
      <c r="DM17" s="10" t="s">
        <v>69</v>
      </c>
      <c r="DN17" s="9" t="s">
        <v>77</v>
      </c>
      <c r="DO17" s="225" t="s">
        <v>67</v>
      </c>
      <c r="DP17" s="8" t="s">
        <v>76</v>
      </c>
      <c r="DQ17" s="9" t="s">
        <v>68</v>
      </c>
      <c r="DR17" s="7" t="s">
        <v>81</v>
      </c>
      <c r="DS17" s="10" t="s">
        <v>69</v>
      </c>
      <c r="DT17" s="9" t="s">
        <v>77</v>
      </c>
      <c r="DU17" s="225" t="s">
        <v>67</v>
      </c>
      <c r="DV17" s="8" t="s">
        <v>76</v>
      </c>
      <c r="DW17" s="9" t="s">
        <v>68</v>
      </c>
      <c r="DX17" s="7" t="s">
        <v>81</v>
      </c>
      <c r="DY17" s="10" t="s">
        <v>69</v>
      </c>
      <c r="DZ17" s="9" t="s">
        <v>77</v>
      </c>
      <c r="EA17" s="198"/>
      <c r="EB17" s="225" t="s">
        <v>67</v>
      </c>
      <c r="EC17" s="8" t="s">
        <v>76</v>
      </c>
      <c r="ED17" s="9" t="s">
        <v>68</v>
      </c>
      <c r="EE17" s="7" t="s">
        <v>81</v>
      </c>
      <c r="EF17" s="10" t="s">
        <v>69</v>
      </c>
      <c r="EG17" s="9" t="s">
        <v>77</v>
      </c>
      <c r="EH17" s="241" t="s">
        <v>67</v>
      </c>
      <c r="EI17" s="8" t="s">
        <v>76</v>
      </c>
      <c r="EJ17" s="9" t="s">
        <v>68</v>
      </c>
      <c r="EK17" s="7" t="s">
        <v>81</v>
      </c>
      <c r="EL17" s="10" t="s">
        <v>69</v>
      </c>
      <c r="EM17" s="9" t="s">
        <v>77</v>
      </c>
      <c r="EN17" s="225" t="s">
        <v>67</v>
      </c>
      <c r="EO17" s="8" t="s">
        <v>76</v>
      </c>
      <c r="EP17" s="9" t="s">
        <v>68</v>
      </c>
      <c r="EQ17" s="7" t="s">
        <v>81</v>
      </c>
      <c r="ER17" s="10" t="s">
        <v>69</v>
      </c>
      <c r="ES17" s="9" t="s">
        <v>77</v>
      </c>
      <c r="ET17" s="225" t="s">
        <v>67</v>
      </c>
      <c r="EU17" s="8" t="s">
        <v>76</v>
      </c>
      <c r="EV17" s="9" t="s">
        <v>68</v>
      </c>
      <c r="EW17" s="7" t="s">
        <v>81</v>
      </c>
      <c r="EX17" s="10" t="s">
        <v>69</v>
      </c>
      <c r="EY17" s="9" t="s">
        <v>77</v>
      </c>
      <c r="EZ17" s="225" t="s">
        <v>67</v>
      </c>
      <c r="FA17" s="9" t="s">
        <v>76</v>
      </c>
      <c r="FB17" s="9" t="s">
        <v>68</v>
      </c>
      <c r="FC17" s="7" t="s">
        <v>81</v>
      </c>
      <c r="FD17" s="10" t="s">
        <v>69</v>
      </c>
      <c r="FE17" s="9" t="s">
        <v>77</v>
      </c>
      <c r="FF17" s="225" t="s">
        <v>67</v>
      </c>
      <c r="FG17" s="9" t="s">
        <v>76</v>
      </c>
      <c r="FH17" s="9" t="s">
        <v>68</v>
      </c>
      <c r="FI17" s="7" t="s">
        <v>81</v>
      </c>
      <c r="FJ17" s="10" t="s">
        <v>69</v>
      </c>
      <c r="FK17" s="9" t="s">
        <v>77</v>
      </c>
      <c r="FL17" s="225" t="s">
        <v>67</v>
      </c>
      <c r="FM17" s="9" t="s">
        <v>76</v>
      </c>
      <c r="FN17" s="9" t="s">
        <v>68</v>
      </c>
      <c r="FO17" s="7" t="s">
        <v>81</v>
      </c>
      <c r="FP17" s="10" t="s">
        <v>69</v>
      </c>
      <c r="FQ17" s="9" t="s">
        <v>77</v>
      </c>
      <c r="FR17" s="198"/>
      <c r="FS17" s="144"/>
      <c r="FT17" s="144"/>
      <c r="FU17" s="144"/>
      <c r="FV17" s="1"/>
      <c r="FW17" s="1"/>
    </row>
    <row r="18" spans="1:179" ht="12.6" customHeight="1">
      <c r="A18" s="324"/>
      <c r="B18" s="222" t="s">
        <v>78</v>
      </c>
      <c r="C18" s="226" t="str">
        <f>$B18</f>
        <v>Peatland Protection</v>
      </c>
      <c r="D18" s="313">
        <f>'Discrete Solution'!D18</f>
        <v>3.9510279129483644E-4</v>
      </c>
      <c r="E18" s="54">
        <f>'Discrete Solution'!E18</f>
        <v>0.36150309148690424</v>
      </c>
      <c r="F18" s="313">
        <f>'Discrete Solution'!F18</f>
        <v>2.8902896803052146E-2</v>
      </c>
      <c r="G18" s="55">
        <f>'Discrete Solution'!G18</f>
        <v>2.9297999594346983E-2</v>
      </c>
      <c r="H18" s="56">
        <f>'Discrete Solution'!H18</f>
        <v>26.444982868858975</v>
      </c>
      <c r="I18" s="226" t="str">
        <f>$B18</f>
        <v>Peatland Protection</v>
      </c>
      <c r="J18" s="313">
        <f>'Discrete Solution'!J18</f>
        <v>3.9510279129483644E-4</v>
      </c>
      <c r="K18" s="54">
        <f>'Discrete Solution'!K18</f>
        <v>7.2478548572330326E-2</v>
      </c>
      <c r="L18" s="313">
        <f>'Discrete Solution'!L18</f>
        <v>2.8902896803052146E-2</v>
      </c>
      <c r="M18" s="55">
        <f>'Discrete Solution'!M18</f>
        <v>2.9297999594346983E-2</v>
      </c>
      <c r="N18" s="56">
        <f>'Discrete Solution'!N18</f>
        <v>5.3020126811957633</v>
      </c>
      <c r="O18" s="226" t="str">
        <f>$B18</f>
        <v>Peatland Protection</v>
      </c>
      <c r="P18" s="313">
        <f>'Discrete Solution'!P18</f>
        <v>3.9510279129483644E-4</v>
      </c>
      <c r="Q18" s="54">
        <f>'Discrete Solution'!Q18</f>
        <v>9.0610441112568996E-2</v>
      </c>
      <c r="R18" s="313">
        <f>'Discrete Solution'!R18</f>
        <v>2.8902896803052146E-2</v>
      </c>
      <c r="S18" s="55">
        <f>'Discrete Solution'!S18</f>
        <v>2.9297999594346983E-2</v>
      </c>
      <c r="T18" s="56">
        <f>'Discrete Solution'!T18</f>
        <v>6.628412368773466</v>
      </c>
      <c r="U18" s="226" t="str">
        <f>$B18</f>
        <v>Peatland Protection</v>
      </c>
      <c r="V18" s="313"/>
      <c r="W18" s="315"/>
      <c r="X18" s="313"/>
      <c r="Y18" s="313"/>
      <c r="Z18" s="315"/>
      <c r="AA18" s="226" t="str">
        <f>$B18</f>
        <v>Peatland Protection</v>
      </c>
      <c r="AB18" s="313"/>
      <c r="AC18" s="315"/>
      <c r="AD18" s="313"/>
      <c r="AE18" s="313"/>
      <c r="AF18" s="315"/>
      <c r="AG18" s="226" t="str">
        <f>$B18</f>
        <v>Peatland Protection</v>
      </c>
      <c r="AH18" s="313"/>
      <c r="AI18" s="315"/>
      <c r="AJ18" s="313"/>
      <c r="AK18" s="313"/>
      <c r="AL18" s="315"/>
      <c r="AM18" s="226" t="str">
        <f>$B18</f>
        <v>Peatland Protection</v>
      </c>
      <c r="AN18" s="313"/>
      <c r="AO18" s="315"/>
      <c r="AP18" s="313"/>
      <c r="AQ18" s="313"/>
      <c r="AR18" s="315"/>
      <c r="AS18" s="176">
        <f>SUM(E18+K18+Q18+W18+AC18+AI18+AO18)+SUM(H18+N18+T18+Z18+AF18+AL18+AR18)</f>
        <v>38.900000000000006</v>
      </c>
      <c r="AT18" s="226" t="str">
        <f>$B18</f>
        <v>Peatland Protection</v>
      </c>
      <c r="AU18" s="313">
        <f>'Discrete Solution'!AU18</f>
        <v>0</v>
      </c>
      <c r="AV18" s="315">
        <f>'Discrete Solution'!AV18</f>
        <v>0</v>
      </c>
      <c r="AW18" s="313">
        <f>'Discrete Solution'!AW18</f>
        <v>1.9121755245005239E-2</v>
      </c>
      <c r="AX18" s="313">
        <f>'Discrete Solution'!AX18</f>
        <v>1.9121755245005239E-2</v>
      </c>
      <c r="AY18" s="315">
        <f>'Discrete Solution'!AY18</f>
        <v>7.5943413571817064</v>
      </c>
      <c r="AZ18" s="226" t="str">
        <f>$B18</f>
        <v>Peatland Protection</v>
      </c>
      <c r="BA18" s="313">
        <f>'Discrete Solution'!BA18</f>
        <v>0</v>
      </c>
      <c r="BB18" s="315">
        <f>'Discrete Solution'!BB18</f>
        <v>0</v>
      </c>
      <c r="BC18" s="313">
        <f>'Discrete Solution'!BC18</f>
        <v>1.9121755245005239E-2</v>
      </c>
      <c r="BD18" s="313">
        <f>'Discrete Solution'!BD18</f>
        <v>1.9121755245005239E-2</v>
      </c>
      <c r="BE18" s="315">
        <f>'Discrete Solution'!BE18</f>
        <v>2.2803924761924081</v>
      </c>
      <c r="BF18" s="226" t="str">
        <f>$B18</f>
        <v>Peatland Protection</v>
      </c>
      <c r="BG18" s="313">
        <f>'Discrete Solution'!BG18</f>
        <v>0</v>
      </c>
      <c r="BH18" s="315">
        <f>'Discrete Solution'!BH18</f>
        <v>0</v>
      </c>
      <c r="BI18" s="313">
        <f>'Discrete Solution'!BI18</f>
        <v>1.9121755245005239E-2</v>
      </c>
      <c r="BJ18" s="313">
        <f>'Discrete Solution'!BJ18</f>
        <v>1.9121755245005239E-2</v>
      </c>
      <c r="BK18" s="315">
        <f>'Discrete Solution'!BK18</f>
        <v>1.4252661666258855</v>
      </c>
      <c r="BL18" s="226" t="str">
        <f>$B18</f>
        <v>Peatland Protection</v>
      </c>
      <c r="BM18" s="313"/>
      <c r="BN18" s="315"/>
      <c r="BO18" s="313"/>
      <c r="BP18" s="313"/>
      <c r="BQ18" s="315"/>
      <c r="BR18" s="226" t="str">
        <f>$B18</f>
        <v>Peatland Protection</v>
      </c>
      <c r="BS18" s="313"/>
      <c r="BT18" s="315"/>
      <c r="BU18" s="313"/>
      <c r="BV18" s="313"/>
      <c r="BW18" s="315"/>
      <c r="BX18" s="226" t="str">
        <f>$B18</f>
        <v>Peatland Protection</v>
      </c>
      <c r="BY18" s="313"/>
      <c r="BZ18" s="315"/>
      <c r="CA18" s="313"/>
      <c r="CB18" s="313"/>
      <c r="CC18" s="315"/>
      <c r="CD18" s="226" t="str">
        <f>$B18</f>
        <v>Peatland Protection</v>
      </c>
      <c r="CE18" s="313"/>
      <c r="CF18" s="315"/>
      <c r="CG18" s="313"/>
      <c r="CH18" s="313"/>
      <c r="CI18" s="315"/>
      <c r="CJ18" s="176">
        <f t="shared" ref="CJ18:CJ45" si="0">SUM(AV18+BB18+BH18+BN18+BT18+BZ18+CF18)+SUM(AY18+BE18+BK18+BQ18+BW18+CC18+CI18)</f>
        <v>11.3</v>
      </c>
      <c r="CK18" s="226" t="str">
        <f>$B18</f>
        <v>Peatland Protection</v>
      </c>
      <c r="CL18" s="313">
        <f>'Discrete Solution'!CL18</f>
        <v>0</v>
      </c>
      <c r="CM18" s="315">
        <f>'Discrete Solution'!CM18</f>
        <v>0</v>
      </c>
      <c r="CN18" s="313">
        <f>'Discrete Solution'!CN18</f>
        <v>1.4160598016804417E-2</v>
      </c>
      <c r="CO18" s="313">
        <f>'Discrete Solution'!CO18</f>
        <v>1.4160598016804417E-2</v>
      </c>
      <c r="CP18" s="315">
        <f>'Discrete Solution'!CP18</f>
        <v>0.38507595311860859</v>
      </c>
      <c r="CQ18" s="226" t="str">
        <f>$B18</f>
        <v>Peatland Protection</v>
      </c>
      <c r="CR18" s="313">
        <f>'Discrete Solution'!CR18</f>
        <v>0</v>
      </c>
      <c r="CS18" s="315">
        <f>'Discrete Solution'!CS18</f>
        <v>0</v>
      </c>
      <c r="CT18" s="313">
        <f>'Discrete Solution'!CT18</f>
        <v>1.4160598016804417E-2</v>
      </c>
      <c r="CU18" s="313">
        <f>'Discrete Solution'!CU18</f>
        <v>1.4160598016804417E-2</v>
      </c>
      <c r="CV18" s="315">
        <f>'Discrete Solution'!CV18</f>
        <v>4.9636719410364016E-2</v>
      </c>
      <c r="CW18" s="226" t="str">
        <f>$B18</f>
        <v>Peatland Protection</v>
      </c>
      <c r="CX18" s="313">
        <f>'Discrete Solution'!CX18</f>
        <v>0</v>
      </c>
      <c r="CY18" s="315">
        <f>'Discrete Solution'!CY18</f>
        <v>0</v>
      </c>
      <c r="CZ18" s="313">
        <f>'Discrete Solution'!CZ18</f>
        <v>1.4160598016804417E-2</v>
      </c>
      <c r="DA18" s="313">
        <f>'Discrete Solution'!DA18</f>
        <v>1.4160598016804417E-2</v>
      </c>
      <c r="DB18" s="315">
        <f>'Discrete Solution'!DB18</f>
        <v>6.7524386825191362E-3</v>
      </c>
      <c r="DC18" s="226" t="str">
        <f>$B18</f>
        <v>Peatland Protection</v>
      </c>
      <c r="DD18" s="313"/>
      <c r="DE18" s="315"/>
      <c r="DF18" s="313"/>
      <c r="DG18" s="313"/>
      <c r="DH18" s="315"/>
      <c r="DI18" s="226" t="str">
        <f>$B18</f>
        <v>Peatland Protection</v>
      </c>
      <c r="DJ18" s="313"/>
      <c r="DK18" s="315"/>
      <c r="DL18" s="313"/>
      <c r="DM18" s="313"/>
      <c r="DN18" s="315"/>
      <c r="DO18" s="226" t="str">
        <f>$B18</f>
        <v>Peatland Protection</v>
      </c>
      <c r="DP18" s="313"/>
      <c r="DQ18" s="315"/>
      <c r="DR18" s="313"/>
      <c r="DS18" s="313"/>
      <c r="DT18" s="315"/>
      <c r="DU18" s="226" t="str">
        <f>$B18</f>
        <v>Peatland Protection</v>
      </c>
      <c r="DV18" s="313"/>
      <c r="DW18" s="315"/>
      <c r="DX18" s="313"/>
      <c r="DY18" s="313"/>
      <c r="DZ18" s="315"/>
      <c r="EA18" s="176">
        <f t="shared" ref="EA18:EA45" si="1">SUM(CM18+CS18+CY18+DE18+DK18+DQ18+DW18)+SUM(CP18+CV18+DB18+DH18+DN18+DT18+DZ18)</f>
        <v>0.44146511121149173</v>
      </c>
      <c r="EB18" s="226" t="str">
        <f>$B18</f>
        <v>Peatland Protection</v>
      </c>
      <c r="EC18" s="313">
        <f>'Discrete Solution'!EC18</f>
        <v>0</v>
      </c>
      <c r="ED18" s="315">
        <f>'Discrete Solution'!ED18</f>
        <v>0</v>
      </c>
      <c r="EE18" s="313">
        <f>'Discrete Solution'!EE18</f>
        <v>1.4160598016804417E-2</v>
      </c>
      <c r="EF18" s="313">
        <f>'Discrete Solution'!EF18</f>
        <v>1.4160598016804417E-2</v>
      </c>
      <c r="EG18" s="315">
        <f>'Discrete Solution'!EG18</f>
        <v>3.1681951293804151</v>
      </c>
      <c r="EH18" s="226" t="str">
        <f>$B18</f>
        <v>Peatland Protection</v>
      </c>
      <c r="EI18" s="313">
        <f>'Discrete Solution'!EI18</f>
        <v>0</v>
      </c>
      <c r="EJ18" s="315">
        <f>'Discrete Solution'!EJ18</f>
        <v>0</v>
      </c>
      <c r="EK18" s="313">
        <f>'Discrete Solution'!EK18</f>
        <v>1.4160598016804417E-2</v>
      </c>
      <c r="EL18" s="313">
        <f>'Discrete Solution'!EL18</f>
        <v>1.4160598016804417E-2</v>
      </c>
      <c r="EM18" s="315">
        <f>'Discrete Solution'!EM18</f>
        <v>1.0486065711877661</v>
      </c>
      <c r="EN18" s="226" t="str">
        <f>$B18</f>
        <v>Peatland Protection</v>
      </c>
      <c r="EO18" s="313">
        <f>'Discrete Solution'!EO18</f>
        <v>0</v>
      </c>
      <c r="EP18" s="315">
        <f>'Discrete Solution'!EP18</f>
        <v>0</v>
      </c>
      <c r="EQ18" s="313">
        <f>'Discrete Solution'!EQ18</f>
        <v>1.4160598016804417E-2</v>
      </c>
      <c r="ER18" s="313">
        <f>'Discrete Solution'!ER18</f>
        <v>1.4160598016804417E-2</v>
      </c>
      <c r="ES18" s="315">
        <f>'Discrete Solution'!ES18</f>
        <v>0.42682776834125558</v>
      </c>
      <c r="ET18" s="226" t="str">
        <f>$B18</f>
        <v>Peatland Protection</v>
      </c>
      <c r="EU18" s="313"/>
      <c r="EV18" s="315"/>
      <c r="EW18" s="313"/>
      <c r="EX18" s="313"/>
      <c r="EY18" s="315"/>
      <c r="EZ18" s="226" t="str">
        <f>$B18</f>
        <v>Peatland Protection</v>
      </c>
      <c r="FA18" s="313"/>
      <c r="FB18" s="315"/>
      <c r="FC18" s="313"/>
      <c r="FD18" s="313"/>
      <c r="FE18" s="315"/>
      <c r="FF18" s="226" t="str">
        <f>$B18</f>
        <v>Peatland Protection</v>
      </c>
      <c r="FG18" s="313"/>
      <c r="FH18" s="315"/>
      <c r="FI18" s="313"/>
      <c r="FJ18" s="313"/>
      <c r="FK18" s="315"/>
      <c r="FL18" s="226" t="str">
        <f>$B18</f>
        <v>Peatland Protection</v>
      </c>
      <c r="FM18" s="313"/>
      <c r="FN18" s="315"/>
      <c r="FO18" s="313"/>
      <c r="FP18" s="313"/>
      <c r="FQ18" s="315"/>
      <c r="FR18" s="176">
        <f t="shared" ref="FR18:FR46" si="2">SUM(ED18+EJ18+EP18+EV18+FB18+FH18+FN18)+SUM(EG18+EM18+ES18+EY18+FE18+FK18+FQ18)</f>
        <v>4.6436294689094373</v>
      </c>
      <c r="FS18" s="34"/>
      <c r="FT18" s="34"/>
      <c r="FU18" s="34"/>
      <c r="FV18" s="33"/>
      <c r="FW18" s="37"/>
    </row>
    <row r="19" spans="1:179" ht="12.6" customHeight="1">
      <c r="A19" s="324"/>
      <c r="B19" s="222" t="s">
        <v>550</v>
      </c>
      <c r="C19" s="226" t="str">
        <f>$B19</f>
        <v>Mangrove Protection</v>
      </c>
      <c r="D19" s="313">
        <f>'Discrete Solution'!D19</f>
        <v>8.083938191413649E-4</v>
      </c>
      <c r="E19" s="54">
        <f>'Discrete Solution'!E19</f>
        <v>0.73964768459566177</v>
      </c>
      <c r="F19" s="313">
        <f>'Discrete Solution'!F19</f>
        <v>2.5111371401152316E-3</v>
      </c>
      <c r="G19" s="55">
        <f>'Discrete Solution'!G19</f>
        <v>3.3195309592565963E-3</v>
      </c>
      <c r="H19" s="56">
        <f>'Discrete Solution'!H19</f>
        <v>2.2975890307538394</v>
      </c>
      <c r="I19" s="226" t="str">
        <f>$B19</f>
        <v>Mangrove Protection</v>
      </c>
      <c r="J19" s="313">
        <f>'Discrete Solution'!J19</f>
        <v>8.083938191413649E-4</v>
      </c>
      <c r="K19" s="54">
        <f>'Discrete Solution'!K19</f>
        <v>0.14829358834492939</v>
      </c>
      <c r="L19" s="313">
        <f>'Discrete Solution'!L19</f>
        <v>2.5111371401152316E-3</v>
      </c>
      <c r="M19" s="55">
        <f>'Discrete Solution'!M19</f>
        <v>3.3195309592565963E-3</v>
      </c>
      <c r="N19" s="56">
        <f>'Discrete Solution'!N19</f>
        <v>0.46064866964153756</v>
      </c>
      <c r="O19" s="226" t="str">
        <f>$B19</f>
        <v>Mangrove Protection</v>
      </c>
      <c r="P19" s="313">
        <f>'Discrete Solution'!P19</f>
        <v>8.083938191413649E-4</v>
      </c>
      <c r="Q19" s="54">
        <f>'Discrete Solution'!Q19</f>
        <v>0.18539206039274236</v>
      </c>
      <c r="R19" s="313">
        <f>'Discrete Solution'!R19</f>
        <v>2.5111371401152316E-3</v>
      </c>
      <c r="S19" s="55">
        <f>'Discrete Solution'!S19</f>
        <v>3.3195309592565963E-3</v>
      </c>
      <c r="T19" s="56">
        <f>'Discrete Solution'!T19</f>
        <v>0.57588872813151837</v>
      </c>
      <c r="U19" s="226" t="str">
        <f>$B19</f>
        <v>Mangrove Protection</v>
      </c>
      <c r="V19" s="313"/>
      <c r="W19" s="315"/>
      <c r="X19" s="313"/>
      <c r="Y19" s="313"/>
      <c r="Z19" s="315"/>
      <c r="AA19" s="226" t="str">
        <f>$B19</f>
        <v>Mangrove Protection</v>
      </c>
      <c r="AB19" s="313"/>
      <c r="AC19" s="315"/>
      <c r="AD19" s="313"/>
      <c r="AE19" s="313"/>
      <c r="AF19" s="315"/>
      <c r="AG19" s="226" t="str">
        <f>$B19</f>
        <v>Mangrove Protection</v>
      </c>
      <c r="AH19" s="313"/>
      <c r="AI19" s="315"/>
      <c r="AJ19" s="313"/>
      <c r="AK19" s="313"/>
      <c r="AL19" s="315"/>
      <c r="AM19" s="226" t="str">
        <f>$B19</f>
        <v>Mangrove Protection</v>
      </c>
      <c r="AN19" s="313"/>
      <c r="AO19" s="315"/>
      <c r="AP19" s="313"/>
      <c r="AQ19" s="313"/>
      <c r="AR19" s="315"/>
      <c r="AS19" s="176">
        <f t="shared" ref="AS19:AS46" si="3">SUM(E19+K19+Q19+W19+AC19+AI19+AO19)+SUM(H19+N19+T19+Z19+AF19+AL19+AR19)</f>
        <v>4.4074597618602285</v>
      </c>
      <c r="AT19" s="226" t="str">
        <f>$B19</f>
        <v>Mangrove Protection</v>
      </c>
      <c r="AU19" s="313"/>
      <c r="AV19" s="315"/>
      <c r="AW19" s="313"/>
      <c r="AX19" s="313"/>
      <c r="AY19" s="315"/>
      <c r="AZ19" s="226" t="str">
        <f>$B19</f>
        <v>Mangrove Protection</v>
      </c>
      <c r="BA19" s="313"/>
      <c r="BB19" s="315"/>
      <c r="BC19" s="313"/>
      <c r="BD19" s="313"/>
      <c r="BE19" s="315"/>
      <c r="BF19" s="226" t="str">
        <f>$B19</f>
        <v>Mangrove Protection</v>
      </c>
      <c r="BG19" s="313"/>
      <c r="BH19" s="315"/>
      <c r="BI19" s="313"/>
      <c r="BJ19" s="313"/>
      <c r="BK19" s="315"/>
      <c r="BL19" s="226" t="str">
        <f>$B19</f>
        <v>Mangrove Protection</v>
      </c>
      <c r="BM19" s="313"/>
      <c r="BN19" s="315"/>
      <c r="BO19" s="313"/>
      <c r="BP19" s="313"/>
      <c r="BQ19" s="315"/>
      <c r="BR19" s="226" t="str">
        <f>$B19</f>
        <v>Mangrove Protection</v>
      </c>
      <c r="BS19" s="313"/>
      <c r="BT19" s="315"/>
      <c r="BU19" s="313"/>
      <c r="BV19" s="313"/>
      <c r="BW19" s="315"/>
      <c r="BX19" s="226" t="str">
        <f>$B19</f>
        <v>Mangrove Protection</v>
      </c>
      <c r="BY19" s="313"/>
      <c r="BZ19" s="315"/>
      <c r="CA19" s="313"/>
      <c r="CB19" s="313"/>
      <c r="CC19" s="315"/>
      <c r="CD19" s="226" t="str">
        <f>$B19</f>
        <v>Mangrove Protection</v>
      </c>
      <c r="CE19" s="313"/>
      <c r="CF19" s="315"/>
      <c r="CG19" s="313"/>
      <c r="CH19" s="313"/>
      <c r="CI19" s="315"/>
      <c r="CJ19" s="176">
        <f t="shared" si="0"/>
        <v>0</v>
      </c>
      <c r="CK19" s="226" t="str">
        <f>$B19</f>
        <v>Mangrove Protection</v>
      </c>
      <c r="CL19" s="313"/>
      <c r="CM19" s="315"/>
      <c r="CN19" s="313"/>
      <c r="CO19" s="313"/>
      <c r="CP19" s="315"/>
      <c r="CQ19" s="226" t="str">
        <f>$B19</f>
        <v>Mangrove Protection</v>
      </c>
      <c r="CR19" s="313"/>
      <c r="CS19" s="315"/>
      <c r="CT19" s="313"/>
      <c r="CU19" s="313"/>
      <c r="CV19" s="315"/>
      <c r="CW19" s="226" t="str">
        <f>$B19</f>
        <v>Mangrove Protection</v>
      </c>
      <c r="CX19" s="313"/>
      <c r="CY19" s="315"/>
      <c r="CZ19" s="313"/>
      <c r="DA19" s="313"/>
      <c r="DB19" s="315"/>
      <c r="DC19" s="226" t="str">
        <f>$B19</f>
        <v>Mangrove Protection</v>
      </c>
      <c r="DD19" s="313"/>
      <c r="DE19" s="315"/>
      <c r="DF19" s="313"/>
      <c r="DG19" s="313"/>
      <c r="DH19" s="315"/>
      <c r="DI19" s="226" t="str">
        <f>$B19</f>
        <v>Mangrove Protection</v>
      </c>
      <c r="DJ19" s="313"/>
      <c r="DK19" s="315"/>
      <c r="DL19" s="313"/>
      <c r="DM19" s="313"/>
      <c r="DN19" s="315"/>
      <c r="DO19" s="226" t="str">
        <f>$B19</f>
        <v>Mangrove Protection</v>
      </c>
      <c r="DP19" s="313"/>
      <c r="DQ19" s="315"/>
      <c r="DR19" s="313"/>
      <c r="DS19" s="313"/>
      <c r="DT19" s="315"/>
      <c r="DU19" s="226" t="str">
        <f>$B19</f>
        <v>Mangrove Protection</v>
      </c>
      <c r="DV19" s="313"/>
      <c r="DW19" s="315"/>
      <c r="DX19" s="313"/>
      <c r="DY19" s="313"/>
      <c r="DZ19" s="315"/>
      <c r="EA19" s="176">
        <f t="shared" si="1"/>
        <v>0</v>
      </c>
      <c r="EB19" s="226" t="str">
        <f>$B19</f>
        <v>Mangrove Protection</v>
      </c>
      <c r="EC19" s="313"/>
      <c r="ED19" s="315"/>
      <c r="EE19" s="313"/>
      <c r="EF19" s="313"/>
      <c r="EG19" s="315"/>
      <c r="EH19" s="226" t="str">
        <f>$B19</f>
        <v>Mangrove Protection</v>
      </c>
      <c r="EI19" s="313"/>
      <c r="EJ19" s="315"/>
      <c r="EK19" s="313"/>
      <c r="EL19" s="313"/>
      <c r="EM19" s="315"/>
      <c r="EN19" s="226" t="str">
        <f>$B19</f>
        <v>Mangrove Protection</v>
      </c>
      <c r="EO19" s="313"/>
      <c r="EP19" s="315"/>
      <c r="EQ19" s="313"/>
      <c r="ER19" s="313"/>
      <c r="ES19" s="315"/>
      <c r="ET19" s="226" t="str">
        <f>$B19</f>
        <v>Mangrove Protection</v>
      </c>
      <c r="EU19" s="313"/>
      <c r="EV19" s="315"/>
      <c r="EW19" s="313"/>
      <c r="EX19" s="313"/>
      <c r="EY19" s="315"/>
      <c r="EZ19" s="226" t="str">
        <f>$B19</f>
        <v>Mangrove Protection</v>
      </c>
      <c r="FA19" s="313"/>
      <c r="FB19" s="315"/>
      <c r="FC19" s="313"/>
      <c r="FD19" s="313"/>
      <c r="FE19" s="315"/>
      <c r="FF19" s="226" t="str">
        <f>$B19</f>
        <v>Mangrove Protection</v>
      </c>
      <c r="FG19" s="313"/>
      <c r="FH19" s="315"/>
      <c r="FI19" s="313"/>
      <c r="FJ19" s="313"/>
      <c r="FK19" s="315"/>
      <c r="FL19" s="226" t="str">
        <f>$B19</f>
        <v>Mangrove Protection</v>
      </c>
      <c r="FM19" s="313"/>
      <c r="FN19" s="315"/>
      <c r="FO19" s="313"/>
      <c r="FP19" s="313"/>
      <c r="FQ19" s="315"/>
      <c r="FR19" s="176">
        <f t="shared" si="2"/>
        <v>0</v>
      </c>
      <c r="FS19" s="34"/>
      <c r="FT19" s="34"/>
      <c r="FU19" s="34"/>
      <c r="FV19" s="33"/>
      <c r="FW19" s="37"/>
    </row>
    <row r="20" spans="1:179" ht="12.6" customHeight="1">
      <c r="A20" s="809"/>
      <c r="B20" s="222" t="s">
        <v>79</v>
      </c>
      <c r="C20" s="226" t="str">
        <f t="shared" ref="C20:C45" si="4">$B20</f>
        <v>IP Forest Management</v>
      </c>
      <c r="D20" s="313">
        <f>'Discrete Solution'!D20</f>
        <v>0.25029886869146217</v>
      </c>
      <c r="E20" s="54">
        <f>'Discrete Solution'!E20</f>
        <v>229.01335252809389</v>
      </c>
      <c r="F20" s="313">
        <f>'Discrete Solution'!F20</f>
        <v>0.18470032122909572</v>
      </c>
      <c r="G20" s="55">
        <f>'Discrete Solution'!G20</f>
        <v>0.43499918992055786</v>
      </c>
      <c r="H20" s="56">
        <f>'Discrete Solution'!H20</f>
        <v>168.99333184694461</v>
      </c>
      <c r="I20" s="226" t="str">
        <f t="shared" ref="I20:I46" si="5">$B20</f>
        <v>IP Forest Management</v>
      </c>
      <c r="J20" s="313">
        <f>'Discrete Solution'!J20</f>
        <v>0.25029886869146217</v>
      </c>
      <c r="K20" s="54">
        <f>'Discrete Solution'!K20</f>
        <v>45.915389897906188</v>
      </c>
      <c r="L20" s="313">
        <f>'Discrete Solution'!L20</f>
        <v>0.18470032122909572</v>
      </c>
      <c r="M20" s="55">
        <f>'Discrete Solution'!M20</f>
        <v>0.43499918992055786</v>
      </c>
      <c r="N20" s="56">
        <f>'Discrete Solution'!N20</f>
        <v>33.881844164290968</v>
      </c>
      <c r="O20" s="226" t="str">
        <f t="shared" ref="O20:O46" si="6">$B20</f>
        <v>IP Forest Management</v>
      </c>
      <c r="P20" s="313">
        <f>'Discrete Solution'!P20</f>
        <v>0.25029886869146217</v>
      </c>
      <c r="Q20" s="54">
        <f>'Discrete Solution'!Q20</f>
        <v>57.402001205266536</v>
      </c>
      <c r="R20" s="313">
        <f>'Discrete Solution'!R20</f>
        <v>0.18470032122909572</v>
      </c>
      <c r="S20" s="55">
        <f>'Discrete Solution'!S20</f>
        <v>0.43499918992055786</v>
      </c>
      <c r="T20" s="56">
        <f>'Discrete Solution'!T20</f>
        <v>42.358034286102686</v>
      </c>
      <c r="U20" s="226" t="str">
        <f t="shared" ref="U20:U46" si="7">$B20</f>
        <v>IP Forest Management</v>
      </c>
      <c r="V20" s="313"/>
      <c r="W20" s="315"/>
      <c r="X20" s="313"/>
      <c r="Y20" s="313"/>
      <c r="Z20" s="315"/>
      <c r="AA20" s="226" t="str">
        <f t="shared" ref="AA20:AA46" si="8">$B20</f>
        <v>IP Forest Management</v>
      </c>
      <c r="AB20" s="313"/>
      <c r="AC20" s="315"/>
      <c r="AD20" s="313"/>
      <c r="AE20" s="313"/>
      <c r="AF20" s="315"/>
      <c r="AG20" s="226" t="str">
        <f t="shared" ref="AG20:AG46" si="9">$B20</f>
        <v>IP Forest Management</v>
      </c>
      <c r="AH20" s="313"/>
      <c r="AI20" s="315"/>
      <c r="AJ20" s="313"/>
      <c r="AK20" s="313"/>
      <c r="AL20" s="315"/>
      <c r="AM20" s="226" t="str">
        <f t="shared" ref="AM20:AM46" si="10">$B20</f>
        <v>IP Forest Management</v>
      </c>
      <c r="AN20" s="313"/>
      <c r="AO20" s="315"/>
      <c r="AP20" s="313"/>
      <c r="AQ20" s="313"/>
      <c r="AR20" s="315"/>
      <c r="AS20" s="176">
        <f t="shared" si="3"/>
        <v>577.56395392860486</v>
      </c>
      <c r="AT20" s="226" t="str">
        <f t="shared" ref="AT20:AT46" si="11">$B20</f>
        <v>IP Forest Management</v>
      </c>
      <c r="AU20" s="313"/>
      <c r="AV20" s="315"/>
      <c r="AW20" s="313"/>
      <c r="AX20" s="313"/>
      <c r="AY20" s="315"/>
      <c r="AZ20" s="226" t="str">
        <f t="shared" ref="AZ20:AZ46" si="12">$B20</f>
        <v>IP Forest Management</v>
      </c>
      <c r="BA20" s="313"/>
      <c r="BB20" s="315"/>
      <c r="BC20" s="313"/>
      <c r="BD20" s="313"/>
      <c r="BE20" s="315"/>
      <c r="BF20" s="226" t="str">
        <f t="shared" ref="BF20:BF46" si="13">$B20</f>
        <v>IP Forest Management</v>
      </c>
      <c r="BG20" s="313"/>
      <c r="BH20" s="315"/>
      <c r="BI20" s="313"/>
      <c r="BJ20" s="313"/>
      <c r="BK20" s="315"/>
      <c r="BL20" s="226" t="str">
        <f t="shared" ref="BL20:BL46" si="14">$B20</f>
        <v>IP Forest Management</v>
      </c>
      <c r="BM20" s="313"/>
      <c r="BN20" s="315"/>
      <c r="BO20" s="313"/>
      <c r="BP20" s="313"/>
      <c r="BQ20" s="315"/>
      <c r="BR20" s="226" t="str">
        <f t="shared" ref="BR20:BR46" si="15">$B20</f>
        <v>IP Forest Management</v>
      </c>
      <c r="BS20" s="313"/>
      <c r="BT20" s="315"/>
      <c r="BU20" s="313"/>
      <c r="BV20" s="313"/>
      <c r="BW20" s="315"/>
      <c r="BX20" s="226" t="str">
        <f t="shared" ref="BX20:BX46" si="16">$B20</f>
        <v>IP Forest Management</v>
      </c>
      <c r="BY20" s="313"/>
      <c r="BZ20" s="315"/>
      <c r="CA20" s="313"/>
      <c r="CB20" s="313"/>
      <c r="CC20" s="315"/>
      <c r="CD20" s="226" t="str">
        <f t="shared" ref="CD20:CD46" si="17">$B20</f>
        <v>IP Forest Management</v>
      </c>
      <c r="CE20" s="313"/>
      <c r="CF20" s="315"/>
      <c r="CG20" s="313"/>
      <c r="CH20" s="313"/>
      <c r="CI20" s="315"/>
      <c r="CJ20" s="176">
        <f t="shared" si="0"/>
        <v>0</v>
      </c>
      <c r="CK20" s="226" t="str">
        <f t="shared" ref="CK20:CK46" si="18">$B20</f>
        <v>IP Forest Management</v>
      </c>
      <c r="CL20" s="313"/>
      <c r="CM20" s="315"/>
      <c r="CN20" s="313"/>
      <c r="CO20" s="313"/>
      <c r="CP20" s="315"/>
      <c r="CQ20" s="226" t="str">
        <f t="shared" ref="CQ20:CQ46" si="19">$B20</f>
        <v>IP Forest Management</v>
      </c>
      <c r="CR20" s="313"/>
      <c r="CS20" s="315"/>
      <c r="CT20" s="313"/>
      <c r="CU20" s="313"/>
      <c r="CV20" s="315"/>
      <c r="CW20" s="226" t="str">
        <f t="shared" ref="CW20:CW46" si="20">$B20</f>
        <v>IP Forest Management</v>
      </c>
      <c r="CX20" s="313"/>
      <c r="CY20" s="315"/>
      <c r="CZ20" s="313"/>
      <c r="DA20" s="313"/>
      <c r="DB20" s="315"/>
      <c r="DC20" s="226" t="str">
        <f t="shared" ref="DC20:DC46" si="21">$B20</f>
        <v>IP Forest Management</v>
      </c>
      <c r="DD20" s="313"/>
      <c r="DE20" s="315"/>
      <c r="DF20" s="313"/>
      <c r="DG20" s="313"/>
      <c r="DH20" s="315"/>
      <c r="DI20" s="226" t="str">
        <f t="shared" ref="DI20:DI46" si="22">$B20</f>
        <v>IP Forest Management</v>
      </c>
      <c r="DJ20" s="313"/>
      <c r="DK20" s="315"/>
      <c r="DL20" s="313"/>
      <c r="DM20" s="313"/>
      <c r="DN20" s="315"/>
      <c r="DO20" s="226" t="str">
        <f t="shared" ref="DO20:DO46" si="23">$B20</f>
        <v>IP Forest Management</v>
      </c>
      <c r="DP20" s="313"/>
      <c r="DQ20" s="315"/>
      <c r="DR20" s="313"/>
      <c r="DS20" s="313"/>
      <c r="DT20" s="315"/>
      <c r="DU20" s="226" t="str">
        <f t="shared" ref="DU20:DU46" si="24">$B20</f>
        <v>IP Forest Management</v>
      </c>
      <c r="DV20" s="313"/>
      <c r="DW20" s="315"/>
      <c r="DX20" s="313"/>
      <c r="DY20" s="313"/>
      <c r="DZ20" s="315"/>
      <c r="EA20" s="176">
        <f t="shared" si="1"/>
        <v>0</v>
      </c>
      <c r="EB20" s="226" t="str">
        <f t="shared" ref="EB20:EB46" si="25">$B20</f>
        <v>IP Forest Management</v>
      </c>
      <c r="EC20" s="313"/>
      <c r="ED20" s="315"/>
      <c r="EE20" s="313"/>
      <c r="EF20" s="313"/>
      <c r="EG20" s="315"/>
      <c r="EH20" s="226" t="str">
        <f t="shared" ref="EH20:EH46" si="26">$B20</f>
        <v>IP Forest Management</v>
      </c>
      <c r="EI20" s="313"/>
      <c r="EJ20" s="315"/>
      <c r="EK20" s="313"/>
      <c r="EL20" s="313"/>
      <c r="EM20" s="315"/>
      <c r="EN20" s="226" t="str">
        <f t="shared" ref="EN20:EN46" si="27">$B20</f>
        <v>IP Forest Management</v>
      </c>
      <c r="EO20" s="313"/>
      <c r="EP20" s="315"/>
      <c r="EQ20" s="313"/>
      <c r="ER20" s="313"/>
      <c r="ES20" s="315"/>
      <c r="ET20" s="226" t="str">
        <f t="shared" ref="ET20:ET46" si="28">$B20</f>
        <v>IP Forest Management</v>
      </c>
      <c r="EU20" s="313"/>
      <c r="EV20" s="315"/>
      <c r="EW20" s="313"/>
      <c r="EX20" s="313"/>
      <c r="EY20" s="315"/>
      <c r="EZ20" s="226" t="str">
        <f t="shared" ref="EZ20:EZ46" si="29">$B20</f>
        <v>IP Forest Management</v>
      </c>
      <c r="FA20" s="313"/>
      <c r="FB20" s="315"/>
      <c r="FC20" s="313"/>
      <c r="FD20" s="313"/>
      <c r="FE20" s="315"/>
      <c r="FF20" s="226" t="str">
        <f t="shared" ref="FF20:FF46" si="30">$B20</f>
        <v>IP Forest Management</v>
      </c>
      <c r="FG20" s="313"/>
      <c r="FH20" s="315"/>
      <c r="FI20" s="313"/>
      <c r="FJ20" s="313"/>
      <c r="FK20" s="315"/>
      <c r="FL20" s="226" t="str">
        <f t="shared" ref="FL20:FL46" si="31">$B20</f>
        <v>IP Forest Management</v>
      </c>
      <c r="FM20" s="313"/>
      <c r="FN20" s="315"/>
      <c r="FO20" s="313"/>
      <c r="FP20" s="313"/>
      <c r="FQ20" s="315"/>
      <c r="FR20" s="176">
        <f t="shared" si="2"/>
        <v>0</v>
      </c>
      <c r="FS20" s="34"/>
      <c r="FT20" s="34"/>
      <c r="FU20" s="34"/>
      <c r="FV20" s="33"/>
      <c r="FW20" s="37"/>
    </row>
    <row r="21" spans="1:179" ht="12.6" customHeight="1">
      <c r="A21" s="809" t="s">
        <v>70</v>
      </c>
      <c r="B21" s="222" t="s">
        <v>80</v>
      </c>
      <c r="C21" s="226" t="str">
        <f t="shared" ref="C21:C30" si="32">$B21</f>
        <v>Forest Protection</v>
      </c>
      <c r="D21" s="313">
        <f>'Discrete Solution'!D21</f>
        <v>0.3310112786363737</v>
      </c>
      <c r="E21" s="54">
        <f>'Discrete Solution'!E21</f>
        <v>302.86194676561377</v>
      </c>
      <c r="F21" s="313">
        <v>0</v>
      </c>
      <c r="G21" s="55">
        <f>'Discrete Solution'!G21</f>
        <v>0.45706708519589767</v>
      </c>
      <c r="H21" s="56">
        <f>'Discrete Solution'!H21</f>
        <v>115.33597022132363</v>
      </c>
      <c r="I21" s="226" t="str">
        <f t="shared" si="5"/>
        <v>Forest Protection</v>
      </c>
      <c r="J21" s="313">
        <f>'Discrete Solution'!J21</f>
        <v>0.3310112786363737</v>
      </c>
      <c r="K21" s="54">
        <f>'Discrete Solution'!K21</f>
        <v>60.72145670753482</v>
      </c>
      <c r="L21" s="313">
        <v>0</v>
      </c>
      <c r="M21" s="55">
        <f>'Discrete Solution'!M21</f>
        <v>0.45706708519589767</v>
      </c>
      <c r="N21" s="56">
        <f>'Discrete Solution'!N21</f>
        <v>23.123961915346094</v>
      </c>
      <c r="O21" s="226" t="str">
        <f t="shared" si="6"/>
        <v>Forest Protection</v>
      </c>
      <c r="P21" s="313">
        <f>'Discrete Solution'!P21</f>
        <v>0.3310112786363737</v>
      </c>
      <c r="Q21" s="54">
        <f>'Discrete Solution'!Q21</f>
        <v>75.912088275012096</v>
      </c>
      <c r="R21" s="313">
        <v>0</v>
      </c>
      <c r="S21" s="55">
        <f>'Discrete Solution'!S21</f>
        <v>0.45706708519589767</v>
      </c>
      <c r="T21" s="56">
        <f>'Discrete Solution'!T21</f>
        <v>28.908862424704434</v>
      </c>
      <c r="U21" s="226" t="str">
        <f t="shared" si="7"/>
        <v>Forest Protection</v>
      </c>
      <c r="V21" s="313"/>
      <c r="W21" s="315"/>
      <c r="X21" s="313"/>
      <c r="Y21" s="313"/>
      <c r="Z21" s="315"/>
      <c r="AA21" s="226" t="str">
        <f t="shared" si="8"/>
        <v>Forest Protection</v>
      </c>
      <c r="AB21" s="313"/>
      <c r="AC21" s="315"/>
      <c r="AD21" s="313"/>
      <c r="AE21" s="313"/>
      <c r="AF21" s="315"/>
      <c r="AG21" s="226" t="str">
        <f t="shared" si="9"/>
        <v>Forest Protection</v>
      </c>
      <c r="AH21" s="313"/>
      <c r="AI21" s="315"/>
      <c r="AJ21" s="313"/>
      <c r="AK21" s="313"/>
      <c r="AL21" s="315"/>
      <c r="AM21" s="226" t="str">
        <f t="shared" si="10"/>
        <v>Forest Protection</v>
      </c>
      <c r="AN21" s="313"/>
      <c r="AO21" s="315"/>
      <c r="AP21" s="313"/>
      <c r="AQ21" s="313"/>
      <c r="AR21" s="315"/>
      <c r="AS21" s="176">
        <f t="shared" si="3"/>
        <v>606.8642863095348</v>
      </c>
      <c r="AT21" s="226" t="str">
        <f t="shared" si="11"/>
        <v>Forest Protection</v>
      </c>
      <c r="AU21" s="313"/>
      <c r="AV21" s="315"/>
      <c r="AW21" s="313"/>
      <c r="AX21" s="313"/>
      <c r="AY21" s="315"/>
      <c r="AZ21" s="226" t="str">
        <f t="shared" si="12"/>
        <v>Forest Protection</v>
      </c>
      <c r="BA21" s="313"/>
      <c r="BB21" s="315"/>
      <c r="BC21" s="313"/>
      <c r="BD21" s="313"/>
      <c r="BE21" s="315"/>
      <c r="BF21" s="226" t="str">
        <f t="shared" si="13"/>
        <v>Forest Protection</v>
      </c>
      <c r="BG21" s="313"/>
      <c r="BH21" s="315"/>
      <c r="BI21" s="313"/>
      <c r="BJ21" s="313"/>
      <c r="BK21" s="315"/>
      <c r="BL21" s="226" t="str">
        <f t="shared" si="14"/>
        <v>Forest Protection</v>
      </c>
      <c r="BM21" s="313"/>
      <c r="BN21" s="315"/>
      <c r="BO21" s="313"/>
      <c r="BP21" s="313"/>
      <c r="BQ21" s="315"/>
      <c r="BR21" s="226" t="str">
        <f t="shared" si="15"/>
        <v>Forest Protection</v>
      </c>
      <c r="BS21" s="313"/>
      <c r="BT21" s="315"/>
      <c r="BU21" s="313"/>
      <c r="BV21" s="313"/>
      <c r="BW21" s="315"/>
      <c r="BX21" s="226" t="str">
        <f t="shared" si="16"/>
        <v>Forest Protection</v>
      </c>
      <c r="BY21" s="313"/>
      <c r="BZ21" s="315"/>
      <c r="CA21" s="313"/>
      <c r="CB21" s="313"/>
      <c r="CC21" s="315"/>
      <c r="CD21" s="226" t="str">
        <f t="shared" si="17"/>
        <v>Forest Protection</v>
      </c>
      <c r="CE21" s="313"/>
      <c r="CF21" s="315"/>
      <c r="CG21" s="313"/>
      <c r="CH21" s="313"/>
      <c r="CI21" s="315"/>
      <c r="CJ21" s="176">
        <f t="shared" si="0"/>
        <v>0</v>
      </c>
      <c r="CK21" s="226" t="str">
        <f t="shared" si="18"/>
        <v>Forest Protection</v>
      </c>
      <c r="CL21" s="313"/>
      <c r="CM21" s="315"/>
      <c r="CN21" s="313"/>
      <c r="CO21" s="313"/>
      <c r="CP21" s="315"/>
      <c r="CQ21" s="226" t="str">
        <f t="shared" si="19"/>
        <v>Forest Protection</v>
      </c>
      <c r="CR21" s="313"/>
      <c r="CS21" s="315"/>
      <c r="CT21" s="313"/>
      <c r="CU21" s="313"/>
      <c r="CV21" s="315"/>
      <c r="CW21" s="226" t="str">
        <f t="shared" si="20"/>
        <v>Forest Protection</v>
      </c>
      <c r="CX21" s="313"/>
      <c r="CY21" s="315"/>
      <c r="CZ21" s="313"/>
      <c r="DA21" s="313"/>
      <c r="DB21" s="315"/>
      <c r="DC21" s="226" t="str">
        <f t="shared" si="21"/>
        <v>Forest Protection</v>
      </c>
      <c r="DD21" s="313"/>
      <c r="DE21" s="315"/>
      <c r="DF21" s="313"/>
      <c r="DG21" s="313"/>
      <c r="DH21" s="315"/>
      <c r="DI21" s="226" t="str">
        <f t="shared" si="22"/>
        <v>Forest Protection</v>
      </c>
      <c r="DJ21" s="313"/>
      <c r="DK21" s="315"/>
      <c r="DL21" s="313"/>
      <c r="DM21" s="313"/>
      <c r="DN21" s="315"/>
      <c r="DO21" s="226" t="str">
        <f t="shared" si="23"/>
        <v>Forest Protection</v>
      </c>
      <c r="DP21" s="313"/>
      <c r="DQ21" s="315"/>
      <c r="DR21" s="313"/>
      <c r="DS21" s="313"/>
      <c r="DT21" s="315"/>
      <c r="DU21" s="226" t="str">
        <f t="shared" si="24"/>
        <v>Forest Protection</v>
      </c>
      <c r="DV21" s="313"/>
      <c r="DW21" s="315"/>
      <c r="DX21" s="313"/>
      <c r="DY21" s="313"/>
      <c r="DZ21" s="315"/>
      <c r="EA21" s="176">
        <f t="shared" si="1"/>
        <v>0</v>
      </c>
      <c r="EB21" s="226" t="str">
        <f t="shared" si="25"/>
        <v>Forest Protection</v>
      </c>
      <c r="EC21" s="313"/>
      <c r="ED21" s="315"/>
      <c r="EE21" s="313"/>
      <c r="EF21" s="313"/>
      <c r="EG21" s="315"/>
      <c r="EH21" s="226" t="str">
        <f t="shared" si="26"/>
        <v>Forest Protection</v>
      </c>
      <c r="EI21" s="313"/>
      <c r="EJ21" s="315"/>
      <c r="EK21" s="313"/>
      <c r="EL21" s="313"/>
      <c r="EM21" s="315"/>
      <c r="EN21" s="226" t="str">
        <f t="shared" si="27"/>
        <v>Forest Protection</v>
      </c>
      <c r="EO21" s="313"/>
      <c r="EP21" s="315"/>
      <c r="EQ21" s="313"/>
      <c r="ER21" s="313"/>
      <c r="ES21" s="315"/>
      <c r="ET21" s="226" t="str">
        <f t="shared" si="28"/>
        <v>Forest Protection</v>
      </c>
      <c r="EU21" s="313"/>
      <c r="EV21" s="315"/>
      <c r="EW21" s="313"/>
      <c r="EX21" s="313"/>
      <c r="EY21" s="315"/>
      <c r="EZ21" s="226" t="str">
        <f t="shared" si="29"/>
        <v>Forest Protection</v>
      </c>
      <c r="FA21" s="313"/>
      <c r="FB21" s="315"/>
      <c r="FC21" s="313"/>
      <c r="FD21" s="313"/>
      <c r="FE21" s="315"/>
      <c r="FF21" s="226" t="str">
        <f t="shared" si="30"/>
        <v>Forest Protection</v>
      </c>
      <c r="FG21" s="313"/>
      <c r="FH21" s="315"/>
      <c r="FI21" s="313"/>
      <c r="FJ21" s="313"/>
      <c r="FK21" s="315"/>
      <c r="FL21" s="226" t="str">
        <f t="shared" si="31"/>
        <v>Forest Protection</v>
      </c>
      <c r="FM21" s="313"/>
      <c r="FN21" s="315"/>
      <c r="FO21" s="313"/>
      <c r="FP21" s="313"/>
      <c r="FQ21" s="315"/>
      <c r="FR21" s="176">
        <f t="shared" si="2"/>
        <v>0</v>
      </c>
      <c r="FS21" s="34"/>
      <c r="FT21" s="34"/>
      <c r="FU21" s="34"/>
      <c r="FV21" s="35"/>
      <c r="FW21" s="36"/>
    </row>
    <row r="22" spans="1:179" ht="12.6" customHeight="1">
      <c r="A22" s="324"/>
      <c r="B22" s="195" t="s">
        <v>548</v>
      </c>
      <c r="C22" s="226" t="str">
        <f t="shared" si="32"/>
        <v>Sustainable Forest Management</v>
      </c>
      <c r="D22" s="313"/>
      <c r="E22" s="54"/>
      <c r="F22" s="313"/>
      <c r="G22" s="55"/>
      <c r="H22" s="56"/>
      <c r="I22" s="226" t="str">
        <f t="shared" si="5"/>
        <v>Sustainable Forest Management</v>
      </c>
      <c r="J22" s="313"/>
      <c r="K22" s="54"/>
      <c r="L22" s="313"/>
      <c r="M22" s="55"/>
      <c r="N22" s="56"/>
      <c r="O22" s="226" t="str">
        <f t="shared" si="6"/>
        <v>Sustainable Forest Management</v>
      </c>
      <c r="P22" s="313"/>
      <c r="Q22" s="54"/>
      <c r="R22" s="313"/>
      <c r="S22" s="55"/>
      <c r="T22" s="56"/>
      <c r="U22" s="226" t="str">
        <f t="shared" si="7"/>
        <v>Sustainable Forest Management</v>
      </c>
      <c r="V22" s="313"/>
      <c r="W22" s="315"/>
      <c r="X22" s="313"/>
      <c r="Y22" s="313"/>
      <c r="Z22" s="315"/>
      <c r="AA22" s="226" t="str">
        <f t="shared" si="8"/>
        <v>Sustainable Forest Management</v>
      </c>
      <c r="AB22" s="313"/>
      <c r="AC22" s="315"/>
      <c r="AD22" s="313"/>
      <c r="AE22" s="313"/>
      <c r="AF22" s="315"/>
      <c r="AG22" s="226" t="str">
        <f t="shared" si="9"/>
        <v>Sustainable Forest Management</v>
      </c>
      <c r="AH22" s="313"/>
      <c r="AI22" s="315"/>
      <c r="AJ22" s="313"/>
      <c r="AK22" s="313"/>
      <c r="AL22" s="315"/>
      <c r="AM22" s="226" t="str">
        <f t="shared" si="10"/>
        <v>Sustainable Forest Management</v>
      </c>
      <c r="AN22" s="313"/>
      <c r="AO22" s="315"/>
      <c r="AP22" s="313"/>
      <c r="AQ22" s="313"/>
      <c r="AR22" s="315"/>
      <c r="AS22" s="176">
        <f t="shared" si="3"/>
        <v>0</v>
      </c>
      <c r="AT22" s="226" t="str">
        <f t="shared" si="11"/>
        <v>Sustainable Forest Management</v>
      </c>
      <c r="AU22" s="313"/>
      <c r="AV22" s="315"/>
      <c r="AW22" s="313"/>
      <c r="AX22" s="313"/>
      <c r="AY22" s="315"/>
      <c r="AZ22" s="226" t="str">
        <f t="shared" si="12"/>
        <v>Sustainable Forest Management</v>
      </c>
      <c r="BA22" s="313"/>
      <c r="BB22" s="315"/>
      <c r="BC22" s="313"/>
      <c r="BD22" s="313"/>
      <c r="BE22" s="315"/>
      <c r="BF22" s="226" t="str">
        <f t="shared" si="13"/>
        <v>Sustainable Forest Management</v>
      </c>
      <c r="BG22" s="313"/>
      <c r="BH22" s="315"/>
      <c r="BI22" s="313"/>
      <c r="BJ22" s="313"/>
      <c r="BK22" s="315"/>
      <c r="BL22" s="226" t="str">
        <f t="shared" si="14"/>
        <v>Sustainable Forest Management</v>
      </c>
      <c r="BM22" s="313"/>
      <c r="BN22" s="315"/>
      <c r="BO22" s="313"/>
      <c r="BP22" s="313"/>
      <c r="BQ22" s="315"/>
      <c r="BR22" s="226" t="str">
        <f t="shared" si="15"/>
        <v>Sustainable Forest Management</v>
      </c>
      <c r="BS22" s="313"/>
      <c r="BT22" s="315"/>
      <c r="BU22" s="313"/>
      <c r="BV22" s="313"/>
      <c r="BW22" s="315"/>
      <c r="BX22" s="226" t="str">
        <f t="shared" si="16"/>
        <v>Sustainable Forest Management</v>
      </c>
      <c r="BY22" s="313"/>
      <c r="BZ22" s="315"/>
      <c r="CA22" s="313"/>
      <c r="CB22" s="313"/>
      <c r="CC22" s="315"/>
      <c r="CD22" s="226" t="str">
        <f t="shared" si="17"/>
        <v>Sustainable Forest Management</v>
      </c>
      <c r="CE22" s="313"/>
      <c r="CF22" s="315"/>
      <c r="CG22" s="313"/>
      <c r="CH22" s="313"/>
      <c r="CI22" s="315"/>
      <c r="CJ22" s="176">
        <f t="shared" si="0"/>
        <v>0</v>
      </c>
      <c r="CK22" s="226" t="str">
        <f t="shared" si="18"/>
        <v>Sustainable Forest Management</v>
      </c>
      <c r="CL22" s="313"/>
      <c r="CM22" s="315"/>
      <c r="CN22" s="313"/>
      <c r="CO22" s="313"/>
      <c r="CP22" s="315"/>
      <c r="CQ22" s="226" t="str">
        <f t="shared" si="19"/>
        <v>Sustainable Forest Management</v>
      </c>
      <c r="CR22" s="313"/>
      <c r="CS22" s="315"/>
      <c r="CT22" s="313"/>
      <c r="CU22" s="313"/>
      <c r="CV22" s="315"/>
      <c r="CW22" s="226" t="str">
        <f t="shared" si="20"/>
        <v>Sustainable Forest Management</v>
      </c>
      <c r="CX22" s="313"/>
      <c r="CY22" s="315"/>
      <c r="CZ22" s="313"/>
      <c r="DA22" s="313"/>
      <c r="DB22" s="315"/>
      <c r="DC22" s="226" t="str">
        <f t="shared" si="21"/>
        <v>Sustainable Forest Management</v>
      </c>
      <c r="DD22" s="313"/>
      <c r="DE22" s="315"/>
      <c r="DF22" s="313"/>
      <c r="DG22" s="313"/>
      <c r="DH22" s="315"/>
      <c r="DI22" s="226" t="str">
        <f t="shared" si="22"/>
        <v>Sustainable Forest Management</v>
      </c>
      <c r="DJ22" s="313"/>
      <c r="DK22" s="315"/>
      <c r="DL22" s="313"/>
      <c r="DM22" s="313"/>
      <c r="DN22" s="315"/>
      <c r="DO22" s="226" t="str">
        <f t="shared" si="23"/>
        <v>Sustainable Forest Management</v>
      </c>
      <c r="DP22" s="313"/>
      <c r="DQ22" s="315"/>
      <c r="DR22" s="313"/>
      <c r="DS22" s="313"/>
      <c r="DT22" s="315"/>
      <c r="DU22" s="226" t="str">
        <f t="shared" si="24"/>
        <v>Sustainable Forest Management</v>
      </c>
      <c r="DV22" s="313"/>
      <c r="DW22" s="315"/>
      <c r="DX22" s="313"/>
      <c r="DY22" s="313"/>
      <c r="DZ22" s="315"/>
      <c r="EA22" s="176">
        <f t="shared" si="1"/>
        <v>0</v>
      </c>
      <c r="EB22" s="226" t="str">
        <f t="shared" si="25"/>
        <v>Sustainable Forest Management</v>
      </c>
      <c r="EC22" s="313"/>
      <c r="ED22" s="315"/>
      <c r="EE22" s="313"/>
      <c r="EF22" s="313"/>
      <c r="EG22" s="315"/>
      <c r="EH22" s="226" t="str">
        <f t="shared" si="26"/>
        <v>Sustainable Forest Management</v>
      </c>
      <c r="EI22" s="313"/>
      <c r="EJ22" s="315"/>
      <c r="EK22" s="313"/>
      <c r="EL22" s="313"/>
      <c r="EM22" s="315"/>
      <c r="EN22" s="226" t="str">
        <f t="shared" si="27"/>
        <v>Sustainable Forest Management</v>
      </c>
      <c r="EO22" s="313"/>
      <c r="EP22" s="315"/>
      <c r="EQ22" s="313"/>
      <c r="ER22" s="313"/>
      <c r="ES22" s="315"/>
      <c r="ET22" s="226" t="str">
        <f t="shared" si="28"/>
        <v>Sustainable Forest Management</v>
      </c>
      <c r="EU22" s="313"/>
      <c r="EV22" s="315"/>
      <c r="EW22" s="313"/>
      <c r="EX22" s="313"/>
      <c r="EY22" s="315"/>
      <c r="EZ22" s="226" t="str">
        <f t="shared" si="29"/>
        <v>Sustainable Forest Management</v>
      </c>
      <c r="FA22" s="313"/>
      <c r="FB22" s="315"/>
      <c r="FC22" s="313"/>
      <c r="FD22" s="313"/>
      <c r="FE22" s="315"/>
      <c r="FF22" s="226" t="str">
        <f t="shared" si="30"/>
        <v>Sustainable Forest Management</v>
      </c>
      <c r="FG22" s="313"/>
      <c r="FH22" s="315"/>
      <c r="FI22" s="313"/>
      <c r="FJ22" s="313"/>
      <c r="FK22" s="315"/>
      <c r="FL22" s="226" t="str">
        <f t="shared" si="31"/>
        <v>Sustainable Forest Management</v>
      </c>
      <c r="FM22" s="313"/>
      <c r="FN22" s="315"/>
      <c r="FO22" s="313"/>
      <c r="FP22" s="313"/>
      <c r="FQ22" s="315"/>
      <c r="FR22" s="176">
        <f t="shared" si="2"/>
        <v>0</v>
      </c>
      <c r="FS22" s="34"/>
      <c r="FT22" s="34"/>
      <c r="FU22" s="34"/>
      <c r="FV22" s="33"/>
      <c r="FW22" s="37"/>
    </row>
    <row r="23" spans="1:179" ht="12.6" customHeight="1">
      <c r="A23" s="324"/>
      <c r="B23" s="195" t="s">
        <v>544</v>
      </c>
      <c r="C23" s="226" t="str">
        <f t="shared" si="32"/>
        <v>Peatland Restoration</v>
      </c>
      <c r="D23" s="313"/>
      <c r="E23" s="54"/>
      <c r="F23" s="313"/>
      <c r="G23" s="55"/>
      <c r="H23" s="56"/>
      <c r="I23" s="226" t="str">
        <f t="shared" si="5"/>
        <v>Peatland Restoration</v>
      </c>
      <c r="J23" s="313"/>
      <c r="K23" s="54"/>
      <c r="L23" s="313"/>
      <c r="M23" s="55"/>
      <c r="N23" s="56"/>
      <c r="O23" s="226" t="str">
        <f t="shared" si="6"/>
        <v>Peatland Restoration</v>
      </c>
      <c r="P23" s="313"/>
      <c r="Q23" s="54"/>
      <c r="R23" s="313"/>
      <c r="S23" s="55"/>
      <c r="T23" s="56"/>
      <c r="U23" s="226" t="str">
        <f t="shared" si="7"/>
        <v>Peatland Restoration</v>
      </c>
      <c r="V23" s="313">
        <f>'Discrete Solution'!V23</f>
        <v>0</v>
      </c>
      <c r="W23" s="315">
        <f>'Discrete Solution'!W23</f>
        <v>0</v>
      </c>
      <c r="X23" s="313">
        <f>'Discrete Solution'!X23</f>
        <v>5.4397887313423193E-3</v>
      </c>
      <c r="Y23" s="313">
        <f>'Discrete Solution'!Y23</f>
        <v>5.4397887313423193E-3</v>
      </c>
      <c r="Z23" s="315">
        <f>'Discrete Solution'!Z23</f>
        <v>0.47537915530665387</v>
      </c>
      <c r="AA23" s="226" t="str">
        <f t="shared" si="8"/>
        <v>Peatland Restoration</v>
      </c>
      <c r="AB23" s="313">
        <f>'Discrete Solution'!AB23</f>
        <v>0</v>
      </c>
      <c r="AC23" s="315">
        <f>'Discrete Solution'!AC23</f>
        <v>0</v>
      </c>
      <c r="AD23" s="313">
        <f>'Discrete Solution'!AD23</f>
        <v>5.4397887313423193E-3</v>
      </c>
      <c r="AE23" s="313">
        <f>'Discrete Solution'!AE23</f>
        <v>5.4397887313423193E-3</v>
      </c>
      <c r="AF23" s="315">
        <f>'Discrete Solution'!AF23</f>
        <v>0.51047035660655748</v>
      </c>
      <c r="AG23" s="226" t="str">
        <f t="shared" si="9"/>
        <v>Peatland Restoration</v>
      </c>
      <c r="AH23" s="313">
        <f>'Discrete Solution'!AH23</f>
        <v>0</v>
      </c>
      <c r="AI23" s="315">
        <f>'Discrete Solution'!AI23</f>
        <v>0</v>
      </c>
      <c r="AJ23" s="313">
        <f>'Discrete Solution'!AJ23</f>
        <v>5.4397887313423193E-3</v>
      </c>
      <c r="AK23" s="313">
        <f>'Discrete Solution'!AK23</f>
        <v>5.4397887313423193E-3</v>
      </c>
      <c r="AL23" s="315">
        <f>'Discrete Solution'!AL23</f>
        <v>0.26445628113723485</v>
      </c>
      <c r="AM23" s="226" t="str">
        <f t="shared" si="10"/>
        <v>Peatland Restoration</v>
      </c>
      <c r="AN23" s="313">
        <f>'Discrete Solution'!AN23</f>
        <v>0</v>
      </c>
      <c r="AO23" s="315">
        <f>'Discrete Solution'!AO23</f>
        <v>0</v>
      </c>
      <c r="AP23" s="313">
        <f>'Discrete Solution'!AP23</f>
        <v>5.4397887313423193E-3</v>
      </c>
      <c r="AQ23" s="313">
        <f>'Discrete Solution'!AQ23</f>
        <v>5.4397887313423193E-3</v>
      </c>
      <c r="AR23" s="315">
        <f>'Discrete Solution'!AR23</f>
        <v>0.124917932159996</v>
      </c>
      <c r="AS23" s="176">
        <f t="shared" si="3"/>
        <v>1.3752237252104422</v>
      </c>
      <c r="AT23" s="226" t="str">
        <f t="shared" si="11"/>
        <v>Peatland Restoration</v>
      </c>
      <c r="AU23" s="313"/>
      <c r="AV23" s="315"/>
      <c r="AW23" s="313"/>
      <c r="AX23" s="313"/>
      <c r="AY23" s="315"/>
      <c r="AZ23" s="226" t="str">
        <f t="shared" si="12"/>
        <v>Peatland Restoration</v>
      </c>
      <c r="BA23" s="313"/>
      <c r="BB23" s="315"/>
      <c r="BC23" s="313"/>
      <c r="BD23" s="313"/>
      <c r="BE23" s="315"/>
      <c r="BF23" s="226" t="str">
        <f t="shared" si="13"/>
        <v>Peatland Restoration</v>
      </c>
      <c r="BG23" s="313"/>
      <c r="BH23" s="315"/>
      <c r="BI23" s="313"/>
      <c r="BJ23" s="313"/>
      <c r="BK23" s="315"/>
      <c r="BL23" s="226" t="str">
        <f t="shared" si="14"/>
        <v>Peatland Restoration</v>
      </c>
      <c r="BM23" s="313"/>
      <c r="BN23" s="315"/>
      <c r="BO23" s="313"/>
      <c r="BP23" s="313"/>
      <c r="BQ23" s="315"/>
      <c r="BR23" s="226" t="str">
        <f t="shared" si="15"/>
        <v>Peatland Restoration</v>
      </c>
      <c r="BS23" s="313"/>
      <c r="BT23" s="315"/>
      <c r="BU23" s="313"/>
      <c r="BV23" s="313"/>
      <c r="BW23" s="315"/>
      <c r="BX23" s="226" t="str">
        <f t="shared" si="16"/>
        <v>Peatland Restoration</v>
      </c>
      <c r="BY23" s="313"/>
      <c r="BZ23" s="315"/>
      <c r="CA23" s="313"/>
      <c r="CB23" s="313"/>
      <c r="CC23" s="315"/>
      <c r="CD23" s="226" t="str">
        <f t="shared" si="17"/>
        <v>Peatland Restoration</v>
      </c>
      <c r="CE23" s="313"/>
      <c r="CF23" s="315"/>
      <c r="CG23" s="313"/>
      <c r="CH23" s="313"/>
      <c r="CI23" s="315"/>
      <c r="CJ23" s="176">
        <f t="shared" si="0"/>
        <v>0</v>
      </c>
      <c r="CK23" s="226" t="str">
        <f t="shared" si="18"/>
        <v>Peatland Restoration</v>
      </c>
      <c r="CL23" s="313"/>
      <c r="CM23" s="315"/>
      <c r="CN23" s="313"/>
      <c r="CO23" s="313"/>
      <c r="CP23" s="315"/>
      <c r="CQ23" s="226" t="str">
        <f t="shared" si="19"/>
        <v>Peatland Restoration</v>
      </c>
      <c r="CR23" s="313"/>
      <c r="CS23" s="315"/>
      <c r="CT23" s="313"/>
      <c r="CU23" s="313"/>
      <c r="CV23" s="315"/>
      <c r="CW23" s="226" t="str">
        <f t="shared" si="20"/>
        <v>Peatland Restoration</v>
      </c>
      <c r="CX23" s="313"/>
      <c r="CY23" s="315"/>
      <c r="CZ23" s="313"/>
      <c r="DA23" s="313"/>
      <c r="DB23" s="315"/>
      <c r="DC23" s="226" t="str">
        <f t="shared" si="21"/>
        <v>Peatland Restoration</v>
      </c>
      <c r="DD23" s="313"/>
      <c r="DE23" s="315"/>
      <c r="DF23" s="313"/>
      <c r="DG23" s="313"/>
      <c r="DH23" s="315"/>
      <c r="DI23" s="226" t="str">
        <f t="shared" si="22"/>
        <v>Peatland Restoration</v>
      </c>
      <c r="DJ23" s="313"/>
      <c r="DK23" s="315"/>
      <c r="DL23" s="313"/>
      <c r="DM23" s="313"/>
      <c r="DN23" s="315"/>
      <c r="DO23" s="226" t="str">
        <f t="shared" si="23"/>
        <v>Peatland Restoration</v>
      </c>
      <c r="DP23" s="313"/>
      <c r="DQ23" s="315"/>
      <c r="DR23" s="313"/>
      <c r="DS23" s="313"/>
      <c r="DT23" s="315"/>
      <c r="DU23" s="226" t="str">
        <f t="shared" si="24"/>
        <v>Peatland Restoration</v>
      </c>
      <c r="DV23" s="313"/>
      <c r="DW23" s="315"/>
      <c r="DX23" s="313"/>
      <c r="DY23" s="313"/>
      <c r="DZ23" s="315"/>
      <c r="EA23" s="176">
        <f t="shared" si="1"/>
        <v>0</v>
      </c>
      <c r="EB23" s="226" t="str">
        <f t="shared" si="25"/>
        <v>Peatland Restoration</v>
      </c>
      <c r="EC23" s="313"/>
      <c r="ED23" s="315"/>
      <c r="EE23" s="313"/>
      <c r="EF23" s="313"/>
      <c r="EG23" s="315"/>
      <c r="EH23" s="226" t="str">
        <f t="shared" si="26"/>
        <v>Peatland Restoration</v>
      </c>
      <c r="EI23" s="313"/>
      <c r="EJ23" s="315"/>
      <c r="EK23" s="313"/>
      <c r="EL23" s="313"/>
      <c r="EM23" s="315"/>
      <c r="EN23" s="226" t="str">
        <f t="shared" si="27"/>
        <v>Peatland Restoration</v>
      </c>
      <c r="EO23" s="313"/>
      <c r="EP23" s="315"/>
      <c r="EQ23" s="313"/>
      <c r="ER23" s="313"/>
      <c r="ES23" s="315"/>
      <c r="ET23" s="226" t="str">
        <f t="shared" si="28"/>
        <v>Peatland Restoration</v>
      </c>
      <c r="EU23" s="313"/>
      <c r="EV23" s="315"/>
      <c r="EW23" s="313"/>
      <c r="EX23" s="313"/>
      <c r="EY23" s="315"/>
      <c r="EZ23" s="226" t="str">
        <f t="shared" si="29"/>
        <v>Peatland Restoration</v>
      </c>
      <c r="FA23" s="313"/>
      <c r="FB23" s="315"/>
      <c r="FC23" s="313"/>
      <c r="FD23" s="313"/>
      <c r="FE23" s="315"/>
      <c r="FF23" s="226" t="str">
        <f t="shared" si="30"/>
        <v>Peatland Restoration</v>
      </c>
      <c r="FG23" s="313"/>
      <c r="FH23" s="315"/>
      <c r="FI23" s="313"/>
      <c r="FJ23" s="313"/>
      <c r="FK23" s="315"/>
      <c r="FL23" s="226" t="str">
        <f t="shared" si="31"/>
        <v>Peatland Restoration</v>
      </c>
      <c r="FM23" s="313"/>
      <c r="FN23" s="315"/>
      <c r="FO23" s="313"/>
      <c r="FP23" s="313"/>
      <c r="FQ23" s="315"/>
      <c r="FR23" s="176">
        <f t="shared" si="2"/>
        <v>0</v>
      </c>
      <c r="FS23" s="34"/>
      <c r="FT23" s="34"/>
      <c r="FU23" s="34"/>
      <c r="FV23" s="33"/>
      <c r="FW23" s="37"/>
    </row>
    <row r="24" spans="1:179" ht="12.6" customHeight="1">
      <c r="A24" s="324"/>
      <c r="B24" s="195" t="s">
        <v>551</v>
      </c>
      <c r="C24" s="226" t="str">
        <f t="shared" si="32"/>
        <v>Mangrove Restoration</v>
      </c>
      <c r="D24" s="313"/>
      <c r="E24" s="54"/>
      <c r="F24" s="313"/>
      <c r="G24" s="55"/>
      <c r="H24" s="56"/>
      <c r="I24" s="226" t="str">
        <f t="shared" si="5"/>
        <v>Mangrove Restoration</v>
      </c>
      <c r="J24" s="313"/>
      <c r="K24" s="54"/>
      <c r="L24" s="313"/>
      <c r="M24" s="55"/>
      <c r="N24" s="56"/>
      <c r="O24" s="226" t="str">
        <f t="shared" si="6"/>
        <v>Mangrove Restoration</v>
      </c>
      <c r="P24" s="313"/>
      <c r="Q24" s="54"/>
      <c r="R24" s="313"/>
      <c r="S24" s="55"/>
      <c r="T24" s="56"/>
      <c r="U24" s="226" t="str">
        <f t="shared" si="7"/>
        <v>Mangrove Restoration</v>
      </c>
      <c r="V24" s="313"/>
      <c r="W24" s="315"/>
      <c r="X24" s="313"/>
      <c r="Y24" s="313"/>
      <c r="Z24" s="315"/>
      <c r="AA24" s="226" t="str">
        <f t="shared" si="8"/>
        <v>Mangrove Restoration</v>
      </c>
      <c r="AB24" s="313"/>
      <c r="AC24" s="315"/>
      <c r="AD24" s="313"/>
      <c r="AE24" s="313"/>
      <c r="AF24" s="315"/>
      <c r="AG24" s="226" t="str">
        <f t="shared" si="9"/>
        <v>Mangrove Restoration</v>
      </c>
      <c r="AH24" s="313"/>
      <c r="AI24" s="315"/>
      <c r="AJ24" s="313"/>
      <c r="AK24" s="313"/>
      <c r="AL24" s="315"/>
      <c r="AM24" s="226" t="str">
        <f t="shared" si="10"/>
        <v>Mangrove Restoration</v>
      </c>
      <c r="AN24" s="313"/>
      <c r="AO24" s="315"/>
      <c r="AP24" s="313"/>
      <c r="AQ24" s="313"/>
      <c r="AR24" s="315"/>
      <c r="AS24" s="176">
        <f t="shared" si="3"/>
        <v>0</v>
      </c>
      <c r="AT24" s="226" t="str">
        <f t="shared" si="11"/>
        <v>Mangrove Restoration</v>
      </c>
      <c r="AU24" s="313"/>
      <c r="AV24" s="315"/>
      <c r="AW24" s="313"/>
      <c r="AX24" s="313"/>
      <c r="AY24" s="315"/>
      <c r="AZ24" s="226" t="str">
        <f t="shared" si="12"/>
        <v>Mangrove Restoration</v>
      </c>
      <c r="BA24" s="313"/>
      <c r="BB24" s="315"/>
      <c r="BC24" s="313"/>
      <c r="BD24" s="313"/>
      <c r="BE24" s="315"/>
      <c r="BF24" s="226" t="str">
        <f t="shared" si="13"/>
        <v>Mangrove Restoration</v>
      </c>
      <c r="BG24" s="313"/>
      <c r="BH24" s="315"/>
      <c r="BI24" s="313"/>
      <c r="BJ24" s="313"/>
      <c r="BK24" s="315"/>
      <c r="BL24" s="226" t="str">
        <f t="shared" si="14"/>
        <v>Mangrove Restoration</v>
      </c>
      <c r="BM24" s="313"/>
      <c r="BN24" s="315"/>
      <c r="BO24" s="313"/>
      <c r="BP24" s="313"/>
      <c r="BQ24" s="315"/>
      <c r="BR24" s="226" t="str">
        <f t="shared" si="15"/>
        <v>Mangrove Restoration</v>
      </c>
      <c r="BS24" s="313"/>
      <c r="BT24" s="315"/>
      <c r="BU24" s="313"/>
      <c r="BV24" s="313"/>
      <c r="BW24" s="315"/>
      <c r="BX24" s="226" t="str">
        <f t="shared" si="16"/>
        <v>Mangrove Restoration</v>
      </c>
      <c r="BY24" s="313"/>
      <c r="BZ24" s="315"/>
      <c r="CA24" s="313"/>
      <c r="CB24" s="313"/>
      <c r="CC24" s="315"/>
      <c r="CD24" s="226" t="str">
        <f t="shared" si="17"/>
        <v>Mangrove Restoration</v>
      </c>
      <c r="CE24" s="313"/>
      <c r="CF24" s="315"/>
      <c r="CG24" s="313"/>
      <c r="CH24" s="313"/>
      <c r="CI24" s="315"/>
      <c r="CJ24" s="176">
        <f t="shared" si="0"/>
        <v>0</v>
      </c>
      <c r="CK24" s="226" t="str">
        <f t="shared" si="18"/>
        <v>Mangrove Restoration</v>
      </c>
      <c r="CL24" s="313"/>
      <c r="CM24" s="315"/>
      <c r="CN24" s="313"/>
      <c r="CO24" s="313"/>
      <c r="CP24" s="315"/>
      <c r="CQ24" s="226" t="str">
        <f t="shared" si="19"/>
        <v>Mangrove Restoration</v>
      </c>
      <c r="CR24" s="313"/>
      <c r="CS24" s="315"/>
      <c r="CT24" s="313"/>
      <c r="CU24" s="313"/>
      <c r="CV24" s="315"/>
      <c r="CW24" s="226" t="str">
        <f t="shared" si="20"/>
        <v>Mangrove Restoration</v>
      </c>
      <c r="CX24" s="313"/>
      <c r="CY24" s="315"/>
      <c r="CZ24" s="313"/>
      <c r="DA24" s="313"/>
      <c r="DB24" s="315"/>
      <c r="DC24" s="226" t="str">
        <f t="shared" si="21"/>
        <v>Mangrove Restoration</v>
      </c>
      <c r="DD24" s="313"/>
      <c r="DE24" s="315"/>
      <c r="DF24" s="313"/>
      <c r="DG24" s="313"/>
      <c r="DH24" s="315"/>
      <c r="DI24" s="226" t="str">
        <f t="shared" si="22"/>
        <v>Mangrove Restoration</v>
      </c>
      <c r="DJ24" s="313"/>
      <c r="DK24" s="315"/>
      <c r="DL24" s="313"/>
      <c r="DM24" s="313"/>
      <c r="DN24" s="315"/>
      <c r="DO24" s="226" t="str">
        <f t="shared" si="23"/>
        <v>Mangrove Restoration</v>
      </c>
      <c r="DP24" s="313"/>
      <c r="DQ24" s="315"/>
      <c r="DR24" s="313"/>
      <c r="DS24" s="313"/>
      <c r="DT24" s="315"/>
      <c r="DU24" s="226" t="str">
        <f t="shared" si="24"/>
        <v>Mangrove Restoration</v>
      </c>
      <c r="DV24" s="313"/>
      <c r="DW24" s="315"/>
      <c r="DX24" s="313"/>
      <c r="DY24" s="313"/>
      <c r="DZ24" s="315"/>
      <c r="EA24" s="176">
        <f t="shared" si="1"/>
        <v>0</v>
      </c>
      <c r="EB24" s="226" t="str">
        <f t="shared" si="25"/>
        <v>Mangrove Restoration</v>
      </c>
      <c r="EC24" s="313"/>
      <c r="ED24" s="315"/>
      <c r="EE24" s="313"/>
      <c r="EF24" s="313"/>
      <c r="EG24" s="315"/>
      <c r="EH24" s="226" t="str">
        <f t="shared" si="26"/>
        <v>Mangrove Restoration</v>
      </c>
      <c r="EI24" s="313"/>
      <c r="EJ24" s="315"/>
      <c r="EK24" s="313"/>
      <c r="EL24" s="313"/>
      <c r="EM24" s="315"/>
      <c r="EN24" s="226" t="str">
        <f t="shared" si="27"/>
        <v>Mangrove Restoration</v>
      </c>
      <c r="EO24" s="313"/>
      <c r="EP24" s="315"/>
      <c r="EQ24" s="313"/>
      <c r="ER24" s="313"/>
      <c r="ES24" s="315"/>
      <c r="ET24" s="226" t="str">
        <f t="shared" si="28"/>
        <v>Mangrove Restoration</v>
      </c>
      <c r="EU24" s="313"/>
      <c r="EV24" s="315"/>
      <c r="EW24" s="313"/>
      <c r="EX24" s="313"/>
      <c r="EY24" s="315"/>
      <c r="EZ24" s="226" t="str">
        <f t="shared" si="29"/>
        <v>Mangrove Restoration</v>
      </c>
      <c r="FA24" s="313"/>
      <c r="FB24" s="315"/>
      <c r="FC24" s="313"/>
      <c r="FD24" s="313"/>
      <c r="FE24" s="315"/>
      <c r="FF24" s="226" t="str">
        <f t="shared" si="30"/>
        <v>Mangrove Restoration</v>
      </c>
      <c r="FG24" s="313"/>
      <c r="FH24" s="315"/>
      <c r="FI24" s="313"/>
      <c r="FJ24" s="313"/>
      <c r="FK24" s="315"/>
      <c r="FL24" s="226" t="str">
        <f t="shared" si="31"/>
        <v>Mangrove Restoration</v>
      </c>
      <c r="FM24" s="313"/>
      <c r="FN24" s="315"/>
      <c r="FO24" s="313"/>
      <c r="FP24" s="313"/>
      <c r="FQ24" s="315"/>
      <c r="FR24" s="176">
        <f t="shared" si="2"/>
        <v>0</v>
      </c>
      <c r="FS24" s="34"/>
      <c r="FT24" s="34"/>
      <c r="FU24" s="34"/>
      <c r="FV24" s="33"/>
      <c r="FW24" s="37"/>
    </row>
    <row r="25" spans="1:179" ht="12.6" customHeight="1">
      <c r="A25" s="324"/>
      <c r="B25" s="195" t="s">
        <v>91</v>
      </c>
      <c r="C25" s="226" t="str">
        <f t="shared" si="32"/>
        <v>Tropical Forest Restoration</v>
      </c>
      <c r="D25" s="313"/>
      <c r="E25" s="54"/>
      <c r="F25" s="313"/>
      <c r="G25" s="55"/>
      <c r="H25" s="56"/>
      <c r="I25" s="226" t="str">
        <f t="shared" si="5"/>
        <v>Tropical Forest Restoration</v>
      </c>
      <c r="J25" s="313"/>
      <c r="K25" s="54"/>
      <c r="L25" s="313"/>
      <c r="M25" s="55"/>
      <c r="N25" s="56"/>
      <c r="O25" s="226" t="str">
        <f t="shared" si="6"/>
        <v>Tropical Forest Restoration</v>
      </c>
      <c r="P25" s="313"/>
      <c r="Q25" s="54"/>
      <c r="R25" s="313"/>
      <c r="S25" s="55"/>
      <c r="T25" s="56"/>
      <c r="U25" s="226" t="str">
        <f t="shared" si="7"/>
        <v>Tropical Forest Restoration</v>
      </c>
      <c r="V25" s="313">
        <f>'Discrete Solution'!V25</f>
        <v>0</v>
      </c>
      <c r="W25" s="315">
        <f>'Discrete Solution'!W25</f>
        <v>0</v>
      </c>
      <c r="X25" s="313">
        <f>'Discrete Solution'!X25</f>
        <v>0.99456021126865768</v>
      </c>
      <c r="Y25" s="313">
        <f>'Discrete Solution'!Y25</f>
        <v>0.99456021126865768</v>
      </c>
      <c r="Z25" s="315">
        <f>'Discrete Solution'!Z25</f>
        <v>86.913888844693332</v>
      </c>
      <c r="AA25" s="226" t="str">
        <f t="shared" si="8"/>
        <v>Tropical Forest Restoration</v>
      </c>
      <c r="AB25" s="313">
        <f>'Discrete Solution'!AB25</f>
        <v>0</v>
      </c>
      <c r="AC25" s="315">
        <f>'Discrete Solution'!AC25</f>
        <v>0</v>
      </c>
      <c r="AD25" s="313">
        <f>'Discrete Solution'!AD25</f>
        <v>0.99456021126865768</v>
      </c>
      <c r="AE25" s="313">
        <f>'Discrete Solution'!AE25</f>
        <v>0.99456021126865768</v>
      </c>
      <c r="AF25" s="315">
        <f>'Discrete Solution'!AF25</f>
        <v>93.329636643393428</v>
      </c>
      <c r="AG25" s="226" t="str">
        <f t="shared" si="9"/>
        <v>Tropical Forest Restoration</v>
      </c>
      <c r="AH25" s="313">
        <f>'Discrete Solution'!AH25</f>
        <v>0</v>
      </c>
      <c r="AI25" s="315">
        <f>'Discrete Solution'!AI25</f>
        <v>0</v>
      </c>
      <c r="AJ25" s="313">
        <f>'Discrete Solution'!AJ25</f>
        <v>0.99456021126865768</v>
      </c>
      <c r="AK25" s="313">
        <f>'Discrete Solution'!AK25</f>
        <v>0.99456021126865768</v>
      </c>
      <c r="AL25" s="315">
        <f>'Discrete Solution'!AL25</f>
        <v>48.350718718862765</v>
      </c>
      <c r="AM25" s="226" t="str">
        <f t="shared" si="10"/>
        <v>Tropical Forest Restoration</v>
      </c>
      <c r="AN25" s="313">
        <f>'Discrete Solution'!AN25</f>
        <v>0</v>
      </c>
      <c r="AO25" s="315">
        <f>'Discrete Solution'!AO25</f>
        <v>0</v>
      </c>
      <c r="AP25" s="313">
        <f>'Discrete Solution'!AP25</f>
        <v>0.99456021126865768</v>
      </c>
      <c r="AQ25" s="313">
        <f>'Discrete Solution'!AQ25</f>
        <v>0.99456021126865768</v>
      </c>
      <c r="AR25" s="315">
        <f>'Discrete Solution'!AR25</f>
        <v>22.838829067840006</v>
      </c>
      <c r="AS25" s="176">
        <f t="shared" si="3"/>
        <v>251.43307327478954</v>
      </c>
      <c r="AT25" s="226" t="str">
        <f t="shared" si="11"/>
        <v>Tropical Forest Restoration</v>
      </c>
      <c r="AU25" s="313"/>
      <c r="AV25" s="315"/>
      <c r="AW25" s="313"/>
      <c r="AX25" s="313"/>
      <c r="AY25" s="315"/>
      <c r="AZ25" s="226" t="str">
        <f t="shared" si="12"/>
        <v>Tropical Forest Restoration</v>
      </c>
      <c r="BA25" s="313"/>
      <c r="BB25" s="315"/>
      <c r="BC25" s="313"/>
      <c r="BD25" s="313"/>
      <c r="BE25" s="315"/>
      <c r="BF25" s="226" t="str">
        <f t="shared" si="13"/>
        <v>Tropical Forest Restoration</v>
      </c>
      <c r="BG25" s="313"/>
      <c r="BH25" s="315"/>
      <c r="BI25" s="313"/>
      <c r="BJ25" s="313"/>
      <c r="BK25" s="315"/>
      <c r="BL25" s="226" t="str">
        <f t="shared" si="14"/>
        <v>Tropical Forest Restoration</v>
      </c>
      <c r="BM25" s="313"/>
      <c r="BN25" s="315"/>
      <c r="BO25" s="313"/>
      <c r="BP25" s="313"/>
      <c r="BQ25" s="315"/>
      <c r="BR25" s="226" t="str">
        <f t="shared" si="15"/>
        <v>Tropical Forest Restoration</v>
      </c>
      <c r="BS25" s="313"/>
      <c r="BT25" s="315"/>
      <c r="BU25" s="313"/>
      <c r="BV25" s="313"/>
      <c r="BW25" s="315"/>
      <c r="BX25" s="226" t="str">
        <f t="shared" si="16"/>
        <v>Tropical Forest Restoration</v>
      </c>
      <c r="BY25" s="313"/>
      <c r="BZ25" s="315"/>
      <c r="CA25" s="313"/>
      <c r="CB25" s="313"/>
      <c r="CC25" s="315"/>
      <c r="CD25" s="226" t="str">
        <f t="shared" si="17"/>
        <v>Tropical Forest Restoration</v>
      </c>
      <c r="CE25" s="313"/>
      <c r="CF25" s="315"/>
      <c r="CG25" s="313"/>
      <c r="CH25" s="313"/>
      <c r="CI25" s="315"/>
      <c r="CJ25" s="176">
        <f t="shared" si="0"/>
        <v>0</v>
      </c>
      <c r="CK25" s="226" t="str">
        <f t="shared" si="18"/>
        <v>Tropical Forest Restoration</v>
      </c>
      <c r="CL25" s="313"/>
      <c r="CM25" s="315"/>
      <c r="CN25" s="313"/>
      <c r="CO25" s="313"/>
      <c r="CP25" s="315"/>
      <c r="CQ25" s="226" t="str">
        <f t="shared" si="19"/>
        <v>Tropical Forest Restoration</v>
      </c>
      <c r="CR25" s="313"/>
      <c r="CS25" s="315"/>
      <c r="CT25" s="313"/>
      <c r="CU25" s="313"/>
      <c r="CV25" s="315"/>
      <c r="CW25" s="226" t="str">
        <f t="shared" si="20"/>
        <v>Tropical Forest Restoration</v>
      </c>
      <c r="CX25" s="313"/>
      <c r="CY25" s="315"/>
      <c r="CZ25" s="313"/>
      <c r="DA25" s="313"/>
      <c r="DB25" s="315"/>
      <c r="DC25" s="226" t="str">
        <f t="shared" si="21"/>
        <v>Tropical Forest Restoration</v>
      </c>
      <c r="DD25" s="313"/>
      <c r="DE25" s="315"/>
      <c r="DF25" s="313"/>
      <c r="DG25" s="313"/>
      <c r="DH25" s="315"/>
      <c r="DI25" s="226" t="str">
        <f t="shared" si="22"/>
        <v>Tropical Forest Restoration</v>
      </c>
      <c r="DJ25" s="313"/>
      <c r="DK25" s="315"/>
      <c r="DL25" s="313"/>
      <c r="DM25" s="313"/>
      <c r="DN25" s="315"/>
      <c r="DO25" s="226" t="str">
        <f t="shared" si="23"/>
        <v>Tropical Forest Restoration</v>
      </c>
      <c r="DP25" s="313"/>
      <c r="DQ25" s="315"/>
      <c r="DR25" s="313"/>
      <c r="DS25" s="313"/>
      <c r="DT25" s="315"/>
      <c r="DU25" s="226" t="str">
        <f t="shared" si="24"/>
        <v>Tropical Forest Restoration</v>
      </c>
      <c r="DV25" s="313"/>
      <c r="DW25" s="315"/>
      <c r="DX25" s="313"/>
      <c r="DY25" s="313"/>
      <c r="DZ25" s="315"/>
      <c r="EA25" s="176">
        <f t="shared" si="1"/>
        <v>0</v>
      </c>
      <c r="EB25" s="226" t="str">
        <f t="shared" si="25"/>
        <v>Tropical Forest Restoration</v>
      </c>
      <c r="EC25" s="313"/>
      <c r="ED25" s="315"/>
      <c r="EE25" s="313"/>
      <c r="EF25" s="313"/>
      <c r="EG25" s="315"/>
      <c r="EH25" s="226" t="str">
        <f t="shared" si="26"/>
        <v>Tropical Forest Restoration</v>
      </c>
      <c r="EI25" s="313"/>
      <c r="EJ25" s="315"/>
      <c r="EK25" s="313"/>
      <c r="EL25" s="313"/>
      <c r="EM25" s="315"/>
      <c r="EN25" s="226" t="str">
        <f t="shared" si="27"/>
        <v>Tropical Forest Restoration</v>
      </c>
      <c r="EO25" s="313"/>
      <c r="EP25" s="315"/>
      <c r="EQ25" s="313"/>
      <c r="ER25" s="313"/>
      <c r="ES25" s="315"/>
      <c r="ET25" s="226" t="str">
        <f t="shared" si="28"/>
        <v>Tropical Forest Restoration</v>
      </c>
      <c r="EU25" s="313"/>
      <c r="EV25" s="315"/>
      <c r="EW25" s="313"/>
      <c r="EX25" s="313"/>
      <c r="EY25" s="315"/>
      <c r="EZ25" s="226" t="str">
        <f t="shared" si="29"/>
        <v>Tropical Forest Restoration</v>
      </c>
      <c r="FA25" s="313"/>
      <c r="FB25" s="315"/>
      <c r="FC25" s="313"/>
      <c r="FD25" s="313"/>
      <c r="FE25" s="315"/>
      <c r="FF25" s="226" t="str">
        <f t="shared" si="30"/>
        <v>Tropical Forest Restoration</v>
      </c>
      <c r="FG25" s="313"/>
      <c r="FH25" s="315"/>
      <c r="FI25" s="313"/>
      <c r="FJ25" s="313"/>
      <c r="FK25" s="315"/>
      <c r="FL25" s="226" t="str">
        <f t="shared" si="31"/>
        <v>Tropical Forest Restoration</v>
      </c>
      <c r="FM25" s="313"/>
      <c r="FN25" s="315"/>
      <c r="FO25" s="313"/>
      <c r="FP25" s="313"/>
      <c r="FQ25" s="315"/>
      <c r="FR25" s="176">
        <f t="shared" si="2"/>
        <v>0</v>
      </c>
      <c r="FS25" s="34"/>
      <c r="FT25" s="34"/>
      <c r="FU25" s="34"/>
      <c r="FV25" s="33"/>
      <c r="FW25" s="37"/>
    </row>
    <row r="26" spans="1:179" ht="12.6" customHeight="1">
      <c r="A26" s="324"/>
      <c r="B26" s="195" t="s">
        <v>92</v>
      </c>
      <c r="C26" s="226" t="str">
        <f t="shared" si="32"/>
        <v>Temperate Forest Restoration</v>
      </c>
      <c r="D26" s="291"/>
      <c r="E26" s="54"/>
      <c r="F26" s="54"/>
      <c r="G26" s="54"/>
      <c r="H26" s="56"/>
      <c r="I26" s="226" t="str">
        <f t="shared" si="5"/>
        <v>Temperate Forest Restoration</v>
      </c>
      <c r="J26" s="291"/>
      <c r="K26" s="54"/>
      <c r="L26" s="54"/>
      <c r="M26" s="54"/>
      <c r="N26" s="56"/>
      <c r="O26" s="226" t="str">
        <f t="shared" si="6"/>
        <v>Temperate Forest Restoration</v>
      </c>
      <c r="P26" s="291"/>
      <c r="Q26" s="54"/>
      <c r="R26" s="54"/>
      <c r="S26" s="54"/>
      <c r="T26" s="56"/>
      <c r="U26" s="226" t="str">
        <f t="shared" si="7"/>
        <v>Temperate Forest Restoration</v>
      </c>
      <c r="V26" s="313"/>
      <c r="W26" s="315"/>
      <c r="X26" s="313"/>
      <c r="Y26" s="313"/>
      <c r="Z26" s="315"/>
      <c r="AA26" s="226" t="str">
        <f t="shared" si="8"/>
        <v>Temperate Forest Restoration</v>
      </c>
      <c r="AB26" s="313"/>
      <c r="AC26" s="315"/>
      <c r="AD26" s="313"/>
      <c r="AE26" s="313"/>
      <c r="AF26" s="315"/>
      <c r="AG26" s="226" t="str">
        <f t="shared" si="9"/>
        <v>Temperate Forest Restoration</v>
      </c>
      <c r="AH26" s="313"/>
      <c r="AI26" s="315"/>
      <c r="AJ26" s="313"/>
      <c r="AK26" s="313"/>
      <c r="AL26" s="315"/>
      <c r="AM26" s="226" t="str">
        <f t="shared" si="10"/>
        <v>Temperate Forest Restoration</v>
      </c>
      <c r="AN26" s="313"/>
      <c r="AO26" s="315"/>
      <c r="AP26" s="313"/>
      <c r="AQ26" s="313"/>
      <c r="AR26" s="315"/>
      <c r="AS26" s="176">
        <f t="shared" si="3"/>
        <v>0</v>
      </c>
      <c r="AT26" s="226" t="str">
        <f t="shared" si="11"/>
        <v>Temperate Forest Restoration</v>
      </c>
      <c r="AU26" s="313"/>
      <c r="AV26" s="315"/>
      <c r="AW26" s="313"/>
      <c r="AX26" s="313"/>
      <c r="AY26" s="315"/>
      <c r="AZ26" s="226" t="str">
        <f t="shared" si="12"/>
        <v>Temperate Forest Restoration</v>
      </c>
      <c r="BA26" s="313"/>
      <c r="BB26" s="315"/>
      <c r="BC26" s="313"/>
      <c r="BD26" s="313"/>
      <c r="BE26" s="315"/>
      <c r="BF26" s="226" t="str">
        <f t="shared" si="13"/>
        <v>Temperate Forest Restoration</v>
      </c>
      <c r="BG26" s="313"/>
      <c r="BH26" s="315"/>
      <c r="BI26" s="313"/>
      <c r="BJ26" s="313"/>
      <c r="BK26" s="315"/>
      <c r="BL26" s="226" t="str">
        <f t="shared" si="14"/>
        <v>Temperate Forest Restoration</v>
      </c>
      <c r="BM26" s="313"/>
      <c r="BN26" s="315"/>
      <c r="BO26" s="313"/>
      <c r="BP26" s="313"/>
      <c r="BQ26" s="315"/>
      <c r="BR26" s="226" t="str">
        <f t="shared" si="15"/>
        <v>Temperate Forest Restoration</v>
      </c>
      <c r="BS26" s="313"/>
      <c r="BT26" s="315"/>
      <c r="BU26" s="313"/>
      <c r="BV26" s="313"/>
      <c r="BW26" s="315"/>
      <c r="BX26" s="226" t="str">
        <f t="shared" si="16"/>
        <v>Temperate Forest Restoration</v>
      </c>
      <c r="BY26" s="313"/>
      <c r="BZ26" s="315"/>
      <c r="CA26" s="313"/>
      <c r="CB26" s="313"/>
      <c r="CC26" s="315"/>
      <c r="CD26" s="226" t="str">
        <f t="shared" si="17"/>
        <v>Temperate Forest Restoration</v>
      </c>
      <c r="CE26" s="313"/>
      <c r="CF26" s="315"/>
      <c r="CG26" s="313"/>
      <c r="CH26" s="313"/>
      <c r="CI26" s="315"/>
      <c r="CJ26" s="176">
        <f t="shared" si="0"/>
        <v>0</v>
      </c>
      <c r="CK26" s="226" t="str">
        <f t="shared" si="18"/>
        <v>Temperate Forest Restoration</v>
      </c>
      <c r="CL26" s="313"/>
      <c r="CM26" s="315"/>
      <c r="CN26" s="313"/>
      <c r="CO26" s="313"/>
      <c r="CP26" s="315"/>
      <c r="CQ26" s="226" t="str">
        <f t="shared" si="19"/>
        <v>Temperate Forest Restoration</v>
      </c>
      <c r="CR26" s="313"/>
      <c r="CS26" s="315"/>
      <c r="CT26" s="313"/>
      <c r="CU26" s="313"/>
      <c r="CV26" s="315"/>
      <c r="CW26" s="226" t="str">
        <f t="shared" si="20"/>
        <v>Temperate Forest Restoration</v>
      </c>
      <c r="CX26" s="313"/>
      <c r="CY26" s="315"/>
      <c r="CZ26" s="313"/>
      <c r="DA26" s="313"/>
      <c r="DB26" s="315"/>
      <c r="DC26" s="226" t="str">
        <f t="shared" si="21"/>
        <v>Temperate Forest Restoration</v>
      </c>
      <c r="DD26" s="313"/>
      <c r="DE26" s="315"/>
      <c r="DF26" s="313"/>
      <c r="DG26" s="313"/>
      <c r="DH26" s="315"/>
      <c r="DI26" s="226" t="str">
        <f t="shared" si="22"/>
        <v>Temperate Forest Restoration</v>
      </c>
      <c r="DJ26" s="313"/>
      <c r="DK26" s="315"/>
      <c r="DL26" s="313"/>
      <c r="DM26" s="313"/>
      <c r="DN26" s="315"/>
      <c r="DO26" s="226" t="str">
        <f t="shared" si="23"/>
        <v>Temperate Forest Restoration</v>
      </c>
      <c r="DP26" s="313"/>
      <c r="DQ26" s="315"/>
      <c r="DR26" s="313"/>
      <c r="DS26" s="313"/>
      <c r="DT26" s="315"/>
      <c r="DU26" s="226" t="str">
        <f t="shared" si="24"/>
        <v>Temperate Forest Restoration</v>
      </c>
      <c r="DV26" s="313"/>
      <c r="DW26" s="315"/>
      <c r="DX26" s="313"/>
      <c r="DY26" s="313"/>
      <c r="DZ26" s="315"/>
      <c r="EA26" s="176">
        <f t="shared" si="1"/>
        <v>0</v>
      </c>
      <c r="EB26" s="226" t="str">
        <f t="shared" si="25"/>
        <v>Temperate Forest Restoration</v>
      </c>
      <c r="EC26" s="313"/>
      <c r="ED26" s="315"/>
      <c r="EE26" s="313"/>
      <c r="EF26" s="313"/>
      <c r="EG26" s="315"/>
      <c r="EH26" s="226" t="str">
        <f t="shared" si="26"/>
        <v>Temperate Forest Restoration</v>
      </c>
      <c r="EI26" s="313"/>
      <c r="EJ26" s="315"/>
      <c r="EK26" s="313"/>
      <c r="EL26" s="313"/>
      <c r="EM26" s="315"/>
      <c r="EN26" s="226" t="str">
        <f t="shared" si="27"/>
        <v>Temperate Forest Restoration</v>
      </c>
      <c r="EO26" s="313"/>
      <c r="EP26" s="315"/>
      <c r="EQ26" s="313"/>
      <c r="ER26" s="313"/>
      <c r="ES26" s="315"/>
      <c r="ET26" s="226" t="str">
        <f t="shared" si="28"/>
        <v>Temperate Forest Restoration</v>
      </c>
      <c r="EU26" s="313"/>
      <c r="EV26" s="315"/>
      <c r="EW26" s="313"/>
      <c r="EX26" s="313"/>
      <c r="EY26" s="315"/>
      <c r="EZ26" s="226" t="str">
        <f t="shared" si="29"/>
        <v>Temperate Forest Restoration</v>
      </c>
      <c r="FA26" s="313"/>
      <c r="FB26" s="315"/>
      <c r="FC26" s="313"/>
      <c r="FD26" s="313"/>
      <c r="FE26" s="315"/>
      <c r="FF26" s="226" t="str">
        <f t="shared" si="30"/>
        <v>Temperate Forest Restoration</v>
      </c>
      <c r="FG26" s="313"/>
      <c r="FH26" s="315"/>
      <c r="FI26" s="313"/>
      <c r="FJ26" s="313"/>
      <c r="FK26" s="315"/>
      <c r="FL26" s="226" t="str">
        <f t="shared" si="31"/>
        <v>Temperate Forest Restoration</v>
      </c>
      <c r="FM26" s="313"/>
      <c r="FN26" s="315"/>
      <c r="FO26" s="313"/>
      <c r="FP26" s="313"/>
      <c r="FQ26" s="315"/>
      <c r="FR26" s="176">
        <f t="shared" si="2"/>
        <v>0</v>
      </c>
      <c r="FS26" s="34"/>
      <c r="FT26" s="34"/>
      <c r="FU26" s="34"/>
      <c r="FV26" s="33"/>
      <c r="FW26" s="37"/>
    </row>
    <row r="27" spans="1:179" ht="12.6" customHeight="1">
      <c r="A27" s="324"/>
      <c r="B27" s="195" t="s">
        <v>93</v>
      </c>
      <c r="C27" s="226" t="str">
        <f t="shared" si="32"/>
        <v>Afforestation</v>
      </c>
      <c r="D27" s="291"/>
      <c r="E27" s="54"/>
      <c r="F27" s="314"/>
      <c r="G27" s="54"/>
      <c r="H27" s="56"/>
      <c r="I27" s="226" t="str">
        <f t="shared" si="5"/>
        <v>Afforestation</v>
      </c>
      <c r="J27" s="291"/>
      <c r="K27" s="54"/>
      <c r="L27" s="314"/>
      <c r="M27" s="54"/>
      <c r="N27" s="56"/>
      <c r="O27" s="226" t="str">
        <f t="shared" si="6"/>
        <v>Afforestation</v>
      </c>
      <c r="P27" s="291"/>
      <c r="Q27" s="54"/>
      <c r="R27" s="314"/>
      <c r="S27" s="54"/>
      <c r="T27" s="56"/>
      <c r="U27" s="226" t="str">
        <f t="shared" si="7"/>
        <v>Afforestation</v>
      </c>
      <c r="V27" s="313"/>
      <c r="W27" s="315"/>
      <c r="X27" s="313"/>
      <c r="Y27" s="313"/>
      <c r="Z27" s="315"/>
      <c r="AA27" s="226" t="str">
        <f t="shared" si="8"/>
        <v>Afforestation</v>
      </c>
      <c r="AB27" s="313"/>
      <c r="AC27" s="315"/>
      <c r="AD27" s="313"/>
      <c r="AE27" s="313"/>
      <c r="AF27" s="315"/>
      <c r="AG27" s="226" t="str">
        <f t="shared" si="9"/>
        <v>Afforestation</v>
      </c>
      <c r="AH27" s="313"/>
      <c r="AI27" s="315"/>
      <c r="AJ27" s="313"/>
      <c r="AK27" s="313"/>
      <c r="AL27" s="315"/>
      <c r="AM27" s="226" t="str">
        <f t="shared" si="10"/>
        <v>Afforestation</v>
      </c>
      <c r="AN27" s="313"/>
      <c r="AO27" s="315"/>
      <c r="AP27" s="313"/>
      <c r="AQ27" s="313"/>
      <c r="AR27" s="315"/>
      <c r="AS27" s="176">
        <f t="shared" si="3"/>
        <v>0</v>
      </c>
      <c r="AT27" s="226" t="str">
        <f t="shared" si="11"/>
        <v>Afforestation</v>
      </c>
      <c r="AU27" s="313"/>
      <c r="AV27" s="315"/>
      <c r="AW27" s="313"/>
      <c r="AX27" s="313"/>
      <c r="AY27" s="315"/>
      <c r="AZ27" s="226" t="str">
        <f t="shared" si="12"/>
        <v>Afforestation</v>
      </c>
      <c r="BA27" s="313"/>
      <c r="BB27" s="315"/>
      <c r="BC27" s="313"/>
      <c r="BD27" s="313"/>
      <c r="BE27" s="315"/>
      <c r="BF27" s="226" t="str">
        <f t="shared" si="13"/>
        <v>Afforestation</v>
      </c>
      <c r="BG27" s="313"/>
      <c r="BH27" s="315"/>
      <c r="BI27" s="313"/>
      <c r="BJ27" s="313"/>
      <c r="BK27" s="315"/>
      <c r="BL27" s="226" t="str">
        <f t="shared" si="14"/>
        <v>Afforestation</v>
      </c>
      <c r="BM27" s="313">
        <f>'Discrete Solution'!BM27</f>
        <v>0</v>
      </c>
      <c r="BN27" s="315">
        <f>'Discrete Solution'!BN27</f>
        <v>0</v>
      </c>
      <c r="BO27" s="313">
        <f>'Discrete Solution'!BO27</f>
        <v>0.4</v>
      </c>
      <c r="BP27" s="313">
        <f>'Discrete Solution'!BP27</f>
        <v>0.4</v>
      </c>
      <c r="BQ27" s="315">
        <f>'Discrete Solution'!BQ27</f>
        <v>7.7655716000000004</v>
      </c>
      <c r="BR27" s="226" t="str">
        <f t="shared" si="15"/>
        <v>Afforestation</v>
      </c>
      <c r="BS27" s="313">
        <f>'Discrete Solution'!BS27</f>
        <v>0</v>
      </c>
      <c r="BT27" s="315">
        <f>'Discrete Solution'!BT27</f>
        <v>0</v>
      </c>
      <c r="BU27" s="313">
        <f>'Discrete Solution'!BU27</f>
        <v>0.4</v>
      </c>
      <c r="BV27" s="313">
        <f>'Discrete Solution'!BV27</f>
        <v>0.4</v>
      </c>
      <c r="BW27" s="315">
        <f>'Discrete Solution'!BW27</f>
        <v>38.417360000000002</v>
      </c>
      <c r="BX27" s="226" t="str">
        <f t="shared" si="16"/>
        <v>Afforestation</v>
      </c>
      <c r="BY27" s="313">
        <f>'Discrete Solution'!BY27</f>
        <v>0</v>
      </c>
      <c r="BZ27" s="315">
        <f>'Discrete Solution'!BZ27</f>
        <v>0</v>
      </c>
      <c r="CA27" s="313">
        <f>'Discrete Solution'!CA27</f>
        <v>0.4</v>
      </c>
      <c r="CB27" s="313">
        <f>'Discrete Solution'!CB27</f>
        <v>0.4</v>
      </c>
      <c r="CC27" s="315">
        <f>'Discrete Solution'!CC27</f>
        <v>6.3977180000000011</v>
      </c>
      <c r="CD27" s="226" t="str">
        <f t="shared" si="17"/>
        <v>Afforestation</v>
      </c>
      <c r="CE27" s="313">
        <f>'Discrete Solution'!CE27</f>
        <v>0</v>
      </c>
      <c r="CF27" s="315">
        <f>'Discrete Solution'!CF27</f>
        <v>0</v>
      </c>
      <c r="CG27" s="313">
        <f>'Discrete Solution'!CG27</f>
        <v>0.4</v>
      </c>
      <c r="CH27" s="313">
        <f>'Discrete Solution'!CH27</f>
        <v>0.4</v>
      </c>
      <c r="CI27" s="315">
        <f>'Discrete Solution'!CI27</f>
        <v>1.9884691999999999</v>
      </c>
      <c r="CJ27" s="176">
        <f t="shared" si="0"/>
        <v>54.569118799999998</v>
      </c>
      <c r="CK27" s="226" t="str">
        <f t="shared" si="18"/>
        <v>Afforestation</v>
      </c>
      <c r="CL27" s="313"/>
      <c r="CM27" s="315"/>
      <c r="CN27" s="313"/>
      <c r="CO27" s="313"/>
      <c r="CP27" s="315"/>
      <c r="CQ27" s="226" t="str">
        <f t="shared" si="19"/>
        <v>Afforestation</v>
      </c>
      <c r="CR27" s="313"/>
      <c r="CS27" s="315"/>
      <c r="CT27" s="313"/>
      <c r="CU27" s="313"/>
      <c r="CV27" s="315"/>
      <c r="CW27" s="226" t="str">
        <f t="shared" si="20"/>
        <v>Afforestation</v>
      </c>
      <c r="CX27" s="313"/>
      <c r="CY27" s="315"/>
      <c r="CZ27" s="313"/>
      <c r="DA27" s="313"/>
      <c r="DB27" s="315"/>
      <c r="DC27" s="226" t="str">
        <f t="shared" si="21"/>
        <v>Afforestation</v>
      </c>
      <c r="DD27" s="313"/>
      <c r="DE27" s="315"/>
      <c r="DF27" s="313"/>
      <c r="DG27" s="313"/>
      <c r="DH27" s="315"/>
      <c r="DI27" s="226" t="str">
        <f t="shared" si="22"/>
        <v>Afforestation</v>
      </c>
      <c r="DJ27" s="313"/>
      <c r="DK27" s="315"/>
      <c r="DL27" s="313"/>
      <c r="DM27" s="313"/>
      <c r="DN27" s="315"/>
      <c r="DO27" s="226" t="str">
        <f t="shared" si="23"/>
        <v>Afforestation</v>
      </c>
      <c r="DP27" s="313"/>
      <c r="DQ27" s="315"/>
      <c r="DR27" s="313"/>
      <c r="DS27" s="313"/>
      <c r="DT27" s="315"/>
      <c r="DU27" s="226" t="str">
        <f t="shared" si="24"/>
        <v>Afforestation</v>
      </c>
      <c r="DV27" s="313"/>
      <c r="DW27" s="315"/>
      <c r="DX27" s="313"/>
      <c r="DY27" s="313"/>
      <c r="DZ27" s="315"/>
      <c r="EA27" s="176">
        <f t="shared" si="1"/>
        <v>0</v>
      </c>
      <c r="EB27" s="226" t="str">
        <f t="shared" si="25"/>
        <v>Afforestation</v>
      </c>
      <c r="EC27" s="313"/>
      <c r="ED27" s="315"/>
      <c r="EE27" s="313"/>
      <c r="EF27" s="313"/>
      <c r="EG27" s="315"/>
      <c r="EH27" s="226" t="str">
        <f t="shared" si="26"/>
        <v>Afforestation</v>
      </c>
      <c r="EI27" s="313"/>
      <c r="EJ27" s="315"/>
      <c r="EK27" s="313"/>
      <c r="EL27" s="313"/>
      <c r="EM27" s="315"/>
      <c r="EN27" s="226" t="str">
        <f t="shared" si="27"/>
        <v>Afforestation</v>
      </c>
      <c r="EO27" s="313"/>
      <c r="EP27" s="315"/>
      <c r="EQ27" s="313"/>
      <c r="ER27" s="313"/>
      <c r="ES27" s="315"/>
      <c r="ET27" s="226" t="str">
        <f t="shared" si="28"/>
        <v>Afforestation</v>
      </c>
      <c r="EU27" s="313"/>
      <c r="EV27" s="315"/>
      <c r="EW27" s="313"/>
      <c r="EX27" s="313"/>
      <c r="EY27" s="315"/>
      <c r="EZ27" s="226" t="str">
        <f t="shared" si="29"/>
        <v>Afforestation</v>
      </c>
      <c r="FA27" s="313"/>
      <c r="FB27" s="315"/>
      <c r="FC27" s="313"/>
      <c r="FD27" s="313"/>
      <c r="FE27" s="315"/>
      <c r="FF27" s="226" t="str">
        <f t="shared" si="30"/>
        <v>Afforestation</v>
      </c>
      <c r="FG27" s="313"/>
      <c r="FH27" s="315"/>
      <c r="FI27" s="313"/>
      <c r="FJ27" s="313"/>
      <c r="FK27" s="315"/>
      <c r="FL27" s="226" t="str">
        <f t="shared" si="31"/>
        <v>Afforestation</v>
      </c>
      <c r="FM27" s="313"/>
      <c r="FN27" s="315"/>
      <c r="FO27" s="313"/>
      <c r="FP27" s="313"/>
      <c r="FQ27" s="315"/>
      <c r="FR27" s="176">
        <f t="shared" si="2"/>
        <v>0</v>
      </c>
      <c r="FS27" s="34"/>
      <c r="FT27" s="34"/>
      <c r="FU27" s="34"/>
      <c r="FV27" s="33"/>
      <c r="FW27" s="37"/>
    </row>
    <row r="28" spans="1:179" ht="12.6" customHeight="1">
      <c r="A28" s="324"/>
      <c r="B28" s="195" t="s">
        <v>94</v>
      </c>
      <c r="C28" s="226" t="str">
        <f t="shared" si="32"/>
        <v>Bamboo</v>
      </c>
      <c r="D28" s="291"/>
      <c r="E28" s="54"/>
      <c r="F28" s="54"/>
      <c r="G28" s="54"/>
      <c r="H28" s="56"/>
      <c r="I28" s="226" t="str">
        <f t="shared" si="5"/>
        <v>Bamboo</v>
      </c>
      <c r="J28" s="291"/>
      <c r="K28" s="54"/>
      <c r="L28" s="54"/>
      <c r="M28" s="54"/>
      <c r="N28" s="56"/>
      <c r="O28" s="226" t="str">
        <f t="shared" si="6"/>
        <v>Bamboo</v>
      </c>
      <c r="P28" s="291"/>
      <c r="Q28" s="54"/>
      <c r="R28" s="54"/>
      <c r="S28" s="54"/>
      <c r="T28" s="56"/>
      <c r="U28" s="226" t="str">
        <f t="shared" si="7"/>
        <v>Bamboo</v>
      </c>
      <c r="V28" s="313"/>
      <c r="W28" s="315"/>
      <c r="X28" s="313"/>
      <c r="Y28" s="313"/>
      <c r="Z28" s="315"/>
      <c r="AA28" s="226" t="str">
        <f t="shared" si="8"/>
        <v>Bamboo</v>
      </c>
      <c r="AB28" s="313"/>
      <c r="AC28" s="315"/>
      <c r="AD28" s="313"/>
      <c r="AE28" s="313"/>
      <c r="AF28" s="315"/>
      <c r="AG28" s="226" t="str">
        <f t="shared" si="9"/>
        <v>Bamboo</v>
      </c>
      <c r="AH28" s="313"/>
      <c r="AI28" s="315"/>
      <c r="AJ28" s="313"/>
      <c r="AK28" s="313"/>
      <c r="AL28" s="315"/>
      <c r="AM28" s="226" t="str">
        <f t="shared" si="10"/>
        <v>Bamboo</v>
      </c>
      <c r="AN28" s="313"/>
      <c r="AO28" s="315"/>
      <c r="AP28" s="313"/>
      <c r="AQ28" s="313"/>
      <c r="AR28" s="315"/>
      <c r="AS28" s="176">
        <f t="shared" si="3"/>
        <v>0</v>
      </c>
      <c r="AT28" s="226" t="str">
        <f t="shared" si="11"/>
        <v>Bamboo</v>
      </c>
      <c r="AU28" s="313"/>
      <c r="AV28" s="315"/>
      <c r="AW28" s="313"/>
      <c r="AX28" s="313"/>
      <c r="AY28" s="315"/>
      <c r="AZ28" s="226" t="str">
        <f t="shared" si="12"/>
        <v>Bamboo</v>
      </c>
      <c r="BA28" s="313"/>
      <c r="BB28" s="315"/>
      <c r="BC28" s="313"/>
      <c r="BD28" s="313"/>
      <c r="BE28" s="315"/>
      <c r="BF28" s="226" t="str">
        <f t="shared" si="13"/>
        <v>Bamboo</v>
      </c>
      <c r="BG28" s="313"/>
      <c r="BH28" s="315"/>
      <c r="BI28" s="313"/>
      <c r="BJ28" s="313"/>
      <c r="BK28" s="315"/>
      <c r="BL28" s="226" t="str">
        <f t="shared" si="14"/>
        <v>Bamboo</v>
      </c>
      <c r="BM28" s="313"/>
      <c r="BN28" s="315"/>
      <c r="BO28" s="313"/>
      <c r="BP28" s="313"/>
      <c r="BQ28" s="315"/>
      <c r="BR28" s="226" t="str">
        <f t="shared" si="15"/>
        <v>Bamboo</v>
      </c>
      <c r="BS28" s="313"/>
      <c r="BT28" s="315"/>
      <c r="BU28" s="313"/>
      <c r="BV28" s="313"/>
      <c r="BW28" s="315"/>
      <c r="BX28" s="226" t="str">
        <f t="shared" si="16"/>
        <v>Bamboo</v>
      </c>
      <c r="BY28" s="313"/>
      <c r="BZ28" s="315"/>
      <c r="CA28" s="313"/>
      <c r="CB28" s="313"/>
      <c r="CC28" s="315"/>
      <c r="CD28" s="226" t="str">
        <f t="shared" si="17"/>
        <v>Bamboo</v>
      </c>
      <c r="CE28" s="313"/>
      <c r="CF28" s="315"/>
      <c r="CG28" s="313"/>
      <c r="CH28" s="313"/>
      <c r="CI28" s="315"/>
      <c r="CJ28" s="176">
        <f t="shared" si="0"/>
        <v>0</v>
      </c>
      <c r="CK28" s="226" t="str">
        <f t="shared" si="18"/>
        <v>Bamboo</v>
      </c>
      <c r="CL28" s="313"/>
      <c r="CM28" s="315"/>
      <c r="CN28" s="313"/>
      <c r="CO28" s="313"/>
      <c r="CP28" s="315"/>
      <c r="CQ28" s="226" t="str">
        <f t="shared" si="19"/>
        <v>Bamboo</v>
      </c>
      <c r="CR28" s="313"/>
      <c r="CS28" s="315"/>
      <c r="CT28" s="313"/>
      <c r="CU28" s="313"/>
      <c r="CV28" s="315"/>
      <c r="CW28" s="226" t="str">
        <f t="shared" si="20"/>
        <v>Bamboo</v>
      </c>
      <c r="CX28" s="313"/>
      <c r="CY28" s="315"/>
      <c r="CZ28" s="313"/>
      <c r="DA28" s="313"/>
      <c r="DB28" s="315"/>
      <c r="DC28" s="226" t="str">
        <f t="shared" si="21"/>
        <v>Bamboo</v>
      </c>
      <c r="DD28" s="313"/>
      <c r="DE28" s="315"/>
      <c r="DF28" s="313"/>
      <c r="DG28" s="313"/>
      <c r="DH28" s="315"/>
      <c r="DI28" s="226" t="str">
        <f t="shared" si="22"/>
        <v>Bamboo</v>
      </c>
      <c r="DJ28" s="313"/>
      <c r="DK28" s="315"/>
      <c r="DL28" s="313"/>
      <c r="DM28" s="313"/>
      <c r="DN28" s="315"/>
      <c r="DO28" s="226" t="str">
        <f t="shared" si="23"/>
        <v>Bamboo</v>
      </c>
      <c r="DP28" s="313"/>
      <c r="DQ28" s="315"/>
      <c r="DR28" s="313"/>
      <c r="DS28" s="313"/>
      <c r="DT28" s="315"/>
      <c r="DU28" s="226" t="str">
        <f t="shared" si="24"/>
        <v>Bamboo</v>
      </c>
      <c r="DV28" s="313"/>
      <c r="DW28" s="315"/>
      <c r="DX28" s="313"/>
      <c r="DY28" s="313"/>
      <c r="DZ28" s="315"/>
      <c r="EA28" s="176">
        <f t="shared" si="1"/>
        <v>0</v>
      </c>
      <c r="EB28" s="226" t="str">
        <f t="shared" si="25"/>
        <v>Bamboo</v>
      </c>
      <c r="EC28" s="313"/>
      <c r="ED28" s="315"/>
      <c r="EE28" s="313"/>
      <c r="EF28" s="313"/>
      <c r="EG28" s="315"/>
      <c r="EH28" s="226" t="str">
        <f t="shared" si="26"/>
        <v>Bamboo</v>
      </c>
      <c r="EI28" s="313"/>
      <c r="EJ28" s="315"/>
      <c r="EK28" s="313"/>
      <c r="EL28" s="313"/>
      <c r="EM28" s="315"/>
      <c r="EN28" s="226" t="str">
        <f t="shared" si="27"/>
        <v>Bamboo</v>
      </c>
      <c r="EO28" s="313"/>
      <c r="EP28" s="315"/>
      <c r="EQ28" s="313"/>
      <c r="ER28" s="313"/>
      <c r="ES28" s="315"/>
      <c r="ET28" s="226" t="str">
        <f t="shared" si="28"/>
        <v>Bamboo</v>
      </c>
      <c r="EU28" s="313"/>
      <c r="EV28" s="315"/>
      <c r="EW28" s="313"/>
      <c r="EX28" s="313"/>
      <c r="EY28" s="315"/>
      <c r="EZ28" s="226" t="str">
        <f t="shared" si="29"/>
        <v>Bamboo</v>
      </c>
      <c r="FA28" s="313"/>
      <c r="FB28" s="315"/>
      <c r="FC28" s="313"/>
      <c r="FD28" s="313"/>
      <c r="FE28" s="315"/>
      <c r="FF28" s="226" t="str">
        <f t="shared" si="30"/>
        <v>Bamboo</v>
      </c>
      <c r="FG28" s="313"/>
      <c r="FH28" s="315"/>
      <c r="FI28" s="313"/>
      <c r="FJ28" s="313"/>
      <c r="FK28" s="315"/>
      <c r="FL28" s="226" t="str">
        <f t="shared" si="31"/>
        <v>Bamboo</v>
      </c>
      <c r="FM28" s="313"/>
      <c r="FN28" s="315"/>
      <c r="FO28" s="313"/>
      <c r="FP28" s="313"/>
      <c r="FQ28" s="315"/>
      <c r="FR28" s="176">
        <f t="shared" si="2"/>
        <v>0</v>
      </c>
      <c r="FS28" s="34"/>
      <c r="FT28" s="34"/>
      <c r="FU28" s="34"/>
      <c r="FV28" s="33"/>
      <c r="FW28" s="37"/>
    </row>
    <row r="29" spans="1:179" ht="12.6" customHeight="1">
      <c r="A29" s="324"/>
      <c r="B29" s="195" t="s">
        <v>233</v>
      </c>
      <c r="C29" s="226" t="str">
        <f t="shared" si="32"/>
        <v>Grassland Protection</v>
      </c>
      <c r="D29" s="39"/>
      <c r="E29" s="40"/>
      <c r="F29" s="47"/>
      <c r="G29" s="41"/>
      <c r="H29" s="42"/>
      <c r="I29" s="226" t="str">
        <f t="shared" si="5"/>
        <v>Grassland Protection</v>
      </c>
      <c r="J29" s="39"/>
      <c r="K29" s="40"/>
      <c r="L29" s="47"/>
      <c r="M29" s="41"/>
      <c r="N29" s="42"/>
      <c r="O29" s="226" t="str">
        <f t="shared" si="6"/>
        <v>Grassland Protection</v>
      </c>
      <c r="P29" s="39"/>
      <c r="Q29" s="40"/>
      <c r="R29" s="47"/>
      <c r="S29" s="41"/>
      <c r="T29" s="42"/>
      <c r="U29" s="226" t="str">
        <f t="shared" si="7"/>
        <v>Grassland Protection</v>
      </c>
      <c r="V29" s="39"/>
      <c r="W29" s="40"/>
      <c r="X29" s="47"/>
      <c r="Y29" s="41"/>
      <c r="Z29" s="42"/>
      <c r="AA29" s="226" t="str">
        <f t="shared" si="8"/>
        <v>Grassland Protection</v>
      </c>
      <c r="AB29" s="39"/>
      <c r="AC29" s="40"/>
      <c r="AD29" s="47"/>
      <c r="AE29" s="41"/>
      <c r="AF29" s="42"/>
      <c r="AG29" s="226" t="str">
        <f t="shared" si="9"/>
        <v>Grassland Protection</v>
      </c>
      <c r="AH29" s="39"/>
      <c r="AI29" s="40"/>
      <c r="AJ29" s="47"/>
      <c r="AK29" s="41"/>
      <c r="AL29" s="42"/>
      <c r="AM29" s="226" t="str">
        <f t="shared" si="10"/>
        <v>Grassland Protection</v>
      </c>
      <c r="AN29" s="39"/>
      <c r="AO29" s="40"/>
      <c r="AP29" s="47"/>
      <c r="AQ29" s="41"/>
      <c r="AR29" s="42"/>
      <c r="AS29" s="176">
        <f t="shared" si="3"/>
        <v>0</v>
      </c>
      <c r="AT29" s="226" t="str">
        <f t="shared" si="11"/>
        <v>Grassland Protection</v>
      </c>
      <c r="AU29" s="313">
        <f>'Discrete Solution'!AU29</f>
        <v>4.1694132494121114E-2</v>
      </c>
      <c r="AV29" s="315">
        <f>'Discrete Solution'!AV29</f>
        <v>16.559121832428353</v>
      </c>
      <c r="AW29" s="313">
        <f>'Discrete Solution'!AW29</f>
        <v>0.11181497595056084</v>
      </c>
      <c r="AX29" s="313">
        <f>'Discrete Solution'!AX29</f>
        <v>0.15350910844468196</v>
      </c>
      <c r="AY29" s="315">
        <f>'Discrete Solution'!AY29</f>
        <v>44.408114492283858</v>
      </c>
      <c r="AZ29" s="226" t="str">
        <f t="shared" si="12"/>
        <v>Grassland Protection</v>
      </c>
      <c r="BA29" s="313">
        <f>'Discrete Solution'!BA29</f>
        <v>4.1694132494121114E-2</v>
      </c>
      <c r="BB29" s="315">
        <f>'Discrete Solution'!BB29</f>
        <v>4.9722938518313375</v>
      </c>
      <c r="BC29" s="313">
        <f>'Discrete Solution'!BC29</f>
        <v>0.11181497595056084</v>
      </c>
      <c r="BD29" s="313">
        <f>'Discrete Solution'!BD29</f>
        <v>0.15350910844468196</v>
      </c>
      <c r="BE29" s="315">
        <f>'Discrete Solution'!BE29</f>
        <v>13.334656082364479</v>
      </c>
      <c r="BF29" s="226" t="str">
        <f t="shared" si="13"/>
        <v>Grassland Protection</v>
      </c>
      <c r="BG29" s="313">
        <f>'Discrete Solution'!BG29</f>
        <v>4.1694132494121114E-2</v>
      </c>
      <c r="BH29" s="315">
        <f>'Discrete Solution'!BH29</f>
        <v>3.1077291613284368</v>
      </c>
      <c r="BI29" s="313">
        <f>'Discrete Solution'!BI29</f>
        <v>0.11181497595056084</v>
      </c>
      <c r="BJ29" s="313">
        <f>'Discrete Solution'!BJ29</f>
        <v>0.15350910844468196</v>
      </c>
      <c r="BK29" s="315">
        <f>'Discrete Solution'!BK29</f>
        <v>8.3342820835471763</v>
      </c>
      <c r="BL29" s="226" t="str">
        <f t="shared" si="14"/>
        <v>Grassland Protection</v>
      </c>
      <c r="BM29" s="313"/>
      <c r="BN29" s="315"/>
      <c r="BO29" s="313"/>
      <c r="BP29" s="313"/>
      <c r="BQ29" s="315"/>
      <c r="BR29" s="226" t="str">
        <f t="shared" si="15"/>
        <v>Grassland Protection</v>
      </c>
      <c r="BS29" s="313"/>
      <c r="BT29" s="315"/>
      <c r="BU29" s="313"/>
      <c r="BV29" s="313"/>
      <c r="BW29" s="315"/>
      <c r="BX29" s="226" t="str">
        <f t="shared" si="16"/>
        <v>Grassland Protection</v>
      </c>
      <c r="BY29" s="313"/>
      <c r="BZ29" s="315"/>
      <c r="CA29" s="313"/>
      <c r="CB29" s="313"/>
      <c r="CC29" s="315"/>
      <c r="CD29" s="226" t="str">
        <f t="shared" si="17"/>
        <v>Grassland Protection</v>
      </c>
      <c r="CE29" s="313"/>
      <c r="CF29" s="315"/>
      <c r="CG29" s="313"/>
      <c r="CH29" s="313"/>
      <c r="CI29" s="315"/>
      <c r="CJ29" s="176">
        <f t="shared" si="0"/>
        <v>90.716197503783633</v>
      </c>
      <c r="CK29" s="226" t="str">
        <f t="shared" si="18"/>
        <v>Grassland Protection</v>
      </c>
      <c r="CL29" s="313"/>
      <c r="CM29" s="315"/>
      <c r="CN29" s="313"/>
      <c r="CO29" s="313"/>
      <c r="CP29" s="315"/>
      <c r="CQ29" s="226" t="str">
        <f t="shared" si="19"/>
        <v>Grassland Protection</v>
      </c>
      <c r="CR29" s="313"/>
      <c r="CS29" s="315"/>
      <c r="CT29" s="313"/>
      <c r="CU29" s="313"/>
      <c r="CV29" s="315"/>
      <c r="CW29" s="226" t="str">
        <f t="shared" si="20"/>
        <v>Grassland Protection</v>
      </c>
      <c r="CX29" s="313"/>
      <c r="CY29" s="315"/>
      <c r="CZ29" s="313"/>
      <c r="DA29" s="313"/>
      <c r="DB29" s="315"/>
      <c r="DC29" s="226" t="str">
        <f t="shared" si="21"/>
        <v>Grassland Protection</v>
      </c>
      <c r="DD29" s="313"/>
      <c r="DE29" s="315"/>
      <c r="DF29" s="313"/>
      <c r="DG29" s="313"/>
      <c r="DH29" s="315"/>
      <c r="DI29" s="226" t="str">
        <f t="shared" si="22"/>
        <v>Grassland Protection</v>
      </c>
      <c r="DJ29" s="313"/>
      <c r="DK29" s="315"/>
      <c r="DL29" s="313"/>
      <c r="DM29" s="313"/>
      <c r="DN29" s="315"/>
      <c r="DO29" s="226" t="str">
        <f t="shared" si="23"/>
        <v>Grassland Protection</v>
      </c>
      <c r="DP29" s="313"/>
      <c r="DQ29" s="315"/>
      <c r="DR29" s="313"/>
      <c r="DS29" s="313"/>
      <c r="DT29" s="315"/>
      <c r="DU29" s="226" t="str">
        <f t="shared" si="24"/>
        <v>Grassland Protection</v>
      </c>
      <c r="DV29" s="313"/>
      <c r="DW29" s="315"/>
      <c r="DX29" s="313"/>
      <c r="DY29" s="313"/>
      <c r="DZ29" s="315"/>
      <c r="EA29" s="176">
        <f t="shared" si="1"/>
        <v>0</v>
      </c>
      <c r="EB29" s="226" t="str">
        <f t="shared" si="25"/>
        <v>Grassland Protection</v>
      </c>
      <c r="EC29" s="313"/>
      <c r="ED29" s="315"/>
      <c r="EE29" s="313"/>
      <c r="EF29" s="313"/>
      <c r="EG29" s="315"/>
      <c r="EH29" s="226" t="str">
        <f t="shared" si="26"/>
        <v>Grassland Protection</v>
      </c>
      <c r="EI29" s="313"/>
      <c r="EJ29" s="315"/>
      <c r="EK29" s="313"/>
      <c r="EL29" s="313"/>
      <c r="EM29" s="315"/>
      <c r="EN29" s="226" t="str">
        <f t="shared" si="27"/>
        <v>Grassland Protection</v>
      </c>
      <c r="EO29" s="313"/>
      <c r="EP29" s="315"/>
      <c r="EQ29" s="313"/>
      <c r="ER29" s="313"/>
      <c r="ES29" s="315"/>
      <c r="ET29" s="226" t="str">
        <f t="shared" si="28"/>
        <v>Grassland Protection</v>
      </c>
      <c r="EU29" s="313"/>
      <c r="EV29" s="315"/>
      <c r="EW29" s="313"/>
      <c r="EX29" s="313"/>
      <c r="EY29" s="315"/>
      <c r="EZ29" s="226" t="str">
        <f t="shared" si="29"/>
        <v>Grassland Protection</v>
      </c>
      <c r="FA29" s="313"/>
      <c r="FB29" s="315"/>
      <c r="FC29" s="313"/>
      <c r="FD29" s="313"/>
      <c r="FE29" s="315"/>
      <c r="FF29" s="226" t="str">
        <f t="shared" si="30"/>
        <v>Grassland Protection</v>
      </c>
      <c r="FG29" s="313"/>
      <c r="FH29" s="315"/>
      <c r="FI29" s="313"/>
      <c r="FJ29" s="313"/>
      <c r="FK29" s="315"/>
      <c r="FL29" s="226" t="str">
        <f t="shared" si="31"/>
        <v>Grassland Protection</v>
      </c>
      <c r="FM29" s="313"/>
      <c r="FN29" s="315"/>
      <c r="FO29" s="313"/>
      <c r="FP29" s="313"/>
      <c r="FQ29" s="315"/>
      <c r="FR29" s="176">
        <f t="shared" si="2"/>
        <v>0</v>
      </c>
      <c r="FS29" s="34"/>
      <c r="FT29" s="34"/>
      <c r="FU29" s="34"/>
      <c r="FV29" s="33"/>
      <c r="FW29" s="37"/>
    </row>
    <row r="30" spans="1:179" ht="12.6" customHeight="1">
      <c r="A30" s="324"/>
      <c r="B30" s="195" t="s">
        <v>243</v>
      </c>
      <c r="C30" s="226" t="str">
        <f t="shared" si="32"/>
        <v>Multistrata Agroforestry</v>
      </c>
      <c r="D30" s="313">
        <f>'Discrete Solution'!D30</f>
        <v>7.5316194329940814E-2</v>
      </c>
      <c r="E30" s="54">
        <f>'Discrete Solution'!E30</f>
        <v>68.911274962328719</v>
      </c>
      <c r="F30" s="313">
        <v>0</v>
      </c>
      <c r="G30" s="55">
        <f>'Discrete Solution'!G30</f>
        <v>7.5316194329940814E-2</v>
      </c>
      <c r="H30" s="56">
        <f>'Discrete Solution'!H30</f>
        <v>0</v>
      </c>
      <c r="I30" s="226" t="str">
        <f t="shared" si="5"/>
        <v>Multistrata Agroforestry</v>
      </c>
      <c r="J30" s="313">
        <f>'Discrete Solution'!J30</f>
        <v>7.5316194329940814E-2</v>
      </c>
      <c r="K30" s="54">
        <f>'Discrete Solution'!K30</f>
        <v>13.816172827167332</v>
      </c>
      <c r="L30" s="313">
        <v>0</v>
      </c>
      <c r="M30" s="55">
        <f>'Discrete Solution'!M30</f>
        <v>7.5316194329940814E-2</v>
      </c>
      <c r="N30" s="56">
        <f>'Discrete Solution'!N30</f>
        <v>0</v>
      </c>
      <c r="O30" s="226" t="str">
        <f t="shared" si="6"/>
        <v>Multistrata Agroforestry</v>
      </c>
      <c r="P30" s="313">
        <f>'Discrete Solution'!P30</f>
        <v>7.5316194329940814E-2</v>
      </c>
      <c r="Q30" s="54">
        <f>'Discrete Solution'!Q30</f>
        <v>17.272552210503942</v>
      </c>
      <c r="R30" s="313">
        <v>0</v>
      </c>
      <c r="S30" s="55">
        <f>'Discrete Solution'!S30</f>
        <v>7.5316194329940814E-2</v>
      </c>
      <c r="T30" s="56">
        <f>'Discrete Solution'!T30</f>
        <v>0</v>
      </c>
      <c r="U30" s="226" t="str">
        <f t="shared" si="7"/>
        <v>Multistrata Agroforestry</v>
      </c>
      <c r="V30" s="313"/>
      <c r="W30" s="315"/>
      <c r="X30" s="313"/>
      <c r="Y30" s="313"/>
      <c r="Z30" s="315"/>
      <c r="AA30" s="226" t="str">
        <f t="shared" si="8"/>
        <v>Multistrata Agroforestry</v>
      </c>
      <c r="AB30" s="313"/>
      <c r="AC30" s="315"/>
      <c r="AD30" s="313"/>
      <c r="AE30" s="313"/>
      <c r="AF30" s="315"/>
      <c r="AG30" s="226" t="str">
        <f t="shared" si="9"/>
        <v>Multistrata Agroforestry</v>
      </c>
      <c r="AH30" s="313"/>
      <c r="AI30" s="315"/>
      <c r="AJ30" s="313"/>
      <c r="AK30" s="313"/>
      <c r="AL30" s="315"/>
      <c r="AM30" s="226" t="str">
        <f t="shared" si="10"/>
        <v>Multistrata Agroforestry</v>
      </c>
      <c r="AN30" s="313"/>
      <c r="AO30" s="315"/>
      <c r="AP30" s="313"/>
      <c r="AQ30" s="313"/>
      <c r="AR30" s="315"/>
      <c r="AS30" s="176">
        <f t="shared" si="3"/>
        <v>100</v>
      </c>
      <c r="AT30" s="226" t="str">
        <f t="shared" si="11"/>
        <v>Multistrata Agroforestry</v>
      </c>
      <c r="AU30" s="313">
        <f>'Discrete Solution'!AU30</f>
        <v>0</v>
      </c>
      <c r="AV30" s="315">
        <f>'Discrete Solution'!AV30</f>
        <v>0</v>
      </c>
      <c r="AW30" s="313">
        <f>'Discrete Solution'!AW30</f>
        <v>0.55849395293273685</v>
      </c>
      <c r="AX30" s="313">
        <f>'Discrete Solution'!AX30</f>
        <v>0.55849395293273685</v>
      </c>
      <c r="AY30" s="315">
        <f>'Discrete Solution'!AY30</f>
        <v>221.80985323514503</v>
      </c>
      <c r="AZ30" s="226" t="str">
        <f t="shared" si="12"/>
        <v>Multistrata Agroforestry</v>
      </c>
      <c r="BA30" s="313">
        <f>'Discrete Solution'!BA30</f>
        <v>0</v>
      </c>
      <c r="BB30" s="315">
        <f>'Discrete Solution'!BB30</f>
        <v>0</v>
      </c>
      <c r="BC30" s="313">
        <f>'Discrete Solution'!BC30</f>
        <v>0.55849395293273685</v>
      </c>
      <c r="BD30" s="313">
        <f>'Discrete Solution'!BD30</f>
        <v>0.55849395293273685</v>
      </c>
      <c r="BE30" s="315">
        <f>'Discrete Solution'!BE30</f>
        <v>66.604001146779709</v>
      </c>
      <c r="BF30" s="226" t="str">
        <f t="shared" si="13"/>
        <v>Multistrata Agroforestry</v>
      </c>
      <c r="BG30" s="313">
        <f>'Discrete Solution'!BG30</f>
        <v>0</v>
      </c>
      <c r="BH30" s="315">
        <f>'Discrete Solution'!BH30</f>
        <v>0</v>
      </c>
      <c r="BI30" s="313">
        <f>'Discrete Solution'!BI30</f>
        <v>0.55849395293273685</v>
      </c>
      <c r="BJ30" s="313">
        <f>'Discrete Solution'!BJ30</f>
        <v>0.55849395293273685</v>
      </c>
      <c r="BK30" s="315">
        <f>'Discrete Solution'!BK30</f>
        <v>41.628110243075199</v>
      </c>
      <c r="BL30" s="226" t="str">
        <f t="shared" si="14"/>
        <v>Multistrata Agroforestry</v>
      </c>
      <c r="BM30" s="313"/>
      <c r="BN30" s="315"/>
      <c r="BO30" s="313"/>
      <c r="BP30" s="313"/>
      <c r="BQ30" s="315"/>
      <c r="BR30" s="226" t="str">
        <f t="shared" si="15"/>
        <v>Multistrata Agroforestry</v>
      </c>
      <c r="BS30" s="313"/>
      <c r="BT30" s="315"/>
      <c r="BU30" s="313"/>
      <c r="BV30" s="313"/>
      <c r="BW30" s="315"/>
      <c r="BX30" s="226" t="str">
        <f t="shared" si="16"/>
        <v>Multistrata Agroforestry</v>
      </c>
      <c r="BY30" s="313"/>
      <c r="BZ30" s="315"/>
      <c r="CA30" s="313"/>
      <c r="CB30" s="313"/>
      <c r="CC30" s="315"/>
      <c r="CD30" s="226" t="str">
        <f t="shared" si="17"/>
        <v>Multistrata Agroforestry</v>
      </c>
      <c r="CE30" s="313"/>
      <c r="CF30" s="315"/>
      <c r="CG30" s="313"/>
      <c r="CH30" s="313"/>
      <c r="CI30" s="315"/>
      <c r="CJ30" s="176">
        <f t="shared" si="0"/>
        <v>330.04196462499993</v>
      </c>
      <c r="CK30" s="226" t="str">
        <f t="shared" si="18"/>
        <v>Multistrata Agroforestry</v>
      </c>
      <c r="CL30" s="313"/>
      <c r="CM30" s="315"/>
      <c r="CN30" s="313"/>
      <c r="CO30" s="313"/>
      <c r="CP30" s="315"/>
      <c r="CQ30" s="226" t="str">
        <f t="shared" si="19"/>
        <v>Multistrata Agroforestry</v>
      </c>
      <c r="CR30" s="313"/>
      <c r="CS30" s="315"/>
      <c r="CT30" s="313"/>
      <c r="CU30" s="313"/>
      <c r="CV30" s="315"/>
      <c r="CW30" s="226" t="str">
        <f t="shared" si="20"/>
        <v>Multistrata Agroforestry</v>
      </c>
      <c r="CX30" s="313"/>
      <c r="CY30" s="315"/>
      <c r="CZ30" s="313"/>
      <c r="DA30" s="313"/>
      <c r="DB30" s="315"/>
      <c r="DC30" s="226" t="str">
        <f t="shared" si="21"/>
        <v>Multistrata Agroforestry</v>
      </c>
      <c r="DD30" s="313"/>
      <c r="DE30" s="315"/>
      <c r="DF30" s="313"/>
      <c r="DG30" s="313"/>
      <c r="DH30" s="315"/>
      <c r="DI30" s="226" t="str">
        <f t="shared" si="22"/>
        <v>Multistrata Agroforestry</v>
      </c>
      <c r="DJ30" s="313"/>
      <c r="DK30" s="315"/>
      <c r="DL30" s="313"/>
      <c r="DM30" s="313"/>
      <c r="DN30" s="315"/>
      <c r="DO30" s="226" t="str">
        <f t="shared" si="23"/>
        <v>Multistrata Agroforestry</v>
      </c>
      <c r="DP30" s="313"/>
      <c r="DQ30" s="315"/>
      <c r="DR30" s="313"/>
      <c r="DS30" s="313"/>
      <c r="DT30" s="315"/>
      <c r="DU30" s="226" t="str">
        <f t="shared" si="24"/>
        <v>Multistrata Agroforestry</v>
      </c>
      <c r="DV30" s="313"/>
      <c r="DW30" s="315"/>
      <c r="DX30" s="313"/>
      <c r="DY30" s="313"/>
      <c r="DZ30" s="315"/>
      <c r="EA30" s="176">
        <f t="shared" si="1"/>
        <v>0</v>
      </c>
      <c r="EB30" s="226" t="str">
        <f t="shared" si="25"/>
        <v>Multistrata Agroforestry</v>
      </c>
      <c r="EC30" s="313"/>
      <c r="ED30" s="315"/>
      <c r="EE30" s="313"/>
      <c r="EF30" s="313"/>
      <c r="EG30" s="315"/>
      <c r="EH30" s="226" t="str">
        <f t="shared" si="26"/>
        <v>Multistrata Agroforestry</v>
      </c>
      <c r="EI30" s="313"/>
      <c r="EJ30" s="315"/>
      <c r="EK30" s="313"/>
      <c r="EL30" s="313"/>
      <c r="EM30" s="315"/>
      <c r="EN30" s="226" t="str">
        <f t="shared" si="27"/>
        <v>Multistrata Agroforestry</v>
      </c>
      <c r="EO30" s="313"/>
      <c r="EP30" s="315"/>
      <c r="EQ30" s="313"/>
      <c r="ER30" s="313"/>
      <c r="ES30" s="315"/>
      <c r="ET30" s="226" t="str">
        <f t="shared" si="28"/>
        <v>Multistrata Agroforestry</v>
      </c>
      <c r="EU30" s="313"/>
      <c r="EV30" s="315"/>
      <c r="EW30" s="313"/>
      <c r="EX30" s="313"/>
      <c r="EY30" s="315"/>
      <c r="EZ30" s="226" t="str">
        <f t="shared" si="29"/>
        <v>Multistrata Agroforestry</v>
      </c>
      <c r="FA30" s="313"/>
      <c r="FB30" s="315"/>
      <c r="FC30" s="313"/>
      <c r="FD30" s="313"/>
      <c r="FE30" s="315"/>
      <c r="FF30" s="226" t="str">
        <f t="shared" si="30"/>
        <v>Multistrata Agroforestry</v>
      </c>
      <c r="FG30" s="313"/>
      <c r="FH30" s="315"/>
      <c r="FI30" s="313"/>
      <c r="FJ30" s="313"/>
      <c r="FK30" s="315"/>
      <c r="FL30" s="226" t="str">
        <f t="shared" si="31"/>
        <v>Multistrata Agroforestry</v>
      </c>
      <c r="FM30" s="313"/>
      <c r="FN30" s="315"/>
      <c r="FO30" s="313"/>
      <c r="FP30" s="313"/>
      <c r="FQ30" s="315"/>
      <c r="FR30" s="176">
        <f t="shared" si="2"/>
        <v>0</v>
      </c>
      <c r="FS30" s="34"/>
      <c r="FT30" s="34"/>
      <c r="FU30" s="34"/>
      <c r="FV30" s="33"/>
      <c r="FW30" s="37"/>
    </row>
    <row r="31" spans="1:179" ht="12.6" customHeight="1">
      <c r="A31" s="324"/>
      <c r="B31" s="222" t="s">
        <v>89</v>
      </c>
      <c r="C31" s="226" t="str">
        <f t="shared" si="4"/>
        <v>Silvopasture</v>
      </c>
      <c r="D31" s="313"/>
      <c r="E31" s="54"/>
      <c r="F31" s="313"/>
      <c r="G31" s="55"/>
      <c r="H31" s="56"/>
      <c r="I31" s="226" t="str">
        <f t="shared" si="5"/>
        <v>Silvopasture</v>
      </c>
      <c r="J31" s="313"/>
      <c r="K31" s="54"/>
      <c r="L31" s="313"/>
      <c r="M31" s="55"/>
      <c r="N31" s="56"/>
      <c r="O31" s="226" t="str">
        <f t="shared" si="6"/>
        <v>Silvopasture</v>
      </c>
      <c r="P31" s="313"/>
      <c r="Q31" s="54"/>
      <c r="R31" s="313"/>
      <c r="S31" s="55"/>
      <c r="T31" s="56"/>
      <c r="U31" s="226" t="str">
        <f t="shared" si="7"/>
        <v>Silvopasture</v>
      </c>
      <c r="V31" s="313"/>
      <c r="W31" s="315"/>
      <c r="X31" s="313"/>
      <c r="Y31" s="313"/>
      <c r="Z31" s="315"/>
      <c r="AA31" s="226" t="str">
        <f t="shared" si="8"/>
        <v>Silvopasture</v>
      </c>
      <c r="AB31" s="313"/>
      <c r="AC31" s="315"/>
      <c r="AD31" s="313"/>
      <c r="AE31" s="313"/>
      <c r="AF31" s="315"/>
      <c r="AG31" s="226" t="str">
        <f t="shared" si="9"/>
        <v>Silvopasture</v>
      </c>
      <c r="AH31" s="313"/>
      <c r="AI31" s="315"/>
      <c r="AJ31" s="313"/>
      <c r="AK31" s="313"/>
      <c r="AL31" s="315"/>
      <c r="AM31" s="226" t="str">
        <f t="shared" si="10"/>
        <v>Silvopasture</v>
      </c>
      <c r="AN31" s="313"/>
      <c r="AO31" s="315"/>
      <c r="AP31" s="313"/>
      <c r="AQ31" s="313"/>
      <c r="AR31" s="315"/>
      <c r="AS31" s="176">
        <f t="shared" si="3"/>
        <v>0</v>
      </c>
      <c r="AT31" s="226" t="str">
        <f t="shared" si="11"/>
        <v>Silvopasture</v>
      </c>
      <c r="AU31" s="313">
        <f>'Discrete Solution'!AU31</f>
        <v>8.4430009644575088E-2</v>
      </c>
      <c r="AV31" s="315">
        <f>'Discrete Solution'!AV31</f>
        <v>33.531979978591721</v>
      </c>
      <c r="AW31" s="313">
        <f>'Discrete Solution'!AW31</f>
        <v>3.285239188524712E-2</v>
      </c>
      <c r="AX31" s="313">
        <f>'Discrete Solution'!AX31</f>
        <v>0.11728240152982221</v>
      </c>
      <c r="AY31" s="315">
        <f>'Discrete Solution'!AY31</f>
        <v>13.047561543370469</v>
      </c>
      <c r="AZ31" s="226" t="str">
        <f t="shared" si="12"/>
        <v>Silvopasture</v>
      </c>
      <c r="BA31" s="313">
        <f>'Discrete Solution'!BA31</f>
        <v>8.4430009644575088E-2</v>
      </c>
      <c r="BB31" s="315">
        <f>'Discrete Solution'!BB31</f>
        <v>10.068822463807701</v>
      </c>
      <c r="BC31" s="313">
        <f>'Discrete Solution'!BC31</f>
        <v>3.285239188524712E-2</v>
      </c>
      <c r="BD31" s="313">
        <f>'Discrete Solution'!BD31</f>
        <v>0.11728240152982221</v>
      </c>
      <c r="BE31" s="315">
        <f>'Discrete Solution'!BE31</f>
        <v>3.9178593345718524</v>
      </c>
      <c r="BF31" s="226" t="str">
        <f t="shared" si="13"/>
        <v>Silvopasture</v>
      </c>
      <c r="BG31" s="313">
        <f>'Discrete Solution'!BG31</f>
        <v>8.4430009644575088E-2</v>
      </c>
      <c r="BH31" s="315">
        <f>'Discrete Solution'!BH31</f>
        <v>6.2931061846815881</v>
      </c>
      <c r="BI31" s="313">
        <f>'Discrete Solution'!BI31</f>
        <v>3.285239188524712E-2</v>
      </c>
      <c r="BJ31" s="313">
        <f>'Discrete Solution'!BJ31</f>
        <v>0.11728240152982221</v>
      </c>
      <c r="BK31" s="315">
        <f>'Discrete Solution'!BK31</f>
        <v>2.448697938386601</v>
      </c>
      <c r="BL31" s="226" t="str">
        <f t="shared" si="14"/>
        <v>Silvopasture</v>
      </c>
      <c r="BM31" s="313"/>
      <c r="BN31" s="315"/>
      <c r="BO31" s="313"/>
      <c r="BP31" s="313"/>
      <c r="BQ31" s="315"/>
      <c r="BR31" s="226" t="str">
        <f t="shared" si="15"/>
        <v>Silvopasture</v>
      </c>
      <c r="BS31" s="313"/>
      <c r="BT31" s="315"/>
      <c r="BU31" s="313"/>
      <c r="BV31" s="313"/>
      <c r="BW31" s="315"/>
      <c r="BX31" s="226" t="str">
        <f t="shared" si="16"/>
        <v>Silvopasture</v>
      </c>
      <c r="BY31" s="313"/>
      <c r="BZ31" s="315"/>
      <c r="CA31" s="313"/>
      <c r="CB31" s="313"/>
      <c r="CC31" s="315"/>
      <c r="CD31" s="226" t="str">
        <f t="shared" si="17"/>
        <v>Silvopasture</v>
      </c>
      <c r="CE31" s="313"/>
      <c r="CF31" s="315"/>
      <c r="CG31" s="313"/>
      <c r="CH31" s="313"/>
      <c r="CI31" s="315"/>
      <c r="CJ31" s="176">
        <f t="shared" si="0"/>
        <v>69.308027443409941</v>
      </c>
      <c r="CK31" s="226" t="str">
        <f t="shared" si="18"/>
        <v>Silvopasture</v>
      </c>
      <c r="CL31" s="313"/>
      <c r="CM31" s="315"/>
      <c r="CN31" s="313"/>
      <c r="CO31" s="313"/>
      <c r="CP31" s="315"/>
      <c r="CQ31" s="226" t="str">
        <f t="shared" si="19"/>
        <v>Silvopasture</v>
      </c>
      <c r="CR31" s="313"/>
      <c r="CS31" s="315"/>
      <c r="CT31" s="313"/>
      <c r="CU31" s="313"/>
      <c r="CV31" s="315"/>
      <c r="CW31" s="226" t="str">
        <f t="shared" si="20"/>
        <v>Silvopasture</v>
      </c>
      <c r="CX31" s="313"/>
      <c r="CY31" s="315"/>
      <c r="CZ31" s="313"/>
      <c r="DA31" s="313"/>
      <c r="DB31" s="315"/>
      <c r="DC31" s="226" t="str">
        <f t="shared" si="21"/>
        <v>Silvopasture</v>
      </c>
      <c r="DD31" s="313"/>
      <c r="DE31" s="315"/>
      <c r="DF31" s="313"/>
      <c r="DG31" s="313"/>
      <c r="DH31" s="315"/>
      <c r="DI31" s="226" t="str">
        <f t="shared" si="22"/>
        <v>Silvopasture</v>
      </c>
      <c r="DJ31" s="313"/>
      <c r="DK31" s="315"/>
      <c r="DL31" s="313"/>
      <c r="DM31" s="313"/>
      <c r="DN31" s="315"/>
      <c r="DO31" s="226" t="str">
        <f t="shared" si="23"/>
        <v>Silvopasture</v>
      </c>
      <c r="DP31" s="313"/>
      <c r="DQ31" s="315"/>
      <c r="DR31" s="313"/>
      <c r="DS31" s="313"/>
      <c r="DT31" s="315"/>
      <c r="DU31" s="226" t="str">
        <f t="shared" si="24"/>
        <v>Silvopasture</v>
      </c>
      <c r="DV31" s="313"/>
      <c r="DW31" s="315"/>
      <c r="DX31" s="313"/>
      <c r="DY31" s="313"/>
      <c r="DZ31" s="315"/>
      <c r="EA31" s="176">
        <f t="shared" si="1"/>
        <v>0</v>
      </c>
      <c r="EB31" s="226" t="str">
        <f t="shared" si="25"/>
        <v>Silvopasture</v>
      </c>
      <c r="EC31" s="313"/>
      <c r="ED31" s="315"/>
      <c r="EE31" s="313"/>
      <c r="EF31" s="313"/>
      <c r="EG31" s="315"/>
      <c r="EH31" s="226" t="str">
        <f t="shared" si="26"/>
        <v>Silvopasture</v>
      </c>
      <c r="EI31" s="313"/>
      <c r="EJ31" s="315"/>
      <c r="EK31" s="313"/>
      <c r="EL31" s="313"/>
      <c r="EM31" s="315"/>
      <c r="EN31" s="226" t="str">
        <f t="shared" si="27"/>
        <v>Silvopasture</v>
      </c>
      <c r="EO31" s="313"/>
      <c r="EP31" s="315"/>
      <c r="EQ31" s="313"/>
      <c r="ER31" s="313"/>
      <c r="ES31" s="315"/>
      <c r="ET31" s="226" t="str">
        <f t="shared" si="28"/>
        <v>Silvopasture</v>
      </c>
      <c r="EU31" s="313"/>
      <c r="EV31" s="315"/>
      <c r="EW31" s="313"/>
      <c r="EX31" s="313"/>
      <c r="EY31" s="315"/>
      <c r="EZ31" s="226" t="str">
        <f t="shared" si="29"/>
        <v>Silvopasture</v>
      </c>
      <c r="FA31" s="313"/>
      <c r="FB31" s="315"/>
      <c r="FC31" s="313"/>
      <c r="FD31" s="313"/>
      <c r="FE31" s="315"/>
      <c r="FF31" s="226" t="str">
        <f t="shared" si="30"/>
        <v>Silvopasture</v>
      </c>
      <c r="FG31" s="313"/>
      <c r="FH31" s="315"/>
      <c r="FI31" s="313"/>
      <c r="FJ31" s="313"/>
      <c r="FK31" s="315"/>
      <c r="FL31" s="226" t="str">
        <f t="shared" si="31"/>
        <v>Silvopasture</v>
      </c>
      <c r="FM31" s="313"/>
      <c r="FN31" s="315"/>
      <c r="FO31" s="313"/>
      <c r="FP31" s="313"/>
      <c r="FQ31" s="315"/>
      <c r="FR31" s="176">
        <f t="shared" si="2"/>
        <v>0</v>
      </c>
      <c r="FS31" s="34"/>
      <c r="FT31" s="34"/>
      <c r="FU31" s="34"/>
      <c r="FV31" s="33"/>
      <c r="FW31" s="37"/>
    </row>
    <row r="32" spans="1:179" ht="12.6" customHeight="1">
      <c r="A32" s="324"/>
      <c r="B32" s="222" t="s">
        <v>88</v>
      </c>
      <c r="C32" s="226" t="str">
        <f>$B32</f>
        <v>Managed Grazing</v>
      </c>
      <c r="D32" s="313"/>
      <c r="E32" s="54"/>
      <c r="F32" s="313"/>
      <c r="G32" s="55"/>
      <c r="H32" s="56"/>
      <c r="I32" s="226" t="str">
        <f t="shared" si="5"/>
        <v>Managed Grazing</v>
      </c>
      <c r="J32" s="313"/>
      <c r="K32" s="54"/>
      <c r="L32" s="313"/>
      <c r="M32" s="55"/>
      <c r="N32" s="56"/>
      <c r="O32" s="226" t="str">
        <f t="shared" si="6"/>
        <v>Managed Grazing</v>
      </c>
      <c r="P32" s="313"/>
      <c r="Q32" s="54"/>
      <c r="R32" s="313"/>
      <c r="S32" s="55"/>
      <c r="T32" s="56"/>
      <c r="U32" s="226" t="str">
        <f t="shared" si="7"/>
        <v>Managed Grazing</v>
      </c>
      <c r="V32" s="313"/>
      <c r="W32" s="315"/>
      <c r="X32" s="313"/>
      <c r="Y32" s="313"/>
      <c r="Z32" s="315"/>
      <c r="AA32" s="226" t="str">
        <f t="shared" si="8"/>
        <v>Managed Grazing</v>
      </c>
      <c r="AB32" s="313"/>
      <c r="AC32" s="315"/>
      <c r="AD32" s="313"/>
      <c r="AE32" s="313"/>
      <c r="AF32" s="315"/>
      <c r="AG32" s="226" t="str">
        <f t="shared" si="9"/>
        <v>Managed Grazing</v>
      </c>
      <c r="AH32" s="313"/>
      <c r="AI32" s="315"/>
      <c r="AJ32" s="313"/>
      <c r="AK32" s="313"/>
      <c r="AL32" s="315"/>
      <c r="AM32" s="226" t="str">
        <f t="shared" si="10"/>
        <v>Managed Grazing</v>
      </c>
      <c r="AN32" s="313"/>
      <c r="AO32" s="315"/>
      <c r="AP32" s="313"/>
      <c r="AQ32" s="313"/>
      <c r="AR32" s="315"/>
      <c r="AS32" s="176">
        <f t="shared" si="3"/>
        <v>0</v>
      </c>
      <c r="AT32" s="226" t="str">
        <f t="shared" si="11"/>
        <v>Managed Grazing</v>
      </c>
      <c r="AU32" s="313">
        <f>'Discrete Solution'!AU32</f>
        <v>2.1992342654936183E-2</v>
      </c>
      <c r="AV32" s="315">
        <f>'Discrete Solution'!AV32</f>
        <v>8.7344156028416648</v>
      </c>
      <c r="AW32" s="313">
        <f>'Discrete Solution'!AW32</f>
        <v>2.8271543714987583E-2</v>
      </c>
      <c r="AX32" s="313">
        <f>'Discrete Solution'!AX32</f>
        <v>5.0263886369923766E-2</v>
      </c>
      <c r="AY32" s="315">
        <f>'Discrete Solution'!AY32</f>
        <v>11.228245049427832</v>
      </c>
      <c r="AZ32" s="226" t="str">
        <f t="shared" si="12"/>
        <v>Managed Grazing</v>
      </c>
      <c r="BA32" s="313">
        <f>'Discrete Solution'!BA32</f>
        <v>2.1992342654936183E-2</v>
      </c>
      <c r="BB32" s="315">
        <f>'Discrete Solution'!BB32</f>
        <v>2.6227285142801806</v>
      </c>
      <c r="BC32" s="313">
        <f>'Discrete Solution'!BC32</f>
        <v>2.8271543714987583E-2</v>
      </c>
      <c r="BD32" s="313">
        <f>'Discrete Solution'!BD32</f>
        <v>5.0263886369923766E-2</v>
      </c>
      <c r="BE32" s="315">
        <f>'Discrete Solution'!BE32</f>
        <v>3.3715636850253379</v>
      </c>
      <c r="BF32" s="226" t="str">
        <f t="shared" si="13"/>
        <v>Managed Grazing</v>
      </c>
      <c r="BG32" s="313">
        <f>'Discrete Solution'!BG32</f>
        <v>2.1992342654936183E-2</v>
      </c>
      <c r="BH32" s="315">
        <f>'Discrete Solution'!BH32</f>
        <v>1.6392293233180777</v>
      </c>
      <c r="BI32" s="313">
        <f>'Discrete Solution'!BI32</f>
        <v>2.8271543714987583E-2</v>
      </c>
      <c r="BJ32" s="313">
        <f>'Discrete Solution'!BJ32</f>
        <v>5.0263886369923766E-2</v>
      </c>
      <c r="BK32" s="315">
        <f>'Discrete Solution'!BK32</f>
        <v>2.1072581579968577</v>
      </c>
      <c r="BL32" s="226" t="str">
        <f t="shared" si="14"/>
        <v>Managed Grazing</v>
      </c>
      <c r="BM32" s="313"/>
      <c r="BN32" s="315"/>
      <c r="BO32" s="313"/>
      <c r="BP32" s="313"/>
      <c r="BQ32" s="315"/>
      <c r="BR32" s="226" t="str">
        <f t="shared" si="15"/>
        <v>Managed Grazing</v>
      </c>
      <c r="BS32" s="313"/>
      <c r="BT32" s="315"/>
      <c r="BU32" s="313"/>
      <c r="BV32" s="313"/>
      <c r="BW32" s="315"/>
      <c r="BX32" s="226" t="str">
        <f t="shared" si="16"/>
        <v>Managed Grazing</v>
      </c>
      <c r="BY32" s="313"/>
      <c r="BZ32" s="315"/>
      <c r="CA32" s="313"/>
      <c r="CB32" s="313"/>
      <c r="CC32" s="315"/>
      <c r="CD32" s="226" t="str">
        <f t="shared" si="17"/>
        <v>Managed Grazing</v>
      </c>
      <c r="CE32" s="313"/>
      <c r="CF32" s="315"/>
      <c r="CG32" s="313"/>
      <c r="CH32" s="313"/>
      <c r="CI32" s="315"/>
      <c r="CJ32" s="176">
        <f t="shared" si="0"/>
        <v>29.703440332889947</v>
      </c>
      <c r="CK32" s="226" t="str">
        <f t="shared" si="18"/>
        <v>Managed Grazing</v>
      </c>
      <c r="CL32" s="313"/>
      <c r="CM32" s="315"/>
      <c r="CN32" s="313"/>
      <c r="CO32" s="313"/>
      <c r="CP32" s="315"/>
      <c r="CQ32" s="226" t="str">
        <f t="shared" si="19"/>
        <v>Managed Grazing</v>
      </c>
      <c r="CR32" s="313"/>
      <c r="CS32" s="315"/>
      <c r="CT32" s="313"/>
      <c r="CU32" s="313"/>
      <c r="CV32" s="315"/>
      <c r="CW32" s="226" t="str">
        <f t="shared" si="20"/>
        <v>Managed Grazing</v>
      </c>
      <c r="CX32" s="313"/>
      <c r="CY32" s="315"/>
      <c r="CZ32" s="313"/>
      <c r="DA32" s="313"/>
      <c r="DB32" s="315"/>
      <c r="DC32" s="226" t="str">
        <f t="shared" si="21"/>
        <v>Managed Grazing</v>
      </c>
      <c r="DD32" s="313"/>
      <c r="DE32" s="315"/>
      <c r="DF32" s="313"/>
      <c r="DG32" s="313"/>
      <c r="DH32" s="315"/>
      <c r="DI32" s="226" t="str">
        <f t="shared" si="22"/>
        <v>Managed Grazing</v>
      </c>
      <c r="DJ32" s="313"/>
      <c r="DK32" s="315"/>
      <c r="DL32" s="313"/>
      <c r="DM32" s="313"/>
      <c r="DN32" s="315"/>
      <c r="DO32" s="226" t="str">
        <f t="shared" si="23"/>
        <v>Managed Grazing</v>
      </c>
      <c r="DP32" s="313"/>
      <c r="DQ32" s="315"/>
      <c r="DR32" s="313"/>
      <c r="DS32" s="313"/>
      <c r="DT32" s="315"/>
      <c r="DU32" s="226" t="str">
        <f t="shared" si="24"/>
        <v>Managed Grazing</v>
      </c>
      <c r="DV32" s="313"/>
      <c r="DW32" s="315"/>
      <c r="DX32" s="313"/>
      <c r="DY32" s="313"/>
      <c r="DZ32" s="315"/>
      <c r="EA32" s="176">
        <f t="shared" si="1"/>
        <v>0</v>
      </c>
      <c r="EB32" s="226" t="str">
        <f t="shared" si="25"/>
        <v>Managed Grazing</v>
      </c>
      <c r="EC32" s="313"/>
      <c r="ED32" s="315"/>
      <c r="EE32" s="313"/>
      <c r="EF32" s="313"/>
      <c r="EG32" s="315"/>
      <c r="EH32" s="226" t="str">
        <f t="shared" si="26"/>
        <v>Managed Grazing</v>
      </c>
      <c r="EI32" s="313"/>
      <c r="EJ32" s="315"/>
      <c r="EK32" s="313"/>
      <c r="EL32" s="313"/>
      <c r="EM32" s="315"/>
      <c r="EN32" s="226" t="str">
        <f t="shared" si="27"/>
        <v>Managed Grazing</v>
      </c>
      <c r="EO32" s="313"/>
      <c r="EP32" s="315"/>
      <c r="EQ32" s="313"/>
      <c r="ER32" s="313"/>
      <c r="ES32" s="315"/>
      <c r="ET32" s="226" t="str">
        <f t="shared" si="28"/>
        <v>Managed Grazing</v>
      </c>
      <c r="EU32" s="313"/>
      <c r="EV32" s="315"/>
      <c r="EW32" s="313"/>
      <c r="EX32" s="313"/>
      <c r="EY32" s="315"/>
      <c r="EZ32" s="226" t="str">
        <f t="shared" si="29"/>
        <v>Managed Grazing</v>
      </c>
      <c r="FA32" s="313"/>
      <c r="FB32" s="315"/>
      <c r="FC32" s="313"/>
      <c r="FD32" s="313"/>
      <c r="FE32" s="315"/>
      <c r="FF32" s="226" t="str">
        <f t="shared" si="30"/>
        <v>Managed Grazing</v>
      </c>
      <c r="FG32" s="313"/>
      <c r="FH32" s="315"/>
      <c r="FI32" s="313"/>
      <c r="FJ32" s="313"/>
      <c r="FK32" s="315"/>
      <c r="FL32" s="226" t="str">
        <f t="shared" si="31"/>
        <v>Managed Grazing</v>
      </c>
      <c r="FM32" s="313"/>
      <c r="FN32" s="315"/>
      <c r="FO32" s="313"/>
      <c r="FP32" s="313"/>
      <c r="FQ32" s="315"/>
      <c r="FR32" s="176">
        <f t="shared" si="2"/>
        <v>0</v>
      </c>
      <c r="FS32" s="34"/>
      <c r="FT32" s="34"/>
      <c r="FU32" s="34"/>
      <c r="FV32" s="33"/>
      <c r="FW32" s="37"/>
    </row>
    <row r="33" spans="1:179" ht="12.6" customHeight="1">
      <c r="A33" s="324"/>
      <c r="B33" s="195" t="s">
        <v>97</v>
      </c>
      <c r="C33" s="226" t="str">
        <f>$B33</f>
        <v>Tropical Tree Staples</v>
      </c>
      <c r="D33" s="313"/>
      <c r="E33" s="54"/>
      <c r="F33" s="314"/>
      <c r="G33" s="55"/>
      <c r="H33" s="56"/>
      <c r="I33" s="226" t="str">
        <f t="shared" si="5"/>
        <v>Tropical Tree Staples</v>
      </c>
      <c r="J33" s="313"/>
      <c r="K33" s="54"/>
      <c r="L33" s="314"/>
      <c r="M33" s="55"/>
      <c r="N33" s="56"/>
      <c r="O33" s="226" t="str">
        <f t="shared" si="6"/>
        <v>Tropical Tree Staples</v>
      </c>
      <c r="P33" s="313"/>
      <c r="Q33" s="54"/>
      <c r="R33" s="314"/>
      <c r="S33" s="55"/>
      <c r="T33" s="56"/>
      <c r="U33" s="226" t="str">
        <f t="shared" si="7"/>
        <v>Tropical Tree Staples</v>
      </c>
      <c r="V33" s="313"/>
      <c r="W33" s="315"/>
      <c r="X33" s="313"/>
      <c r="Y33" s="313"/>
      <c r="Z33" s="315"/>
      <c r="AA33" s="226" t="str">
        <f t="shared" si="8"/>
        <v>Tropical Tree Staples</v>
      </c>
      <c r="AB33" s="313"/>
      <c r="AC33" s="315"/>
      <c r="AD33" s="313"/>
      <c r="AE33" s="313"/>
      <c r="AF33" s="315"/>
      <c r="AG33" s="226" t="str">
        <f t="shared" si="9"/>
        <v>Tropical Tree Staples</v>
      </c>
      <c r="AH33" s="313"/>
      <c r="AI33" s="315"/>
      <c r="AJ33" s="313"/>
      <c r="AK33" s="313"/>
      <c r="AL33" s="315"/>
      <c r="AM33" s="226" t="str">
        <f t="shared" si="10"/>
        <v>Tropical Tree Staples</v>
      </c>
      <c r="AN33" s="313"/>
      <c r="AO33" s="315"/>
      <c r="AP33" s="313"/>
      <c r="AQ33" s="313"/>
      <c r="AR33" s="315"/>
      <c r="AS33" s="176">
        <f t="shared" si="3"/>
        <v>0</v>
      </c>
      <c r="AT33" s="226" t="str">
        <f t="shared" si="11"/>
        <v>Tropical Tree Staples</v>
      </c>
      <c r="AU33" s="313">
        <f>'Discrete Solution'!AU33</f>
        <v>0</v>
      </c>
      <c r="AV33" s="315">
        <f>'Discrete Solution'!AV33</f>
        <v>0</v>
      </c>
      <c r="AW33" s="313">
        <f>'Discrete Solution'!AW33</f>
        <v>0.10132889547783003</v>
      </c>
      <c r="AX33" s="313">
        <f>'Discrete Solution'!AX33</f>
        <v>0.10132889547783003</v>
      </c>
      <c r="AY33" s="315">
        <f>'Discrete Solution'!AY33</f>
        <v>40.243492908729372</v>
      </c>
      <c r="AZ33" s="226" t="str">
        <f t="shared" si="12"/>
        <v>Tropical Tree Staples</v>
      </c>
      <c r="BA33" s="313">
        <f>'Discrete Solution'!BA33</f>
        <v>0</v>
      </c>
      <c r="BB33" s="315">
        <f>'Discrete Solution'!BB33</f>
        <v>0</v>
      </c>
      <c r="BC33" s="313">
        <f>'Discrete Solution'!BC33</f>
        <v>0.10132889547783003</v>
      </c>
      <c r="BD33" s="313">
        <f>'Discrete Solution'!BD33</f>
        <v>0.10132889547783003</v>
      </c>
      <c r="BE33" s="315">
        <f>'Discrete Solution'!BE33</f>
        <v>12.084123445147004</v>
      </c>
      <c r="BF33" s="226" t="str">
        <f t="shared" si="13"/>
        <v>Tropical Tree Staples</v>
      </c>
      <c r="BG33" s="313">
        <f>'Discrete Solution'!BG33</f>
        <v>0</v>
      </c>
      <c r="BH33" s="315">
        <f>'Discrete Solution'!BH33</f>
        <v>0</v>
      </c>
      <c r="BI33" s="313">
        <f>'Discrete Solution'!BI33</f>
        <v>0.10132889547783003</v>
      </c>
      <c r="BJ33" s="313">
        <f>'Discrete Solution'!BJ33</f>
        <v>0.10132889547783003</v>
      </c>
      <c r="BK33" s="315">
        <f>'Discrete Solution'!BK33</f>
        <v>7.5526877410401791</v>
      </c>
      <c r="BL33" s="226" t="str">
        <f t="shared" si="14"/>
        <v>Tropical Tree Staples</v>
      </c>
      <c r="BM33" s="313"/>
      <c r="BN33" s="315"/>
      <c r="BO33" s="313"/>
      <c r="BP33" s="313"/>
      <c r="BQ33" s="315"/>
      <c r="BR33" s="226" t="str">
        <f t="shared" si="15"/>
        <v>Tropical Tree Staples</v>
      </c>
      <c r="BS33" s="313"/>
      <c r="BT33" s="315"/>
      <c r="BU33" s="313"/>
      <c r="BV33" s="313"/>
      <c r="BW33" s="315"/>
      <c r="BX33" s="226" t="str">
        <f t="shared" si="16"/>
        <v>Tropical Tree Staples</v>
      </c>
      <c r="BY33" s="313"/>
      <c r="BZ33" s="315"/>
      <c r="CA33" s="313"/>
      <c r="CB33" s="313"/>
      <c r="CC33" s="315"/>
      <c r="CD33" s="226" t="str">
        <f t="shared" si="17"/>
        <v>Tropical Tree Staples</v>
      </c>
      <c r="CE33" s="313"/>
      <c r="CF33" s="315"/>
      <c r="CG33" s="313"/>
      <c r="CH33" s="313"/>
      <c r="CI33" s="315"/>
      <c r="CJ33" s="176">
        <f t="shared" si="0"/>
        <v>59.880304094916561</v>
      </c>
      <c r="CK33" s="226" t="str">
        <f t="shared" si="18"/>
        <v>Tropical Tree Staples</v>
      </c>
      <c r="CL33" s="313">
        <f>'Discrete Solution'!CL33</f>
        <v>8.2859226785635759E-2</v>
      </c>
      <c r="CM33" s="315">
        <f>'Discrete Solution'!CM33</f>
        <v>2.2532308092698772</v>
      </c>
      <c r="CN33" s="313">
        <f>'Discrete Solution'!CN33</f>
        <v>0</v>
      </c>
      <c r="CO33" s="313">
        <f>'Discrete Solution'!CO33</f>
        <v>8.2859226785635759E-2</v>
      </c>
      <c r="CP33" s="315">
        <f>'Discrete Solution'!CP33</f>
        <v>0</v>
      </c>
      <c r="CQ33" s="226" t="str">
        <f t="shared" si="19"/>
        <v>Tropical Tree Staples</v>
      </c>
      <c r="CR33" s="313">
        <f>'Discrete Solution'!CR33</f>
        <v>8.2859226785635759E-2</v>
      </c>
      <c r="CS33" s="315">
        <f>'Discrete Solution'!CS33</f>
        <v>0.29044396187488547</v>
      </c>
      <c r="CT33" s="313">
        <f>'Discrete Solution'!CT33</f>
        <v>0</v>
      </c>
      <c r="CU33" s="313">
        <f>'Discrete Solution'!CU33</f>
        <v>8.2859226785635759E-2</v>
      </c>
      <c r="CV33" s="315">
        <f>'Discrete Solution'!CV33</f>
        <v>0</v>
      </c>
      <c r="CW33" s="226" t="str">
        <f t="shared" si="20"/>
        <v>Tropical Tree Staples</v>
      </c>
      <c r="CX33" s="313">
        <f>'Discrete Solution'!CX33</f>
        <v>8.2859226785635759E-2</v>
      </c>
      <c r="CY33" s="315">
        <f>'Discrete Solution'!CY33</f>
        <v>3.9511173715050057E-2</v>
      </c>
      <c r="CZ33" s="313">
        <f>'Discrete Solution'!CZ33</f>
        <v>0</v>
      </c>
      <c r="DA33" s="313">
        <f>'Discrete Solution'!DA33</f>
        <v>8.2859226785635759E-2</v>
      </c>
      <c r="DB33" s="315">
        <f>'Discrete Solution'!DB33</f>
        <v>0</v>
      </c>
      <c r="DC33" s="226" t="str">
        <f t="shared" si="21"/>
        <v>Tropical Tree Staples</v>
      </c>
      <c r="DD33" s="313"/>
      <c r="DE33" s="315"/>
      <c r="DF33" s="313"/>
      <c r="DG33" s="313"/>
      <c r="DH33" s="315"/>
      <c r="DI33" s="226" t="str">
        <f t="shared" si="22"/>
        <v>Tropical Tree Staples</v>
      </c>
      <c r="DJ33" s="313"/>
      <c r="DK33" s="315"/>
      <c r="DL33" s="313"/>
      <c r="DM33" s="313"/>
      <c r="DN33" s="315"/>
      <c r="DO33" s="226" t="str">
        <f t="shared" si="23"/>
        <v>Tropical Tree Staples</v>
      </c>
      <c r="DP33" s="313"/>
      <c r="DQ33" s="315"/>
      <c r="DR33" s="313"/>
      <c r="DS33" s="313"/>
      <c r="DT33" s="315"/>
      <c r="DU33" s="226" t="str">
        <f t="shared" si="24"/>
        <v>Tropical Tree Staples</v>
      </c>
      <c r="DV33" s="313"/>
      <c r="DW33" s="315"/>
      <c r="DX33" s="313"/>
      <c r="DY33" s="313"/>
      <c r="DZ33" s="315"/>
      <c r="EA33" s="176">
        <f t="shared" si="1"/>
        <v>2.5831859448598125</v>
      </c>
      <c r="EB33" s="226" t="str">
        <f t="shared" si="25"/>
        <v>Tropical Tree Staples</v>
      </c>
      <c r="EC33" s="313">
        <f>'Discrete Solution'!EC33</f>
        <v>8.2859226785635759E-2</v>
      </c>
      <c r="ED33" s="315">
        <f>'Discrete Solution'!ED33</f>
        <v>18.538355401018531</v>
      </c>
      <c r="EE33" s="313">
        <f>'Discrete Solution'!EE33</f>
        <v>0</v>
      </c>
      <c r="EF33" s="313">
        <f>'Discrete Solution'!EF33</f>
        <v>8.2859226785635759E-2</v>
      </c>
      <c r="EG33" s="315">
        <f>'Discrete Solution'!EG33</f>
        <v>0</v>
      </c>
      <c r="EH33" s="226" t="str">
        <f t="shared" si="26"/>
        <v>Tropical Tree Staples</v>
      </c>
      <c r="EI33" s="313">
        <f>'Discrete Solution'!EI33</f>
        <v>8.2859226785635759E-2</v>
      </c>
      <c r="EJ33" s="315">
        <f>'Discrete Solution'!EJ33</f>
        <v>6.1358093484361556</v>
      </c>
      <c r="EK33" s="313">
        <f>'Discrete Solution'!EK33</f>
        <v>0</v>
      </c>
      <c r="EL33" s="313">
        <f>'Discrete Solution'!EL33</f>
        <v>8.2859226785635759E-2</v>
      </c>
      <c r="EM33" s="315">
        <f>'Discrete Solution'!EM33</f>
        <v>0</v>
      </c>
      <c r="EN33" s="226" t="str">
        <f t="shared" si="27"/>
        <v>Tropical Tree Staples</v>
      </c>
      <c r="EO33" s="313">
        <f>'Discrete Solution'!EO33</f>
        <v>8.2859226785635759E-2</v>
      </c>
      <c r="EP33" s="315">
        <f>'Discrete Solution'!EP33</f>
        <v>2.4975370964859849</v>
      </c>
      <c r="EQ33" s="313">
        <f>'Discrete Solution'!EQ33</f>
        <v>0</v>
      </c>
      <c r="ER33" s="313">
        <f>'Discrete Solution'!ER33</f>
        <v>8.2859226785635759E-2</v>
      </c>
      <c r="ES33" s="315">
        <f>'Discrete Solution'!ES33</f>
        <v>0</v>
      </c>
      <c r="ET33" s="226" t="str">
        <f t="shared" si="28"/>
        <v>Tropical Tree Staples</v>
      </c>
      <c r="EU33" s="313"/>
      <c r="EV33" s="315"/>
      <c r="EW33" s="313"/>
      <c r="EX33" s="313"/>
      <c r="EY33" s="315"/>
      <c r="EZ33" s="226" t="str">
        <f t="shared" si="29"/>
        <v>Tropical Tree Staples</v>
      </c>
      <c r="FA33" s="313"/>
      <c r="FB33" s="315"/>
      <c r="FC33" s="313"/>
      <c r="FD33" s="313"/>
      <c r="FE33" s="315"/>
      <c r="FF33" s="226" t="str">
        <f t="shared" si="30"/>
        <v>Tropical Tree Staples</v>
      </c>
      <c r="FG33" s="313"/>
      <c r="FH33" s="315"/>
      <c r="FI33" s="313"/>
      <c r="FJ33" s="313"/>
      <c r="FK33" s="315"/>
      <c r="FL33" s="226" t="str">
        <f t="shared" si="31"/>
        <v>Tropical Tree Staples</v>
      </c>
      <c r="FM33" s="313"/>
      <c r="FN33" s="315"/>
      <c r="FO33" s="313"/>
      <c r="FP33" s="313"/>
      <c r="FQ33" s="315"/>
      <c r="FR33" s="176">
        <f t="shared" si="2"/>
        <v>27.171701845940671</v>
      </c>
      <c r="FS33" s="34"/>
      <c r="FT33" s="34"/>
      <c r="FU33" s="34"/>
      <c r="FV33" s="33"/>
      <c r="FW33" s="37"/>
    </row>
    <row r="34" spans="1:179" ht="12.6" customHeight="1">
      <c r="A34" s="324"/>
      <c r="B34" s="222" t="s">
        <v>103</v>
      </c>
      <c r="C34" s="226" t="str">
        <f>$B34</f>
        <v>Farmland Restoration</v>
      </c>
      <c r="D34" s="39"/>
      <c r="E34" s="40"/>
      <c r="F34" s="47"/>
      <c r="G34" s="41"/>
      <c r="H34" s="42"/>
      <c r="I34" s="226" t="str">
        <f t="shared" si="5"/>
        <v>Farmland Restoration</v>
      </c>
      <c r="J34" s="39"/>
      <c r="K34" s="40"/>
      <c r="L34" s="47"/>
      <c r="M34" s="41"/>
      <c r="N34" s="42"/>
      <c r="O34" s="226" t="str">
        <f t="shared" si="6"/>
        <v>Farmland Restoration</v>
      </c>
      <c r="P34" s="39"/>
      <c r="Q34" s="40"/>
      <c r="R34" s="47"/>
      <c r="S34" s="41"/>
      <c r="T34" s="42"/>
      <c r="U34" s="226" t="str">
        <f t="shared" si="7"/>
        <v>Farmland Restoration</v>
      </c>
      <c r="V34" s="39"/>
      <c r="W34" s="40"/>
      <c r="X34" s="47"/>
      <c r="Y34" s="41"/>
      <c r="Z34" s="42"/>
      <c r="AA34" s="226" t="str">
        <f t="shared" si="8"/>
        <v>Farmland Restoration</v>
      </c>
      <c r="AB34" s="39"/>
      <c r="AC34" s="40"/>
      <c r="AD34" s="47"/>
      <c r="AE34" s="41"/>
      <c r="AF34" s="42"/>
      <c r="AG34" s="226" t="str">
        <f t="shared" si="9"/>
        <v>Farmland Restoration</v>
      </c>
      <c r="AH34" s="39"/>
      <c r="AI34" s="40"/>
      <c r="AJ34" s="47"/>
      <c r="AK34" s="41"/>
      <c r="AL34" s="42"/>
      <c r="AM34" s="226" t="str">
        <f t="shared" si="10"/>
        <v>Farmland Restoration</v>
      </c>
      <c r="AN34" s="39"/>
      <c r="AO34" s="40"/>
      <c r="AP34" s="47"/>
      <c r="AQ34" s="41"/>
      <c r="AR34" s="42"/>
      <c r="AS34" s="176">
        <f t="shared" si="3"/>
        <v>0</v>
      </c>
      <c r="AT34" s="226" t="str">
        <f t="shared" si="11"/>
        <v>Farmland Restoration</v>
      </c>
      <c r="AU34" s="313"/>
      <c r="AV34" s="315"/>
      <c r="AW34" s="313"/>
      <c r="AX34" s="313"/>
      <c r="AY34" s="315"/>
      <c r="AZ34" s="226" t="str">
        <f t="shared" si="12"/>
        <v>Farmland Restoration</v>
      </c>
      <c r="BA34" s="313"/>
      <c r="BB34" s="315"/>
      <c r="BC34" s="313"/>
      <c r="BD34" s="313"/>
      <c r="BE34" s="315"/>
      <c r="BF34" s="226" t="str">
        <f t="shared" si="13"/>
        <v>Farmland Restoration</v>
      </c>
      <c r="BG34" s="313"/>
      <c r="BH34" s="315"/>
      <c r="BI34" s="313"/>
      <c r="BJ34" s="313"/>
      <c r="BK34" s="315"/>
      <c r="BL34" s="226" t="str">
        <f t="shared" si="14"/>
        <v>Farmland Restoration</v>
      </c>
      <c r="BM34" s="313">
        <f>'Discrete Solution'!BM34</f>
        <v>2.3409578732146379E-2</v>
      </c>
      <c r="BN34" s="315">
        <f>'Discrete Solution'!BN34</f>
        <v>0.4544718994257998</v>
      </c>
      <c r="BO34" s="313">
        <f>'Discrete Solution'!BO34</f>
        <v>0.32659042126785359</v>
      </c>
      <c r="BP34" s="313">
        <f>'Discrete Solution'!BP34</f>
        <v>0.35</v>
      </c>
      <c r="BQ34" s="315">
        <f>'Discrete Solution'!BQ34</f>
        <v>6.3404032505741998</v>
      </c>
      <c r="BR34" s="226" t="str">
        <f t="shared" si="15"/>
        <v>Farmland Restoration</v>
      </c>
      <c r="BS34" s="313">
        <f>'Discrete Solution'!BS34</f>
        <v>2.3409578732146379E-2</v>
      </c>
      <c r="BT34" s="315">
        <f>'Discrete Solution'!BT34</f>
        <v>2.2483355340030275</v>
      </c>
      <c r="BU34" s="313">
        <f>'Discrete Solution'!BU34</f>
        <v>0.32659042126785359</v>
      </c>
      <c r="BV34" s="313">
        <f>'Discrete Solution'!BV34</f>
        <v>0.35</v>
      </c>
      <c r="BW34" s="315">
        <f>'Discrete Solution'!BW34</f>
        <v>31.366854465996973</v>
      </c>
      <c r="BX34" s="226" t="str">
        <f t="shared" si="16"/>
        <v>Farmland Restoration</v>
      </c>
      <c r="BY34" s="313">
        <f>'Discrete Solution'!BY34</f>
        <v>2.3409578732146379E-2</v>
      </c>
      <c r="BZ34" s="315">
        <f>'Discrete Solution'!BZ34</f>
        <v>0.37441970806767516</v>
      </c>
      <c r="CA34" s="313">
        <f>'Discrete Solution'!CA34</f>
        <v>0.32659042126785359</v>
      </c>
      <c r="CB34" s="313">
        <f>'Discrete Solution'!CB34</f>
        <v>0.35</v>
      </c>
      <c r="CC34" s="315">
        <f>'Discrete Solution'!CC34</f>
        <v>5.2235835419323244</v>
      </c>
      <c r="CD34" s="226" t="str">
        <f t="shared" si="17"/>
        <v>Farmland Restoration</v>
      </c>
      <c r="CE34" s="313">
        <f>'Discrete Solution'!CE34</f>
        <v>2.3409578732146379E-2</v>
      </c>
      <c r="CF34" s="315">
        <f>'Discrete Solution'!CF34</f>
        <v>0.11637306573462029</v>
      </c>
      <c r="CG34" s="313">
        <f>'Discrete Solution'!CG34</f>
        <v>0.32659042126785359</v>
      </c>
      <c r="CH34" s="313">
        <f>'Discrete Solution'!CH34</f>
        <v>0.35</v>
      </c>
      <c r="CI34" s="315">
        <f>'Discrete Solution'!CI34</f>
        <v>1.6235374842653794</v>
      </c>
      <c r="CJ34" s="176">
        <f t="shared" si="0"/>
        <v>47.74797894999999</v>
      </c>
      <c r="CK34" s="226" t="str">
        <f t="shared" si="18"/>
        <v>Farmland Restoration</v>
      </c>
      <c r="CL34" s="313"/>
      <c r="CM34" s="315"/>
      <c r="CN34" s="313"/>
      <c r="CO34" s="313"/>
      <c r="CP34" s="315"/>
      <c r="CQ34" s="226" t="str">
        <f t="shared" si="19"/>
        <v>Farmland Restoration</v>
      </c>
      <c r="CR34" s="313"/>
      <c r="CS34" s="315"/>
      <c r="CT34" s="313"/>
      <c r="CU34" s="313"/>
      <c r="CV34" s="315"/>
      <c r="CW34" s="226" t="str">
        <f t="shared" si="20"/>
        <v>Farmland Restoration</v>
      </c>
      <c r="CX34" s="313"/>
      <c r="CY34" s="315"/>
      <c r="CZ34" s="313"/>
      <c r="DA34" s="313"/>
      <c r="DB34" s="315"/>
      <c r="DC34" s="226" t="str">
        <f t="shared" si="21"/>
        <v>Farmland Restoration</v>
      </c>
      <c r="DD34" s="313"/>
      <c r="DE34" s="315"/>
      <c r="DF34" s="313"/>
      <c r="DG34" s="313"/>
      <c r="DH34" s="315"/>
      <c r="DI34" s="226" t="str">
        <f t="shared" si="22"/>
        <v>Farmland Restoration</v>
      </c>
      <c r="DJ34" s="313"/>
      <c r="DK34" s="315"/>
      <c r="DL34" s="313"/>
      <c r="DM34" s="313"/>
      <c r="DN34" s="315"/>
      <c r="DO34" s="226" t="str">
        <f t="shared" si="23"/>
        <v>Farmland Restoration</v>
      </c>
      <c r="DP34" s="313"/>
      <c r="DQ34" s="315"/>
      <c r="DR34" s="313"/>
      <c r="DS34" s="313"/>
      <c r="DT34" s="315"/>
      <c r="DU34" s="226" t="str">
        <f t="shared" si="24"/>
        <v>Farmland Restoration</v>
      </c>
      <c r="DV34" s="313"/>
      <c r="DW34" s="315"/>
      <c r="DX34" s="313"/>
      <c r="DY34" s="313"/>
      <c r="DZ34" s="315"/>
      <c r="EA34" s="176">
        <f t="shared" si="1"/>
        <v>0</v>
      </c>
      <c r="EB34" s="226" t="str">
        <f t="shared" si="25"/>
        <v>Farmland Restoration</v>
      </c>
      <c r="EC34" s="313"/>
      <c r="ED34" s="315"/>
      <c r="EE34" s="313"/>
      <c r="EF34" s="313"/>
      <c r="EG34" s="315"/>
      <c r="EH34" s="226" t="str">
        <f t="shared" si="26"/>
        <v>Farmland Restoration</v>
      </c>
      <c r="EI34" s="313"/>
      <c r="EJ34" s="315"/>
      <c r="EK34" s="313"/>
      <c r="EL34" s="313"/>
      <c r="EM34" s="315"/>
      <c r="EN34" s="226" t="str">
        <f t="shared" si="27"/>
        <v>Farmland Restoration</v>
      </c>
      <c r="EO34" s="313"/>
      <c r="EP34" s="315"/>
      <c r="EQ34" s="313"/>
      <c r="ER34" s="313"/>
      <c r="ES34" s="315"/>
      <c r="ET34" s="226" t="str">
        <f t="shared" si="28"/>
        <v>Farmland Restoration</v>
      </c>
      <c r="EU34" s="313"/>
      <c r="EV34" s="315"/>
      <c r="EW34" s="313"/>
      <c r="EX34" s="313"/>
      <c r="EY34" s="315"/>
      <c r="EZ34" s="226" t="str">
        <f t="shared" si="29"/>
        <v>Farmland Restoration</v>
      </c>
      <c r="FA34" s="313"/>
      <c r="FB34" s="315"/>
      <c r="FC34" s="313"/>
      <c r="FD34" s="313"/>
      <c r="FE34" s="315"/>
      <c r="FF34" s="226" t="str">
        <f t="shared" si="30"/>
        <v>Farmland Restoration</v>
      </c>
      <c r="FG34" s="313"/>
      <c r="FH34" s="315"/>
      <c r="FI34" s="313"/>
      <c r="FJ34" s="313"/>
      <c r="FK34" s="315"/>
      <c r="FL34" s="226" t="str">
        <f t="shared" si="31"/>
        <v>Farmland Restoration</v>
      </c>
      <c r="FM34" s="313"/>
      <c r="FN34" s="315"/>
      <c r="FO34" s="313"/>
      <c r="FP34" s="313"/>
      <c r="FQ34" s="315"/>
      <c r="FR34" s="176">
        <f t="shared" si="2"/>
        <v>0</v>
      </c>
      <c r="FS34" s="34"/>
      <c r="FT34" s="34"/>
      <c r="FU34" s="34"/>
      <c r="FV34" s="33"/>
      <c r="FW34" s="37"/>
    </row>
    <row r="35" spans="1:179" ht="12.6" customHeight="1">
      <c r="A35" s="324"/>
      <c r="B35" s="195" t="s">
        <v>96</v>
      </c>
      <c r="C35" s="226" t="str">
        <f>$B35</f>
        <v>Perennial Bioenergy Crops</v>
      </c>
      <c r="D35" s="54"/>
      <c r="E35" s="54"/>
      <c r="F35" s="54"/>
      <c r="G35" s="54"/>
      <c r="H35" s="56"/>
      <c r="I35" s="226" t="str">
        <f t="shared" si="5"/>
        <v>Perennial Bioenergy Crops</v>
      </c>
      <c r="J35" s="54"/>
      <c r="K35" s="54"/>
      <c r="L35" s="54"/>
      <c r="M35" s="54"/>
      <c r="N35" s="56"/>
      <c r="O35" s="226" t="str">
        <f t="shared" si="6"/>
        <v>Perennial Bioenergy Crops</v>
      </c>
      <c r="P35" s="54"/>
      <c r="Q35" s="54"/>
      <c r="R35" s="54"/>
      <c r="S35" s="54"/>
      <c r="T35" s="56"/>
      <c r="U35" s="226" t="str">
        <f t="shared" si="7"/>
        <v>Perennial Bioenergy Crops</v>
      </c>
      <c r="V35" s="313"/>
      <c r="W35" s="315"/>
      <c r="X35" s="313"/>
      <c r="Y35" s="313"/>
      <c r="Z35" s="315"/>
      <c r="AA35" s="226" t="str">
        <f t="shared" si="8"/>
        <v>Perennial Bioenergy Crops</v>
      </c>
      <c r="AB35" s="313"/>
      <c r="AC35" s="315"/>
      <c r="AD35" s="313"/>
      <c r="AE35" s="313"/>
      <c r="AF35" s="315"/>
      <c r="AG35" s="226" t="str">
        <f t="shared" si="9"/>
        <v>Perennial Bioenergy Crops</v>
      </c>
      <c r="AH35" s="313"/>
      <c r="AI35" s="315"/>
      <c r="AJ35" s="313"/>
      <c r="AK35" s="313"/>
      <c r="AL35" s="315"/>
      <c r="AM35" s="226" t="str">
        <f t="shared" si="10"/>
        <v>Perennial Bioenergy Crops</v>
      </c>
      <c r="AN35" s="313"/>
      <c r="AO35" s="315"/>
      <c r="AP35" s="313"/>
      <c r="AQ35" s="313"/>
      <c r="AR35" s="315"/>
      <c r="AS35" s="176">
        <f t="shared" si="3"/>
        <v>0</v>
      </c>
      <c r="AT35" s="226" t="str">
        <f t="shared" si="11"/>
        <v>Perennial Bioenergy Crops</v>
      </c>
      <c r="AU35" s="313"/>
      <c r="AV35" s="315"/>
      <c r="AW35" s="313"/>
      <c r="AX35" s="313"/>
      <c r="AY35" s="315"/>
      <c r="AZ35" s="226" t="str">
        <f t="shared" si="12"/>
        <v>Perennial Bioenergy Crops</v>
      </c>
      <c r="BA35" s="313"/>
      <c r="BB35" s="315"/>
      <c r="BC35" s="313"/>
      <c r="BD35" s="313"/>
      <c r="BE35" s="315"/>
      <c r="BF35" s="226" t="str">
        <f t="shared" si="13"/>
        <v>Perennial Bioenergy Crops</v>
      </c>
      <c r="BG35" s="313"/>
      <c r="BH35" s="315"/>
      <c r="BI35" s="313"/>
      <c r="BJ35" s="313"/>
      <c r="BK35" s="315"/>
      <c r="BL35" s="226" t="str">
        <f t="shared" si="14"/>
        <v>Perennial Bioenergy Crops</v>
      </c>
      <c r="BM35" s="313">
        <f>'Discrete Solution'!BM35</f>
        <v>2.5553394151598671E-4</v>
      </c>
      <c r="BN35" s="315">
        <f>'Discrete Solution'!BN35</f>
        <v>4.9609177976815185E-3</v>
      </c>
      <c r="BO35" s="313">
        <f>'Discrete Solution'!BO35</f>
        <v>0.24974446605848402</v>
      </c>
      <c r="BP35" s="313">
        <f>'Discrete Solution'!BP35</f>
        <v>0.25</v>
      </c>
      <c r="BQ35" s="315">
        <f>'Discrete Solution'!BQ35</f>
        <v>4.8485213322023188</v>
      </c>
      <c r="BR35" s="226" t="str">
        <f t="shared" si="15"/>
        <v>Perennial Bioenergy Crops</v>
      </c>
      <c r="BS35" s="313">
        <f>'Discrete Solution'!BS35</f>
        <v>2.5553394151598671E-4</v>
      </c>
      <c r="BT35" s="315">
        <f>'Discrete Solution'!BT35</f>
        <v>2.4542348558596518E-2</v>
      </c>
      <c r="BU35" s="313">
        <f>'Discrete Solution'!BU35</f>
        <v>0.24974446605848402</v>
      </c>
      <c r="BV35" s="313">
        <f>'Discrete Solution'!BV35</f>
        <v>0.25</v>
      </c>
      <c r="BW35" s="315">
        <f>'Discrete Solution'!BW35</f>
        <v>23.986307651441404</v>
      </c>
      <c r="BX35" s="226" t="str">
        <f t="shared" si="16"/>
        <v>Perennial Bioenergy Crops</v>
      </c>
      <c r="BY35" s="313">
        <f>'Discrete Solution'!BY35</f>
        <v>2.5553394151598671E-4</v>
      </c>
      <c r="BZ35" s="315">
        <f>'Discrete Solution'!BZ35</f>
        <v>4.0870852431194385E-3</v>
      </c>
      <c r="CA35" s="313">
        <f>'Discrete Solution'!CA35</f>
        <v>0.24974446605848402</v>
      </c>
      <c r="CB35" s="313">
        <f>'Discrete Solution'!CB35</f>
        <v>0.25</v>
      </c>
      <c r="CC35" s="315">
        <f>'Discrete Solution'!CC35</f>
        <v>3.9944866647568809</v>
      </c>
      <c r="CD35" s="226" t="str">
        <f t="shared" si="17"/>
        <v>Perennial Bioenergy Crops</v>
      </c>
      <c r="CE35" s="313">
        <f>'Discrete Solution'!CE35</f>
        <v>2.5553394151598671E-4</v>
      </c>
      <c r="CF35" s="315">
        <f>'Discrete Solution'!CF35</f>
        <v>1.270303430647852E-3</v>
      </c>
      <c r="CG35" s="313">
        <f>'Discrete Solution'!CG35</f>
        <v>0.24974446605848402</v>
      </c>
      <c r="CH35" s="313">
        <f>'Discrete Solution'!CH35</f>
        <v>0.25</v>
      </c>
      <c r="CI35" s="315">
        <f>'Discrete Solution'!CI35</f>
        <v>1.241522946569352</v>
      </c>
      <c r="CJ35" s="176">
        <f t="shared" si="0"/>
        <v>34.105699250000008</v>
      </c>
      <c r="CK35" s="226" t="str">
        <f t="shared" si="18"/>
        <v>Perennial Bioenergy Crops</v>
      </c>
      <c r="CL35" s="313"/>
      <c r="CM35" s="315"/>
      <c r="CN35" s="313"/>
      <c r="CO35" s="313"/>
      <c r="CP35" s="315"/>
      <c r="CQ35" s="226" t="str">
        <f t="shared" si="19"/>
        <v>Perennial Bioenergy Crops</v>
      </c>
      <c r="CR35" s="313"/>
      <c r="CS35" s="315"/>
      <c r="CT35" s="313"/>
      <c r="CU35" s="313"/>
      <c r="CV35" s="315"/>
      <c r="CW35" s="226" t="str">
        <f t="shared" si="20"/>
        <v>Perennial Bioenergy Crops</v>
      </c>
      <c r="CX35" s="313"/>
      <c r="CY35" s="315"/>
      <c r="CZ35" s="313"/>
      <c r="DA35" s="313"/>
      <c r="DB35" s="315"/>
      <c r="DC35" s="226" t="str">
        <f t="shared" si="21"/>
        <v>Perennial Bioenergy Crops</v>
      </c>
      <c r="DD35" s="313"/>
      <c r="DE35" s="315"/>
      <c r="DF35" s="313"/>
      <c r="DG35" s="313"/>
      <c r="DH35" s="315"/>
      <c r="DI35" s="226" t="str">
        <f t="shared" si="22"/>
        <v>Perennial Bioenergy Crops</v>
      </c>
      <c r="DJ35" s="313"/>
      <c r="DK35" s="315"/>
      <c r="DL35" s="313"/>
      <c r="DM35" s="313"/>
      <c r="DN35" s="315"/>
      <c r="DO35" s="226" t="str">
        <f t="shared" si="23"/>
        <v>Perennial Bioenergy Crops</v>
      </c>
      <c r="DP35" s="313"/>
      <c r="DQ35" s="315"/>
      <c r="DR35" s="313"/>
      <c r="DS35" s="313"/>
      <c r="DT35" s="315"/>
      <c r="DU35" s="226" t="str">
        <f t="shared" si="24"/>
        <v>Perennial Bioenergy Crops</v>
      </c>
      <c r="DV35" s="313"/>
      <c r="DW35" s="315"/>
      <c r="DX35" s="313"/>
      <c r="DY35" s="313"/>
      <c r="DZ35" s="315"/>
      <c r="EA35" s="176">
        <f t="shared" si="1"/>
        <v>0</v>
      </c>
      <c r="EB35" s="226" t="str">
        <f t="shared" si="25"/>
        <v>Perennial Bioenergy Crops</v>
      </c>
      <c r="EC35" s="313"/>
      <c r="ED35" s="315"/>
      <c r="EE35" s="313"/>
      <c r="EF35" s="313"/>
      <c r="EG35" s="315"/>
      <c r="EH35" s="226" t="str">
        <f t="shared" si="26"/>
        <v>Perennial Bioenergy Crops</v>
      </c>
      <c r="EI35" s="313"/>
      <c r="EJ35" s="315"/>
      <c r="EK35" s="313"/>
      <c r="EL35" s="313"/>
      <c r="EM35" s="315"/>
      <c r="EN35" s="226" t="str">
        <f t="shared" si="27"/>
        <v>Perennial Bioenergy Crops</v>
      </c>
      <c r="EO35" s="313"/>
      <c r="EP35" s="315"/>
      <c r="EQ35" s="313"/>
      <c r="ER35" s="313"/>
      <c r="ES35" s="315"/>
      <c r="ET35" s="226" t="str">
        <f t="shared" si="28"/>
        <v>Perennial Bioenergy Crops</v>
      </c>
      <c r="EU35" s="313"/>
      <c r="EV35" s="315"/>
      <c r="EW35" s="313"/>
      <c r="EX35" s="313"/>
      <c r="EY35" s="315"/>
      <c r="EZ35" s="226" t="str">
        <f t="shared" si="29"/>
        <v>Perennial Bioenergy Crops</v>
      </c>
      <c r="FA35" s="313"/>
      <c r="FB35" s="315"/>
      <c r="FC35" s="313"/>
      <c r="FD35" s="313"/>
      <c r="FE35" s="315"/>
      <c r="FF35" s="226" t="str">
        <f t="shared" si="30"/>
        <v>Perennial Bioenergy Crops</v>
      </c>
      <c r="FG35" s="313"/>
      <c r="FH35" s="315"/>
      <c r="FI35" s="313"/>
      <c r="FJ35" s="313"/>
      <c r="FK35" s="315"/>
      <c r="FL35" s="226" t="str">
        <f t="shared" si="31"/>
        <v>Perennial Bioenergy Crops</v>
      </c>
      <c r="FM35" s="313"/>
      <c r="FN35" s="315"/>
      <c r="FO35" s="313"/>
      <c r="FP35" s="313"/>
      <c r="FQ35" s="315"/>
      <c r="FR35" s="176">
        <f t="shared" si="2"/>
        <v>0</v>
      </c>
      <c r="FS35" s="34"/>
      <c r="FT35" s="34"/>
      <c r="FU35" s="34"/>
      <c r="FV35" s="33"/>
      <c r="FW35" s="37"/>
    </row>
    <row r="36" spans="1:179" ht="12.6" customHeight="1">
      <c r="A36" s="324"/>
      <c r="B36" s="195" t="s">
        <v>552</v>
      </c>
      <c r="C36" s="226"/>
      <c r="D36" s="54"/>
      <c r="E36" s="54"/>
      <c r="F36" s="54"/>
      <c r="G36" s="54"/>
      <c r="H36" s="56"/>
      <c r="I36" s="226" t="str">
        <f t="shared" si="5"/>
        <v>Livestock Feed</v>
      </c>
      <c r="J36" s="54"/>
      <c r="K36" s="54"/>
      <c r="L36" s="54"/>
      <c r="M36" s="54"/>
      <c r="N36" s="56"/>
      <c r="O36" s="226" t="str">
        <f t="shared" si="6"/>
        <v>Livestock Feed</v>
      </c>
      <c r="P36" s="54"/>
      <c r="Q36" s="54"/>
      <c r="R36" s="54"/>
      <c r="S36" s="54"/>
      <c r="T36" s="56"/>
      <c r="U36" s="226" t="str">
        <f t="shared" si="7"/>
        <v>Livestock Feed</v>
      </c>
      <c r="V36" s="313"/>
      <c r="W36" s="315"/>
      <c r="X36" s="313"/>
      <c r="Y36" s="313"/>
      <c r="Z36" s="315"/>
      <c r="AA36" s="226" t="str">
        <f t="shared" si="8"/>
        <v>Livestock Feed</v>
      </c>
      <c r="AB36" s="313"/>
      <c r="AC36" s="315"/>
      <c r="AD36" s="313"/>
      <c r="AE36" s="313"/>
      <c r="AF36" s="315"/>
      <c r="AG36" s="226" t="str">
        <f t="shared" si="9"/>
        <v>Livestock Feed</v>
      </c>
      <c r="AH36" s="313"/>
      <c r="AI36" s="315"/>
      <c r="AJ36" s="313"/>
      <c r="AK36" s="313"/>
      <c r="AL36" s="315"/>
      <c r="AM36" s="226" t="str">
        <f t="shared" si="10"/>
        <v>Livestock Feed</v>
      </c>
      <c r="AN36" s="313"/>
      <c r="AO36" s="315"/>
      <c r="AP36" s="313"/>
      <c r="AQ36" s="313"/>
      <c r="AR36" s="315"/>
      <c r="AS36" s="176">
        <f t="shared" si="3"/>
        <v>0</v>
      </c>
      <c r="AT36" s="226" t="str">
        <f t="shared" si="11"/>
        <v>Livestock Feed</v>
      </c>
      <c r="AU36" s="313"/>
      <c r="AV36" s="315"/>
      <c r="AW36" s="313"/>
      <c r="AX36" s="313"/>
      <c r="AY36" s="315"/>
      <c r="AZ36" s="226" t="str">
        <f t="shared" si="12"/>
        <v>Livestock Feed</v>
      </c>
      <c r="BA36" s="313"/>
      <c r="BB36" s="315"/>
      <c r="BC36" s="313"/>
      <c r="BD36" s="313"/>
      <c r="BE36" s="315"/>
      <c r="BF36" s="226" t="str">
        <f t="shared" si="13"/>
        <v>Livestock Feed</v>
      </c>
      <c r="BG36" s="313"/>
      <c r="BH36" s="315"/>
      <c r="BI36" s="313"/>
      <c r="BJ36" s="313"/>
      <c r="BK36" s="315"/>
      <c r="BL36" s="226" t="str">
        <f t="shared" si="14"/>
        <v>Livestock Feed</v>
      </c>
      <c r="BM36" s="313"/>
      <c r="BN36" s="315"/>
      <c r="BO36" s="313"/>
      <c r="BP36" s="313"/>
      <c r="BQ36" s="315"/>
      <c r="BR36" s="226" t="str">
        <f t="shared" si="15"/>
        <v>Livestock Feed</v>
      </c>
      <c r="BS36" s="313"/>
      <c r="BT36" s="315"/>
      <c r="BU36" s="313"/>
      <c r="BV36" s="313"/>
      <c r="BW36" s="315"/>
      <c r="BX36" s="226" t="str">
        <f t="shared" si="16"/>
        <v>Livestock Feed</v>
      </c>
      <c r="BY36" s="313"/>
      <c r="BZ36" s="315"/>
      <c r="CA36" s="313"/>
      <c r="CB36" s="313"/>
      <c r="CC36" s="315"/>
      <c r="CD36" s="226" t="str">
        <f t="shared" si="17"/>
        <v>Livestock Feed</v>
      </c>
      <c r="CE36" s="313"/>
      <c r="CF36" s="315"/>
      <c r="CG36" s="313"/>
      <c r="CH36" s="313"/>
      <c r="CI36" s="315"/>
      <c r="CJ36" s="176">
        <f t="shared" si="0"/>
        <v>0</v>
      </c>
      <c r="CK36" s="226" t="str">
        <f t="shared" si="18"/>
        <v>Livestock Feed</v>
      </c>
      <c r="CL36" s="313"/>
      <c r="CM36" s="315"/>
      <c r="CN36" s="313"/>
      <c r="CO36" s="313"/>
      <c r="CP36" s="315"/>
      <c r="CQ36" s="226" t="str">
        <f t="shared" si="19"/>
        <v>Livestock Feed</v>
      </c>
      <c r="CR36" s="313"/>
      <c r="CS36" s="315"/>
      <c r="CT36" s="313"/>
      <c r="CU36" s="313"/>
      <c r="CV36" s="315"/>
      <c r="CW36" s="226" t="str">
        <f t="shared" si="20"/>
        <v>Livestock Feed</v>
      </c>
      <c r="CX36" s="313"/>
      <c r="CY36" s="315"/>
      <c r="CZ36" s="313"/>
      <c r="DA36" s="313"/>
      <c r="DB36" s="315"/>
      <c r="DC36" s="226" t="str">
        <f t="shared" si="21"/>
        <v>Livestock Feed</v>
      </c>
      <c r="DD36" s="313"/>
      <c r="DE36" s="315"/>
      <c r="DF36" s="313"/>
      <c r="DG36" s="313"/>
      <c r="DH36" s="315"/>
      <c r="DI36" s="226" t="str">
        <f t="shared" si="22"/>
        <v>Livestock Feed</v>
      </c>
      <c r="DJ36" s="313"/>
      <c r="DK36" s="315"/>
      <c r="DL36" s="313"/>
      <c r="DM36" s="313"/>
      <c r="DN36" s="315"/>
      <c r="DO36" s="226" t="str">
        <f t="shared" si="23"/>
        <v>Livestock Feed</v>
      </c>
      <c r="DP36" s="313"/>
      <c r="DQ36" s="315"/>
      <c r="DR36" s="313"/>
      <c r="DS36" s="313"/>
      <c r="DT36" s="315"/>
      <c r="DU36" s="226" t="str">
        <f t="shared" si="24"/>
        <v>Livestock Feed</v>
      </c>
      <c r="DV36" s="313"/>
      <c r="DW36" s="315"/>
      <c r="DX36" s="313"/>
      <c r="DY36" s="313"/>
      <c r="DZ36" s="315"/>
      <c r="EA36" s="176">
        <f t="shared" si="1"/>
        <v>0</v>
      </c>
      <c r="EB36" s="226" t="str">
        <f t="shared" si="25"/>
        <v>Livestock Feed</v>
      </c>
      <c r="EC36" s="313"/>
      <c r="ED36" s="315"/>
      <c r="EE36" s="313"/>
      <c r="EF36" s="313"/>
      <c r="EG36" s="315"/>
      <c r="EH36" s="226" t="str">
        <f t="shared" si="26"/>
        <v>Livestock Feed</v>
      </c>
      <c r="EI36" s="313"/>
      <c r="EJ36" s="315"/>
      <c r="EK36" s="313"/>
      <c r="EL36" s="313"/>
      <c r="EM36" s="315"/>
      <c r="EN36" s="226" t="str">
        <f t="shared" si="27"/>
        <v>Livestock Feed</v>
      </c>
      <c r="EO36" s="313"/>
      <c r="EP36" s="315"/>
      <c r="EQ36" s="313"/>
      <c r="ER36" s="313"/>
      <c r="ES36" s="315"/>
      <c r="ET36" s="226" t="str">
        <f t="shared" si="28"/>
        <v>Livestock Feed</v>
      </c>
      <c r="EU36" s="313"/>
      <c r="EV36" s="315"/>
      <c r="EW36" s="313"/>
      <c r="EX36" s="313"/>
      <c r="EY36" s="315"/>
      <c r="EZ36" s="226" t="str">
        <f t="shared" si="29"/>
        <v>Livestock Feed</v>
      </c>
      <c r="FA36" s="313"/>
      <c r="FB36" s="315"/>
      <c r="FC36" s="313"/>
      <c r="FD36" s="313"/>
      <c r="FE36" s="315"/>
      <c r="FF36" s="226" t="str">
        <f t="shared" si="30"/>
        <v>Livestock Feed</v>
      </c>
      <c r="FG36" s="313"/>
      <c r="FH36" s="315"/>
      <c r="FI36" s="313"/>
      <c r="FJ36" s="313"/>
      <c r="FK36" s="315"/>
      <c r="FL36" s="226" t="str">
        <f t="shared" si="31"/>
        <v>Livestock Feed</v>
      </c>
      <c r="FM36" s="313"/>
      <c r="FN36" s="315"/>
      <c r="FO36" s="313"/>
      <c r="FP36" s="313"/>
      <c r="FQ36" s="315"/>
      <c r="FR36" s="176">
        <f t="shared" si="2"/>
        <v>0</v>
      </c>
      <c r="FS36" s="34"/>
      <c r="FT36" s="34"/>
      <c r="FU36" s="34"/>
      <c r="FV36" s="33"/>
      <c r="FW36" s="37"/>
    </row>
    <row r="37" spans="1:179" ht="12.6" customHeight="1">
      <c r="A37" s="324"/>
      <c r="B37" s="195" t="s">
        <v>1</v>
      </c>
      <c r="C37" s="226" t="str">
        <f>$B37</f>
        <v>SRI</v>
      </c>
      <c r="D37" s="313"/>
      <c r="E37" s="54"/>
      <c r="F37" s="313"/>
      <c r="G37" s="55"/>
      <c r="H37" s="56"/>
      <c r="I37" s="226" t="str">
        <f t="shared" si="5"/>
        <v>SRI</v>
      </c>
      <c r="J37" s="313"/>
      <c r="K37" s="54"/>
      <c r="L37" s="313"/>
      <c r="M37" s="55"/>
      <c r="N37" s="56"/>
      <c r="O37" s="226" t="str">
        <f t="shared" si="6"/>
        <v>SRI</v>
      </c>
      <c r="P37" s="313"/>
      <c r="Q37" s="54"/>
      <c r="R37" s="313"/>
      <c r="S37" s="55"/>
      <c r="T37" s="56"/>
      <c r="U37" s="226" t="str">
        <f t="shared" si="7"/>
        <v>SRI</v>
      </c>
      <c r="V37" s="313"/>
      <c r="W37" s="315"/>
      <c r="X37" s="313"/>
      <c r="Y37" s="313"/>
      <c r="Z37" s="315"/>
      <c r="AA37" s="226" t="str">
        <f t="shared" si="8"/>
        <v>SRI</v>
      </c>
      <c r="AB37" s="313"/>
      <c r="AC37" s="315"/>
      <c r="AD37" s="313"/>
      <c r="AE37" s="313"/>
      <c r="AF37" s="315"/>
      <c r="AG37" s="226" t="str">
        <f t="shared" si="9"/>
        <v>SRI</v>
      </c>
      <c r="AH37" s="313"/>
      <c r="AI37" s="315"/>
      <c r="AJ37" s="313"/>
      <c r="AK37" s="313"/>
      <c r="AL37" s="315"/>
      <c r="AM37" s="226" t="str">
        <f t="shared" si="10"/>
        <v>SRI</v>
      </c>
      <c r="AN37" s="313"/>
      <c r="AO37" s="315"/>
      <c r="AP37" s="313"/>
      <c r="AQ37" s="313"/>
      <c r="AR37" s="315"/>
      <c r="AS37" s="176">
        <f t="shared" si="3"/>
        <v>0</v>
      </c>
      <c r="AT37" s="226" t="str">
        <f t="shared" si="11"/>
        <v>SRI</v>
      </c>
      <c r="AU37" s="313"/>
      <c r="AV37" s="315"/>
      <c r="AW37" s="313"/>
      <c r="AX37" s="313"/>
      <c r="AY37" s="315"/>
      <c r="AZ37" s="226" t="str">
        <f t="shared" si="12"/>
        <v>SRI</v>
      </c>
      <c r="BA37" s="313"/>
      <c r="BB37" s="315"/>
      <c r="BC37" s="313"/>
      <c r="BD37" s="313"/>
      <c r="BE37" s="315"/>
      <c r="BF37" s="226" t="str">
        <f t="shared" si="13"/>
        <v>SRI</v>
      </c>
      <c r="BG37" s="313"/>
      <c r="BH37" s="315"/>
      <c r="BI37" s="313"/>
      <c r="BJ37" s="313"/>
      <c r="BK37" s="315"/>
      <c r="BL37" s="226" t="str">
        <f t="shared" si="14"/>
        <v>SRI</v>
      </c>
      <c r="BM37" s="313"/>
      <c r="BN37" s="315"/>
      <c r="BO37" s="313"/>
      <c r="BP37" s="313"/>
      <c r="BQ37" s="315"/>
      <c r="BR37" s="226" t="str">
        <f t="shared" si="15"/>
        <v>SRI</v>
      </c>
      <c r="BS37" s="313"/>
      <c r="BT37" s="315"/>
      <c r="BU37" s="313"/>
      <c r="BV37" s="313"/>
      <c r="BW37" s="315"/>
      <c r="BX37" s="226" t="str">
        <f t="shared" si="16"/>
        <v>SRI</v>
      </c>
      <c r="BY37" s="313"/>
      <c r="BZ37" s="315"/>
      <c r="CA37" s="313"/>
      <c r="CB37" s="313"/>
      <c r="CC37" s="315"/>
      <c r="CD37" s="226" t="str">
        <f t="shared" si="17"/>
        <v>SRI</v>
      </c>
      <c r="CE37" s="313"/>
      <c r="CF37" s="315"/>
      <c r="CG37" s="313"/>
      <c r="CH37" s="313"/>
      <c r="CI37" s="315"/>
      <c r="CJ37" s="176">
        <f t="shared" si="0"/>
        <v>0</v>
      </c>
      <c r="CK37" s="226" t="str">
        <f t="shared" si="18"/>
        <v>SRI</v>
      </c>
      <c r="CL37" s="313">
        <f>'Discrete Solution'!CL37</f>
        <v>5.5302241495162659E-3</v>
      </c>
      <c r="CM37" s="315">
        <f>'Discrete Solution'!CM37</f>
        <v>0.15038604533561173</v>
      </c>
      <c r="CN37" s="313">
        <f>'Discrete Solution'!CN37</f>
        <v>3.7556573779014328E-2</v>
      </c>
      <c r="CO37" s="313">
        <f>'Discrete Solution'!CO37</f>
        <v>4.3086797928530596E-2</v>
      </c>
      <c r="CP37" s="315">
        <f>'Discrete Solution'!CP37</f>
        <v>1.0212939754847243</v>
      </c>
      <c r="CQ37" s="226" t="str">
        <f t="shared" si="19"/>
        <v>SRI</v>
      </c>
      <c r="CR37" s="313">
        <f>'Discrete Solution'!CR37</f>
        <v>5.5302241495162659E-3</v>
      </c>
      <c r="CS37" s="315">
        <f>'Discrete Solution'!CS37</f>
        <v>1.9384928804574882E-2</v>
      </c>
      <c r="CT37" s="313">
        <f>'Discrete Solution'!CT37</f>
        <v>3.7556573779014328E-2</v>
      </c>
      <c r="CU37" s="313">
        <f>'Discrete Solution'!CU37</f>
        <v>4.3086797928530596E-2</v>
      </c>
      <c r="CV37" s="315">
        <f>'Discrete Solution'!CV37</f>
        <v>0.13164593137036554</v>
      </c>
      <c r="CW37" s="226" t="str">
        <f t="shared" si="20"/>
        <v>SRI</v>
      </c>
      <c r="CX37" s="313">
        <f>'Discrete Solution'!CX37</f>
        <v>5.5302241495162659E-3</v>
      </c>
      <c r="CY37" s="315">
        <f>'Discrete Solution'!CY37</f>
        <v>2.6370707950243832E-3</v>
      </c>
      <c r="CZ37" s="313">
        <f>'Discrete Solution'!CZ37</f>
        <v>3.7556573779014328E-2</v>
      </c>
      <c r="DA37" s="313">
        <f>'Discrete Solution'!DA37</f>
        <v>4.3086797928530596E-2</v>
      </c>
      <c r="DB37" s="315">
        <f>'Discrete Solution'!DB37</f>
        <v>1.7908739536801645E-2</v>
      </c>
      <c r="DC37" s="226" t="str">
        <f t="shared" si="21"/>
        <v>SRI</v>
      </c>
      <c r="DD37" s="313"/>
      <c r="DE37" s="315"/>
      <c r="DF37" s="313"/>
      <c r="DG37" s="313"/>
      <c r="DH37" s="315"/>
      <c r="DI37" s="226" t="str">
        <f t="shared" si="22"/>
        <v>SRI</v>
      </c>
      <c r="DJ37" s="313"/>
      <c r="DK37" s="315"/>
      <c r="DL37" s="313"/>
      <c r="DM37" s="313"/>
      <c r="DN37" s="315"/>
      <c r="DO37" s="226" t="str">
        <f t="shared" si="23"/>
        <v>SRI</v>
      </c>
      <c r="DP37" s="313"/>
      <c r="DQ37" s="315"/>
      <c r="DR37" s="313"/>
      <c r="DS37" s="313"/>
      <c r="DT37" s="315"/>
      <c r="DU37" s="226" t="str">
        <f t="shared" si="24"/>
        <v>SRI</v>
      </c>
      <c r="DV37" s="313"/>
      <c r="DW37" s="315"/>
      <c r="DX37" s="313"/>
      <c r="DY37" s="313"/>
      <c r="DZ37" s="315"/>
      <c r="EA37" s="176">
        <f t="shared" si="1"/>
        <v>1.3432566913271025</v>
      </c>
      <c r="EB37" s="226" t="str">
        <f t="shared" si="25"/>
        <v>SRI</v>
      </c>
      <c r="EC37" s="313">
        <f>'Discrete Solution'!EC37</f>
        <v>5.5302241495162659E-3</v>
      </c>
      <c r="ED37" s="315">
        <f>'Discrete Solution'!ED37</f>
        <v>1.2372944415262244</v>
      </c>
      <c r="EE37" s="313">
        <f>'Discrete Solution'!EE37</f>
        <v>3.7556573779014328E-2</v>
      </c>
      <c r="EF37" s="313">
        <f>'Discrete Solution'!EF37</f>
        <v>4.3086797928530596E-2</v>
      </c>
      <c r="EG37" s="315">
        <f>'Discrete Solution'!EG37</f>
        <v>8.4026503670034103</v>
      </c>
      <c r="EH37" s="226" t="str">
        <f t="shared" si="26"/>
        <v>SRI</v>
      </c>
      <c r="EI37" s="313">
        <f>'Discrete Solution'!EI37</f>
        <v>5.5302241495162659E-3</v>
      </c>
      <c r="EJ37" s="315">
        <f>'Discrete Solution'!EJ37</f>
        <v>0.40951867826784638</v>
      </c>
      <c r="EK37" s="313">
        <f>'Discrete Solution'!EK37</f>
        <v>3.7556573779014328E-2</v>
      </c>
      <c r="EL37" s="313">
        <f>'Discrete Solution'!EL37</f>
        <v>4.3086797928530596E-2</v>
      </c>
      <c r="EM37" s="315">
        <f>'Discrete Solution'!EM37</f>
        <v>2.7811021829189544</v>
      </c>
      <c r="EN37" s="226" t="str">
        <f t="shared" si="27"/>
        <v>SRI</v>
      </c>
      <c r="EO37" s="313">
        <f>'Discrete Solution'!EO37</f>
        <v>5.5302241495162659E-3</v>
      </c>
      <c r="EP37" s="315">
        <f>'Discrete Solution'!EP37</f>
        <v>0.16669163472925297</v>
      </c>
      <c r="EQ37" s="313">
        <f>'Discrete Solution'!EQ37</f>
        <v>3.7556573779014328E-2</v>
      </c>
      <c r="ER37" s="313">
        <f>'Discrete Solution'!ER37</f>
        <v>4.3086797928530596E-2</v>
      </c>
      <c r="ES37" s="315">
        <f>'Discrete Solution'!ES37</f>
        <v>1.1320276554434592</v>
      </c>
      <c r="ET37" s="226" t="str">
        <f t="shared" si="28"/>
        <v>SRI</v>
      </c>
      <c r="EU37" s="313"/>
      <c r="EV37" s="315"/>
      <c r="EW37" s="313"/>
      <c r="EX37" s="313"/>
      <c r="EY37" s="315"/>
      <c r="EZ37" s="226" t="str">
        <f t="shared" si="29"/>
        <v>SRI</v>
      </c>
      <c r="FA37" s="313"/>
      <c r="FB37" s="315"/>
      <c r="FC37" s="313"/>
      <c r="FD37" s="313"/>
      <c r="FE37" s="315"/>
      <c r="FF37" s="226" t="str">
        <f t="shared" si="30"/>
        <v>SRI</v>
      </c>
      <c r="FG37" s="313"/>
      <c r="FH37" s="315"/>
      <c r="FI37" s="313"/>
      <c r="FJ37" s="313"/>
      <c r="FK37" s="315"/>
      <c r="FL37" s="226" t="str">
        <f t="shared" si="31"/>
        <v>SRI</v>
      </c>
      <c r="FM37" s="313"/>
      <c r="FN37" s="315"/>
      <c r="FO37" s="313"/>
      <c r="FP37" s="313"/>
      <c r="FQ37" s="315"/>
      <c r="FR37" s="176">
        <f t="shared" si="2"/>
        <v>14.129284959889146</v>
      </c>
      <c r="FS37" s="34"/>
      <c r="FT37" s="34"/>
      <c r="FU37" s="34"/>
      <c r="FV37" s="33"/>
      <c r="FW37" s="37"/>
    </row>
    <row r="38" spans="1:179" ht="12.6" customHeight="1">
      <c r="A38" s="324"/>
      <c r="B38" s="195" t="s">
        <v>90</v>
      </c>
      <c r="C38" s="226" t="str">
        <f t="shared" si="4"/>
        <v>Improved Rice</v>
      </c>
      <c r="D38" s="313"/>
      <c r="E38" s="54"/>
      <c r="F38" s="313"/>
      <c r="G38" s="55"/>
      <c r="H38" s="56"/>
      <c r="I38" s="226" t="str">
        <f t="shared" si="5"/>
        <v>Improved Rice</v>
      </c>
      <c r="J38" s="313"/>
      <c r="K38" s="54"/>
      <c r="L38" s="313"/>
      <c r="M38" s="55"/>
      <c r="N38" s="56"/>
      <c r="O38" s="226" t="str">
        <f t="shared" si="6"/>
        <v>Improved Rice</v>
      </c>
      <c r="P38" s="313"/>
      <c r="Q38" s="54"/>
      <c r="R38" s="313"/>
      <c r="S38" s="55"/>
      <c r="T38" s="56"/>
      <c r="U38" s="226" t="str">
        <f t="shared" si="7"/>
        <v>Improved Rice</v>
      </c>
      <c r="V38" s="313"/>
      <c r="W38" s="315"/>
      <c r="X38" s="313"/>
      <c r="Y38" s="313"/>
      <c r="Z38" s="315"/>
      <c r="AA38" s="226" t="str">
        <f t="shared" si="8"/>
        <v>Improved Rice</v>
      </c>
      <c r="AB38" s="313"/>
      <c r="AC38" s="315"/>
      <c r="AD38" s="313"/>
      <c r="AE38" s="313"/>
      <c r="AF38" s="315"/>
      <c r="AG38" s="226" t="str">
        <f t="shared" si="9"/>
        <v>Improved Rice</v>
      </c>
      <c r="AH38" s="313"/>
      <c r="AI38" s="315"/>
      <c r="AJ38" s="313"/>
      <c r="AK38" s="313"/>
      <c r="AL38" s="315"/>
      <c r="AM38" s="226" t="str">
        <f t="shared" si="10"/>
        <v>Improved Rice</v>
      </c>
      <c r="AN38" s="313"/>
      <c r="AO38" s="315"/>
      <c r="AP38" s="313"/>
      <c r="AQ38" s="313"/>
      <c r="AR38" s="315"/>
      <c r="AS38" s="176">
        <f t="shared" si="3"/>
        <v>0</v>
      </c>
      <c r="AT38" s="226" t="str">
        <f t="shared" si="11"/>
        <v>Improved Rice</v>
      </c>
      <c r="AU38" s="313"/>
      <c r="AV38" s="315"/>
      <c r="AW38" s="313"/>
      <c r="AX38" s="313"/>
      <c r="AY38" s="315"/>
      <c r="AZ38" s="226" t="str">
        <f t="shared" si="12"/>
        <v>Improved Rice</v>
      </c>
      <c r="BA38" s="313"/>
      <c r="BB38" s="315"/>
      <c r="BC38" s="313"/>
      <c r="BD38" s="313"/>
      <c r="BE38" s="315"/>
      <c r="BF38" s="226" t="str">
        <f t="shared" si="13"/>
        <v>Improved Rice</v>
      </c>
      <c r="BG38" s="313"/>
      <c r="BH38" s="315"/>
      <c r="BI38" s="313"/>
      <c r="BJ38" s="313"/>
      <c r="BK38" s="315"/>
      <c r="BL38" s="226" t="str">
        <f t="shared" si="14"/>
        <v>Improved Rice</v>
      </c>
      <c r="BM38" s="313"/>
      <c r="BN38" s="315"/>
      <c r="BO38" s="313"/>
      <c r="BP38" s="313"/>
      <c r="BQ38" s="315"/>
      <c r="BR38" s="226" t="str">
        <f t="shared" si="15"/>
        <v>Improved Rice</v>
      </c>
      <c r="BS38" s="313"/>
      <c r="BT38" s="315"/>
      <c r="BU38" s="313"/>
      <c r="BV38" s="313"/>
      <c r="BW38" s="315"/>
      <c r="BX38" s="226" t="str">
        <f t="shared" si="16"/>
        <v>Improved Rice</v>
      </c>
      <c r="BY38" s="313"/>
      <c r="BZ38" s="315"/>
      <c r="CA38" s="313"/>
      <c r="CB38" s="313"/>
      <c r="CC38" s="315"/>
      <c r="CD38" s="226" t="str">
        <f t="shared" si="17"/>
        <v>Improved Rice</v>
      </c>
      <c r="CE38" s="313"/>
      <c r="CF38" s="315"/>
      <c r="CG38" s="313"/>
      <c r="CH38" s="313"/>
      <c r="CI38" s="315"/>
      <c r="CJ38" s="176">
        <f t="shared" si="0"/>
        <v>0</v>
      </c>
      <c r="CK38" s="226" t="str">
        <f t="shared" si="18"/>
        <v>Improved Rice</v>
      </c>
      <c r="CL38" s="313">
        <f>'Discrete Solution'!CL38</f>
        <v>3.370460045561819E-2</v>
      </c>
      <c r="CM38" s="315">
        <f>'Discrete Solution'!CM38</f>
        <v>0.91654541210244456</v>
      </c>
      <c r="CN38" s="313">
        <f>'Discrete Solution'!CN38</f>
        <v>5.8269141276437508E-2</v>
      </c>
      <c r="CO38" s="313">
        <f>'Discrete Solution'!CO38</f>
        <v>9.1973741732055692E-2</v>
      </c>
      <c r="CP38" s="315">
        <f>'Discrete Solution'!CP38</f>
        <v>1.584540786187119</v>
      </c>
      <c r="CQ38" s="226" t="str">
        <f t="shared" si="19"/>
        <v>Improved Rice</v>
      </c>
      <c r="CR38" s="313">
        <f>'Discrete Solution'!CR38</f>
        <v>3.370460045561819E-2</v>
      </c>
      <c r="CS38" s="315">
        <f>'Discrete Solution'!CS38</f>
        <v>0.11814372483906477</v>
      </c>
      <c r="CT38" s="313">
        <f>'Discrete Solution'!CT38</f>
        <v>5.8269141276437508E-2</v>
      </c>
      <c r="CU38" s="313">
        <f>'Discrete Solution'!CU38</f>
        <v>9.1973741732055692E-2</v>
      </c>
      <c r="CV38" s="315">
        <f>'Discrete Solution'!CV38</f>
        <v>0.20424907284205809</v>
      </c>
      <c r="CW38" s="226" t="str">
        <f t="shared" si="20"/>
        <v>Improved Rice</v>
      </c>
      <c r="CX38" s="313">
        <f>'Discrete Solution'!CX38</f>
        <v>3.370460045561819E-2</v>
      </c>
      <c r="CY38" s="315">
        <f>'Discrete Solution'!CY38</f>
        <v>1.6071937613460169E-2</v>
      </c>
      <c r="CZ38" s="313">
        <f>'Discrete Solution'!CZ38</f>
        <v>5.8269141276437508E-2</v>
      </c>
      <c r="DA38" s="313">
        <f>'Discrete Solution'!DA38</f>
        <v>9.1973741732055692E-2</v>
      </c>
      <c r="DB38" s="315">
        <f>'Discrete Solution'!DB38</f>
        <v>2.7785465210245396E-2</v>
      </c>
      <c r="DC38" s="226" t="str">
        <f t="shared" si="21"/>
        <v>Improved Rice</v>
      </c>
      <c r="DD38" s="313"/>
      <c r="DE38" s="315"/>
      <c r="DF38" s="313"/>
      <c r="DG38" s="313"/>
      <c r="DH38" s="315"/>
      <c r="DI38" s="226" t="str">
        <f t="shared" si="22"/>
        <v>Improved Rice</v>
      </c>
      <c r="DJ38" s="313"/>
      <c r="DK38" s="315"/>
      <c r="DL38" s="313"/>
      <c r="DM38" s="313"/>
      <c r="DN38" s="315"/>
      <c r="DO38" s="226" t="str">
        <f t="shared" si="23"/>
        <v>Improved Rice</v>
      </c>
      <c r="DP38" s="313"/>
      <c r="DQ38" s="315"/>
      <c r="DR38" s="313"/>
      <c r="DS38" s="313"/>
      <c r="DT38" s="315"/>
      <c r="DU38" s="226" t="str">
        <f t="shared" si="24"/>
        <v>Improved Rice</v>
      </c>
      <c r="DV38" s="313"/>
      <c r="DW38" s="315"/>
      <c r="DX38" s="313"/>
      <c r="DY38" s="313"/>
      <c r="DZ38" s="315"/>
      <c r="EA38" s="176">
        <f t="shared" si="1"/>
        <v>2.8673363987943921</v>
      </c>
      <c r="EB38" s="226" t="str">
        <f t="shared" si="25"/>
        <v>Improved Rice</v>
      </c>
      <c r="EC38" s="313">
        <f>'Discrete Solution'!EC38</f>
        <v>3.370460045561819E-2</v>
      </c>
      <c r="ED38" s="315">
        <f>'Discrete Solution'!ED38</f>
        <v>7.540836260903891</v>
      </c>
      <c r="EE38" s="313">
        <f>'Discrete Solution'!EE38</f>
        <v>5.8269141276437508E-2</v>
      </c>
      <c r="EF38" s="313">
        <f>'Discrete Solution'!EF38</f>
        <v>9.1973741732055692E-2</v>
      </c>
      <c r="EG38" s="315">
        <f>'Discrete Solution'!EG38</f>
        <v>13.036738234226679</v>
      </c>
      <c r="EH38" s="226" t="str">
        <f t="shared" si="26"/>
        <v>Improved Rice</v>
      </c>
      <c r="EI38" s="313">
        <f>'Discrete Solution'!EI38</f>
        <v>3.370460045561819E-2</v>
      </c>
      <c r="EJ38" s="315">
        <f>'Discrete Solution'!EJ38</f>
        <v>2.4958596716803871</v>
      </c>
      <c r="EK38" s="313">
        <f>'Discrete Solution'!EK38</f>
        <v>5.8269141276437508E-2</v>
      </c>
      <c r="EL38" s="313">
        <f>'Discrete Solution'!EL38</f>
        <v>9.1973741732055692E-2</v>
      </c>
      <c r="EM38" s="315">
        <f>'Discrete Solution'!EM38</f>
        <v>4.3148887050837459</v>
      </c>
      <c r="EN38" s="226" t="str">
        <f t="shared" si="27"/>
        <v>Improved Rice</v>
      </c>
      <c r="EO38" s="313">
        <f>'Discrete Solution'!EO38</f>
        <v>3.370460045561819E-2</v>
      </c>
      <c r="EP38" s="315">
        <f>'Discrete Solution'!EP38</f>
        <v>1.0159217413158121</v>
      </c>
      <c r="EQ38" s="313">
        <f>'Discrete Solution'!EQ38</f>
        <v>5.8269141276437508E-2</v>
      </c>
      <c r="ER38" s="313">
        <f>'Discrete Solution'!ER38</f>
        <v>9.1973741732055692E-2</v>
      </c>
      <c r="ES38" s="315">
        <f>'Discrete Solution'!ES38</f>
        <v>1.7563444357836313</v>
      </c>
      <c r="ET38" s="226" t="str">
        <f t="shared" si="28"/>
        <v>Improved Rice</v>
      </c>
      <c r="EU38" s="313"/>
      <c r="EV38" s="315"/>
      <c r="EW38" s="313"/>
      <c r="EX38" s="313"/>
      <c r="EY38" s="315"/>
      <c r="EZ38" s="226" t="str">
        <f t="shared" si="29"/>
        <v>Improved Rice</v>
      </c>
      <c r="FA38" s="313"/>
      <c r="FB38" s="315"/>
      <c r="FC38" s="313"/>
      <c r="FD38" s="313"/>
      <c r="FE38" s="315"/>
      <c r="FF38" s="226" t="str">
        <f t="shared" si="30"/>
        <v>Improved Rice</v>
      </c>
      <c r="FG38" s="313"/>
      <c r="FH38" s="315"/>
      <c r="FI38" s="313"/>
      <c r="FJ38" s="313"/>
      <c r="FK38" s="315"/>
      <c r="FL38" s="226" t="str">
        <f t="shared" si="31"/>
        <v>Improved Rice</v>
      </c>
      <c r="FM38" s="313"/>
      <c r="FN38" s="315"/>
      <c r="FO38" s="313"/>
      <c r="FP38" s="313"/>
      <c r="FQ38" s="315"/>
      <c r="FR38" s="176">
        <f t="shared" si="2"/>
        <v>30.160589048994147</v>
      </c>
      <c r="FS38" s="34"/>
      <c r="FT38" s="34"/>
      <c r="FU38" s="34"/>
      <c r="FV38" s="33"/>
      <c r="FW38" s="37"/>
    </row>
    <row r="39" spans="1:179" ht="12.6" customHeight="1">
      <c r="A39" s="324"/>
      <c r="B39" s="222" t="s">
        <v>86</v>
      </c>
      <c r="C39" s="226" t="str">
        <f>$B39</f>
        <v>Conservation Agriculture</v>
      </c>
      <c r="D39" s="313"/>
      <c r="E39" s="54"/>
      <c r="F39" s="313"/>
      <c r="G39" s="55"/>
      <c r="H39" s="56"/>
      <c r="I39" s="226" t="str">
        <f t="shared" si="5"/>
        <v>Conservation Agriculture</v>
      </c>
      <c r="J39" s="313"/>
      <c r="K39" s="54"/>
      <c r="L39" s="313"/>
      <c r="M39" s="55"/>
      <c r="N39" s="56"/>
      <c r="O39" s="226" t="str">
        <f t="shared" si="6"/>
        <v>Conservation Agriculture</v>
      </c>
      <c r="P39" s="313"/>
      <c r="Q39" s="54"/>
      <c r="R39" s="313"/>
      <c r="S39" s="55"/>
      <c r="T39" s="56"/>
      <c r="U39" s="226" t="str">
        <f t="shared" si="7"/>
        <v>Conservation Agriculture</v>
      </c>
      <c r="V39" s="313"/>
      <c r="W39" s="315"/>
      <c r="X39" s="313"/>
      <c r="Y39" s="313"/>
      <c r="Z39" s="315"/>
      <c r="AA39" s="226" t="str">
        <f t="shared" si="8"/>
        <v>Conservation Agriculture</v>
      </c>
      <c r="AB39" s="313"/>
      <c r="AC39" s="315"/>
      <c r="AD39" s="313"/>
      <c r="AE39" s="313"/>
      <c r="AF39" s="315"/>
      <c r="AG39" s="226" t="str">
        <f t="shared" si="9"/>
        <v>Conservation Agriculture</v>
      </c>
      <c r="AH39" s="313"/>
      <c r="AI39" s="315"/>
      <c r="AJ39" s="313"/>
      <c r="AK39" s="313"/>
      <c r="AL39" s="315"/>
      <c r="AM39" s="226" t="str">
        <f t="shared" si="10"/>
        <v>Conservation Agriculture</v>
      </c>
      <c r="AN39" s="313"/>
      <c r="AO39" s="315"/>
      <c r="AP39" s="313"/>
      <c r="AQ39" s="313"/>
      <c r="AR39" s="315"/>
      <c r="AS39" s="176">
        <f t="shared" si="3"/>
        <v>0</v>
      </c>
      <c r="AT39" s="226" t="str">
        <f t="shared" si="11"/>
        <v>Conservation Agriculture</v>
      </c>
      <c r="AU39" s="313"/>
      <c r="AV39" s="315"/>
      <c r="AW39" s="313"/>
      <c r="AX39" s="313"/>
      <c r="AY39" s="315"/>
      <c r="AZ39" s="226" t="str">
        <f t="shared" si="12"/>
        <v>Conservation Agriculture</v>
      </c>
      <c r="BA39" s="313"/>
      <c r="BB39" s="315"/>
      <c r="BC39" s="313"/>
      <c r="BD39" s="313"/>
      <c r="BE39" s="315"/>
      <c r="BF39" s="226" t="str">
        <f t="shared" si="13"/>
        <v>Conservation Agriculture</v>
      </c>
      <c r="BG39" s="313"/>
      <c r="BH39" s="315"/>
      <c r="BI39" s="313"/>
      <c r="BJ39" s="313"/>
      <c r="BK39" s="315"/>
      <c r="BL39" s="226" t="str">
        <f t="shared" si="14"/>
        <v>Conservation Agriculture</v>
      </c>
      <c r="BM39" s="313"/>
      <c r="BN39" s="315"/>
      <c r="BO39" s="313"/>
      <c r="BP39" s="313"/>
      <c r="BQ39" s="315"/>
      <c r="BR39" s="226" t="str">
        <f t="shared" si="15"/>
        <v>Conservation Agriculture</v>
      </c>
      <c r="BS39" s="313"/>
      <c r="BT39" s="315"/>
      <c r="BU39" s="313"/>
      <c r="BV39" s="313"/>
      <c r="BW39" s="315"/>
      <c r="BX39" s="226" t="str">
        <f t="shared" si="16"/>
        <v>Conservation Agriculture</v>
      </c>
      <c r="BY39" s="313"/>
      <c r="BZ39" s="315"/>
      <c r="CA39" s="313"/>
      <c r="CB39" s="313"/>
      <c r="CC39" s="315"/>
      <c r="CD39" s="226" t="str">
        <f t="shared" si="17"/>
        <v>Conservation Agriculture</v>
      </c>
      <c r="CE39" s="313"/>
      <c r="CF39" s="315"/>
      <c r="CG39" s="313"/>
      <c r="CH39" s="313"/>
      <c r="CI39" s="315"/>
      <c r="CJ39" s="176">
        <f t="shared" si="0"/>
        <v>0</v>
      </c>
      <c r="CK39" s="226" t="str">
        <f t="shared" si="18"/>
        <v>Conservation Agriculture</v>
      </c>
      <c r="CL39" s="313">
        <f>'Discrete Solution'!CL39</f>
        <v>0.12262443369517835</v>
      </c>
      <c r="CM39" s="315">
        <f>'Discrete Solution'!CM39</f>
        <v>3.334585207825592</v>
      </c>
      <c r="CN39" s="313">
        <f>'Discrete Solution'!CN39</f>
        <v>0.44496126978642653</v>
      </c>
      <c r="CO39" s="313">
        <f>'Discrete Solution'!CO39</f>
        <v>0.56758570348160486</v>
      </c>
      <c r="CP39" s="315">
        <f>'Discrete Solution'!CP39</f>
        <v>12.100045835673063</v>
      </c>
      <c r="CQ39" s="226" t="str">
        <f t="shared" si="19"/>
        <v>Conservation Agriculture</v>
      </c>
      <c r="CR39" s="313">
        <f>'Discrete Solution'!CR39</f>
        <v>0.12262443369517835</v>
      </c>
      <c r="CS39" s="315">
        <f>'Discrete Solution'!CS39</f>
        <v>0.42983174869869778</v>
      </c>
      <c r="CT39" s="313">
        <f>'Discrete Solution'!CT39</f>
        <v>0.44496126978642653</v>
      </c>
      <c r="CU39" s="313">
        <f>'Discrete Solution'!CU39</f>
        <v>0.56758570348160486</v>
      </c>
      <c r="CV39" s="315">
        <f>'Discrete Solution'!CV39</f>
        <v>1.5597093901442673</v>
      </c>
      <c r="CW39" s="226" t="str">
        <f t="shared" si="20"/>
        <v>Conservation Agriculture</v>
      </c>
      <c r="CX39" s="313">
        <f>'Discrete Solution'!CX39</f>
        <v>0.12262443369517835</v>
      </c>
      <c r="CY39" s="315">
        <f>'Discrete Solution'!CY39</f>
        <v>5.8473093334244712E-2</v>
      </c>
      <c r="CZ39" s="313">
        <f>'Discrete Solution'!CZ39</f>
        <v>0.44496126978642653</v>
      </c>
      <c r="DA39" s="313">
        <f>'Discrete Solution'!DA39</f>
        <v>0.56758570348160486</v>
      </c>
      <c r="DB39" s="315">
        <f>'Discrete Solution'!DB39</f>
        <v>0.21217844661384813</v>
      </c>
      <c r="DC39" s="226" t="str">
        <f t="shared" si="21"/>
        <v>Conservation Agriculture</v>
      </c>
      <c r="DD39" s="313"/>
      <c r="DE39" s="315"/>
      <c r="DF39" s="313"/>
      <c r="DG39" s="313"/>
      <c r="DH39" s="315"/>
      <c r="DI39" s="226" t="str">
        <f t="shared" si="22"/>
        <v>Conservation Agriculture</v>
      </c>
      <c r="DJ39" s="313"/>
      <c r="DK39" s="315"/>
      <c r="DL39" s="313"/>
      <c r="DM39" s="313"/>
      <c r="DN39" s="315"/>
      <c r="DO39" s="226" t="str">
        <f t="shared" si="23"/>
        <v>Conservation Agriculture</v>
      </c>
      <c r="DP39" s="313"/>
      <c r="DQ39" s="315"/>
      <c r="DR39" s="313"/>
      <c r="DS39" s="313"/>
      <c r="DT39" s="315"/>
      <c r="DU39" s="226" t="str">
        <f t="shared" si="24"/>
        <v>Conservation Agriculture</v>
      </c>
      <c r="DV39" s="313"/>
      <c r="DW39" s="315"/>
      <c r="DX39" s="313"/>
      <c r="DY39" s="313"/>
      <c r="DZ39" s="315"/>
      <c r="EA39" s="176">
        <f t="shared" si="1"/>
        <v>17.694823722289712</v>
      </c>
      <c r="EB39" s="226" t="str">
        <f t="shared" si="25"/>
        <v>Conservation Agriculture</v>
      </c>
      <c r="EC39" s="313">
        <f>'Discrete Solution'!EC39</f>
        <v>0.12262443369517835</v>
      </c>
      <c r="ED39" s="315">
        <f>'Discrete Solution'!ED39</f>
        <v>27.435150204466225</v>
      </c>
      <c r="EE39" s="313">
        <f>'Discrete Solution'!EE39</f>
        <v>0.44496126978642653</v>
      </c>
      <c r="EF39" s="313">
        <f>'Discrete Solution'!EF39</f>
        <v>0.56758570348160486</v>
      </c>
      <c r="EG39" s="315">
        <f>'Discrete Solution'!EG39</f>
        <v>99.552584292510687</v>
      </c>
      <c r="EH39" s="226" t="str">
        <f t="shared" si="26"/>
        <v>Conservation Agriculture</v>
      </c>
      <c r="EI39" s="313">
        <f>'Discrete Solution'!EI39</f>
        <v>0.12262443369517835</v>
      </c>
      <c r="EJ39" s="315">
        <f>'Discrete Solution'!EJ39</f>
        <v>9.0804630431815561</v>
      </c>
      <c r="EK39" s="313">
        <f>'Discrete Solution'!EK39</f>
        <v>0.44496126978642653</v>
      </c>
      <c r="EL39" s="313">
        <f>'Discrete Solution'!EL39</f>
        <v>0.56758570348160486</v>
      </c>
      <c r="EM39" s="315">
        <f>'Discrete Solution'!EM39</f>
        <v>32.949830993606099</v>
      </c>
      <c r="EN39" s="226" t="str">
        <f t="shared" si="27"/>
        <v>Conservation Agriculture</v>
      </c>
      <c r="EO39" s="313">
        <f>'Discrete Solution'!EO39</f>
        <v>0.12262443369517835</v>
      </c>
      <c r="EP39" s="315">
        <f>'Discrete Solution'!EP39</f>
        <v>3.6961372193541409</v>
      </c>
      <c r="EQ39" s="313">
        <f>'Discrete Solution'!EQ39</f>
        <v>0.44496126978642653</v>
      </c>
      <c r="ER39" s="313">
        <f>'Discrete Solution'!ER39</f>
        <v>0.56758570348160486</v>
      </c>
      <c r="ES39" s="315">
        <f>'Discrete Solution'!ES39</f>
        <v>13.411991891574853</v>
      </c>
      <c r="ET39" s="226" t="str">
        <f t="shared" si="28"/>
        <v>Conservation Agriculture</v>
      </c>
      <c r="EU39" s="313"/>
      <c r="EV39" s="315"/>
      <c r="EW39" s="313"/>
      <c r="EX39" s="313"/>
      <c r="EY39" s="315"/>
      <c r="EZ39" s="226" t="str">
        <f t="shared" si="29"/>
        <v>Conservation Agriculture</v>
      </c>
      <c r="FA39" s="313"/>
      <c r="FB39" s="315"/>
      <c r="FC39" s="313"/>
      <c r="FD39" s="313"/>
      <c r="FE39" s="315"/>
      <c r="FF39" s="226" t="str">
        <f t="shared" si="30"/>
        <v>Conservation Agriculture</v>
      </c>
      <c r="FG39" s="313"/>
      <c r="FH39" s="315"/>
      <c r="FI39" s="313"/>
      <c r="FJ39" s="313"/>
      <c r="FK39" s="315"/>
      <c r="FL39" s="226" t="str">
        <f t="shared" si="31"/>
        <v>Conservation Agriculture</v>
      </c>
      <c r="FM39" s="313"/>
      <c r="FN39" s="315"/>
      <c r="FO39" s="313"/>
      <c r="FP39" s="313"/>
      <c r="FQ39" s="315"/>
      <c r="FR39" s="176">
        <f t="shared" si="2"/>
        <v>186.12615764469354</v>
      </c>
      <c r="FS39" s="34"/>
      <c r="FT39" s="34"/>
      <c r="FU39" s="34"/>
      <c r="FV39" s="33"/>
      <c r="FW39" s="37"/>
    </row>
    <row r="40" spans="1:179" ht="12.6" customHeight="1">
      <c r="A40" s="324"/>
      <c r="B40" s="195" t="s">
        <v>87</v>
      </c>
      <c r="C40" s="226" t="str">
        <f>$B40</f>
        <v>Regenerative Agriculture</v>
      </c>
      <c r="D40" s="313"/>
      <c r="E40" s="54"/>
      <c r="F40" s="313"/>
      <c r="G40" s="55"/>
      <c r="H40" s="56"/>
      <c r="I40" s="226" t="str">
        <f t="shared" si="5"/>
        <v>Regenerative Agriculture</v>
      </c>
      <c r="J40" s="313"/>
      <c r="K40" s="54"/>
      <c r="L40" s="313"/>
      <c r="M40" s="55"/>
      <c r="N40" s="56"/>
      <c r="O40" s="226" t="str">
        <f t="shared" si="6"/>
        <v>Regenerative Agriculture</v>
      </c>
      <c r="P40" s="313"/>
      <c r="Q40" s="54"/>
      <c r="R40" s="313"/>
      <c r="S40" s="55"/>
      <c r="T40" s="56"/>
      <c r="U40" s="226" t="str">
        <f t="shared" si="7"/>
        <v>Regenerative Agriculture</v>
      </c>
      <c r="V40" s="313"/>
      <c r="W40" s="315"/>
      <c r="X40" s="313"/>
      <c r="Y40" s="313"/>
      <c r="Z40" s="315"/>
      <c r="AA40" s="226" t="str">
        <f t="shared" si="8"/>
        <v>Regenerative Agriculture</v>
      </c>
      <c r="AB40" s="313"/>
      <c r="AC40" s="315"/>
      <c r="AD40" s="313"/>
      <c r="AE40" s="313"/>
      <c r="AF40" s="315"/>
      <c r="AG40" s="226" t="str">
        <f t="shared" si="9"/>
        <v>Regenerative Agriculture</v>
      </c>
      <c r="AH40" s="313"/>
      <c r="AI40" s="315"/>
      <c r="AJ40" s="313"/>
      <c r="AK40" s="313"/>
      <c r="AL40" s="315"/>
      <c r="AM40" s="226" t="str">
        <f t="shared" si="10"/>
        <v>Regenerative Agriculture</v>
      </c>
      <c r="AN40" s="313"/>
      <c r="AO40" s="315"/>
      <c r="AP40" s="313"/>
      <c r="AQ40" s="313"/>
      <c r="AR40" s="315"/>
      <c r="AS40" s="176">
        <f t="shared" si="3"/>
        <v>0</v>
      </c>
      <c r="AT40" s="226" t="str">
        <f t="shared" si="11"/>
        <v>Regenerative Agriculture</v>
      </c>
      <c r="AU40" s="313"/>
      <c r="AV40" s="315"/>
      <c r="AW40" s="313"/>
      <c r="AX40" s="313"/>
      <c r="AY40" s="315"/>
      <c r="AZ40" s="226" t="str">
        <f t="shared" si="12"/>
        <v>Regenerative Agriculture</v>
      </c>
      <c r="BA40" s="313"/>
      <c r="BB40" s="315"/>
      <c r="BC40" s="313"/>
      <c r="BD40" s="313"/>
      <c r="BE40" s="315"/>
      <c r="BF40" s="226" t="str">
        <f t="shared" si="13"/>
        <v>Regenerative Agriculture</v>
      </c>
      <c r="BG40" s="313"/>
      <c r="BH40" s="315"/>
      <c r="BI40" s="313"/>
      <c r="BJ40" s="313"/>
      <c r="BK40" s="315"/>
      <c r="BL40" s="226" t="str">
        <f t="shared" si="14"/>
        <v>Regenerative Agriculture</v>
      </c>
      <c r="BM40" s="313"/>
      <c r="BN40" s="315"/>
      <c r="BO40" s="313"/>
      <c r="BP40" s="313"/>
      <c r="BQ40" s="315"/>
      <c r="BR40" s="226" t="str">
        <f t="shared" si="15"/>
        <v>Regenerative Agriculture</v>
      </c>
      <c r="BS40" s="313"/>
      <c r="BT40" s="315"/>
      <c r="BU40" s="313"/>
      <c r="BV40" s="313"/>
      <c r="BW40" s="315"/>
      <c r="BX40" s="226" t="str">
        <f t="shared" si="16"/>
        <v>Regenerative Agriculture</v>
      </c>
      <c r="BY40" s="313"/>
      <c r="BZ40" s="315"/>
      <c r="CA40" s="313"/>
      <c r="CB40" s="313"/>
      <c r="CC40" s="315"/>
      <c r="CD40" s="226" t="str">
        <f t="shared" si="17"/>
        <v>Regenerative Agriculture</v>
      </c>
      <c r="CE40" s="313"/>
      <c r="CF40" s="315"/>
      <c r="CG40" s="313"/>
      <c r="CH40" s="313"/>
      <c r="CI40" s="315"/>
      <c r="CJ40" s="176">
        <f t="shared" si="0"/>
        <v>0</v>
      </c>
      <c r="CK40" s="226" t="str">
        <f t="shared" si="18"/>
        <v>Regenerative Agriculture</v>
      </c>
      <c r="CL40" s="313">
        <f>'Addon-General Solution'!CL40</f>
        <v>1.0042941285159587E-2</v>
      </c>
      <c r="CM40" s="315">
        <f>'Addon-General Solution'!CM40</f>
        <v>0.2731025330221028</v>
      </c>
      <c r="CN40" s="313">
        <f>'Addon-General Solution'!CN40</f>
        <v>0.5710238079433162</v>
      </c>
      <c r="CO40" s="313">
        <f>'Addon-General Solution'!CO40</f>
        <v>0.58106674922847579</v>
      </c>
      <c r="CP40" s="315">
        <f>'Addon-General Solution'!CP40</f>
        <v>15.528125071854218</v>
      </c>
      <c r="CQ40" s="226" t="str">
        <f t="shared" si="19"/>
        <v>Regenerative Agriculture</v>
      </c>
      <c r="CR40" s="313">
        <f>'Addon-General Solution'!CR40</f>
        <v>1.0042941285159587E-2</v>
      </c>
      <c r="CS40" s="315">
        <f>'Addon-General Solution'!CS40</f>
        <v>3.5203220798631342E-2</v>
      </c>
      <c r="CT40" s="313">
        <f>'Addon-General Solution'!CT40</f>
        <v>0.5710238079433162</v>
      </c>
      <c r="CU40" s="313">
        <f>'Addon-General Solution'!CU40</f>
        <v>0.58106674922847579</v>
      </c>
      <c r="CV40" s="315">
        <f>'Addon-General Solution'!CV40</f>
        <v>2.0015926232694681</v>
      </c>
      <c r="CW40" s="226" t="str">
        <f t="shared" si="20"/>
        <v>Regenerative Agriculture</v>
      </c>
      <c r="CX40" s="313">
        <f>'Addon-General Solution'!CX40</f>
        <v>1.0042941285159587E-2</v>
      </c>
      <c r="CY40" s="315">
        <f>'Addon-General Solution'!CY40</f>
        <v>4.7889464230044939E-3</v>
      </c>
      <c r="CZ40" s="313">
        <f>'Addon-General Solution'!CZ40</f>
        <v>0.5710238079433162</v>
      </c>
      <c r="DA40" s="313">
        <f>'Addon-General Solution'!DA40</f>
        <v>0.58106674922847579</v>
      </c>
      <c r="DB40" s="315">
        <f>'Addon-General Solution'!DB40</f>
        <v>0.27229098974634652</v>
      </c>
      <c r="DC40" s="226" t="str">
        <f t="shared" si="21"/>
        <v>Regenerative Agriculture</v>
      </c>
      <c r="DD40" s="313"/>
      <c r="DE40" s="315"/>
      <c r="DF40" s="313"/>
      <c r="DG40" s="313"/>
      <c r="DH40" s="315"/>
      <c r="DI40" s="226" t="str">
        <f t="shared" si="22"/>
        <v>Regenerative Agriculture</v>
      </c>
      <c r="DJ40" s="313"/>
      <c r="DK40" s="315"/>
      <c r="DL40" s="313"/>
      <c r="DM40" s="313"/>
      <c r="DN40" s="315"/>
      <c r="DO40" s="226" t="str">
        <f t="shared" si="23"/>
        <v>Regenerative Agriculture</v>
      </c>
      <c r="DP40" s="313"/>
      <c r="DQ40" s="315"/>
      <c r="DR40" s="313"/>
      <c r="DS40" s="313"/>
      <c r="DT40" s="315"/>
      <c r="DU40" s="226" t="str">
        <f t="shared" si="24"/>
        <v>Regenerative Agriculture</v>
      </c>
      <c r="DV40" s="313"/>
      <c r="DW40" s="315"/>
      <c r="DX40" s="313"/>
      <c r="DY40" s="313"/>
      <c r="DZ40" s="315"/>
      <c r="EA40" s="176">
        <f t="shared" si="1"/>
        <v>18.11510338511377</v>
      </c>
      <c r="EB40" s="226" t="str">
        <f t="shared" si="25"/>
        <v>Regenerative Agriculture</v>
      </c>
      <c r="EC40" s="313">
        <f>'Addon-General Solution'!EC40</f>
        <v>1.0042941285159587E-2</v>
      </c>
      <c r="ED40" s="315">
        <f>'Addon-General Solution'!ED40</f>
        <v>2.2469388387790961</v>
      </c>
      <c r="EE40" s="313">
        <f>'Addon-General Solution'!EE40</f>
        <v>0.5710238079433162</v>
      </c>
      <c r="EF40" s="313">
        <f>'Addon-General Solution'!EF40</f>
        <v>0.58106674922847579</v>
      </c>
      <c r="EG40" s="315">
        <f>'Addon-General Solution'!EG40</f>
        <v>127.75695242103411</v>
      </c>
      <c r="EH40" s="226" t="str">
        <f t="shared" si="26"/>
        <v>Regenerative Agriculture</v>
      </c>
      <c r="EI40" s="313">
        <f>'Addon-General Solution'!EI40</f>
        <v>1.0042941285159587E-2</v>
      </c>
      <c r="EJ40" s="315">
        <f>'Addon-General Solution'!EJ40</f>
        <v>0.74368993549382423</v>
      </c>
      <c r="EK40" s="313">
        <f>'Addon-General Solution'!EK40</f>
        <v>0.5710238079433162</v>
      </c>
      <c r="EL40" s="313">
        <f>'Addon-General Solution'!EL40</f>
        <v>0.58106674922847579</v>
      </c>
      <c r="EM40" s="315">
        <f>'Addon-General Solution'!EM40</f>
        <v>42.284889141224781</v>
      </c>
      <c r="EN40" s="226" t="str">
        <f t="shared" si="27"/>
        <v>Regenerative Agriculture</v>
      </c>
      <c r="EO40" s="313">
        <f>'Addon-General Solution'!EO40</f>
        <v>1.0042941285159587E-2</v>
      </c>
      <c r="EP40" s="315">
        <f>'Addon-General Solution'!EP40</f>
        <v>0.30271364325433159</v>
      </c>
      <c r="EQ40" s="313">
        <f>'Addon-General Solution'!EQ40</f>
        <v>0.5710238079433162</v>
      </c>
      <c r="ER40" s="313">
        <f>'Addon-General Solution'!ER40</f>
        <v>0.58106674922847579</v>
      </c>
      <c r="ES40" s="315">
        <f>'Addon-General Solution'!ES40</f>
        <v>17.21176021838469</v>
      </c>
      <c r="ET40" s="226" t="str">
        <f t="shared" si="28"/>
        <v>Regenerative Agriculture</v>
      </c>
      <c r="EU40" s="313"/>
      <c r="EV40" s="315"/>
      <c r="EW40" s="313"/>
      <c r="EX40" s="313"/>
      <c r="EY40" s="315"/>
      <c r="EZ40" s="226" t="str">
        <f t="shared" si="29"/>
        <v>Regenerative Agriculture</v>
      </c>
      <c r="FA40" s="313"/>
      <c r="FB40" s="315"/>
      <c r="FC40" s="313"/>
      <c r="FD40" s="313"/>
      <c r="FE40" s="315"/>
      <c r="FF40" s="226" t="str">
        <f t="shared" si="30"/>
        <v>Regenerative Agriculture</v>
      </c>
      <c r="FG40" s="313"/>
      <c r="FH40" s="315"/>
      <c r="FI40" s="313"/>
      <c r="FJ40" s="313"/>
      <c r="FK40" s="315"/>
      <c r="FL40" s="226" t="str">
        <f t="shared" si="31"/>
        <v>Regenerative Agriculture</v>
      </c>
      <c r="FM40" s="313"/>
      <c r="FN40" s="315"/>
      <c r="FO40" s="313"/>
      <c r="FP40" s="313"/>
      <c r="FQ40" s="315"/>
      <c r="FR40" s="176">
        <f t="shared" si="2"/>
        <v>190.54694419817082</v>
      </c>
      <c r="FS40" s="34"/>
      <c r="FT40" s="34"/>
      <c r="FU40" s="34"/>
      <c r="FV40" s="33"/>
      <c r="FW40" s="37"/>
    </row>
    <row r="41" spans="1:179" ht="12.6" customHeight="1">
      <c r="A41" s="324"/>
      <c r="B41" s="195" t="s">
        <v>102</v>
      </c>
      <c r="C41" s="226" t="str">
        <f>$B41</f>
        <v>Tree Intercropping</v>
      </c>
      <c r="D41" s="39"/>
      <c r="E41" s="40"/>
      <c r="F41" s="47"/>
      <c r="G41" s="41"/>
      <c r="H41" s="42"/>
      <c r="I41" s="226" t="str">
        <f t="shared" si="5"/>
        <v>Tree Intercropping</v>
      </c>
      <c r="J41" s="39"/>
      <c r="K41" s="40"/>
      <c r="L41" s="47"/>
      <c r="M41" s="41"/>
      <c r="N41" s="42"/>
      <c r="O41" s="226" t="str">
        <f t="shared" si="6"/>
        <v>Tree Intercropping</v>
      </c>
      <c r="P41" s="39"/>
      <c r="Q41" s="40"/>
      <c r="R41" s="47"/>
      <c r="S41" s="41"/>
      <c r="T41" s="42"/>
      <c r="U41" s="226" t="str">
        <f t="shared" si="7"/>
        <v>Tree Intercropping</v>
      </c>
      <c r="V41" s="313"/>
      <c r="W41" s="54"/>
      <c r="X41" s="314"/>
      <c r="Y41" s="55"/>
      <c r="Z41" s="56"/>
      <c r="AA41" s="226" t="str">
        <f t="shared" si="8"/>
        <v>Tree Intercropping</v>
      </c>
      <c r="AB41" s="313"/>
      <c r="AC41" s="54"/>
      <c r="AD41" s="314"/>
      <c r="AE41" s="55"/>
      <c r="AF41" s="56"/>
      <c r="AG41" s="226" t="str">
        <f t="shared" si="9"/>
        <v>Tree Intercropping</v>
      </c>
      <c r="AH41" s="313"/>
      <c r="AI41" s="54"/>
      <c r="AJ41" s="314"/>
      <c r="AK41" s="55"/>
      <c r="AL41" s="56"/>
      <c r="AM41" s="226" t="str">
        <f t="shared" si="10"/>
        <v>Tree Intercropping</v>
      </c>
      <c r="AN41" s="313"/>
      <c r="AO41" s="54"/>
      <c r="AP41" s="314"/>
      <c r="AQ41" s="55"/>
      <c r="AR41" s="56"/>
      <c r="AS41" s="176">
        <f t="shared" si="3"/>
        <v>0</v>
      </c>
      <c r="AT41" s="226" t="str">
        <f t="shared" si="11"/>
        <v>Tree Intercropping</v>
      </c>
      <c r="AU41" s="313"/>
      <c r="AV41" s="315"/>
      <c r="AW41" s="313"/>
      <c r="AX41" s="313"/>
      <c r="AY41" s="315"/>
      <c r="AZ41" s="226" t="str">
        <f t="shared" si="12"/>
        <v>Tree Intercropping</v>
      </c>
      <c r="BA41" s="313"/>
      <c r="BB41" s="315"/>
      <c r="BC41" s="313"/>
      <c r="BD41" s="313"/>
      <c r="BE41" s="315"/>
      <c r="BF41" s="226" t="str">
        <f t="shared" si="13"/>
        <v>Tree Intercropping</v>
      </c>
      <c r="BG41" s="313"/>
      <c r="BH41" s="315"/>
      <c r="BI41" s="313"/>
      <c r="BJ41" s="313"/>
      <c r="BK41" s="315"/>
      <c r="BL41" s="226" t="str">
        <f t="shared" si="14"/>
        <v>Tree Intercropping</v>
      </c>
      <c r="BM41" s="313"/>
      <c r="BN41" s="315"/>
      <c r="BO41" s="313"/>
      <c r="BP41" s="313"/>
      <c r="BQ41" s="315"/>
      <c r="BR41" s="226" t="str">
        <f t="shared" si="15"/>
        <v>Tree Intercropping</v>
      </c>
      <c r="BS41" s="313"/>
      <c r="BT41" s="315"/>
      <c r="BU41" s="313"/>
      <c r="BV41" s="313"/>
      <c r="BW41" s="315"/>
      <c r="BX41" s="226" t="str">
        <f t="shared" si="16"/>
        <v>Tree Intercropping</v>
      </c>
      <c r="BY41" s="313"/>
      <c r="BZ41" s="315"/>
      <c r="CA41" s="313"/>
      <c r="CB41" s="313"/>
      <c r="CC41" s="315"/>
      <c r="CD41" s="226" t="str">
        <f t="shared" si="17"/>
        <v>Tree Intercropping</v>
      </c>
      <c r="CE41" s="313"/>
      <c r="CF41" s="315"/>
      <c r="CG41" s="313"/>
      <c r="CH41" s="313"/>
      <c r="CI41" s="315"/>
      <c r="CJ41" s="176">
        <f t="shared" si="0"/>
        <v>0</v>
      </c>
      <c r="CK41" s="226" t="str">
        <f t="shared" si="18"/>
        <v>Tree Intercropping</v>
      </c>
      <c r="CL41" s="313">
        <f>'Discrete Solution'!CL41</f>
        <v>0.20033393205536856</v>
      </c>
      <c r="CM41" s="315">
        <f>'Discrete Solution'!CM41</f>
        <v>5.4477769750029559</v>
      </c>
      <c r="CN41" s="313">
        <f>'Discrete Solution'!CN41</f>
        <v>0</v>
      </c>
      <c r="CO41" s="313">
        <f>'Discrete Solution'!CO41</f>
        <v>0.20033393205536856</v>
      </c>
      <c r="CP41" s="315">
        <f>'Discrete Solution'!CP41</f>
        <v>0</v>
      </c>
      <c r="CQ41" s="226" t="str">
        <f t="shared" si="19"/>
        <v>Tree Intercropping</v>
      </c>
      <c r="CR41" s="313">
        <f>'Discrete Solution'!CR41</f>
        <v>0.20033393205536856</v>
      </c>
      <c r="CS41" s="315">
        <f>'Discrete Solution'!CS41</f>
        <v>0.70222452201572172</v>
      </c>
      <c r="CT41" s="313">
        <f>'Discrete Solution'!CT41</f>
        <v>0</v>
      </c>
      <c r="CU41" s="313">
        <f>'Discrete Solution'!CU41</f>
        <v>0.20033393205536856</v>
      </c>
      <c r="CV41" s="315">
        <f>'Discrete Solution'!CV41</f>
        <v>0</v>
      </c>
      <c r="CW41" s="226" t="str">
        <f t="shared" si="20"/>
        <v>Tree Intercropping</v>
      </c>
      <c r="CX41" s="313">
        <f>'Discrete Solution'!CX41</f>
        <v>0.20033393205536856</v>
      </c>
      <c r="CY41" s="315">
        <f>'Discrete Solution'!CY41</f>
        <v>9.5528634498806331E-2</v>
      </c>
      <c r="CZ41" s="313">
        <f>'Discrete Solution'!CZ41</f>
        <v>0</v>
      </c>
      <c r="DA41" s="313">
        <f>'Discrete Solution'!DA41</f>
        <v>0.20033393205536856</v>
      </c>
      <c r="DB41" s="315">
        <f>'Discrete Solution'!DB41</f>
        <v>0</v>
      </c>
      <c r="DC41" s="226" t="str">
        <f t="shared" si="21"/>
        <v>Tree Intercropping</v>
      </c>
      <c r="DD41" s="313">
        <f>'Discrete Solution'!DD41</f>
        <v>2.2137017618213888E-2</v>
      </c>
      <c r="DE41" s="315">
        <f>'Discrete Solution'!DE41</f>
        <v>3.0776210113898045E-3</v>
      </c>
      <c r="DF41" s="313">
        <f>'Discrete Solution'!DF41</f>
        <v>0.97786298238178615</v>
      </c>
      <c r="DG41" s="313">
        <f>'Discrete Solution'!DG41</f>
        <v>1</v>
      </c>
      <c r="DH41" s="315">
        <f>'Discrete Solution'!DH41</f>
        <v>0.1359483789886102</v>
      </c>
      <c r="DI41" s="226" t="str">
        <f t="shared" si="22"/>
        <v>Tree Intercropping</v>
      </c>
      <c r="DJ41" s="313">
        <f>'Discrete Solution'!DJ41</f>
        <v>2.2137017618213888E-2</v>
      </c>
      <c r="DK41" s="315">
        <f>'Discrete Solution'!DK41</f>
        <v>0.1961781173105058</v>
      </c>
      <c r="DL41" s="313">
        <f>'Discrete Solution'!DL41</f>
        <v>0.97786298238178615</v>
      </c>
      <c r="DM41" s="313">
        <f>'Discrete Solution'!DM41</f>
        <v>1</v>
      </c>
      <c r="DN41" s="315">
        <f>'Discrete Solution'!DN41</f>
        <v>8.6658158826894951</v>
      </c>
      <c r="DO41" s="226" t="str">
        <f t="shared" si="23"/>
        <v>Tree Intercropping</v>
      </c>
      <c r="DP41" s="313">
        <f>'Discrete Solution'!DP41</f>
        <v>2.2137017618213888E-2</v>
      </c>
      <c r="DQ41" s="315">
        <f>'Discrete Solution'!DQ41</f>
        <v>3.1329414184177208E-3</v>
      </c>
      <c r="DR41" s="313">
        <f>'Discrete Solution'!DR41</f>
        <v>0.97786298238178615</v>
      </c>
      <c r="DS41" s="313">
        <f>'Discrete Solution'!DS41</f>
        <v>1</v>
      </c>
      <c r="DT41" s="315">
        <f>'Discrete Solution'!DT41</f>
        <v>0.13839205858158229</v>
      </c>
      <c r="DU41" s="226" t="str">
        <f t="shared" si="24"/>
        <v>Tree Intercropping</v>
      </c>
      <c r="DV41" s="313">
        <f>'Discrete Solution'!DV41</f>
        <v>2.2137017618213888E-2</v>
      </c>
      <c r="DW41" s="315">
        <f>'Discrete Solution'!DW41</f>
        <v>9.1664962553500071E-4</v>
      </c>
      <c r="DX41" s="313">
        <f>'Discrete Solution'!DX41</f>
        <v>0.97786298238178615</v>
      </c>
      <c r="DY41" s="313">
        <f>'Discrete Solution'!DY41</f>
        <v>1</v>
      </c>
      <c r="DZ41" s="315">
        <f>'Discrete Solution'!DZ41</f>
        <v>4.0491350374465003E-2</v>
      </c>
      <c r="EA41" s="176">
        <f t="shared" si="1"/>
        <v>15.429483131517484</v>
      </c>
      <c r="EB41" s="226" t="str">
        <f t="shared" si="25"/>
        <v>Tree Intercropping</v>
      </c>
      <c r="EC41" s="313">
        <f>'Discrete Solution'!EC41</f>
        <v>0.20033393205536856</v>
      </c>
      <c r="ED41" s="315">
        <f>'Discrete Solution'!ED41</f>
        <v>44.821340668963927</v>
      </c>
      <c r="EE41" s="313">
        <f>'Discrete Solution'!EE41</f>
        <v>0</v>
      </c>
      <c r="EF41" s="313">
        <f>'Discrete Solution'!EF41</f>
        <v>0.20033393205536856</v>
      </c>
      <c r="EG41" s="315">
        <f>'Discrete Solution'!EG41</f>
        <v>0</v>
      </c>
      <c r="EH41" s="226" t="str">
        <f t="shared" si="26"/>
        <v>Tree Intercropping</v>
      </c>
      <c r="EI41" s="313">
        <f>'Discrete Solution'!EI41</f>
        <v>0.20033393205536856</v>
      </c>
      <c r="EJ41" s="315">
        <f>'Discrete Solution'!EJ41</f>
        <v>14.834929805637488</v>
      </c>
      <c r="EK41" s="313">
        <f>'Discrete Solution'!EK41</f>
        <v>0</v>
      </c>
      <c r="EL41" s="313">
        <f>'Discrete Solution'!EL41</f>
        <v>0.20033393205536856</v>
      </c>
      <c r="EM41" s="315">
        <f>'Discrete Solution'!EM41</f>
        <v>0</v>
      </c>
      <c r="EN41" s="226" t="str">
        <f t="shared" si="27"/>
        <v>Tree Intercropping</v>
      </c>
      <c r="EO41" s="313">
        <f>'Discrete Solution'!EO41</f>
        <v>0.20033393205536856</v>
      </c>
      <c r="EP41" s="315">
        <f>'Discrete Solution'!EP41</f>
        <v>6.0384515569716077</v>
      </c>
      <c r="EQ41" s="313">
        <f>'Discrete Solution'!EQ41</f>
        <v>0</v>
      </c>
      <c r="ER41" s="313">
        <f>'Discrete Solution'!ER41</f>
        <v>0.20033393205536856</v>
      </c>
      <c r="ES41" s="315">
        <f>'Discrete Solution'!ES41</f>
        <v>0</v>
      </c>
      <c r="ET41" s="226" t="str">
        <f t="shared" si="28"/>
        <v>Tree Intercropping</v>
      </c>
      <c r="EU41" s="313">
        <f>'Discrete Solution'!EU41</f>
        <v>2.2137017618213888E-2</v>
      </c>
      <c r="EV41" s="315">
        <f>'Discrete Solution'!EV41</f>
        <v>0.13742828778721083</v>
      </c>
      <c r="EW41" s="313">
        <f>'Discrete Solution'!EW41</f>
        <v>0.97786298238178615</v>
      </c>
      <c r="EX41" s="313">
        <f>'Discrete Solution'!EX41</f>
        <v>1</v>
      </c>
      <c r="EY41" s="315">
        <f>'Discrete Solution'!EY41</f>
        <v>6.0706477122127902</v>
      </c>
      <c r="EZ41" s="226" t="str">
        <f t="shared" si="29"/>
        <v>Tree Intercropping</v>
      </c>
      <c r="FA41" s="313">
        <f>'Discrete Solution'!FA41</f>
        <v>2.2137017618213888E-2</v>
      </c>
      <c r="FB41" s="315">
        <f>'Discrete Solution'!FB41</f>
        <v>1.1007815083792558</v>
      </c>
      <c r="FC41" s="313">
        <f>'Discrete Solution'!FC41</f>
        <v>0.97786298238178615</v>
      </c>
      <c r="FD41" s="313">
        <f>'Discrete Solution'!FD41</f>
        <v>1</v>
      </c>
      <c r="FE41" s="315">
        <f>'Discrete Solution'!FE41</f>
        <v>48.625045491620746</v>
      </c>
      <c r="FF41" s="226" t="str">
        <f t="shared" si="30"/>
        <v>Tree Intercropping</v>
      </c>
      <c r="FG41" s="313">
        <f>'Discrete Solution'!FG41</f>
        <v>2.2137017618213888E-2</v>
      </c>
      <c r="FH41" s="315">
        <f>'Discrete Solution'!FH41</f>
        <v>0.14984715467102877</v>
      </c>
      <c r="FI41" s="313">
        <f>'Discrete Solution'!FI41</f>
        <v>0.97786298238178615</v>
      </c>
      <c r="FJ41" s="313">
        <f>'Discrete Solution'!FJ41</f>
        <v>1</v>
      </c>
      <c r="FK41" s="315">
        <f>'Discrete Solution'!FK41</f>
        <v>6.6192288453289709</v>
      </c>
      <c r="FL41" s="226" t="str">
        <f t="shared" si="31"/>
        <v>Tree Intercropping</v>
      </c>
      <c r="FM41" s="313">
        <f>'Discrete Solution'!FM41</f>
        <v>2.2137017618213888E-2</v>
      </c>
      <c r="FN41" s="315">
        <f>'Discrete Solution'!FN41</f>
        <v>3.5289527402917104E-2</v>
      </c>
      <c r="FO41" s="313">
        <f>'Discrete Solution'!FO41</f>
        <v>0.97786298238178615</v>
      </c>
      <c r="FP41" s="313">
        <f>'Discrete Solution'!FP41</f>
        <v>1</v>
      </c>
      <c r="FQ41" s="315">
        <f>'Discrete Solution'!FQ41</f>
        <v>1.558851472597083</v>
      </c>
      <c r="FR41" s="176">
        <f t="shared" si="2"/>
        <v>129.99184203157301</v>
      </c>
      <c r="FS41" s="34"/>
      <c r="FT41" s="34"/>
      <c r="FU41" s="34"/>
      <c r="FV41" s="33"/>
      <c r="FW41" s="37"/>
    </row>
    <row r="42" spans="1:179" ht="12.6" customHeight="1">
      <c r="A42" s="324"/>
      <c r="B42" s="195" t="s">
        <v>98</v>
      </c>
      <c r="C42" s="226" t="str">
        <f t="shared" si="4"/>
        <v>Biochar</v>
      </c>
      <c r="D42" s="313"/>
      <c r="E42" s="54"/>
      <c r="F42" s="314"/>
      <c r="G42" s="55"/>
      <c r="H42" s="56"/>
      <c r="I42" s="226" t="str">
        <f t="shared" si="5"/>
        <v>Biochar</v>
      </c>
      <c r="J42" s="313"/>
      <c r="K42" s="54"/>
      <c r="L42" s="314"/>
      <c r="M42" s="55"/>
      <c r="N42" s="56"/>
      <c r="O42" s="226" t="str">
        <f t="shared" si="6"/>
        <v>Biochar</v>
      </c>
      <c r="P42" s="313"/>
      <c r="Q42" s="54"/>
      <c r="R42" s="314"/>
      <c r="S42" s="55"/>
      <c r="T42" s="56"/>
      <c r="U42" s="226" t="str">
        <f t="shared" si="7"/>
        <v>Biochar</v>
      </c>
      <c r="V42" s="313"/>
      <c r="W42" s="315"/>
      <c r="X42" s="313"/>
      <c r="Y42" s="313"/>
      <c r="Z42" s="315"/>
      <c r="AA42" s="226" t="str">
        <f t="shared" si="8"/>
        <v>Biochar</v>
      </c>
      <c r="AB42" s="313"/>
      <c r="AC42" s="315"/>
      <c r="AD42" s="313"/>
      <c r="AE42" s="313"/>
      <c r="AF42" s="315"/>
      <c r="AG42" s="226" t="str">
        <f t="shared" si="9"/>
        <v>Biochar</v>
      </c>
      <c r="AH42" s="313"/>
      <c r="AI42" s="315"/>
      <c r="AJ42" s="313"/>
      <c r="AK42" s="313"/>
      <c r="AL42" s="315"/>
      <c r="AM42" s="226" t="str">
        <f t="shared" si="10"/>
        <v>Biochar</v>
      </c>
      <c r="AN42" s="313"/>
      <c r="AO42" s="315"/>
      <c r="AP42" s="313"/>
      <c r="AQ42" s="313"/>
      <c r="AR42" s="315"/>
      <c r="AS42" s="176">
        <f t="shared" si="3"/>
        <v>0</v>
      </c>
      <c r="AT42" s="226" t="str">
        <f t="shared" si="11"/>
        <v>Biochar</v>
      </c>
      <c r="AU42" s="313"/>
      <c r="AV42" s="315"/>
      <c r="AW42" s="313"/>
      <c r="AX42" s="313"/>
      <c r="AY42" s="315"/>
      <c r="AZ42" s="226" t="str">
        <f t="shared" si="12"/>
        <v>Biochar</v>
      </c>
      <c r="BA42" s="313"/>
      <c r="BB42" s="315"/>
      <c r="BC42" s="313"/>
      <c r="BD42" s="313"/>
      <c r="BE42" s="315"/>
      <c r="BF42" s="226" t="str">
        <f t="shared" si="13"/>
        <v>Biochar</v>
      </c>
      <c r="BG42" s="313"/>
      <c r="BH42" s="315"/>
      <c r="BI42" s="313"/>
      <c r="BJ42" s="313"/>
      <c r="BK42" s="315"/>
      <c r="BL42" s="226" t="str">
        <f t="shared" si="14"/>
        <v>Biochar</v>
      </c>
      <c r="BM42" s="313"/>
      <c r="BN42" s="315"/>
      <c r="BO42" s="313"/>
      <c r="BP42" s="313"/>
      <c r="BQ42" s="315"/>
      <c r="BR42" s="226" t="str">
        <f t="shared" si="15"/>
        <v>Biochar</v>
      </c>
      <c r="BS42" s="313"/>
      <c r="BT42" s="315"/>
      <c r="BU42" s="313"/>
      <c r="BV42" s="313"/>
      <c r="BW42" s="315"/>
      <c r="BX42" s="226" t="str">
        <f t="shared" si="16"/>
        <v>Biochar</v>
      </c>
      <c r="BY42" s="313"/>
      <c r="BZ42" s="315"/>
      <c r="CA42" s="313"/>
      <c r="CB42" s="313"/>
      <c r="CC42" s="315"/>
      <c r="CD42" s="226" t="str">
        <f t="shared" si="17"/>
        <v>Biochar</v>
      </c>
      <c r="CE42" s="313"/>
      <c r="CF42" s="315"/>
      <c r="CG42" s="313"/>
      <c r="CH42" s="313"/>
      <c r="CI42" s="315"/>
      <c r="CJ42" s="176">
        <f t="shared" si="0"/>
        <v>0</v>
      </c>
      <c r="CK42" s="226" t="str">
        <f t="shared" si="18"/>
        <v>Biochar</v>
      </c>
      <c r="CL42" s="313"/>
      <c r="CM42" s="315"/>
      <c r="CN42" s="313"/>
      <c r="CO42" s="313"/>
      <c r="CP42" s="315"/>
      <c r="CQ42" s="226" t="str">
        <f t="shared" si="19"/>
        <v>Biochar</v>
      </c>
      <c r="CR42" s="313"/>
      <c r="CS42" s="315"/>
      <c r="CT42" s="313"/>
      <c r="CU42" s="313"/>
      <c r="CV42" s="315"/>
      <c r="CW42" s="226" t="str">
        <f t="shared" si="20"/>
        <v>Biochar</v>
      </c>
      <c r="CX42" s="313"/>
      <c r="CY42" s="315"/>
      <c r="CZ42" s="313"/>
      <c r="DA42" s="313"/>
      <c r="DB42" s="315"/>
      <c r="DC42" s="226" t="str">
        <f t="shared" si="21"/>
        <v>Biochar</v>
      </c>
      <c r="DD42" s="313"/>
      <c r="DE42" s="315"/>
      <c r="DF42" s="313"/>
      <c r="DG42" s="313"/>
      <c r="DH42" s="315"/>
      <c r="DI42" s="226" t="str">
        <f t="shared" si="22"/>
        <v>Biochar</v>
      </c>
      <c r="DJ42" s="313"/>
      <c r="DK42" s="315"/>
      <c r="DL42" s="313"/>
      <c r="DM42" s="313"/>
      <c r="DN42" s="315"/>
      <c r="DO42" s="226" t="str">
        <f t="shared" si="23"/>
        <v>Biochar</v>
      </c>
      <c r="DP42" s="313"/>
      <c r="DQ42" s="315"/>
      <c r="DR42" s="313"/>
      <c r="DS42" s="313"/>
      <c r="DT42" s="315"/>
      <c r="DU42" s="226" t="str">
        <f t="shared" si="24"/>
        <v>Biochar</v>
      </c>
      <c r="DV42" s="313"/>
      <c r="DW42" s="315"/>
      <c r="DX42" s="313"/>
      <c r="DY42" s="313"/>
      <c r="DZ42" s="315"/>
      <c r="EA42" s="176">
        <f t="shared" si="1"/>
        <v>0</v>
      </c>
      <c r="EB42" s="226" t="str">
        <f t="shared" si="25"/>
        <v>Biochar</v>
      </c>
      <c r="EC42" s="313"/>
      <c r="ED42" s="315"/>
      <c r="EE42" s="313"/>
      <c r="EF42" s="313"/>
      <c r="EG42" s="315"/>
      <c r="EH42" s="226" t="str">
        <f t="shared" si="26"/>
        <v>Biochar</v>
      </c>
      <c r="EI42" s="313"/>
      <c r="EJ42" s="315"/>
      <c r="EK42" s="313"/>
      <c r="EL42" s="313"/>
      <c r="EM42" s="315"/>
      <c r="EN42" s="226" t="str">
        <f t="shared" si="27"/>
        <v>Biochar</v>
      </c>
      <c r="EO42" s="313"/>
      <c r="EP42" s="315"/>
      <c r="EQ42" s="313"/>
      <c r="ER42" s="313"/>
      <c r="ES42" s="315"/>
      <c r="ET42" s="226" t="str">
        <f t="shared" si="28"/>
        <v>Biochar</v>
      </c>
      <c r="EU42" s="313"/>
      <c r="EV42" s="315"/>
      <c r="EW42" s="313"/>
      <c r="EX42" s="313"/>
      <c r="EY42" s="315"/>
      <c r="EZ42" s="226" t="str">
        <f t="shared" si="29"/>
        <v>Biochar</v>
      </c>
      <c r="FA42" s="313"/>
      <c r="FB42" s="315"/>
      <c r="FC42" s="313"/>
      <c r="FD42" s="313"/>
      <c r="FE42" s="315"/>
      <c r="FF42" s="226" t="str">
        <f t="shared" si="30"/>
        <v>Biochar</v>
      </c>
      <c r="FG42" s="313"/>
      <c r="FH42" s="315"/>
      <c r="FI42" s="313"/>
      <c r="FJ42" s="313"/>
      <c r="FK42" s="315"/>
      <c r="FL42" s="226" t="str">
        <f t="shared" si="31"/>
        <v>Biochar</v>
      </c>
      <c r="FM42" s="313"/>
      <c r="FN42" s="315"/>
      <c r="FO42" s="313"/>
      <c r="FP42" s="313"/>
      <c r="FQ42" s="315"/>
      <c r="FR42" s="176">
        <f t="shared" si="2"/>
        <v>0</v>
      </c>
      <c r="FS42" s="34"/>
      <c r="FT42" s="34"/>
      <c r="FU42" s="34"/>
      <c r="FV42" s="33"/>
      <c r="FW42" s="37"/>
    </row>
    <row r="43" spans="1:179" ht="12.6" customHeight="1">
      <c r="A43" s="324"/>
      <c r="B43" s="195" t="s">
        <v>99</v>
      </c>
      <c r="C43" s="226" t="str">
        <f t="shared" si="4"/>
        <v>Irrigation Efficiency</v>
      </c>
      <c r="D43" s="313"/>
      <c r="E43" s="54"/>
      <c r="F43" s="314"/>
      <c r="G43" s="55"/>
      <c r="H43" s="56"/>
      <c r="I43" s="226" t="str">
        <f t="shared" si="5"/>
        <v>Irrigation Efficiency</v>
      </c>
      <c r="J43" s="313"/>
      <c r="K43" s="54"/>
      <c r="L43" s="314"/>
      <c r="M43" s="55"/>
      <c r="N43" s="56"/>
      <c r="O43" s="226" t="str">
        <f t="shared" si="6"/>
        <v>Irrigation Efficiency</v>
      </c>
      <c r="P43" s="313"/>
      <c r="Q43" s="54"/>
      <c r="R43" s="314"/>
      <c r="S43" s="55"/>
      <c r="T43" s="56"/>
      <c r="U43" s="226" t="str">
        <f t="shared" si="7"/>
        <v>Irrigation Efficiency</v>
      </c>
      <c r="V43" s="313"/>
      <c r="W43" s="54"/>
      <c r="X43" s="314"/>
      <c r="Y43" s="55"/>
      <c r="Z43" s="56"/>
      <c r="AA43" s="226" t="str">
        <f t="shared" si="8"/>
        <v>Irrigation Efficiency</v>
      </c>
      <c r="AB43" s="313"/>
      <c r="AC43" s="54"/>
      <c r="AD43" s="314"/>
      <c r="AE43" s="55"/>
      <c r="AF43" s="56"/>
      <c r="AG43" s="226" t="str">
        <f t="shared" si="9"/>
        <v>Irrigation Efficiency</v>
      </c>
      <c r="AH43" s="313"/>
      <c r="AI43" s="54"/>
      <c r="AJ43" s="314"/>
      <c r="AK43" s="55"/>
      <c r="AL43" s="56"/>
      <c r="AM43" s="226" t="str">
        <f t="shared" si="10"/>
        <v>Irrigation Efficiency</v>
      </c>
      <c r="AN43" s="313"/>
      <c r="AO43" s="54"/>
      <c r="AP43" s="314"/>
      <c r="AQ43" s="55"/>
      <c r="AR43" s="56"/>
      <c r="AS43" s="176">
        <f t="shared" si="3"/>
        <v>0</v>
      </c>
      <c r="AT43" s="226" t="str">
        <f t="shared" si="11"/>
        <v>Irrigation Efficiency</v>
      </c>
      <c r="AU43" s="313"/>
      <c r="AV43" s="315"/>
      <c r="AW43" s="313"/>
      <c r="AX43" s="313"/>
      <c r="AY43" s="315"/>
      <c r="AZ43" s="226" t="str">
        <f t="shared" si="12"/>
        <v>Irrigation Efficiency</v>
      </c>
      <c r="BA43" s="313"/>
      <c r="BB43" s="315"/>
      <c r="BC43" s="313"/>
      <c r="BD43" s="313"/>
      <c r="BE43" s="315"/>
      <c r="BF43" s="226" t="str">
        <f t="shared" si="13"/>
        <v>Irrigation Efficiency</v>
      </c>
      <c r="BG43" s="313"/>
      <c r="BH43" s="315"/>
      <c r="BI43" s="313"/>
      <c r="BJ43" s="313"/>
      <c r="BK43" s="315"/>
      <c r="BL43" s="226" t="str">
        <f t="shared" si="14"/>
        <v>Irrigation Efficiency</v>
      </c>
      <c r="BM43" s="313"/>
      <c r="BN43" s="315"/>
      <c r="BO43" s="313"/>
      <c r="BP43" s="313"/>
      <c r="BQ43" s="315"/>
      <c r="BR43" s="226" t="str">
        <f t="shared" si="15"/>
        <v>Irrigation Efficiency</v>
      </c>
      <c r="BS43" s="313"/>
      <c r="BT43" s="315"/>
      <c r="BU43" s="313"/>
      <c r="BV43" s="313"/>
      <c r="BW43" s="315"/>
      <c r="BX43" s="226" t="str">
        <f t="shared" si="16"/>
        <v>Irrigation Efficiency</v>
      </c>
      <c r="BY43" s="313"/>
      <c r="BZ43" s="315"/>
      <c r="CA43" s="313"/>
      <c r="CB43" s="313"/>
      <c r="CC43" s="315"/>
      <c r="CD43" s="226" t="str">
        <f t="shared" si="17"/>
        <v>Irrigation Efficiency</v>
      </c>
      <c r="CE43" s="313"/>
      <c r="CF43" s="315"/>
      <c r="CG43" s="313"/>
      <c r="CH43" s="313"/>
      <c r="CI43" s="315"/>
      <c r="CJ43" s="176">
        <f t="shared" si="0"/>
        <v>0</v>
      </c>
      <c r="CK43" s="226" t="str">
        <f t="shared" si="18"/>
        <v>Irrigation Efficiency</v>
      </c>
      <c r="CL43" s="313">
        <f>'Addon-General Solution'!CL43</f>
        <v>3.810563634115486E-2</v>
      </c>
      <c r="CM43" s="315">
        <f>'Addon-General Solution'!CM43</f>
        <v>1.0362248978361042</v>
      </c>
      <c r="CN43" s="313">
        <f>'Addon-General Solution'!CN43</f>
        <v>0.18894252502273287</v>
      </c>
      <c r="CO43" s="313">
        <f>'Addon-General Solution'!CO43</f>
        <v>0.22704816136388772</v>
      </c>
      <c r="CP43" s="315">
        <f>'Addon-General Solution'!CP43</f>
        <v>5.1380049642977106</v>
      </c>
      <c r="CQ43" s="226" t="str">
        <f t="shared" si="19"/>
        <v>Irrigation Efficiency</v>
      </c>
      <c r="CR43" s="313">
        <f>'Addon-General Solution'!CR43</f>
        <v>3.810563634115486E-2</v>
      </c>
      <c r="CS43" s="315">
        <f>'Addon-General Solution'!CS43</f>
        <v>0.1335705438975599</v>
      </c>
      <c r="CT43" s="313">
        <f>'Addon-General Solution'!CT43</f>
        <v>0.18894252502273287</v>
      </c>
      <c r="CU43" s="313">
        <f>'Addon-General Solution'!CU43</f>
        <v>0.22704816136388772</v>
      </c>
      <c r="CV43" s="315">
        <f>'Addon-General Solution'!CV43</f>
        <v>0.66229456468643488</v>
      </c>
      <c r="CW43" s="226" t="str">
        <f t="shared" si="20"/>
        <v>Irrigation Efficiency</v>
      </c>
      <c r="CX43" s="313">
        <f>'Addon-General Solution'!CX43</f>
        <v>3.810563634115486E-2</v>
      </c>
      <c r="CY43" s="315">
        <f>'Addon-General Solution'!CY43</f>
        <v>1.8170558372370672E-2</v>
      </c>
      <c r="CZ43" s="313">
        <f>'Addon-General Solution'!CZ43</f>
        <v>0.18894252502273287</v>
      </c>
      <c r="DA43" s="313">
        <f>'Addon-General Solution'!DA43</f>
        <v>0.22704816136388772</v>
      </c>
      <c r="DB43" s="315">
        <f>'Addon-General Solution'!DB43</f>
        <v>9.0096676229515102E-2</v>
      </c>
      <c r="DC43" s="226" t="str">
        <f t="shared" si="21"/>
        <v>Irrigation Efficiency</v>
      </c>
      <c r="DD43" s="313">
        <f>'Addon-General Solution'!DD43</f>
        <v>3.810563634115486E-2</v>
      </c>
      <c r="DE43" s="315">
        <f>'Addon-General Solution'!DE43</f>
        <v>5.2976741979653963E-3</v>
      </c>
      <c r="DF43" s="313">
        <f>'Addon-General Solution'!DF43</f>
        <v>0.18894252502273287</v>
      </c>
      <c r="DG43" s="313">
        <f>'Addon-General Solution'!DG43</f>
        <v>0.22704816136388772</v>
      </c>
      <c r="DH43" s="315">
        <f>'Addon-General Solution'!DH43</f>
        <v>2.6267923483810462E-2</v>
      </c>
      <c r="DI43" s="226" t="str">
        <f t="shared" si="22"/>
        <v>Irrigation Efficiency</v>
      </c>
      <c r="DJ43" s="313">
        <f>'Addon-General Solution'!DJ43</f>
        <v>3.810563634115486E-2</v>
      </c>
      <c r="DK43" s="315">
        <f>'Addon-General Solution'!DK43</f>
        <v>0.33769192062149633</v>
      </c>
      <c r="DL43" s="313">
        <f>'Addon-General Solution'!DL43</f>
        <v>0.18894252502273287</v>
      </c>
      <c r="DM43" s="313">
        <f>'Addon-General Solution'!DM43</f>
        <v>0.22704816136388772</v>
      </c>
      <c r="DN43" s="315">
        <f>'Addon-General Solution'!DN43</f>
        <v>1.6744075230963087</v>
      </c>
      <c r="DO43" s="226" t="str">
        <f t="shared" si="23"/>
        <v>Irrigation Efficiency</v>
      </c>
      <c r="DP43" s="313">
        <f>'Addon-General Solution'!DP43</f>
        <v>3.810563634115486E-2</v>
      </c>
      <c r="DQ43" s="315">
        <f>'Addon-General Solution'!DQ43</f>
        <v>5.3929001831819418E-3</v>
      </c>
      <c r="DR43" s="313">
        <f>'Addon-General Solution'!DR43</f>
        <v>0.18894252502273287</v>
      </c>
      <c r="DS43" s="313">
        <f>'Addon-General Solution'!DS43</f>
        <v>0.22704816136388772</v>
      </c>
      <c r="DT43" s="315">
        <f>'Addon-General Solution'!DT43</f>
        <v>2.6740090853842272E-2</v>
      </c>
      <c r="DU43" s="226" t="str">
        <f t="shared" si="24"/>
        <v>Irrigation Efficiency</v>
      </c>
      <c r="DV43" s="313">
        <f>'Addon-General Solution'!DV43</f>
        <v>3.810563634115486E-2</v>
      </c>
      <c r="DW43" s="315">
        <f>'Addon-General Solution'!DW43</f>
        <v>1.5778781896145404E-3</v>
      </c>
      <c r="DX43" s="313">
        <f>'Addon-General Solution'!DX43</f>
        <v>0.18894252502273287</v>
      </c>
      <c r="DY43" s="313">
        <f>'Addon-General Solution'!DY43</f>
        <v>0.22704816136388772</v>
      </c>
      <c r="DZ43" s="315">
        <f>'Addon-General Solution'!DZ43</f>
        <v>7.8237320761413223E-3</v>
      </c>
      <c r="EA43" s="176">
        <f t="shared" si="1"/>
        <v>9.1635618480220558</v>
      </c>
      <c r="EB43" s="226" t="str">
        <f t="shared" si="25"/>
        <v>Irrigation Efficiency</v>
      </c>
      <c r="EC43" s="313">
        <f>'Addon-General Solution'!EC43</f>
        <v>3.810563634115486E-2</v>
      </c>
      <c r="ED43" s="315">
        <f>'Addon-General Solution'!ED43</f>
        <v>8.5254938608328708</v>
      </c>
      <c r="EE43" s="313">
        <f>'Addon-General Solution'!EE43</f>
        <v>0.18894252502273287</v>
      </c>
      <c r="EF43" s="313">
        <f>'Addon-General Solution'!EF43</f>
        <v>0.22704816136388772</v>
      </c>
      <c r="EG43" s="315">
        <f>'Addon-General Solution'!EG43</f>
        <v>42.272705347577222</v>
      </c>
      <c r="EH43" s="226" t="str">
        <f t="shared" si="26"/>
        <v>Irrigation Efficiency</v>
      </c>
      <c r="EI43" s="313">
        <f>'Addon-General Solution'!EI43</f>
        <v>3.810563634115486E-2</v>
      </c>
      <c r="EJ43" s="315">
        <f>'Addon-General Solution'!EJ43</f>
        <v>2.8217608196495858</v>
      </c>
      <c r="EK43" s="313">
        <f>'Addon-General Solution'!EK43</f>
        <v>0.18894252502273287</v>
      </c>
      <c r="EL43" s="313">
        <f>'Addon-General Solution'!EL43</f>
        <v>0.22704816136388772</v>
      </c>
      <c r="EM43" s="315">
        <f>'Addon-General Solution'!EM43</f>
        <v>13.991384620941119</v>
      </c>
      <c r="EN43" s="226" t="str">
        <f t="shared" si="27"/>
        <v>Irrigation Efficiency</v>
      </c>
      <c r="EO43" s="313">
        <f>'Addon-General Solution'!EO43</f>
        <v>3.810563634115486E-2</v>
      </c>
      <c r="EP43" s="315">
        <f>'Addon-General Solution'!EP43</f>
        <v>1.1485774613061823</v>
      </c>
      <c r="EQ43" s="313">
        <f>'Addon-General Solution'!EQ43</f>
        <v>0.18894252502273287</v>
      </c>
      <c r="ER43" s="313">
        <f>'Addon-General Solution'!ER43</f>
        <v>0.22704816136388772</v>
      </c>
      <c r="ES43" s="315">
        <f>'Addon-General Solution'!ES43</f>
        <v>5.6950925522009879</v>
      </c>
      <c r="ET43" s="226" t="str">
        <f t="shared" si="28"/>
        <v>Irrigation Efficiency</v>
      </c>
      <c r="EU43" s="313">
        <f>'Addon-General Solution'!EU43</f>
        <v>3.810563634115486E-2</v>
      </c>
      <c r="EV43" s="315">
        <f>'Addon-General Solution'!EV43</f>
        <v>0.23656268643425132</v>
      </c>
      <c r="EW43" s="313">
        <f>'Addon-General Solution'!EW43</f>
        <v>0.18894252502273287</v>
      </c>
      <c r="EX43" s="313">
        <f>'Addon-General Solution'!EX43</f>
        <v>0.22704816136388772</v>
      </c>
      <c r="EY43" s="315">
        <f>'Addon-General Solution'!EY43</f>
        <v>1.1729695549730277</v>
      </c>
      <c r="EZ43" s="226" t="str">
        <f t="shared" si="29"/>
        <v>Irrigation Efficiency</v>
      </c>
      <c r="FA43" s="313">
        <f>'Addon-General Solution'!FA43</f>
        <v>3.810563634115486E-2</v>
      </c>
      <c r="FB43" s="315">
        <f>'Addon-General Solution'!FB43</f>
        <v>1.8948342804251797</v>
      </c>
      <c r="FC43" s="313">
        <f>'Addon-General Solution'!FC43</f>
        <v>0.18894252502273287</v>
      </c>
      <c r="FD43" s="313">
        <f>'Addon-General Solution'!FD43</f>
        <v>0.22704816136388772</v>
      </c>
      <c r="FE43" s="315">
        <f>'Addon-General Solution'!FE43</f>
        <v>9.3953233122235869</v>
      </c>
      <c r="FF43" s="226" t="str">
        <f t="shared" si="30"/>
        <v>Irrigation Efficiency</v>
      </c>
      <c r="FG43" s="313">
        <f>'Addon-General Solution'!FG43</f>
        <v>3.810563634115486E-2</v>
      </c>
      <c r="FH43" s="315">
        <f>'Addon-General Solution'!FH43</f>
        <v>0.25793994842163914</v>
      </c>
      <c r="FI43" s="313">
        <f>'Addon-General Solution'!FI43</f>
        <v>0.18894252502273287</v>
      </c>
      <c r="FJ43" s="313">
        <f>'Addon-General Solution'!FJ43</f>
        <v>0.22704816136388772</v>
      </c>
      <c r="FK43" s="315">
        <f>'Addon-General Solution'!FK43</f>
        <v>1.2789663115107803</v>
      </c>
      <c r="FL43" s="226" t="str">
        <f t="shared" si="31"/>
        <v>Irrigation Efficiency</v>
      </c>
      <c r="FM43" s="313">
        <f>'Addon-General Solution'!FM43</f>
        <v>3.810563634115486E-2</v>
      </c>
      <c r="FN43" s="315">
        <f>'Addon-General Solution'!FN43</f>
        <v>6.0745757222524947E-2</v>
      </c>
      <c r="FO43" s="313">
        <f>'Addon-General Solution'!FO43</f>
        <v>0.18894252502273287</v>
      </c>
      <c r="FP43" s="313">
        <f>'Addon-General Solution'!FP43</f>
        <v>0.22704816136388772</v>
      </c>
      <c r="FQ43" s="315">
        <f>'Addon-General Solution'!FQ43</f>
        <v>0.30120102578226443</v>
      </c>
      <c r="FR43" s="176">
        <f t="shared" si="2"/>
        <v>89.053557539501227</v>
      </c>
      <c r="FS43" s="34"/>
      <c r="FT43" s="34"/>
      <c r="FU43" s="34"/>
      <c r="FV43" s="33"/>
      <c r="FW43" s="37"/>
    </row>
    <row r="44" spans="1:179" ht="12.6" customHeight="1">
      <c r="A44" s="324"/>
      <c r="B44" s="195" t="s">
        <v>100</v>
      </c>
      <c r="C44" s="226" t="str">
        <f t="shared" si="4"/>
        <v>Nutrient Management</v>
      </c>
      <c r="D44" s="313"/>
      <c r="E44" s="54"/>
      <c r="F44" s="314"/>
      <c r="G44" s="55"/>
      <c r="H44" s="56"/>
      <c r="I44" s="226" t="str">
        <f t="shared" si="5"/>
        <v>Nutrient Management</v>
      </c>
      <c r="J44" s="313"/>
      <c r="K44" s="54"/>
      <c r="L44" s="314"/>
      <c r="M44" s="55"/>
      <c r="N44" s="56"/>
      <c r="O44" s="226" t="str">
        <f t="shared" si="6"/>
        <v>Nutrient Management</v>
      </c>
      <c r="P44" s="313"/>
      <c r="Q44" s="54"/>
      <c r="R44" s="314"/>
      <c r="S44" s="55"/>
      <c r="T44" s="56"/>
      <c r="U44" s="226" t="str">
        <f t="shared" si="7"/>
        <v>Nutrient Management</v>
      </c>
      <c r="V44" s="313"/>
      <c r="W44" s="54"/>
      <c r="X44" s="314"/>
      <c r="Y44" s="55"/>
      <c r="Z44" s="56"/>
      <c r="AA44" s="226" t="str">
        <f t="shared" si="8"/>
        <v>Nutrient Management</v>
      </c>
      <c r="AB44" s="313"/>
      <c r="AC44" s="54"/>
      <c r="AD44" s="314"/>
      <c r="AE44" s="55"/>
      <c r="AF44" s="56"/>
      <c r="AG44" s="226" t="str">
        <f t="shared" si="9"/>
        <v>Nutrient Management</v>
      </c>
      <c r="AH44" s="313"/>
      <c r="AI44" s="54"/>
      <c r="AJ44" s="314"/>
      <c r="AK44" s="55"/>
      <c r="AL44" s="56"/>
      <c r="AM44" s="226" t="str">
        <f t="shared" si="10"/>
        <v>Nutrient Management</v>
      </c>
      <c r="AN44" s="313"/>
      <c r="AO44" s="54"/>
      <c r="AP44" s="314"/>
      <c r="AQ44" s="55"/>
      <c r="AR44" s="56"/>
      <c r="AS44" s="176">
        <f t="shared" si="3"/>
        <v>0</v>
      </c>
      <c r="AT44" s="226" t="str">
        <f t="shared" si="11"/>
        <v>Nutrient Management</v>
      </c>
      <c r="AU44" s="313"/>
      <c r="AV44" s="315"/>
      <c r="AW44" s="313"/>
      <c r="AX44" s="313"/>
      <c r="AY44" s="315"/>
      <c r="AZ44" s="226" t="str">
        <f t="shared" si="12"/>
        <v>Nutrient Management</v>
      </c>
      <c r="BA44" s="313"/>
      <c r="BB44" s="315"/>
      <c r="BC44" s="313"/>
      <c r="BD44" s="313"/>
      <c r="BE44" s="315"/>
      <c r="BF44" s="226" t="str">
        <f t="shared" si="13"/>
        <v>Nutrient Management</v>
      </c>
      <c r="BG44" s="313"/>
      <c r="BH44" s="315"/>
      <c r="BI44" s="313"/>
      <c r="BJ44" s="313"/>
      <c r="BK44" s="315"/>
      <c r="BL44" s="226" t="str">
        <f t="shared" si="14"/>
        <v>Nutrient Management</v>
      </c>
      <c r="BM44" s="313"/>
      <c r="BN44" s="315"/>
      <c r="BO44" s="313"/>
      <c r="BP44" s="313"/>
      <c r="BQ44" s="315"/>
      <c r="BR44" s="226" t="str">
        <f t="shared" si="15"/>
        <v>Nutrient Management</v>
      </c>
      <c r="BS44" s="313"/>
      <c r="BT44" s="315"/>
      <c r="BU44" s="313"/>
      <c r="BV44" s="313"/>
      <c r="BW44" s="315"/>
      <c r="BX44" s="226" t="str">
        <f t="shared" si="16"/>
        <v>Nutrient Management</v>
      </c>
      <c r="BY44" s="313"/>
      <c r="BZ44" s="315"/>
      <c r="CA44" s="313"/>
      <c r="CB44" s="313"/>
      <c r="CC44" s="315"/>
      <c r="CD44" s="226" t="str">
        <f t="shared" si="17"/>
        <v>Nutrient Management</v>
      </c>
      <c r="CE44" s="313"/>
      <c r="CF44" s="315"/>
      <c r="CG44" s="313"/>
      <c r="CH44" s="313"/>
      <c r="CI44" s="315"/>
      <c r="CJ44" s="176">
        <f t="shared" si="0"/>
        <v>0</v>
      </c>
      <c r="CK44" s="226" t="str">
        <f t="shared" si="18"/>
        <v>Nutrient Management</v>
      </c>
      <c r="CL44" s="313">
        <f>'Addon-General Solution'!CL44</f>
        <v>9.8619444215213861E-2</v>
      </c>
      <c r="CM44" s="315">
        <f>'Addon-General Solution'!CM44</f>
        <v>2.6818059824969778</v>
      </c>
      <c r="CN44" s="313">
        <f>'Addon-General Solution'!CN44</f>
        <v>0.90138055578478604</v>
      </c>
      <c r="CO44" s="313">
        <f>'Addon-General Solution'!CO44</f>
        <v>0.99999999999999989</v>
      </c>
      <c r="CP44" s="315">
        <f>'Addon-General Solution'!CP44</f>
        <v>24.511675017503016</v>
      </c>
      <c r="CQ44" s="226" t="str">
        <f t="shared" si="19"/>
        <v>Nutrient Management</v>
      </c>
      <c r="CR44" s="313">
        <f>'Addon-General Solution'!CR44</f>
        <v>9.8619444215213861E-2</v>
      </c>
      <c r="CS44" s="315">
        <f>'Addon-General Solution'!CS44</f>
        <v>0.34568777922426269</v>
      </c>
      <c r="CT44" s="313">
        <f>'Addon-General Solution'!CT44</f>
        <v>0.90138055578478604</v>
      </c>
      <c r="CU44" s="313">
        <f>'Addon-General Solution'!CU44</f>
        <v>0.99999999999999989</v>
      </c>
      <c r="CV44" s="315">
        <f>'Addon-General Solution'!CV44</f>
        <v>3.1595822207757367</v>
      </c>
      <c r="CW44" s="226" t="str">
        <f t="shared" si="20"/>
        <v>Nutrient Management</v>
      </c>
      <c r="CX44" s="313">
        <f>'Addon-General Solution'!CX44</f>
        <v>9.8619444215213861E-2</v>
      </c>
      <c r="CY44" s="315">
        <f>'Addon-General Solution'!CY44</f>
        <v>4.7026386115692084E-2</v>
      </c>
      <c r="CZ44" s="313">
        <f>'Addon-General Solution'!CZ44</f>
        <v>0.90138055578478604</v>
      </c>
      <c r="DA44" s="313">
        <f>'Addon-General Solution'!DA44</f>
        <v>0.99999999999999989</v>
      </c>
      <c r="DB44" s="315">
        <f>'Addon-General Solution'!DB44</f>
        <v>0.42982061388430787</v>
      </c>
      <c r="DC44" s="226" t="str">
        <f t="shared" si="21"/>
        <v>Nutrient Management</v>
      </c>
      <c r="DD44" s="313">
        <f>'Addon-General Solution'!DD44</f>
        <v>9.8619444215213861E-2</v>
      </c>
      <c r="DE44" s="315">
        <f>'Addon-General Solution'!DE44</f>
        <v>1.3710666851464322E-2</v>
      </c>
      <c r="DF44" s="313">
        <f>'Addon-General Solution'!DF44</f>
        <v>0.90138055578478604</v>
      </c>
      <c r="DG44" s="313">
        <f>'Addon-General Solution'!DG44</f>
        <v>0.99999999999999989</v>
      </c>
      <c r="DH44" s="315">
        <f>'Addon-General Solution'!DH44</f>
        <v>0.12531533314853568</v>
      </c>
      <c r="DI44" s="226" t="str">
        <f t="shared" si="22"/>
        <v>Nutrient Management</v>
      </c>
      <c r="DJ44" s="313">
        <f>'Addon-General Solution'!DJ44</f>
        <v>9.8619444215213861E-2</v>
      </c>
      <c r="DK44" s="315">
        <f>'Addon-General Solution'!DK44</f>
        <v>0.87396492291856009</v>
      </c>
      <c r="DL44" s="313">
        <f>'Addon-General Solution'!DL44</f>
        <v>0.90138055578478604</v>
      </c>
      <c r="DM44" s="313">
        <f>'Addon-General Solution'!DM44</f>
        <v>0.99999999999999989</v>
      </c>
      <c r="DN44" s="315">
        <f>'Addon-General Solution'!DN44</f>
        <v>7.9880290770814399</v>
      </c>
      <c r="DO44" s="226" t="str">
        <f t="shared" si="23"/>
        <v>Nutrient Management</v>
      </c>
      <c r="DP44" s="313">
        <f>'Addon-General Solution'!DP44</f>
        <v>9.8619444215213861E-2</v>
      </c>
      <c r="DQ44" s="315">
        <f>'Addon-General Solution'!DQ44</f>
        <v>1.3957116842558143E-2</v>
      </c>
      <c r="DR44" s="313">
        <f>'Addon-General Solution'!DR44</f>
        <v>0.90138055578478604</v>
      </c>
      <c r="DS44" s="313">
        <f>'Addon-General Solution'!DS44</f>
        <v>0.99999999999999989</v>
      </c>
      <c r="DT44" s="315">
        <f>'Addon-General Solution'!DT44</f>
        <v>0.12756788315744186</v>
      </c>
      <c r="DU44" s="226" t="str">
        <f t="shared" si="24"/>
        <v>Nutrient Management</v>
      </c>
      <c r="DV44" s="313">
        <f>'Addon-General Solution'!DV44</f>
        <v>9.8619444215213861E-2</v>
      </c>
      <c r="DW44" s="315">
        <f>'Addon-General Solution'!DW44</f>
        <v>4.0836339460635753E-3</v>
      </c>
      <c r="DX44" s="313">
        <f>'Addon-General Solution'!DX44</f>
        <v>0.90138055578478604</v>
      </c>
      <c r="DY44" s="313">
        <f>'Addon-General Solution'!DY44</f>
        <v>0.99999999999999989</v>
      </c>
      <c r="DZ44" s="315">
        <f>'Addon-General Solution'!DZ44</f>
        <v>3.7324366053936422E-2</v>
      </c>
      <c r="EA44" s="176">
        <f t="shared" si="1"/>
        <v>40.359550999999989</v>
      </c>
      <c r="EB44" s="226" t="str">
        <f t="shared" si="25"/>
        <v>Nutrient Management</v>
      </c>
      <c r="EC44" s="313">
        <f>'Addon-General Solution'!EC44</f>
        <v>9.8619444215213861E-2</v>
      </c>
      <c r="ED44" s="315">
        <f>'Addon-General Solution'!ED44</f>
        <v>22.064438412421854</v>
      </c>
      <c r="EE44" s="313">
        <f>'Addon-General Solution'!EE44</f>
        <v>0.90138055578478604</v>
      </c>
      <c r="EF44" s="313">
        <f>'Addon-General Solution'!EF44</f>
        <v>0.99999999999999989</v>
      </c>
      <c r="EG44" s="315">
        <f>'Addon-General Solution'!EG44</f>
        <v>201.66870658757813</v>
      </c>
      <c r="EH44" s="226" t="str">
        <f t="shared" si="26"/>
        <v>Nutrient Management</v>
      </c>
      <c r="EI44" s="313">
        <f>'Addon-General Solution'!EI44</f>
        <v>9.8619444215213861E-2</v>
      </c>
      <c r="EJ44" s="315">
        <f>'Addon-General Solution'!EJ44</f>
        <v>7.3028693511558007</v>
      </c>
      <c r="EK44" s="313">
        <f>'Addon-General Solution'!EK44</f>
        <v>0.90138055578478604</v>
      </c>
      <c r="EL44" s="313">
        <f>'Addon-General Solution'!EL44</f>
        <v>0.99999999999999989</v>
      </c>
      <c r="EM44" s="315">
        <f>'Addon-General Solution'!EM44</f>
        <v>66.748139648844202</v>
      </c>
      <c r="EN44" s="226" t="str">
        <f t="shared" si="27"/>
        <v>Nutrient Management</v>
      </c>
      <c r="EO44" s="313">
        <f>'Addon-General Solution'!EO44</f>
        <v>9.8619444215213861E-2</v>
      </c>
      <c r="EP44" s="315">
        <f>'Addon-General Solution'!EP44</f>
        <v>2.9725804827933251</v>
      </c>
      <c r="EQ44" s="313">
        <f>'Addon-General Solution'!EQ44</f>
        <v>0.90138055578478604</v>
      </c>
      <c r="ER44" s="313">
        <f>'Addon-General Solution'!ER44</f>
        <v>0.99999999999999989</v>
      </c>
      <c r="ES44" s="315">
        <f>'Addon-General Solution'!ES44</f>
        <v>27.16935051720667</v>
      </c>
      <c r="ET44" s="226" t="str">
        <f t="shared" si="28"/>
        <v>Nutrient Management</v>
      </c>
      <c r="EU44" s="313">
        <f>'Addon-General Solution'!EU44</f>
        <v>9.8619444215213861E-2</v>
      </c>
      <c r="EV44" s="315">
        <f>'Addon-General Solution'!EV44</f>
        <v>0.61223700476580811</v>
      </c>
      <c r="EW44" s="313">
        <f>'Addon-General Solution'!EW44</f>
        <v>0.90138055578478604</v>
      </c>
      <c r="EX44" s="313">
        <f>'Addon-General Solution'!EX44</f>
        <v>0.99999999999999989</v>
      </c>
      <c r="EY44" s="315">
        <f>'Addon-General Solution'!EY44</f>
        <v>5.5958389952341925</v>
      </c>
      <c r="EZ44" s="226" t="str">
        <f t="shared" si="29"/>
        <v>Nutrient Management</v>
      </c>
      <c r="FA44" s="313">
        <f>'Addon-General Solution'!FA44</f>
        <v>9.8619444215213861E-2</v>
      </c>
      <c r="FB44" s="315">
        <f>'Addon-General Solution'!FB44</f>
        <v>4.9039334218818755</v>
      </c>
      <c r="FC44" s="313">
        <f>'Addon-General Solution'!FC44</f>
        <v>0.90138055578478604</v>
      </c>
      <c r="FD44" s="313">
        <f>'Addon-General Solution'!FD44</f>
        <v>0.99999999999999989</v>
      </c>
      <c r="FE44" s="315">
        <f>'Addon-General Solution'!FE44</f>
        <v>44.821893578118122</v>
      </c>
      <c r="FF44" s="226" t="str">
        <f t="shared" si="30"/>
        <v>Nutrient Management</v>
      </c>
      <c r="FG44" s="313">
        <f>'Addon-General Solution'!FG44</f>
        <v>9.8619444215213861E-2</v>
      </c>
      <c r="FH44" s="315">
        <f>'Addon-General Solution'!FH44</f>
        <v>0.66756251297054292</v>
      </c>
      <c r="FI44" s="313">
        <f>'Addon-General Solution'!FI44</f>
        <v>0.90138055578478604</v>
      </c>
      <c r="FJ44" s="313">
        <f>'Addon-General Solution'!FJ44</f>
        <v>0.99999999999999989</v>
      </c>
      <c r="FK44" s="315">
        <f>'Addon-General Solution'!FK44</f>
        <v>6.1015134870294556</v>
      </c>
      <c r="FL44" s="226" t="str">
        <f t="shared" si="31"/>
        <v>Nutrient Management</v>
      </c>
      <c r="FM44" s="313">
        <f>'Addon-General Solution'!FM44</f>
        <v>9.8619444215213861E-2</v>
      </c>
      <c r="FN44" s="315">
        <f>'Addon-General Solution'!FN44</f>
        <v>0.15721329942068524</v>
      </c>
      <c r="FO44" s="313">
        <f>'Addon-General Solution'!FO44</f>
        <v>0.90138055578478604</v>
      </c>
      <c r="FP44" s="313">
        <f>'Addon-General Solution'!FP44</f>
        <v>0.99999999999999989</v>
      </c>
      <c r="FQ44" s="315">
        <f>'Addon-General Solution'!FQ44</f>
        <v>1.4369277005793146</v>
      </c>
      <c r="FR44" s="176">
        <f t="shared" si="2"/>
        <v>392.22320500000001</v>
      </c>
      <c r="FS44" s="34"/>
      <c r="FT44" s="34"/>
      <c r="FU44" s="34"/>
      <c r="FV44" s="33"/>
      <c r="FW44" s="37"/>
    </row>
    <row r="45" spans="1:179" ht="12.6" customHeight="1">
      <c r="A45" s="324"/>
      <c r="B45" s="195" t="s">
        <v>690</v>
      </c>
      <c r="C45" s="226" t="str">
        <f t="shared" si="4"/>
        <v>Boreal Forest Restoration</v>
      </c>
      <c r="D45" s="313"/>
      <c r="E45" s="54"/>
      <c r="F45" s="314"/>
      <c r="G45" s="55"/>
      <c r="H45" s="56"/>
      <c r="I45" s="226" t="str">
        <f t="shared" si="5"/>
        <v>Boreal Forest Restoration</v>
      </c>
      <c r="J45" s="313"/>
      <c r="K45" s="54"/>
      <c r="L45" s="314"/>
      <c r="M45" s="55"/>
      <c r="N45" s="56"/>
      <c r="O45" s="226" t="str">
        <f t="shared" si="6"/>
        <v>Boreal Forest Restoration</v>
      </c>
      <c r="P45" s="313"/>
      <c r="Q45" s="54"/>
      <c r="R45" s="314"/>
      <c r="S45" s="55"/>
      <c r="T45" s="56"/>
      <c r="U45" s="226" t="str">
        <f t="shared" si="7"/>
        <v>Boreal Forest Restoration</v>
      </c>
      <c r="V45" s="313"/>
      <c r="W45" s="54"/>
      <c r="X45" s="314"/>
      <c r="Y45" s="55"/>
      <c r="Z45" s="56"/>
      <c r="AA45" s="226" t="str">
        <f t="shared" si="8"/>
        <v>Boreal Forest Restoration</v>
      </c>
      <c r="AB45" s="313"/>
      <c r="AC45" s="54"/>
      <c r="AD45" s="314"/>
      <c r="AE45" s="55"/>
      <c r="AF45" s="56"/>
      <c r="AG45" s="226" t="str">
        <f t="shared" si="9"/>
        <v>Boreal Forest Restoration</v>
      </c>
      <c r="AH45" s="313"/>
      <c r="AI45" s="54"/>
      <c r="AJ45" s="314"/>
      <c r="AK45" s="55"/>
      <c r="AL45" s="56"/>
      <c r="AM45" s="226" t="str">
        <f t="shared" si="10"/>
        <v>Boreal Forest Restoration</v>
      </c>
      <c r="AN45" s="313"/>
      <c r="AO45" s="54"/>
      <c r="AP45" s="314"/>
      <c r="AQ45" s="55"/>
      <c r="AR45" s="56"/>
      <c r="AS45" s="176">
        <f t="shared" si="3"/>
        <v>0</v>
      </c>
      <c r="AT45" s="226" t="str">
        <f t="shared" si="11"/>
        <v>Boreal Forest Restoration</v>
      </c>
      <c r="AU45" s="313"/>
      <c r="AV45" s="315"/>
      <c r="AW45" s="313"/>
      <c r="AX45" s="313"/>
      <c r="AY45" s="315"/>
      <c r="AZ45" s="226" t="str">
        <f t="shared" si="12"/>
        <v>Boreal Forest Restoration</v>
      </c>
      <c r="BA45" s="313"/>
      <c r="BB45" s="315"/>
      <c r="BC45" s="313"/>
      <c r="BD45" s="313"/>
      <c r="BE45" s="315"/>
      <c r="BF45" s="226" t="str">
        <f t="shared" si="13"/>
        <v>Boreal Forest Restoration</v>
      </c>
      <c r="BG45" s="313"/>
      <c r="BH45" s="315"/>
      <c r="BI45" s="313"/>
      <c r="BJ45" s="313"/>
      <c r="BK45" s="315"/>
      <c r="BL45" s="226" t="str">
        <f t="shared" si="14"/>
        <v>Boreal Forest Restoration</v>
      </c>
      <c r="BM45" s="313"/>
      <c r="BN45" s="315"/>
      <c r="BO45" s="313"/>
      <c r="BP45" s="313"/>
      <c r="BQ45" s="315"/>
      <c r="BR45" s="226" t="str">
        <f t="shared" si="15"/>
        <v>Boreal Forest Restoration</v>
      </c>
      <c r="BS45" s="313"/>
      <c r="BT45" s="315"/>
      <c r="BU45" s="313"/>
      <c r="BV45" s="313"/>
      <c r="BW45" s="315"/>
      <c r="BX45" s="226" t="str">
        <f t="shared" si="16"/>
        <v>Boreal Forest Restoration</v>
      </c>
      <c r="BY45" s="313"/>
      <c r="BZ45" s="315"/>
      <c r="CA45" s="313"/>
      <c r="CB45" s="313"/>
      <c r="CC45" s="315"/>
      <c r="CD45" s="226" t="str">
        <f t="shared" si="17"/>
        <v>Boreal Forest Restoration</v>
      </c>
      <c r="CE45" s="313"/>
      <c r="CF45" s="315"/>
      <c r="CG45" s="313"/>
      <c r="CH45" s="313"/>
      <c r="CI45" s="315"/>
      <c r="CJ45" s="176">
        <f t="shared" si="0"/>
        <v>0</v>
      </c>
      <c r="CK45" s="226" t="str">
        <f t="shared" si="18"/>
        <v>Boreal Forest Restoration</v>
      </c>
      <c r="CL45" s="313"/>
      <c r="CM45" s="315"/>
      <c r="CN45" s="313"/>
      <c r="CO45" s="313"/>
      <c r="CP45" s="315"/>
      <c r="CQ45" s="226" t="str">
        <f t="shared" si="19"/>
        <v>Boreal Forest Restoration</v>
      </c>
      <c r="CR45" s="313"/>
      <c r="CS45" s="315"/>
      <c r="CT45" s="313"/>
      <c r="CU45" s="313"/>
      <c r="CV45" s="315"/>
      <c r="CW45" s="226" t="str">
        <f t="shared" si="20"/>
        <v>Boreal Forest Restoration</v>
      </c>
      <c r="CX45" s="313"/>
      <c r="CY45" s="315"/>
      <c r="CZ45" s="313"/>
      <c r="DA45" s="313"/>
      <c r="DB45" s="315"/>
      <c r="DC45" s="226" t="str">
        <f t="shared" si="21"/>
        <v>Boreal Forest Restoration</v>
      </c>
      <c r="DD45" s="313"/>
      <c r="DE45" s="315"/>
      <c r="DF45" s="313"/>
      <c r="DG45" s="313"/>
      <c r="DH45" s="315"/>
      <c r="DI45" s="226" t="str">
        <f t="shared" si="22"/>
        <v>Boreal Forest Restoration</v>
      </c>
      <c r="DJ45" s="313"/>
      <c r="DK45" s="315"/>
      <c r="DL45" s="313"/>
      <c r="DM45" s="313"/>
      <c r="DN45" s="315"/>
      <c r="DO45" s="226" t="str">
        <f t="shared" si="23"/>
        <v>Boreal Forest Restoration</v>
      </c>
      <c r="DP45" s="313"/>
      <c r="DQ45" s="315"/>
      <c r="DR45" s="313"/>
      <c r="DS45" s="313"/>
      <c r="DT45" s="315"/>
      <c r="DU45" s="226" t="str">
        <f t="shared" si="24"/>
        <v>Boreal Forest Restoration</v>
      </c>
      <c r="DV45" s="313"/>
      <c r="DW45" s="315"/>
      <c r="DX45" s="313"/>
      <c r="DY45" s="313"/>
      <c r="DZ45" s="315"/>
      <c r="EA45" s="176">
        <f t="shared" si="1"/>
        <v>0</v>
      </c>
      <c r="EB45" s="226" t="str">
        <f t="shared" si="25"/>
        <v>Boreal Forest Restoration</v>
      </c>
      <c r="EC45" s="313"/>
      <c r="ED45" s="315"/>
      <c r="EE45" s="313"/>
      <c r="EF45" s="313"/>
      <c r="EG45" s="315"/>
      <c r="EH45" s="226" t="str">
        <f t="shared" si="26"/>
        <v>Boreal Forest Restoration</v>
      </c>
      <c r="EI45" s="313"/>
      <c r="EJ45" s="315"/>
      <c r="EK45" s="313"/>
      <c r="EL45" s="313"/>
      <c r="EM45" s="315"/>
      <c r="EN45" s="226" t="str">
        <f t="shared" si="27"/>
        <v>Boreal Forest Restoration</v>
      </c>
      <c r="EO45" s="313"/>
      <c r="EP45" s="315"/>
      <c r="EQ45" s="313"/>
      <c r="ER45" s="313"/>
      <c r="ES45" s="315"/>
      <c r="ET45" s="226" t="str">
        <f t="shared" si="28"/>
        <v>Boreal Forest Restoration</v>
      </c>
      <c r="EU45" s="313"/>
      <c r="EV45" s="315"/>
      <c r="EW45" s="313"/>
      <c r="EX45" s="313"/>
      <c r="EY45" s="315"/>
      <c r="EZ45" s="226" t="str">
        <f t="shared" si="29"/>
        <v>Boreal Forest Restoration</v>
      </c>
      <c r="FA45" s="313"/>
      <c r="FB45" s="315"/>
      <c r="FC45" s="313"/>
      <c r="FD45" s="313"/>
      <c r="FE45" s="315"/>
      <c r="FF45" s="226" t="str">
        <f t="shared" si="30"/>
        <v>Boreal Forest Restoration</v>
      </c>
      <c r="FG45" s="313"/>
      <c r="FH45" s="315"/>
      <c r="FI45" s="313"/>
      <c r="FJ45" s="313"/>
      <c r="FK45" s="315"/>
      <c r="FL45" s="226" t="str">
        <f t="shared" si="31"/>
        <v>Boreal Forest Restoration</v>
      </c>
      <c r="FM45" s="313"/>
      <c r="FN45" s="315"/>
      <c r="FO45" s="313"/>
      <c r="FP45" s="313"/>
      <c r="FQ45" s="315"/>
      <c r="FR45" s="176">
        <f t="shared" si="2"/>
        <v>0</v>
      </c>
      <c r="FS45" s="34"/>
      <c r="FT45" s="34"/>
      <c r="FU45" s="34"/>
      <c r="FV45" s="33"/>
      <c r="FW45" s="37"/>
    </row>
    <row r="46" spans="1:179" ht="12.6" customHeight="1" thickBot="1">
      <c r="A46" s="324"/>
      <c r="B46" s="195" t="s">
        <v>549</v>
      </c>
      <c r="C46" s="226" t="str">
        <f>$B46</f>
        <v>Sustainable Intensification</v>
      </c>
      <c r="D46" s="39"/>
      <c r="E46" s="40"/>
      <c r="F46" s="47"/>
      <c r="G46" s="41"/>
      <c r="H46" s="42"/>
      <c r="I46" s="226" t="str">
        <f t="shared" si="5"/>
        <v>Sustainable Intensification</v>
      </c>
      <c r="J46" s="39"/>
      <c r="K46" s="40"/>
      <c r="L46" s="47"/>
      <c r="M46" s="41"/>
      <c r="N46" s="42"/>
      <c r="O46" s="226" t="str">
        <f t="shared" si="6"/>
        <v>Sustainable Intensification</v>
      </c>
      <c r="P46" s="39"/>
      <c r="Q46" s="40"/>
      <c r="R46" s="47"/>
      <c r="S46" s="41"/>
      <c r="T46" s="42"/>
      <c r="U46" s="226" t="str">
        <f t="shared" si="7"/>
        <v>Sustainable Intensification</v>
      </c>
      <c r="V46" s="39"/>
      <c r="W46" s="40"/>
      <c r="X46" s="47"/>
      <c r="Y46" s="41"/>
      <c r="Z46" s="42"/>
      <c r="AA46" s="226" t="str">
        <f t="shared" si="8"/>
        <v>Sustainable Intensification</v>
      </c>
      <c r="AB46" s="39"/>
      <c r="AC46" s="40"/>
      <c r="AD46" s="47"/>
      <c r="AE46" s="41"/>
      <c r="AF46" s="42"/>
      <c r="AG46" s="226" t="str">
        <f t="shared" si="9"/>
        <v>Sustainable Intensification</v>
      </c>
      <c r="AH46" s="39"/>
      <c r="AI46" s="40"/>
      <c r="AJ46" s="47"/>
      <c r="AK46" s="41"/>
      <c r="AL46" s="42"/>
      <c r="AM46" s="226" t="str">
        <f t="shared" si="10"/>
        <v>Sustainable Intensification</v>
      </c>
      <c r="AN46" s="39"/>
      <c r="AO46" s="40"/>
      <c r="AP46" s="47"/>
      <c r="AQ46" s="41"/>
      <c r="AR46" s="42"/>
      <c r="AS46" s="176">
        <f t="shared" si="3"/>
        <v>0</v>
      </c>
      <c r="AT46" s="226" t="str">
        <f t="shared" si="11"/>
        <v>Sustainable Intensification</v>
      </c>
      <c r="AU46" s="313"/>
      <c r="AV46" s="315"/>
      <c r="AW46" s="313"/>
      <c r="AX46" s="313"/>
      <c r="AY46" s="315"/>
      <c r="AZ46" s="226" t="str">
        <f t="shared" si="12"/>
        <v>Sustainable Intensification</v>
      </c>
      <c r="BA46" s="313"/>
      <c r="BB46" s="315"/>
      <c r="BC46" s="313"/>
      <c r="BD46" s="313"/>
      <c r="BE46" s="315"/>
      <c r="BF46" s="226" t="str">
        <f t="shared" si="13"/>
        <v>Sustainable Intensification</v>
      </c>
      <c r="BG46" s="313"/>
      <c r="BH46" s="315"/>
      <c r="BI46" s="313"/>
      <c r="BJ46" s="313"/>
      <c r="BK46" s="315"/>
      <c r="BL46" s="226" t="str">
        <f t="shared" si="14"/>
        <v>Sustainable Intensification</v>
      </c>
      <c r="BM46" s="313"/>
      <c r="BN46" s="315"/>
      <c r="BO46" s="313"/>
      <c r="BP46" s="313"/>
      <c r="BQ46" s="315"/>
      <c r="BR46" s="226" t="str">
        <f t="shared" si="15"/>
        <v>Sustainable Intensification</v>
      </c>
      <c r="BS46" s="313"/>
      <c r="BT46" s="315"/>
      <c r="BU46" s="313"/>
      <c r="BV46" s="313"/>
      <c r="BW46" s="315"/>
      <c r="BX46" s="226" t="str">
        <f t="shared" si="16"/>
        <v>Sustainable Intensification</v>
      </c>
      <c r="BY46" s="313"/>
      <c r="BZ46" s="315"/>
      <c r="CA46" s="313"/>
      <c r="CB46" s="313"/>
      <c r="CC46" s="315"/>
      <c r="CD46" s="226" t="str">
        <f t="shared" si="17"/>
        <v>Sustainable Intensification</v>
      </c>
      <c r="CE46" s="313"/>
      <c r="CF46" s="315"/>
      <c r="CG46" s="313"/>
      <c r="CH46" s="313"/>
      <c r="CI46" s="315"/>
      <c r="CJ46" s="176">
        <f t="shared" ref="CJ46" si="33">SUM(AV46+BB46+BH46+BN46+BT46+BZ46+CF46)+SUM(AY46+BE46+BK46+BQ46+BW46+CC46+CI46)</f>
        <v>0</v>
      </c>
      <c r="CK46" s="226" t="str">
        <f t="shared" si="18"/>
        <v>Sustainable Intensification</v>
      </c>
      <c r="CL46" s="313"/>
      <c r="CM46" s="315"/>
      <c r="CN46" s="313"/>
      <c r="CO46" s="313"/>
      <c r="CP46" s="315"/>
      <c r="CQ46" s="226" t="str">
        <f t="shared" si="19"/>
        <v>Sustainable Intensification</v>
      </c>
      <c r="CR46" s="313"/>
      <c r="CS46" s="315"/>
      <c r="CT46" s="313"/>
      <c r="CU46" s="313"/>
      <c r="CV46" s="315"/>
      <c r="CW46" s="226" t="str">
        <f t="shared" si="20"/>
        <v>Sustainable Intensification</v>
      </c>
      <c r="CX46" s="313"/>
      <c r="CY46" s="315"/>
      <c r="CZ46" s="313"/>
      <c r="DA46" s="313"/>
      <c r="DB46" s="315"/>
      <c r="DC46" s="226" t="str">
        <f t="shared" si="21"/>
        <v>Sustainable Intensification</v>
      </c>
      <c r="DD46" s="313"/>
      <c r="DE46" s="315"/>
      <c r="DF46" s="313"/>
      <c r="DG46" s="313"/>
      <c r="DH46" s="315"/>
      <c r="DI46" s="226" t="str">
        <f t="shared" si="22"/>
        <v>Sustainable Intensification</v>
      </c>
      <c r="DJ46" s="313"/>
      <c r="DK46" s="315"/>
      <c r="DL46" s="313"/>
      <c r="DM46" s="313"/>
      <c r="DN46" s="315"/>
      <c r="DO46" s="226" t="str">
        <f t="shared" si="23"/>
        <v>Sustainable Intensification</v>
      </c>
      <c r="DP46" s="313"/>
      <c r="DQ46" s="315"/>
      <c r="DR46" s="313"/>
      <c r="DS46" s="313"/>
      <c r="DT46" s="315"/>
      <c r="DU46" s="226" t="str">
        <f t="shared" si="24"/>
        <v>Sustainable Intensification</v>
      </c>
      <c r="DV46" s="313"/>
      <c r="DW46" s="315"/>
      <c r="DX46" s="313"/>
      <c r="DY46" s="313"/>
      <c r="DZ46" s="315"/>
      <c r="EA46" s="176">
        <f t="shared" ref="EA46" si="34">SUM(CM46+CS46+CY46+DE46+DK46+DQ46+DW46)+SUM(CP46+CV46+DB46+DH46+DN46+DT46+DZ46)</f>
        <v>0</v>
      </c>
      <c r="EB46" s="226" t="str">
        <f t="shared" si="25"/>
        <v>Sustainable Intensification</v>
      </c>
      <c r="EC46" s="313"/>
      <c r="ED46" s="315"/>
      <c r="EE46" s="313"/>
      <c r="EF46" s="313"/>
      <c r="EG46" s="315"/>
      <c r="EH46" s="226" t="str">
        <f t="shared" si="26"/>
        <v>Sustainable Intensification</v>
      </c>
      <c r="EI46" s="313"/>
      <c r="EJ46" s="315"/>
      <c r="EK46" s="313"/>
      <c r="EL46" s="313"/>
      <c r="EM46" s="315"/>
      <c r="EN46" s="226" t="str">
        <f t="shared" si="27"/>
        <v>Sustainable Intensification</v>
      </c>
      <c r="EO46" s="313"/>
      <c r="EP46" s="315"/>
      <c r="EQ46" s="313"/>
      <c r="ER46" s="313"/>
      <c r="ES46" s="315"/>
      <c r="ET46" s="226" t="str">
        <f t="shared" si="28"/>
        <v>Sustainable Intensification</v>
      </c>
      <c r="EU46" s="313"/>
      <c r="EV46" s="315"/>
      <c r="EW46" s="313"/>
      <c r="EX46" s="313"/>
      <c r="EY46" s="315"/>
      <c r="EZ46" s="226" t="str">
        <f t="shared" si="29"/>
        <v>Sustainable Intensification</v>
      </c>
      <c r="FA46" s="313"/>
      <c r="FB46" s="315"/>
      <c r="FC46" s="313"/>
      <c r="FD46" s="313"/>
      <c r="FE46" s="315"/>
      <c r="FF46" s="226" t="str">
        <f t="shared" si="30"/>
        <v>Sustainable Intensification</v>
      </c>
      <c r="FG46" s="313"/>
      <c r="FH46" s="315"/>
      <c r="FI46" s="313"/>
      <c r="FJ46" s="313"/>
      <c r="FK46" s="315"/>
      <c r="FL46" s="226" t="str">
        <f t="shared" si="31"/>
        <v>Sustainable Intensification</v>
      </c>
      <c r="FM46" s="313"/>
      <c r="FN46" s="315"/>
      <c r="FO46" s="313"/>
      <c r="FP46" s="313"/>
      <c r="FQ46" s="315"/>
      <c r="FR46" s="176">
        <f t="shared" si="2"/>
        <v>0</v>
      </c>
      <c r="FS46" s="34"/>
      <c r="FT46" s="34"/>
      <c r="FU46" s="34"/>
      <c r="FV46" s="33"/>
      <c r="FW46" s="37"/>
    </row>
    <row r="47" spans="1:179" s="135" customFormat="1" ht="12.6" customHeight="1" thickBot="1">
      <c r="A47" s="324"/>
      <c r="B47" s="223"/>
      <c r="C47" s="227" t="s">
        <v>0</v>
      </c>
      <c r="D47" s="134"/>
      <c r="E47" s="133" t="s">
        <v>71</v>
      </c>
      <c r="G47" s="136">
        <f>1-SUM(G18:G46)</f>
        <v>0</v>
      </c>
      <c r="H47" s="137"/>
      <c r="I47" s="229" t="s">
        <v>0</v>
      </c>
      <c r="J47" s="134"/>
      <c r="K47" s="133" t="s">
        <v>71</v>
      </c>
      <c r="M47" s="136">
        <f>1-SUM(M18:M46)</f>
        <v>0</v>
      </c>
      <c r="N47" s="137"/>
      <c r="O47" s="229" t="s">
        <v>0</v>
      </c>
      <c r="P47" s="134"/>
      <c r="Q47" s="133" t="s">
        <v>71</v>
      </c>
      <c r="S47" s="136">
        <f>1-SUM(S18:S46)</f>
        <v>0</v>
      </c>
      <c r="T47" s="137"/>
      <c r="U47" s="229" t="s">
        <v>0</v>
      </c>
      <c r="V47" s="134"/>
      <c r="W47" s="133" t="s">
        <v>71</v>
      </c>
      <c r="Y47" s="136">
        <f>1-SUM(Y18:Y46)</f>
        <v>0</v>
      </c>
      <c r="Z47" s="137"/>
      <c r="AA47" s="229" t="s">
        <v>0</v>
      </c>
      <c r="AB47" s="134"/>
      <c r="AC47" s="133" t="s">
        <v>71</v>
      </c>
      <c r="AE47" s="136">
        <f>1-SUM(AE18:AE46)</f>
        <v>0</v>
      </c>
      <c r="AF47" s="137"/>
      <c r="AG47" s="229" t="s">
        <v>0</v>
      </c>
      <c r="AH47" s="134"/>
      <c r="AI47" s="133" t="s">
        <v>71</v>
      </c>
      <c r="AK47" s="136">
        <f>1-SUM(AK18:AK46)</f>
        <v>0</v>
      </c>
      <c r="AL47" s="137"/>
      <c r="AM47" s="229" t="s">
        <v>0</v>
      </c>
      <c r="AN47" s="134"/>
      <c r="AO47" s="133" t="s">
        <v>71</v>
      </c>
      <c r="AQ47" s="136">
        <f>1-SUM(AQ18:AQ46)</f>
        <v>0</v>
      </c>
      <c r="AR47" s="137"/>
      <c r="AS47" s="176"/>
      <c r="AT47" s="226" t="s">
        <v>0</v>
      </c>
      <c r="AU47" s="134"/>
      <c r="AV47" s="133" t="s">
        <v>71</v>
      </c>
      <c r="AX47" s="136">
        <f>1-SUM(AX18:AX46)</f>
        <v>0</v>
      </c>
      <c r="AY47" s="137"/>
      <c r="AZ47" s="229" t="s">
        <v>0</v>
      </c>
      <c r="BA47" s="134"/>
      <c r="BB47" s="133" t="s">
        <v>71</v>
      </c>
      <c r="BD47" s="136">
        <f>1-SUM(BD18:BD46)</f>
        <v>0</v>
      </c>
      <c r="BE47" s="137"/>
      <c r="BF47" s="229" t="s">
        <v>0</v>
      </c>
      <c r="BG47" s="134"/>
      <c r="BH47" s="133" t="s">
        <v>71</v>
      </c>
      <c r="BJ47" s="136">
        <f>1-SUM(BJ18:BJ46)</f>
        <v>0</v>
      </c>
      <c r="BK47" s="137"/>
      <c r="BL47" s="229" t="s">
        <v>0</v>
      </c>
      <c r="BM47" s="134"/>
      <c r="BN47" s="133" t="s">
        <v>71</v>
      </c>
      <c r="BP47" s="136">
        <f>1-SUM(BP18:BP46)</f>
        <v>0</v>
      </c>
      <c r="BQ47" s="137"/>
      <c r="BR47" s="229" t="s">
        <v>0</v>
      </c>
      <c r="BS47" s="134"/>
      <c r="BT47" s="133" t="s">
        <v>71</v>
      </c>
      <c r="BV47" s="136">
        <f>1-SUM(BV18:BV46)</f>
        <v>0</v>
      </c>
      <c r="BW47" s="137"/>
      <c r="BX47" s="229" t="s">
        <v>0</v>
      </c>
      <c r="BY47" s="134"/>
      <c r="BZ47" s="133" t="s">
        <v>71</v>
      </c>
      <c r="CB47" s="136">
        <f>1-SUM(CB18:CB46)</f>
        <v>0</v>
      </c>
      <c r="CC47" s="137"/>
      <c r="CD47" s="229" t="s">
        <v>0</v>
      </c>
      <c r="CE47" s="134"/>
      <c r="CF47" s="133" t="s">
        <v>71</v>
      </c>
      <c r="CH47" s="136">
        <f>1-SUM(CH18:CH46)</f>
        <v>0</v>
      </c>
      <c r="CI47" s="137"/>
      <c r="CJ47" s="176"/>
      <c r="CK47" s="226" t="s">
        <v>0</v>
      </c>
      <c r="CL47" s="134"/>
      <c r="CM47" s="133" t="s">
        <v>71</v>
      </c>
      <c r="CO47" s="136">
        <f>1-SUM(CO18:CO46)</f>
        <v>-1.8081149105923631</v>
      </c>
      <c r="CP47" s="137"/>
      <c r="CQ47" s="229" t="s">
        <v>0</v>
      </c>
      <c r="CR47" s="134"/>
      <c r="CS47" s="133" t="s">
        <v>71</v>
      </c>
      <c r="CU47" s="136">
        <f>1-SUM(CU18:CU46)</f>
        <v>-1.8081149105923631</v>
      </c>
      <c r="CV47" s="137"/>
      <c r="CW47" s="226" t="s">
        <v>0</v>
      </c>
      <c r="CX47" s="134"/>
      <c r="CY47" s="133" t="s">
        <v>71</v>
      </c>
      <c r="DA47" s="136">
        <f>1-SUM(DA18:DA46)</f>
        <v>-1.8081149105923631</v>
      </c>
      <c r="DB47" s="137"/>
      <c r="DC47" s="226" t="s">
        <v>0</v>
      </c>
      <c r="DD47" s="134"/>
      <c r="DE47" s="133" t="s">
        <v>71</v>
      </c>
      <c r="DG47" s="136">
        <f>1-SUM(DG18:DG46)</f>
        <v>-1.2270481613638875</v>
      </c>
      <c r="DH47" s="137"/>
      <c r="DI47" s="226" t="s">
        <v>0</v>
      </c>
      <c r="DJ47" s="134"/>
      <c r="DK47" s="133" t="s">
        <v>71</v>
      </c>
      <c r="DM47" s="136">
        <f>1-SUM(DM18:DM46)</f>
        <v>-1.2270481613638875</v>
      </c>
      <c r="DN47" s="137"/>
      <c r="DO47" s="226" t="s">
        <v>0</v>
      </c>
      <c r="DP47" s="134"/>
      <c r="DQ47" s="133" t="s">
        <v>71</v>
      </c>
      <c r="DS47" s="136">
        <f>1-SUM(DS18:DS46)</f>
        <v>-1.2270481613638875</v>
      </c>
      <c r="DT47" s="137"/>
      <c r="DU47" s="226" t="s">
        <v>0</v>
      </c>
      <c r="DV47" s="134"/>
      <c r="DW47" s="133" t="s">
        <v>71</v>
      </c>
      <c r="DY47" s="136">
        <f>1-SUM(DY18:DY46)</f>
        <v>-1.2270481613638875</v>
      </c>
      <c r="DZ47" s="137"/>
      <c r="EA47" s="176"/>
      <c r="EB47" s="226" t="s">
        <v>0</v>
      </c>
      <c r="EC47" s="134"/>
      <c r="ED47" s="133" t="s">
        <v>71</v>
      </c>
      <c r="EF47" s="136">
        <f>1-SUM(EF18:EF46)</f>
        <v>-1.8081149105923631</v>
      </c>
      <c r="EG47" s="137"/>
      <c r="EH47" s="229" t="s">
        <v>0</v>
      </c>
      <c r="EI47" s="134"/>
      <c r="EJ47" s="133" t="s">
        <v>71</v>
      </c>
      <c r="EL47" s="136">
        <f>1-SUM(EL18:EL46)</f>
        <v>-1.8081149105923631</v>
      </c>
      <c r="EM47" s="137"/>
      <c r="EN47" s="226" t="s">
        <v>0</v>
      </c>
      <c r="EO47" s="134"/>
      <c r="EP47" s="133" t="s">
        <v>71</v>
      </c>
      <c r="ER47" s="136">
        <f>1-SUM(ER18:ER46)</f>
        <v>-1.8081149105923631</v>
      </c>
      <c r="ES47" s="137"/>
      <c r="ET47" s="226" t="s">
        <v>0</v>
      </c>
      <c r="EU47" s="134"/>
      <c r="EV47" s="133" t="s">
        <v>71</v>
      </c>
      <c r="EX47" s="136">
        <f>1-SUM(EX18:EX46)</f>
        <v>-1.2270481613638875</v>
      </c>
      <c r="EY47" s="137"/>
      <c r="EZ47" s="226" t="s">
        <v>0</v>
      </c>
      <c r="FA47" s="134"/>
      <c r="FB47" s="133" t="s">
        <v>71</v>
      </c>
      <c r="FD47" s="136">
        <f>1-SUM(FD18:FD46)</f>
        <v>-1.2270481613638875</v>
      </c>
      <c r="FE47" s="137"/>
      <c r="FF47" s="226" t="s">
        <v>0</v>
      </c>
      <c r="FG47" s="134"/>
      <c r="FH47" s="133" t="s">
        <v>71</v>
      </c>
      <c r="FJ47" s="136">
        <f>1-SUM(FJ18:FJ46)</f>
        <v>-1.2270481613638875</v>
      </c>
      <c r="FK47" s="137"/>
      <c r="FL47" s="226" t="s">
        <v>0</v>
      </c>
      <c r="FM47" s="134"/>
      <c r="FN47" s="133" t="s">
        <v>71</v>
      </c>
      <c r="FP47" s="136">
        <f>1-SUM(FP18:FP46)</f>
        <v>-1.2270481613638875</v>
      </c>
      <c r="FQ47" s="137"/>
      <c r="FR47" s="176"/>
      <c r="FS47" s="138"/>
      <c r="FT47" s="138"/>
      <c r="FU47" s="138"/>
      <c r="FV47" s="140"/>
      <c r="FW47" s="141"/>
    </row>
    <row r="48" spans="1:179" s="152" customFormat="1" ht="12.6" customHeight="1">
      <c r="A48" s="156" t="s">
        <v>72</v>
      </c>
      <c r="B48" s="216">
        <f>SUM(C48+I48+O48+U48+AA48+AG48+AM48+AT48+AZ48+BF48+BL48+BR48+BX48+CD48+CK48+CQ48+CW48+DC48+DI48+DO48+DU48+EB48+EH48+EN48+ET48+EZ48+FF48+FL48+FV48)</f>
        <v>2783.4401869999997</v>
      </c>
      <c r="C48" s="228">
        <f>'World Land Data'!B2</f>
        <v>914.95959900000003</v>
      </c>
      <c r="D48" s="147"/>
      <c r="E48" s="147">
        <f>C48-SUM(E18:E46)</f>
        <v>313.07187396788117</v>
      </c>
      <c r="F48" s="147"/>
      <c r="G48" s="142">
        <f>SUM(G18:G46)</f>
        <v>0.99999999999999989</v>
      </c>
      <c r="H48" s="154"/>
      <c r="I48" s="228">
        <f>'World Land Data'!C2</f>
        <v>183.44225899999998</v>
      </c>
      <c r="J48" s="147"/>
      <c r="K48" s="147">
        <f>I48-SUM(K18:K46)</f>
        <v>62.768467430474374</v>
      </c>
      <c r="L48" s="147"/>
      <c r="M48" s="146">
        <f>SUM(M18:M46)</f>
        <v>0.99999999999999989</v>
      </c>
      <c r="N48" s="154"/>
      <c r="O48" s="228">
        <f>'World Land Data'!D2</f>
        <v>229.333842</v>
      </c>
      <c r="P48" s="147"/>
      <c r="Q48" s="147">
        <f>O48-SUM(Q18:Q46)</f>
        <v>78.471197807712144</v>
      </c>
      <c r="R48" s="147"/>
      <c r="S48" s="146">
        <f>SUM(S18:S46)</f>
        <v>0.99999999999999989</v>
      </c>
      <c r="T48" s="154"/>
      <c r="U48" s="228">
        <f>'World Land Data'!E2</f>
        <v>87.389267999999987</v>
      </c>
      <c r="V48" s="147"/>
      <c r="W48" s="147">
        <f>U48-SUM(W18:W46)</f>
        <v>87.389267999999987</v>
      </c>
      <c r="X48" s="147"/>
      <c r="Y48" s="146">
        <f>SUM(Y20:Y47)</f>
        <v>1</v>
      </c>
      <c r="Z48" s="154"/>
      <c r="AA48" s="228">
        <f>'World Land Data'!F2</f>
        <v>93.840106999999989</v>
      </c>
      <c r="AB48" s="147"/>
      <c r="AC48" s="147">
        <f>AA48-SUM(AC18:AC46)</f>
        <v>93.840106999999989</v>
      </c>
      <c r="AD48" s="147"/>
      <c r="AE48" s="146">
        <f>SUM(AE20:AE47)</f>
        <v>1</v>
      </c>
      <c r="AF48" s="154"/>
      <c r="AG48" s="228">
        <f>'World Land Data'!G2</f>
        <v>48.615175000000001</v>
      </c>
      <c r="AH48" s="147"/>
      <c r="AI48" s="147">
        <f>AG48-SUM(AI18:AI46)</f>
        <v>48.615175000000001</v>
      </c>
      <c r="AJ48" s="147"/>
      <c r="AK48" s="146">
        <f>SUM(AK20:AK47)</f>
        <v>1</v>
      </c>
      <c r="AL48" s="154"/>
      <c r="AM48" s="228">
        <f>'World Land Data'!H2</f>
        <v>22.963747000000001</v>
      </c>
      <c r="AN48" s="147"/>
      <c r="AO48" s="147">
        <f>AM48-SUM(AO18:AO46)</f>
        <v>22.963747000000001</v>
      </c>
      <c r="AP48" s="147"/>
      <c r="AQ48" s="146">
        <f>SUM(AQ20:AQ47)</f>
        <v>1</v>
      </c>
      <c r="AR48" s="142"/>
      <c r="AS48" s="177"/>
      <c r="AT48" s="232">
        <f>'World Land Data'!I2</f>
        <v>397.15712600000001</v>
      </c>
      <c r="AU48" s="155"/>
      <c r="AV48" s="155">
        <f>AT48-SUM(AV18:AV46)</f>
        <v>338.33160858613826</v>
      </c>
      <c r="AW48" s="155"/>
      <c r="AX48" s="149">
        <f>SUM(AX18:AX46)</f>
        <v>1</v>
      </c>
      <c r="AY48" s="155"/>
      <c r="AZ48" s="228">
        <f>'World Land Data'!J2</f>
        <v>119.25644100000001</v>
      </c>
      <c r="BA48" s="155"/>
      <c r="BB48" s="155">
        <f>AZ48-SUM(BB18:BB46)</f>
        <v>101.5925961700808</v>
      </c>
      <c r="BC48" s="155"/>
      <c r="BD48" s="149">
        <f>SUM(BD18:BD46)</f>
        <v>1</v>
      </c>
      <c r="BE48" s="155"/>
      <c r="BF48" s="228">
        <f>'World Land Data'!K2</f>
        <v>74.536366999999998</v>
      </c>
      <c r="BG48" s="147"/>
      <c r="BH48" s="155">
        <f>BF48-SUM(BH18:BH46)</f>
        <v>63.496302330671895</v>
      </c>
      <c r="BI48" s="147"/>
      <c r="BJ48" s="149">
        <f>SUM(BJ18:BJ46)</f>
        <v>1</v>
      </c>
      <c r="BK48" s="142"/>
      <c r="BL48" s="228">
        <f>'World Land Data'!L2</f>
        <v>19.413929</v>
      </c>
      <c r="BM48" s="147"/>
      <c r="BN48" s="155">
        <f>BL48-SUM(BN18:BN46)</f>
        <v>18.95449618277652</v>
      </c>
      <c r="BO48" s="142"/>
      <c r="BP48" s="149">
        <f>SUM(BP18:BP46)</f>
        <v>1</v>
      </c>
      <c r="BQ48" s="147"/>
      <c r="BR48" s="228">
        <f>'World Land Data'!M2</f>
        <v>96.043400000000005</v>
      </c>
      <c r="BS48" s="147"/>
      <c r="BT48" s="155">
        <f>BR48-SUM(BT18:BT46)</f>
        <v>93.770522117438375</v>
      </c>
      <c r="BU48" s="147"/>
      <c r="BV48" s="149">
        <f>SUM(BV18:BV46)</f>
        <v>1</v>
      </c>
      <c r="BW48" s="147"/>
      <c r="BX48" s="228">
        <f>'World Land Data'!N2</f>
        <v>15.994295000000001</v>
      </c>
      <c r="BY48" s="147"/>
      <c r="BZ48" s="155">
        <f>BX48-SUM(BZ18:BZ46)</f>
        <v>15.615788206689206</v>
      </c>
      <c r="CA48" s="147"/>
      <c r="CB48" s="149">
        <f>SUM(CB18:CB46)</f>
        <v>1</v>
      </c>
      <c r="CC48" s="147"/>
      <c r="CD48" s="228">
        <f>'World Land Data'!O2</f>
        <v>4.9711729999999994</v>
      </c>
      <c r="CE48" s="147"/>
      <c r="CF48" s="155">
        <f>CD48-SUM(CF18:CF46)</f>
        <v>4.8535296308347311</v>
      </c>
      <c r="CG48" s="147"/>
      <c r="CH48" s="149">
        <f>SUM(CH18:CH46)</f>
        <v>1</v>
      </c>
      <c r="CI48" s="147"/>
      <c r="CJ48" s="177"/>
      <c r="CK48" s="232">
        <f>'World Land Data'!P2</f>
        <v>27.193480999999998</v>
      </c>
      <c r="CL48" s="155"/>
      <c r="CM48" s="155">
        <f>CK48-SUM(CM18:CM46)</f>
        <v>11.099823137108331</v>
      </c>
      <c r="CN48" s="155"/>
      <c r="CO48" s="149">
        <f>SUM(CO18:CO46)</f>
        <v>2.8081149105923631</v>
      </c>
      <c r="CP48" s="148"/>
      <c r="CQ48" s="228">
        <f>'World Land Data'!Q2</f>
        <v>3.5052699999999999</v>
      </c>
      <c r="CR48" s="155"/>
      <c r="CS48" s="155">
        <f>CQ48-SUM(CS18:CS46)</f>
        <v>1.4307795698466017</v>
      </c>
      <c r="CT48" s="148"/>
      <c r="CU48" s="149">
        <f>SUM(CU18:CU46)</f>
        <v>2.8081149105923631</v>
      </c>
      <c r="CV48" s="155"/>
      <c r="CW48" s="232">
        <f>'World Land Data'!R2</f>
        <v>0.47684700000000002</v>
      </c>
      <c r="CX48" s="147"/>
      <c r="CY48" s="155">
        <f>CW48-SUM(CY18:CY46)</f>
        <v>0.19463919913234712</v>
      </c>
      <c r="CZ48" s="147"/>
      <c r="DA48" s="149">
        <f>SUM(DA18:DA46)</f>
        <v>2.8081149105923631</v>
      </c>
      <c r="DB48" s="142"/>
      <c r="DC48" s="232">
        <f>'World Land Data'!S2</f>
        <v>0.13902600000000001</v>
      </c>
      <c r="DD48" s="147"/>
      <c r="DE48" s="155">
        <f>DC48-SUM(DE18:DE46)</f>
        <v>0.11694003793918048</v>
      </c>
      <c r="DF48" s="142"/>
      <c r="DG48" s="149">
        <f>SUM(DG18:DG46)</f>
        <v>2.2270481613638875</v>
      </c>
      <c r="DH48" s="147"/>
      <c r="DI48" s="232">
        <f>'World Land Data'!T2</f>
        <v>8.861994000000001</v>
      </c>
      <c r="DJ48" s="147"/>
      <c r="DK48" s="155">
        <f>DI48-SUM(DK18:DK46)</f>
        <v>7.454159039149439</v>
      </c>
      <c r="DL48" s="147"/>
      <c r="DM48" s="149">
        <f>SUM(DM18:DM46)</f>
        <v>2.2270481613638875</v>
      </c>
      <c r="DN48" s="147"/>
      <c r="DO48" s="232">
        <f>'World Land Data'!U2</f>
        <v>0.14152500000000001</v>
      </c>
      <c r="DP48" s="147"/>
      <c r="DQ48" s="155">
        <f>DO48-SUM(DQ18:DQ46)</f>
        <v>0.11904204155584221</v>
      </c>
      <c r="DR48" s="147"/>
      <c r="DS48" s="149">
        <f>SUM(DS18:DS46)</f>
        <v>2.2270481613638875</v>
      </c>
      <c r="DT48" s="142"/>
      <c r="DU48" s="232">
        <f>'World Land Data'!V2</f>
        <v>4.1408E-2</v>
      </c>
      <c r="DV48" s="147"/>
      <c r="DW48" s="155">
        <f>DU48-SUM(DW18:DW46)</f>
        <v>3.4829838238786881E-2</v>
      </c>
      <c r="DX48" s="142"/>
      <c r="DY48" s="149">
        <f>SUM(DY18:DY46)</f>
        <v>2.2270481613638875</v>
      </c>
      <c r="DZ48" s="147"/>
      <c r="EA48" s="177"/>
      <c r="EB48" s="232">
        <f>'World Land Data'!W2</f>
        <v>223.73314500000001</v>
      </c>
      <c r="EC48" s="155"/>
      <c r="ED48" s="155">
        <f>EB48-SUM(ED18:ED46)</f>
        <v>91.323296911087397</v>
      </c>
      <c r="EE48" s="155"/>
      <c r="EF48" s="149">
        <f>SUM(EF18:EF46)</f>
        <v>2.8081149105923631</v>
      </c>
      <c r="EG48" s="155"/>
      <c r="EH48" s="228">
        <f>'World Land Data'!X2</f>
        <v>74.051009000000008</v>
      </c>
      <c r="EI48" s="155"/>
      <c r="EJ48" s="155">
        <f>EH48-SUM(EJ18:EJ46)</f>
        <v>30.226108346497369</v>
      </c>
      <c r="EK48" s="155"/>
      <c r="EL48" s="149">
        <f>SUM(EL18:EL46)</f>
        <v>2.8081149105923631</v>
      </c>
      <c r="EM48" s="155"/>
      <c r="EN48" s="232">
        <f>'World Land Data'!Y2</f>
        <v>30.141931</v>
      </c>
      <c r="EO48" s="147"/>
      <c r="EP48" s="155">
        <f>EN48-SUM(EP18:EP46)</f>
        <v>12.303320163789362</v>
      </c>
      <c r="EQ48" s="155"/>
      <c r="ER48" s="149">
        <f>SUM(ER18:ER46)</f>
        <v>2.8081149105923631</v>
      </c>
      <c r="ES48" s="147"/>
      <c r="ET48" s="232">
        <f>'World Land Data'!Z2</f>
        <v>6.208076000000001</v>
      </c>
      <c r="EU48" s="147"/>
      <c r="EV48" s="155">
        <f>ET48-SUM(EV18:EV46)</f>
        <v>5.2218480210127307</v>
      </c>
      <c r="EW48" s="155"/>
      <c r="EX48" s="149">
        <f>SUM(EX18:EX46)</f>
        <v>2.2270481613638875</v>
      </c>
      <c r="EY48" s="147"/>
      <c r="EZ48" s="232">
        <f>'World Land Data'!AA2</f>
        <v>49.725827000000002</v>
      </c>
      <c r="FA48" s="147"/>
      <c r="FB48" s="155">
        <f>EZ48-SUM(FB18:FB46)</f>
        <v>41.826277789313693</v>
      </c>
      <c r="FC48" s="155"/>
      <c r="FD48" s="149">
        <f>SUM(FD18:FD46)</f>
        <v>2.2270481613638875</v>
      </c>
      <c r="FE48" s="147"/>
      <c r="FF48" s="232">
        <f>'World Land Data'!AB2</f>
        <v>6.7690759999999992</v>
      </c>
      <c r="FG48" s="147"/>
      <c r="FH48" s="155">
        <f>FF48-SUM(FH18:FH46)</f>
        <v>5.693726383936788</v>
      </c>
      <c r="FI48" s="155"/>
      <c r="FJ48" s="149">
        <f>SUM(FJ18:FJ46)</f>
        <v>2.2270481613638875</v>
      </c>
      <c r="FK48" s="147"/>
      <c r="FL48" s="232">
        <f>'World Land Data'!AC2</f>
        <v>1.594141</v>
      </c>
      <c r="FM48" s="147"/>
      <c r="FN48" s="155">
        <f>FL48-SUM(FN18:FN46)</f>
        <v>1.3408924159538729</v>
      </c>
      <c r="FO48" s="155"/>
      <c r="FP48" s="149">
        <f>SUM(FP18:FP46)</f>
        <v>2.2270481613638875</v>
      </c>
      <c r="FQ48" s="142"/>
      <c r="FR48" s="177"/>
      <c r="FS48" s="147"/>
      <c r="FT48" s="147"/>
      <c r="FU48" s="147"/>
      <c r="FV48" s="142">
        <f>'World Land Data'!AD2</f>
        <v>42.940703000000006</v>
      </c>
      <c r="FW48" s="151"/>
    </row>
    <row r="49" spans="1:179" ht="12.6" customHeight="1">
      <c r="A49" s="324"/>
      <c r="B49" s="222" t="s">
        <v>78</v>
      </c>
      <c r="C49" s="226" t="str">
        <f>$B49</f>
        <v>Peatland Protection</v>
      </c>
      <c r="D49" s="313">
        <f>'Discrete Solution'!D49</f>
        <v>1.5248584528145493E-3</v>
      </c>
      <c r="E49" s="54">
        <f>'Discrete Solution'!E49</f>
        <v>0.30679042126160933</v>
      </c>
      <c r="F49" s="313">
        <f>'Discrete Solution'!F49</f>
        <v>2.6633324746125328E-2</v>
      </c>
      <c r="G49" s="55">
        <f>'Discrete Solution'!G49</f>
        <v>2.8158183198939878E-2</v>
      </c>
      <c r="H49" s="56">
        <f>'Discrete Solution'!H49</f>
        <v>5.3584310749495891</v>
      </c>
      <c r="I49" s="226" t="str">
        <f>$B49</f>
        <v>Peatland Protection</v>
      </c>
      <c r="J49" s="313">
        <f>'Discrete Solution'!J49</f>
        <v>1.5248584528145493E-3</v>
      </c>
      <c r="K49" s="54">
        <f>'Discrete Solution'!K49</f>
        <v>5.2183448271140971E-2</v>
      </c>
      <c r="L49" s="313">
        <f>'Discrete Solution'!L49</f>
        <v>2.6633324746125328E-2</v>
      </c>
      <c r="M49" s="55">
        <f>'Discrete Solution'!M49</f>
        <v>2.8158183198939878E-2</v>
      </c>
      <c r="N49" s="56">
        <f>'Discrete Solution'!N49</f>
        <v>0.91144113843001873</v>
      </c>
      <c r="O49" s="226" t="str">
        <f>$B49</f>
        <v>Peatland Protection</v>
      </c>
      <c r="P49" s="313">
        <f>'Discrete Solution'!P49</f>
        <v>1.5248584528145493E-3</v>
      </c>
      <c r="Q49" s="54">
        <f>'Discrete Solution'!Q49</f>
        <v>0.20549612517575783</v>
      </c>
      <c r="R49" s="313">
        <f>'Discrete Solution'!R49</f>
        <v>2.6633324746125328E-2</v>
      </c>
      <c r="S49" s="55">
        <f>'Discrete Solution'!S49</f>
        <v>2.8158183198939878E-2</v>
      </c>
      <c r="T49" s="56">
        <f>'Discrete Solution'!T49</f>
        <v>3.5892151338862672</v>
      </c>
      <c r="U49" s="226" t="str">
        <f>$B49</f>
        <v>Peatland Protection</v>
      </c>
      <c r="V49" s="313"/>
      <c r="W49" s="315"/>
      <c r="X49" s="313"/>
      <c r="Y49" s="313"/>
      <c r="Z49" s="315"/>
      <c r="AA49" s="226" t="str">
        <f>$B49</f>
        <v>Peatland Protection</v>
      </c>
      <c r="AB49" s="313"/>
      <c r="AC49" s="315"/>
      <c r="AD49" s="313"/>
      <c r="AE49" s="313"/>
      <c r="AF49" s="315"/>
      <c r="AG49" s="226" t="str">
        <f>$B49</f>
        <v>Peatland Protection</v>
      </c>
      <c r="AH49" s="313"/>
      <c r="AI49" s="315"/>
      <c r="AJ49" s="313"/>
      <c r="AK49" s="313"/>
      <c r="AL49" s="315"/>
      <c r="AM49" s="226" t="str">
        <f>$B49</f>
        <v>Peatland Protection</v>
      </c>
      <c r="AN49" s="313"/>
      <c r="AO49" s="315"/>
      <c r="AP49" s="313"/>
      <c r="AQ49" s="313"/>
      <c r="AR49" s="315"/>
      <c r="AS49" s="176">
        <f>SUM(E49+K49+Q49+W49+AC49+AI49+AO49)+SUM(H49+N49+T49+Z49+AF49+AL49+AR49)</f>
        <v>10.423557341974384</v>
      </c>
      <c r="AT49" s="226" t="str">
        <f>$B49</f>
        <v>Peatland Protection</v>
      </c>
      <c r="AU49" s="313">
        <f>'Discrete Solution'!AU49</f>
        <v>0</v>
      </c>
      <c r="AV49" s="315">
        <f>'Discrete Solution'!AV49</f>
        <v>0</v>
      </c>
      <c r="AW49" s="313">
        <f>'Discrete Solution'!AW49</f>
        <v>1.1064380282998169E-2</v>
      </c>
      <c r="AX49" s="313">
        <f>'Discrete Solution'!AX49</f>
        <v>1.1064380282998169E-2</v>
      </c>
      <c r="AY49" s="315">
        <f>'Discrete Solution'!AY49</f>
        <v>3.0495116611841042</v>
      </c>
      <c r="AZ49" s="226" t="str">
        <f>$B49</f>
        <v>Peatland Protection</v>
      </c>
      <c r="BA49" s="313">
        <f>'Discrete Solution'!BA49</f>
        <v>0</v>
      </c>
      <c r="BB49" s="315">
        <f>'Discrete Solution'!BB49</f>
        <v>0</v>
      </c>
      <c r="BC49" s="313">
        <f>'Discrete Solution'!BC49</f>
        <v>1.1064380282998169E-2</v>
      </c>
      <c r="BD49" s="313">
        <f>'Discrete Solution'!BD49</f>
        <v>1.1064380282998169E-2</v>
      </c>
      <c r="BE49" s="315">
        <f>'Discrete Solution'!BE49</f>
        <v>0.51136043875773463</v>
      </c>
      <c r="BF49" s="226" t="str">
        <f>$B49</f>
        <v>Peatland Protection</v>
      </c>
      <c r="BG49" s="313">
        <f>'Discrete Solution'!BG49</f>
        <v>0</v>
      </c>
      <c r="BH49" s="315">
        <f>'Discrete Solution'!BH49</f>
        <v>0</v>
      </c>
      <c r="BI49" s="313">
        <f>'Discrete Solution'!BI49</f>
        <v>1.1064380282998169E-2</v>
      </c>
      <c r="BJ49" s="313">
        <f>'Discrete Solution'!BJ49</f>
        <v>1.1064380282998169E-2</v>
      </c>
      <c r="BK49" s="315">
        <f>'Discrete Solution'!BK49</f>
        <v>0.78172830762744394</v>
      </c>
      <c r="BL49" s="226" t="str">
        <f>$B49</f>
        <v>Peatland Protection</v>
      </c>
      <c r="BM49" s="313"/>
      <c r="BN49" s="315"/>
      <c r="BO49" s="313"/>
      <c r="BP49" s="313"/>
      <c r="BQ49" s="315"/>
      <c r="BR49" s="226" t="str">
        <f>$B49</f>
        <v>Peatland Protection</v>
      </c>
      <c r="BS49" s="313"/>
      <c r="BT49" s="315"/>
      <c r="BU49" s="313"/>
      <c r="BV49" s="313"/>
      <c r="BW49" s="315"/>
      <c r="BX49" s="226" t="str">
        <f>$B49</f>
        <v>Peatland Protection</v>
      </c>
      <c r="BY49" s="313"/>
      <c r="BZ49" s="315"/>
      <c r="CA49" s="313"/>
      <c r="CB49" s="313"/>
      <c r="CC49" s="315"/>
      <c r="CD49" s="226" t="str">
        <f>$B49</f>
        <v>Peatland Protection</v>
      </c>
      <c r="CE49" s="313"/>
      <c r="CF49" s="315"/>
      <c r="CG49" s="313"/>
      <c r="CH49" s="313"/>
      <c r="CI49" s="315"/>
      <c r="CJ49" s="176">
        <f t="shared" ref="CJ49:CJ76" si="35">SUM(AV49+BB49+BH49+BN49+BT49+BZ49+CF49)+SUM(AY49+BE49+BK49+BQ49+BW49+CC49+CI49)</f>
        <v>4.3426004075692823</v>
      </c>
      <c r="CK49" s="226" t="str">
        <f>$B49</f>
        <v>Peatland Protection</v>
      </c>
      <c r="CL49" s="313">
        <f>'Discrete Solution'!CL49</f>
        <v>0</v>
      </c>
      <c r="CM49" s="315">
        <f>'Discrete Solution'!CM49</f>
        <v>0</v>
      </c>
      <c r="CN49" s="313">
        <f>'Discrete Solution'!CN49</f>
        <v>1.8168966805168676E-2</v>
      </c>
      <c r="CO49" s="313">
        <f>'Discrete Solution'!CO49</f>
        <v>1.8168966805168676E-2</v>
      </c>
      <c r="CP49" s="315">
        <f>'Discrete Solution'!CP49</f>
        <v>1.1739705841044097</v>
      </c>
      <c r="CQ49" s="226" t="str">
        <f>$B49</f>
        <v>Peatland Protection</v>
      </c>
      <c r="CR49" s="313">
        <f>'Discrete Solution'!CR49</f>
        <v>0</v>
      </c>
      <c r="CS49" s="315">
        <f>'Discrete Solution'!CS49</f>
        <v>0</v>
      </c>
      <c r="CT49" s="313">
        <f>'Discrete Solution'!CT49</f>
        <v>1.8168966805168676E-2</v>
      </c>
      <c r="CU49" s="313">
        <f>'Discrete Solution'!CU49</f>
        <v>1.8168966805168676E-2</v>
      </c>
      <c r="CV49" s="315">
        <f>'Discrete Solution'!CV49</f>
        <v>0.12125050912945913</v>
      </c>
      <c r="CW49" s="226" t="str">
        <f>$B49</f>
        <v>Peatland Protection</v>
      </c>
      <c r="CX49" s="313">
        <f>'Discrete Solution'!CX49</f>
        <v>0</v>
      </c>
      <c r="CY49" s="315">
        <f>'Discrete Solution'!CY49</f>
        <v>0</v>
      </c>
      <c r="CZ49" s="313">
        <f>'Discrete Solution'!CZ49</f>
        <v>1.8168966805168676E-2</v>
      </c>
      <c r="DA49" s="313">
        <f>'Discrete Solution'!DA49</f>
        <v>1.8168966805168676E-2</v>
      </c>
      <c r="DB49" s="315">
        <f>'Discrete Solution'!DB49</f>
        <v>5.5335459808722134E-2</v>
      </c>
      <c r="DC49" s="226" t="str">
        <f>$B49</f>
        <v>Peatland Protection</v>
      </c>
      <c r="DD49" s="313"/>
      <c r="DE49" s="315"/>
      <c r="DF49" s="313"/>
      <c r="DG49" s="313"/>
      <c r="DH49" s="315"/>
      <c r="DI49" s="226" t="str">
        <f>$B49</f>
        <v>Peatland Protection</v>
      </c>
      <c r="DJ49" s="313"/>
      <c r="DK49" s="315"/>
      <c r="DL49" s="313"/>
      <c r="DM49" s="313"/>
      <c r="DN49" s="315"/>
      <c r="DO49" s="226" t="str">
        <f>$B49</f>
        <v>Peatland Protection</v>
      </c>
      <c r="DP49" s="313"/>
      <c r="DQ49" s="315"/>
      <c r="DR49" s="313"/>
      <c r="DS49" s="313"/>
      <c r="DT49" s="315"/>
      <c r="DU49" s="226" t="str">
        <f>$B49</f>
        <v>Peatland Protection</v>
      </c>
      <c r="DV49" s="313"/>
      <c r="DW49" s="315"/>
      <c r="DX49" s="313"/>
      <c r="DY49" s="313"/>
      <c r="DZ49" s="315"/>
      <c r="EA49" s="176">
        <f t="shared" ref="EA49:EA76" si="36">SUM(CM49+CS49+CY49+DE49+DK49+DQ49+DW49)+SUM(CP49+CV49+DB49+DH49+DN49+DT49+DZ49)</f>
        <v>1.3505565530425909</v>
      </c>
      <c r="EB49" s="226" t="str">
        <f>$B49</f>
        <v>Peatland Protection</v>
      </c>
      <c r="EC49" s="313">
        <f>'Discrete Solution'!EC49</f>
        <v>0</v>
      </c>
      <c r="ED49" s="315">
        <f>'Discrete Solution'!ED49</f>
        <v>0</v>
      </c>
      <c r="EE49" s="313">
        <f>'Discrete Solution'!EE49</f>
        <v>1.8168966805168676E-2</v>
      </c>
      <c r="EF49" s="313">
        <f>'Discrete Solution'!EF49</f>
        <v>1.8168966805168676E-2</v>
      </c>
      <c r="EG49" s="315">
        <f>'Discrete Solution'!EG49</f>
        <v>1.7194892338499641</v>
      </c>
      <c r="EH49" s="226" t="str">
        <f>$B49</f>
        <v>Peatland Protection</v>
      </c>
      <c r="EI49" s="313">
        <f>'Discrete Solution'!EI49</f>
        <v>0</v>
      </c>
      <c r="EJ49" s="315">
        <f>'Discrete Solution'!EJ49</f>
        <v>0</v>
      </c>
      <c r="EK49" s="313">
        <f>'Discrete Solution'!EK49</f>
        <v>1.8168966805168676E-2</v>
      </c>
      <c r="EL49" s="313">
        <f>'Discrete Solution'!EL49</f>
        <v>1.8168966805168676E-2</v>
      </c>
      <c r="EM49" s="315">
        <f>'Discrete Solution'!EM49</f>
        <v>0.34865880285989226</v>
      </c>
      <c r="EN49" s="226" t="str">
        <f>$B49</f>
        <v>Peatland Protection</v>
      </c>
      <c r="EO49" s="313">
        <f>'Discrete Solution'!EO49</f>
        <v>0</v>
      </c>
      <c r="EP49" s="315">
        <f>'Discrete Solution'!EP49</f>
        <v>0</v>
      </c>
      <c r="EQ49" s="313">
        <f>'Discrete Solution'!EQ49</f>
        <v>1.8168966805168676E-2</v>
      </c>
      <c r="ER49" s="313">
        <f>'Discrete Solution'!ER49</f>
        <v>1.8168966805168676E-2</v>
      </c>
      <c r="ES49" s="315">
        <f>'Discrete Solution'!ES49</f>
        <v>0.61975690275973938</v>
      </c>
      <c r="ET49" s="226" t="str">
        <f>$B49</f>
        <v>Peatland Protection</v>
      </c>
      <c r="EU49" s="313"/>
      <c r="EV49" s="315"/>
      <c r="EW49" s="313"/>
      <c r="EX49" s="313"/>
      <c r="EY49" s="315"/>
      <c r="EZ49" s="226" t="str">
        <f>$B49</f>
        <v>Peatland Protection</v>
      </c>
      <c r="FA49" s="313"/>
      <c r="FB49" s="315"/>
      <c r="FC49" s="313"/>
      <c r="FD49" s="313"/>
      <c r="FE49" s="315"/>
      <c r="FF49" s="226" t="str">
        <f>$B49</f>
        <v>Peatland Protection</v>
      </c>
      <c r="FG49" s="313"/>
      <c r="FH49" s="315"/>
      <c r="FI49" s="313"/>
      <c r="FJ49" s="313"/>
      <c r="FK49" s="315"/>
      <c r="FL49" s="226" t="str">
        <f>$B49</f>
        <v>Peatland Protection</v>
      </c>
      <c r="FM49" s="313"/>
      <c r="FN49" s="315"/>
      <c r="FO49" s="313"/>
      <c r="FP49" s="313"/>
      <c r="FQ49" s="315"/>
      <c r="FR49" s="176">
        <f t="shared" ref="FR49:FR77" si="37">SUM(ED49+EJ49+EP49+EV49+FB49+FH49+FN49)+SUM(EG49+EM49+ES49+EY49+FE49+FK49+FQ49)</f>
        <v>2.687904939469596</v>
      </c>
      <c r="FS49" s="34"/>
      <c r="FT49" s="34"/>
      <c r="FU49" s="34"/>
      <c r="FV49" s="33"/>
      <c r="FW49" s="37"/>
    </row>
    <row r="50" spans="1:179" ht="12.6" customHeight="1">
      <c r="A50" s="809"/>
      <c r="B50" s="222" t="s">
        <v>550</v>
      </c>
      <c r="C50" s="226" t="str">
        <f>$B50</f>
        <v>Mangrove Protection</v>
      </c>
      <c r="D50" s="313">
        <f>'Discrete Solution'!D50</f>
        <v>4.0932410566798397E-3</v>
      </c>
      <c r="E50" s="54">
        <f>'Discrete Solution'!E50</f>
        <v>0.82353030590233223</v>
      </c>
      <c r="F50" s="313">
        <f>'Discrete Solution'!F50</f>
        <v>4.3108561108251122E-3</v>
      </c>
      <c r="G50" s="55">
        <f>'Discrete Solution'!G50</f>
        <v>8.4040971675049519E-3</v>
      </c>
      <c r="H50" s="56">
        <f>'Discrete Solution'!H50</f>
        <v>0.86731287077638186</v>
      </c>
      <c r="I50" s="226" t="str">
        <f>$B50</f>
        <v>Mangrove Protection</v>
      </c>
      <c r="J50" s="313">
        <f>'Discrete Solution'!J50</f>
        <v>4.0932410566798397E-3</v>
      </c>
      <c r="K50" s="54">
        <f>'Discrete Solution'!K50</f>
        <v>0.14007820368395887</v>
      </c>
      <c r="L50" s="313">
        <f>'Discrete Solution'!L50</f>
        <v>4.3108561108251122E-3</v>
      </c>
      <c r="M50" s="55">
        <f>'Discrete Solution'!M50</f>
        <v>8.4040971675049519E-3</v>
      </c>
      <c r="N50" s="56">
        <f>'Discrete Solution'!N50</f>
        <v>0.14752538928997425</v>
      </c>
      <c r="O50" s="226" t="str">
        <f>$B50</f>
        <v>Mangrove Protection</v>
      </c>
      <c r="P50" s="313">
        <f>'Discrete Solution'!P50</f>
        <v>4.0932410566798397E-3</v>
      </c>
      <c r="Q50" s="54">
        <f>'Discrete Solution'!Q50</f>
        <v>0.55162180791631177</v>
      </c>
      <c r="R50" s="313">
        <f>'Discrete Solution'!R50</f>
        <v>4.3108561108251122E-3</v>
      </c>
      <c r="S50" s="55">
        <f>'Discrete Solution'!S50</f>
        <v>8.4040971675049519E-3</v>
      </c>
      <c r="T50" s="56">
        <f>'Discrete Solution'!T50</f>
        <v>0.58094849743573884</v>
      </c>
      <c r="U50" s="226" t="str">
        <f>$B50</f>
        <v>Mangrove Protection</v>
      </c>
      <c r="V50" s="313"/>
      <c r="W50" s="315"/>
      <c r="X50" s="313"/>
      <c r="Y50" s="313"/>
      <c r="Z50" s="315"/>
      <c r="AA50" s="226" t="str">
        <f>$B50</f>
        <v>Mangrove Protection</v>
      </c>
      <c r="AB50" s="313"/>
      <c r="AC50" s="315"/>
      <c r="AD50" s="313"/>
      <c r="AE50" s="313"/>
      <c r="AF50" s="315"/>
      <c r="AG50" s="226" t="str">
        <f>$B50</f>
        <v>Mangrove Protection</v>
      </c>
      <c r="AH50" s="313"/>
      <c r="AI50" s="315"/>
      <c r="AJ50" s="313"/>
      <c r="AK50" s="313"/>
      <c r="AL50" s="315"/>
      <c r="AM50" s="226" t="str">
        <f>$B50</f>
        <v>Mangrove Protection</v>
      </c>
      <c r="AN50" s="313"/>
      <c r="AO50" s="315"/>
      <c r="AP50" s="313"/>
      <c r="AQ50" s="313"/>
      <c r="AR50" s="315"/>
      <c r="AS50" s="176">
        <f t="shared" ref="AS50:AS77" si="38">SUM(E50+K50+Q50+W50+AC50+AI50+AO50)+SUM(H50+N50+T50+Z50+AF50+AL50+AR50)</f>
        <v>3.1110170750046979</v>
      </c>
      <c r="AT50" s="226" t="str">
        <f>$B50</f>
        <v>Mangrove Protection</v>
      </c>
      <c r="AU50" s="313"/>
      <c r="AV50" s="315"/>
      <c r="AW50" s="313"/>
      <c r="AX50" s="313"/>
      <c r="AY50" s="315"/>
      <c r="AZ50" s="226" t="str">
        <f>$B50</f>
        <v>Mangrove Protection</v>
      </c>
      <c r="BA50" s="313"/>
      <c r="BB50" s="315"/>
      <c r="BC50" s="313"/>
      <c r="BD50" s="313"/>
      <c r="BE50" s="315"/>
      <c r="BF50" s="226" t="str">
        <f>$B50</f>
        <v>Mangrove Protection</v>
      </c>
      <c r="BG50" s="313"/>
      <c r="BH50" s="315"/>
      <c r="BI50" s="313"/>
      <c r="BJ50" s="313"/>
      <c r="BK50" s="315"/>
      <c r="BL50" s="226" t="str">
        <f>$B50</f>
        <v>Mangrove Protection</v>
      </c>
      <c r="BM50" s="313"/>
      <c r="BN50" s="315"/>
      <c r="BO50" s="313"/>
      <c r="BP50" s="313"/>
      <c r="BQ50" s="315"/>
      <c r="BR50" s="226" t="str">
        <f>$B50</f>
        <v>Mangrove Protection</v>
      </c>
      <c r="BS50" s="313"/>
      <c r="BT50" s="315"/>
      <c r="BU50" s="313"/>
      <c r="BV50" s="313"/>
      <c r="BW50" s="315"/>
      <c r="BX50" s="226" t="str">
        <f>$B50</f>
        <v>Mangrove Protection</v>
      </c>
      <c r="BY50" s="313"/>
      <c r="BZ50" s="315"/>
      <c r="CA50" s="313"/>
      <c r="CB50" s="313"/>
      <c r="CC50" s="315"/>
      <c r="CD50" s="226" t="str">
        <f>$B50</f>
        <v>Mangrove Protection</v>
      </c>
      <c r="CE50" s="313"/>
      <c r="CF50" s="315"/>
      <c r="CG50" s="313"/>
      <c r="CH50" s="313"/>
      <c r="CI50" s="315"/>
      <c r="CJ50" s="176">
        <f t="shared" si="35"/>
        <v>0</v>
      </c>
      <c r="CK50" s="226" t="str">
        <f>$B50</f>
        <v>Mangrove Protection</v>
      </c>
      <c r="CL50" s="313"/>
      <c r="CM50" s="315"/>
      <c r="CN50" s="313"/>
      <c r="CO50" s="313"/>
      <c r="CP50" s="315"/>
      <c r="CQ50" s="226" t="str">
        <f>$B50</f>
        <v>Mangrove Protection</v>
      </c>
      <c r="CR50" s="313"/>
      <c r="CS50" s="315"/>
      <c r="CT50" s="313"/>
      <c r="CU50" s="313"/>
      <c r="CV50" s="315"/>
      <c r="CW50" s="226" t="str">
        <f>$B50</f>
        <v>Mangrove Protection</v>
      </c>
      <c r="CX50" s="313"/>
      <c r="CY50" s="315"/>
      <c r="CZ50" s="313"/>
      <c r="DA50" s="313"/>
      <c r="DB50" s="315"/>
      <c r="DC50" s="226" t="str">
        <f>$B50</f>
        <v>Mangrove Protection</v>
      </c>
      <c r="DD50" s="313"/>
      <c r="DE50" s="315"/>
      <c r="DF50" s="313"/>
      <c r="DG50" s="313"/>
      <c r="DH50" s="315"/>
      <c r="DI50" s="226" t="str">
        <f>$B50</f>
        <v>Mangrove Protection</v>
      </c>
      <c r="DJ50" s="313"/>
      <c r="DK50" s="315"/>
      <c r="DL50" s="313"/>
      <c r="DM50" s="313"/>
      <c r="DN50" s="315"/>
      <c r="DO50" s="226" t="str">
        <f>$B50</f>
        <v>Mangrove Protection</v>
      </c>
      <c r="DP50" s="313"/>
      <c r="DQ50" s="315"/>
      <c r="DR50" s="313"/>
      <c r="DS50" s="313"/>
      <c r="DT50" s="315"/>
      <c r="DU50" s="226" t="str">
        <f>$B50</f>
        <v>Mangrove Protection</v>
      </c>
      <c r="DV50" s="313"/>
      <c r="DW50" s="315"/>
      <c r="DX50" s="313"/>
      <c r="DY50" s="313"/>
      <c r="DZ50" s="315"/>
      <c r="EA50" s="176">
        <f t="shared" si="36"/>
        <v>0</v>
      </c>
      <c r="EB50" s="226" t="str">
        <f>$B50</f>
        <v>Mangrove Protection</v>
      </c>
      <c r="EC50" s="313"/>
      <c r="ED50" s="315"/>
      <c r="EE50" s="313"/>
      <c r="EF50" s="313"/>
      <c r="EG50" s="315"/>
      <c r="EH50" s="226" t="str">
        <f>$B50</f>
        <v>Mangrove Protection</v>
      </c>
      <c r="EI50" s="313"/>
      <c r="EJ50" s="315"/>
      <c r="EK50" s="313"/>
      <c r="EL50" s="313"/>
      <c r="EM50" s="315"/>
      <c r="EN50" s="226" t="str">
        <f>$B50</f>
        <v>Mangrove Protection</v>
      </c>
      <c r="EO50" s="313"/>
      <c r="EP50" s="315"/>
      <c r="EQ50" s="313"/>
      <c r="ER50" s="313"/>
      <c r="ES50" s="315"/>
      <c r="ET50" s="226" t="str">
        <f>$B50</f>
        <v>Mangrove Protection</v>
      </c>
      <c r="EU50" s="313"/>
      <c r="EV50" s="315"/>
      <c r="EW50" s="313"/>
      <c r="EX50" s="313"/>
      <c r="EY50" s="315"/>
      <c r="EZ50" s="226" t="str">
        <f>$B50</f>
        <v>Mangrove Protection</v>
      </c>
      <c r="FA50" s="313"/>
      <c r="FB50" s="315"/>
      <c r="FC50" s="313"/>
      <c r="FD50" s="313"/>
      <c r="FE50" s="315"/>
      <c r="FF50" s="226" t="str">
        <f>$B50</f>
        <v>Mangrove Protection</v>
      </c>
      <c r="FG50" s="313"/>
      <c r="FH50" s="315"/>
      <c r="FI50" s="313"/>
      <c r="FJ50" s="313"/>
      <c r="FK50" s="315"/>
      <c r="FL50" s="226" t="str">
        <f>$B50</f>
        <v>Mangrove Protection</v>
      </c>
      <c r="FM50" s="313"/>
      <c r="FN50" s="315"/>
      <c r="FO50" s="313"/>
      <c r="FP50" s="313"/>
      <c r="FQ50" s="315"/>
      <c r="FR50" s="176">
        <f t="shared" si="37"/>
        <v>0</v>
      </c>
      <c r="FS50" s="34"/>
      <c r="FT50" s="34"/>
      <c r="FU50" s="34"/>
      <c r="FV50" s="33"/>
      <c r="FW50" s="37"/>
    </row>
    <row r="51" spans="1:179" ht="12.6" customHeight="1">
      <c r="A51" s="809"/>
      <c r="B51" s="222" t="s">
        <v>79</v>
      </c>
      <c r="C51" s="230" t="str">
        <f t="shared" ref="C51:C76" si="39">$B51</f>
        <v>IP Forest Management</v>
      </c>
      <c r="D51" s="313">
        <f>'Discrete Solution'!D51</f>
        <v>0.28506196803751721</v>
      </c>
      <c r="E51" s="54">
        <f>'Discrete Solution'!E51</f>
        <v>57.352393003083122</v>
      </c>
      <c r="F51" s="313">
        <f>'Discrete Solution'!F51</f>
        <v>0.26558441917030323</v>
      </c>
      <c r="G51" s="55">
        <f>'Discrete Solution'!G51</f>
        <v>0.55064638720782044</v>
      </c>
      <c r="H51" s="56">
        <f>'Discrete Solution'!H51</f>
        <v>53.433651948077873</v>
      </c>
      <c r="I51" s="226" t="str">
        <f t="shared" ref="I51:I77" si="40">$B51</f>
        <v>IP Forest Management</v>
      </c>
      <c r="J51" s="313">
        <f>'Discrete Solution'!J51</f>
        <v>0.28506196803751721</v>
      </c>
      <c r="K51" s="54">
        <f>'Discrete Solution'!K51</f>
        <v>9.755342494707314</v>
      </c>
      <c r="L51" s="313">
        <f>'Discrete Solution'!L51</f>
        <v>0.26558441917030323</v>
      </c>
      <c r="M51" s="55">
        <f>'Discrete Solution'!M51</f>
        <v>0.55064638720782044</v>
      </c>
      <c r="N51" s="56">
        <f>'Discrete Solution'!N51</f>
        <v>9.0887851090792768</v>
      </c>
      <c r="O51" s="226" t="str">
        <f t="shared" ref="O51:O77" si="41">$B51</f>
        <v>IP Forest Management</v>
      </c>
      <c r="P51" s="313">
        <f>'Discrete Solution'!P51</f>
        <v>0.28506196803751721</v>
      </c>
      <c r="Q51" s="54">
        <f>'Discrete Solution'!Q51</f>
        <v>38.416109874697867</v>
      </c>
      <c r="R51" s="313">
        <f>'Discrete Solution'!R51</f>
        <v>0.26558441917030323</v>
      </c>
      <c r="S51" s="55">
        <f>'Discrete Solution'!S51</f>
        <v>0.55064638720782044</v>
      </c>
      <c r="T51" s="56">
        <f>'Discrete Solution'!T51</f>
        <v>35.791236193638412</v>
      </c>
      <c r="U51" s="226" t="str">
        <f t="shared" ref="U51:U77" si="42">$B51</f>
        <v>IP Forest Management</v>
      </c>
      <c r="V51" s="313"/>
      <c r="W51" s="315"/>
      <c r="X51" s="313"/>
      <c r="Y51" s="313"/>
      <c r="Z51" s="315"/>
      <c r="AA51" s="226" t="str">
        <f t="shared" ref="AA51:AA77" si="43">$B51</f>
        <v>IP Forest Management</v>
      </c>
      <c r="AB51" s="313"/>
      <c r="AC51" s="315"/>
      <c r="AD51" s="313"/>
      <c r="AE51" s="313"/>
      <c r="AF51" s="315"/>
      <c r="AG51" s="226" t="str">
        <f t="shared" ref="AG51:AG77" si="44">$B51</f>
        <v>IP Forest Management</v>
      </c>
      <c r="AH51" s="313"/>
      <c r="AI51" s="315"/>
      <c r="AJ51" s="313"/>
      <c r="AK51" s="313"/>
      <c r="AL51" s="315"/>
      <c r="AM51" s="226" t="str">
        <f t="shared" ref="AM51:AM77" si="45">$B51</f>
        <v>IP Forest Management</v>
      </c>
      <c r="AN51" s="313"/>
      <c r="AO51" s="315"/>
      <c r="AP51" s="313"/>
      <c r="AQ51" s="313"/>
      <c r="AR51" s="315"/>
      <c r="AS51" s="176">
        <f t="shared" si="38"/>
        <v>203.83751862328387</v>
      </c>
      <c r="AT51" s="226" t="str">
        <f t="shared" ref="AT51:AT77" si="46">$B51</f>
        <v>IP Forest Management</v>
      </c>
      <c r="AU51" s="313"/>
      <c r="AV51" s="315"/>
      <c r="AW51" s="313"/>
      <c r="AX51" s="313"/>
      <c r="AY51" s="315"/>
      <c r="AZ51" s="226" t="str">
        <f t="shared" ref="AZ51:AZ77" si="47">$B51</f>
        <v>IP Forest Management</v>
      </c>
      <c r="BA51" s="313"/>
      <c r="BB51" s="315"/>
      <c r="BC51" s="313"/>
      <c r="BD51" s="313"/>
      <c r="BE51" s="315"/>
      <c r="BF51" s="226" t="str">
        <f t="shared" ref="BF51:BF77" si="48">$B51</f>
        <v>IP Forest Management</v>
      </c>
      <c r="BG51" s="313"/>
      <c r="BH51" s="315"/>
      <c r="BI51" s="313"/>
      <c r="BJ51" s="313"/>
      <c r="BK51" s="315"/>
      <c r="BL51" s="226" t="str">
        <f t="shared" ref="BL51:BL77" si="49">$B51</f>
        <v>IP Forest Management</v>
      </c>
      <c r="BM51" s="313"/>
      <c r="BN51" s="315"/>
      <c r="BO51" s="313"/>
      <c r="BP51" s="313"/>
      <c r="BQ51" s="315"/>
      <c r="BR51" s="226" t="str">
        <f t="shared" ref="BR51:BR77" si="50">$B51</f>
        <v>IP Forest Management</v>
      </c>
      <c r="BS51" s="313"/>
      <c r="BT51" s="315"/>
      <c r="BU51" s="313"/>
      <c r="BV51" s="313"/>
      <c r="BW51" s="315"/>
      <c r="BX51" s="226" t="str">
        <f t="shared" ref="BX51:BX77" si="51">$B51</f>
        <v>IP Forest Management</v>
      </c>
      <c r="BY51" s="313"/>
      <c r="BZ51" s="315"/>
      <c r="CA51" s="313"/>
      <c r="CB51" s="313"/>
      <c r="CC51" s="315"/>
      <c r="CD51" s="226" t="str">
        <f t="shared" ref="CD51:CD77" si="52">$B51</f>
        <v>IP Forest Management</v>
      </c>
      <c r="CE51" s="313"/>
      <c r="CF51" s="315"/>
      <c r="CG51" s="313"/>
      <c r="CH51" s="313"/>
      <c r="CI51" s="315"/>
      <c r="CJ51" s="176">
        <f t="shared" si="35"/>
        <v>0</v>
      </c>
      <c r="CK51" s="226" t="str">
        <f t="shared" ref="CK51:CK77" si="53">$B51</f>
        <v>IP Forest Management</v>
      </c>
      <c r="CL51" s="313"/>
      <c r="CM51" s="315"/>
      <c r="CN51" s="313"/>
      <c r="CO51" s="313"/>
      <c r="CP51" s="315"/>
      <c r="CQ51" s="226" t="str">
        <f t="shared" ref="CQ51:CQ77" si="54">$B51</f>
        <v>IP Forest Management</v>
      </c>
      <c r="CR51" s="313"/>
      <c r="CS51" s="315"/>
      <c r="CT51" s="313"/>
      <c r="CU51" s="313"/>
      <c r="CV51" s="315"/>
      <c r="CW51" s="226" t="str">
        <f t="shared" ref="CW51:CW77" si="55">$B51</f>
        <v>IP Forest Management</v>
      </c>
      <c r="CX51" s="313"/>
      <c r="CY51" s="315"/>
      <c r="CZ51" s="313"/>
      <c r="DA51" s="313"/>
      <c r="DB51" s="315"/>
      <c r="DC51" s="226" t="str">
        <f t="shared" ref="DC51:DC77" si="56">$B51</f>
        <v>IP Forest Management</v>
      </c>
      <c r="DD51" s="313"/>
      <c r="DE51" s="315"/>
      <c r="DF51" s="313"/>
      <c r="DG51" s="313"/>
      <c r="DH51" s="315"/>
      <c r="DI51" s="226" t="str">
        <f t="shared" ref="DI51:DI77" si="57">$B51</f>
        <v>IP Forest Management</v>
      </c>
      <c r="DJ51" s="313"/>
      <c r="DK51" s="315"/>
      <c r="DL51" s="313"/>
      <c r="DM51" s="313"/>
      <c r="DN51" s="315"/>
      <c r="DO51" s="226" t="str">
        <f t="shared" ref="DO51:DO77" si="58">$B51</f>
        <v>IP Forest Management</v>
      </c>
      <c r="DP51" s="313"/>
      <c r="DQ51" s="315"/>
      <c r="DR51" s="313"/>
      <c r="DS51" s="313"/>
      <c r="DT51" s="315"/>
      <c r="DU51" s="226" t="str">
        <f t="shared" ref="DU51:DU77" si="59">$B51</f>
        <v>IP Forest Management</v>
      </c>
      <c r="DV51" s="313"/>
      <c r="DW51" s="315"/>
      <c r="DX51" s="313"/>
      <c r="DY51" s="313"/>
      <c r="DZ51" s="315"/>
      <c r="EA51" s="176">
        <f t="shared" si="36"/>
        <v>0</v>
      </c>
      <c r="EB51" s="226" t="str">
        <f t="shared" ref="EB51:EB77" si="60">$B51</f>
        <v>IP Forest Management</v>
      </c>
      <c r="EC51" s="313"/>
      <c r="ED51" s="315"/>
      <c r="EE51" s="313"/>
      <c r="EF51" s="313"/>
      <c r="EG51" s="315"/>
      <c r="EH51" s="226" t="str">
        <f t="shared" ref="EH51:EH77" si="61">$B51</f>
        <v>IP Forest Management</v>
      </c>
      <c r="EI51" s="313"/>
      <c r="EJ51" s="315"/>
      <c r="EK51" s="313"/>
      <c r="EL51" s="313"/>
      <c r="EM51" s="315"/>
      <c r="EN51" s="226" t="str">
        <f t="shared" ref="EN51:EN77" si="62">$B51</f>
        <v>IP Forest Management</v>
      </c>
      <c r="EO51" s="313"/>
      <c r="EP51" s="315"/>
      <c r="EQ51" s="313"/>
      <c r="ER51" s="313"/>
      <c r="ES51" s="315"/>
      <c r="ET51" s="226" t="str">
        <f t="shared" ref="ET51:ET77" si="63">$B51</f>
        <v>IP Forest Management</v>
      </c>
      <c r="EU51" s="313"/>
      <c r="EV51" s="315"/>
      <c r="EW51" s="313"/>
      <c r="EX51" s="313"/>
      <c r="EY51" s="315"/>
      <c r="EZ51" s="226" t="str">
        <f t="shared" ref="EZ51:EZ77" si="64">$B51</f>
        <v>IP Forest Management</v>
      </c>
      <c r="FA51" s="313"/>
      <c r="FB51" s="315"/>
      <c r="FC51" s="313"/>
      <c r="FD51" s="313"/>
      <c r="FE51" s="315"/>
      <c r="FF51" s="226" t="str">
        <f t="shared" ref="FF51:FF77" si="65">$B51</f>
        <v>IP Forest Management</v>
      </c>
      <c r="FG51" s="313"/>
      <c r="FH51" s="315"/>
      <c r="FI51" s="313"/>
      <c r="FJ51" s="313"/>
      <c r="FK51" s="315"/>
      <c r="FL51" s="226" t="str">
        <f t="shared" ref="FL51:FL77" si="66">$B51</f>
        <v>IP Forest Management</v>
      </c>
      <c r="FM51" s="313"/>
      <c r="FN51" s="315"/>
      <c r="FO51" s="313"/>
      <c r="FP51" s="313"/>
      <c r="FQ51" s="315"/>
      <c r="FR51" s="176">
        <f t="shared" si="37"/>
        <v>0</v>
      </c>
      <c r="FS51" s="34"/>
      <c r="FT51" s="34"/>
      <c r="FU51" s="34"/>
      <c r="FV51" s="33"/>
      <c r="FW51" s="37"/>
    </row>
    <row r="52" spans="1:179" ht="12.6" customHeight="1">
      <c r="A52" s="810" t="s">
        <v>677</v>
      </c>
      <c r="B52" s="222" t="s">
        <v>80</v>
      </c>
      <c r="C52" s="229" t="str">
        <f t="shared" ref="C52:C61" si="67">$B52</f>
        <v>Forest Protection</v>
      </c>
      <c r="D52" s="313">
        <f>'Discrete Solution'!D52</f>
        <v>0.32239152753979694</v>
      </c>
      <c r="E52" s="54">
        <f>'Discrete Solution'!E52</f>
        <v>64.862828653078182</v>
      </c>
      <c r="F52" s="313">
        <v>0</v>
      </c>
      <c r="G52" s="55">
        <f>'Discrete Solution'!G52</f>
        <v>0.41279133242573479</v>
      </c>
      <c r="H52" s="56">
        <f>'Discrete Solution'!H52</f>
        <v>18.187782722870935</v>
      </c>
      <c r="I52" s="226" t="str">
        <f t="shared" si="40"/>
        <v>Forest Protection</v>
      </c>
      <c r="J52" s="313">
        <f>'Discrete Solution'!J52</f>
        <v>0.32239152753979694</v>
      </c>
      <c r="K52" s="54">
        <f>'Discrete Solution'!K52</f>
        <v>11.032828371298775</v>
      </c>
      <c r="L52" s="313">
        <v>0</v>
      </c>
      <c r="M52" s="55">
        <f>'Discrete Solution'!M52</f>
        <v>0.41279133242573479</v>
      </c>
      <c r="N52" s="56">
        <f>'Discrete Solution'!N52</f>
        <v>3.0936468452395394</v>
      </c>
      <c r="O52" s="226" t="str">
        <f t="shared" si="41"/>
        <v>Forest Protection</v>
      </c>
      <c r="P52" s="313">
        <f>'Discrete Solution'!P52</f>
        <v>0.32239152753979694</v>
      </c>
      <c r="Q52" s="54">
        <f>'Discrete Solution'!Q52</f>
        <v>43.446793095214019</v>
      </c>
      <c r="R52" s="313">
        <v>0</v>
      </c>
      <c r="S52" s="55">
        <f>'Discrete Solution'!S52</f>
        <v>0.41279133242573479</v>
      </c>
      <c r="T52" s="56">
        <f>'Discrete Solution'!T52</f>
        <v>12.182645272035654</v>
      </c>
      <c r="U52" s="226" t="str">
        <f t="shared" si="42"/>
        <v>Forest Protection</v>
      </c>
      <c r="V52" s="313"/>
      <c r="W52" s="315"/>
      <c r="X52" s="313"/>
      <c r="Y52" s="313"/>
      <c r="Z52" s="315"/>
      <c r="AA52" s="226" t="str">
        <f t="shared" si="43"/>
        <v>Forest Protection</v>
      </c>
      <c r="AB52" s="313"/>
      <c r="AC52" s="315"/>
      <c r="AD52" s="313"/>
      <c r="AE52" s="313"/>
      <c r="AF52" s="315"/>
      <c r="AG52" s="226" t="str">
        <f t="shared" si="44"/>
        <v>Forest Protection</v>
      </c>
      <c r="AH52" s="313"/>
      <c r="AI52" s="315"/>
      <c r="AJ52" s="313"/>
      <c r="AK52" s="313"/>
      <c r="AL52" s="315"/>
      <c r="AM52" s="226" t="str">
        <f t="shared" si="45"/>
        <v>Forest Protection</v>
      </c>
      <c r="AN52" s="313"/>
      <c r="AO52" s="315"/>
      <c r="AP52" s="313"/>
      <c r="AQ52" s="313"/>
      <c r="AR52" s="315"/>
      <c r="AS52" s="176">
        <f t="shared" si="38"/>
        <v>152.80652495973709</v>
      </c>
      <c r="AT52" s="226" t="str">
        <f t="shared" si="46"/>
        <v>Forest Protection</v>
      </c>
      <c r="AU52" s="313"/>
      <c r="AV52" s="315"/>
      <c r="AW52" s="313"/>
      <c r="AX52" s="313"/>
      <c r="AY52" s="315"/>
      <c r="AZ52" s="226" t="str">
        <f t="shared" si="47"/>
        <v>Forest Protection</v>
      </c>
      <c r="BA52" s="313"/>
      <c r="BB52" s="315"/>
      <c r="BC52" s="313"/>
      <c r="BD52" s="313"/>
      <c r="BE52" s="315"/>
      <c r="BF52" s="226" t="str">
        <f t="shared" si="48"/>
        <v>Forest Protection</v>
      </c>
      <c r="BG52" s="313"/>
      <c r="BH52" s="315"/>
      <c r="BI52" s="313"/>
      <c r="BJ52" s="313"/>
      <c r="BK52" s="315"/>
      <c r="BL52" s="226" t="str">
        <f t="shared" si="49"/>
        <v>Forest Protection</v>
      </c>
      <c r="BM52" s="313"/>
      <c r="BN52" s="315"/>
      <c r="BO52" s="313"/>
      <c r="BP52" s="313"/>
      <c r="BQ52" s="315"/>
      <c r="BR52" s="226" t="str">
        <f t="shared" si="50"/>
        <v>Forest Protection</v>
      </c>
      <c r="BS52" s="313"/>
      <c r="BT52" s="315"/>
      <c r="BU52" s="313"/>
      <c r="BV52" s="313"/>
      <c r="BW52" s="315"/>
      <c r="BX52" s="226" t="str">
        <f t="shared" si="51"/>
        <v>Forest Protection</v>
      </c>
      <c r="BY52" s="313"/>
      <c r="BZ52" s="315"/>
      <c r="CA52" s="313"/>
      <c r="CB52" s="313"/>
      <c r="CC52" s="315"/>
      <c r="CD52" s="226" t="str">
        <f t="shared" si="52"/>
        <v>Forest Protection</v>
      </c>
      <c r="CE52" s="313"/>
      <c r="CF52" s="315"/>
      <c r="CG52" s="313"/>
      <c r="CH52" s="313"/>
      <c r="CI52" s="315"/>
      <c r="CJ52" s="176">
        <f t="shared" si="35"/>
        <v>0</v>
      </c>
      <c r="CK52" s="226" t="str">
        <f t="shared" si="53"/>
        <v>Forest Protection</v>
      </c>
      <c r="CL52" s="313"/>
      <c r="CM52" s="315"/>
      <c r="CN52" s="313"/>
      <c r="CO52" s="313"/>
      <c r="CP52" s="315"/>
      <c r="CQ52" s="226" t="str">
        <f t="shared" si="54"/>
        <v>Forest Protection</v>
      </c>
      <c r="CR52" s="313"/>
      <c r="CS52" s="315"/>
      <c r="CT52" s="313"/>
      <c r="CU52" s="313"/>
      <c r="CV52" s="315"/>
      <c r="CW52" s="226" t="str">
        <f t="shared" si="55"/>
        <v>Forest Protection</v>
      </c>
      <c r="CX52" s="313"/>
      <c r="CY52" s="315"/>
      <c r="CZ52" s="313"/>
      <c r="DA52" s="313"/>
      <c r="DB52" s="315"/>
      <c r="DC52" s="226" t="str">
        <f t="shared" si="56"/>
        <v>Forest Protection</v>
      </c>
      <c r="DD52" s="313"/>
      <c r="DE52" s="315"/>
      <c r="DF52" s="313"/>
      <c r="DG52" s="313"/>
      <c r="DH52" s="315"/>
      <c r="DI52" s="226" t="str">
        <f t="shared" si="57"/>
        <v>Forest Protection</v>
      </c>
      <c r="DJ52" s="313"/>
      <c r="DK52" s="315"/>
      <c r="DL52" s="313"/>
      <c r="DM52" s="313"/>
      <c r="DN52" s="315"/>
      <c r="DO52" s="226" t="str">
        <f t="shared" si="58"/>
        <v>Forest Protection</v>
      </c>
      <c r="DP52" s="313"/>
      <c r="DQ52" s="315"/>
      <c r="DR52" s="313"/>
      <c r="DS52" s="313"/>
      <c r="DT52" s="315"/>
      <c r="DU52" s="226" t="str">
        <f t="shared" si="59"/>
        <v>Forest Protection</v>
      </c>
      <c r="DV52" s="313"/>
      <c r="DW52" s="315"/>
      <c r="DX52" s="313"/>
      <c r="DY52" s="313"/>
      <c r="DZ52" s="315"/>
      <c r="EA52" s="176">
        <f t="shared" si="36"/>
        <v>0</v>
      </c>
      <c r="EB52" s="226" t="str">
        <f t="shared" si="60"/>
        <v>Forest Protection</v>
      </c>
      <c r="EC52" s="313"/>
      <c r="ED52" s="315"/>
      <c r="EE52" s="313"/>
      <c r="EF52" s="313"/>
      <c r="EG52" s="315"/>
      <c r="EH52" s="226" t="str">
        <f t="shared" si="61"/>
        <v>Forest Protection</v>
      </c>
      <c r="EI52" s="313"/>
      <c r="EJ52" s="315"/>
      <c r="EK52" s="313"/>
      <c r="EL52" s="313"/>
      <c r="EM52" s="315"/>
      <c r="EN52" s="226" t="str">
        <f t="shared" si="62"/>
        <v>Forest Protection</v>
      </c>
      <c r="EO52" s="313"/>
      <c r="EP52" s="315"/>
      <c r="EQ52" s="313"/>
      <c r="ER52" s="313"/>
      <c r="ES52" s="315"/>
      <c r="ET52" s="226" t="str">
        <f t="shared" si="63"/>
        <v>Forest Protection</v>
      </c>
      <c r="EU52" s="313"/>
      <c r="EV52" s="315"/>
      <c r="EW52" s="313"/>
      <c r="EX52" s="313"/>
      <c r="EY52" s="315"/>
      <c r="EZ52" s="226" t="str">
        <f t="shared" si="64"/>
        <v>Forest Protection</v>
      </c>
      <c r="FA52" s="313"/>
      <c r="FB52" s="315"/>
      <c r="FC52" s="313"/>
      <c r="FD52" s="313"/>
      <c r="FE52" s="315"/>
      <c r="FF52" s="226" t="str">
        <f t="shared" si="65"/>
        <v>Forest Protection</v>
      </c>
      <c r="FG52" s="313"/>
      <c r="FH52" s="315"/>
      <c r="FI52" s="313"/>
      <c r="FJ52" s="313"/>
      <c r="FK52" s="315"/>
      <c r="FL52" s="226" t="str">
        <f t="shared" si="66"/>
        <v>Forest Protection</v>
      </c>
      <c r="FM52" s="313"/>
      <c r="FN52" s="315"/>
      <c r="FO52" s="313"/>
      <c r="FP52" s="313"/>
      <c r="FQ52" s="315"/>
      <c r="FR52" s="176">
        <f t="shared" si="37"/>
        <v>0</v>
      </c>
      <c r="FS52" s="32"/>
      <c r="FT52" s="34"/>
      <c r="FU52" s="34"/>
      <c r="FV52" s="35"/>
      <c r="FW52" s="36"/>
    </row>
    <row r="53" spans="1:179" ht="12.6" customHeight="1">
      <c r="A53" s="809"/>
      <c r="B53" s="195" t="s">
        <v>548</v>
      </c>
      <c r="C53" s="226" t="str">
        <f t="shared" si="67"/>
        <v>Sustainable Forest Management</v>
      </c>
      <c r="D53" s="313"/>
      <c r="E53" s="54"/>
      <c r="F53" s="313"/>
      <c r="G53" s="55"/>
      <c r="H53" s="56"/>
      <c r="I53" s="226" t="str">
        <f t="shared" si="40"/>
        <v>Sustainable Forest Management</v>
      </c>
      <c r="J53" s="313"/>
      <c r="K53" s="54"/>
      <c r="L53" s="313"/>
      <c r="M53" s="55"/>
      <c r="N53" s="56"/>
      <c r="O53" s="226" t="str">
        <f t="shared" si="41"/>
        <v>Sustainable Forest Management</v>
      </c>
      <c r="P53" s="313"/>
      <c r="Q53" s="54"/>
      <c r="R53" s="313"/>
      <c r="S53" s="55"/>
      <c r="T53" s="56"/>
      <c r="U53" s="226" t="str">
        <f t="shared" si="42"/>
        <v>Sustainable Forest Management</v>
      </c>
      <c r="V53" s="313"/>
      <c r="W53" s="315"/>
      <c r="X53" s="313"/>
      <c r="Y53" s="313"/>
      <c r="Z53" s="315"/>
      <c r="AA53" s="226" t="str">
        <f t="shared" si="43"/>
        <v>Sustainable Forest Management</v>
      </c>
      <c r="AB53" s="313"/>
      <c r="AC53" s="315"/>
      <c r="AD53" s="313"/>
      <c r="AE53" s="313"/>
      <c r="AF53" s="315"/>
      <c r="AG53" s="226" t="str">
        <f t="shared" si="44"/>
        <v>Sustainable Forest Management</v>
      </c>
      <c r="AH53" s="313"/>
      <c r="AI53" s="315"/>
      <c r="AJ53" s="313"/>
      <c r="AK53" s="313"/>
      <c r="AL53" s="315"/>
      <c r="AM53" s="226" t="str">
        <f t="shared" si="45"/>
        <v>Sustainable Forest Management</v>
      </c>
      <c r="AN53" s="313"/>
      <c r="AO53" s="315"/>
      <c r="AP53" s="313"/>
      <c r="AQ53" s="313"/>
      <c r="AR53" s="315"/>
      <c r="AS53" s="176">
        <f t="shared" si="38"/>
        <v>0</v>
      </c>
      <c r="AT53" s="226" t="str">
        <f t="shared" si="46"/>
        <v>Sustainable Forest Management</v>
      </c>
      <c r="AU53" s="313"/>
      <c r="AV53" s="315"/>
      <c r="AW53" s="313"/>
      <c r="AX53" s="313"/>
      <c r="AY53" s="315"/>
      <c r="AZ53" s="226" t="str">
        <f t="shared" si="47"/>
        <v>Sustainable Forest Management</v>
      </c>
      <c r="BA53" s="313"/>
      <c r="BB53" s="315"/>
      <c r="BC53" s="313"/>
      <c r="BD53" s="313"/>
      <c r="BE53" s="315"/>
      <c r="BF53" s="226" t="str">
        <f t="shared" si="48"/>
        <v>Sustainable Forest Management</v>
      </c>
      <c r="BG53" s="313"/>
      <c r="BH53" s="315"/>
      <c r="BI53" s="313"/>
      <c r="BJ53" s="313"/>
      <c r="BK53" s="315"/>
      <c r="BL53" s="226" t="str">
        <f t="shared" si="49"/>
        <v>Sustainable Forest Management</v>
      </c>
      <c r="BM53" s="313"/>
      <c r="BN53" s="315"/>
      <c r="BO53" s="313"/>
      <c r="BP53" s="313"/>
      <c r="BQ53" s="315"/>
      <c r="BR53" s="226" t="str">
        <f t="shared" si="50"/>
        <v>Sustainable Forest Management</v>
      </c>
      <c r="BS53" s="313"/>
      <c r="BT53" s="315"/>
      <c r="BU53" s="313"/>
      <c r="BV53" s="313"/>
      <c r="BW53" s="315"/>
      <c r="BX53" s="226" t="str">
        <f t="shared" si="51"/>
        <v>Sustainable Forest Management</v>
      </c>
      <c r="BY53" s="313"/>
      <c r="BZ53" s="315"/>
      <c r="CA53" s="313"/>
      <c r="CB53" s="313"/>
      <c r="CC53" s="315"/>
      <c r="CD53" s="226" t="str">
        <f t="shared" si="52"/>
        <v>Sustainable Forest Management</v>
      </c>
      <c r="CE53" s="313"/>
      <c r="CF53" s="315"/>
      <c r="CG53" s="313"/>
      <c r="CH53" s="313"/>
      <c r="CI53" s="315"/>
      <c r="CJ53" s="176">
        <f t="shared" si="35"/>
        <v>0</v>
      </c>
      <c r="CK53" s="226" t="str">
        <f t="shared" si="53"/>
        <v>Sustainable Forest Management</v>
      </c>
      <c r="CL53" s="313"/>
      <c r="CM53" s="315"/>
      <c r="CN53" s="313"/>
      <c r="CO53" s="313"/>
      <c r="CP53" s="315"/>
      <c r="CQ53" s="226" t="str">
        <f t="shared" si="54"/>
        <v>Sustainable Forest Management</v>
      </c>
      <c r="CR53" s="313"/>
      <c r="CS53" s="315"/>
      <c r="CT53" s="313"/>
      <c r="CU53" s="313"/>
      <c r="CV53" s="315"/>
      <c r="CW53" s="226" t="str">
        <f t="shared" si="55"/>
        <v>Sustainable Forest Management</v>
      </c>
      <c r="CX53" s="313"/>
      <c r="CY53" s="315"/>
      <c r="CZ53" s="313"/>
      <c r="DA53" s="313"/>
      <c r="DB53" s="315"/>
      <c r="DC53" s="226" t="str">
        <f t="shared" si="56"/>
        <v>Sustainable Forest Management</v>
      </c>
      <c r="DD53" s="313"/>
      <c r="DE53" s="315"/>
      <c r="DF53" s="313"/>
      <c r="DG53" s="313"/>
      <c r="DH53" s="315"/>
      <c r="DI53" s="226" t="str">
        <f t="shared" si="57"/>
        <v>Sustainable Forest Management</v>
      </c>
      <c r="DJ53" s="313"/>
      <c r="DK53" s="315"/>
      <c r="DL53" s="313"/>
      <c r="DM53" s="313"/>
      <c r="DN53" s="315"/>
      <c r="DO53" s="226" t="str">
        <f t="shared" si="58"/>
        <v>Sustainable Forest Management</v>
      </c>
      <c r="DP53" s="313"/>
      <c r="DQ53" s="315"/>
      <c r="DR53" s="313"/>
      <c r="DS53" s="313"/>
      <c r="DT53" s="315"/>
      <c r="DU53" s="226" t="str">
        <f t="shared" si="59"/>
        <v>Sustainable Forest Management</v>
      </c>
      <c r="DV53" s="313"/>
      <c r="DW53" s="315"/>
      <c r="DX53" s="313"/>
      <c r="DY53" s="313"/>
      <c r="DZ53" s="315"/>
      <c r="EA53" s="176">
        <f t="shared" si="36"/>
        <v>0</v>
      </c>
      <c r="EB53" s="226" t="str">
        <f t="shared" si="60"/>
        <v>Sustainable Forest Management</v>
      </c>
      <c r="EC53" s="313"/>
      <c r="ED53" s="315"/>
      <c r="EE53" s="313"/>
      <c r="EF53" s="313"/>
      <c r="EG53" s="315"/>
      <c r="EH53" s="226" t="str">
        <f t="shared" si="61"/>
        <v>Sustainable Forest Management</v>
      </c>
      <c r="EI53" s="313"/>
      <c r="EJ53" s="315"/>
      <c r="EK53" s="313"/>
      <c r="EL53" s="313"/>
      <c r="EM53" s="315"/>
      <c r="EN53" s="226" t="str">
        <f t="shared" si="62"/>
        <v>Sustainable Forest Management</v>
      </c>
      <c r="EO53" s="313"/>
      <c r="EP53" s="315"/>
      <c r="EQ53" s="313"/>
      <c r="ER53" s="313"/>
      <c r="ES53" s="315"/>
      <c r="ET53" s="226" t="str">
        <f t="shared" si="63"/>
        <v>Sustainable Forest Management</v>
      </c>
      <c r="EU53" s="313"/>
      <c r="EV53" s="315"/>
      <c r="EW53" s="313"/>
      <c r="EX53" s="313"/>
      <c r="EY53" s="315"/>
      <c r="EZ53" s="226" t="str">
        <f t="shared" si="64"/>
        <v>Sustainable Forest Management</v>
      </c>
      <c r="FA53" s="313"/>
      <c r="FB53" s="315"/>
      <c r="FC53" s="313"/>
      <c r="FD53" s="313"/>
      <c r="FE53" s="315"/>
      <c r="FF53" s="226" t="str">
        <f t="shared" si="65"/>
        <v>Sustainable Forest Management</v>
      </c>
      <c r="FG53" s="313"/>
      <c r="FH53" s="315"/>
      <c r="FI53" s="313"/>
      <c r="FJ53" s="313"/>
      <c r="FK53" s="315"/>
      <c r="FL53" s="226" t="str">
        <f t="shared" si="66"/>
        <v>Sustainable Forest Management</v>
      </c>
      <c r="FM53" s="313"/>
      <c r="FN53" s="315"/>
      <c r="FO53" s="313"/>
      <c r="FP53" s="313"/>
      <c r="FQ53" s="315"/>
      <c r="FR53" s="176">
        <f t="shared" si="37"/>
        <v>0</v>
      </c>
      <c r="FS53" s="34"/>
      <c r="FT53" s="34"/>
      <c r="FU53" s="34"/>
      <c r="FV53" s="33"/>
      <c r="FW53" s="37"/>
    </row>
    <row r="54" spans="1:179" ht="12.6" customHeight="1">
      <c r="A54" s="809"/>
      <c r="B54" s="195" t="s">
        <v>544</v>
      </c>
      <c r="C54" s="226" t="str">
        <f t="shared" si="67"/>
        <v>Peatland Restoration</v>
      </c>
      <c r="D54" s="313"/>
      <c r="E54" s="54"/>
      <c r="F54" s="313"/>
      <c r="G54" s="55"/>
      <c r="H54" s="56"/>
      <c r="I54" s="226" t="str">
        <f t="shared" si="40"/>
        <v>Peatland Restoration</v>
      </c>
      <c r="J54" s="313"/>
      <c r="K54" s="54"/>
      <c r="L54" s="313"/>
      <c r="M54" s="55"/>
      <c r="N54" s="56"/>
      <c r="O54" s="226" t="str">
        <f t="shared" si="41"/>
        <v>Peatland Restoration</v>
      </c>
      <c r="P54" s="313"/>
      <c r="Q54" s="54"/>
      <c r="R54" s="313"/>
      <c r="S54" s="55"/>
      <c r="T54" s="56"/>
      <c r="U54" s="226" t="str">
        <f t="shared" si="42"/>
        <v>Peatland Restoration</v>
      </c>
      <c r="V54" s="313">
        <f>'Discrete Solution'!V54</f>
        <v>0</v>
      </c>
      <c r="W54" s="315">
        <f>'Discrete Solution'!W54</f>
        <v>0</v>
      </c>
      <c r="X54" s="313">
        <f>'Discrete Solution'!X54</f>
        <v>6.7668042486160292E-3</v>
      </c>
      <c r="Y54" s="313">
        <f>'Discrete Solution'!Y54</f>
        <v>6.7668042486160292E-3</v>
      </c>
      <c r="Z54" s="315">
        <f>'Discrete Solution'!Z54</f>
        <v>0.84303485706235004</v>
      </c>
      <c r="AA54" s="226" t="str">
        <f t="shared" si="43"/>
        <v>Peatland Restoration</v>
      </c>
      <c r="AB54" s="313">
        <f>'Discrete Solution'!AB54</f>
        <v>0</v>
      </c>
      <c r="AC54" s="315">
        <f>'Discrete Solution'!AC54</f>
        <v>0</v>
      </c>
      <c r="AD54" s="313">
        <f>'Discrete Solution'!AD54</f>
        <v>6.7668042486160292E-3</v>
      </c>
      <c r="AE54" s="313">
        <f>'Discrete Solution'!AE54</f>
        <v>6.7668042486160292E-3</v>
      </c>
      <c r="AF54" s="315">
        <f>'Discrete Solution'!AF54</f>
        <v>0.11922945329398628</v>
      </c>
      <c r="AG54" s="226" t="str">
        <f t="shared" si="44"/>
        <v>Peatland Restoration</v>
      </c>
      <c r="AH54" s="313">
        <f>'Discrete Solution'!AH54</f>
        <v>0</v>
      </c>
      <c r="AI54" s="315">
        <f>'Discrete Solution'!AI54</f>
        <v>0</v>
      </c>
      <c r="AJ54" s="313">
        <f>'Discrete Solution'!AJ54</f>
        <v>6.7668042486160292E-3</v>
      </c>
      <c r="AK54" s="313">
        <f>'Discrete Solution'!AK54</f>
        <v>6.7668042486160292E-3</v>
      </c>
      <c r="AL54" s="315">
        <f>'Discrete Solution'!AL54</f>
        <v>0.17220945017768785</v>
      </c>
      <c r="AM54" s="226" t="str">
        <f t="shared" si="45"/>
        <v>Peatland Restoration</v>
      </c>
      <c r="AN54" s="313">
        <f>'Discrete Solution'!AN54</f>
        <v>0</v>
      </c>
      <c r="AO54" s="315">
        <f>'Discrete Solution'!AO54</f>
        <v>0</v>
      </c>
      <c r="AP54" s="313">
        <f>'Discrete Solution'!AP54</f>
        <v>6.7668042486160292E-3</v>
      </c>
      <c r="AQ54" s="313">
        <f>'Discrete Solution'!AQ54</f>
        <v>6.7668042486160292E-3</v>
      </c>
      <c r="AR54" s="315">
        <f>'Discrete Solution'!AR54</f>
        <v>0.23080452092647827</v>
      </c>
      <c r="AS54" s="176">
        <f t="shared" si="38"/>
        <v>1.3652782814605022</v>
      </c>
      <c r="AT54" s="226" t="str">
        <f t="shared" si="46"/>
        <v>Peatland Restoration</v>
      </c>
      <c r="AU54" s="313"/>
      <c r="AV54" s="315"/>
      <c r="AW54" s="313"/>
      <c r="AX54" s="313"/>
      <c r="AY54" s="315"/>
      <c r="AZ54" s="226" t="str">
        <f t="shared" si="47"/>
        <v>Peatland Restoration</v>
      </c>
      <c r="BA54" s="313"/>
      <c r="BB54" s="315"/>
      <c r="BC54" s="313"/>
      <c r="BD54" s="313"/>
      <c r="BE54" s="315"/>
      <c r="BF54" s="226" t="str">
        <f t="shared" si="48"/>
        <v>Peatland Restoration</v>
      </c>
      <c r="BG54" s="313"/>
      <c r="BH54" s="315"/>
      <c r="BI54" s="313"/>
      <c r="BJ54" s="313"/>
      <c r="BK54" s="315"/>
      <c r="BL54" s="226" t="str">
        <f t="shared" si="49"/>
        <v>Peatland Restoration</v>
      </c>
      <c r="BM54" s="313"/>
      <c r="BN54" s="315"/>
      <c r="BO54" s="313"/>
      <c r="BP54" s="313"/>
      <c r="BQ54" s="315"/>
      <c r="BR54" s="226" t="str">
        <f t="shared" si="50"/>
        <v>Peatland Restoration</v>
      </c>
      <c r="BS54" s="313"/>
      <c r="BT54" s="315"/>
      <c r="BU54" s="313"/>
      <c r="BV54" s="313"/>
      <c r="BW54" s="315"/>
      <c r="BX54" s="226" t="str">
        <f t="shared" si="51"/>
        <v>Peatland Restoration</v>
      </c>
      <c r="BY54" s="313"/>
      <c r="BZ54" s="315"/>
      <c r="CA54" s="313"/>
      <c r="CB54" s="313"/>
      <c r="CC54" s="315"/>
      <c r="CD54" s="226" t="str">
        <f t="shared" si="52"/>
        <v>Peatland Restoration</v>
      </c>
      <c r="CE54" s="313"/>
      <c r="CF54" s="315"/>
      <c r="CG54" s="313"/>
      <c r="CH54" s="313"/>
      <c r="CI54" s="315"/>
      <c r="CJ54" s="176">
        <f t="shared" si="35"/>
        <v>0</v>
      </c>
      <c r="CK54" s="226" t="str">
        <f t="shared" si="53"/>
        <v>Peatland Restoration</v>
      </c>
      <c r="CL54" s="313"/>
      <c r="CM54" s="315"/>
      <c r="CN54" s="313"/>
      <c r="CO54" s="313"/>
      <c r="CP54" s="315"/>
      <c r="CQ54" s="226" t="str">
        <f t="shared" si="54"/>
        <v>Peatland Restoration</v>
      </c>
      <c r="CR54" s="313"/>
      <c r="CS54" s="315"/>
      <c r="CT54" s="313"/>
      <c r="CU54" s="313"/>
      <c r="CV54" s="315"/>
      <c r="CW54" s="226" t="str">
        <f t="shared" si="55"/>
        <v>Peatland Restoration</v>
      </c>
      <c r="CX54" s="313"/>
      <c r="CY54" s="315"/>
      <c r="CZ54" s="313"/>
      <c r="DA54" s="313"/>
      <c r="DB54" s="315"/>
      <c r="DC54" s="226" t="str">
        <f t="shared" si="56"/>
        <v>Peatland Restoration</v>
      </c>
      <c r="DD54" s="313"/>
      <c r="DE54" s="315"/>
      <c r="DF54" s="313"/>
      <c r="DG54" s="313"/>
      <c r="DH54" s="315"/>
      <c r="DI54" s="226" t="str">
        <f t="shared" si="57"/>
        <v>Peatland Restoration</v>
      </c>
      <c r="DJ54" s="313"/>
      <c r="DK54" s="315"/>
      <c r="DL54" s="313"/>
      <c r="DM54" s="313"/>
      <c r="DN54" s="315"/>
      <c r="DO54" s="226" t="str">
        <f t="shared" si="58"/>
        <v>Peatland Restoration</v>
      </c>
      <c r="DP54" s="313"/>
      <c r="DQ54" s="315"/>
      <c r="DR54" s="313"/>
      <c r="DS54" s="313"/>
      <c r="DT54" s="315"/>
      <c r="DU54" s="226" t="str">
        <f t="shared" si="59"/>
        <v>Peatland Restoration</v>
      </c>
      <c r="DV54" s="313"/>
      <c r="DW54" s="315"/>
      <c r="DX54" s="313"/>
      <c r="DY54" s="313"/>
      <c r="DZ54" s="315"/>
      <c r="EA54" s="176">
        <f t="shared" si="36"/>
        <v>0</v>
      </c>
      <c r="EB54" s="226" t="str">
        <f t="shared" si="60"/>
        <v>Peatland Restoration</v>
      </c>
      <c r="EC54" s="313"/>
      <c r="ED54" s="315"/>
      <c r="EE54" s="313"/>
      <c r="EF54" s="313"/>
      <c r="EG54" s="315"/>
      <c r="EH54" s="226" t="str">
        <f t="shared" si="61"/>
        <v>Peatland Restoration</v>
      </c>
      <c r="EI54" s="313"/>
      <c r="EJ54" s="315"/>
      <c r="EK54" s="313"/>
      <c r="EL54" s="313"/>
      <c r="EM54" s="315"/>
      <c r="EN54" s="226" t="str">
        <f t="shared" si="62"/>
        <v>Peatland Restoration</v>
      </c>
      <c r="EO54" s="313"/>
      <c r="EP54" s="315"/>
      <c r="EQ54" s="313"/>
      <c r="ER54" s="313"/>
      <c r="ES54" s="315"/>
      <c r="ET54" s="226" t="str">
        <f t="shared" si="63"/>
        <v>Peatland Restoration</v>
      </c>
      <c r="EU54" s="313"/>
      <c r="EV54" s="315"/>
      <c r="EW54" s="313"/>
      <c r="EX54" s="313"/>
      <c r="EY54" s="315"/>
      <c r="EZ54" s="226" t="str">
        <f t="shared" si="64"/>
        <v>Peatland Restoration</v>
      </c>
      <c r="FA54" s="313"/>
      <c r="FB54" s="315"/>
      <c r="FC54" s="313"/>
      <c r="FD54" s="313"/>
      <c r="FE54" s="315"/>
      <c r="FF54" s="226" t="str">
        <f t="shared" si="65"/>
        <v>Peatland Restoration</v>
      </c>
      <c r="FG54" s="313"/>
      <c r="FH54" s="315"/>
      <c r="FI54" s="313"/>
      <c r="FJ54" s="313"/>
      <c r="FK54" s="315"/>
      <c r="FL54" s="226" t="str">
        <f t="shared" si="66"/>
        <v>Peatland Restoration</v>
      </c>
      <c r="FM54" s="313"/>
      <c r="FN54" s="315"/>
      <c r="FO54" s="313"/>
      <c r="FP54" s="313"/>
      <c r="FQ54" s="315"/>
      <c r="FR54" s="176">
        <f t="shared" si="37"/>
        <v>0</v>
      </c>
      <c r="FS54" s="34"/>
      <c r="FT54" s="34"/>
      <c r="FU54" s="34"/>
      <c r="FV54" s="33"/>
      <c r="FW54" s="37"/>
    </row>
    <row r="55" spans="1:179" ht="12.6" customHeight="1">
      <c r="A55" s="324"/>
      <c r="B55" s="195" t="s">
        <v>551</v>
      </c>
      <c r="C55" s="226" t="str">
        <f t="shared" si="67"/>
        <v>Mangrove Restoration</v>
      </c>
      <c r="D55" s="313"/>
      <c r="E55" s="54"/>
      <c r="F55" s="313"/>
      <c r="G55" s="55"/>
      <c r="H55" s="56"/>
      <c r="I55" s="226" t="str">
        <f t="shared" si="40"/>
        <v>Mangrove Restoration</v>
      </c>
      <c r="J55" s="313"/>
      <c r="K55" s="54"/>
      <c r="L55" s="313"/>
      <c r="M55" s="55"/>
      <c r="N55" s="56"/>
      <c r="O55" s="226" t="str">
        <f t="shared" si="41"/>
        <v>Mangrove Restoration</v>
      </c>
      <c r="P55" s="313"/>
      <c r="Q55" s="54"/>
      <c r="R55" s="313"/>
      <c r="S55" s="55"/>
      <c r="T55" s="56"/>
      <c r="U55" s="226" t="str">
        <f t="shared" si="42"/>
        <v>Mangrove Restoration</v>
      </c>
      <c r="V55" s="313">
        <f>'Discrete Solution'!V55</f>
        <v>0</v>
      </c>
      <c r="W55" s="315">
        <f>'Discrete Solution'!W55</f>
        <v>0</v>
      </c>
      <c r="X55" s="313">
        <f>'Discrete Solution'!X55</f>
        <v>1.7050993865985952E-3</v>
      </c>
      <c r="Y55" s="313">
        <f>'Discrete Solution'!Y55</f>
        <v>1.7050993865985952E-3</v>
      </c>
      <c r="Z55" s="315">
        <f>'Discrete Solution'!Z55</f>
        <v>0.2124279297649613</v>
      </c>
      <c r="AA55" s="226" t="str">
        <f t="shared" si="43"/>
        <v>Mangrove Restoration</v>
      </c>
      <c r="AB55" s="313">
        <f>'Discrete Solution'!AB55</f>
        <v>0</v>
      </c>
      <c r="AC55" s="315">
        <f>'Discrete Solution'!AC55</f>
        <v>0</v>
      </c>
      <c r="AD55" s="313">
        <f>'Discrete Solution'!AD55</f>
        <v>1.7050993865985952E-3</v>
      </c>
      <c r="AE55" s="313">
        <f>'Discrete Solution'!AE55</f>
        <v>1.7050993865985952E-3</v>
      </c>
      <c r="AF55" s="315">
        <f>'Discrete Solution'!AF55</f>
        <v>3.0043438557815692E-2</v>
      </c>
      <c r="AG55" s="226" t="str">
        <f t="shared" si="44"/>
        <v>Mangrove Restoration</v>
      </c>
      <c r="AH55" s="313">
        <f>'Discrete Solution'!AH55</f>
        <v>0</v>
      </c>
      <c r="AI55" s="315">
        <f>'Discrete Solution'!AI55</f>
        <v>0</v>
      </c>
      <c r="AJ55" s="313">
        <f>'Discrete Solution'!AJ55</f>
        <v>1.7050993865985952E-3</v>
      </c>
      <c r="AK55" s="313">
        <f>'Discrete Solution'!AK55</f>
        <v>1.7050993865985952E-3</v>
      </c>
      <c r="AL55" s="315">
        <f>'Discrete Solution'!AL55</f>
        <v>4.3393338579952569E-2</v>
      </c>
      <c r="AM55" s="226" t="str">
        <f t="shared" si="45"/>
        <v>Mangrove Restoration</v>
      </c>
      <c r="AN55" s="313">
        <f>'Discrete Solution'!AN55</f>
        <v>0</v>
      </c>
      <c r="AO55" s="315">
        <f>'Discrete Solution'!AO55</f>
        <v>0</v>
      </c>
      <c r="AP55" s="313">
        <f>'Discrete Solution'!AP55</f>
        <v>1.7050993865985952E-3</v>
      </c>
      <c r="AQ55" s="313">
        <f>'Discrete Solution'!AQ55</f>
        <v>1.7050993865985952E-3</v>
      </c>
      <c r="AR55" s="315">
        <f>'Discrete Solution'!AR55</f>
        <v>5.8158124957790804E-2</v>
      </c>
      <c r="AS55" s="176">
        <f t="shared" si="38"/>
        <v>0.34402283186052041</v>
      </c>
      <c r="AT55" s="226" t="str">
        <f t="shared" si="46"/>
        <v>Mangrove Restoration</v>
      </c>
      <c r="AU55" s="313"/>
      <c r="AV55" s="315"/>
      <c r="AW55" s="313"/>
      <c r="AX55" s="313"/>
      <c r="AY55" s="315"/>
      <c r="AZ55" s="226" t="str">
        <f t="shared" si="47"/>
        <v>Mangrove Restoration</v>
      </c>
      <c r="BA55" s="313"/>
      <c r="BB55" s="315"/>
      <c r="BC55" s="313"/>
      <c r="BD55" s="313"/>
      <c r="BE55" s="315"/>
      <c r="BF55" s="226" t="str">
        <f t="shared" si="48"/>
        <v>Mangrove Restoration</v>
      </c>
      <c r="BG55" s="313"/>
      <c r="BH55" s="315"/>
      <c r="BI55" s="313"/>
      <c r="BJ55" s="313"/>
      <c r="BK55" s="315"/>
      <c r="BL55" s="226" t="str">
        <f t="shared" si="49"/>
        <v>Mangrove Restoration</v>
      </c>
      <c r="BM55" s="313"/>
      <c r="BN55" s="315"/>
      <c r="BO55" s="313"/>
      <c r="BP55" s="313"/>
      <c r="BQ55" s="315"/>
      <c r="BR55" s="226" t="str">
        <f t="shared" si="50"/>
        <v>Mangrove Restoration</v>
      </c>
      <c r="BS55" s="313"/>
      <c r="BT55" s="315"/>
      <c r="BU55" s="313"/>
      <c r="BV55" s="313"/>
      <c r="BW55" s="315"/>
      <c r="BX55" s="226" t="str">
        <f t="shared" si="51"/>
        <v>Mangrove Restoration</v>
      </c>
      <c r="BY55" s="313"/>
      <c r="BZ55" s="315"/>
      <c r="CA55" s="313"/>
      <c r="CB55" s="313"/>
      <c r="CC55" s="315"/>
      <c r="CD55" s="226" t="str">
        <f t="shared" si="52"/>
        <v>Mangrove Restoration</v>
      </c>
      <c r="CE55" s="313"/>
      <c r="CF55" s="315"/>
      <c r="CG55" s="313"/>
      <c r="CH55" s="313"/>
      <c r="CI55" s="315"/>
      <c r="CJ55" s="176">
        <f t="shared" si="35"/>
        <v>0</v>
      </c>
      <c r="CK55" s="226" t="str">
        <f t="shared" si="53"/>
        <v>Mangrove Restoration</v>
      </c>
      <c r="CL55" s="313"/>
      <c r="CM55" s="315"/>
      <c r="CN55" s="313"/>
      <c r="CO55" s="313"/>
      <c r="CP55" s="315"/>
      <c r="CQ55" s="226" t="str">
        <f t="shared" si="54"/>
        <v>Mangrove Restoration</v>
      </c>
      <c r="CR55" s="313"/>
      <c r="CS55" s="315"/>
      <c r="CT55" s="313"/>
      <c r="CU55" s="313"/>
      <c r="CV55" s="315"/>
      <c r="CW55" s="226" t="str">
        <f t="shared" si="55"/>
        <v>Mangrove Restoration</v>
      </c>
      <c r="CX55" s="313"/>
      <c r="CY55" s="315"/>
      <c r="CZ55" s="313"/>
      <c r="DA55" s="313"/>
      <c r="DB55" s="315"/>
      <c r="DC55" s="226" t="str">
        <f t="shared" si="56"/>
        <v>Mangrove Restoration</v>
      </c>
      <c r="DD55" s="313"/>
      <c r="DE55" s="315"/>
      <c r="DF55" s="313"/>
      <c r="DG55" s="313"/>
      <c r="DH55" s="315"/>
      <c r="DI55" s="226" t="str">
        <f t="shared" si="57"/>
        <v>Mangrove Restoration</v>
      </c>
      <c r="DJ55" s="313"/>
      <c r="DK55" s="315"/>
      <c r="DL55" s="313"/>
      <c r="DM55" s="313"/>
      <c r="DN55" s="315"/>
      <c r="DO55" s="226" t="str">
        <f t="shared" si="58"/>
        <v>Mangrove Restoration</v>
      </c>
      <c r="DP55" s="313"/>
      <c r="DQ55" s="315"/>
      <c r="DR55" s="313"/>
      <c r="DS55" s="313"/>
      <c r="DT55" s="315"/>
      <c r="DU55" s="226" t="str">
        <f t="shared" si="59"/>
        <v>Mangrove Restoration</v>
      </c>
      <c r="DV55" s="313"/>
      <c r="DW55" s="315"/>
      <c r="DX55" s="313"/>
      <c r="DY55" s="313"/>
      <c r="DZ55" s="315"/>
      <c r="EA55" s="176">
        <f t="shared" si="36"/>
        <v>0</v>
      </c>
      <c r="EB55" s="226" t="str">
        <f t="shared" si="60"/>
        <v>Mangrove Restoration</v>
      </c>
      <c r="EC55" s="313"/>
      <c r="ED55" s="315"/>
      <c r="EE55" s="313"/>
      <c r="EF55" s="313"/>
      <c r="EG55" s="315"/>
      <c r="EH55" s="226" t="str">
        <f t="shared" si="61"/>
        <v>Mangrove Restoration</v>
      </c>
      <c r="EI55" s="313"/>
      <c r="EJ55" s="315"/>
      <c r="EK55" s="313"/>
      <c r="EL55" s="313"/>
      <c r="EM55" s="315"/>
      <c r="EN55" s="226" t="str">
        <f t="shared" si="62"/>
        <v>Mangrove Restoration</v>
      </c>
      <c r="EO55" s="313"/>
      <c r="EP55" s="315"/>
      <c r="EQ55" s="313"/>
      <c r="ER55" s="313"/>
      <c r="ES55" s="315"/>
      <c r="ET55" s="226" t="str">
        <f t="shared" si="63"/>
        <v>Mangrove Restoration</v>
      </c>
      <c r="EU55" s="313"/>
      <c r="EV55" s="315"/>
      <c r="EW55" s="313"/>
      <c r="EX55" s="313"/>
      <c r="EY55" s="315"/>
      <c r="EZ55" s="226" t="str">
        <f t="shared" si="64"/>
        <v>Mangrove Restoration</v>
      </c>
      <c r="FA55" s="313"/>
      <c r="FB55" s="315"/>
      <c r="FC55" s="313"/>
      <c r="FD55" s="313"/>
      <c r="FE55" s="315"/>
      <c r="FF55" s="226" t="str">
        <f t="shared" si="65"/>
        <v>Mangrove Restoration</v>
      </c>
      <c r="FG55" s="313"/>
      <c r="FH55" s="315"/>
      <c r="FI55" s="313"/>
      <c r="FJ55" s="313"/>
      <c r="FK55" s="315"/>
      <c r="FL55" s="226" t="str">
        <f t="shared" si="66"/>
        <v>Mangrove Restoration</v>
      </c>
      <c r="FM55" s="313"/>
      <c r="FN55" s="315"/>
      <c r="FO55" s="313"/>
      <c r="FP55" s="313"/>
      <c r="FQ55" s="315"/>
      <c r="FR55" s="176">
        <f t="shared" si="37"/>
        <v>0</v>
      </c>
      <c r="FS55" s="34"/>
      <c r="FT55" s="34"/>
      <c r="FU55" s="34"/>
      <c r="FV55" s="33"/>
      <c r="FW55" s="37"/>
    </row>
    <row r="56" spans="1:179" ht="12.6" customHeight="1">
      <c r="A56" s="324"/>
      <c r="B56" s="195" t="s">
        <v>91</v>
      </c>
      <c r="C56" s="226" t="str">
        <f t="shared" si="67"/>
        <v>Tropical Forest Restoration</v>
      </c>
      <c r="D56" s="313"/>
      <c r="E56" s="54"/>
      <c r="F56" s="313"/>
      <c r="G56" s="55"/>
      <c r="H56" s="56"/>
      <c r="I56" s="226" t="str">
        <f t="shared" si="40"/>
        <v>Tropical Forest Restoration</v>
      </c>
      <c r="J56" s="313"/>
      <c r="K56" s="54"/>
      <c r="L56" s="313"/>
      <c r="M56" s="55"/>
      <c r="N56" s="56"/>
      <c r="O56" s="226" t="str">
        <f t="shared" si="41"/>
        <v>Tropical Forest Restoration</v>
      </c>
      <c r="P56" s="313"/>
      <c r="Q56" s="54"/>
      <c r="R56" s="313"/>
      <c r="S56" s="55"/>
      <c r="T56" s="56"/>
      <c r="U56" s="226" t="str">
        <f t="shared" si="42"/>
        <v>Tropical Forest Restoration</v>
      </c>
      <c r="V56" s="313"/>
      <c r="W56" s="315"/>
      <c r="X56" s="313"/>
      <c r="Y56" s="313"/>
      <c r="Z56" s="315"/>
      <c r="AA56" s="226" t="str">
        <f t="shared" si="43"/>
        <v>Tropical Forest Restoration</v>
      </c>
      <c r="AB56" s="313"/>
      <c r="AC56" s="315"/>
      <c r="AD56" s="313"/>
      <c r="AE56" s="313"/>
      <c r="AF56" s="315"/>
      <c r="AG56" s="226" t="str">
        <f t="shared" si="44"/>
        <v>Tropical Forest Restoration</v>
      </c>
      <c r="AH56" s="313"/>
      <c r="AI56" s="315"/>
      <c r="AJ56" s="313"/>
      <c r="AK56" s="313"/>
      <c r="AL56" s="315"/>
      <c r="AM56" s="226" t="str">
        <f t="shared" si="45"/>
        <v>Tropical Forest Restoration</v>
      </c>
      <c r="AN56" s="313"/>
      <c r="AO56" s="315"/>
      <c r="AP56" s="313"/>
      <c r="AQ56" s="313"/>
      <c r="AR56" s="315"/>
      <c r="AS56" s="176">
        <f t="shared" si="38"/>
        <v>0</v>
      </c>
      <c r="AT56" s="226" t="str">
        <f t="shared" si="46"/>
        <v>Tropical Forest Restoration</v>
      </c>
      <c r="AU56" s="313"/>
      <c r="AV56" s="315"/>
      <c r="AW56" s="313"/>
      <c r="AX56" s="313"/>
      <c r="AY56" s="315"/>
      <c r="AZ56" s="226" t="str">
        <f t="shared" si="47"/>
        <v>Tropical Forest Restoration</v>
      </c>
      <c r="BA56" s="313"/>
      <c r="BB56" s="315"/>
      <c r="BC56" s="313"/>
      <c r="BD56" s="313"/>
      <c r="BE56" s="315"/>
      <c r="BF56" s="226" t="str">
        <f t="shared" si="48"/>
        <v>Tropical Forest Restoration</v>
      </c>
      <c r="BG56" s="313"/>
      <c r="BH56" s="315"/>
      <c r="BI56" s="313"/>
      <c r="BJ56" s="313"/>
      <c r="BK56" s="315"/>
      <c r="BL56" s="226" t="str">
        <f t="shared" si="49"/>
        <v>Tropical Forest Restoration</v>
      </c>
      <c r="BM56" s="313"/>
      <c r="BN56" s="315"/>
      <c r="BO56" s="313"/>
      <c r="BP56" s="313"/>
      <c r="BQ56" s="315"/>
      <c r="BR56" s="226" t="str">
        <f t="shared" si="50"/>
        <v>Tropical Forest Restoration</v>
      </c>
      <c r="BS56" s="313"/>
      <c r="BT56" s="315"/>
      <c r="BU56" s="313"/>
      <c r="BV56" s="313"/>
      <c r="BW56" s="315"/>
      <c r="BX56" s="226" t="str">
        <f t="shared" si="51"/>
        <v>Tropical Forest Restoration</v>
      </c>
      <c r="BY56" s="313"/>
      <c r="BZ56" s="315"/>
      <c r="CA56" s="313"/>
      <c r="CB56" s="313"/>
      <c r="CC56" s="315"/>
      <c r="CD56" s="226" t="str">
        <f t="shared" si="52"/>
        <v>Tropical Forest Restoration</v>
      </c>
      <c r="CE56" s="313"/>
      <c r="CF56" s="315"/>
      <c r="CG56" s="313"/>
      <c r="CH56" s="313"/>
      <c r="CI56" s="315"/>
      <c r="CJ56" s="176">
        <f t="shared" si="35"/>
        <v>0</v>
      </c>
      <c r="CK56" s="226" t="str">
        <f t="shared" si="53"/>
        <v>Tropical Forest Restoration</v>
      </c>
      <c r="CL56" s="313"/>
      <c r="CM56" s="315"/>
      <c r="CN56" s="313"/>
      <c r="CO56" s="313"/>
      <c r="CP56" s="315"/>
      <c r="CQ56" s="226" t="str">
        <f t="shared" si="54"/>
        <v>Tropical Forest Restoration</v>
      </c>
      <c r="CR56" s="313"/>
      <c r="CS56" s="315"/>
      <c r="CT56" s="313"/>
      <c r="CU56" s="313"/>
      <c r="CV56" s="315"/>
      <c r="CW56" s="226" t="str">
        <f t="shared" si="55"/>
        <v>Tropical Forest Restoration</v>
      </c>
      <c r="CX56" s="313"/>
      <c r="CY56" s="315"/>
      <c r="CZ56" s="313"/>
      <c r="DA56" s="313"/>
      <c r="DB56" s="315"/>
      <c r="DC56" s="226" t="str">
        <f t="shared" si="56"/>
        <v>Tropical Forest Restoration</v>
      </c>
      <c r="DD56" s="313"/>
      <c r="DE56" s="315"/>
      <c r="DF56" s="313"/>
      <c r="DG56" s="313"/>
      <c r="DH56" s="315"/>
      <c r="DI56" s="226" t="str">
        <f t="shared" si="57"/>
        <v>Tropical Forest Restoration</v>
      </c>
      <c r="DJ56" s="313"/>
      <c r="DK56" s="315"/>
      <c r="DL56" s="313"/>
      <c r="DM56" s="313"/>
      <c r="DN56" s="315"/>
      <c r="DO56" s="226" t="str">
        <f t="shared" si="58"/>
        <v>Tropical Forest Restoration</v>
      </c>
      <c r="DP56" s="313"/>
      <c r="DQ56" s="315"/>
      <c r="DR56" s="313"/>
      <c r="DS56" s="313"/>
      <c r="DT56" s="315"/>
      <c r="DU56" s="226" t="str">
        <f t="shared" si="59"/>
        <v>Tropical Forest Restoration</v>
      </c>
      <c r="DV56" s="313"/>
      <c r="DW56" s="315"/>
      <c r="DX56" s="313"/>
      <c r="DY56" s="313"/>
      <c r="DZ56" s="315"/>
      <c r="EA56" s="176">
        <f t="shared" si="36"/>
        <v>0</v>
      </c>
      <c r="EB56" s="226" t="str">
        <f t="shared" si="60"/>
        <v>Tropical Forest Restoration</v>
      </c>
      <c r="EC56" s="313"/>
      <c r="ED56" s="315"/>
      <c r="EE56" s="313"/>
      <c r="EF56" s="313"/>
      <c r="EG56" s="315"/>
      <c r="EH56" s="226" t="str">
        <f t="shared" si="61"/>
        <v>Tropical Forest Restoration</v>
      </c>
      <c r="EI56" s="313"/>
      <c r="EJ56" s="315"/>
      <c r="EK56" s="313"/>
      <c r="EL56" s="313"/>
      <c r="EM56" s="315"/>
      <c r="EN56" s="226" t="str">
        <f t="shared" si="62"/>
        <v>Tropical Forest Restoration</v>
      </c>
      <c r="EO56" s="313"/>
      <c r="EP56" s="315"/>
      <c r="EQ56" s="313"/>
      <c r="ER56" s="313"/>
      <c r="ES56" s="315"/>
      <c r="ET56" s="226" t="str">
        <f t="shared" si="63"/>
        <v>Tropical Forest Restoration</v>
      </c>
      <c r="EU56" s="313"/>
      <c r="EV56" s="315"/>
      <c r="EW56" s="313"/>
      <c r="EX56" s="313"/>
      <c r="EY56" s="315"/>
      <c r="EZ56" s="226" t="str">
        <f t="shared" si="64"/>
        <v>Tropical Forest Restoration</v>
      </c>
      <c r="FA56" s="313"/>
      <c r="FB56" s="315"/>
      <c r="FC56" s="313"/>
      <c r="FD56" s="313"/>
      <c r="FE56" s="315"/>
      <c r="FF56" s="226" t="str">
        <f t="shared" si="65"/>
        <v>Tropical Forest Restoration</v>
      </c>
      <c r="FG56" s="313"/>
      <c r="FH56" s="315"/>
      <c r="FI56" s="313"/>
      <c r="FJ56" s="313"/>
      <c r="FK56" s="315"/>
      <c r="FL56" s="226" t="str">
        <f t="shared" si="66"/>
        <v>Tropical Forest Restoration</v>
      </c>
      <c r="FM56" s="313"/>
      <c r="FN56" s="315"/>
      <c r="FO56" s="313"/>
      <c r="FP56" s="313"/>
      <c r="FQ56" s="315"/>
      <c r="FR56" s="176">
        <f t="shared" si="37"/>
        <v>0</v>
      </c>
      <c r="FS56" s="32"/>
      <c r="FT56" s="34"/>
      <c r="FU56" s="34"/>
      <c r="FV56" s="33"/>
      <c r="FW56" s="37"/>
    </row>
    <row r="57" spans="1:179" ht="12.6" customHeight="1">
      <c r="A57" s="324"/>
      <c r="B57" s="195" t="s">
        <v>92</v>
      </c>
      <c r="C57" s="226" t="str">
        <f t="shared" si="67"/>
        <v>Temperate Forest Restoration</v>
      </c>
      <c r="D57" s="291"/>
      <c r="E57" s="54"/>
      <c r="F57" s="54"/>
      <c r="G57" s="54"/>
      <c r="H57" s="56"/>
      <c r="I57" s="226" t="str">
        <f t="shared" si="40"/>
        <v>Temperate Forest Restoration</v>
      </c>
      <c r="J57" s="291"/>
      <c r="K57" s="54"/>
      <c r="L57" s="54"/>
      <c r="M57" s="54"/>
      <c r="N57" s="56"/>
      <c r="O57" s="226" t="str">
        <f t="shared" si="41"/>
        <v>Temperate Forest Restoration</v>
      </c>
      <c r="P57" s="291"/>
      <c r="Q57" s="54"/>
      <c r="R57" s="54"/>
      <c r="S57" s="54"/>
      <c r="T57" s="56"/>
      <c r="U57" s="226" t="str">
        <f t="shared" si="42"/>
        <v>Temperate Forest Restoration</v>
      </c>
      <c r="V57" s="313">
        <f>'Discrete Solution'!V57</f>
        <v>0</v>
      </c>
      <c r="W57" s="315">
        <f>'Discrete Solution'!W57</f>
        <v>0</v>
      </c>
      <c r="X57" s="313">
        <f>'Discrete Solution'!X57</f>
        <v>0.6394122699744732</v>
      </c>
      <c r="Y57" s="313">
        <f>'Discrete Solution'!Y57</f>
        <v>0.6394122699744732</v>
      </c>
      <c r="Z57" s="315">
        <f>'Discrete Solution'!Z57</f>
        <v>79.660473661860479</v>
      </c>
      <c r="AA57" s="226" t="str">
        <f t="shared" si="43"/>
        <v>Temperate Forest Restoration</v>
      </c>
      <c r="AB57" s="313">
        <f>'Discrete Solution'!AB57</f>
        <v>0</v>
      </c>
      <c r="AC57" s="315">
        <f>'Discrete Solution'!AC57</f>
        <v>0</v>
      </c>
      <c r="AD57" s="313">
        <f>'Discrete Solution'!AD57</f>
        <v>0.6394122699744732</v>
      </c>
      <c r="AE57" s="313">
        <f>'Discrete Solution'!AE57</f>
        <v>0.6394122699744732</v>
      </c>
      <c r="AF57" s="315">
        <f>'Discrete Solution'!AF57</f>
        <v>11.266289459180884</v>
      </c>
      <c r="AG57" s="226" t="str">
        <f t="shared" si="44"/>
        <v>Temperate Forest Restoration</v>
      </c>
      <c r="AH57" s="313">
        <f>'Discrete Solution'!AH57</f>
        <v>0</v>
      </c>
      <c r="AI57" s="315">
        <f>'Discrete Solution'!AI57</f>
        <v>0</v>
      </c>
      <c r="AJ57" s="313">
        <f>'Discrete Solution'!AJ57</f>
        <v>0.6394122699744732</v>
      </c>
      <c r="AK57" s="313">
        <f>'Discrete Solution'!AK57</f>
        <v>0.6394122699744732</v>
      </c>
      <c r="AL57" s="315">
        <f>'Discrete Solution'!AL57</f>
        <v>16.272501967482214</v>
      </c>
      <c r="AM57" s="226" t="str">
        <f t="shared" si="45"/>
        <v>Temperate Forest Restoration</v>
      </c>
      <c r="AN57" s="313">
        <f>'Discrete Solution'!AN57</f>
        <v>0</v>
      </c>
      <c r="AO57" s="315">
        <f>'Discrete Solution'!AO57</f>
        <v>0</v>
      </c>
      <c r="AP57" s="313">
        <f>'Discrete Solution'!AP57</f>
        <v>0.6394122699744732</v>
      </c>
      <c r="AQ57" s="313">
        <f>'Discrete Solution'!AQ57</f>
        <v>0.6394122699744732</v>
      </c>
      <c r="AR57" s="315">
        <f>'Discrete Solution'!AR57</f>
        <v>21.80929685917155</v>
      </c>
      <c r="AS57" s="176">
        <f t="shared" si="38"/>
        <v>129.00856194769511</v>
      </c>
      <c r="AT57" s="226" t="str">
        <f t="shared" si="46"/>
        <v>Temperate Forest Restoration</v>
      </c>
      <c r="AU57" s="313"/>
      <c r="AV57" s="315"/>
      <c r="AW57" s="313"/>
      <c r="AX57" s="313"/>
      <c r="AY57" s="315"/>
      <c r="AZ57" s="226" t="str">
        <f t="shared" si="47"/>
        <v>Temperate Forest Restoration</v>
      </c>
      <c r="BA57" s="313"/>
      <c r="BB57" s="315"/>
      <c r="BC57" s="313"/>
      <c r="BD57" s="313"/>
      <c r="BE57" s="315"/>
      <c r="BF57" s="226" t="str">
        <f t="shared" si="48"/>
        <v>Temperate Forest Restoration</v>
      </c>
      <c r="BG57" s="313"/>
      <c r="BH57" s="315"/>
      <c r="BI57" s="313"/>
      <c r="BJ57" s="313"/>
      <c r="BK57" s="315"/>
      <c r="BL57" s="226" t="str">
        <f t="shared" si="49"/>
        <v>Temperate Forest Restoration</v>
      </c>
      <c r="BM57" s="313"/>
      <c r="BN57" s="315"/>
      <c r="BO57" s="313"/>
      <c r="BP57" s="313"/>
      <c r="BQ57" s="315"/>
      <c r="BR57" s="226" t="str">
        <f t="shared" si="50"/>
        <v>Temperate Forest Restoration</v>
      </c>
      <c r="BS57" s="313"/>
      <c r="BT57" s="315"/>
      <c r="BU57" s="313"/>
      <c r="BV57" s="313"/>
      <c r="BW57" s="315"/>
      <c r="BX57" s="226" t="str">
        <f t="shared" si="51"/>
        <v>Temperate Forest Restoration</v>
      </c>
      <c r="BY57" s="313"/>
      <c r="BZ57" s="315"/>
      <c r="CA57" s="313"/>
      <c r="CB57" s="313"/>
      <c r="CC57" s="315"/>
      <c r="CD57" s="226" t="str">
        <f t="shared" si="52"/>
        <v>Temperate Forest Restoration</v>
      </c>
      <c r="CE57" s="313"/>
      <c r="CF57" s="315"/>
      <c r="CG57" s="313"/>
      <c r="CH57" s="313"/>
      <c r="CI57" s="315"/>
      <c r="CJ57" s="176">
        <f t="shared" si="35"/>
        <v>0</v>
      </c>
      <c r="CK57" s="226" t="str">
        <f t="shared" si="53"/>
        <v>Temperate Forest Restoration</v>
      </c>
      <c r="CL57" s="313"/>
      <c r="CM57" s="315"/>
      <c r="CN57" s="313"/>
      <c r="CO57" s="313"/>
      <c r="CP57" s="315"/>
      <c r="CQ57" s="226" t="str">
        <f t="shared" si="54"/>
        <v>Temperate Forest Restoration</v>
      </c>
      <c r="CR57" s="313"/>
      <c r="CS57" s="315"/>
      <c r="CT57" s="313"/>
      <c r="CU57" s="313"/>
      <c r="CV57" s="315"/>
      <c r="CW57" s="226" t="str">
        <f t="shared" si="55"/>
        <v>Temperate Forest Restoration</v>
      </c>
      <c r="CX57" s="313"/>
      <c r="CY57" s="315"/>
      <c r="CZ57" s="313"/>
      <c r="DA57" s="313"/>
      <c r="DB57" s="315"/>
      <c r="DC57" s="226" t="str">
        <f t="shared" si="56"/>
        <v>Temperate Forest Restoration</v>
      </c>
      <c r="DD57" s="313"/>
      <c r="DE57" s="315"/>
      <c r="DF57" s="313"/>
      <c r="DG57" s="313"/>
      <c r="DH57" s="315"/>
      <c r="DI57" s="226" t="str">
        <f t="shared" si="57"/>
        <v>Temperate Forest Restoration</v>
      </c>
      <c r="DJ57" s="313"/>
      <c r="DK57" s="315"/>
      <c r="DL57" s="313"/>
      <c r="DM57" s="313"/>
      <c r="DN57" s="315"/>
      <c r="DO57" s="226" t="str">
        <f t="shared" si="58"/>
        <v>Temperate Forest Restoration</v>
      </c>
      <c r="DP57" s="313"/>
      <c r="DQ57" s="315"/>
      <c r="DR57" s="313"/>
      <c r="DS57" s="313"/>
      <c r="DT57" s="315"/>
      <c r="DU57" s="226" t="str">
        <f t="shared" si="59"/>
        <v>Temperate Forest Restoration</v>
      </c>
      <c r="DV57" s="313"/>
      <c r="DW57" s="315"/>
      <c r="DX57" s="313"/>
      <c r="DY57" s="313"/>
      <c r="DZ57" s="315"/>
      <c r="EA57" s="176">
        <f t="shared" si="36"/>
        <v>0</v>
      </c>
      <c r="EB57" s="226" t="str">
        <f t="shared" si="60"/>
        <v>Temperate Forest Restoration</v>
      </c>
      <c r="EC57" s="313"/>
      <c r="ED57" s="315"/>
      <c r="EE57" s="313"/>
      <c r="EF57" s="313"/>
      <c r="EG57" s="315"/>
      <c r="EH57" s="226" t="str">
        <f t="shared" si="61"/>
        <v>Temperate Forest Restoration</v>
      </c>
      <c r="EI57" s="313"/>
      <c r="EJ57" s="315"/>
      <c r="EK57" s="313"/>
      <c r="EL57" s="313"/>
      <c r="EM57" s="315"/>
      <c r="EN57" s="226" t="str">
        <f t="shared" si="62"/>
        <v>Temperate Forest Restoration</v>
      </c>
      <c r="EO57" s="313"/>
      <c r="EP57" s="315"/>
      <c r="EQ57" s="313"/>
      <c r="ER57" s="313"/>
      <c r="ES57" s="315"/>
      <c r="ET57" s="226" t="str">
        <f t="shared" si="63"/>
        <v>Temperate Forest Restoration</v>
      </c>
      <c r="EU57" s="313"/>
      <c r="EV57" s="315"/>
      <c r="EW57" s="313"/>
      <c r="EX57" s="313"/>
      <c r="EY57" s="315"/>
      <c r="EZ57" s="226" t="str">
        <f t="shared" si="64"/>
        <v>Temperate Forest Restoration</v>
      </c>
      <c r="FA57" s="313"/>
      <c r="FB57" s="315"/>
      <c r="FC57" s="313"/>
      <c r="FD57" s="313"/>
      <c r="FE57" s="315"/>
      <c r="FF57" s="226" t="str">
        <f t="shared" si="65"/>
        <v>Temperate Forest Restoration</v>
      </c>
      <c r="FG57" s="313"/>
      <c r="FH57" s="315"/>
      <c r="FI57" s="313"/>
      <c r="FJ57" s="313"/>
      <c r="FK57" s="315"/>
      <c r="FL57" s="226" t="str">
        <f t="shared" si="66"/>
        <v>Temperate Forest Restoration</v>
      </c>
      <c r="FM57" s="313"/>
      <c r="FN57" s="315"/>
      <c r="FO57" s="313"/>
      <c r="FP57" s="313"/>
      <c r="FQ57" s="315"/>
      <c r="FR57" s="176">
        <f t="shared" si="37"/>
        <v>0</v>
      </c>
      <c r="FS57" s="32"/>
      <c r="FT57" s="34"/>
      <c r="FU57" s="34"/>
      <c r="FV57" s="33"/>
      <c r="FW57" s="37"/>
    </row>
    <row r="58" spans="1:179" ht="12.6" customHeight="1">
      <c r="A58" s="324"/>
      <c r="B58" s="195" t="s">
        <v>93</v>
      </c>
      <c r="C58" s="226" t="str">
        <f t="shared" si="67"/>
        <v>Afforestation</v>
      </c>
      <c r="D58" s="291"/>
      <c r="E58" s="54"/>
      <c r="F58" s="314"/>
      <c r="G58" s="54"/>
      <c r="H58" s="56"/>
      <c r="I58" s="226" t="str">
        <f t="shared" si="40"/>
        <v>Afforestation</v>
      </c>
      <c r="J58" s="291"/>
      <c r="K58" s="54"/>
      <c r="L58" s="314"/>
      <c r="M58" s="54"/>
      <c r="N58" s="56"/>
      <c r="O58" s="226" t="str">
        <f t="shared" si="41"/>
        <v>Afforestation</v>
      </c>
      <c r="P58" s="291"/>
      <c r="Q58" s="54"/>
      <c r="R58" s="314"/>
      <c r="S58" s="54"/>
      <c r="T58" s="56"/>
      <c r="U58" s="226" t="str">
        <f t="shared" si="42"/>
        <v>Afforestation</v>
      </c>
      <c r="V58" s="313">
        <f>'Discrete Solution'!V58</f>
        <v>0.27964341879524995</v>
      </c>
      <c r="W58" s="315">
        <f>'Discrete Solution'!W58</f>
        <v>34.839067443202111</v>
      </c>
      <c r="X58" s="313">
        <f>'Discrete Solution'!X58</f>
        <v>0</v>
      </c>
      <c r="Y58" s="313">
        <f>'Discrete Solution'!Y58</f>
        <v>0.27964341879524995</v>
      </c>
      <c r="Z58" s="315">
        <f>'Discrete Solution'!Z58</f>
        <v>0</v>
      </c>
      <c r="AA58" s="226" t="str">
        <f t="shared" si="43"/>
        <v>Afforestation</v>
      </c>
      <c r="AB58" s="313">
        <f>'Discrete Solution'!AB58</f>
        <v>0.27964341879524995</v>
      </c>
      <c r="AC58" s="315">
        <f>'Discrete Solution'!AC58</f>
        <v>4.9272493654649558</v>
      </c>
      <c r="AD58" s="313">
        <f>'Discrete Solution'!AD58</f>
        <v>0</v>
      </c>
      <c r="AE58" s="313">
        <f>'Discrete Solution'!AE58</f>
        <v>0.27964341879524995</v>
      </c>
      <c r="AF58" s="315">
        <f>'Discrete Solution'!AF58</f>
        <v>0</v>
      </c>
      <c r="AG58" s="226" t="str">
        <f t="shared" si="44"/>
        <v>Afforestation</v>
      </c>
      <c r="AH58" s="313">
        <f>'Discrete Solution'!AH58</f>
        <v>0.27964341879524995</v>
      </c>
      <c r="AI58" s="315">
        <f>'Discrete Solution'!AI58</f>
        <v>7.1166887096502283</v>
      </c>
      <c r="AJ58" s="313">
        <f>'Discrete Solution'!AJ58</f>
        <v>0</v>
      </c>
      <c r="AK58" s="313">
        <f>'Discrete Solution'!AK58</f>
        <v>0.27964341879524995</v>
      </c>
      <c r="AL58" s="315">
        <f>'Discrete Solution'!AL58</f>
        <v>0</v>
      </c>
      <c r="AM58" s="226" t="str">
        <f t="shared" si="45"/>
        <v>Afforestation</v>
      </c>
      <c r="AN58" s="313">
        <f>'Discrete Solution'!AN58</f>
        <v>0.27964341879524995</v>
      </c>
      <c r="AO58" s="315">
        <f>'Discrete Solution'!AO58</f>
        <v>9.5381753238215445</v>
      </c>
      <c r="AP58" s="313">
        <f>'Discrete Solution'!AP58</f>
        <v>0</v>
      </c>
      <c r="AQ58" s="313">
        <f>'Discrete Solution'!AQ58</f>
        <v>0.27964341879524995</v>
      </c>
      <c r="AR58" s="315">
        <f>'Discrete Solution'!AR58</f>
        <v>0</v>
      </c>
      <c r="AS58" s="176">
        <f t="shared" si="38"/>
        <v>56.421180842138838</v>
      </c>
      <c r="AT58" s="226" t="str">
        <f t="shared" si="46"/>
        <v>Afforestation</v>
      </c>
      <c r="AU58" s="313"/>
      <c r="AV58" s="315"/>
      <c r="AW58" s="313"/>
      <c r="AX58" s="313"/>
      <c r="AY58" s="315"/>
      <c r="AZ58" s="226" t="str">
        <f t="shared" si="47"/>
        <v>Afforestation</v>
      </c>
      <c r="BA58" s="313"/>
      <c r="BB58" s="315"/>
      <c r="BC58" s="313"/>
      <c r="BD58" s="313"/>
      <c r="BE58" s="315"/>
      <c r="BF58" s="226" t="str">
        <f t="shared" si="48"/>
        <v>Afforestation</v>
      </c>
      <c r="BG58" s="313"/>
      <c r="BH58" s="315"/>
      <c r="BI58" s="313"/>
      <c r="BJ58" s="313"/>
      <c r="BK58" s="315"/>
      <c r="BL58" s="226" t="str">
        <f t="shared" si="49"/>
        <v>Afforestation</v>
      </c>
      <c r="BM58" s="313">
        <f>'Discrete Solution'!BM58</f>
        <v>0</v>
      </c>
      <c r="BN58" s="315">
        <f>'Discrete Solution'!BN58</f>
        <v>0</v>
      </c>
      <c r="BO58" s="313">
        <f>'Discrete Solution'!BO58</f>
        <v>0.4</v>
      </c>
      <c r="BP58" s="313">
        <f>'Discrete Solution'!BP58</f>
        <v>0.4</v>
      </c>
      <c r="BQ58" s="315">
        <f>'Discrete Solution'!BQ58</f>
        <v>12.266894800000001</v>
      </c>
      <c r="BR58" s="226" t="str">
        <f t="shared" si="50"/>
        <v>Afforestation</v>
      </c>
      <c r="BS58" s="313">
        <f>'Discrete Solution'!BS58</f>
        <v>0</v>
      </c>
      <c r="BT58" s="315">
        <f>'Discrete Solution'!BT58</f>
        <v>0</v>
      </c>
      <c r="BU58" s="313">
        <f>'Discrete Solution'!BU58</f>
        <v>0.4</v>
      </c>
      <c r="BV58" s="313">
        <f>'Discrete Solution'!BV58</f>
        <v>0.4</v>
      </c>
      <c r="BW58" s="315">
        <f>'Discrete Solution'!BW58</f>
        <v>14.6173892</v>
      </c>
      <c r="BX58" s="226" t="str">
        <f t="shared" si="51"/>
        <v>Afforestation</v>
      </c>
      <c r="BY58" s="313">
        <f>'Discrete Solution'!BY58</f>
        <v>0</v>
      </c>
      <c r="BZ58" s="315">
        <f>'Discrete Solution'!BZ58</f>
        <v>0</v>
      </c>
      <c r="CA58" s="313">
        <f>'Discrete Solution'!CA58</f>
        <v>0.4</v>
      </c>
      <c r="CB58" s="313">
        <f>'Discrete Solution'!CB58</f>
        <v>0.4</v>
      </c>
      <c r="CC58" s="315">
        <f>'Discrete Solution'!CC58</f>
        <v>5.9643132000000012</v>
      </c>
      <c r="CD58" s="226" t="str">
        <f t="shared" si="52"/>
        <v>Afforestation</v>
      </c>
      <c r="CE58" s="313">
        <f>'Discrete Solution'!CE58</f>
        <v>0</v>
      </c>
      <c r="CF58" s="315">
        <f>'Discrete Solution'!CF58</f>
        <v>0</v>
      </c>
      <c r="CG58" s="313">
        <f>'Discrete Solution'!CG58</f>
        <v>0.4</v>
      </c>
      <c r="CH58" s="313">
        <f>'Discrete Solution'!CH58</f>
        <v>0.4</v>
      </c>
      <c r="CI58" s="315">
        <f>'Discrete Solution'!CI58</f>
        <v>3.9963900000000003</v>
      </c>
      <c r="CJ58" s="176">
        <f t="shared" si="35"/>
        <v>36.844987199999998</v>
      </c>
      <c r="CK58" s="226" t="str">
        <f t="shared" si="53"/>
        <v>Afforestation</v>
      </c>
      <c r="CL58" s="313"/>
      <c r="CM58" s="315"/>
      <c r="CN58" s="313"/>
      <c r="CO58" s="313"/>
      <c r="CP58" s="315"/>
      <c r="CQ58" s="226" t="str">
        <f t="shared" si="54"/>
        <v>Afforestation</v>
      </c>
      <c r="CR58" s="313"/>
      <c r="CS58" s="315"/>
      <c r="CT58" s="313"/>
      <c r="CU58" s="313"/>
      <c r="CV58" s="315"/>
      <c r="CW58" s="226" t="str">
        <f t="shared" si="55"/>
        <v>Afforestation</v>
      </c>
      <c r="CX58" s="313"/>
      <c r="CY58" s="315"/>
      <c r="CZ58" s="313"/>
      <c r="DA58" s="313"/>
      <c r="DB58" s="315"/>
      <c r="DC58" s="226" t="str">
        <f t="shared" si="56"/>
        <v>Afforestation</v>
      </c>
      <c r="DD58" s="313"/>
      <c r="DE58" s="315"/>
      <c r="DF58" s="313"/>
      <c r="DG58" s="313"/>
      <c r="DH58" s="315"/>
      <c r="DI58" s="226" t="str">
        <f t="shared" si="57"/>
        <v>Afforestation</v>
      </c>
      <c r="DJ58" s="313"/>
      <c r="DK58" s="315"/>
      <c r="DL58" s="313"/>
      <c r="DM58" s="313"/>
      <c r="DN58" s="315"/>
      <c r="DO58" s="226" t="str">
        <f t="shared" si="58"/>
        <v>Afforestation</v>
      </c>
      <c r="DP58" s="313"/>
      <c r="DQ58" s="315"/>
      <c r="DR58" s="313"/>
      <c r="DS58" s="313"/>
      <c r="DT58" s="315"/>
      <c r="DU58" s="226" t="str">
        <f t="shared" si="59"/>
        <v>Afforestation</v>
      </c>
      <c r="DV58" s="313"/>
      <c r="DW58" s="315"/>
      <c r="DX58" s="313"/>
      <c r="DY58" s="313"/>
      <c r="DZ58" s="315"/>
      <c r="EA58" s="176">
        <f t="shared" si="36"/>
        <v>0</v>
      </c>
      <c r="EB58" s="226" t="str">
        <f t="shared" si="60"/>
        <v>Afforestation</v>
      </c>
      <c r="EC58" s="313"/>
      <c r="ED58" s="315"/>
      <c r="EE58" s="313"/>
      <c r="EF58" s="313"/>
      <c r="EG58" s="315"/>
      <c r="EH58" s="226" t="str">
        <f t="shared" si="61"/>
        <v>Afforestation</v>
      </c>
      <c r="EI58" s="313"/>
      <c r="EJ58" s="315"/>
      <c r="EK58" s="313"/>
      <c r="EL58" s="313"/>
      <c r="EM58" s="315"/>
      <c r="EN58" s="226" t="str">
        <f t="shared" si="62"/>
        <v>Afforestation</v>
      </c>
      <c r="EO58" s="313"/>
      <c r="EP58" s="315"/>
      <c r="EQ58" s="313"/>
      <c r="ER58" s="313"/>
      <c r="ES58" s="315"/>
      <c r="ET58" s="226" t="str">
        <f t="shared" si="63"/>
        <v>Afforestation</v>
      </c>
      <c r="EU58" s="313"/>
      <c r="EV58" s="315"/>
      <c r="EW58" s="313"/>
      <c r="EX58" s="313"/>
      <c r="EY58" s="315"/>
      <c r="EZ58" s="226" t="str">
        <f t="shared" si="64"/>
        <v>Afforestation</v>
      </c>
      <c r="FA58" s="313"/>
      <c r="FB58" s="315"/>
      <c r="FC58" s="313"/>
      <c r="FD58" s="313"/>
      <c r="FE58" s="315"/>
      <c r="FF58" s="226" t="str">
        <f t="shared" si="65"/>
        <v>Afforestation</v>
      </c>
      <c r="FG58" s="313"/>
      <c r="FH58" s="315"/>
      <c r="FI58" s="313"/>
      <c r="FJ58" s="313"/>
      <c r="FK58" s="315"/>
      <c r="FL58" s="226" t="str">
        <f t="shared" si="66"/>
        <v>Afforestation</v>
      </c>
      <c r="FM58" s="313"/>
      <c r="FN58" s="315"/>
      <c r="FO58" s="313"/>
      <c r="FP58" s="313"/>
      <c r="FQ58" s="315"/>
      <c r="FR58" s="176">
        <f t="shared" si="37"/>
        <v>0</v>
      </c>
      <c r="FS58" s="32"/>
      <c r="FT58" s="34"/>
      <c r="FU58" s="34"/>
      <c r="FV58" s="33"/>
      <c r="FW58" s="37"/>
    </row>
    <row r="59" spans="1:179" ht="12.6" customHeight="1">
      <c r="A59" s="324"/>
      <c r="B59" s="195" t="s">
        <v>94</v>
      </c>
      <c r="C59" s="226" t="str">
        <f t="shared" si="67"/>
        <v>Bamboo</v>
      </c>
      <c r="D59" s="291"/>
      <c r="E59" s="54"/>
      <c r="F59" s="54"/>
      <c r="G59" s="54"/>
      <c r="H59" s="56"/>
      <c r="I59" s="226" t="str">
        <f t="shared" si="40"/>
        <v>Bamboo</v>
      </c>
      <c r="J59" s="291"/>
      <c r="K59" s="54"/>
      <c r="L59" s="54"/>
      <c r="M59" s="54"/>
      <c r="N59" s="56"/>
      <c r="O59" s="226" t="str">
        <f t="shared" si="41"/>
        <v>Bamboo</v>
      </c>
      <c r="P59" s="291"/>
      <c r="Q59" s="54"/>
      <c r="R59" s="54"/>
      <c r="S59" s="54"/>
      <c r="T59" s="56"/>
      <c r="U59" s="226" t="str">
        <f t="shared" si="42"/>
        <v>Bamboo</v>
      </c>
      <c r="V59" s="313">
        <f>'Discrete Solution'!V59</f>
        <v>7.247240759506228E-2</v>
      </c>
      <c r="W59" s="315">
        <f>'Discrete Solution'!W59</f>
        <v>9.0288951081100706</v>
      </c>
      <c r="X59" s="313">
        <f>'Discrete Solution'!X59</f>
        <v>0</v>
      </c>
      <c r="Y59" s="313">
        <f>'Discrete Solution'!Y59</f>
        <v>7.247240759506228E-2</v>
      </c>
      <c r="Z59" s="315">
        <f>'Discrete Solution'!Z59</f>
        <v>0</v>
      </c>
      <c r="AA59" s="226" t="str">
        <f t="shared" si="43"/>
        <v>Bamboo</v>
      </c>
      <c r="AB59" s="313">
        <f>'Discrete Solution'!AB59</f>
        <v>7.247240759506228E-2</v>
      </c>
      <c r="AC59" s="315">
        <f>'Discrete Solution'!AC59</f>
        <v>1.2769462835023595</v>
      </c>
      <c r="AD59" s="313">
        <f>'Discrete Solution'!AD59</f>
        <v>0</v>
      </c>
      <c r="AE59" s="313">
        <f>'Discrete Solution'!AE59</f>
        <v>7.247240759506228E-2</v>
      </c>
      <c r="AF59" s="315">
        <f>'Discrete Solution'!AF59</f>
        <v>0</v>
      </c>
      <c r="AG59" s="226" t="str">
        <f t="shared" si="44"/>
        <v>Bamboo</v>
      </c>
      <c r="AH59" s="313">
        <f>'Discrete Solution'!AH59</f>
        <v>7.247240759506228E-2</v>
      </c>
      <c r="AI59" s="315">
        <f>'Discrete Solution'!AI59</f>
        <v>1.8443615341099171</v>
      </c>
      <c r="AJ59" s="313">
        <f>'Discrete Solution'!AJ59</f>
        <v>0</v>
      </c>
      <c r="AK59" s="313">
        <f>'Discrete Solution'!AK59</f>
        <v>7.247240759506228E-2</v>
      </c>
      <c r="AL59" s="315">
        <f>'Discrete Solution'!AL59</f>
        <v>0</v>
      </c>
      <c r="AM59" s="226" t="str">
        <f t="shared" si="45"/>
        <v>Bamboo</v>
      </c>
      <c r="AN59" s="313">
        <f>'Discrete Solution'!AN59</f>
        <v>7.247240759506228E-2</v>
      </c>
      <c r="AO59" s="315">
        <f>'Discrete Solution'!AO59</f>
        <v>2.4719141711226347</v>
      </c>
      <c r="AP59" s="313">
        <f>'Discrete Solution'!AP59</f>
        <v>0</v>
      </c>
      <c r="AQ59" s="313">
        <f>'Discrete Solution'!AQ59</f>
        <v>7.247240759506228E-2</v>
      </c>
      <c r="AR59" s="315">
        <f>'Discrete Solution'!AR59</f>
        <v>0</v>
      </c>
      <c r="AS59" s="176">
        <f t="shared" si="38"/>
        <v>14.622117096844981</v>
      </c>
      <c r="AT59" s="226" t="str">
        <f t="shared" si="46"/>
        <v>Bamboo</v>
      </c>
      <c r="AU59" s="313"/>
      <c r="AV59" s="315"/>
      <c r="AW59" s="313"/>
      <c r="AX59" s="313"/>
      <c r="AY59" s="315"/>
      <c r="AZ59" s="226" t="str">
        <f t="shared" si="47"/>
        <v>Bamboo</v>
      </c>
      <c r="BA59" s="313"/>
      <c r="BB59" s="315"/>
      <c r="BC59" s="313"/>
      <c r="BD59" s="313"/>
      <c r="BE59" s="315"/>
      <c r="BF59" s="226" t="str">
        <f t="shared" si="48"/>
        <v>Bamboo</v>
      </c>
      <c r="BG59" s="313"/>
      <c r="BH59" s="315"/>
      <c r="BI59" s="313"/>
      <c r="BJ59" s="313"/>
      <c r="BK59" s="315"/>
      <c r="BL59" s="226" t="str">
        <f t="shared" si="49"/>
        <v>Bamboo</v>
      </c>
      <c r="BM59" s="313"/>
      <c r="BN59" s="315"/>
      <c r="BO59" s="313"/>
      <c r="BP59" s="313"/>
      <c r="BQ59" s="315"/>
      <c r="BR59" s="226" t="str">
        <f t="shared" si="50"/>
        <v>Bamboo</v>
      </c>
      <c r="BS59" s="313"/>
      <c r="BT59" s="315"/>
      <c r="BU59" s="313"/>
      <c r="BV59" s="313"/>
      <c r="BW59" s="315"/>
      <c r="BX59" s="226" t="str">
        <f t="shared" si="51"/>
        <v>Bamboo</v>
      </c>
      <c r="BY59" s="313"/>
      <c r="BZ59" s="315"/>
      <c r="CA59" s="313"/>
      <c r="CB59" s="313"/>
      <c r="CC59" s="315"/>
      <c r="CD59" s="226" t="str">
        <f t="shared" si="52"/>
        <v>Bamboo</v>
      </c>
      <c r="CE59" s="313"/>
      <c r="CF59" s="315"/>
      <c r="CG59" s="313"/>
      <c r="CH59" s="313"/>
      <c r="CI59" s="315"/>
      <c r="CJ59" s="176">
        <f t="shared" si="35"/>
        <v>0</v>
      </c>
      <c r="CK59" s="226" t="str">
        <f t="shared" si="53"/>
        <v>Bamboo</v>
      </c>
      <c r="CL59" s="313"/>
      <c r="CM59" s="315"/>
      <c r="CN59" s="313"/>
      <c r="CO59" s="313"/>
      <c r="CP59" s="315"/>
      <c r="CQ59" s="226" t="str">
        <f t="shared" si="54"/>
        <v>Bamboo</v>
      </c>
      <c r="CR59" s="313"/>
      <c r="CS59" s="315"/>
      <c r="CT59" s="313"/>
      <c r="CU59" s="313"/>
      <c r="CV59" s="315"/>
      <c r="CW59" s="226" t="str">
        <f t="shared" si="55"/>
        <v>Bamboo</v>
      </c>
      <c r="CX59" s="313"/>
      <c r="CY59" s="315"/>
      <c r="CZ59" s="313"/>
      <c r="DA59" s="313"/>
      <c r="DB59" s="315"/>
      <c r="DC59" s="226" t="str">
        <f t="shared" si="56"/>
        <v>Bamboo</v>
      </c>
      <c r="DD59" s="313"/>
      <c r="DE59" s="315"/>
      <c r="DF59" s="313"/>
      <c r="DG59" s="313"/>
      <c r="DH59" s="315"/>
      <c r="DI59" s="226" t="str">
        <f t="shared" si="57"/>
        <v>Bamboo</v>
      </c>
      <c r="DJ59" s="313"/>
      <c r="DK59" s="315"/>
      <c r="DL59" s="313"/>
      <c r="DM59" s="313"/>
      <c r="DN59" s="315"/>
      <c r="DO59" s="226" t="str">
        <f t="shared" si="58"/>
        <v>Bamboo</v>
      </c>
      <c r="DP59" s="313"/>
      <c r="DQ59" s="315"/>
      <c r="DR59" s="313"/>
      <c r="DS59" s="313"/>
      <c r="DT59" s="315"/>
      <c r="DU59" s="226" t="str">
        <f t="shared" si="59"/>
        <v>Bamboo</v>
      </c>
      <c r="DV59" s="313"/>
      <c r="DW59" s="315"/>
      <c r="DX59" s="313"/>
      <c r="DY59" s="313"/>
      <c r="DZ59" s="315"/>
      <c r="EA59" s="176">
        <f t="shared" si="36"/>
        <v>0</v>
      </c>
      <c r="EB59" s="226" t="str">
        <f t="shared" si="60"/>
        <v>Bamboo</v>
      </c>
      <c r="EC59" s="313"/>
      <c r="ED59" s="315"/>
      <c r="EE59" s="313"/>
      <c r="EF59" s="313"/>
      <c r="EG59" s="315"/>
      <c r="EH59" s="226" t="str">
        <f t="shared" si="61"/>
        <v>Bamboo</v>
      </c>
      <c r="EI59" s="313"/>
      <c r="EJ59" s="315"/>
      <c r="EK59" s="313"/>
      <c r="EL59" s="313"/>
      <c r="EM59" s="315"/>
      <c r="EN59" s="226" t="str">
        <f t="shared" si="62"/>
        <v>Bamboo</v>
      </c>
      <c r="EO59" s="313"/>
      <c r="EP59" s="315"/>
      <c r="EQ59" s="313"/>
      <c r="ER59" s="313"/>
      <c r="ES59" s="315"/>
      <c r="ET59" s="226" t="str">
        <f t="shared" si="63"/>
        <v>Bamboo</v>
      </c>
      <c r="EU59" s="313"/>
      <c r="EV59" s="315"/>
      <c r="EW59" s="313"/>
      <c r="EX59" s="313"/>
      <c r="EY59" s="315"/>
      <c r="EZ59" s="226" t="str">
        <f t="shared" si="64"/>
        <v>Bamboo</v>
      </c>
      <c r="FA59" s="313"/>
      <c r="FB59" s="315"/>
      <c r="FC59" s="313"/>
      <c r="FD59" s="313"/>
      <c r="FE59" s="315"/>
      <c r="FF59" s="226" t="str">
        <f t="shared" si="65"/>
        <v>Bamboo</v>
      </c>
      <c r="FG59" s="313"/>
      <c r="FH59" s="315"/>
      <c r="FI59" s="313"/>
      <c r="FJ59" s="313"/>
      <c r="FK59" s="315"/>
      <c r="FL59" s="226" t="str">
        <f t="shared" si="66"/>
        <v>Bamboo</v>
      </c>
      <c r="FM59" s="313"/>
      <c r="FN59" s="315"/>
      <c r="FO59" s="313"/>
      <c r="FP59" s="313"/>
      <c r="FQ59" s="315"/>
      <c r="FR59" s="176">
        <f t="shared" si="37"/>
        <v>0</v>
      </c>
      <c r="FS59" s="32"/>
      <c r="FT59" s="34"/>
      <c r="FU59" s="34"/>
      <c r="FV59" s="33"/>
      <c r="FW59" s="37"/>
    </row>
    <row r="60" spans="1:179" ht="12.6" customHeight="1">
      <c r="A60" s="324"/>
      <c r="B60" s="195" t="s">
        <v>233</v>
      </c>
      <c r="C60" s="226" t="str">
        <f t="shared" si="67"/>
        <v>Grassland Protection</v>
      </c>
      <c r="D60" s="39"/>
      <c r="E60" s="40"/>
      <c r="F60" s="47"/>
      <c r="G60" s="41"/>
      <c r="H60" s="42"/>
      <c r="I60" s="226" t="str">
        <f t="shared" si="40"/>
        <v>Grassland Protection</v>
      </c>
      <c r="J60" s="39"/>
      <c r="K60" s="40"/>
      <c r="L60" s="47"/>
      <c r="M60" s="41"/>
      <c r="N60" s="42"/>
      <c r="O60" s="226" t="str">
        <f t="shared" si="41"/>
        <v>Grassland Protection</v>
      </c>
      <c r="P60" s="39"/>
      <c r="Q60" s="40"/>
      <c r="R60" s="47"/>
      <c r="S60" s="41"/>
      <c r="T60" s="42"/>
      <c r="U60" s="226" t="str">
        <f t="shared" si="42"/>
        <v>Grassland Protection</v>
      </c>
      <c r="V60" s="39"/>
      <c r="W60" s="40"/>
      <c r="X60" s="47"/>
      <c r="Y60" s="41"/>
      <c r="Z60" s="42"/>
      <c r="AA60" s="226" t="str">
        <f t="shared" si="43"/>
        <v>Grassland Protection</v>
      </c>
      <c r="AB60" s="39"/>
      <c r="AC60" s="40"/>
      <c r="AD60" s="47"/>
      <c r="AE60" s="41"/>
      <c r="AF60" s="42"/>
      <c r="AG60" s="226" t="str">
        <f t="shared" si="44"/>
        <v>Grassland Protection</v>
      </c>
      <c r="AH60" s="39"/>
      <c r="AI60" s="40"/>
      <c r="AJ60" s="47"/>
      <c r="AK60" s="41"/>
      <c r="AL60" s="42"/>
      <c r="AM60" s="226" t="str">
        <f t="shared" si="45"/>
        <v>Grassland Protection</v>
      </c>
      <c r="AN60" s="39"/>
      <c r="AO60" s="40"/>
      <c r="AP60" s="47"/>
      <c r="AQ60" s="41"/>
      <c r="AR60" s="42"/>
      <c r="AS60" s="176">
        <f t="shared" si="38"/>
        <v>0</v>
      </c>
      <c r="AT60" s="226" t="str">
        <f t="shared" si="46"/>
        <v>Grassland Protection</v>
      </c>
      <c r="AU60" s="313">
        <f>'Discrete Solution'!AU60</f>
        <v>4.1694132494121107E-2</v>
      </c>
      <c r="AV60" s="315">
        <f>'Discrete Solution'!AV60</f>
        <v>11.491537708547</v>
      </c>
      <c r="AW60" s="313">
        <f>'Discrete Solution'!AW60</f>
        <v>0.11181497595056085</v>
      </c>
      <c r="AX60" s="313">
        <f>'Discrete Solution'!AX60</f>
        <v>0.15350910844468196</v>
      </c>
      <c r="AY60" s="315">
        <f>'Discrete Solution'!AY60</f>
        <v>30.817909754983418</v>
      </c>
      <c r="AZ60" s="226" t="str">
        <f t="shared" si="47"/>
        <v>Grassland Protection</v>
      </c>
      <c r="BA60" s="313">
        <f>'Discrete Solution'!BA60</f>
        <v>4.1694132494121107E-2</v>
      </c>
      <c r="BB60" s="315">
        <f>'Discrete Solution'!BB60</f>
        <v>1.9269700914545491</v>
      </c>
      <c r="BC60" s="313">
        <f>'Discrete Solution'!BC60</f>
        <v>0.11181497595056085</v>
      </c>
      <c r="BD60" s="313">
        <f>'Discrete Solution'!BD60</f>
        <v>0.15350910844468196</v>
      </c>
      <c r="BE60" s="315">
        <f>'Discrete Solution'!BE60</f>
        <v>5.1677322813664723</v>
      </c>
      <c r="BF60" s="226" t="str">
        <f t="shared" si="48"/>
        <v>Grassland Protection</v>
      </c>
      <c r="BG60" s="313">
        <f>'Discrete Solution'!BG60</f>
        <v>4.1694132494121107E-2</v>
      </c>
      <c r="BH60" s="315">
        <f>'Discrete Solution'!BH60</f>
        <v>2.9458029097849932</v>
      </c>
      <c r="BI60" s="313">
        <f>'Discrete Solution'!BI60</f>
        <v>0.11181497595056085</v>
      </c>
      <c r="BJ60" s="313">
        <f>'Discrete Solution'!BJ60</f>
        <v>0.15350910844468196</v>
      </c>
      <c r="BK60" s="315">
        <f>'Discrete Solution'!BK60</f>
        <v>7.9000296158972629</v>
      </c>
      <c r="BL60" s="226" t="str">
        <f t="shared" si="49"/>
        <v>Grassland Protection</v>
      </c>
      <c r="BM60" s="313"/>
      <c r="BN60" s="315"/>
      <c r="BO60" s="313"/>
      <c r="BP60" s="313"/>
      <c r="BQ60" s="315"/>
      <c r="BR60" s="226" t="str">
        <f t="shared" si="50"/>
        <v>Grassland Protection</v>
      </c>
      <c r="BS60" s="313"/>
      <c r="BT60" s="315"/>
      <c r="BU60" s="313"/>
      <c r="BV60" s="313"/>
      <c r="BW60" s="315"/>
      <c r="BX60" s="226" t="str">
        <f t="shared" si="51"/>
        <v>Grassland Protection</v>
      </c>
      <c r="BY60" s="313"/>
      <c r="BZ60" s="315"/>
      <c r="CA60" s="313"/>
      <c r="CB60" s="313"/>
      <c r="CC60" s="315"/>
      <c r="CD60" s="226" t="str">
        <f t="shared" si="52"/>
        <v>Grassland Protection</v>
      </c>
      <c r="CE60" s="313"/>
      <c r="CF60" s="315"/>
      <c r="CG60" s="313"/>
      <c r="CH60" s="313"/>
      <c r="CI60" s="315"/>
      <c r="CJ60" s="176">
        <f t="shared" si="35"/>
        <v>60.249982362033691</v>
      </c>
      <c r="CK60" s="226" t="str">
        <f t="shared" si="53"/>
        <v>Grassland Protection</v>
      </c>
      <c r="CL60" s="313"/>
      <c r="CM60" s="315"/>
      <c r="CN60" s="313"/>
      <c r="CO60" s="313"/>
      <c r="CP60" s="315"/>
      <c r="CQ60" s="226" t="str">
        <f t="shared" si="54"/>
        <v>Grassland Protection</v>
      </c>
      <c r="CR60" s="313"/>
      <c r="CS60" s="315"/>
      <c r="CT60" s="313"/>
      <c r="CU60" s="313"/>
      <c r="CV60" s="315"/>
      <c r="CW60" s="226" t="str">
        <f t="shared" si="55"/>
        <v>Grassland Protection</v>
      </c>
      <c r="CX60" s="313"/>
      <c r="CY60" s="315"/>
      <c r="CZ60" s="313"/>
      <c r="DA60" s="313"/>
      <c r="DB60" s="315"/>
      <c r="DC60" s="226" t="str">
        <f t="shared" si="56"/>
        <v>Grassland Protection</v>
      </c>
      <c r="DD60" s="313"/>
      <c r="DE60" s="315"/>
      <c r="DF60" s="313"/>
      <c r="DG60" s="313"/>
      <c r="DH60" s="315"/>
      <c r="DI60" s="226" t="str">
        <f t="shared" si="57"/>
        <v>Grassland Protection</v>
      </c>
      <c r="DJ60" s="313"/>
      <c r="DK60" s="315"/>
      <c r="DL60" s="313"/>
      <c r="DM60" s="313"/>
      <c r="DN60" s="315"/>
      <c r="DO60" s="226" t="str">
        <f t="shared" si="58"/>
        <v>Grassland Protection</v>
      </c>
      <c r="DP60" s="313"/>
      <c r="DQ60" s="315"/>
      <c r="DR60" s="313"/>
      <c r="DS60" s="313"/>
      <c r="DT60" s="315"/>
      <c r="DU60" s="226" t="str">
        <f t="shared" si="59"/>
        <v>Grassland Protection</v>
      </c>
      <c r="DV60" s="313"/>
      <c r="DW60" s="315"/>
      <c r="DX60" s="313"/>
      <c r="DY60" s="313"/>
      <c r="DZ60" s="315"/>
      <c r="EA60" s="176">
        <f t="shared" si="36"/>
        <v>0</v>
      </c>
      <c r="EB60" s="226" t="str">
        <f t="shared" si="60"/>
        <v>Grassland Protection</v>
      </c>
      <c r="EC60" s="313"/>
      <c r="ED60" s="315"/>
      <c r="EE60" s="313"/>
      <c r="EF60" s="313"/>
      <c r="EG60" s="315"/>
      <c r="EH60" s="226" t="str">
        <f t="shared" si="61"/>
        <v>Grassland Protection</v>
      </c>
      <c r="EI60" s="313"/>
      <c r="EJ60" s="315"/>
      <c r="EK60" s="313"/>
      <c r="EL60" s="313"/>
      <c r="EM60" s="315"/>
      <c r="EN60" s="226" t="str">
        <f t="shared" si="62"/>
        <v>Grassland Protection</v>
      </c>
      <c r="EO60" s="313"/>
      <c r="EP60" s="315"/>
      <c r="EQ60" s="313"/>
      <c r="ER60" s="313"/>
      <c r="ES60" s="315"/>
      <c r="ET60" s="226" t="str">
        <f t="shared" si="63"/>
        <v>Grassland Protection</v>
      </c>
      <c r="EU60" s="313"/>
      <c r="EV60" s="315"/>
      <c r="EW60" s="313"/>
      <c r="EX60" s="313"/>
      <c r="EY60" s="315"/>
      <c r="EZ60" s="226" t="str">
        <f t="shared" si="64"/>
        <v>Grassland Protection</v>
      </c>
      <c r="FA60" s="313"/>
      <c r="FB60" s="315"/>
      <c r="FC60" s="313"/>
      <c r="FD60" s="313"/>
      <c r="FE60" s="315"/>
      <c r="FF60" s="226" t="str">
        <f t="shared" si="65"/>
        <v>Grassland Protection</v>
      </c>
      <c r="FG60" s="313"/>
      <c r="FH60" s="315"/>
      <c r="FI60" s="313"/>
      <c r="FJ60" s="313"/>
      <c r="FK60" s="315"/>
      <c r="FL60" s="226" t="str">
        <f t="shared" si="66"/>
        <v>Grassland Protection</v>
      </c>
      <c r="FM60" s="313"/>
      <c r="FN60" s="315"/>
      <c r="FO60" s="313"/>
      <c r="FP60" s="313"/>
      <c r="FQ60" s="315"/>
      <c r="FR60" s="176">
        <f t="shared" si="37"/>
        <v>0</v>
      </c>
      <c r="FS60" s="32"/>
      <c r="FT60" s="34"/>
      <c r="FU60" s="34"/>
      <c r="FV60" s="33"/>
      <c r="FW60" s="37"/>
    </row>
    <row r="61" spans="1:179" ht="12.6" customHeight="1">
      <c r="A61" s="324"/>
      <c r="B61" s="195" t="s">
        <v>243</v>
      </c>
      <c r="C61" s="226" t="str">
        <f t="shared" si="67"/>
        <v>Multistrata Agroforestry</v>
      </c>
      <c r="D61" s="313"/>
      <c r="E61" s="54"/>
      <c r="F61" s="313"/>
      <c r="G61" s="55"/>
      <c r="H61" s="56"/>
      <c r="I61" s="226" t="str">
        <f t="shared" si="40"/>
        <v>Multistrata Agroforestry</v>
      </c>
      <c r="J61" s="313"/>
      <c r="K61" s="54"/>
      <c r="L61" s="313"/>
      <c r="M61" s="55"/>
      <c r="N61" s="56"/>
      <c r="O61" s="226" t="str">
        <f t="shared" si="41"/>
        <v>Multistrata Agroforestry</v>
      </c>
      <c r="P61" s="313"/>
      <c r="Q61" s="54"/>
      <c r="R61" s="313"/>
      <c r="S61" s="55"/>
      <c r="T61" s="56"/>
      <c r="U61" s="226" t="str">
        <f t="shared" si="42"/>
        <v>Multistrata Agroforestry</v>
      </c>
      <c r="V61" s="313"/>
      <c r="W61" s="315"/>
      <c r="X61" s="313"/>
      <c r="Y61" s="313"/>
      <c r="Z61" s="315"/>
      <c r="AA61" s="226" t="str">
        <f t="shared" si="43"/>
        <v>Multistrata Agroforestry</v>
      </c>
      <c r="AB61" s="313"/>
      <c r="AC61" s="315"/>
      <c r="AD61" s="313"/>
      <c r="AE61" s="313"/>
      <c r="AF61" s="315"/>
      <c r="AG61" s="226" t="str">
        <f t="shared" si="44"/>
        <v>Multistrata Agroforestry</v>
      </c>
      <c r="AH61" s="313"/>
      <c r="AI61" s="315"/>
      <c r="AJ61" s="313"/>
      <c r="AK61" s="313"/>
      <c r="AL61" s="315"/>
      <c r="AM61" s="226" t="str">
        <f t="shared" si="45"/>
        <v>Multistrata Agroforestry</v>
      </c>
      <c r="AN61" s="313"/>
      <c r="AO61" s="315"/>
      <c r="AP61" s="313"/>
      <c r="AQ61" s="313"/>
      <c r="AR61" s="315"/>
      <c r="AS61" s="176">
        <f t="shared" si="38"/>
        <v>0</v>
      </c>
      <c r="AT61" s="226" t="str">
        <f t="shared" si="46"/>
        <v>Multistrata Agroforestry</v>
      </c>
      <c r="AU61" s="313"/>
      <c r="AV61" s="315"/>
      <c r="AW61" s="313"/>
      <c r="AX61" s="313"/>
      <c r="AY61" s="315"/>
      <c r="AZ61" s="226" t="str">
        <f t="shared" si="47"/>
        <v>Multistrata Agroforestry</v>
      </c>
      <c r="BA61" s="313"/>
      <c r="BB61" s="315"/>
      <c r="BC61" s="313"/>
      <c r="BD61" s="313"/>
      <c r="BE61" s="315"/>
      <c r="BF61" s="226" t="str">
        <f t="shared" si="48"/>
        <v>Multistrata Agroforestry</v>
      </c>
      <c r="BG61" s="313"/>
      <c r="BH61" s="315"/>
      <c r="BI61" s="313"/>
      <c r="BJ61" s="313"/>
      <c r="BK61" s="315"/>
      <c r="BL61" s="226" t="str">
        <f t="shared" si="49"/>
        <v>Multistrata Agroforestry</v>
      </c>
      <c r="BM61" s="313"/>
      <c r="BN61" s="315"/>
      <c r="BO61" s="313"/>
      <c r="BP61" s="313"/>
      <c r="BQ61" s="315"/>
      <c r="BR61" s="226" t="str">
        <f t="shared" si="50"/>
        <v>Multistrata Agroforestry</v>
      </c>
      <c r="BS61" s="313"/>
      <c r="BT61" s="315"/>
      <c r="BU61" s="313"/>
      <c r="BV61" s="313"/>
      <c r="BW61" s="315"/>
      <c r="BX61" s="226" t="str">
        <f t="shared" si="51"/>
        <v>Multistrata Agroforestry</v>
      </c>
      <c r="BY61" s="313"/>
      <c r="BZ61" s="315"/>
      <c r="CA61" s="313"/>
      <c r="CB61" s="313"/>
      <c r="CC61" s="315"/>
      <c r="CD61" s="226" t="str">
        <f t="shared" si="52"/>
        <v>Multistrata Agroforestry</v>
      </c>
      <c r="CE61" s="313"/>
      <c r="CF61" s="315"/>
      <c r="CG61" s="313"/>
      <c r="CH61" s="313"/>
      <c r="CI61" s="315"/>
      <c r="CJ61" s="176">
        <f t="shared" si="35"/>
        <v>0</v>
      </c>
      <c r="CK61" s="226" t="str">
        <f t="shared" si="53"/>
        <v>Multistrata Agroforestry</v>
      </c>
      <c r="CL61" s="313"/>
      <c r="CM61" s="315"/>
      <c r="CN61" s="313"/>
      <c r="CO61" s="313"/>
      <c r="CP61" s="315"/>
      <c r="CQ61" s="226" t="str">
        <f t="shared" si="54"/>
        <v>Multistrata Agroforestry</v>
      </c>
      <c r="CR61" s="313"/>
      <c r="CS61" s="315"/>
      <c r="CT61" s="313"/>
      <c r="CU61" s="313"/>
      <c r="CV61" s="315"/>
      <c r="CW61" s="226" t="str">
        <f t="shared" si="55"/>
        <v>Multistrata Agroforestry</v>
      </c>
      <c r="CX61" s="313"/>
      <c r="CY61" s="315"/>
      <c r="CZ61" s="313"/>
      <c r="DA61" s="313"/>
      <c r="DB61" s="315"/>
      <c r="DC61" s="226" t="str">
        <f t="shared" si="56"/>
        <v>Multistrata Agroforestry</v>
      </c>
      <c r="DD61" s="313"/>
      <c r="DE61" s="315"/>
      <c r="DF61" s="313"/>
      <c r="DG61" s="313"/>
      <c r="DH61" s="315"/>
      <c r="DI61" s="226" t="str">
        <f t="shared" si="57"/>
        <v>Multistrata Agroforestry</v>
      </c>
      <c r="DJ61" s="313"/>
      <c r="DK61" s="315"/>
      <c r="DL61" s="313"/>
      <c r="DM61" s="313"/>
      <c r="DN61" s="315"/>
      <c r="DO61" s="226" t="str">
        <f t="shared" si="58"/>
        <v>Multistrata Agroforestry</v>
      </c>
      <c r="DP61" s="313"/>
      <c r="DQ61" s="315"/>
      <c r="DR61" s="313"/>
      <c r="DS61" s="313"/>
      <c r="DT61" s="315"/>
      <c r="DU61" s="226" t="str">
        <f t="shared" si="59"/>
        <v>Multistrata Agroforestry</v>
      </c>
      <c r="DV61" s="313"/>
      <c r="DW61" s="315"/>
      <c r="DX61" s="313"/>
      <c r="DY61" s="313"/>
      <c r="DZ61" s="315"/>
      <c r="EA61" s="176">
        <f t="shared" si="36"/>
        <v>0</v>
      </c>
      <c r="EB61" s="226" t="str">
        <f t="shared" si="60"/>
        <v>Multistrata Agroforestry</v>
      </c>
      <c r="EC61" s="313"/>
      <c r="ED61" s="315"/>
      <c r="EE61" s="313"/>
      <c r="EF61" s="313"/>
      <c r="EG61" s="315"/>
      <c r="EH61" s="226" t="str">
        <f t="shared" si="61"/>
        <v>Multistrata Agroforestry</v>
      </c>
      <c r="EI61" s="313"/>
      <c r="EJ61" s="315"/>
      <c r="EK61" s="313"/>
      <c r="EL61" s="313"/>
      <c r="EM61" s="315"/>
      <c r="EN61" s="226" t="str">
        <f t="shared" si="62"/>
        <v>Multistrata Agroforestry</v>
      </c>
      <c r="EO61" s="313"/>
      <c r="EP61" s="315"/>
      <c r="EQ61" s="313"/>
      <c r="ER61" s="313"/>
      <c r="ES61" s="315"/>
      <c r="ET61" s="226" t="str">
        <f t="shared" si="63"/>
        <v>Multistrata Agroforestry</v>
      </c>
      <c r="EU61" s="313"/>
      <c r="EV61" s="315"/>
      <c r="EW61" s="313"/>
      <c r="EX61" s="313"/>
      <c r="EY61" s="315"/>
      <c r="EZ61" s="226" t="str">
        <f t="shared" si="64"/>
        <v>Multistrata Agroforestry</v>
      </c>
      <c r="FA61" s="313"/>
      <c r="FB61" s="315"/>
      <c r="FC61" s="313"/>
      <c r="FD61" s="313"/>
      <c r="FE61" s="315"/>
      <c r="FF61" s="226" t="str">
        <f t="shared" si="65"/>
        <v>Multistrata Agroforestry</v>
      </c>
      <c r="FG61" s="313"/>
      <c r="FH61" s="315"/>
      <c r="FI61" s="313"/>
      <c r="FJ61" s="313"/>
      <c r="FK61" s="315"/>
      <c r="FL61" s="226" t="str">
        <f t="shared" si="66"/>
        <v>Multistrata Agroforestry</v>
      </c>
      <c r="FM61" s="313"/>
      <c r="FN61" s="315"/>
      <c r="FO61" s="313"/>
      <c r="FP61" s="313"/>
      <c r="FQ61" s="315"/>
      <c r="FR61" s="176">
        <f t="shared" si="37"/>
        <v>0</v>
      </c>
      <c r="FS61" s="32"/>
      <c r="FT61" s="34"/>
      <c r="FU61" s="34"/>
      <c r="FV61" s="33"/>
      <c r="FW61" s="37"/>
    </row>
    <row r="62" spans="1:179" ht="12.6" customHeight="1">
      <c r="A62" s="324"/>
      <c r="B62" s="222" t="s">
        <v>89</v>
      </c>
      <c r="C62" s="226" t="str">
        <f t="shared" si="39"/>
        <v>Silvopasture</v>
      </c>
      <c r="D62" s="313"/>
      <c r="E62" s="54"/>
      <c r="F62" s="313"/>
      <c r="G62" s="55"/>
      <c r="H62" s="56"/>
      <c r="I62" s="226" t="str">
        <f t="shared" si="40"/>
        <v>Silvopasture</v>
      </c>
      <c r="J62" s="313"/>
      <c r="K62" s="54"/>
      <c r="L62" s="313"/>
      <c r="M62" s="55"/>
      <c r="N62" s="56"/>
      <c r="O62" s="226" t="str">
        <f t="shared" si="41"/>
        <v>Silvopasture</v>
      </c>
      <c r="P62" s="313"/>
      <c r="Q62" s="54"/>
      <c r="R62" s="313"/>
      <c r="S62" s="55"/>
      <c r="T62" s="56"/>
      <c r="U62" s="226" t="str">
        <f t="shared" si="42"/>
        <v>Silvopasture</v>
      </c>
      <c r="V62" s="313"/>
      <c r="W62" s="315"/>
      <c r="X62" s="313"/>
      <c r="Y62" s="313"/>
      <c r="Z62" s="315"/>
      <c r="AA62" s="226" t="str">
        <f t="shared" si="43"/>
        <v>Silvopasture</v>
      </c>
      <c r="AB62" s="313"/>
      <c r="AC62" s="315"/>
      <c r="AD62" s="313"/>
      <c r="AE62" s="313"/>
      <c r="AF62" s="315"/>
      <c r="AG62" s="226" t="str">
        <f t="shared" si="44"/>
        <v>Silvopasture</v>
      </c>
      <c r="AH62" s="313"/>
      <c r="AI62" s="315"/>
      <c r="AJ62" s="313"/>
      <c r="AK62" s="313"/>
      <c r="AL62" s="315"/>
      <c r="AM62" s="226" t="str">
        <f t="shared" si="45"/>
        <v>Silvopasture</v>
      </c>
      <c r="AN62" s="313"/>
      <c r="AO62" s="315"/>
      <c r="AP62" s="313"/>
      <c r="AQ62" s="313"/>
      <c r="AR62" s="315"/>
      <c r="AS62" s="176">
        <f t="shared" si="38"/>
        <v>0</v>
      </c>
      <c r="AT62" s="226" t="str">
        <f t="shared" si="46"/>
        <v>Silvopasture</v>
      </c>
      <c r="AU62" s="313">
        <f>'Discrete Solution'!AU62</f>
        <v>0.27926905506018762</v>
      </c>
      <c r="AV62" s="315">
        <f>'Discrete Solution'!AV62</f>
        <v>76.970803445951006</v>
      </c>
      <c r="AW62" s="313">
        <f>'Discrete Solution'!AW62</f>
        <v>0.30552950283043623</v>
      </c>
      <c r="AX62" s="313">
        <f>'Discrete Solution'!AX62</f>
        <v>0.58479855789062385</v>
      </c>
      <c r="AY62" s="315">
        <f>'Discrete Solution'!AY62</f>
        <v>84.208582666748825</v>
      </c>
      <c r="AZ62" s="226" t="str">
        <f t="shared" si="47"/>
        <v>Silvopasture</v>
      </c>
      <c r="BA62" s="313">
        <f>'Discrete Solution'!BA62</f>
        <v>0.27926905506018762</v>
      </c>
      <c r="BB62" s="315">
        <f>'Discrete Solution'!BB62</f>
        <v>12.906926811479616</v>
      </c>
      <c r="BC62" s="313">
        <f>'Discrete Solution'!BC62</f>
        <v>0.30552950283043623</v>
      </c>
      <c r="BD62" s="313">
        <f>'Discrete Solution'!BD62</f>
        <v>0.58479855789062385</v>
      </c>
      <c r="BE62" s="315">
        <f>'Discrete Solution'!BE62</f>
        <v>14.120601120415255</v>
      </c>
      <c r="BF62" s="226" t="str">
        <f t="shared" si="48"/>
        <v>Silvopasture</v>
      </c>
      <c r="BG62" s="313">
        <f>'Discrete Solution'!BG62</f>
        <v>0.27926905506018762</v>
      </c>
      <c r="BH62" s="315">
        <f>'Discrete Solution'!BH62</f>
        <v>19.731111928643752</v>
      </c>
      <c r="BI62" s="313">
        <f>'Discrete Solution'!BI62</f>
        <v>0.30552950283043623</v>
      </c>
      <c r="BJ62" s="313">
        <f>'Discrete Solution'!BJ62</f>
        <v>0.58479855789062385</v>
      </c>
      <c r="BK62" s="315">
        <f>'Discrete Solution'!BK62</f>
        <v>21.586483388039454</v>
      </c>
      <c r="BL62" s="226" t="str">
        <f t="shared" si="49"/>
        <v>Silvopasture</v>
      </c>
      <c r="BM62" s="313"/>
      <c r="BN62" s="315"/>
      <c r="BO62" s="313"/>
      <c r="BP62" s="313"/>
      <c r="BQ62" s="315"/>
      <c r="BR62" s="226" t="str">
        <f t="shared" si="50"/>
        <v>Silvopasture</v>
      </c>
      <c r="BS62" s="313"/>
      <c r="BT62" s="315"/>
      <c r="BU62" s="313"/>
      <c r="BV62" s="313"/>
      <c r="BW62" s="315"/>
      <c r="BX62" s="226" t="str">
        <f t="shared" si="51"/>
        <v>Silvopasture</v>
      </c>
      <c r="BY62" s="313"/>
      <c r="BZ62" s="315"/>
      <c r="CA62" s="313"/>
      <c r="CB62" s="313"/>
      <c r="CC62" s="315"/>
      <c r="CD62" s="226" t="str">
        <f t="shared" si="52"/>
        <v>Silvopasture</v>
      </c>
      <c r="CE62" s="313"/>
      <c r="CF62" s="315"/>
      <c r="CG62" s="313"/>
      <c r="CH62" s="313"/>
      <c r="CI62" s="315"/>
      <c r="CJ62" s="176">
        <f t="shared" si="35"/>
        <v>229.52450936127792</v>
      </c>
      <c r="CK62" s="226" t="str">
        <f t="shared" si="53"/>
        <v>Silvopasture</v>
      </c>
      <c r="CL62" s="313"/>
      <c r="CM62" s="315"/>
      <c r="CN62" s="313"/>
      <c r="CO62" s="313"/>
      <c r="CP62" s="315"/>
      <c r="CQ62" s="226" t="str">
        <f t="shared" si="54"/>
        <v>Silvopasture</v>
      </c>
      <c r="CR62" s="313"/>
      <c r="CS62" s="315"/>
      <c r="CT62" s="313"/>
      <c r="CU62" s="313"/>
      <c r="CV62" s="315"/>
      <c r="CW62" s="226" t="str">
        <f t="shared" si="55"/>
        <v>Silvopasture</v>
      </c>
      <c r="CX62" s="313"/>
      <c r="CY62" s="315"/>
      <c r="CZ62" s="313"/>
      <c r="DA62" s="313"/>
      <c r="DB62" s="315"/>
      <c r="DC62" s="226" t="str">
        <f t="shared" si="56"/>
        <v>Silvopasture</v>
      </c>
      <c r="DD62" s="313"/>
      <c r="DE62" s="315"/>
      <c r="DF62" s="313"/>
      <c r="DG62" s="313"/>
      <c r="DH62" s="315"/>
      <c r="DI62" s="226" t="str">
        <f t="shared" si="57"/>
        <v>Silvopasture</v>
      </c>
      <c r="DJ62" s="313"/>
      <c r="DK62" s="315"/>
      <c r="DL62" s="313"/>
      <c r="DM62" s="313"/>
      <c r="DN62" s="315"/>
      <c r="DO62" s="226" t="str">
        <f t="shared" si="58"/>
        <v>Silvopasture</v>
      </c>
      <c r="DP62" s="313"/>
      <c r="DQ62" s="315"/>
      <c r="DR62" s="313"/>
      <c r="DS62" s="313"/>
      <c r="DT62" s="315"/>
      <c r="DU62" s="226" t="str">
        <f t="shared" si="59"/>
        <v>Silvopasture</v>
      </c>
      <c r="DV62" s="313"/>
      <c r="DW62" s="315"/>
      <c r="DX62" s="313"/>
      <c r="DY62" s="313"/>
      <c r="DZ62" s="315"/>
      <c r="EA62" s="176">
        <f t="shared" si="36"/>
        <v>0</v>
      </c>
      <c r="EB62" s="226" t="str">
        <f t="shared" si="60"/>
        <v>Silvopasture</v>
      </c>
      <c r="EC62" s="313"/>
      <c r="ED62" s="315"/>
      <c r="EE62" s="313"/>
      <c r="EF62" s="313"/>
      <c r="EG62" s="315"/>
      <c r="EH62" s="226" t="str">
        <f t="shared" si="61"/>
        <v>Silvopasture</v>
      </c>
      <c r="EI62" s="313"/>
      <c r="EJ62" s="315"/>
      <c r="EK62" s="313"/>
      <c r="EL62" s="313"/>
      <c r="EM62" s="315"/>
      <c r="EN62" s="226" t="str">
        <f t="shared" si="62"/>
        <v>Silvopasture</v>
      </c>
      <c r="EO62" s="313"/>
      <c r="EP62" s="315"/>
      <c r="EQ62" s="313"/>
      <c r="ER62" s="313"/>
      <c r="ES62" s="315"/>
      <c r="ET62" s="226" t="str">
        <f t="shared" si="63"/>
        <v>Silvopasture</v>
      </c>
      <c r="EU62" s="313"/>
      <c r="EV62" s="315"/>
      <c r="EW62" s="313"/>
      <c r="EX62" s="313"/>
      <c r="EY62" s="315"/>
      <c r="EZ62" s="226" t="str">
        <f t="shared" si="64"/>
        <v>Silvopasture</v>
      </c>
      <c r="FA62" s="313"/>
      <c r="FB62" s="315"/>
      <c r="FC62" s="313"/>
      <c r="FD62" s="313"/>
      <c r="FE62" s="315"/>
      <c r="FF62" s="226" t="str">
        <f t="shared" si="65"/>
        <v>Silvopasture</v>
      </c>
      <c r="FG62" s="313"/>
      <c r="FH62" s="315"/>
      <c r="FI62" s="313"/>
      <c r="FJ62" s="313"/>
      <c r="FK62" s="315"/>
      <c r="FL62" s="226" t="str">
        <f t="shared" si="66"/>
        <v>Silvopasture</v>
      </c>
      <c r="FM62" s="313"/>
      <c r="FN62" s="315"/>
      <c r="FO62" s="313"/>
      <c r="FP62" s="313"/>
      <c r="FQ62" s="315"/>
      <c r="FR62" s="176">
        <f t="shared" si="37"/>
        <v>0</v>
      </c>
      <c r="FS62" s="32"/>
      <c r="FT62" s="34"/>
      <c r="FU62" s="34"/>
      <c r="FV62" s="33"/>
      <c r="FW62" s="37"/>
    </row>
    <row r="63" spans="1:179" ht="12.6" customHeight="1">
      <c r="A63" s="324"/>
      <c r="B63" s="222" t="s">
        <v>88</v>
      </c>
      <c r="C63" s="226" t="str">
        <f>$B63</f>
        <v>Managed Grazing</v>
      </c>
      <c r="D63" s="313"/>
      <c r="E63" s="54"/>
      <c r="F63" s="313"/>
      <c r="G63" s="55"/>
      <c r="H63" s="56"/>
      <c r="I63" s="226" t="str">
        <f t="shared" si="40"/>
        <v>Managed Grazing</v>
      </c>
      <c r="J63" s="313"/>
      <c r="K63" s="54"/>
      <c r="L63" s="313"/>
      <c r="M63" s="55"/>
      <c r="N63" s="56"/>
      <c r="O63" s="226" t="str">
        <f t="shared" si="41"/>
        <v>Managed Grazing</v>
      </c>
      <c r="P63" s="313"/>
      <c r="Q63" s="54"/>
      <c r="R63" s="313"/>
      <c r="S63" s="55"/>
      <c r="T63" s="56"/>
      <c r="U63" s="226" t="str">
        <f t="shared" si="42"/>
        <v>Managed Grazing</v>
      </c>
      <c r="V63" s="313"/>
      <c r="W63" s="315"/>
      <c r="X63" s="313"/>
      <c r="Y63" s="313"/>
      <c r="Z63" s="315"/>
      <c r="AA63" s="226" t="str">
        <f t="shared" si="43"/>
        <v>Managed Grazing</v>
      </c>
      <c r="AB63" s="313"/>
      <c r="AC63" s="315"/>
      <c r="AD63" s="313"/>
      <c r="AE63" s="313"/>
      <c r="AF63" s="315"/>
      <c r="AG63" s="226" t="str">
        <f t="shared" si="44"/>
        <v>Managed Grazing</v>
      </c>
      <c r="AH63" s="313"/>
      <c r="AI63" s="315"/>
      <c r="AJ63" s="313"/>
      <c r="AK63" s="313"/>
      <c r="AL63" s="315"/>
      <c r="AM63" s="226" t="str">
        <f t="shared" si="45"/>
        <v>Managed Grazing</v>
      </c>
      <c r="AN63" s="313"/>
      <c r="AO63" s="315"/>
      <c r="AP63" s="313"/>
      <c r="AQ63" s="313"/>
      <c r="AR63" s="315"/>
      <c r="AS63" s="176">
        <f t="shared" si="38"/>
        <v>0</v>
      </c>
      <c r="AT63" s="226" t="str">
        <f t="shared" si="46"/>
        <v>Managed Grazing</v>
      </c>
      <c r="AU63" s="313">
        <f>'Discrete Solution'!AU63</f>
        <v>2.1992342654936183E-2</v>
      </c>
      <c r="AV63" s="315">
        <f>'Discrete Solution'!AV63</f>
        <v>6.061424469117334</v>
      </c>
      <c r="AW63" s="313">
        <f>'Discrete Solution'!AW63</f>
        <v>0.22863561072675984</v>
      </c>
      <c r="AX63" s="313">
        <f>'Discrete Solution'!AX63</f>
        <v>0.25062795338169602</v>
      </c>
      <c r="AY63" s="315">
        <f>'Discrete Solution'!AY63</f>
        <v>63.015455293468328</v>
      </c>
      <c r="AZ63" s="226" t="str">
        <f t="shared" si="47"/>
        <v>Managed Grazing</v>
      </c>
      <c r="BA63" s="313">
        <f>'Discrete Solution'!BA63</f>
        <v>2.1992342654936183E-2</v>
      </c>
      <c r="BB63" s="315">
        <f>'Discrete Solution'!BB63</f>
        <v>1.0164160758844798</v>
      </c>
      <c r="BC63" s="313">
        <f>'Discrete Solution'!BC63</f>
        <v>0.22863561072675984</v>
      </c>
      <c r="BD63" s="313">
        <f>'Discrete Solution'!BD63</f>
        <v>0.25062795338169602</v>
      </c>
      <c r="BE63" s="315">
        <f>'Discrete Solution'!BE63</f>
        <v>10.566810180641898</v>
      </c>
      <c r="BF63" s="226" t="str">
        <f t="shared" si="48"/>
        <v>Managed Grazing</v>
      </c>
      <c r="BG63" s="313">
        <f>'Discrete Solution'!BG63</f>
        <v>2.1992342654936183E-2</v>
      </c>
      <c r="BH63" s="315">
        <f>'Discrete Solution'!BH63</f>
        <v>1.5538183219193817</v>
      </c>
      <c r="BI63" s="313">
        <f>'Discrete Solution'!BI63</f>
        <v>0.22863561072675984</v>
      </c>
      <c r="BJ63" s="313">
        <f>'Discrete Solution'!BJ63</f>
        <v>0.25062795338169602</v>
      </c>
      <c r="BK63" s="315">
        <f>'Discrete Solution'!BK63</f>
        <v>16.153722528087712</v>
      </c>
      <c r="BL63" s="226" t="str">
        <f t="shared" si="49"/>
        <v>Managed Grazing</v>
      </c>
      <c r="BM63" s="313"/>
      <c r="BN63" s="315"/>
      <c r="BO63" s="313"/>
      <c r="BP63" s="313"/>
      <c r="BQ63" s="315"/>
      <c r="BR63" s="226" t="str">
        <f t="shared" si="50"/>
        <v>Managed Grazing</v>
      </c>
      <c r="BS63" s="313"/>
      <c r="BT63" s="315"/>
      <c r="BU63" s="313"/>
      <c r="BV63" s="313"/>
      <c r="BW63" s="315"/>
      <c r="BX63" s="226" t="str">
        <f t="shared" si="51"/>
        <v>Managed Grazing</v>
      </c>
      <c r="BY63" s="313"/>
      <c r="BZ63" s="315"/>
      <c r="CA63" s="313"/>
      <c r="CB63" s="313"/>
      <c r="CC63" s="315"/>
      <c r="CD63" s="226" t="str">
        <f t="shared" si="52"/>
        <v>Managed Grazing</v>
      </c>
      <c r="CE63" s="313"/>
      <c r="CF63" s="315"/>
      <c r="CG63" s="313"/>
      <c r="CH63" s="313"/>
      <c r="CI63" s="315"/>
      <c r="CJ63" s="176">
        <f t="shared" si="35"/>
        <v>98.367646869119142</v>
      </c>
      <c r="CK63" s="226" t="str">
        <f t="shared" si="53"/>
        <v>Managed Grazing</v>
      </c>
      <c r="CL63" s="313"/>
      <c r="CM63" s="315"/>
      <c r="CN63" s="313"/>
      <c r="CO63" s="313"/>
      <c r="CP63" s="315"/>
      <c r="CQ63" s="226" t="str">
        <f t="shared" si="54"/>
        <v>Managed Grazing</v>
      </c>
      <c r="CR63" s="313"/>
      <c r="CS63" s="315"/>
      <c r="CT63" s="313"/>
      <c r="CU63" s="313"/>
      <c r="CV63" s="315"/>
      <c r="CW63" s="226" t="str">
        <f t="shared" si="55"/>
        <v>Managed Grazing</v>
      </c>
      <c r="CX63" s="313"/>
      <c r="CY63" s="315"/>
      <c r="CZ63" s="313"/>
      <c r="DA63" s="313"/>
      <c r="DB63" s="315"/>
      <c r="DC63" s="226" t="str">
        <f t="shared" si="56"/>
        <v>Managed Grazing</v>
      </c>
      <c r="DD63" s="313"/>
      <c r="DE63" s="315"/>
      <c r="DF63" s="313"/>
      <c r="DG63" s="313"/>
      <c r="DH63" s="315"/>
      <c r="DI63" s="226" t="str">
        <f t="shared" si="57"/>
        <v>Managed Grazing</v>
      </c>
      <c r="DJ63" s="313"/>
      <c r="DK63" s="315"/>
      <c r="DL63" s="313"/>
      <c r="DM63" s="313"/>
      <c r="DN63" s="315"/>
      <c r="DO63" s="226" t="str">
        <f t="shared" si="58"/>
        <v>Managed Grazing</v>
      </c>
      <c r="DP63" s="313"/>
      <c r="DQ63" s="315"/>
      <c r="DR63" s="313"/>
      <c r="DS63" s="313"/>
      <c r="DT63" s="315"/>
      <c r="DU63" s="226" t="str">
        <f t="shared" si="59"/>
        <v>Managed Grazing</v>
      </c>
      <c r="DV63" s="313"/>
      <c r="DW63" s="315"/>
      <c r="DX63" s="313"/>
      <c r="DY63" s="313"/>
      <c r="DZ63" s="315"/>
      <c r="EA63" s="176">
        <f t="shared" si="36"/>
        <v>0</v>
      </c>
      <c r="EB63" s="226" t="str">
        <f t="shared" si="60"/>
        <v>Managed Grazing</v>
      </c>
      <c r="EC63" s="313"/>
      <c r="ED63" s="315"/>
      <c r="EE63" s="313"/>
      <c r="EF63" s="313"/>
      <c r="EG63" s="315"/>
      <c r="EH63" s="226" t="str">
        <f t="shared" si="61"/>
        <v>Managed Grazing</v>
      </c>
      <c r="EI63" s="313"/>
      <c r="EJ63" s="315"/>
      <c r="EK63" s="313"/>
      <c r="EL63" s="313"/>
      <c r="EM63" s="315"/>
      <c r="EN63" s="226" t="str">
        <f t="shared" si="62"/>
        <v>Managed Grazing</v>
      </c>
      <c r="EO63" s="313"/>
      <c r="EP63" s="315"/>
      <c r="EQ63" s="313"/>
      <c r="ER63" s="313"/>
      <c r="ES63" s="315"/>
      <c r="ET63" s="226" t="str">
        <f t="shared" si="63"/>
        <v>Managed Grazing</v>
      </c>
      <c r="EU63" s="313"/>
      <c r="EV63" s="315"/>
      <c r="EW63" s="313"/>
      <c r="EX63" s="313"/>
      <c r="EY63" s="315"/>
      <c r="EZ63" s="226" t="str">
        <f t="shared" si="64"/>
        <v>Managed Grazing</v>
      </c>
      <c r="FA63" s="313"/>
      <c r="FB63" s="315"/>
      <c r="FC63" s="313"/>
      <c r="FD63" s="313"/>
      <c r="FE63" s="315"/>
      <c r="FF63" s="226" t="str">
        <f t="shared" si="65"/>
        <v>Managed Grazing</v>
      </c>
      <c r="FG63" s="313"/>
      <c r="FH63" s="315"/>
      <c r="FI63" s="313"/>
      <c r="FJ63" s="313"/>
      <c r="FK63" s="315"/>
      <c r="FL63" s="226" t="str">
        <f t="shared" si="66"/>
        <v>Managed Grazing</v>
      </c>
      <c r="FM63" s="313"/>
      <c r="FN63" s="315"/>
      <c r="FO63" s="313"/>
      <c r="FP63" s="313"/>
      <c r="FQ63" s="315"/>
      <c r="FR63" s="176">
        <f t="shared" si="37"/>
        <v>0</v>
      </c>
      <c r="FS63" s="34"/>
      <c r="FT63" s="34"/>
      <c r="FU63" s="34"/>
      <c r="FV63" s="33"/>
      <c r="FW63" s="37"/>
    </row>
    <row r="64" spans="1:179" ht="12.6" customHeight="1">
      <c r="A64" s="324"/>
      <c r="B64" s="195" t="s">
        <v>97</v>
      </c>
      <c r="C64" s="226" t="str">
        <f>$B64</f>
        <v>Tropical Tree Staples</v>
      </c>
      <c r="D64" s="313"/>
      <c r="E64" s="54"/>
      <c r="F64" s="314"/>
      <c r="G64" s="55"/>
      <c r="H64" s="56"/>
      <c r="I64" s="226" t="str">
        <f t="shared" si="40"/>
        <v>Tropical Tree Staples</v>
      </c>
      <c r="J64" s="313"/>
      <c r="K64" s="54"/>
      <c r="L64" s="314"/>
      <c r="M64" s="55"/>
      <c r="N64" s="56"/>
      <c r="O64" s="226" t="str">
        <f t="shared" si="41"/>
        <v>Tropical Tree Staples</v>
      </c>
      <c r="P64" s="313"/>
      <c r="Q64" s="54"/>
      <c r="R64" s="314"/>
      <c r="S64" s="55"/>
      <c r="T64" s="56"/>
      <c r="U64" s="226" t="str">
        <f t="shared" si="42"/>
        <v>Tropical Tree Staples</v>
      </c>
      <c r="V64" s="313"/>
      <c r="W64" s="315"/>
      <c r="X64" s="313"/>
      <c r="Y64" s="313"/>
      <c r="Z64" s="315"/>
      <c r="AA64" s="226" t="str">
        <f t="shared" si="43"/>
        <v>Tropical Tree Staples</v>
      </c>
      <c r="AB64" s="313"/>
      <c r="AC64" s="315"/>
      <c r="AD64" s="313"/>
      <c r="AE64" s="313"/>
      <c r="AF64" s="315"/>
      <c r="AG64" s="226" t="str">
        <f t="shared" si="44"/>
        <v>Tropical Tree Staples</v>
      </c>
      <c r="AH64" s="313"/>
      <c r="AI64" s="315"/>
      <c r="AJ64" s="313"/>
      <c r="AK64" s="313"/>
      <c r="AL64" s="315"/>
      <c r="AM64" s="226" t="str">
        <f t="shared" si="45"/>
        <v>Tropical Tree Staples</v>
      </c>
      <c r="AN64" s="313"/>
      <c r="AO64" s="315"/>
      <c r="AP64" s="313"/>
      <c r="AQ64" s="313"/>
      <c r="AR64" s="315"/>
      <c r="AS64" s="176">
        <f t="shared" si="38"/>
        <v>0</v>
      </c>
      <c r="AT64" s="226" t="str">
        <f t="shared" si="46"/>
        <v>Tropical Tree Staples</v>
      </c>
      <c r="AU64" s="313"/>
      <c r="AV64" s="315"/>
      <c r="AW64" s="313"/>
      <c r="AX64" s="313"/>
      <c r="AY64" s="315"/>
      <c r="AZ64" s="226" t="str">
        <f t="shared" si="47"/>
        <v>Tropical Tree Staples</v>
      </c>
      <c r="BA64" s="313"/>
      <c r="BB64" s="315"/>
      <c r="BC64" s="313"/>
      <c r="BD64" s="313"/>
      <c r="BE64" s="315"/>
      <c r="BF64" s="226" t="str">
        <f t="shared" si="48"/>
        <v>Tropical Tree Staples</v>
      </c>
      <c r="BG64" s="313"/>
      <c r="BH64" s="315"/>
      <c r="BI64" s="313"/>
      <c r="BJ64" s="313"/>
      <c r="BK64" s="315"/>
      <c r="BL64" s="226" t="str">
        <f t="shared" si="49"/>
        <v>Tropical Tree Staples</v>
      </c>
      <c r="BM64" s="313"/>
      <c r="BN64" s="315"/>
      <c r="BO64" s="313"/>
      <c r="BP64" s="313"/>
      <c r="BQ64" s="315"/>
      <c r="BR64" s="226" t="str">
        <f t="shared" si="50"/>
        <v>Tropical Tree Staples</v>
      </c>
      <c r="BS64" s="313"/>
      <c r="BT64" s="315"/>
      <c r="BU64" s="313"/>
      <c r="BV64" s="313"/>
      <c r="BW64" s="315"/>
      <c r="BX64" s="226" t="str">
        <f t="shared" si="51"/>
        <v>Tropical Tree Staples</v>
      </c>
      <c r="BY64" s="313"/>
      <c r="BZ64" s="315"/>
      <c r="CA64" s="313"/>
      <c r="CB64" s="313"/>
      <c r="CC64" s="315"/>
      <c r="CD64" s="226" t="str">
        <f t="shared" si="52"/>
        <v>Tropical Tree Staples</v>
      </c>
      <c r="CE64" s="313"/>
      <c r="CF64" s="315"/>
      <c r="CG64" s="313"/>
      <c r="CH64" s="313"/>
      <c r="CI64" s="315"/>
      <c r="CJ64" s="176">
        <f t="shared" si="35"/>
        <v>0</v>
      </c>
      <c r="CK64" s="226" t="str">
        <f t="shared" si="53"/>
        <v>Tropical Tree Staples</v>
      </c>
      <c r="CL64" s="313"/>
      <c r="CM64" s="315"/>
      <c r="CN64" s="313"/>
      <c r="CO64" s="313"/>
      <c r="CP64" s="315"/>
      <c r="CQ64" s="226" t="str">
        <f t="shared" si="54"/>
        <v>Tropical Tree Staples</v>
      </c>
      <c r="CR64" s="313"/>
      <c r="CS64" s="315"/>
      <c r="CT64" s="313"/>
      <c r="CU64" s="313"/>
      <c r="CV64" s="315"/>
      <c r="CW64" s="226" t="str">
        <f t="shared" si="55"/>
        <v>Tropical Tree Staples</v>
      </c>
      <c r="CX64" s="313"/>
      <c r="CY64" s="315"/>
      <c r="CZ64" s="313"/>
      <c r="DA64" s="313"/>
      <c r="DB64" s="315"/>
      <c r="DC64" s="226" t="str">
        <f t="shared" si="56"/>
        <v>Tropical Tree Staples</v>
      </c>
      <c r="DD64" s="313"/>
      <c r="DE64" s="315"/>
      <c r="DF64" s="313"/>
      <c r="DG64" s="313"/>
      <c r="DH64" s="315"/>
      <c r="DI64" s="226" t="str">
        <f t="shared" si="57"/>
        <v>Tropical Tree Staples</v>
      </c>
      <c r="DJ64" s="313"/>
      <c r="DK64" s="315"/>
      <c r="DL64" s="313"/>
      <c r="DM64" s="313"/>
      <c r="DN64" s="315"/>
      <c r="DO64" s="226" t="str">
        <f t="shared" si="58"/>
        <v>Tropical Tree Staples</v>
      </c>
      <c r="DP64" s="313"/>
      <c r="DQ64" s="315"/>
      <c r="DR64" s="313"/>
      <c r="DS64" s="313"/>
      <c r="DT64" s="315"/>
      <c r="DU64" s="226" t="str">
        <f t="shared" si="59"/>
        <v>Tropical Tree Staples</v>
      </c>
      <c r="DV64" s="313"/>
      <c r="DW64" s="315"/>
      <c r="DX64" s="313"/>
      <c r="DY64" s="313"/>
      <c r="DZ64" s="315"/>
      <c r="EA64" s="176">
        <f t="shared" si="36"/>
        <v>0</v>
      </c>
      <c r="EB64" s="226" t="str">
        <f t="shared" si="60"/>
        <v>Tropical Tree Staples</v>
      </c>
      <c r="EC64" s="313"/>
      <c r="ED64" s="315"/>
      <c r="EE64" s="313"/>
      <c r="EF64" s="313"/>
      <c r="EG64" s="315"/>
      <c r="EH64" s="226" t="str">
        <f t="shared" si="61"/>
        <v>Tropical Tree Staples</v>
      </c>
      <c r="EI64" s="313"/>
      <c r="EJ64" s="315"/>
      <c r="EK64" s="313"/>
      <c r="EL64" s="313"/>
      <c r="EM64" s="315"/>
      <c r="EN64" s="226" t="str">
        <f t="shared" si="62"/>
        <v>Tropical Tree Staples</v>
      </c>
      <c r="EO64" s="313"/>
      <c r="EP64" s="315"/>
      <c r="EQ64" s="313"/>
      <c r="ER64" s="313"/>
      <c r="ES64" s="315"/>
      <c r="ET64" s="226" t="str">
        <f t="shared" si="63"/>
        <v>Tropical Tree Staples</v>
      </c>
      <c r="EU64" s="313"/>
      <c r="EV64" s="315"/>
      <c r="EW64" s="313"/>
      <c r="EX64" s="313"/>
      <c r="EY64" s="315"/>
      <c r="EZ64" s="226" t="str">
        <f t="shared" si="64"/>
        <v>Tropical Tree Staples</v>
      </c>
      <c r="FA64" s="313"/>
      <c r="FB64" s="315"/>
      <c r="FC64" s="313"/>
      <c r="FD64" s="313"/>
      <c r="FE64" s="315"/>
      <c r="FF64" s="226" t="str">
        <f t="shared" si="65"/>
        <v>Tropical Tree Staples</v>
      </c>
      <c r="FG64" s="313"/>
      <c r="FH64" s="315"/>
      <c r="FI64" s="313"/>
      <c r="FJ64" s="313"/>
      <c r="FK64" s="315"/>
      <c r="FL64" s="226" t="str">
        <f t="shared" si="66"/>
        <v>Tropical Tree Staples</v>
      </c>
      <c r="FM64" s="313"/>
      <c r="FN64" s="315"/>
      <c r="FO64" s="313"/>
      <c r="FP64" s="313"/>
      <c r="FQ64" s="315"/>
      <c r="FR64" s="176">
        <f t="shared" si="37"/>
        <v>0</v>
      </c>
      <c r="FS64" s="32"/>
      <c r="FT64" s="34"/>
      <c r="FU64" s="34"/>
      <c r="FV64" s="33"/>
      <c r="FW64" s="37"/>
    </row>
    <row r="65" spans="1:179" ht="12.6" customHeight="1">
      <c r="A65" s="324"/>
      <c r="B65" s="222" t="s">
        <v>103</v>
      </c>
      <c r="C65" s="226" t="str">
        <f>$B65</f>
        <v>Farmland Restoration</v>
      </c>
      <c r="D65" s="39"/>
      <c r="E65" s="40"/>
      <c r="F65" s="47"/>
      <c r="G65" s="41"/>
      <c r="H65" s="42"/>
      <c r="I65" s="226" t="str">
        <f t="shared" si="40"/>
        <v>Farmland Restoration</v>
      </c>
      <c r="J65" s="39"/>
      <c r="K65" s="40"/>
      <c r="L65" s="47"/>
      <c r="M65" s="41"/>
      <c r="N65" s="42"/>
      <c r="O65" s="226" t="str">
        <f t="shared" si="41"/>
        <v>Farmland Restoration</v>
      </c>
      <c r="P65" s="39"/>
      <c r="Q65" s="40"/>
      <c r="R65" s="47"/>
      <c r="S65" s="41"/>
      <c r="T65" s="42"/>
      <c r="U65" s="226" t="str">
        <f t="shared" si="42"/>
        <v>Farmland Restoration</v>
      </c>
      <c r="V65" s="39"/>
      <c r="W65" s="40"/>
      <c r="X65" s="47"/>
      <c r="Y65" s="41"/>
      <c r="Z65" s="42"/>
      <c r="AA65" s="226" t="str">
        <f t="shared" si="43"/>
        <v>Farmland Restoration</v>
      </c>
      <c r="AB65" s="39"/>
      <c r="AC65" s="40"/>
      <c r="AD65" s="47"/>
      <c r="AE65" s="41"/>
      <c r="AF65" s="42"/>
      <c r="AG65" s="226" t="str">
        <f t="shared" si="44"/>
        <v>Farmland Restoration</v>
      </c>
      <c r="AH65" s="39"/>
      <c r="AI65" s="40"/>
      <c r="AJ65" s="47"/>
      <c r="AK65" s="41"/>
      <c r="AL65" s="42"/>
      <c r="AM65" s="226" t="str">
        <f t="shared" si="45"/>
        <v>Farmland Restoration</v>
      </c>
      <c r="AN65" s="39"/>
      <c r="AO65" s="40"/>
      <c r="AP65" s="47"/>
      <c r="AQ65" s="41"/>
      <c r="AR65" s="42"/>
      <c r="AS65" s="176">
        <f t="shared" si="38"/>
        <v>0</v>
      </c>
      <c r="AT65" s="226" t="str">
        <f t="shared" si="46"/>
        <v>Farmland Restoration</v>
      </c>
      <c r="AU65" s="313"/>
      <c r="AV65" s="315"/>
      <c r="AW65" s="313"/>
      <c r="AX65" s="313"/>
      <c r="AY65" s="315"/>
      <c r="AZ65" s="226" t="str">
        <f t="shared" si="47"/>
        <v>Farmland Restoration</v>
      </c>
      <c r="BA65" s="313"/>
      <c r="BB65" s="315"/>
      <c r="BC65" s="313"/>
      <c r="BD65" s="313"/>
      <c r="BE65" s="315"/>
      <c r="BF65" s="226" t="str">
        <f t="shared" si="48"/>
        <v>Farmland Restoration</v>
      </c>
      <c r="BG65" s="313"/>
      <c r="BH65" s="315"/>
      <c r="BI65" s="313"/>
      <c r="BJ65" s="313"/>
      <c r="BK65" s="315"/>
      <c r="BL65" s="226" t="str">
        <f t="shared" si="49"/>
        <v>Farmland Restoration</v>
      </c>
      <c r="BM65" s="313">
        <f>'Discrete Solution'!BM65</f>
        <v>2.3409578732146379E-2</v>
      </c>
      <c r="BN65" s="315">
        <f>'Discrete Solution'!BN65</f>
        <v>0.71790709904889249</v>
      </c>
      <c r="BO65" s="313">
        <f>'Discrete Solution'!BO65</f>
        <v>0.32659042126785359</v>
      </c>
      <c r="BP65" s="313">
        <f>'Discrete Solution'!BP65</f>
        <v>0.35</v>
      </c>
      <c r="BQ65" s="315">
        <f>'Discrete Solution'!BQ65</f>
        <v>10.015625850951107</v>
      </c>
      <c r="BR65" s="226" t="str">
        <f t="shared" si="50"/>
        <v>Farmland Restoration</v>
      </c>
      <c r="BS65" s="313">
        <f>'Discrete Solution'!BS65</f>
        <v>2.3409578732146379E-2</v>
      </c>
      <c r="BT65" s="315">
        <f>'Discrete Solution'!BT65</f>
        <v>0.85546730833956541</v>
      </c>
      <c r="BU65" s="313">
        <f>'Discrete Solution'!BU65</f>
        <v>0.32659042126785359</v>
      </c>
      <c r="BV65" s="313">
        <f>'Discrete Solution'!BV65</f>
        <v>0.35</v>
      </c>
      <c r="BW65" s="315">
        <f>'Discrete Solution'!BW65</f>
        <v>11.934748241660433</v>
      </c>
      <c r="BX65" s="226" t="str">
        <f t="shared" si="51"/>
        <v>Farmland Restoration</v>
      </c>
      <c r="BY65" s="313">
        <f>'Discrete Solution'!BY65</f>
        <v>2.3409578732146379E-2</v>
      </c>
      <c r="BZ65" s="315">
        <f>'Discrete Solution'!BZ65</f>
        <v>0.34905514859644982</v>
      </c>
      <c r="CA65" s="313">
        <f>'Discrete Solution'!CA65</f>
        <v>0.32659042126785359</v>
      </c>
      <c r="CB65" s="313">
        <f>'Discrete Solution'!CB65</f>
        <v>0.35</v>
      </c>
      <c r="CC65" s="315">
        <f>'Discrete Solution'!CC65</f>
        <v>4.8697189014035507</v>
      </c>
      <c r="CD65" s="226" t="str">
        <f t="shared" si="52"/>
        <v>Farmland Restoration</v>
      </c>
      <c r="CE65" s="313">
        <f>'Discrete Solution'!CE65</f>
        <v>2.3409578732146379E-2</v>
      </c>
      <c r="CF65" s="315">
        <f>'Discrete Solution'!CF65</f>
        <v>0.23388451587340617</v>
      </c>
      <c r="CG65" s="313">
        <f>'Discrete Solution'!CG65</f>
        <v>0.32659042126785359</v>
      </c>
      <c r="CH65" s="313">
        <f>'Discrete Solution'!CH65</f>
        <v>0.35</v>
      </c>
      <c r="CI65" s="315">
        <f>'Discrete Solution'!CI65</f>
        <v>3.2629567341265937</v>
      </c>
      <c r="CJ65" s="176">
        <f t="shared" si="35"/>
        <v>32.2393638</v>
      </c>
      <c r="CK65" s="226" t="str">
        <f t="shared" si="53"/>
        <v>Farmland Restoration</v>
      </c>
      <c r="CL65" s="313"/>
      <c r="CM65" s="315"/>
      <c r="CN65" s="313"/>
      <c r="CO65" s="313"/>
      <c r="CP65" s="315"/>
      <c r="CQ65" s="226" t="str">
        <f t="shared" si="54"/>
        <v>Farmland Restoration</v>
      </c>
      <c r="CR65" s="313"/>
      <c r="CS65" s="315"/>
      <c r="CT65" s="313"/>
      <c r="CU65" s="313"/>
      <c r="CV65" s="315"/>
      <c r="CW65" s="226" t="str">
        <f t="shared" si="55"/>
        <v>Farmland Restoration</v>
      </c>
      <c r="CX65" s="313"/>
      <c r="CY65" s="315"/>
      <c r="CZ65" s="313"/>
      <c r="DA65" s="313"/>
      <c r="DB65" s="315"/>
      <c r="DC65" s="226" t="str">
        <f t="shared" si="56"/>
        <v>Farmland Restoration</v>
      </c>
      <c r="DD65" s="313"/>
      <c r="DE65" s="315"/>
      <c r="DF65" s="313"/>
      <c r="DG65" s="313"/>
      <c r="DH65" s="315"/>
      <c r="DI65" s="226" t="str">
        <f t="shared" si="57"/>
        <v>Farmland Restoration</v>
      </c>
      <c r="DJ65" s="313"/>
      <c r="DK65" s="315"/>
      <c r="DL65" s="313"/>
      <c r="DM65" s="313"/>
      <c r="DN65" s="315"/>
      <c r="DO65" s="226" t="str">
        <f t="shared" si="58"/>
        <v>Farmland Restoration</v>
      </c>
      <c r="DP65" s="313"/>
      <c r="DQ65" s="315"/>
      <c r="DR65" s="313"/>
      <c r="DS65" s="313"/>
      <c r="DT65" s="315"/>
      <c r="DU65" s="226" t="str">
        <f t="shared" si="59"/>
        <v>Farmland Restoration</v>
      </c>
      <c r="DV65" s="313"/>
      <c r="DW65" s="315"/>
      <c r="DX65" s="313"/>
      <c r="DY65" s="313"/>
      <c r="DZ65" s="315"/>
      <c r="EA65" s="176">
        <f t="shared" si="36"/>
        <v>0</v>
      </c>
      <c r="EB65" s="226" t="str">
        <f t="shared" si="60"/>
        <v>Farmland Restoration</v>
      </c>
      <c r="EC65" s="313"/>
      <c r="ED65" s="315"/>
      <c r="EE65" s="313"/>
      <c r="EF65" s="313"/>
      <c r="EG65" s="315"/>
      <c r="EH65" s="226" t="str">
        <f t="shared" si="61"/>
        <v>Farmland Restoration</v>
      </c>
      <c r="EI65" s="313"/>
      <c r="EJ65" s="315"/>
      <c r="EK65" s="313"/>
      <c r="EL65" s="313"/>
      <c r="EM65" s="315"/>
      <c r="EN65" s="226" t="str">
        <f t="shared" si="62"/>
        <v>Farmland Restoration</v>
      </c>
      <c r="EO65" s="313"/>
      <c r="EP65" s="315"/>
      <c r="EQ65" s="313"/>
      <c r="ER65" s="313"/>
      <c r="ES65" s="315"/>
      <c r="ET65" s="226" t="str">
        <f t="shared" si="63"/>
        <v>Farmland Restoration</v>
      </c>
      <c r="EU65" s="313"/>
      <c r="EV65" s="315"/>
      <c r="EW65" s="313"/>
      <c r="EX65" s="313"/>
      <c r="EY65" s="315"/>
      <c r="EZ65" s="226" t="str">
        <f t="shared" si="64"/>
        <v>Farmland Restoration</v>
      </c>
      <c r="FA65" s="313"/>
      <c r="FB65" s="315"/>
      <c r="FC65" s="313"/>
      <c r="FD65" s="313"/>
      <c r="FE65" s="315"/>
      <c r="FF65" s="226" t="str">
        <f t="shared" si="65"/>
        <v>Farmland Restoration</v>
      </c>
      <c r="FG65" s="313"/>
      <c r="FH65" s="315"/>
      <c r="FI65" s="313"/>
      <c r="FJ65" s="313"/>
      <c r="FK65" s="315"/>
      <c r="FL65" s="226" t="str">
        <f t="shared" si="66"/>
        <v>Farmland Restoration</v>
      </c>
      <c r="FM65" s="313"/>
      <c r="FN65" s="315"/>
      <c r="FO65" s="313"/>
      <c r="FP65" s="313"/>
      <c r="FQ65" s="315"/>
      <c r="FR65" s="176">
        <f t="shared" si="37"/>
        <v>0</v>
      </c>
      <c r="FS65" s="32"/>
      <c r="FT65" s="34"/>
      <c r="FU65" s="34"/>
      <c r="FV65" s="33"/>
      <c r="FW65" s="37"/>
    </row>
    <row r="66" spans="1:179" ht="12.6" customHeight="1">
      <c r="A66" s="324"/>
      <c r="B66" s="195" t="s">
        <v>96</v>
      </c>
      <c r="C66" s="226" t="str">
        <f>$B66</f>
        <v>Perennial Bioenergy Crops</v>
      </c>
      <c r="D66" s="54"/>
      <c r="E66" s="54"/>
      <c r="F66" s="54"/>
      <c r="G66" s="54"/>
      <c r="H66" s="56"/>
      <c r="I66" s="226" t="str">
        <f t="shared" si="40"/>
        <v>Perennial Bioenergy Crops</v>
      </c>
      <c r="J66" s="54"/>
      <c r="K66" s="54"/>
      <c r="L66" s="54"/>
      <c r="M66" s="54"/>
      <c r="N66" s="56"/>
      <c r="O66" s="226" t="str">
        <f t="shared" si="41"/>
        <v>Perennial Bioenergy Crops</v>
      </c>
      <c r="P66" s="54"/>
      <c r="Q66" s="54"/>
      <c r="R66" s="54"/>
      <c r="S66" s="54"/>
      <c r="T66" s="56"/>
      <c r="U66" s="226" t="str">
        <f t="shared" si="42"/>
        <v>Perennial Bioenergy Crops</v>
      </c>
      <c r="V66" s="313"/>
      <c r="W66" s="315"/>
      <c r="X66" s="313"/>
      <c r="Y66" s="313"/>
      <c r="Z66" s="315"/>
      <c r="AA66" s="226" t="str">
        <f t="shared" si="43"/>
        <v>Perennial Bioenergy Crops</v>
      </c>
      <c r="AB66" s="313"/>
      <c r="AC66" s="315"/>
      <c r="AD66" s="313"/>
      <c r="AE66" s="313"/>
      <c r="AF66" s="315"/>
      <c r="AG66" s="226" t="str">
        <f t="shared" si="44"/>
        <v>Perennial Bioenergy Crops</v>
      </c>
      <c r="AH66" s="313"/>
      <c r="AI66" s="315"/>
      <c r="AJ66" s="313"/>
      <c r="AK66" s="313"/>
      <c r="AL66" s="315"/>
      <c r="AM66" s="226" t="str">
        <f t="shared" si="45"/>
        <v>Perennial Bioenergy Crops</v>
      </c>
      <c r="AN66" s="313"/>
      <c r="AO66" s="315"/>
      <c r="AP66" s="313"/>
      <c r="AQ66" s="313"/>
      <c r="AR66" s="315"/>
      <c r="AS66" s="176">
        <f t="shared" si="38"/>
        <v>0</v>
      </c>
      <c r="AT66" s="226" t="str">
        <f t="shared" si="46"/>
        <v>Perennial Bioenergy Crops</v>
      </c>
      <c r="AU66" s="313"/>
      <c r="AV66" s="315"/>
      <c r="AW66" s="313"/>
      <c r="AX66" s="313"/>
      <c r="AY66" s="315"/>
      <c r="AZ66" s="226" t="str">
        <f t="shared" si="47"/>
        <v>Perennial Bioenergy Crops</v>
      </c>
      <c r="BA66" s="313"/>
      <c r="BB66" s="315"/>
      <c r="BC66" s="313"/>
      <c r="BD66" s="313"/>
      <c r="BE66" s="315"/>
      <c r="BF66" s="226" t="str">
        <f t="shared" si="48"/>
        <v>Perennial Bioenergy Crops</v>
      </c>
      <c r="BG66" s="313"/>
      <c r="BH66" s="315"/>
      <c r="BI66" s="313"/>
      <c r="BJ66" s="313"/>
      <c r="BK66" s="315"/>
      <c r="BL66" s="226" t="str">
        <f t="shared" si="49"/>
        <v>Perennial Bioenergy Crops</v>
      </c>
      <c r="BM66" s="313">
        <f>'Discrete Solution'!BM66</f>
        <v>2.5553394151598671E-4</v>
      </c>
      <c r="BN66" s="315">
        <f>'Discrete Solution'!BN66</f>
        <v>7.8365199460149037E-3</v>
      </c>
      <c r="BO66" s="313">
        <f>'Discrete Solution'!BO66</f>
        <v>0.24974446605848402</v>
      </c>
      <c r="BP66" s="313">
        <f>'Discrete Solution'!BP66</f>
        <v>0.25</v>
      </c>
      <c r="BQ66" s="315">
        <f>'Discrete Solution'!BQ66</f>
        <v>7.6589727300539856</v>
      </c>
      <c r="BR66" s="226" t="str">
        <f t="shared" si="50"/>
        <v>Perennial Bioenergy Crops</v>
      </c>
      <c r="BS66" s="313">
        <f>'Discrete Solution'!BS66</f>
        <v>2.5553394151598671E-4</v>
      </c>
      <c r="BT66" s="315">
        <f>'Discrete Solution'!BT66</f>
        <v>9.3380976923730392E-3</v>
      </c>
      <c r="BU66" s="313">
        <f>'Discrete Solution'!BU66</f>
        <v>0.24974446605848402</v>
      </c>
      <c r="BV66" s="313">
        <f>'Discrete Solution'!BV66</f>
        <v>0.25</v>
      </c>
      <c r="BW66" s="315">
        <f>'Discrete Solution'!BW66</f>
        <v>9.1265301523076268</v>
      </c>
      <c r="BX66" s="226" t="str">
        <f t="shared" si="51"/>
        <v>Perennial Bioenergy Crops</v>
      </c>
      <c r="BY66" s="313">
        <f>'Discrete Solution'!BY66</f>
        <v>2.5553394151598671E-4</v>
      </c>
      <c r="BZ66" s="315">
        <f>'Discrete Solution'!BZ66</f>
        <v>3.8102111510795694E-3</v>
      </c>
      <c r="CA66" s="313">
        <f>'Discrete Solution'!CA66</f>
        <v>0.24974446605848402</v>
      </c>
      <c r="CB66" s="313">
        <f>'Discrete Solution'!CB66</f>
        <v>0.25</v>
      </c>
      <c r="CC66" s="315">
        <f>'Discrete Solution'!CC66</f>
        <v>3.7238855388489212</v>
      </c>
      <c r="CD66" s="226" t="str">
        <f t="shared" si="52"/>
        <v>Perennial Bioenergy Crops</v>
      </c>
      <c r="CE66" s="313">
        <f>'Discrete Solution'!CE66</f>
        <v>2.5553394151598671E-4</v>
      </c>
      <c r="CF66" s="315">
        <f>'Discrete Solution'!CF66</f>
        <v>2.5530332213376853E-3</v>
      </c>
      <c r="CG66" s="313">
        <f>'Discrete Solution'!CG66</f>
        <v>0.24974446605848402</v>
      </c>
      <c r="CH66" s="313">
        <f>'Discrete Solution'!CH66</f>
        <v>0.25</v>
      </c>
      <c r="CI66" s="315">
        <f>'Discrete Solution'!CI66</f>
        <v>2.4951907167786627</v>
      </c>
      <c r="CJ66" s="176">
        <f t="shared" si="35"/>
        <v>23.028117000000002</v>
      </c>
      <c r="CK66" s="226" t="str">
        <f t="shared" si="53"/>
        <v>Perennial Bioenergy Crops</v>
      </c>
      <c r="CL66" s="313"/>
      <c r="CM66" s="315"/>
      <c r="CN66" s="313"/>
      <c r="CO66" s="313"/>
      <c r="CP66" s="315"/>
      <c r="CQ66" s="226" t="str">
        <f t="shared" si="54"/>
        <v>Perennial Bioenergy Crops</v>
      </c>
      <c r="CR66" s="313"/>
      <c r="CS66" s="315"/>
      <c r="CT66" s="313"/>
      <c r="CU66" s="313"/>
      <c r="CV66" s="315"/>
      <c r="CW66" s="226" t="str">
        <f t="shared" si="55"/>
        <v>Perennial Bioenergy Crops</v>
      </c>
      <c r="CX66" s="313"/>
      <c r="CY66" s="315"/>
      <c r="CZ66" s="313"/>
      <c r="DA66" s="313"/>
      <c r="DB66" s="315"/>
      <c r="DC66" s="226" t="str">
        <f t="shared" si="56"/>
        <v>Perennial Bioenergy Crops</v>
      </c>
      <c r="DD66" s="313"/>
      <c r="DE66" s="315"/>
      <c r="DF66" s="313"/>
      <c r="DG66" s="313"/>
      <c r="DH66" s="315"/>
      <c r="DI66" s="226" t="str">
        <f t="shared" si="57"/>
        <v>Perennial Bioenergy Crops</v>
      </c>
      <c r="DJ66" s="313"/>
      <c r="DK66" s="315"/>
      <c r="DL66" s="313"/>
      <c r="DM66" s="313"/>
      <c r="DN66" s="315"/>
      <c r="DO66" s="226" t="str">
        <f t="shared" si="58"/>
        <v>Perennial Bioenergy Crops</v>
      </c>
      <c r="DP66" s="313"/>
      <c r="DQ66" s="315"/>
      <c r="DR66" s="313"/>
      <c r="DS66" s="313"/>
      <c r="DT66" s="315"/>
      <c r="DU66" s="226" t="str">
        <f t="shared" si="59"/>
        <v>Perennial Bioenergy Crops</v>
      </c>
      <c r="DV66" s="313"/>
      <c r="DW66" s="315"/>
      <c r="DX66" s="313"/>
      <c r="DY66" s="313"/>
      <c r="DZ66" s="315"/>
      <c r="EA66" s="176">
        <f t="shared" si="36"/>
        <v>0</v>
      </c>
      <c r="EB66" s="226" t="str">
        <f t="shared" si="60"/>
        <v>Perennial Bioenergy Crops</v>
      </c>
      <c r="EC66" s="313"/>
      <c r="ED66" s="315"/>
      <c r="EE66" s="313"/>
      <c r="EF66" s="313"/>
      <c r="EG66" s="315"/>
      <c r="EH66" s="226" t="str">
        <f t="shared" si="61"/>
        <v>Perennial Bioenergy Crops</v>
      </c>
      <c r="EI66" s="313"/>
      <c r="EJ66" s="315"/>
      <c r="EK66" s="313"/>
      <c r="EL66" s="313"/>
      <c r="EM66" s="315"/>
      <c r="EN66" s="226" t="str">
        <f t="shared" si="62"/>
        <v>Perennial Bioenergy Crops</v>
      </c>
      <c r="EO66" s="313"/>
      <c r="EP66" s="315"/>
      <c r="EQ66" s="313"/>
      <c r="ER66" s="313"/>
      <c r="ES66" s="315"/>
      <c r="ET66" s="226" t="str">
        <f t="shared" si="63"/>
        <v>Perennial Bioenergy Crops</v>
      </c>
      <c r="EU66" s="313"/>
      <c r="EV66" s="315"/>
      <c r="EW66" s="313"/>
      <c r="EX66" s="313"/>
      <c r="EY66" s="315"/>
      <c r="EZ66" s="226" t="str">
        <f t="shared" si="64"/>
        <v>Perennial Bioenergy Crops</v>
      </c>
      <c r="FA66" s="313"/>
      <c r="FB66" s="315"/>
      <c r="FC66" s="313"/>
      <c r="FD66" s="313"/>
      <c r="FE66" s="315"/>
      <c r="FF66" s="226" t="str">
        <f t="shared" si="65"/>
        <v>Perennial Bioenergy Crops</v>
      </c>
      <c r="FG66" s="313"/>
      <c r="FH66" s="315"/>
      <c r="FI66" s="313"/>
      <c r="FJ66" s="313"/>
      <c r="FK66" s="315"/>
      <c r="FL66" s="226" t="str">
        <f t="shared" si="66"/>
        <v>Perennial Bioenergy Crops</v>
      </c>
      <c r="FM66" s="313"/>
      <c r="FN66" s="315"/>
      <c r="FO66" s="313"/>
      <c r="FP66" s="313"/>
      <c r="FQ66" s="315"/>
      <c r="FR66" s="176">
        <f t="shared" si="37"/>
        <v>0</v>
      </c>
      <c r="FS66" s="32"/>
      <c r="FT66" s="34"/>
      <c r="FU66" s="34"/>
      <c r="FV66" s="33"/>
      <c r="FW66" s="37"/>
    </row>
    <row r="67" spans="1:179" ht="12.6" customHeight="1">
      <c r="A67" s="324"/>
      <c r="B67" s="195" t="s">
        <v>552</v>
      </c>
      <c r="C67" s="226"/>
      <c r="D67" s="54"/>
      <c r="E67" s="54"/>
      <c r="F67" s="54"/>
      <c r="G67" s="54"/>
      <c r="H67" s="56"/>
      <c r="I67" s="226" t="str">
        <f t="shared" si="40"/>
        <v>Livestock Feed</v>
      </c>
      <c r="J67" s="54"/>
      <c r="K67" s="54"/>
      <c r="L67" s="54"/>
      <c r="M67" s="54"/>
      <c r="N67" s="56"/>
      <c r="O67" s="226" t="str">
        <f t="shared" si="41"/>
        <v>Livestock Feed</v>
      </c>
      <c r="P67" s="54"/>
      <c r="Q67" s="54"/>
      <c r="R67" s="54"/>
      <c r="S67" s="54"/>
      <c r="T67" s="56"/>
      <c r="U67" s="226" t="str">
        <f t="shared" si="42"/>
        <v>Livestock Feed</v>
      </c>
      <c r="V67" s="313"/>
      <c r="W67" s="315"/>
      <c r="X67" s="313"/>
      <c r="Y67" s="313"/>
      <c r="Z67" s="315"/>
      <c r="AA67" s="226" t="str">
        <f t="shared" si="43"/>
        <v>Livestock Feed</v>
      </c>
      <c r="AB67" s="313"/>
      <c r="AC67" s="315"/>
      <c r="AD67" s="313"/>
      <c r="AE67" s="313"/>
      <c r="AF67" s="315"/>
      <c r="AG67" s="226" t="str">
        <f t="shared" si="44"/>
        <v>Livestock Feed</v>
      </c>
      <c r="AH67" s="313"/>
      <c r="AI67" s="315"/>
      <c r="AJ67" s="313"/>
      <c r="AK67" s="313"/>
      <c r="AL67" s="315"/>
      <c r="AM67" s="226" t="str">
        <f t="shared" si="45"/>
        <v>Livestock Feed</v>
      </c>
      <c r="AN67" s="313"/>
      <c r="AO67" s="315"/>
      <c r="AP67" s="313"/>
      <c r="AQ67" s="313"/>
      <c r="AR67" s="315"/>
      <c r="AS67" s="176">
        <f t="shared" si="38"/>
        <v>0</v>
      </c>
      <c r="AT67" s="226" t="str">
        <f t="shared" si="46"/>
        <v>Livestock Feed</v>
      </c>
      <c r="AU67" s="313"/>
      <c r="AV67" s="315"/>
      <c r="AW67" s="313"/>
      <c r="AX67" s="313"/>
      <c r="AY67" s="315"/>
      <c r="AZ67" s="226" t="str">
        <f t="shared" si="47"/>
        <v>Livestock Feed</v>
      </c>
      <c r="BA67" s="313"/>
      <c r="BB67" s="315"/>
      <c r="BC67" s="313"/>
      <c r="BD67" s="313"/>
      <c r="BE67" s="315"/>
      <c r="BF67" s="226" t="str">
        <f t="shared" si="48"/>
        <v>Livestock Feed</v>
      </c>
      <c r="BG67" s="313"/>
      <c r="BH67" s="315"/>
      <c r="BI67" s="313"/>
      <c r="BJ67" s="313"/>
      <c r="BK67" s="315"/>
      <c r="BL67" s="226" t="str">
        <f t="shared" si="49"/>
        <v>Livestock Feed</v>
      </c>
      <c r="BM67" s="313"/>
      <c r="BN67" s="315"/>
      <c r="BO67" s="313"/>
      <c r="BP67" s="313"/>
      <c r="BQ67" s="315"/>
      <c r="BR67" s="226" t="str">
        <f t="shared" si="50"/>
        <v>Livestock Feed</v>
      </c>
      <c r="BS67" s="313"/>
      <c r="BT67" s="315"/>
      <c r="BU67" s="313"/>
      <c r="BV67" s="313"/>
      <c r="BW67" s="315"/>
      <c r="BX67" s="226" t="str">
        <f t="shared" si="51"/>
        <v>Livestock Feed</v>
      </c>
      <c r="BY67" s="313"/>
      <c r="BZ67" s="315"/>
      <c r="CA67" s="313"/>
      <c r="CB67" s="313"/>
      <c r="CC67" s="315"/>
      <c r="CD67" s="226" t="str">
        <f t="shared" si="52"/>
        <v>Livestock Feed</v>
      </c>
      <c r="CE67" s="313"/>
      <c r="CF67" s="315"/>
      <c r="CG67" s="313"/>
      <c r="CH67" s="313"/>
      <c r="CI67" s="315"/>
      <c r="CJ67" s="176">
        <f t="shared" si="35"/>
        <v>0</v>
      </c>
      <c r="CK67" s="226" t="str">
        <f t="shared" si="53"/>
        <v>Livestock Feed</v>
      </c>
      <c r="CL67" s="313"/>
      <c r="CM67" s="315"/>
      <c r="CN67" s="313"/>
      <c r="CO67" s="313"/>
      <c r="CP67" s="315"/>
      <c r="CQ67" s="226" t="str">
        <f t="shared" si="54"/>
        <v>Livestock Feed</v>
      </c>
      <c r="CR67" s="313"/>
      <c r="CS67" s="315"/>
      <c r="CT67" s="313"/>
      <c r="CU67" s="313"/>
      <c r="CV67" s="315"/>
      <c r="CW67" s="226" t="str">
        <f t="shared" si="55"/>
        <v>Livestock Feed</v>
      </c>
      <c r="CX67" s="313"/>
      <c r="CY67" s="315"/>
      <c r="CZ67" s="313"/>
      <c r="DA67" s="313"/>
      <c r="DB67" s="315"/>
      <c r="DC67" s="226" t="str">
        <f t="shared" si="56"/>
        <v>Livestock Feed</v>
      </c>
      <c r="DD67" s="313"/>
      <c r="DE67" s="315"/>
      <c r="DF67" s="313"/>
      <c r="DG67" s="313"/>
      <c r="DH67" s="315"/>
      <c r="DI67" s="226" t="str">
        <f t="shared" si="57"/>
        <v>Livestock Feed</v>
      </c>
      <c r="DJ67" s="313"/>
      <c r="DK67" s="315"/>
      <c r="DL67" s="313"/>
      <c r="DM67" s="313"/>
      <c r="DN67" s="315"/>
      <c r="DO67" s="226" t="str">
        <f t="shared" si="58"/>
        <v>Livestock Feed</v>
      </c>
      <c r="DP67" s="313"/>
      <c r="DQ67" s="315"/>
      <c r="DR67" s="313"/>
      <c r="DS67" s="313"/>
      <c r="DT67" s="315"/>
      <c r="DU67" s="226" t="str">
        <f t="shared" si="59"/>
        <v>Livestock Feed</v>
      </c>
      <c r="DV67" s="313"/>
      <c r="DW67" s="315"/>
      <c r="DX67" s="313"/>
      <c r="DY67" s="313"/>
      <c r="DZ67" s="315"/>
      <c r="EA67" s="176">
        <f t="shared" si="36"/>
        <v>0</v>
      </c>
      <c r="EB67" s="226" t="str">
        <f t="shared" si="60"/>
        <v>Livestock Feed</v>
      </c>
      <c r="EC67" s="313"/>
      <c r="ED67" s="315"/>
      <c r="EE67" s="313"/>
      <c r="EF67" s="313"/>
      <c r="EG67" s="315"/>
      <c r="EH67" s="226" t="str">
        <f t="shared" si="61"/>
        <v>Livestock Feed</v>
      </c>
      <c r="EI67" s="313"/>
      <c r="EJ67" s="315"/>
      <c r="EK67" s="313"/>
      <c r="EL67" s="313"/>
      <c r="EM67" s="315"/>
      <c r="EN67" s="226" t="str">
        <f t="shared" si="62"/>
        <v>Livestock Feed</v>
      </c>
      <c r="EO67" s="313"/>
      <c r="EP67" s="315"/>
      <c r="EQ67" s="313"/>
      <c r="ER67" s="313"/>
      <c r="ES67" s="315"/>
      <c r="ET67" s="226" t="str">
        <f t="shared" si="63"/>
        <v>Livestock Feed</v>
      </c>
      <c r="EU67" s="313"/>
      <c r="EV67" s="315"/>
      <c r="EW67" s="313"/>
      <c r="EX67" s="313"/>
      <c r="EY67" s="315"/>
      <c r="EZ67" s="226" t="str">
        <f t="shared" si="64"/>
        <v>Livestock Feed</v>
      </c>
      <c r="FA67" s="313"/>
      <c r="FB67" s="315"/>
      <c r="FC67" s="313"/>
      <c r="FD67" s="313"/>
      <c r="FE67" s="315"/>
      <c r="FF67" s="226" t="str">
        <f t="shared" si="65"/>
        <v>Livestock Feed</v>
      </c>
      <c r="FG67" s="313"/>
      <c r="FH67" s="315"/>
      <c r="FI67" s="313"/>
      <c r="FJ67" s="313"/>
      <c r="FK67" s="315"/>
      <c r="FL67" s="226" t="str">
        <f t="shared" si="66"/>
        <v>Livestock Feed</v>
      </c>
      <c r="FM67" s="313"/>
      <c r="FN67" s="315"/>
      <c r="FO67" s="313"/>
      <c r="FP67" s="313"/>
      <c r="FQ67" s="315"/>
      <c r="FR67" s="176">
        <f t="shared" si="37"/>
        <v>0</v>
      </c>
      <c r="FS67" s="32"/>
      <c r="FT67" s="34"/>
      <c r="FU67" s="34"/>
      <c r="FV67" s="33"/>
      <c r="FW67" s="37"/>
    </row>
    <row r="68" spans="1:179" ht="12.6" customHeight="1">
      <c r="A68" s="324"/>
      <c r="B68" s="195" t="s">
        <v>1</v>
      </c>
      <c r="C68" s="226" t="str">
        <f>$B68</f>
        <v>SRI</v>
      </c>
      <c r="D68" s="313"/>
      <c r="E68" s="54"/>
      <c r="F68" s="313"/>
      <c r="G68" s="55"/>
      <c r="H68" s="56"/>
      <c r="I68" s="226" t="str">
        <f t="shared" si="40"/>
        <v>SRI</v>
      </c>
      <c r="J68" s="313"/>
      <c r="K68" s="54"/>
      <c r="L68" s="313"/>
      <c r="M68" s="55"/>
      <c r="N68" s="56"/>
      <c r="O68" s="226" t="str">
        <f t="shared" si="41"/>
        <v>SRI</v>
      </c>
      <c r="P68" s="313"/>
      <c r="Q68" s="54"/>
      <c r="R68" s="313"/>
      <c r="S68" s="55"/>
      <c r="T68" s="56"/>
      <c r="U68" s="226" t="str">
        <f t="shared" si="42"/>
        <v>SRI</v>
      </c>
      <c r="V68" s="313"/>
      <c r="W68" s="315"/>
      <c r="X68" s="313"/>
      <c r="Y68" s="313"/>
      <c r="Z68" s="315"/>
      <c r="AA68" s="226" t="str">
        <f t="shared" si="43"/>
        <v>SRI</v>
      </c>
      <c r="AB68" s="313"/>
      <c r="AC68" s="315"/>
      <c r="AD68" s="313"/>
      <c r="AE68" s="313"/>
      <c r="AF68" s="315"/>
      <c r="AG68" s="226" t="str">
        <f t="shared" si="44"/>
        <v>SRI</v>
      </c>
      <c r="AH68" s="313"/>
      <c r="AI68" s="315"/>
      <c r="AJ68" s="313"/>
      <c r="AK68" s="313"/>
      <c r="AL68" s="315"/>
      <c r="AM68" s="226" t="str">
        <f t="shared" si="45"/>
        <v>SRI</v>
      </c>
      <c r="AN68" s="313"/>
      <c r="AO68" s="315"/>
      <c r="AP68" s="313"/>
      <c r="AQ68" s="313"/>
      <c r="AR68" s="315"/>
      <c r="AS68" s="176">
        <f t="shared" si="38"/>
        <v>0</v>
      </c>
      <c r="AT68" s="226" t="str">
        <f t="shared" si="46"/>
        <v>SRI</v>
      </c>
      <c r="AU68" s="313"/>
      <c r="AV68" s="315"/>
      <c r="AW68" s="313"/>
      <c r="AX68" s="313"/>
      <c r="AY68" s="315"/>
      <c r="AZ68" s="226" t="str">
        <f t="shared" si="47"/>
        <v>SRI</v>
      </c>
      <c r="BA68" s="313"/>
      <c r="BB68" s="315"/>
      <c r="BC68" s="313"/>
      <c r="BD68" s="313"/>
      <c r="BE68" s="315"/>
      <c r="BF68" s="226" t="str">
        <f t="shared" si="48"/>
        <v>SRI</v>
      </c>
      <c r="BG68" s="313"/>
      <c r="BH68" s="315"/>
      <c r="BI68" s="313"/>
      <c r="BJ68" s="313"/>
      <c r="BK68" s="315"/>
      <c r="BL68" s="226" t="str">
        <f t="shared" si="49"/>
        <v>SRI</v>
      </c>
      <c r="BM68" s="313"/>
      <c r="BN68" s="315"/>
      <c r="BO68" s="313"/>
      <c r="BP68" s="313"/>
      <c r="BQ68" s="315"/>
      <c r="BR68" s="226" t="str">
        <f t="shared" si="50"/>
        <v>SRI</v>
      </c>
      <c r="BS68" s="313"/>
      <c r="BT68" s="315"/>
      <c r="BU68" s="313"/>
      <c r="BV68" s="313"/>
      <c r="BW68" s="315"/>
      <c r="BX68" s="226" t="str">
        <f t="shared" si="51"/>
        <v>SRI</v>
      </c>
      <c r="BY68" s="313"/>
      <c r="BZ68" s="315"/>
      <c r="CA68" s="313"/>
      <c r="CB68" s="313"/>
      <c r="CC68" s="315"/>
      <c r="CD68" s="226" t="str">
        <f t="shared" si="52"/>
        <v>SRI</v>
      </c>
      <c r="CE68" s="313"/>
      <c r="CF68" s="315"/>
      <c r="CG68" s="313"/>
      <c r="CH68" s="313"/>
      <c r="CI68" s="315"/>
      <c r="CJ68" s="176">
        <f t="shared" si="35"/>
        <v>0</v>
      </c>
      <c r="CK68" s="226" t="str">
        <f t="shared" si="53"/>
        <v>SRI</v>
      </c>
      <c r="CL68" s="313">
        <f>'Discrete Solution'!CL68</f>
        <v>5.7993184576379973E-3</v>
      </c>
      <c r="CM68" s="315">
        <f>'Discrete Solution'!CM68</f>
        <v>0.3747174701856999</v>
      </c>
      <c r="CN68" s="313">
        <f>'Discrete Solution'!CN68</f>
        <v>3.9384033202584101E-2</v>
      </c>
      <c r="CO68" s="313">
        <f>'Discrete Solution'!CO68</f>
        <v>4.5183351660222096E-2</v>
      </c>
      <c r="CP68" s="315">
        <f>'Discrete Solution'!CP68</f>
        <v>2.5447620087055292</v>
      </c>
      <c r="CQ68" s="226" t="str">
        <f t="shared" si="54"/>
        <v>SRI</v>
      </c>
      <c r="CR68" s="313">
        <f>'Discrete Solution'!CR68</f>
        <v>5.7993184576379973E-3</v>
      </c>
      <c r="CS68" s="315">
        <f>'Discrete Solution'!CS68</f>
        <v>3.8701722730454885E-2</v>
      </c>
      <c r="CT68" s="313">
        <f>'Discrete Solution'!CT68</f>
        <v>3.9384033202584101E-2</v>
      </c>
      <c r="CU68" s="313">
        <f>'Discrete Solution'!CU68</f>
        <v>4.5183351660222096E-2</v>
      </c>
      <c r="CV68" s="315">
        <f>'Discrete Solution'!CV68</f>
        <v>0.26282914865727897</v>
      </c>
      <c r="CW68" s="226" t="str">
        <f t="shared" si="55"/>
        <v>SRI</v>
      </c>
      <c r="CX68" s="313">
        <f>'Discrete Solution'!CX68</f>
        <v>5.7993184576379973E-3</v>
      </c>
      <c r="CY68" s="315">
        <f>'Discrete Solution'!CY68</f>
        <v>1.7662421692537657E-2</v>
      </c>
      <c r="CZ68" s="313">
        <f>'Discrete Solution'!CZ68</f>
        <v>3.9384033202584101E-2</v>
      </c>
      <c r="DA68" s="313">
        <f>'Discrete Solution'!DA68</f>
        <v>4.5183351660222096E-2</v>
      </c>
      <c r="DB68" s="315">
        <f>'Discrete Solution'!DB68</f>
        <v>0.11994812967388974</v>
      </c>
      <c r="DC68" s="226" t="str">
        <f t="shared" si="56"/>
        <v>SRI</v>
      </c>
      <c r="DD68" s="313"/>
      <c r="DE68" s="315"/>
      <c r="DF68" s="313"/>
      <c r="DG68" s="313"/>
      <c r="DH68" s="315"/>
      <c r="DI68" s="226" t="str">
        <f t="shared" si="57"/>
        <v>SRI</v>
      </c>
      <c r="DJ68" s="313"/>
      <c r="DK68" s="315"/>
      <c r="DL68" s="313"/>
      <c r="DM68" s="313"/>
      <c r="DN68" s="315"/>
      <c r="DO68" s="226" t="str">
        <f t="shared" si="58"/>
        <v>SRI</v>
      </c>
      <c r="DP68" s="313"/>
      <c r="DQ68" s="315"/>
      <c r="DR68" s="313"/>
      <c r="DS68" s="313"/>
      <c r="DT68" s="315"/>
      <c r="DU68" s="226" t="str">
        <f t="shared" si="59"/>
        <v>SRI</v>
      </c>
      <c r="DV68" s="313"/>
      <c r="DW68" s="315"/>
      <c r="DX68" s="313"/>
      <c r="DY68" s="313"/>
      <c r="DZ68" s="315"/>
      <c r="EA68" s="176">
        <f t="shared" si="36"/>
        <v>3.3586209016453905</v>
      </c>
      <c r="EB68" s="226" t="str">
        <f t="shared" si="60"/>
        <v>SRI</v>
      </c>
      <c r="EC68" s="313">
        <f>'Discrete Solution'!EC68</f>
        <v>5.7993184576379973E-3</v>
      </c>
      <c r="ED68" s="315">
        <f>'Discrete Solution'!ED68</f>
        <v>0.5488405454480294</v>
      </c>
      <c r="EE68" s="313">
        <f>'Discrete Solution'!EE68</f>
        <v>3.9384033202584101E-2</v>
      </c>
      <c r="EF68" s="313">
        <f>'Discrete Solution'!EF68</f>
        <v>4.5183351660222096E-2</v>
      </c>
      <c r="EG68" s="315">
        <f>'Discrete Solution'!EG68</f>
        <v>3.7272576808367495</v>
      </c>
      <c r="EH68" s="226" t="str">
        <f t="shared" si="61"/>
        <v>SRI</v>
      </c>
      <c r="EI68" s="313">
        <f>'Discrete Solution'!EI68</f>
        <v>5.7993184576379973E-3</v>
      </c>
      <c r="EJ68" s="315">
        <f>'Discrete Solution'!EJ68</f>
        <v>0.11128774973974473</v>
      </c>
      <c r="EK68" s="313">
        <f>'Discrete Solution'!EK68</f>
        <v>3.9384033202584101E-2</v>
      </c>
      <c r="EL68" s="313">
        <f>'Discrete Solution'!EL68</f>
        <v>4.5183351660222096E-2</v>
      </c>
      <c r="EM68" s="315">
        <f>'Discrete Solution'!EM68</f>
        <v>0.75577164158288201</v>
      </c>
      <c r="EN68" s="226" t="str">
        <f t="shared" si="62"/>
        <v>SRI</v>
      </c>
      <c r="EO68" s="313">
        <f>'Discrete Solution'!EO68</f>
        <v>5.7993184576379973E-3</v>
      </c>
      <c r="EP68" s="315">
        <f>'Discrete Solution'!EP68</f>
        <v>0.19781904408569073</v>
      </c>
      <c r="EQ68" s="313">
        <f>'Discrete Solution'!EQ68</f>
        <v>3.9384033202584101E-2</v>
      </c>
      <c r="ER68" s="313">
        <f>'Discrete Solution'!ER68</f>
        <v>4.5183351660222096E-2</v>
      </c>
      <c r="ES68" s="315">
        <f>'Discrete Solution'!ES68</f>
        <v>1.3434185167247137</v>
      </c>
      <c r="ET68" s="226" t="str">
        <f t="shared" si="63"/>
        <v>SRI</v>
      </c>
      <c r="EU68" s="313"/>
      <c r="EV68" s="315"/>
      <c r="EW68" s="313"/>
      <c r="EX68" s="313"/>
      <c r="EY68" s="315"/>
      <c r="EZ68" s="226" t="str">
        <f t="shared" si="64"/>
        <v>SRI</v>
      </c>
      <c r="FA68" s="313"/>
      <c r="FB68" s="315"/>
      <c r="FC68" s="313"/>
      <c r="FD68" s="313"/>
      <c r="FE68" s="315"/>
      <c r="FF68" s="226" t="str">
        <f t="shared" si="65"/>
        <v>SRI</v>
      </c>
      <c r="FG68" s="313"/>
      <c r="FH68" s="315"/>
      <c r="FI68" s="313"/>
      <c r="FJ68" s="313"/>
      <c r="FK68" s="315"/>
      <c r="FL68" s="226" t="str">
        <f t="shared" si="66"/>
        <v>SRI</v>
      </c>
      <c r="FM68" s="313"/>
      <c r="FN68" s="315"/>
      <c r="FO68" s="313"/>
      <c r="FP68" s="313"/>
      <c r="FQ68" s="315"/>
      <c r="FR68" s="176">
        <f t="shared" si="37"/>
        <v>6.6843951784178097</v>
      </c>
      <c r="FS68" s="34"/>
      <c r="FT68" s="34"/>
      <c r="FU68" s="34"/>
      <c r="FV68" s="33"/>
      <c r="FW68" s="37"/>
    </row>
    <row r="69" spans="1:179" ht="12.6" customHeight="1">
      <c r="A69" s="324"/>
      <c r="B69" s="195" t="s">
        <v>90</v>
      </c>
      <c r="C69" s="226" t="str">
        <f t="shared" si="39"/>
        <v>Improved Rice</v>
      </c>
      <c r="D69" s="313"/>
      <c r="E69" s="54"/>
      <c r="F69" s="313"/>
      <c r="G69" s="55"/>
      <c r="H69" s="56"/>
      <c r="I69" s="226" t="str">
        <f t="shared" si="40"/>
        <v>Improved Rice</v>
      </c>
      <c r="J69" s="313"/>
      <c r="K69" s="54"/>
      <c r="L69" s="313"/>
      <c r="M69" s="55"/>
      <c r="N69" s="56"/>
      <c r="O69" s="226" t="str">
        <f t="shared" si="41"/>
        <v>Improved Rice</v>
      </c>
      <c r="P69" s="313"/>
      <c r="Q69" s="54"/>
      <c r="R69" s="313"/>
      <c r="S69" s="55"/>
      <c r="T69" s="56"/>
      <c r="U69" s="226" t="str">
        <f t="shared" si="42"/>
        <v>Improved Rice</v>
      </c>
      <c r="V69" s="313"/>
      <c r="W69" s="315"/>
      <c r="X69" s="313"/>
      <c r="Y69" s="313"/>
      <c r="Z69" s="315"/>
      <c r="AA69" s="226" t="str">
        <f t="shared" si="43"/>
        <v>Improved Rice</v>
      </c>
      <c r="AB69" s="313"/>
      <c r="AC69" s="315"/>
      <c r="AD69" s="313"/>
      <c r="AE69" s="313"/>
      <c r="AF69" s="315"/>
      <c r="AG69" s="226" t="str">
        <f t="shared" si="44"/>
        <v>Improved Rice</v>
      </c>
      <c r="AH69" s="313"/>
      <c r="AI69" s="315"/>
      <c r="AJ69" s="313"/>
      <c r="AK69" s="313"/>
      <c r="AL69" s="315"/>
      <c r="AM69" s="226" t="str">
        <f t="shared" si="45"/>
        <v>Improved Rice</v>
      </c>
      <c r="AN69" s="313"/>
      <c r="AO69" s="315"/>
      <c r="AP69" s="313"/>
      <c r="AQ69" s="313"/>
      <c r="AR69" s="315"/>
      <c r="AS69" s="176">
        <f t="shared" si="38"/>
        <v>0</v>
      </c>
      <c r="AT69" s="226" t="str">
        <f t="shared" si="46"/>
        <v>Improved Rice</v>
      </c>
      <c r="AU69" s="313"/>
      <c r="AV69" s="315"/>
      <c r="AW69" s="313"/>
      <c r="AX69" s="313"/>
      <c r="AY69" s="315"/>
      <c r="AZ69" s="226" t="str">
        <f t="shared" si="47"/>
        <v>Improved Rice</v>
      </c>
      <c r="BA69" s="313"/>
      <c r="BB69" s="315"/>
      <c r="BC69" s="313"/>
      <c r="BD69" s="313"/>
      <c r="BE69" s="315"/>
      <c r="BF69" s="226" t="str">
        <f t="shared" si="48"/>
        <v>Improved Rice</v>
      </c>
      <c r="BG69" s="313"/>
      <c r="BH69" s="315"/>
      <c r="BI69" s="313"/>
      <c r="BJ69" s="313"/>
      <c r="BK69" s="315"/>
      <c r="BL69" s="226" t="str">
        <f t="shared" si="49"/>
        <v>Improved Rice</v>
      </c>
      <c r="BM69" s="313"/>
      <c r="BN69" s="315"/>
      <c r="BO69" s="313"/>
      <c r="BP69" s="313"/>
      <c r="BQ69" s="315"/>
      <c r="BR69" s="226" t="str">
        <f t="shared" si="50"/>
        <v>Improved Rice</v>
      </c>
      <c r="BS69" s="313"/>
      <c r="BT69" s="315"/>
      <c r="BU69" s="313"/>
      <c r="BV69" s="313"/>
      <c r="BW69" s="315"/>
      <c r="BX69" s="226" t="str">
        <f t="shared" si="51"/>
        <v>Improved Rice</v>
      </c>
      <c r="BY69" s="313"/>
      <c r="BZ69" s="315"/>
      <c r="CA69" s="313"/>
      <c r="CB69" s="313"/>
      <c r="CC69" s="315"/>
      <c r="CD69" s="226" t="str">
        <f t="shared" si="52"/>
        <v>Improved Rice</v>
      </c>
      <c r="CE69" s="313"/>
      <c r="CF69" s="315"/>
      <c r="CG69" s="313"/>
      <c r="CH69" s="313"/>
      <c r="CI69" s="315"/>
      <c r="CJ69" s="176">
        <f t="shared" si="35"/>
        <v>0</v>
      </c>
      <c r="CK69" s="226" t="str">
        <f t="shared" si="53"/>
        <v>Improved Rice</v>
      </c>
      <c r="CL69" s="313">
        <f>'Discrete Solution'!CL69</f>
        <v>3.5344627314369895E-2</v>
      </c>
      <c r="CM69" s="315">
        <f>'Discrete Solution'!CM69</f>
        <v>2.2837596225559444</v>
      </c>
      <c r="CN69" s="313">
        <f>'Discrete Solution'!CN69</f>
        <v>6.1104450268027279E-2</v>
      </c>
      <c r="CO69" s="313">
        <f>'Discrete Solution'!CO69</f>
        <v>9.644907758239718E-2</v>
      </c>
      <c r="CP69" s="315">
        <f>'Discrete Solution'!CP69</f>
        <v>3.9482061881541797</v>
      </c>
      <c r="CQ69" s="226" t="str">
        <f t="shared" si="54"/>
        <v>Improved Rice</v>
      </c>
      <c r="CR69" s="313">
        <f>'Discrete Solution'!CR69</f>
        <v>3.5344627314369895E-2</v>
      </c>
      <c r="CS69" s="315">
        <f>'Discrete Solution'!CS69</f>
        <v>0.23587219365931092</v>
      </c>
      <c r="CT69" s="313">
        <f>'Discrete Solution'!CT69</f>
        <v>6.1104450268027279E-2</v>
      </c>
      <c r="CU69" s="313">
        <f>'Discrete Solution'!CU69</f>
        <v>9.644907758239718E-2</v>
      </c>
      <c r="CV69" s="315">
        <f>'Discrete Solution'!CV69</f>
        <v>0.40778024334142871</v>
      </c>
      <c r="CW69" s="226" t="str">
        <f t="shared" si="55"/>
        <v>Improved Rice</v>
      </c>
      <c r="CX69" s="313">
        <f>'Discrete Solution'!CX69</f>
        <v>3.5344627314369895E-2</v>
      </c>
      <c r="CY69" s="315">
        <f>'Discrete Solution'!CY69</f>
        <v>0.10764570298252689</v>
      </c>
      <c r="CZ69" s="313">
        <f>'Discrete Solution'!CZ69</f>
        <v>6.1104450268027279E-2</v>
      </c>
      <c r="DA69" s="313">
        <f>'Discrete Solution'!DA69</f>
        <v>9.644907758239718E-2</v>
      </c>
      <c r="DB69" s="315">
        <f>'Discrete Solution'!DB69</f>
        <v>0.18609989704965468</v>
      </c>
      <c r="DC69" s="226" t="str">
        <f t="shared" si="56"/>
        <v>Improved Rice</v>
      </c>
      <c r="DD69" s="313"/>
      <c r="DE69" s="315"/>
      <c r="DF69" s="313"/>
      <c r="DG69" s="313"/>
      <c r="DH69" s="315"/>
      <c r="DI69" s="226" t="str">
        <f t="shared" si="57"/>
        <v>Improved Rice</v>
      </c>
      <c r="DJ69" s="313"/>
      <c r="DK69" s="315"/>
      <c r="DL69" s="313"/>
      <c r="DM69" s="313"/>
      <c r="DN69" s="315"/>
      <c r="DO69" s="226" t="str">
        <f t="shared" si="58"/>
        <v>Improved Rice</v>
      </c>
      <c r="DP69" s="313"/>
      <c r="DQ69" s="315"/>
      <c r="DR69" s="313"/>
      <c r="DS69" s="313"/>
      <c r="DT69" s="315"/>
      <c r="DU69" s="226" t="str">
        <f t="shared" si="59"/>
        <v>Improved Rice</v>
      </c>
      <c r="DV69" s="313"/>
      <c r="DW69" s="315"/>
      <c r="DX69" s="313"/>
      <c r="DY69" s="313"/>
      <c r="DZ69" s="315"/>
      <c r="EA69" s="176">
        <f t="shared" si="36"/>
        <v>7.1693638477430461</v>
      </c>
      <c r="EB69" s="226" t="str">
        <f t="shared" si="60"/>
        <v>Improved Rice</v>
      </c>
      <c r="EC69" s="313">
        <f>'Discrete Solution'!EC69</f>
        <v>3.5344627314369895E-2</v>
      </c>
      <c r="ED69" s="315">
        <f>'Discrete Solution'!ED69</f>
        <v>3.344973150823817</v>
      </c>
      <c r="EE69" s="313">
        <f>'Discrete Solution'!EE69</f>
        <v>6.1104450268027279E-2</v>
      </c>
      <c r="EF69" s="313">
        <f>'Discrete Solution'!EF69</f>
        <v>9.644907758239718E-2</v>
      </c>
      <c r="EG69" s="315">
        <f>'Discrete Solution'!EG69</f>
        <v>5.7828519091302306</v>
      </c>
      <c r="EH69" s="226" t="str">
        <f t="shared" si="61"/>
        <v>Improved Rice</v>
      </c>
      <c r="EI69" s="313">
        <f>'Discrete Solution'!EI69</f>
        <v>3.5344627314369895E-2</v>
      </c>
      <c r="EJ69" s="315">
        <f>'Discrete Solution'!EJ69</f>
        <v>0.67825625854804072</v>
      </c>
      <c r="EK69" s="313">
        <f>'Discrete Solution'!EK69</f>
        <v>6.1104450268027279E-2</v>
      </c>
      <c r="EL69" s="313">
        <f>'Discrete Solution'!EL69</f>
        <v>9.644907758239718E-2</v>
      </c>
      <c r="EM69" s="315">
        <f>'Discrete Solution'!EM69</f>
        <v>1.1725820575444894</v>
      </c>
      <c r="EN69" s="226" t="str">
        <f t="shared" si="62"/>
        <v>Improved Rice</v>
      </c>
      <c r="EO69" s="313">
        <f>'Discrete Solution'!EO69</f>
        <v>3.5344627314369895E-2</v>
      </c>
      <c r="EP69" s="315">
        <f>'Discrete Solution'!EP69</f>
        <v>1.2056313927173696</v>
      </c>
      <c r="EQ69" s="313">
        <f>'Discrete Solution'!EQ69</f>
        <v>6.1104450268027279E-2</v>
      </c>
      <c r="ER69" s="313">
        <f>'Discrete Solution'!ER69</f>
        <v>9.644907758239718E-2</v>
      </c>
      <c r="ES69" s="315">
        <f>'Discrete Solution'!ES69</f>
        <v>2.0843180159356089</v>
      </c>
      <c r="ET69" s="226" t="str">
        <f t="shared" si="63"/>
        <v>Improved Rice</v>
      </c>
      <c r="EU69" s="313"/>
      <c r="EV69" s="315"/>
      <c r="EW69" s="313"/>
      <c r="EX69" s="313"/>
      <c r="EY69" s="315"/>
      <c r="EZ69" s="226" t="str">
        <f t="shared" si="64"/>
        <v>Improved Rice</v>
      </c>
      <c r="FA69" s="313"/>
      <c r="FB69" s="315"/>
      <c r="FC69" s="313"/>
      <c r="FD69" s="313"/>
      <c r="FE69" s="315"/>
      <c r="FF69" s="226" t="str">
        <f t="shared" si="65"/>
        <v>Improved Rice</v>
      </c>
      <c r="FG69" s="313"/>
      <c r="FH69" s="315"/>
      <c r="FI69" s="313"/>
      <c r="FJ69" s="313"/>
      <c r="FK69" s="315"/>
      <c r="FL69" s="226" t="str">
        <f t="shared" si="66"/>
        <v>Improved Rice</v>
      </c>
      <c r="FM69" s="313"/>
      <c r="FN69" s="315"/>
      <c r="FO69" s="313"/>
      <c r="FP69" s="313"/>
      <c r="FQ69" s="315"/>
      <c r="FR69" s="176">
        <f t="shared" si="37"/>
        <v>14.268612784699558</v>
      </c>
      <c r="FS69" s="34"/>
      <c r="FT69" s="34"/>
      <c r="FU69" s="34"/>
      <c r="FV69" s="33"/>
      <c r="FW69" s="37"/>
    </row>
    <row r="70" spans="1:179" ht="12.6" customHeight="1">
      <c r="A70" s="324"/>
      <c r="B70" s="222" t="s">
        <v>86</v>
      </c>
      <c r="C70" s="226" t="str">
        <f>$B70</f>
        <v>Conservation Agriculture</v>
      </c>
      <c r="D70" s="313"/>
      <c r="E70" s="54"/>
      <c r="F70" s="313"/>
      <c r="G70" s="55"/>
      <c r="H70" s="56"/>
      <c r="I70" s="226" t="str">
        <f t="shared" si="40"/>
        <v>Conservation Agriculture</v>
      </c>
      <c r="J70" s="313"/>
      <c r="K70" s="54"/>
      <c r="L70" s="313"/>
      <c r="M70" s="55"/>
      <c r="N70" s="56"/>
      <c r="O70" s="226" t="str">
        <f t="shared" si="41"/>
        <v>Conservation Agriculture</v>
      </c>
      <c r="P70" s="313"/>
      <c r="Q70" s="54"/>
      <c r="R70" s="313"/>
      <c r="S70" s="55"/>
      <c r="T70" s="56"/>
      <c r="U70" s="226" t="str">
        <f t="shared" si="42"/>
        <v>Conservation Agriculture</v>
      </c>
      <c r="V70" s="313"/>
      <c r="W70" s="315"/>
      <c r="X70" s="313"/>
      <c r="Y70" s="313"/>
      <c r="Z70" s="315"/>
      <c r="AA70" s="226" t="str">
        <f t="shared" si="43"/>
        <v>Conservation Agriculture</v>
      </c>
      <c r="AB70" s="313"/>
      <c r="AC70" s="315"/>
      <c r="AD70" s="313"/>
      <c r="AE70" s="313"/>
      <c r="AF70" s="315"/>
      <c r="AG70" s="226" t="str">
        <f t="shared" si="44"/>
        <v>Conservation Agriculture</v>
      </c>
      <c r="AH70" s="313"/>
      <c r="AI70" s="315"/>
      <c r="AJ70" s="313"/>
      <c r="AK70" s="313"/>
      <c r="AL70" s="315"/>
      <c r="AM70" s="226" t="str">
        <f t="shared" si="45"/>
        <v>Conservation Agriculture</v>
      </c>
      <c r="AN70" s="313"/>
      <c r="AO70" s="315"/>
      <c r="AP70" s="313"/>
      <c r="AQ70" s="313"/>
      <c r="AR70" s="315"/>
      <c r="AS70" s="176">
        <f t="shared" si="38"/>
        <v>0</v>
      </c>
      <c r="AT70" s="226" t="str">
        <f t="shared" si="46"/>
        <v>Conservation Agriculture</v>
      </c>
      <c r="AU70" s="313"/>
      <c r="AV70" s="315"/>
      <c r="AW70" s="313"/>
      <c r="AX70" s="313"/>
      <c r="AY70" s="315"/>
      <c r="AZ70" s="226" t="str">
        <f t="shared" si="47"/>
        <v>Conservation Agriculture</v>
      </c>
      <c r="BA70" s="313"/>
      <c r="BB70" s="315"/>
      <c r="BC70" s="313"/>
      <c r="BD70" s="313"/>
      <c r="BE70" s="315"/>
      <c r="BF70" s="226" t="str">
        <f t="shared" si="48"/>
        <v>Conservation Agriculture</v>
      </c>
      <c r="BG70" s="313"/>
      <c r="BH70" s="315"/>
      <c r="BI70" s="313"/>
      <c r="BJ70" s="313"/>
      <c r="BK70" s="315"/>
      <c r="BL70" s="226" t="str">
        <f t="shared" si="49"/>
        <v>Conservation Agriculture</v>
      </c>
      <c r="BM70" s="313"/>
      <c r="BN70" s="315"/>
      <c r="BO70" s="313"/>
      <c r="BP70" s="313"/>
      <c r="BQ70" s="315"/>
      <c r="BR70" s="226" t="str">
        <f t="shared" si="50"/>
        <v>Conservation Agriculture</v>
      </c>
      <c r="BS70" s="313"/>
      <c r="BT70" s="315"/>
      <c r="BU70" s="313"/>
      <c r="BV70" s="313"/>
      <c r="BW70" s="315"/>
      <c r="BX70" s="226" t="str">
        <f t="shared" si="51"/>
        <v>Conservation Agriculture</v>
      </c>
      <c r="BY70" s="313"/>
      <c r="BZ70" s="315"/>
      <c r="CA70" s="313"/>
      <c r="CB70" s="313"/>
      <c r="CC70" s="315"/>
      <c r="CD70" s="226" t="str">
        <f t="shared" si="52"/>
        <v>Conservation Agriculture</v>
      </c>
      <c r="CE70" s="313"/>
      <c r="CF70" s="315"/>
      <c r="CG70" s="313"/>
      <c r="CH70" s="313"/>
      <c r="CI70" s="315"/>
      <c r="CJ70" s="176">
        <f t="shared" si="35"/>
        <v>0</v>
      </c>
      <c r="CK70" s="226" t="str">
        <f t="shared" si="53"/>
        <v>Conservation Agriculture</v>
      </c>
      <c r="CL70" s="313">
        <f>'Discrete Solution'!CL70</f>
        <v>0.12859119675068839</v>
      </c>
      <c r="CM70" s="315">
        <f>'Discrete Solution'!CM70</f>
        <v>8.3087984021824095</v>
      </c>
      <c r="CN70" s="313">
        <f>'Discrete Solution'!CN70</f>
        <v>0.46661257031185266</v>
      </c>
      <c r="CO70" s="313">
        <f>'Discrete Solution'!CO70</f>
        <v>0.59520376706254108</v>
      </c>
      <c r="CP70" s="315">
        <f>'Discrete Solution'!CP70</f>
        <v>30.149729348596281</v>
      </c>
      <c r="CQ70" s="226" t="str">
        <f t="shared" si="54"/>
        <v>Conservation Agriculture</v>
      </c>
      <c r="CR70" s="313">
        <f>'Discrete Solution'!CR70</f>
        <v>0.12859119675068839</v>
      </c>
      <c r="CS70" s="315">
        <f>'Discrete Solution'!CS70</f>
        <v>0.85815270855973524</v>
      </c>
      <c r="CT70" s="313">
        <f>'Discrete Solution'!CT70</f>
        <v>0.46661257031185266</v>
      </c>
      <c r="CU70" s="313">
        <f>'Discrete Solution'!CU70</f>
        <v>0.59520376706254108</v>
      </c>
      <c r="CV70" s="315">
        <f>'Discrete Solution'!CV70</f>
        <v>3.1139366549132972</v>
      </c>
      <c r="CW70" s="226" t="str">
        <f t="shared" si="55"/>
        <v>Conservation Agriculture</v>
      </c>
      <c r="CX70" s="313">
        <f>'Discrete Solution'!CX70</f>
        <v>0.12859119675068839</v>
      </c>
      <c r="CY70" s="315">
        <f>'Discrete Solution'!CY70</f>
        <v>0.3916377345974868</v>
      </c>
      <c r="CZ70" s="313">
        <f>'Discrete Solution'!CZ70</f>
        <v>0.46661257031185266</v>
      </c>
      <c r="DA70" s="313">
        <f>'Discrete Solution'!DA70</f>
        <v>0.59520376706254108</v>
      </c>
      <c r="DB70" s="315">
        <f>'Discrete Solution'!DB70</f>
        <v>1.4211166439794893</v>
      </c>
      <c r="DC70" s="226" t="str">
        <f t="shared" si="56"/>
        <v>Conservation Agriculture</v>
      </c>
      <c r="DD70" s="313"/>
      <c r="DE70" s="315"/>
      <c r="DF70" s="313"/>
      <c r="DG70" s="313"/>
      <c r="DH70" s="315"/>
      <c r="DI70" s="226" t="str">
        <f t="shared" si="57"/>
        <v>Conservation Agriculture</v>
      </c>
      <c r="DJ70" s="313"/>
      <c r="DK70" s="315"/>
      <c r="DL70" s="313"/>
      <c r="DM70" s="313"/>
      <c r="DN70" s="315"/>
      <c r="DO70" s="226" t="str">
        <f t="shared" si="58"/>
        <v>Conservation Agriculture</v>
      </c>
      <c r="DP70" s="313"/>
      <c r="DQ70" s="315"/>
      <c r="DR70" s="313"/>
      <c r="DS70" s="313"/>
      <c r="DT70" s="315"/>
      <c r="DU70" s="226" t="str">
        <f t="shared" si="59"/>
        <v>Conservation Agriculture</v>
      </c>
      <c r="DV70" s="313"/>
      <c r="DW70" s="315"/>
      <c r="DX70" s="313"/>
      <c r="DY70" s="313"/>
      <c r="DZ70" s="315"/>
      <c r="EA70" s="176">
        <f t="shared" si="36"/>
        <v>44.2433714928287</v>
      </c>
      <c r="EB70" s="226" t="str">
        <f t="shared" si="60"/>
        <v>Conservation Agriculture</v>
      </c>
      <c r="EC70" s="313">
        <f>'Discrete Solution'!EC70</f>
        <v>0.12859119675068839</v>
      </c>
      <c r="ED70" s="315">
        <f>'Discrete Solution'!ED70</f>
        <v>12.169716679640246</v>
      </c>
      <c r="EE70" s="313">
        <f>'Discrete Solution'!EE70</f>
        <v>0.46661257031185266</v>
      </c>
      <c r="EF70" s="313">
        <f>'Discrete Solution'!EF70</f>
        <v>0.59520376706254108</v>
      </c>
      <c r="EG70" s="315">
        <f>'Discrete Solution'!EG70</f>
        <v>44.15965418584193</v>
      </c>
      <c r="EH70" s="226" t="str">
        <f t="shared" si="61"/>
        <v>Conservation Agriculture</v>
      </c>
      <c r="EI70" s="313">
        <f>'Discrete Solution'!EI70</f>
        <v>0.12859119675068839</v>
      </c>
      <c r="EJ70" s="315">
        <f>'Discrete Solution'!EJ70</f>
        <v>2.4676390902239667</v>
      </c>
      <c r="EK70" s="313">
        <f>'Discrete Solution'!EK70</f>
        <v>0.46661257031185266</v>
      </c>
      <c r="EL70" s="313">
        <f>'Discrete Solution'!EL70</f>
        <v>0.59520376706254108</v>
      </c>
      <c r="EM70" s="315">
        <f>'Discrete Solution'!EM70</f>
        <v>8.9542009685452495</v>
      </c>
      <c r="EN70" s="226" t="str">
        <f t="shared" si="62"/>
        <v>Conservation Agriculture</v>
      </c>
      <c r="EO70" s="313">
        <f>'Discrete Solution'!EO70</f>
        <v>0.12859119675068839</v>
      </c>
      <c r="EP70" s="315">
        <f>'Discrete Solution'!EP70</f>
        <v>4.386340878651577</v>
      </c>
      <c r="EQ70" s="313">
        <f>'Discrete Solution'!EQ70</f>
        <v>0.46661257031185266</v>
      </c>
      <c r="ER70" s="313">
        <f>'Discrete Solution'!ER70</f>
        <v>0.59520376706254108</v>
      </c>
      <c r="ES70" s="315">
        <f>'Discrete Solution'!ES70</f>
        <v>15.916500066639324</v>
      </c>
      <c r="ET70" s="226" t="str">
        <f t="shared" si="63"/>
        <v>Conservation Agriculture</v>
      </c>
      <c r="EU70" s="313"/>
      <c r="EV70" s="315"/>
      <c r="EW70" s="313"/>
      <c r="EX70" s="313"/>
      <c r="EY70" s="315"/>
      <c r="EZ70" s="226" t="str">
        <f t="shared" si="64"/>
        <v>Conservation Agriculture</v>
      </c>
      <c r="FA70" s="313"/>
      <c r="FB70" s="315"/>
      <c r="FC70" s="313"/>
      <c r="FD70" s="313"/>
      <c r="FE70" s="315"/>
      <c r="FF70" s="226" t="str">
        <f t="shared" si="65"/>
        <v>Conservation Agriculture</v>
      </c>
      <c r="FG70" s="313"/>
      <c r="FH70" s="315"/>
      <c r="FI70" s="313"/>
      <c r="FJ70" s="313"/>
      <c r="FK70" s="315"/>
      <c r="FL70" s="226" t="str">
        <f t="shared" si="66"/>
        <v>Conservation Agriculture</v>
      </c>
      <c r="FM70" s="313"/>
      <c r="FN70" s="315"/>
      <c r="FO70" s="313"/>
      <c r="FP70" s="313"/>
      <c r="FQ70" s="315"/>
      <c r="FR70" s="176">
        <f t="shared" si="37"/>
        <v>88.054051869542292</v>
      </c>
      <c r="FS70" s="34"/>
      <c r="FT70" s="34"/>
      <c r="FU70" s="34"/>
      <c r="FV70" s="33"/>
      <c r="FW70" s="37"/>
    </row>
    <row r="71" spans="1:179" ht="12.6" customHeight="1">
      <c r="A71" s="324"/>
      <c r="B71" s="195" t="s">
        <v>87</v>
      </c>
      <c r="C71" s="226" t="str">
        <f>$B71</f>
        <v>Regenerative Agriculture</v>
      </c>
      <c r="D71" s="313"/>
      <c r="E71" s="54"/>
      <c r="F71" s="313"/>
      <c r="G71" s="55"/>
      <c r="H71" s="56"/>
      <c r="I71" s="226" t="str">
        <f t="shared" si="40"/>
        <v>Regenerative Agriculture</v>
      </c>
      <c r="J71" s="313"/>
      <c r="K71" s="54"/>
      <c r="L71" s="313"/>
      <c r="M71" s="55"/>
      <c r="N71" s="56"/>
      <c r="O71" s="226" t="str">
        <f t="shared" si="41"/>
        <v>Regenerative Agriculture</v>
      </c>
      <c r="P71" s="313"/>
      <c r="Q71" s="54"/>
      <c r="R71" s="313"/>
      <c r="S71" s="55"/>
      <c r="T71" s="56"/>
      <c r="U71" s="226" t="str">
        <f t="shared" si="42"/>
        <v>Regenerative Agriculture</v>
      </c>
      <c r="V71" s="313"/>
      <c r="W71" s="315"/>
      <c r="X71" s="313"/>
      <c r="Y71" s="313"/>
      <c r="Z71" s="315"/>
      <c r="AA71" s="226" t="str">
        <f t="shared" si="43"/>
        <v>Regenerative Agriculture</v>
      </c>
      <c r="AB71" s="313"/>
      <c r="AC71" s="315"/>
      <c r="AD71" s="313"/>
      <c r="AE71" s="313"/>
      <c r="AF71" s="315"/>
      <c r="AG71" s="226" t="str">
        <f t="shared" si="44"/>
        <v>Regenerative Agriculture</v>
      </c>
      <c r="AH71" s="313"/>
      <c r="AI71" s="315"/>
      <c r="AJ71" s="313"/>
      <c r="AK71" s="313"/>
      <c r="AL71" s="315"/>
      <c r="AM71" s="226" t="str">
        <f t="shared" si="45"/>
        <v>Regenerative Agriculture</v>
      </c>
      <c r="AN71" s="313"/>
      <c r="AO71" s="315"/>
      <c r="AP71" s="313"/>
      <c r="AQ71" s="313"/>
      <c r="AR71" s="315"/>
      <c r="AS71" s="176">
        <f t="shared" si="38"/>
        <v>0</v>
      </c>
      <c r="AT71" s="226" t="str">
        <f t="shared" si="46"/>
        <v>Regenerative Agriculture</v>
      </c>
      <c r="AU71" s="313"/>
      <c r="AV71" s="315"/>
      <c r="AW71" s="313"/>
      <c r="AX71" s="313"/>
      <c r="AY71" s="315"/>
      <c r="AZ71" s="226" t="str">
        <f t="shared" si="47"/>
        <v>Regenerative Agriculture</v>
      </c>
      <c r="BA71" s="313"/>
      <c r="BB71" s="315"/>
      <c r="BC71" s="313"/>
      <c r="BD71" s="313"/>
      <c r="BE71" s="315"/>
      <c r="BF71" s="226" t="str">
        <f t="shared" si="48"/>
        <v>Regenerative Agriculture</v>
      </c>
      <c r="BG71" s="313"/>
      <c r="BH71" s="315"/>
      <c r="BI71" s="313"/>
      <c r="BJ71" s="313"/>
      <c r="BK71" s="315"/>
      <c r="BL71" s="226" t="str">
        <f t="shared" si="49"/>
        <v>Regenerative Agriculture</v>
      </c>
      <c r="BM71" s="313"/>
      <c r="BN71" s="315"/>
      <c r="BO71" s="313"/>
      <c r="BP71" s="313"/>
      <c r="BQ71" s="315"/>
      <c r="BR71" s="226" t="str">
        <f t="shared" si="50"/>
        <v>Regenerative Agriculture</v>
      </c>
      <c r="BS71" s="313"/>
      <c r="BT71" s="315"/>
      <c r="BU71" s="313"/>
      <c r="BV71" s="313"/>
      <c r="BW71" s="315"/>
      <c r="BX71" s="226" t="str">
        <f t="shared" si="51"/>
        <v>Regenerative Agriculture</v>
      </c>
      <c r="BY71" s="313"/>
      <c r="BZ71" s="315"/>
      <c r="CA71" s="313"/>
      <c r="CB71" s="313"/>
      <c r="CC71" s="315"/>
      <c r="CD71" s="226" t="str">
        <f t="shared" si="52"/>
        <v>Regenerative Agriculture</v>
      </c>
      <c r="CE71" s="313"/>
      <c r="CF71" s="315"/>
      <c r="CG71" s="313"/>
      <c r="CH71" s="313"/>
      <c r="CI71" s="315"/>
      <c r="CJ71" s="176">
        <f t="shared" si="35"/>
        <v>0</v>
      </c>
      <c r="CK71" s="226" t="str">
        <f t="shared" si="53"/>
        <v>Regenerative Agriculture</v>
      </c>
      <c r="CL71" s="313">
        <f>'Addon-General Solution'!CL71</f>
        <v>1.0042941285159587E-2</v>
      </c>
      <c r="CM71" s="315">
        <f>'Addon-General Solution'!CM71</f>
        <v>0.64891514047518972</v>
      </c>
      <c r="CN71" s="313">
        <f>'Addon-General Solution'!CN71</f>
        <v>0.5710238079433162</v>
      </c>
      <c r="CO71" s="313">
        <f>'Addon-General Solution'!CO71</f>
        <v>0.58106674922847579</v>
      </c>
      <c r="CP71" s="315">
        <f>'Addon-General Solution'!CP71</f>
        <v>36.896162590711263</v>
      </c>
      <c r="CQ71" s="226" t="str">
        <f t="shared" si="54"/>
        <v>Regenerative Agriculture</v>
      </c>
      <c r="CR71" s="313">
        <f>'Addon-General Solution'!CR71</f>
        <v>1.0042941285159587E-2</v>
      </c>
      <c r="CS71" s="315">
        <f>'Addon-General Solution'!CS71</f>
        <v>6.7021518451806081E-2</v>
      </c>
      <c r="CT71" s="313">
        <f>'Addon-General Solution'!CT71</f>
        <v>0.5710238079433162</v>
      </c>
      <c r="CU71" s="313">
        <f>'Addon-General Solution'!CU71</f>
        <v>0.58106674922847579</v>
      </c>
      <c r="CV71" s="315">
        <f>'Addon-General Solution'!CV71</f>
        <v>3.8107245271906809</v>
      </c>
      <c r="CW71" s="226" t="str">
        <f t="shared" si="55"/>
        <v>Regenerative Agriculture</v>
      </c>
      <c r="CX71" s="313">
        <f>'Addon-General Solution'!CX71</f>
        <v>1.0042941285159587E-2</v>
      </c>
      <c r="CY71" s="315">
        <f>'Addon-General Solution'!CY71</f>
        <v>3.0586812106905892E-2</v>
      </c>
      <c r="CZ71" s="313">
        <f>'Addon-General Solution'!CZ71</f>
        <v>0.5710238079433162</v>
      </c>
      <c r="DA71" s="313">
        <f>'Addon-General Solution'!DA71</f>
        <v>0.58106674922847579</v>
      </c>
      <c r="DB71" s="315">
        <f>'Addon-General Solution'!DB71</f>
        <v>1.7391118225435875</v>
      </c>
      <c r="DC71" s="226" t="str">
        <f t="shared" si="56"/>
        <v>Regenerative Agriculture</v>
      </c>
      <c r="DD71" s="313"/>
      <c r="DE71" s="315"/>
      <c r="DF71" s="313"/>
      <c r="DG71" s="313"/>
      <c r="DH71" s="315"/>
      <c r="DI71" s="226" t="str">
        <f t="shared" si="57"/>
        <v>Regenerative Agriculture</v>
      </c>
      <c r="DJ71" s="313"/>
      <c r="DK71" s="315"/>
      <c r="DL71" s="313"/>
      <c r="DM71" s="313"/>
      <c r="DN71" s="315"/>
      <c r="DO71" s="226" t="str">
        <f t="shared" si="58"/>
        <v>Regenerative Agriculture</v>
      </c>
      <c r="DP71" s="313"/>
      <c r="DQ71" s="315"/>
      <c r="DR71" s="313"/>
      <c r="DS71" s="313"/>
      <c r="DT71" s="315"/>
      <c r="DU71" s="226" t="str">
        <f t="shared" si="59"/>
        <v>Regenerative Agriculture</v>
      </c>
      <c r="DV71" s="313"/>
      <c r="DW71" s="315"/>
      <c r="DX71" s="313"/>
      <c r="DY71" s="313"/>
      <c r="DZ71" s="315"/>
      <c r="EA71" s="176">
        <f t="shared" si="36"/>
        <v>43.19252241147943</v>
      </c>
      <c r="EB71" s="226" t="str">
        <f t="shared" si="60"/>
        <v>Regenerative Agriculture</v>
      </c>
      <c r="EC71" s="313">
        <f>'Addon-General Solution'!EC71</f>
        <v>1.0042941285159587E-2</v>
      </c>
      <c r="ED71" s="315">
        <f>'Addon-General Solution'!ED71</f>
        <v>0.95045192174090243</v>
      </c>
      <c r="EE71" s="313">
        <f>'Addon-General Solution'!EE71</f>
        <v>0.5710238079433162</v>
      </c>
      <c r="EF71" s="313">
        <f>'Addon-General Solution'!EF71</f>
        <v>0.58106674922847579</v>
      </c>
      <c r="EG71" s="315">
        <f>'Addon-General Solution'!EG71</f>
        <v>54.041008526209723</v>
      </c>
      <c r="EH71" s="226" t="str">
        <f t="shared" si="61"/>
        <v>Regenerative Agriculture</v>
      </c>
      <c r="EI71" s="313">
        <f>'Addon-General Solution'!EI71</f>
        <v>1.0042941285159587E-2</v>
      </c>
      <c r="EJ71" s="315">
        <f>'Addon-General Solution'!EJ71</f>
        <v>0.19272201458807287</v>
      </c>
      <c r="EK71" s="313">
        <f>'Addon-General Solution'!EK71</f>
        <v>0.5710238079433162</v>
      </c>
      <c r="EL71" s="313">
        <f>'Addon-General Solution'!EL71</f>
        <v>0.58106674922847579</v>
      </c>
      <c r="EM71" s="315">
        <f>'Addon-General Solution'!EM71</f>
        <v>10.957831527623034</v>
      </c>
      <c r="EN71" s="226" t="str">
        <f t="shared" si="62"/>
        <v>Regenerative Agriculture</v>
      </c>
      <c r="EO71" s="313">
        <f>'Addon-General Solution'!EO71</f>
        <v>1.0042941285159587E-2</v>
      </c>
      <c r="EP71" s="315">
        <f>'Addon-General Solution'!EP71</f>
        <v>0.34257215901334453</v>
      </c>
      <c r="EQ71" s="313">
        <f>'Addon-General Solution'!EQ71</f>
        <v>0.5710238079433162</v>
      </c>
      <c r="ER71" s="313">
        <f>'Addon-General Solution'!ER71</f>
        <v>0.58106674922847579</v>
      </c>
      <c r="ES71" s="315">
        <f>'Addon-General Solution'!ES71</f>
        <v>19.478044646564392</v>
      </c>
      <c r="ET71" s="226" t="str">
        <f t="shared" si="63"/>
        <v>Regenerative Agriculture</v>
      </c>
      <c r="EU71" s="313"/>
      <c r="EV71" s="315"/>
      <c r="EW71" s="313"/>
      <c r="EX71" s="313"/>
      <c r="EY71" s="315"/>
      <c r="EZ71" s="226" t="str">
        <f t="shared" si="64"/>
        <v>Regenerative Agriculture</v>
      </c>
      <c r="FA71" s="313"/>
      <c r="FB71" s="315"/>
      <c r="FC71" s="313"/>
      <c r="FD71" s="313"/>
      <c r="FE71" s="315"/>
      <c r="FF71" s="226" t="str">
        <f t="shared" si="65"/>
        <v>Regenerative Agriculture</v>
      </c>
      <c r="FG71" s="313"/>
      <c r="FH71" s="315"/>
      <c r="FI71" s="313"/>
      <c r="FJ71" s="313"/>
      <c r="FK71" s="315"/>
      <c r="FL71" s="226" t="str">
        <f t="shared" si="66"/>
        <v>Regenerative Agriculture</v>
      </c>
      <c r="FM71" s="313"/>
      <c r="FN71" s="315"/>
      <c r="FO71" s="313"/>
      <c r="FP71" s="313"/>
      <c r="FQ71" s="315"/>
      <c r="FR71" s="176">
        <f t="shared" si="37"/>
        <v>85.962630795739457</v>
      </c>
      <c r="FS71" s="34"/>
      <c r="FT71" s="34"/>
      <c r="FU71" s="34"/>
      <c r="FV71" s="33"/>
      <c r="FW71" s="37"/>
    </row>
    <row r="72" spans="1:179" ht="12.6" customHeight="1">
      <c r="A72" s="324"/>
      <c r="B72" s="195" t="s">
        <v>102</v>
      </c>
      <c r="C72" s="226" t="str">
        <f>$B72</f>
        <v>Tree Intercropping</v>
      </c>
      <c r="D72" s="39"/>
      <c r="E72" s="40"/>
      <c r="F72" s="47"/>
      <c r="G72" s="41"/>
      <c r="H72" s="42"/>
      <c r="I72" s="226" t="str">
        <f t="shared" si="40"/>
        <v>Tree Intercropping</v>
      </c>
      <c r="J72" s="39"/>
      <c r="K72" s="40"/>
      <c r="L72" s="47"/>
      <c r="M72" s="41"/>
      <c r="N72" s="42"/>
      <c r="O72" s="226" t="str">
        <f t="shared" si="41"/>
        <v>Tree Intercropping</v>
      </c>
      <c r="P72" s="39"/>
      <c r="Q72" s="40"/>
      <c r="R72" s="47"/>
      <c r="S72" s="41"/>
      <c r="T72" s="42"/>
      <c r="U72" s="226" t="str">
        <f t="shared" si="42"/>
        <v>Tree Intercropping</v>
      </c>
      <c r="V72" s="313"/>
      <c r="W72" s="54"/>
      <c r="X72" s="314"/>
      <c r="Y72" s="55"/>
      <c r="Z72" s="56"/>
      <c r="AA72" s="226" t="str">
        <f t="shared" si="43"/>
        <v>Tree Intercropping</v>
      </c>
      <c r="AB72" s="313"/>
      <c r="AC72" s="54"/>
      <c r="AD72" s="314"/>
      <c r="AE72" s="55"/>
      <c r="AF72" s="56"/>
      <c r="AG72" s="226" t="str">
        <f t="shared" si="44"/>
        <v>Tree Intercropping</v>
      </c>
      <c r="AH72" s="313"/>
      <c r="AI72" s="54"/>
      <c r="AJ72" s="314"/>
      <c r="AK72" s="55"/>
      <c r="AL72" s="56"/>
      <c r="AM72" s="226" t="str">
        <f t="shared" si="45"/>
        <v>Tree Intercropping</v>
      </c>
      <c r="AN72" s="313"/>
      <c r="AO72" s="54"/>
      <c r="AP72" s="314"/>
      <c r="AQ72" s="55"/>
      <c r="AR72" s="56"/>
      <c r="AS72" s="176">
        <f t="shared" si="38"/>
        <v>0</v>
      </c>
      <c r="AT72" s="226" t="str">
        <f t="shared" si="46"/>
        <v>Tree Intercropping</v>
      </c>
      <c r="AU72" s="313"/>
      <c r="AV72" s="315"/>
      <c r="AW72" s="313"/>
      <c r="AX72" s="313"/>
      <c r="AY72" s="315"/>
      <c r="AZ72" s="226" t="str">
        <f t="shared" si="47"/>
        <v>Tree Intercropping</v>
      </c>
      <c r="BA72" s="313"/>
      <c r="BB72" s="315"/>
      <c r="BC72" s="313"/>
      <c r="BD72" s="313"/>
      <c r="BE72" s="315"/>
      <c r="BF72" s="226" t="str">
        <f t="shared" si="48"/>
        <v>Tree Intercropping</v>
      </c>
      <c r="BG72" s="313"/>
      <c r="BH72" s="315"/>
      <c r="BI72" s="313"/>
      <c r="BJ72" s="313"/>
      <c r="BK72" s="315"/>
      <c r="BL72" s="226" t="str">
        <f t="shared" si="49"/>
        <v>Tree Intercropping</v>
      </c>
      <c r="BM72" s="313"/>
      <c r="BN72" s="315"/>
      <c r="BO72" s="313"/>
      <c r="BP72" s="313"/>
      <c r="BQ72" s="315"/>
      <c r="BR72" s="226" t="str">
        <f t="shared" si="50"/>
        <v>Tree Intercropping</v>
      </c>
      <c r="BS72" s="313"/>
      <c r="BT72" s="315"/>
      <c r="BU72" s="313"/>
      <c r="BV72" s="313"/>
      <c r="BW72" s="315"/>
      <c r="BX72" s="226" t="str">
        <f t="shared" si="51"/>
        <v>Tree Intercropping</v>
      </c>
      <c r="BY72" s="313"/>
      <c r="BZ72" s="315"/>
      <c r="CA72" s="313"/>
      <c r="CB72" s="313"/>
      <c r="CC72" s="315"/>
      <c r="CD72" s="226" t="str">
        <f t="shared" si="52"/>
        <v>Tree Intercropping</v>
      </c>
      <c r="CE72" s="313"/>
      <c r="CF72" s="315"/>
      <c r="CG72" s="313"/>
      <c r="CH72" s="313"/>
      <c r="CI72" s="315"/>
      <c r="CJ72" s="176">
        <f t="shared" si="35"/>
        <v>0</v>
      </c>
      <c r="CK72" s="226" t="str">
        <f t="shared" si="53"/>
        <v>Tree Intercropping</v>
      </c>
      <c r="CL72" s="313">
        <f>'Discrete Solution'!CL72</f>
        <v>0.24499483688967102</v>
      </c>
      <c r="CM72" s="315">
        <f>'Discrete Solution'!CM72</f>
        <v>15.830109375515562</v>
      </c>
      <c r="CN72" s="313">
        <f>'Discrete Solution'!CN72</f>
        <v>0</v>
      </c>
      <c r="CO72" s="313">
        <f>'Discrete Solution'!CO72</f>
        <v>0.24499483688967102</v>
      </c>
      <c r="CP72" s="315">
        <f>'Discrete Solution'!CP72</f>
        <v>0</v>
      </c>
      <c r="CQ72" s="226" t="str">
        <f t="shared" si="54"/>
        <v>Tree Intercropping</v>
      </c>
      <c r="CR72" s="313">
        <f>'Discrete Solution'!CR72</f>
        <v>0.24499483688967102</v>
      </c>
      <c r="CS72" s="315">
        <f>'Discrete Solution'!CS72</f>
        <v>1.6349718190090352</v>
      </c>
      <c r="CT72" s="313">
        <f>'Discrete Solution'!CT72</f>
        <v>0</v>
      </c>
      <c r="CU72" s="313">
        <f>'Discrete Solution'!CU72</f>
        <v>0.24499483688967102</v>
      </c>
      <c r="CV72" s="315">
        <f>'Discrete Solution'!CV72</f>
        <v>0</v>
      </c>
      <c r="CW72" s="226" t="str">
        <f t="shared" si="55"/>
        <v>Tree Intercropping</v>
      </c>
      <c r="CX72" s="313">
        <f>'Discrete Solution'!CX72</f>
        <v>0.24499483688967102</v>
      </c>
      <c r="CY72" s="315">
        <f>'Discrete Solution'!CY72</f>
        <v>0.7461570102156927</v>
      </c>
      <c r="CZ72" s="313">
        <f>'Discrete Solution'!CZ72</f>
        <v>0</v>
      </c>
      <c r="DA72" s="313">
        <f>'Discrete Solution'!DA72</f>
        <v>0.24499483688967102</v>
      </c>
      <c r="DB72" s="315">
        <f>'Discrete Solution'!DB72</f>
        <v>0</v>
      </c>
      <c r="DC72" s="226" t="str">
        <f t="shared" si="56"/>
        <v>Tree Intercropping</v>
      </c>
      <c r="DD72" s="313">
        <f>'Discrete Solution'!DD72</f>
        <v>2.2137017618213888E-2</v>
      </c>
      <c r="DE72" s="315">
        <f>'Discrete Solution'!DE72</f>
        <v>2.2928593094205984E-2</v>
      </c>
      <c r="DF72" s="313">
        <f>'Discrete Solution'!DF72</f>
        <v>0.97786298238178615</v>
      </c>
      <c r="DG72" s="313">
        <f>'Discrete Solution'!DG72</f>
        <v>1</v>
      </c>
      <c r="DH72" s="315">
        <f>'Discrete Solution'!DH72</f>
        <v>1.0128294069057941</v>
      </c>
      <c r="DI72" s="226" t="str">
        <f t="shared" si="57"/>
        <v>Tree Intercropping</v>
      </c>
      <c r="DJ72" s="313">
        <f>'Discrete Solution'!DJ72</f>
        <v>2.2137017618213888E-2</v>
      </c>
      <c r="DK72" s="315">
        <f>'Discrete Solution'!DK72</f>
        <v>7.9299910759511927E-2</v>
      </c>
      <c r="DL72" s="313">
        <f>'Discrete Solution'!DL72</f>
        <v>0.97786298238178615</v>
      </c>
      <c r="DM72" s="313">
        <f>'Discrete Solution'!DM72</f>
        <v>1</v>
      </c>
      <c r="DN72" s="315">
        <f>'Discrete Solution'!DN72</f>
        <v>3.5029310892404872</v>
      </c>
      <c r="DO72" s="226" t="str">
        <f t="shared" si="58"/>
        <v>Tree Intercropping</v>
      </c>
      <c r="DP72" s="313">
        <f>'Discrete Solution'!DP72</f>
        <v>2.2137017618213888E-2</v>
      </c>
      <c r="DQ72" s="315">
        <f>'Discrete Solution'!DQ72</f>
        <v>2.7699164664966307E-3</v>
      </c>
      <c r="DR72" s="313">
        <f>'Discrete Solution'!DR72</f>
        <v>0.97786298238178615</v>
      </c>
      <c r="DS72" s="313">
        <f>'Discrete Solution'!DS72</f>
        <v>1</v>
      </c>
      <c r="DT72" s="315">
        <f>'Discrete Solution'!DT72</f>
        <v>0.12235608353350336</v>
      </c>
      <c r="DU72" s="226" t="str">
        <f t="shared" si="59"/>
        <v>Tree Intercropping</v>
      </c>
      <c r="DV72" s="313">
        <f>'Discrete Solution'!DV72</f>
        <v>2.2137017618213888E-2</v>
      </c>
      <c r="DW72" s="315">
        <f>'Discrete Solution'!DW72</f>
        <v>1.285142420807789E-3</v>
      </c>
      <c r="DX72" s="313">
        <f>'Discrete Solution'!DX72</f>
        <v>0.97786298238178615</v>
      </c>
      <c r="DY72" s="313">
        <f>'Discrete Solution'!DY72</f>
        <v>1</v>
      </c>
      <c r="DZ72" s="315">
        <f>'Discrete Solution'!DZ72</f>
        <v>5.6768857579192207E-2</v>
      </c>
      <c r="EA72" s="176">
        <f t="shared" si="36"/>
        <v>23.012407204740295</v>
      </c>
      <c r="EB72" s="226" t="str">
        <f t="shared" si="60"/>
        <v>Tree Intercropping</v>
      </c>
      <c r="EC72" s="313">
        <f>'Discrete Solution'!EC72</f>
        <v>0.24499483688967102</v>
      </c>
      <c r="ED72" s="315">
        <f>'Discrete Solution'!ED72</f>
        <v>23.186017614429034</v>
      </c>
      <c r="EE72" s="313">
        <f>'Discrete Solution'!EE72</f>
        <v>0</v>
      </c>
      <c r="EF72" s="313">
        <f>'Discrete Solution'!EF72</f>
        <v>0.24499483688967102</v>
      </c>
      <c r="EG72" s="315">
        <f>'Discrete Solution'!EG72</f>
        <v>0</v>
      </c>
      <c r="EH72" s="226" t="str">
        <f t="shared" si="61"/>
        <v>Tree Intercropping</v>
      </c>
      <c r="EI72" s="313">
        <f>'Discrete Solution'!EI72</f>
        <v>0.24499483688967102</v>
      </c>
      <c r="EJ72" s="315">
        <f>'Discrete Solution'!EJ72</f>
        <v>4.7014014309557348</v>
      </c>
      <c r="EK72" s="313">
        <f>'Discrete Solution'!EK72</f>
        <v>0</v>
      </c>
      <c r="EL72" s="313">
        <f>'Discrete Solution'!EL72</f>
        <v>0.24499483688967102</v>
      </c>
      <c r="EM72" s="315">
        <f>'Discrete Solution'!EM72</f>
        <v>0</v>
      </c>
      <c r="EN72" s="226" t="str">
        <f t="shared" si="62"/>
        <v>Tree Intercropping</v>
      </c>
      <c r="EO72" s="313">
        <f>'Discrete Solution'!EO72</f>
        <v>0.24499483688967102</v>
      </c>
      <c r="EP72" s="315">
        <f>'Discrete Solution'!EP72</f>
        <v>8.3569551824859776</v>
      </c>
      <c r="EQ72" s="313">
        <f>'Discrete Solution'!EQ72</f>
        <v>0</v>
      </c>
      <c r="ER72" s="313">
        <f>'Discrete Solution'!ER72</f>
        <v>0.24499483688967102</v>
      </c>
      <c r="ES72" s="315">
        <f>'Discrete Solution'!ES72</f>
        <v>0</v>
      </c>
      <c r="ET72" s="226" t="str">
        <f t="shared" si="63"/>
        <v>Tree Intercropping</v>
      </c>
      <c r="EU72" s="313">
        <f>'Discrete Solution'!EU72</f>
        <v>2.2137017618213888E-2</v>
      </c>
      <c r="EV72" s="315">
        <f>'Discrete Solution'!EV72</f>
        <v>0.33633342002406907</v>
      </c>
      <c r="EW72" s="313">
        <f>'Discrete Solution'!EW72</f>
        <v>0.97786298238178615</v>
      </c>
      <c r="EX72" s="313">
        <f>'Discrete Solution'!EX72</f>
        <v>1</v>
      </c>
      <c r="EY72" s="315">
        <f>'Discrete Solution'!EY72</f>
        <v>14.85692457997593</v>
      </c>
      <c r="EZ72" s="226" t="str">
        <f t="shared" si="64"/>
        <v>Tree Intercropping</v>
      </c>
      <c r="FA72" s="313">
        <f>'Discrete Solution'!FA72</f>
        <v>2.2137017618213888E-2</v>
      </c>
      <c r="FB72" s="315">
        <f>'Discrete Solution'!FB72</f>
        <v>0.3538656944705007</v>
      </c>
      <c r="FC72" s="313">
        <f>'Discrete Solution'!FC72</f>
        <v>0.97786298238178615</v>
      </c>
      <c r="FD72" s="313">
        <f>'Discrete Solution'!FD72</f>
        <v>1</v>
      </c>
      <c r="FE72" s="315">
        <f>'Discrete Solution'!FE72</f>
        <v>15.6313813055295</v>
      </c>
      <c r="FF72" s="226" t="str">
        <f t="shared" si="65"/>
        <v>Tree Intercropping</v>
      </c>
      <c r="FG72" s="313">
        <f>'Discrete Solution'!FG72</f>
        <v>2.2137017618213888E-2</v>
      </c>
      <c r="FH72" s="315">
        <f>'Discrete Solution'!FH72</f>
        <v>0.12638880060820132</v>
      </c>
      <c r="FI72" s="313">
        <f>'Discrete Solution'!FI72</f>
        <v>0.97786298238178615</v>
      </c>
      <c r="FJ72" s="313">
        <f>'Discrete Solution'!FJ72</f>
        <v>1</v>
      </c>
      <c r="FK72" s="315">
        <f>'Discrete Solution'!FK72</f>
        <v>5.5829981993917981</v>
      </c>
      <c r="FL72" s="226" t="str">
        <f t="shared" si="66"/>
        <v>Tree Intercropping</v>
      </c>
      <c r="FM72" s="313">
        <f>'Discrete Solution'!FM72</f>
        <v>2.2137017618213888E-2</v>
      </c>
      <c r="FN72" s="315">
        <f>'Discrete Solution'!FN72</f>
        <v>4.7035539636229487E-2</v>
      </c>
      <c r="FO72" s="313">
        <f>'Discrete Solution'!FO72</f>
        <v>0.97786298238178615</v>
      </c>
      <c r="FP72" s="313">
        <f>'Discrete Solution'!FP72</f>
        <v>1</v>
      </c>
      <c r="FQ72" s="315">
        <f>'Discrete Solution'!FQ72</f>
        <v>2.0777104603637708</v>
      </c>
      <c r="FR72" s="176">
        <f t="shared" si="37"/>
        <v>75.257012227870746</v>
      </c>
      <c r="FS72" s="32"/>
      <c r="FT72" s="34"/>
      <c r="FU72" s="34"/>
      <c r="FV72" s="33"/>
      <c r="FW72" s="37"/>
    </row>
    <row r="73" spans="1:179" ht="12.6" customHeight="1">
      <c r="A73" s="324"/>
      <c r="B73" s="195" t="s">
        <v>98</v>
      </c>
      <c r="C73" s="226" t="str">
        <f t="shared" si="39"/>
        <v>Biochar</v>
      </c>
      <c r="D73" s="313"/>
      <c r="E73" s="54"/>
      <c r="F73" s="314"/>
      <c r="G73" s="55"/>
      <c r="H73" s="56"/>
      <c r="I73" s="226" t="str">
        <f t="shared" si="40"/>
        <v>Biochar</v>
      </c>
      <c r="J73" s="313"/>
      <c r="K73" s="54"/>
      <c r="L73" s="314"/>
      <c r="M73" s="55"/>
      <c r="N73" s="56"/>
      <c r="O73" s="226" t="str">
        <f t="shared" si="41"/>
        <v>Biochar</v>
      </c>
      <c r="P73" s="313"/>
      <c r="Q73" s="54"/>
      <c r="R73" s="314"/>
      <c r="S73" s="55"/>
      <c r="T73" s="56"/>
      <c r="U73" s="226" t="str">
        <f t="shared" si="42"/>
        <v>Biochar</v>
      </c>
      <c r="V73" s="313"/>
      <c r="W73" s="315"/>
      <c r="X73" s="313"/>
      <c r="Y73" s="313"/>
      <c r="Z73" s="315"/>
      <c r="AA73" s="226" t="str">
        <f t="shared" si="43"/>
        <v>Biochar</v>
      </c>
      <c r="AB73" s="313"/>
      <c r="AC73" s="315"/>
      <c r="AD73" s="313"/>
      <c r="AE73" s="313"/>
      <c r="AF73" s="315"/>
      <c r="AG73" s="226" t="str">
        <f t="shared" si="44"/>
        <v>Biochar</v>
      </c>
      <c r="AH73" s="313"/>
      <c r="AI73" s="315"/>
      <c r="AJ73" s="313"/>
      <c r="AK73" s="313"/>
      <c r="AL73" s="315"/>
      <c r="AM73" s="226" t="str">
        <f t="shared" si="45"/>
        <v>Biochar</v>
      </c>
      <c r="AN73" s="313"/>
      <c r="AO73" s="315"/>
      <c r="AP73" s="313"/>
      <c r="AQ73" s="313"/>
      <c r="AR73" s="315"/>
      <c r="AS73" s="176">
        <f t="shared" si="38"/>
        <v>0</v>
      </c>
      <c r="AT73" s="226" t="str">
        <f t="shared" si="46"/>
        <v>Biochar</v>
      </c>
      <c r="AU73" s="313"/>
      <c r="AV73" s="315"/>
      <c r="AW73" s="313"/>
      <c r="AX73" s="313"/>
      <c r="AY73" s="315"/>
      <c r="AZ73" s="226" t="str">
        <f t="shared" si="47"/>
        <v>Biochar</v>
      </c>
      <c r="BA73" s="313"/>
      <c r="BB73" s="315"/>
      <c r="BC73" s="313"/>
      <c r="BD73" s="313"/>
      <c r="BE73" s="315"/>
      <c r="BF73" s="226" t="str">
        <f t="shared" si="48"/>
        <v>Biochar</v>
      </c>
      <c r="BG73" s="313"/>
      <c r="BH73" s="315"/>
      <c r="BI73" s="313"/>
      <c r="BJ73" s="313"/>
      <c r="BK73" s="315"/>
      <c r="BL73" s="226" t="str">
        <f t="shared" si="49"/>
        <v>Biochar</v>
      </c>
      <c r="BM73" s="313"/>
      <c r="BN73" s="315"/>
      <c r="BO73" s="313"/>
      <c r="BP73" s="313"/>
      <c r="BQ73" s="315"/>
      <c r="BR73" s="226" t="str">
        <f t="shared" si="50"/>
        <v>Biochar</v>
      </c>
      <c r="BS73" s="313"/>
      <c r="BT73" s="315"/>
      <c r="BU73" s="313"/>
      <c r="BV73" s="313"/>
      <c r="BW73" s="315"/>
      <c r="BX73" s="226" t="str">
        <f t="shared" si="51"/>
        <v>Biochar</v>
      </c>
      <c r="BY73" s="313"/>
      <c r="BZ73" s="315"/>
      <c r="CA73" s="313"/>
      <c r="CB73" s="313"/>
      <c r="CC73" s="315"/>
      <c r="CD73" s="226" t="str">
        <f t="shared" si="52"/>
        <v>Biochar</v>
      </c>
      <c r="CE73" s="313"/>
      <c r="CF73" s="315"/>
      <c r="CG73" s="313"/>
      <c r="CH73" s="313"/>
      <c r="CI73" s="315"/>
      <c r="CJ73" s="176">
        <f t="shared" si="35"/>
        <v>0</v>
      </c>
      <c r="CK73" s="226" t="str">
        <f t="shared" si="53"/>
        <v>Biochar</v>
      </c>
      <c r="CL73" s="313"/>
      <c r="CM73" s="315"/>
      <c r="CN73" s="313"/>
      <c r="CO73" s="313"/>
      <c r="CP73" s="315"/>
      <c r="CQ73" s="226" t="str">
        <f t="shared" si="54"/>
        <v>Biochar</v>
      </c>
      <c r="CR73" s="313"/>
      <c r="CS73" s="315"/>
      <c r="CT73" s="313"/>
      <c r="CU73" s="313"/>
      <c r="CV73" s="315"/>
      <c r="CW73" s="226" t="str">
        <f t="shared" si="55"/>
        <v>Biochar</v>
      </c>
      <c r="CX73" s="313"/>
      <c r="CY73" s="315"/>
      <c r="CZ73" s="313"/>
      <c r="DA73" s="313"/>
      <c r="DB73" s="315"/>
      <c r="DC73" s="226" t="str">
        <f t="shared" si="56"/>
        <v>Biochar</v>
      </c>
      <c r="DD73" s="313"/>
      <c r="DE73" s="315"/>
      <c r="DF73" s="313"/>
      <c r="DG73" s="313"/>
      <c r="DH73" s="315"/>
      <c r="DI73" s="226" t="str">
        <f t="shared" si="57"/>
        <v>Biochar</v>
      </c>
      <c r="DJ73" s="313"/>
      <c r="DK73" s="315"/>
      <c r="DL73" s="313"/>
      <c r="DM73" s="313"/>
      <c r="DN73" s="315"/>
      <c r="DO73" s="226" t="str">
        <f t="shared" si="58"/>
        <v>Biochar</v>
      </c>
      <c r="DP73" s="313"/>
      <c r="DQ73" s="315"/>
      <c r="DR73" s="313"/>
      <c r="DS73" s="313"/>
      <c r="DT73" s="315"/>
      <c r="DU73" s="226" t="str">
        <f t="shared" si="59"/>
        <v>Biochar</v>
      </c>
      <c r="DV73" s="313"/>
      <c r="DW73" s="315"/>
      <c r="DX73" s="313"/>
      <c r="DY73" s="313"/>
      <c r="DZ73" s="315"/>
      <c r="EA73" s="176">
        <f t="shared" si="36"/>
        <v>0</v>
      </c>
      <c r="EB73" s="226" t="str">
        <f t="shared" si="60"/>
        <v>Biochar</v>
      </c>
      <c r="EC73" s="313"/>
      <c r="ED73" s="315"/>
      <c r="EE73" s="313"/>
      <c r="EF73" s="313"/>
      <c r="EG73" s="315"/>
      <c r="EH73" s="226" t="str">
        <f t="shared" si="61"/>
        <v>Biochar</v>
      </c>
      <c r="EI73" s="313"/>
      <c r="EJ73" s="315"/>
      <c r="EK73" s="313"/>
      <c r="EL73" s="313"/>
      <c r="EM73" s="315"/>
      <c r="EN73" s="226" t="str">
        <f t="shared" si="62"/>
        <v>Biochar</v>
      </c>
      <c r="EO73" s="313"/>
      <c r="EP73" s="315"/>
      <c r="EQ73" s="313"/>
      <c r="ER73" s="313"/>
      <c r="ES73" s="315"/>
      <c r="ET73" s="226" t="str">
        <f t="shared" si="63"/>
        <v>Biochar</v>
      </c>
      <c r="EU73" s="313"/>
      <c r="EV73" s="315"/>
      <c r="EW73" s="313"/>
      <c r="EX73" s="313"/>
      <c r="EY73" s="315"/>
      <c r="EZ73" s="226" t="str">
        <f t="shared" si="64"/>
        <v>Biochar</v>
      </c>
      <c r="FA73" s="313"/>
      <c r="FB73" s="315"/>
      <c r="FC73" s="313"/>
      <c r="FD73" s="313"/>
      <c r="FE73" s="315"/>
      <c r="FF73" s="226" t="str">
        <f t="shared" si="65"/>
        <v>Biochar</v>
      </c>
      <c r="FG73" s="313"/>
      <c r="FH73" s="315"/>
      <c r="FI73" s="313"/>
      <c r="FJ73" s="313"/>
      <c r="FK73" s="315"/>
      <c r="FL73" s="226" t="str">
        <f t="shared" si="66"/>
        <v>Biochar</v>
      </c>
      <c r="FM73" s="313"/>
      <c r="FN73" s="315"/>
      <c r="FO73" s="313"/>
      <c r="FP73" s="313"/>
      <c r="FQ73" s="315"/>
      <c r="FR73" s="176">
        <f t="shared" si="37"/>
        <v>0</v>
      </c>
      <c r="FS73" s="32"/>
      <c r="FT73" s="34"/>
      <c r="FU73" s="34"/>
      <c r="FV73" s="33"/>
      <c r="FW73" s="37"/>
    </row>
    <row r="74" spans="1:179" ht="12.6" customHeight="1">
      <c r="A74" s="324"/>
      <c r="B74" s="195" t="s">
        <v>99</v>
      </c>
      <c r="C74" s="226" t="str">
        <f t="shared" si="39"/>
        <v>Irrigation Efficiency</v>
      </c>
      <c r="D74" s="313"/>
      <c r="E74" s="54"/>
      <c r="F74" s="314"/>
      <c r="G74" s="55"/>
      <c r="H74" s="56"/>
      <c r="I74" s="226" t="str">
        <f t="shared" si="40"/>
        <v>Irrigation Efficiency</v>
      </c>
      <c r="J74" s="313"/>
      <c r="K74" s="54"/>
      <c r="L74" s="314"/>
      <c r="M74" s="55"/>
      <c r="N74" s="56"/>
      <c r="O74" s="226" t="str">
        <f t="shared" si="41"/>
        <v>Irrigation Efficiency</v>
      </c>
      <c r="P74" s="313"/>
      <c r="Q74" s="54"/>
      <c r="R74" s="314"/>
      <c r="S74" s="55"/>
      <c r="T74" s="56"/>
      <c r="U74" s="226" t="str">
        <f t="shared" si="42"/>
        <v>Irrigation Efficiency</v>
      </c>
      <c r="V74" s="313"/>
      <c r="W74" s="54"/>
      <c r="X74" s="314"/>
      <c r="Y74" s="55"/>
      <c r="Z74" s="56"/>
      <c r="AA74" s="226" t="str">
        <f t="shared" si="43"/>
        <v>Irrigation Efficiency</v>
      </c>
      <c r="AB74" s="313"/>
      <c r="AC74" s="54"/>
      <c r="AD74" s="314"/>
      <c r="AE74" s="55"/>
      <c r="AF74" s="56"/>
      <c r="AG74" s="226" t="str">
        <f t="shared" si="44"/>
        <v>Irrigation Efficiency</v>
      </c>
      <c r="AH74" s="313"/>
      <c r="AI74" s="54"/>
      <c r="AJ74" s="314"/>
      <c r="AK74" s="55"/>
      <c r="AL74" s="56"/>
      <c r="AM74" s="226" t="str">
        <f t="shared" si="45"/>
        <v>Irrigation Efficiency</v>
      </c>
      <c r="AN74" s="313"/>
      <c r="AO74" s="54"/>
      <c r="AP74" s="314"/>
      <c r="AQ74" s="55"/>
      <c r="AR74" s="56"/>
      <c r="AS74" s="176">
        <f t="shared" si="38"/>
        <v>0</v>
      </c>
      <c r="AT74" s="226" t="str">
        <f t="shared" si="46"/>
        <v>Irrigation Efficiency</v>
      </c>
      <c r="AU74" s="313"/>
      <c r="AV74" s="315"/>
      <c r="AW74" s="313"/>
      <c r="AX74" s="313"/>
      <c r="AY74" s="315"/>
      <c r="AZ74" s="226" t="str">
        <f t="shared" si="47"/>
        <v>Irrigation Efficiency</v>
      </c>
      <c r="BA74" s="313"/>
      <c r="BB74" s="315"/>
      <c r="BC74" s="313"/>
      <c r="BD74" s="313"/>
      <c r="BE74" s="315"/>
      <c r="BF74" s="226" t="str">
        <f t="shared" si="48"/>
        <v>Irrigation Efficiency</v>
      </c>
      <c r="BG74" s="313"/>
      <c r="BH74" s="315"/>
      <c r="BI74" s="313"/>
      <c r="BJ74" s="313"/>
      <c r="BK74" s="315"/>
      <c r="BL74" s="226" t="str">
        <f t="shared" si="49"/>
        <v>Irrigation Efficiency</v>
      </c>
      <c r="BM74" s="313"/>
      <c r="BN74" s="315"/>
      <c r="BO74" s="313"/>
      <c r="BP74" s="313"/>
      <c r="BQ74" s="315"/>
      <c r="BR74" s="226" t="str">
        <f t="shared" si="50"/>
        <v>Irrigation Efficiency</v>
      </c>
      <c r="BS74" s="313"/>
      <c r="BT74" s="315"/>
      <c r="BU74" s="313"/>
      <c r="BV74" s="313"/>
      <c r="BW74" s="315"/>
      <c r="BX74" s="226" t="str">
        <f t="shared" si="51"/>
        <v>Irrigation Efficiency</v>
      </c>
      <c r="BY74" s="313"/>
      <c r="BZ74" s="315"/>
      <c r="CA74" s="313"/>
      <c r="CB74" s="313"/>
      <c r="CC74" s="315"/>
      <c r="CD74" s="226" t="str">
        <f t="shared" si="52"/>
        <v>Irrigation Efficiency</v>
      </c>
      <c r="CE74" s="313"/>
      <c r="CF74" s="315"/>
      <c r="CG74" s="313"/>
      <c r="CH74" s="313"/>
      <c r="CI74" s="315"/>
      <c r="CJ74" s="176">
        <f t="shared" si="35"/>
        <v>0</v>
      </c>
      <c r="CK74" s="226" t="str">
        <f t="shared" si="53"/>
        <v>Irrigation Efficiency</v>
      </c>
      <c r="CL74" s="313">
        <f>'Addon-General Solution'!CL74</f>
        <v>3.810563634115486E-2</v>
      </c>
      <c r="CM74" s="315">
        <f>'Addon-General Solution'!CM74</f>
        <v>2.4621596061461068</v>
      </c>
      <c r="CN74" s="313">
        <f>'Addon-General Solution'!CN74</f>
        <v>0.18894252502273287</v>
      </c>
      <c r="CO74" s="313">
        <f>'Addon-General Solution'!CO74</f>
        <v>0.22704816136388772</v>
      </c>
      <c r="CP74" s="315">
        <f>'Addon-General Solution'!CP74</f>
        <v>12.208342325772691</v>
      </c>
      <c r="CQ74" s="226" t="str">
        <f t="shared" si="54"/>
        <v>Irrigation Efficiency</v>
      </c>
      <c r="CR74" s="313">
        <f>'Addon-General Solution'!CR74</f>
        <v>3.810563634115486E-2</v>
      </c>
      <c r="CS74" s="315">
        <f>'Addon-General Solution'!CS74</f>
        <v>0.25429777359451528</v>
      </c>
      <c r="CT74" s="313">
        <f>'Addon-General Solution'!CT74</f>
        <v>0.18894252502273287</v>
      </c>
      <c r="CU74" s="313">
        <f>'Addon-General Solution'!CU74</f>
        <v>0.22704816136388772</v>
      </c>
      <c r="CV74" s="315">
        <f>'Addon-General Solution'!CV74</f>
        <v>1.2609069960265826</v>
      </c>
      <c r="CW74" s="226" t="str">
        <f t="shared" si="55"/>
        <v>Irrigation Efficiency</v>
      </c>
      <c r="CX74" s="313">
        <f>'Addon-General Solution'!CX74</f>
        <v>3.810563634115486E-2</v>
      </c>
      <c r="CY74" s="315">
        <f>'Addon-General Solution'!CY74</f>
        <v>0.11605464035753026</v>
      </c>
      <c r="CZ74" s="313">
        <f>'Addon-General Solution'!CZ74</f>
        <v>0.18894252502273287</v>
      </c>
      <c r="DA74" s="313">
        <f>'Addon-General Solution'!DA74</f>
        <v>0.22704816136388772</v>
      </c>
      <c r="DB74" s="315">
        <f>'Addon-General Solution'!DB74</f>
        <v>0.5754439210368103</v>
      </c>
      <c r="DC74" s="226" t="str">
        <f t="shared" si="56"/>
        <v>Irrigation Efficiency</v>
      </c>
      <c r="DD74" s="313">
        <f>'Addon-General Solution'!DD74</f>
        <v>3.810563634115486E-2</v>
      </c>
      <c r="DE74" s="315">
        <f>'Addon-General Solution'!DE74</f>
        <v>3.9468217685441884E-2</v>
      </c>
      <c r="DF74" s="313">
        <f>'Addon-General Solution'!DF74</f>
        <v>0.18894252502273287</v>
      </c>
      <c r="DG74" s="313">
        <f>'Addon-General Solution'!DG74</f>
        <v>0.22704816136388772</v>
      </c>
      <c r="DH74" s="315">
        <f>'Addon-General Solution'!DH74</f>
        <v>0.19569873183249578</v>
      </c>
      <c r="DI74" s="226" t="str">
        <f t="shared" si="57"/>
        <v>Irrigation Efficiency</v>
      </c>
      <c r="DJ74" s="313">
        <f>'Addon-General Solution'!DJ74</f>
        <v>3.810563634115486E-2</v>
      </c>
      <c r="DK74" s="315">
        <f>'Addon-General Solution'!DK74</f>
        <v>0.13650319177601147</v>
      </c>
      <c r="DL74" s="313">
        <f>'Addon-General Solution'!DL74</f>
        <v>0.18894252502273287</v>
      </c>
      <c r="DM74" s="313">
        <f>'Addon-General Solution'!DM74</f>
        <v>0.22704816136388772</v>
      </c>
      <c r="DN74" s="315">
        <f>'Addon-General Solution'!DN74</f>
        <v>0.67683577035470921</v>
      </c>
      <c r="DO74" s="226" t="str">
        <f t="shared" si="58"/>
        <v>Irrigation Efficiency</v>
      </c>
      <c r="DP74" s="313">
        <f>'Addon-General Solution'!DP74</f>
        <v>3.810563634115486E-2</v>
      </c>
      <c r="DQ74" s="315">
        <f>'Addon-General Solution'!DQ74</f>
        <v>4.7680058528233428E-3</v>
      </c>
      <c r="DR74" s="313">
        <f>'Addon-General Solution'!DR74</f>
        <v>0.18894252502273287</v>
      </c>
      <c r="DS74" s="313">
        <f>'Addon-General Solution'!DS74</f>
        <v>0.22704816136388772</v>
      </c>
      <c r="DT74" s="315">
        <f>'Addon-General Solution'!DT74</f>
        <v>2.364162238599447E-2</v>
      </c>
      <c r="DU74" s="226" t="str">
        <f t="shared" si="59"/>
        <v>Irrigation Efficiency</v>
      </c>
      <c r="DV74" s="313">
        <f>'Addon-General Solution'!DV74</f>
        <v>3.810563634115486E-2</v>
      </c>
      <c r="DW74" s="315">
        <f>'Addon-General Solution'!DW74</f>
        <v>2.2121846121494039E-3</v>
      </c>
      <c r="DX74" s="313">
        <f>'Addon-General Solution'!DX74</f>
        <v>0.18894252502273287</v>
      </c>
      <c r="DY74" s="313">
        <f>'Addon-General Solution'!DY74</f>
        <v>0.22704816136388772</v>
      </c>
      <c r="DZ74" s="315">
        <f>'Addon-General Solution'!DZ74</f>
        <v>1.0968869347669732E-2</v>
      </c>
      <c r="EA74" s="176">
        <f t="shared" si="36"/>
        <v>17.967301856781528</v>
      </c>
      <c r="EB74" s="226" t="str">
        <f t="shared" si="60"/>
        <v>Irrigation Efficiency</v>
      </c>
      <c r="EC74" s="313">
        <f>'Addon-General Solution'!EC74</f>
        <v>3.810563634115486E-2</v>
      </c>
      <c r="ED74" s="315">
        <f>'Addon-General Solution'!ED74</f>
        <v>3.606271734668923</v>
      </c>
      <c r="EE74" s="313">
        <f>'Addon-General Solution'!EE74</f>
        <v>0.18894252502273287</v>
      </c>
      <c r="EF74" s="313">
        <f>'Addon-General Solution'!EF74</f>
        <v>0.22704816136388772</v>
      </c>
      <c r="EG74" s="315">
        <f>'Addon-General Solution'!EG74</f>
        <v>17.881294026063937</v>
      </c>
      <c r="EH74" s="226" t="str">
        <f t="shared" si="61"/>
        <v>Irrigation Efficiency</v>
      </c>
      <c r="EI74" s="313">
        <f>'Addon-General Solution'!EI74</f>
        <v>3.810563634115486E-2</v>
      </c>
      <c r="EJ74" s="315">
        <f>'Addon-General Solution'!EJ74</f>
        <v>0.73123946404822082</v>
      </c>
      <c r="EK74" s="313">
        <f>'Addon-General Solution'!EK74</f>
        <v>0.18894252502273287</v>
      </c>
      <c r="EL74" s="313">
        <f>'Addon-General Solution'!EL74</f>
        <v>0.22704816136388772</v>
      </c>
      <c r="EM74" s="315">
        <f>'Addon-General Solution'!EM74</f>
        <v>3.625768888796189</v>
      </c>
      <c r="EN74" s="226" t="str">
        <f t="shared" si="62"/>
        <v>Irrigation Efficiency</v>
      </c>
      <c r="EO74" s="313">
        <f>'Addon-General Solution'!EO74</f>
        <v>3.810563634115486E-2</v>
      </c>
      <c r="EP74" s="315">
        <f>'Addon-General Solution'!EP74</f>
        <v>1.2998114537676848</v>
      </c>
      <c r="EQ74" s="313">
        <f>'Addon-General Solution'!EQ74</f>
        <v>0.18894252502273287</v>
      </c>
      <c r="ER74" s="313">
        <f>'Addon-General Solution'!ER74</f>
        <v>0.22704816136388772</v>
      </c>
      <c r="ES74" s="315">
        <f>'Addon-General Solution'!ES74</f>
        <v>6.4449693459939352</v>
      </c>
      <c r="ET74" s="226" t="str">
        <f t="shared" si="63"/>
        <v>Irrigation Efficiency</v>
      </c>
      <c r="EU74" s="313">
        <f>'Addon-General Solution'!EU74</f>
        <v>3.810563634115486E-2</v>
      </c>
      <c r="EV74" s="315">
        <f>'Addon-General Solution'!EV74</f>
        <v>0.57894876418534169</v>
      </c>
      <c r="EW74" s="313">
        <f>'Addon-General Solution'!EW74</f>
        <v>0.18894252502273287</v>
      </c>
      <c r="EX74" s="313">
        <f>'Addon-General Solution'!EX74</f>
        <v>0.22704816136388772</v>
      </c>
      <c r="EY74" s="315">
        <f>'Addon-General Solution'!EY74</f>
        <v>2.8706525298418359</v>
      </c>
      <c r="EZ74" s="226" t="str">
        <f t="shared" si="64"/>
        <v>Irrigation Efficiency</v>
      </c>
      <c r="FA74" s="313">
        <f>'Addon-General Solution'!FA74</f>
        <v>3.810563634115486E-2</v>
      </c>
      <c r="FB74" s="315">
        <f>'Addon-General Solution'!FB74</f>
        <v>0.60912800900553665</v>
      </c>
      <c r="FC74" s="313">
        <f>'Addon-General Solution'!FC74</f>
        <v>0.18894252502273287</v>
      </c>
      <c r="FD74" s="313">
        <f>'Addon-General Solution'!FD74</f>
        <v>0.22704816136388772</v>
      </c>
      <c r="FE74" s="315">
        <f>'Addon-General Solution'!FE74</f>
        <v>3.0202929312920652</v>
      </c>
      <c r="FF74" s="226" t="str">
        <f t="shared" si="65"/>
        <v>Irrigation Efficiency</v>
      </c>
      <c r="FG74" s="313">
        <f>'Addon-General Solution'!FG74</f>
        <v>3.810563634115486E-2</v>
      </c>
      <c r="FH74" s="315">
        <f>'Addon-General Solution'!FH74</f>
        <v>0.2175598247529171</v>
      </c>
      <c r="FI74" s="313">
        <f>'Addon-General Solution'!FI74</f>
        <v>0.18894252502273287</v>
      </c>
      <c r="FJ74" s="313">
        <f>'Addon-General Solution'!FJ74</f>
        <v>0.22704816136388772</v>
      </c>
      <c r="FK74" s="315">
        <f>'Addon-General Solution'!FK74</f>
        <v>1.0787459961119656</v>
      </c>
      <c r="FL74" s="226" t="str">
        <f t="shared" si="66"/>
        <v>Irrigation Efficiency</v>
      </c>
      <c r="FM74" s="313">
        <f>'Addon-General Solution'!FM74</f>
        <v>3.810563634115486E-2</v>
      </c>
      <c r="FN74" s="315">
        <f>'Addon-General Solution'!FN74</f>
        <v>8.096479839332342E-2</v>
      </c>
      <c r="FO74" s="313">
        <f>'Addon-General Solution'!FO74</f>
        <v>0.18894252502273287</v>
      </c>
      <c r="FP74" s="313">
        <f>'Addon-General Solution'!FP74</f>
        <v>0.22704816136388772</v>
      </c>
      <c r="FQ74" s="315">
        <f>'Addon-General Solution'!FQ74</f>
        <v>0.40145487427195159</v>
      </c>
      <c r="FR74" s="176">
        <f t="shared" si="37"/>
        <v>42.447102641193823</v>
      </c>
      <c r="FS74" s="32"/>
      <c r="FT74" s="34"/>
      <c r="FU74" s="34"/>
      <c r="FV74" s="33"/>
      <c r="FW74" s="37"/>
    </row>
    <row r="75" spans="1:179" ht="12.6" customHeight="1">
      <c r="A75" s="324"/>
      <c r="B75" s="195" t="s">
        <v>100</v>
      </c>
      <c r="C75" s="226" t="str">
        <f t="shared" si="39"/>
        <v>Nutrient Management</v>
      </c>
      <c r="D75" s="313"/>
      <c r="E75" s="54"/>
      <c r="F75" s="314"/>
      <c r="G75" s="55"/>
      <c r="H75" s="56"/>
      <c r="I75" s="226" t="str">
        <f t="shared" si="40"/>
        <v>Nutrient Management</v>
      </c>
      <c r="J75" s="313"/>
      <c r="K75" s="54"/>
      <c r="L75" s="314"/>
      <c r="M75" s="55"/>
      <c r="N75" s="56"/>
      <c r="O75" s="226" t="str">
        <f t="shared" si="41"/>
        <v>Nutrient Management</v>
      </c>
      <c r="P75" s="313"/>
      <c r="Q75" s="54"/>
      <c r="R75" s="314"/>
      <c r="S75" s="55"/>
      <c r="T75" s="56"/>
      <c r="U75" s="226" t="str">
        <f t="shared" si="42"/>
        <v>Nutrient Management</v>
      </c>
      <c r="V75" s="313"/>
      <c r="W75" s="54"/>
      <c r="X75" s="314"/>
      <c r="Y75" s="55"/>
      <c r="Z75" s="56"/>
      <c r="AA75" s="226" t="str">
        <f t="shared" si="43"/>
        <v>Nutrient Management</v>
      </c>
      <c r="AB75" s="313"/>
      <c r="AC75" s="54"/>
      <c r="AD75" s="314"/>
      <c r="AE75" s="55"/>
      <c r="AF75" s="56"/>
      <c r="AG75" s="226" t="str">
        <f t="shared" si="44"/>
        <v>Nutrient Management</v>
      </c>
      <c r="AH75" s="313"/>
      <c r="AI75" s="54"/>
      <c r="AJ75" s="314"/>
      <c r="AK75" s="55"/>
      <c r="AL75" s="56"/>
      <c r="AM75" s="226" t="str">
        <f t="shared" si="45"/>
        <v>Nutrient Management</v>
      </c>
      <c r="AN75" s="313"/>
      <c r="AO75" s="54"/>
      <c r="AP75" s="314"/>
      <c r="AQ75" s="55"/>
      <c r="AR75" s="56"/>
      <c r="AS75" s="176">
        <f t="shared" si="38"/>
        <v>0</v>
      </c>
      <c r="AT75" s="226" t="str">
        <f t="shared" si="46"/>
        <v>Nutrient Management</v>
      </c>
      <c r="AU75" s="313"/>
      <c r="AV75" s="315"/>
      <c r="AW75" s="313"/>
      <c r="AX75" s="313"/>
      <c r="AY75" s="315"/>
      <c r="AZ75" s="226" t="str">
        <f t="shared" si="47"/>
        <v>Nutrient Management</v>
      </c>
      <c r="BA75" s="313"/>
      <c r="BB75" s="315"/>
      <c r="BC75" s="313"/>
      <c r="BD75" s="313"/>
      <c r="BE75" s="315"/>
      <c r="BF75" s="226" t="str">
        <f t="shared" si="48"/>
        <v>Nutrient Management</v>
      </c>
      <c r="BG75" s="313"/>
      <c r="BH75" s="315"/>
      <c r="BI75" s="313"/>
      <c r="BJ75" s="313"/>
      <c r="BK75" s="315"/>
      <c r="BL75" s="226" t="str">
        <f t="shared" si="49"/>
        <v>Nutrient Management</v>
      </c>
      <c r="BM75" s="313"/>
      <c r="BN75" s="315"/>
      <c r="BO75" s="313"/>
      <c r="BP75" s="313"/>
      <c r="BQ75" s="315"/>
      <c r="BR75" s="226" t="str">
        <f t="shared" si="50"/>
        <v>Nutrient Management</v>
      </c>
      <c r="BS75" s="313"/>
      <c r="BT75" s="315"/>
      <c r="BU75" s="313"/>
      <c r="BV75" s="313"/>
      <c r="BW75" s="315"/>
      <c r="BX75" s="226" t="str">
        <f t="shared" si="51"/>
        <v>Nutrient Management</v>
      </c>
      <c r="BY75" s="313"/>
      <c r="BZ75" s="315"/>
      <c r="CA75" s="313"/>
      <c r="CB75" s="313"/>
      <c r="CC75" s="315"/>
      <c r="CD75" s="226" t="str">
        <f t="shared" si="52"/>
        <v>Nutrient Management</v>
      </c>
      <c r="CE75" s="313"/>
      <c r="CF75" s="315"/>
      <c r="CG75" s="313"/>
      <c r="CH75" s="313"/>
      <c r="CI75" s="315"/>
      <c r="CJ75" s="176">
        <f t="shared" si="35"/>
        <v>0</v>
      </c>
      <c r="CK75" s="226" t="str">
        <f t="shared" si="53"/>
        <v>Nutrient Management</v>
      </c>
      <c r="CL75" s="313">
        <f>'Addon-General Solution'!CL75</f>
        <v>9.8619444215213861E-2</v>
      </c>
      <c r="CM75" s="315">
        <f>'Addon-General Solution'!CM75</f>
        <v>6.3722019953523734</v>
      </c>
      <c r="CN75" s="313">
        <f>'Addon-General Solution'!CN75</f>
        <v>0.90138055578478604</v>
      </c>
      <c r="CO75" s="313">
        <f>'Addon-General Solution'!CO75</f>
        <v>0.99999999999999989</v>
      </c>
      <c r="CP75" s="315">
        <f>'Addon-General Solution'!CP75</f>
        <v>58.241851004647636</v>
      </c>
      <c r="CQ75" s="226" t="str">
        <f t="shared" si="54"/>
        <v>Nutrient Management</v>
      </c>
      <c r="CR75" s="313">
        <f>'Addon-General Solution'!CR75</f>
        <v>9.8619444215213861E-2</v>
      </c>
      <c r="CS75" s="315">
        <f>'Addon-General Solution'!CS75</f>
        <v>0.65813636787300867</v>
      </c>
      <c r="CT75" s="313">
        <f>'Addon-General Solution'!CT75</f>
        <v>0.90138055578478604</v>
      </c>
      <c r="CU75" s="313">
        <f>'Addon-General Solution'!CU75</f>
        <v>0.99999999999999989</v>
      </c>
      <c r="CV75" s="315">
        <f>'Addon-General Solution'!CV75</f>
        <v>6.0153586321269907</v>
      </c>
      <c r="CW75" s="226" t="str">
        <f t="shared" si="55"/>
        <v>Nutrient Management</v>
      </c>
      <c r="CX75" s="313">
        <f>'Addon-General Solution'!CX75</f>
        <v>9.8619444215213861E-2</v>
      </c>
      <c r="CY75" s="315">
        <f>'Addon-General Solution'!CY75</f>
        <v>0.30035567516018796</v>
      </c>
      <c r="CZ75" s="313">
        <f>'Addon-General Solution'!CZ75</f>
        <v>0.90138055578478604</v>
      </c>
      <c r="DA75" s="313">
        <f>'Addon-General Solution'!DA75</f>
        <v>0.99999999999999989</v>
      </c>
      <c r="DB75" s="315">
        <f>'Addon-General Solution'!DB75</f>
        <v>2.7452473248398115</v>
      </c>
      <c r="DC75" s="226" t="str">
        <f t="shared" si="56"/>
        <v>Nutrient Management</v>
      </c>
      <c r="DD75" s="313">
        <f>'Addon-General Solution'!DD75</f>
        <v>9.8619444215213861E-2</v>
      </c>
      <c r="DE75" s="315">
        <f>'Addon-General Solution'!DE75</f>
        <v>0.10214587830146149</v>
      </c>
      <c r="DF75" s="313">
        <f>'Addon-General Solution'!DF75</f>
        <v>0.90138055578478604</v>
      </c>
      <c r="DG75" s="313">
        <f>'Addon-General Solution'!DG75</f>
        <v>0.99999999999999989</v>
      </c>
      <c r="DH75" s="315">
        <f>'Addon-General Solution'!DH75</f>
        <v>0.93361212169853858</v>
      </c>
      <c r="DI75" s="226" t="str">
        <f t="shared" si="57"/>
        <v>Nutrient Management</v>
      </c>
      <c r="DJ75" s="313">
        <f>'Addon-General Solution'!DJ75</f>
        <v>9.8619444215213861E-2</v>
      </c>
      <c r="DK75" s="315">
        <f>'Addon-General Solution'!DK75</f>
        <v>0.35327763027050962</v>
      </c>
      <c r="DL75" s="313">
        <f>'Addon-General Solution'!DL75</f>
        <v>0.90138055578478604</v>
      </c>
      <c r="DM75" s="313">
        <f>'Addon-General Solution'!DM75</f>
        <v>0.99999999999999989</v>
      </c>
      <c r="DN75" s="315">
        <f>'Addon-General Solution'!DN75</f>
        <v>3.228953369729489</v>
      </c>
      <c r="DO75" s="226" t="str">
        <f t="shared" si="58"/>
        <v>Nutrient Management</v>
      </c>
      <c r="DP75" s="313">
        <f>'Addon-General Solution'!DP75</f>
        <v>9.8619444215213861E-2</v>
      </c>
      <c r="DQ75" s="315">
        <f>'Addon-General Solution'!DQ75</f>
        <v>1.2339856576872848E-2</v>
      </c>
      <c r="DR75" s="313">
        <f>'Addon-General Solution'!DR75</f>
        <v>0.90138055578478604</v>
      </c>
      <c r="DS75" s="313">
        <f>'Addon-General Solution'!DS75</f>
        <v>0.99999999999999989</v>
      </c>
      <c r="DT75" s="315">
        <f>'Addon-General Solution'!DT75</f>
        <v>0.11278614342312712</v>
      </c>
      <c r="DU75" s="226" t="str">
        <f t="shared" si="59"/>
        <v>Nutrient Management</v>
      </c>
      <c r="DV75" s="313">
        <f>'Addon-General Solution'!DV75</f>
        <v>9.8619444215213861E-2</v>
      </c>
      <c r="DW75" s="315">
        <f>'Addon-General Solution'!DW75</f>
        <v>5.7252532144700247E-3</v>
      </c>
      <c r="DX75" s="313">
        <f>'Addon-General Solution'!DX75</f>
        <v>0.90138055578478604</v>
      </c>
      <c r="DY75" s="313">
        <f>'Addon-General Solution'!DY75</f>
        <v>0.99999999999999989</v>
      </c>
      <c r="DZ75" s="315">
        <f>'Addon-General Solution'!DZ75</f>
        <v>5.2328746785529963E-2</v>
      </c>
      <c r="EA75" s="176">
        <f t="shared" si="36"/>
        <v>79.134320000000017</v>
      </c>
      <c r="EB75" s="226" t="str">
        <f t="shared" si="60"/>
        <v>Nutrient Management</v>
      </c>
      <c r="EC75" s="313">
        <f>'Addon-General Solution'!EC75</f>
        <v>9.8619444215213861E-2</v>
      </c>
      <c r="ED75" s="315">
        <f>'Addon-General Solution'!ED75</f>
        <v>9.3332259558142265</v>
      </c>
      <c r="EE75" s="313">
        <f>'Addon-General Solution'!EE75</f>
        <v>0.90138055578478604</v>
      </c>
      <c r="EF75" s="313">
        <f>'Addon-General Solution'!EF75</f>
        <v>0.99999999999999989</v>
      </c>
      <c r="EG75" s="315">
        <f>'Addon-General Solution'!EG75</f>
        <v>85.305575044185773</v>
      </c>
      <c r="EH75" s="226" t="str">
        <f t="shared" si="61"/>
        <v>Nutrient Management</v>
      </c>
      <c r="EI75" s="313">
        <f>'Addon-General Solution'!EI75</f>
        <v>9.8619444215213861E-2</v>
      </c>
      <c r="EJ75" s="315">
        <f>'Addon-General Solution'!EJ75</f>
        <v>1.8924872133622226</v>
      </c>
      <c r="EK75" s="313">
        <f>'Addon-General Solution'!EK75</f>
        <v>0.90138055578478604</v>
      </c>
      <c r="EL75" s="313">
        <f>'Addon-General Solution'!EL75</f>
        <v>0.99999999999999989</v>
      </c>
      <c r="EM75" s="315">
        <f>'Addon-General Solution'!EM75</f>
        <v>17.297310786637777</v>
      </c>
      <c r="EN75" s="226" t="str">
        <f t="shared" si="62"/>
        <v>Nutrient Management</v>
      </c>
      <c r="EO75" s="313">
        <f>'Addon-General Solution'!EO75</f>
        <v>9.8619444215213861E-2</v>
      </c>
      <c r="EP75" s="315">
        <f>'Addon-General Solution'!EP75</f>
        <v>3.3639822205696639</v>
      </c>
      <c r="EQ75" s="313">
        <f>'Addon-General Solution'!EQ75</f>
        <v>0.90138055578478604</v>
      </c>
      <c r="ER75" s="313">
        <f>'Addon-General Solution'!ER75</f>
        <v>0.99999999999999989</v>
      </c>
      <c r="ES75" s="315">
        <f>'Addon-General Solution'!ES75</f>
        <v>30.746757779430332</v>
      </c>
      <c r="ET75" s="226" t="str">
        <f t="shared" si="63"/>
        <v>Nutrient Management</v>
      </c>
      <c r="EU75" s="313">
        <f>'Addon-General Solution'!EU75</f>
        <v>9.8619444215213861E-2</v>
      </c>
      <c r="EV75" s="315">
        <f>'Addon-General Solution'!EV75</f>
        <v>1.4983506597783516</v>
      </c>
      <c r="EW75" s="313">
        <f>'Addon-General Solution'!EW75</f>
        <v>0.90138055578478604</v>
      </c>
      <c r="EX75" s="313">
        <f>'Addon-General Solution'!EX75</f>
        <v>0.99999999999999989</v>
      </c>
      <c r="EY75" s="315">
        <f>'Addon-General Solution'!EY75</f>
        <v>13.694907340221645</v>
      </c>
      <c r="EZ75" s="226" t="str">
        <f t="shared" si="64"/>
        <v>Nutrient Management</v>
      </c>
      <c r="FA75" s="313">
        <f>'Addon-General Solution'!FA75</f>
        <v>9.8619444215213861E-2</v>
      </c>
      <c r="FB75" s="315">
        <f>'Addon-General Solution'!FB75</f>
        <v>1.5764561747829147</v>
      </c>
      <c r="FC75" s="313">
        <f>'Addon-General Solution'!FC75</f>
        <v>0.90138055578478604</v>
      </c>
      <c r="FD75" s="313">
        <f>'Addon-General Solution'!FD75</f>
        <v>0.99999999999999989</v>
      </c>
      <c r="FE75" s="315">
        <f>'Addon-General Solution'!FE75</f>
        <v>14.408790825217084</v>
      </c>
      <c r="FF75" s="226" t="str">
        <f t="shared" si="65"/>
        <v>Nutrient Management</v>
      </c>
      <c r="FG75" s="313">
        <f>'Addon-General Solution'!FG75</f>
        <v>9.8619444215213861E-2</v>
      </c>
      <c r="FH75" s="315">
        <f>'Addon-General Solution'!FH75</f>
        <v>0.56305657274956722</v>
      </c>
      <c r="FI75" s="313">
        <f>'Addon-General Solution'!FI75</f>
        <v>0.90138055578478604</v>
      </c>
      <c r="FJ75" s="313">
        <f>'Addon-General Solution'!FJ75</f>
        <v>0.99999999999999989</v>
      </c>
      <c r="FK75" s="315">
        <f>'Addon-General Solution'!FK75</f>
        <v>5.1463304272504322</v>
      </c>
      <c r="FL75" s="226" t="str">
        <f t="shared" si="66"/>
        <v>Nutrient Management</v>
      </c>
      <c r="FM75" s="313">
        <f>'Addon-General Solution'!FM75</f>
        <v>9.8619444215213861E-2</v>
      </c>
      <c r="FN75" s="315">
        <f>'Addon-General Solution'!FN75</f>
        <v>0.20954126961849878</v>
      </c>
      <c r="FO75" s="313">
        <f>'Addon-General Solution'!FO75</f>
        <v>0.90138055578478604</v>
      </c>
      <c r="FP75" s="313">
        <f>'Addon-General Solution'!FP75</f>
        <v>0.99999999999999989</v>
      </c>
      <c r="FQ75" s="315">
        <f>'Addon-General Solution'!FQ75</f>
        <v>1.915204730381501</v>
      </c>
      <c r="FR75" s="176">
        <f t="shared" si="37"/>
        <v>186.951977</v>
      </c>
      <c r="FS75" s="32"/>
      <c r="FT75" s="34"/>
      <c r="FU75" s="34"/>
      <c r="FV75" s="33"/>
      <c r="FW75" s="37"/>
    </row>
    <row r="76" spans="1:179" ht="12.6" customHeight="1">
      <c r="A76" s="324"/>
      <c r="B76" s="195" t="s">
        <v>690</v>
      </c>
      <c r="C76" s="226" t="str">
        <f t="shared" si="39"/>
        <v>Boreal Forest Restoration</v>
      </c>
      <c r="D76" s="313"/>
      <c r="E76" s="54"/>
      <c r="F76" s="314"/>
      <c r="G76" s="55"/>
      <c r="H76" s="56"/>
      <c r="I76" s="226" t="str">
        <f t="shared" si="40"/>
        <v>Boreal Forest Restoration</v>
      </c>
      <c r="J76" s="313"/>
      <c r="K76" s="54"/>
      <c r="L76" s="314"/>
      <c r="M76" s="55"/>
      <c r="N76" s="56"/>
      <c r="O76" s="226" t="str">
        <f t="shared" si="41"/>
        <v>Boreal Forest Restoration</v>
      </c>
      <c r="P76" s="313"/>
      <c r="Q76" s="54"/>
      <c r="R76" s="314"/>
      <c r="S76" s="55"/>
      <c r="T76" s="56"/>
      <c r="U76" s="226" t="str">
        <f t="shared" si="42"/>
        <v>Boreal Forest Restoration</v>
      </c>
      <c r="V76" s="313"/>
      <c r="W76" s="54"/>
      <c r="X76" s="314"/>
      <c r="Y76" s="55"/>
      <c r="Z76" s="56"/>
      <c r="AA76" s="226" t="str">
        <f t="shared" si="43"/>
        <v>Boreal Forest Restoration</v>
      </c>
      <c r="AB76" s="313"/>
      <c r="AC76" s="54"/>
      <c r="AD76" s="314"/>
      <c r="AE76" s="55"/>
      <c r="AF76" s="56"/>
      <c r="AG76" s="226" t="str">
        <f t="shared" si="44"/>
        <v>Boreal Forest Restoration</v>
      </c>
      <c r="AH76" s="313"/>
      <c r="AI76" s="54"/>
      <c r="AJ76" s="314"/>
      <c r="AK76" s="55"/>
      <c r="AL76" s="56"/>
      <c r="AM76" s="226" t="str">
        <f t="shared" si="45"/>
        <v>Boreal Forest Restoration</v>
      </c>
      <c r="AN76" s="313"/>
      <c r="AO76" s="54"/>
      <c r="AP76" s="314"/>
      <c r="AQ76" s="55"/>
      <c r="AR76" s="56"/>
      <c r="AS76" s="176">
        <f t="shared" si="38"/>
        <v>0</v>
      </c>
      <c r="AT76" s="226" t="str">
        <f t="shared" si="46"/>
        <v>Boreal Forest Restoration</v>
      </c>
      <c r="AU76" s="313"/>
      <c r="AV76" s="315"/>
      <c r="AW76" s="313"/>
      <c r="AX76" s="313"/>
      <c r="AY76" s="315"/>
      <c r="AZ76" s="226" t="str">
        <f t="shared" si="47"/>
        <v>Boreal Forest Restoration</v>
      </c>
      <c r="BA76" s="313"/>
      <c r="BB76" s="315"/>
      <c r="BC76" s="313"/>
      <c r="BD76" s="313"/>
      <c r="BE76" s="315"/>
      <c r="BF76" s="226" t="str">
        <f t="shared" si="48"/>
        <v>Boreal Forest Restoration</v>
      </c>
      <c r="BG76" s="313"/>
      <c r="BH76" s="315"/>
      <c r="BI76" s="313"/>
      <c r="BJ76" s="313"/>
      <c r="BK76" s="315"/>
      <c r="BL76" s="226" t="str">
        <f t="shared" si="49"/>
        <v>Boreal Forest Restoration</v>
      </c>
      <c r="BM76" s="313"/>
      <c r="BN76" s="315"/>
      <c r="BO76" s="313"/>
      <c r="BP76" s="313"/>
      <c r="BQ76" s="315"/>
      <c r="BR76" s="226" t="str">
        <f t="shared" si="50"/>
        <v>Boreal Forest Restoration</v>
      </c>
      <c r="BS76" s="313"/>
      <c r="BT76" s="315"/>
      <c r="BU76" s="313"/>
      <c r="BV76" s="313"/>
      <c r="BW76" s="315"/>
      <c r="BX76" s="226" t="str">
        <f t="shared" si="51"/>
        <v>Boreal Forest Restoration</v>
      </c>
      <c r="BY76" s="313"/>
      <c r="BZ76" s="315"/>
      <c r="CA76" s="313"/>
      <c r="CB76" s="313"/>
      <c r="CC76" s="315"/>
      <c r="CD76" s="226" t="str">
        <f t="shared" si="52"/>
        <v>Boreal Forest Restoration</v>
      </c>
      <c r="CE76" s="313"/>
      <c r="CF76" s="315"/>
      <c r="CG76" s="313"/>
      <c r="CH76" s="313"/>
      <c r="CI76" s="315"/>
      <c r="CJ76" s="176">
        <f t="shared" si="35"/>
        <v>0</v>
      </c>
      <c r="CK76" s="226" t="str">
        <f t="shared" si="53"/>
        <v>Boreal Forest Restoration</v>
      </c>
      <c r="CL76" s="313"/>
      <c r="CM76" s="315"/>
      <c r="CN76" s="313"/>
      <c r="CO76" s="313"/>
      <c r="CP76" s="315"/>
      <c r="CQ76" s="226" t="str">
        <f t="shared" si="54"/>
        <v>Boreal Forest Restoration</v>
      </c>
      <c r="CR76" s="313"/>
      <c r="CS76" s="315"/>
      <c r="CT76" s="313"/>
      <c r="CU76" s="313"/>
      <c r="CV76" s="315"/>
      <c r="CW76" s="226" t="str">
        <f t="shared" si="55"/>
        <v>Boreal Forest Restoration</v>
      </c>
      <c r="CX76" s="313"/>
      <c r="CY76" s="315"/>
      <c r="CZ76" s="313"/>
      <c r="DA76" s="313"/>
      <c r="DB76" s="315"/>
      <c r="DC76" s="226" t="str">
        <f t="shared" si="56"/>
        <v>Boreal Forest Restoration</v>
      </c>
      <c r="DD76" s="313"/>
      <c r="DE76" s="315"/>
      <c r="DF76" s="313"/>
      <c r="DG76" s="313"/>
      <c r="DH76" s="315"/>
      <c r="DI76" s="226" t="str">
        <f t="shared" si="57"/>
        <v>Boreal Forest Restoration</v>
      </c>
      <c r="DJ76" s="313"/>
      <c r="DK76" s="315"/>
      <c r="DL76" s="313"/>
      <c r="DM76" s="313"/>
      <c r="DN76" s="315"/>
      <c r="DO76" s="226" t="str">
        <f t="shared" si="58"/>
        <v>Boreal Forest Restoration</v>
      </c>
      <c r="DP76" s="313"/>
      <c r="DQ76" s="315"/>
      <c r="DR76" s="313"/>
      <c r="DS76" s="313"/>
      <c r="DT76" s="315"/>
      <c r="DU76" s="226" t="str">
        <f t="shared" si="59"/>
        <v>Boreal Forest Restoration</v>
      </c>
      <c r="DV76" s="313"/>
      <c r="DW76" s="315"/>
      <c r="DX76" s="313"/>
      <c r="DY76" s="313"/>
      <c r="DZ76" s="315"/>
      <c r="EA76" s="176">
        <f t="shared" si="36"/>
        <v>0</v>
      </c>
      <c r="EB76" s="226" t="str">
        <f t="shared" si="60"/>
        <v>Boreal Forest Restoration</v>
      </c>
      <c r="EC76" s="313"/>
      <c r="ED76" s="315"/>
      <c r="EE76" s="313"/>
      <c r="EF76" s="313"/>
      <c r="EG76" s="315"/>
      <c r="EH76" s="226" t="str">
        <f t="shared" si="61"/>
        <v>Boreal Forest Restoration</v>
      </c>
      <c r="EI76" s="313"/>
      <c r="EJ76" s="315"/>
      <c r="EK76" s="313"/>
      <c r="EL76" s="313"/>
      <c r="EM76" s="315"/>
      <c r="EN76" s="226" t="str">
        <f t="shared" si="62"/>
        <v>Boreal Forest Restoration</v>
      </c>
      <c r="EO76" s="313"/>
      <c r="EP76" s="315"/>
      <c r="EQ76" s="313"/>
      <c r="ER76" s="313"/>
      <c r="ES76" s="315"/>
      <c r="ET76" s="226" t="str">
        <f t="shared" si="63"/>
        <v>Boreal Forest Restoration</v>
      </c>
      <c r="EU76" s="313"/>
      <c r="EV76" s="315"/>
      <c r="EW76" s="313"/>
      <c r="EX76" s="313"/>
      <c r="EY76" s="315"/>
      <c r="EZ76" s="226" t="str">
        <f t="shared" si="64"/>
        <v>Boreal Forest Restoration</v>
      </c>
      <c r="FA76" s="313"/>
      <c r="FB76" s="315"/>
      <c r="FC76" s="313"/>
      <c r="FD76" s="313"/>
      <c r="FE76" s="315"/>
      <c r="FF76" s="226" t="str">
        <f t="shared" si="65"/>
        <v>Boreal Forest Restoration</v>
      </c>
      <c r="FG76" s="313"/>
      <c r="FH76" s="315"/>
      <c r="FI76" s="313"/>
      <c r="FJ76" s="313"/>
      <c r="FK76" s="315"/>
      <c r="FL76" s="226" t="str">
        <f t="shared" si="66"/>
        <v>Boreal Forest Restoration</v>
      </c>
      <c r="FM76" s="313"/>
      <c r="FN76" s="315"/>
      <c r="FO76" s="313"/>
      <c r="FP76" s="313"/>
      <c r="FQ76" s="315"/>
      <c r="FR76" s="176">
        <f t="shared" si="37"/>
        <v>0</v>
      </c>
      <c r="FS76" s="32"/>
      <c r="FT76" s="34"/>
      <c r="FU76" s="34"/>
      <c r="FV76" s="33"/>
      <c r="FW76" s="37"/>
    </row>
    <row r="77" spans="1:179" ht="12.6" customHeight="1" thickBot="1">
      <c r="A77" s="324"/>
      <c r="B77" s="195" t="s">
        <v>549</v>
      </c>
      <c r="C77" s="226" t="str">
        <f>$B77</f>
        <v>Sustainable Intensification</v>
      </c>
      <c r="D77" s="39"/>
      <c r="E77" s="40"/>
      <c r="F77" s="47"/>
      <c r="G77" s="41"/>
      <c r="H77" s="42"/>
      <c r="I77" s="226" t="str">
        <f t="shared" si="40"/>
        <v>Sustainable Intensification</v>
      </c>
      <c r="J77" s="39"/>
      <c r="K77" s="40"/>
      <c r="L77" s="47"/>
      <c r="M77" s="41"/>
      <c r="N77" s="42"/>
      <c r="O77" s="226" t="str">
        <f t="shared" si="41"/>
        <v>Sustainable Intensification</v>
      </c>
      <c r="P77" s="39"/>
      <c r="Q77" s="40"/>
      <c r="R77" s="47"/>
      <c r="S77" s="41"/>
      <c r="T77" s="42"/>
      <c r="U77" s="226" t="str">
        <f t="shared" si="42"/>
        <v>Sustainable Intensification</v>
      </c>
      <c r="V77" s="39"/>
      <c r="W77" s="40"/>
      <c r="X77" s="47"/>
      <c r="Y77" s="41"/>
      <c r="Z77" s="42"/>
      <c r="AA77" s="226" t="str">
        <f t="shared" si="43"/>
        <v>Sustainable Intensification</v>
      </c>
      <c r="AB77" s="39"/>
      <c r="AC77" s="40"/>
      <c r="AD77" s="47"/>
      <c r="AE77" s="41"/>
      <c r="AF77" s="42"/>
      <c r="AG77" s="226" t="str">
        <f t="shared" si="44"/>
        <v>Sustainable Intensification</v>
      </c>
      <c r="AH77" s="39"/>
      <c r="AI77" s="40"/>
      <c r="AJ77" s="47"/>
      <c r="AK77" s="41"/>
      <c r="AL77" s="42"/>
      <c r="AM77" s="226" t="str">
        <f t="shared" si="45"/>
        <v>Sustainable Intensification</v>
      </c>
      <c r="AN77" s="39"/>
      <c r="AO77" s="40"/>
      <c r="AP77" s="47"/>
      <c r="AQ77" s="41"/>
      <c r="AR77" s="42"/>
      <c r="AS77" s="176">
        <f t="shared" si="38"/>
        <v>0</v>
      </c>
      <c r="AT77" s="226" t="str">
        <f t="shared" si="46"/>
        <v>Sustainable Intensification</v>
      </c>
      <c r="AU77" s="313"/>
      <c r="AV77" s="315"/>
      <c r="AW77" s="313"/>
      <c r="AX77" s="313"/>
      <c r="AY77" s="315"/>
      <c r="AZ77" s="226" t="str">
        <f t="shared" si="47"/>
        <v>Sustainable Intensification</v>
      </c>
      <c r="BA77" s="313"/>
      <c r="BB77" s="315"/>
      <c r="BC77" s="313"/>
      <c r="BD77" s="313"/>
      <c r="BE77" s="315"/>
      <c r="BF77" s="226" t="str">
        <f t="shared" si="48"/>
        <v>Sustainable Intensification</v>
      </c>
      <c r="BG77" s="313"/>
      <c r="BH77" s="315"/>
      <c r="BI77" s="313"/>
      <c r="BJ77" s="313"/>
      <c r="BK77" s="315"/>
      <c r="BL77" s="226" t="str">
        <f t="shared" si="49"/>
        <v>Sustainable Intensification</v>
      </c>
      <c r="BM77" s="313"/>
      <c r="BN77" s="315"/>
      <c r="BO77" s="313"/>
      <c r="BP77" s="313"/>
      <c r="BQ77" s="315"/>
      <c r="BR77" s="226" t="str">
        <f t="shared" si="50"/>
        <v>Sustainable Intensification</v>
      </c>
      <c r="BS77" s="313"/>
      <c r="BT77" s="315"/>
      <c r="BU77" s="313"/>
      <c r="BV77" s="313"/>
      <c r="BW77" s="315"/>
      <c r="BX77" s="226" t="str">
        <f t="shared" si="51"/>
        <v>Sustainable Intensification</v>
      </c>
      <c r="BY77" s="313"/>
      <c r="BZ77" s="315"/>
      <c r="CA77" s="313"/>
      <c r="CB77" s="313"/>
      <c r="CC77" s="315"/>
      <c r="CD77" s="226" t="str">
        <f t="shared" si="52"/>
        <v>Sustainable Intensification</v>
      </c>
      <c r="CE77" s="313"/>
      <c r="CF77" s="315"/>
      <c r="CG77" s="313"/>
      <c r="CH77" s="313"/>
      <c r="CI77" s="315"/>
      <c r="CJ77" s="176">
        <f t="shared" ref="CJ77" si="68">SUM(AV77+BB77+BH77+BN77+BT77+BZ77+CF77)+SUM(AY77+BE77+BK77+BQ77+BW77+CC77+CI77)</f>
        <v>0</v>
      </c>
      <c r="CK77" s="226" t="str">
        <f t="shared" si="53"/>
        <v>Sustainable Intensification</v>
      </c>
      <c r="CL77" s="313"/>
      <c r="CM77" s="315"/>
      <c r="CN77" s="313"/>
      <c r="CO77" s="313"/>
      <c r="CP77" s="315"/>
      <c r="CQ77" s="226" t="str">
        <f t="shared" si="54"/>
        <v>Sustainable Intensification</v>
      </c>
      <c r="CR77" s="313"/>
      <c r="CS77" s="315"/>
      <c r="CT77" s="313"/>
      <c r="CU77" s="313"/>
      <c r="CV77" s="315"/>
      <c r="CW77" s="226" t="str">
        <f t="shared" si="55"/>
        <v>Sustainable Intensification</v>
      </c>
      <c r="CX77" s="313"/>
      <c r="CY77" s="315"/>
      <c r="CZ77" s="313"/>
      <c r="DA77" s="313"/>
      <c r="DB77" s="315"/>
      <c r="DC77" s="226" t="str">
        <f t="shared" si="56"/>
        <v>Sustainable Intensification</v>
      </c>
      <c r="DD77" s="313"/>
      <c r="DE77" s="315"/>
      <c r="DF77" s="313"/>
      <c r="DG77" s="313"/>
      <c r="DH77" s="315"/>
      <c r="DI77" s="226" t="str">
        <f t="shared" si="57"/>
        <v>Sustainable Intensification</v>
      </c>
      <c r="DJ77" s="313"/>
      <c r="DK77" s="315"/>
      <c r="DL77" s="313"/>
      <c r="DM77" s="313"/>
      <c r="DN77" s="315"/>
      <c r="DO77" s="226" t="str">
        <f t="shared" si="58"/>
        <v>Sustainable Intensification</v>
      </c>
      <c r="DP77" s="313"/>
      <c r="DQ77" s="315"/>
      <c r="DR77" s="313"/>
      <c r="DS77" s="313"/>
      <c r="DT77" s="315"/>
      <c r="DU77" s="226" t="str">
        <f t="shared" si="59"/>
        <v>Sustainable Intensification</v>
      </c>
      <c r="DV77" s="313"/>
      <c r="DW77" s="315"/>
      <c r="DX77" s="313"/>
      <c r="DY77" s="313"/>
      <c r="DZ77" s="315"/>
      <c r="EA77" s="176">
        <f>SUM(CM77+CS77+CY77+DE77+DK77+DQ77+DW77)+SUM(CP77+CV77+DB77+DH77+DN77+DT77+DZ77)</f>
        <v>0</v>
      </c>
      <c r="EB77" s="226" t="str">
        <f t="shared" si="60"/>
        <v>Sustainable Intensification</v>
      </c>
      <c r="EC77" s="313"/>
      <c r="ED77" s="315"/>
      <c r="EE77" s="313"/>
      <c r="EF77" s="313"/>
      <c r="EG77" s="315"/>
      <c r="EH77" s="226" t="str">
        <f t="shared" si="61"/>
        <v>Sustainable Intensification</v>
      </c>
      <c r="EI77" s="313"/>
      <c r="EJ77" s="315"/>
      <c r="EK77" s="313"/>
      <c r="EL77" s="313"/>
      <c r="EM77" s="315"/>
      <c r="EN77" s="226" t="str">
        <f t="shared" si="62"/>
        <v>Sustainable Intensification</v>
      </c>
      <c r="EO77" s="313"/>
      <c r="EP77" s="315"/>
      <c r="EQ77" s="313"/>
      <c r="ER77" s="313"/>
      <c r="ES77" s="315"/>
      <c r="ET77" s="226" t="str">
        <f t="shared" si="63"/>
        <v>Sustainable Intensification</v>
      </c>
      <c r="EU77" s="313"/>
      <c r="EV77" s="315"/>
      <c r="EW77" s="313"/>
      <c r="EX77" s="313"/>
      <c r="EY77" s="315"/>
      <c r="EZ77" s="226" t="str">
        <f t="shared" si="64"/>
        <v>Sustainable Intensification</v>
      </c>
      <c r="FA77" s="313"/>
      <c r="FB77" s="315"/>
      <c r="FC77" s="313"/>
      <c r="FD77" s="313"/>
      <c r="FE77" s="315"/>
      <c r="FF77" s="226" t="str">
        <f t="shared" si="65"/>
        <v>Sustainable Intensification</v>
      </c>
      <c r="FG77" s="313"/>
      <c r="FH77" s="315"/>
      <c r="FI77" s="313"/>
      <c r="FJ77" s="313"/>
      <c r="FK77" s="315"/>
      <c r="FL77" s="226" t="str">
        <f t="shared" si="66"/>
        <v>Sustainable Intensification</v>
      </c>
      <c r="FM77" s="313"/>
      <c r="FN77" s="315"/>
      <c r="FO77" s="313"/>
      <c r="FP77" s="313"/>
      <c r="FQ77" s="315"/>
      <c r="FR77" s="176">
        <f t="shared" si="37"/>
        <v>0</v>
      </c>
      <c r="FS77" s="32"/>
      <c r="FT77" s="34"/>
      <c r="FU77" s="34"/>
      <c r="FV77" s="33"/>
      <c r="FW77" s="37"/>
    </row>
    <row r="78" spans="1:179" s="201" customFormat="1" ht="12.6" customHeight="1" thickBot="1">
      <c r="A78" s="324"/>
      <c r="B78" s="223"/>
      <c r="C78" s="231" t="s">
        <v>0</v>
      </c>
      <c r="D78" s="202"/>
      <c r="E78" s="158" t="s">
        <v>71</v>
      </c>
      <c r="F78" s="159"/>
      <c r="G78" s="136">
        <f>1-SUM(G49:G77)</f>
        <v>0</v>
      </c>
      <c r="H78" s="203"/>
      <c r="I78" s="225" t="s">
        <v>0</v>
      </c>
      <c r="J78" s="202"/>
      <c r="K78" s="158" t="s">
        <v>71</v>
      </c>
      <c r="L78" s="159"/>
      <c r="M78" s="136">
        <f>1-SUM(M49:M77)</f>
        <v>0</v>
      </c>
      <c r="N78" s="203"/>
      <c r="O78" s="231" t="s">
        <v>0</v>
      </c>
      <c r="P78" s="202"/>
      <c r="Q78" s="158" t="s">
        <v>71</v>
      </c>
      <c r="R78" s="159"/>
      <c r="S78" s="136">
        <f>1-SUM(S49:S77)</f>
        <v>0</v>
      </c>
      <c r="T78" s="203"/>
      <c r="U78" s="231" t="s">
        <v>0</v>
      </c>
      <c r="V78" s="202"/>
      <c r="W78" s="158" t="s">
        <v>71</v>
      </c>
      <c r="X78" s="159"/>
      <c r="Y78" s="136">
        <f>1-SUM(Y49:Y77)</f>
        <v>0</v>
      </c>
      <c r="Z78" s="203"/>
      <c r="AA78" s="231" t="s">
        <v>0</v>
      </c>
      <c r="AB78" s="202"/>
      <c r="AC78" s="158" t="s">
        <v>71</v>
      </c>
      <c r="AD78" s="159"/>
      <c r="AE78" s="136">
        <f>1-SUM(AE49:AE77)</f>
        <v>0</v>
      </c>
      <c r="AF78" s="203"/>
      <c r="AG78" s="231" t="s">
        <v>0</v>
      </c>
      <c r="AH78" s="202"/>
      <c r="AI78" s="158" t="s">
        <v>71</v>
      </c>
      <c r="AJ78" s="159"/>
      <c r="AK78" s="136">
        <f>1-SUM(AK49:AK77)</f>
        <v>0</v>
      </c>
      <c r="AL78" s="203"/>
      <c r="AM78" s="231" t="s">
        <v>0</v>
      </c>
      <c r="AN78" s="202"/>
      <c r="AO78" s="158" t="s">
        <v>71</v>
      </c>
      <c r="AP78" s="159"/>
      <c r="AQ78" s="136">
        <f>1-SUM(AQ49:AQ77)</f>
        <v>0</v>
      </c>
      <c r="AR78" s="203"/>
      <c r="AS78" s="177"/>
      <c r="AT78" s="231" t="s">
        <v>0</v>
      </c>
      <c r="AU78" s="202"/>
      <c r="AV78" s="133" t="s">
        <v>71</v>
      </c>
      <c r="AX78" s="136">
        <f>1-SUM(AX49:AX77)</f>
        <v>0</v>
      </c>
      <c r="AY78" s="203"/>
      <c r="AZ78" s="231" t="s">
        <v>0</v>
      </c>
      <c r="BA78" s="202"/>
      <c r="BB78" s="133" t="s">
        <v>71</v>
      </c>
      <c r="BD78" s="136">
        <f>1-SUM(BD49:BD77)</f>
        <v>0</v>
      </c>
      <c r="BE78" s="203"/>
      <c r="BF78" s="231" t="s">
        <v>0</v>
      </c>
      <c r="BG78" s="202"/>
      <c r="BH78" s="133" t="s">
        <v>71</v>
      </c>
      <c r="BJ78" s="136">
        <f>1-SUM(BJ49:BJ77)</f>
        <v>0</v>
      </c>
      <c r="BK78" s="203"/>
      <c r="BL78" s="231" t="s">
        <v>0</v>
      </c>
      <c r="BM78" s="202"/>
      <c r="BN78" s="133" t="s">
        <v>71</v>
      </c>
      <c r="BP78" s="136">
        <f>1-SUM(BP49:BP77)</f>
        <v>0</v>
      </c>
      <c r="BQ78" s="203"/>
      <c r="BR78" s="231" t="s">
        <v>0</v>
      </c>
      <c r="BS78" s="202"/>
      <c r="BT78" s="133" t="s">
        <v>71</v>
      </c>
      <c r="BV78" s="136">
        <f>1-SUM(BV49:BV77)</f>
        <v>0</v>
      </c>
      <c r="BW78" s="203"/>
      <c r="BX78" s="231" t="s">
        <v>0</v>
      </c>
      <c r="BY78" s="202"/>
      <c r="BZ78" s="133" t="s">
        <v>71</v>
      </c>
      <c r="CB78" s="136">
        <f>1-SUM(CB49:CB77)</f>
        <v>0</v>
      </c>
      <c r="CC78" s="203"/>
      <c r="CD78" s="231" t="s">
        <v>0</v>
      </c>
      <c r="CE78" s="202"/>
      <c r="CF78" s="133" t="s">
        <v>71</v>
      </c>
      <c r="CH78" s="136">
        <f>1-SUM(CH49:CH77)</f>
        <v>0</v>
      </c>
      <c r="CI78" s="203"/>
      <c r="CJ78" s="177"/>
      <c r="CK78" s="231" t="s">
        <v>0</v>
      </c>
      <c r="CL78" s="202"/>
      <c r="CM78" s="133" t="s">
        <v>71</v>
      </c>
      <c r="CO78" s="136">
        <f>1-SUM(CO49:CO77)</f>
        <v>-1.8081149105923635</v>
      </c>
      <c r="CP78" s="203"/>
      <c r="CQ78" s="231" t="s">
        <v>0</v>
      </c>
      <c r="CR78" s="202"/>
      <c r="CS78" s="133" t="s">
        <v>71</v>
      </c>
      <c r="CU78" s="136">
        <f>1-SUM(CU49:CU77)</f>
        <v>-1.8081149105923635</v>
      </c>
      <c r="CV78" s="203"/>
      <c r="CW78" s="231" t="s">
        <v>0</v>
      </c>
      <c r="CX78" s="202"/>
      <c r="CY78" s="133" t="s">
        <v>71</v>
      </c>
      <c r="DA78" s="136">
        <f>1-SUM(DA49:DA77)</f>
        <v>-1.8081149105923635</v>
      </c>
      <c r="DB78" s="203"/>
      <c r="DC78" s="231" t="s">
        <v>0</v>
      </c>
      <c r="DD78" s="202"/>
      <c r="DE78" s="133" t="s">
        <v>71</v>
      </c>
      <c r="DG78" s="136">
        <f>1-SUM(DG49:DG77)</f>
        <v>-1.2270481613638875</v>
      </c>
      <c r="DH78" s="203"/>
      <c r="DI78" s="231" t="s">
        <v>0</v>
      </c>
      <c r="DJ78" s="202"/>
      <c r="DK78" s="133" t="s">
        <v>71</v>
      </c>
      <c r="DM78" s="136">
        <f>1-SUM(DM49:DM77)</f>
        <v>-1.2270481613638875</v>
      </c>
      <c r="DN78" s="203"/>
      <c r="DO78" s="231" t="s">
        <v>0</v>
      </c>
      <c r="DP78" s="202"/>
      <c r="DQ78" s="133" t="s">
        <v>71</v>
      </c>
      <c r="DS78" s="136">
        <f>1-SUM(DS49:DS77)</f>
        <v>-1.2270481613638875</v>
      </c>
      <c r="DT78" s="203"/>
      <c r="DU78" s="231" t="s">
        <v>0</v>
      </c>
      <c r="DV78" s="202"/>
      <c r="DW78" s="133" t="s">
        <v>71</v>
      </c>
      <c r="DY78" s="136">
        <f>1-SUM(DY49:DY77)</f>
        <v>-1.2270481613638875</v>
      </c>
      <c r="DZ78" s="203"/>
      <c r="EA78" s="177"/>
      <c r="EB78" s="231" t="s">
        <v>0</v>
      </c>
      <c r="EC78" s="202"/>
      <c r="ED78" s="133" t="s">
        <v>71</v>
      </c>
      <c r="EF78" s="136">
        <f>1-SUM(EF49:EF77)</f>
        <v>-1.8081149105923635</v>
      </c>
      <c r="EG78" s="203"/>
      <c r="EH78" s="231" t="s">
        <v>0</v>
      </c>
      <c r="EI78" s="202"/>
      <c r="EJ78" s="133" t="s">
        <v>71</v>
      </c>
      <c r="EL78" s="136">
        <f>1-SUM(EL49:EL77)</f>
        <v>-1.8081149105923635</v>
      </c>
      <c r="EM78" s="203"/>
      <c r="EN78" s="231" t="s">
        <v>0</v>
      </c>
      <c r="EO78" s="202"/>
      <c r="EP78" s="133" t="s">
        <v>71</v>
      </c>
      <c r="ER78" s="136">
        <f>1-SUM(ER49:ER77)</f>
        <v>-1.8081149105923635</v>
      </c>
      <c r="ES78" s="203"/>
      <c r="ET78" s="231" t="s">
        <v>0</v>
      </c>
      <c r="EU78" s="202"/>
      <c r="EV78" s="133" t="s">
        <v>71</v>
      </c>
      <c r="EX78" s="136">
        <f>1-SUM(EX49:EX77)</f>
        <v>-1.2270481613638875</v>
      </c>
      <c r="EY78" s="203"/>
      <c r="EZ78" s="231" t="s">
        <v>0</v>
      </c>
      <c r="FA78" s="202"/>
      <c r="FB78" s="133" t="s">
        <v>71</v>
      </c>
      <c r="FD78" s="136">
        <f>1-SUM(FD49:FD77)</f>
        <v>-1.2270481613638875</v>
      </c>
      <c r="FE78" s="203"/>
      <c r="FF78" s="231" t="s">
        <v>0</v>
      </c>
      <c r="FG78" s="202"/>
      <c r="FH78" s="133" t="s">
        <v>71</v>
      </c>
      <c r="FJ78" s="136">
        <f>1-SUM(FJ49:FJ77)</f>
        <v>-1.2270481613638875</v>
      </c>
      <c r="FK78" s="203"/>
      <c r="FL78" s="231" t="s">
        <v>0</v>
      </c>
      <c r="FM78" s="202"/>
      <c r="FN78" s="133" t="s">
        <v>71</v>
      </c>
      <c r="FP78" s="136">
        <f>1-SUM(FP49:FP77)</f>
        <v>-1.2270481613638875</v>
      </c>
      <c r="FQ78" s="203"/>
      <c r="FR78" s="177"/>
      <c r="FS78" s="199"/>
      <c r="FT78" s="199"/>
      <c r="FU78" s="199"/>
      <c r="FV78" s="200"/>
      <c r="FW78" s="204"/>
    </row>
    <row r="79" spans="1:179" s="165" customFormat="1" ht="12.6" customHeight="1">
      <c r="A79" s="325"/>
      <c r="B79" s="215">
        <f>SUM(C79+I79+O79+U79+AA79+AG79+AM79+AT79+AZ79+BF79+BL79+BR79+BX79+CD79+CK79+CQ79+CW79+DC79+DI79+DO79+DU79+EB79+EH79+EN79+ET79+EZ79+FF79+FL79+FV79)</f>
        <v>1363.9500670000007</v>
      </c>
      <c r="C79" s="232">
        <f>'World Land Data'!B3</f>
        <v>201.19272100000001</v>
      </c>
      <c r="D79" s="161"/>
      <c r="E79" s="161">
        <f>C79-SUM(E49:E77)</f>
        <v>77.847178616674768</v>
      </c>
      <c r="F79" s="161"/>
      <c r="G79" s="162">
        <f>SUM(G49:G77)</f>
        <v>1</v>
      </c>
      <c r="H79" s="163"/>
      <c r="I79" s="232">
        <f>'World Land Data'!C3</f>
        <v>34.221830999999995</v>
      </c>
      <c r="J79" s="161"/>
      <c r="K79" s="161">
        <f>I79-SUM(K49:K77)</f>
        <v>13.241398482038804</v>
      </c>
      <c r="L79" s="161"/>
      <c r="M79" s="162">
        <f>SUM(M49:M77)</f>
        <v>1</v>
      </c>
      <c r="N79" s="163"/>
      <c r="O79" s="234">
        <f>'World Land Data'!D3</f>
        <v>134.76406600000001</v>
      </c>
      <c r="P79" s="161"/>
      <c r="Q79" s="161">
        <f>O79-SUM(Q49:Q77)</f>
        <v>52.144045096996052</v>
      </c>
      <c r="R79" s="161"/>
      <c r="S79" s="162">
        <f>SUM(S49:S77)</f>
        <v>1</v>
      </c>
      <c r="T79" s="163"/>
      <c r="U79" s="234">
        <f>'World Land Data'!E3</f>
        <v>124.58389899999997</v>
      </c>
      <c r="V79" s="161"/>
      <c r="W79" s="161">
        <f>U79-SUM(W51:W77)</f>
        <v>80.715936448687785</v>
      </c>
      <c r="X79" s="161"/>
      <c r="Y79" s="162">
        <f>SUM(Y49:Y78)</f>
        <v>1</v>
      </c>
      <c r="Z79" s="163"/>
      <c r="AA79" s="234">
        <f>'World Land Data'!F3</f>
        <v>17.619758000000001</v>
      </c>
      <c r="AB79" s="161"/>
      <c r="AC79" s="161">
        <f>AA79-SUM(AC51:AC77)</f>
        <v>11.415562351032685</v>
      </c>
      <c r="AD79" s="161"/>
      <c r="AE79" s="162">
        <f>SUM(AE49:AE78)</f>
        <v>1</v>
      </c>
      <c r="AF79" s="163"/>
      <c r="AG79" s="234">
        <f>'World Land Data'!G3</f>
        <v>25.449154999999998</v>
      </c>
      <c r="AH79" s="161"/>
      <c r="AI79" s="161">
        <f>AG79-SUM(AI49:AI77)</f>
        <v>16.488104756239853</v>
      </c>
      <c r="AJ79" s="161"/>
      <c r="AK79" s="162">
        <f>SUM(AK49:AK78)</f>
        <v>1</v>
      </c>
      <c r="AL79" s="163"/>
      <c r="AM79" s="232">
        <f>'World Land Data'!H3</f>
        <v>34.108348999999997</v>
      </c>
      <c r="AN79" s="161"/>
      <c r="AO79" s="161">
        <f>AM79-SUM(AO49:AO77)</f>
        <v>22.098259505055818</v>
      </c>
      <c r="AP79" s="161"/>
      <c r="AQ79" s="162">
        <f>SUM(AQ49:AQ78)</f>
        <v>1</v>
      </c>
      <c r="AR79" s="153"/>
      <c r="AS79" s="177"/>
      <c r="AT79" s="234">
        <f>'World Land Data'!I3</f>
        <v>275.61522500000001</v>
      </c>
      <c r="AU79" s="164"/>
      <c r="AV79" s="155">
        <f>AT79-SUM(AV49:AV77)</f>
        <v>181.09145937638468</v>
      </c>
      <c r="AW79" s="161"/>
      <c r="AX79" s="149">
        <f>SUM(AX49:AX77)</f>
        <v>1</v>
      </c>
      <c r="AY79" s="164"/>
      <c r="AZ79" s="232">
        <f>'World Land Data'!J3</f>
        <v>46.216817000000006</v>
      </c>
      <c r="BA79" s="164"/>
      <c r="BB79" s="155">
        <f>AZ79-SUM(BB49:BB77)</f>
        <v>30.36650402118136</v>
      </c>
      <c r="BC79" s="161"/>
      <c r="BD79" s="149">
        <f>SUM(BD49:BD77)</f>
        <v>1</v>
      </c>
      <c r="BE79" s="164"/>
      <c r="BF79" s="232">
        <f>'World Land Data'!K3</f>
        <v>70.652697000000003</v>
      </c>
      <c r="BG79" s="153"/>
      <c r="BH79" s="155">
        <f>BF79-SUM(BH49:BH77)</f>
        <v>46.421963839651873</v>
      </c>
      <c r="BI79" s="161"/>
      <c r="BJ79" s="149">
        <f>SUM(BJ49:BJ77)</f>
        <v>1</v>
      </c>
      <c r="BK79" s="153"/>
      <c r="BL79" s="232">
        <f>'World Land Data'!L3</f>
        <v>30.667237</v>
      </c>
      <c r="BM79" s="153"/>
      <c r="BN79" s="155">
        <f>BL79-SUM(BN49:BN77)</f>
        <v>29.941493381005092</v>
      </c>
      <c r="BO79" s="161"/>
      <c r="BP79" s="149">
        <f>SUM(BP49:BP77)</f>
        <v>1</v>
      </c>
      <c r="BQ79" s="153"/>
      <c r="BR79" s="232">
        <f>'World Land Data'!M3</f>
        <v>36.543472999999999</v>
      </c>
      <c r="BS79" s="153"/>
      <c r="BT79" s="155">
        <f>BR79-SUM(BT49:BT77)</f>
        <v>35.678667593968058</v>
      </c>
      <c r="BU79" s="161"/>
      <c r="BV79" s="149">
        <f>SUM(BV49:BV77)</f>
        <v>1</v>
      </c>
      <c r="BW79" s="153"/>
      <c r="BX79" s="232">
        <f>'World Land Data'!N3</f>
        <v>14.910783000000002</v>
      </c>
      <c r="BY79" s="153"/>
      <c r="BZ79" s="155">
        <f>BX79-SUM(BZ49:BZ77)</f>
        <v>14.557917640252473</v>
      </c>
      <c r="CA79" s="161"/>
      <c r="CB79" s="149">
        <f>SUM(CB49:CB77)</f>
        <v>1</v>
      </c>
      <c r="CC79" s="153"/>
      <c r="CD79" s="232">
        <f>'World Land Data'!O3</f>
        <v>9.9909750000000006</v>
      </c>
      <c r="CE79" s="153"/>
      <c r="CF79" s="155">
        <f>CD79-SUM(CF49:CF77)</f>
        <v>9.7545374509052571</v>
      </c>
      <c r="CG79" s="161"/>
      <c r="CH79" s="149">
        <f>SUM(CH49:CH77)</f>
        <v>1</v>
      </c>
      <c r="CI79" s="161"/>
      <c r="CJ79" s="177"/>
      <c r="CK79" s="232">
        <f>'World Land Data'!P3</f>
        <v>64.614053000000013</v>
      </c>
      <c r="CL79" s="164"/>
      <c r="CM79" s="155">
        <f>CK79-SUM(CM49:CM77)</f>
        <v>28.33339138758673</v>
      </c>
      <c r="CN79" s="161"/>
      <c r="CO79" s="149">
        <f>SUM(CO49:CO77)</f>
        <v>2.8081149105923635</v>
      </c>
      <c r="CP79" s="164"/>
      <c r="CQ79" s="232">
        <f>'World Land Data'!Q3</f>
        <v>6.673495</v>
      </c>
      <c r="CR79" s="164"/>
      <c r="CS79" s="155">
        <f>CQ79-SUM(CS49:CS77)</f>
        <v>2.9263408961221336</v>
      </c>
      <c r="CT79" s="161"/>
      <c r="CU79" s="149">
        <f>SUM(CU49:CU77)</f>
        <v>2.8081149105923635</v>
      </c>
      <c r="CV79" s="164"/>
      <c r="CW79" s="232">
        <f>'World Land Data'!R3</f>
        <v>3.0456029999999998</v>
      </c>
      <c r="CX79" s="153"/>
      <c r="CY79" s="155">
        <f>CW79-SUM(CY49:CY77)</f>
        <v>1.3355030028871318</v>
      </c>
      <c r="CZ79" s="161"/>
      <c r="DA79" s="149">
        <f>SUM(DA49:DA77)</f>
        <v>2.8081149105923635</v>
      </c>
      <c r="DB79" s="153"/>
      <c r="DC79" s="232">
        <f>'World Land Data'!S3</f>
        <v>1.0357580000000002</v>
      </c>
      <c r="DD79" s="153"/>
      <c r="DE79" s="155">
        <f>DC79-SUM(DE49:DE77)</f>
        <v>0.87121531091889082</v>
      </c>
      <c r="DF79" s="161"/>
      <c r="DG79" s="149">
        <f>SUM(DG49:DG77)</f>
        <v>2.2270481613638875</v>
      </c>
      <c r="DH79" s="153"/>
      <c r="DI79" s="232">
        <f>'World Land Data'!T3</f>
        <v>3.5822309999999988</v>
      </c>
      <c r="DJ79" s="153"/>
      <c r="DK79" s="155">
        <f>DI79-SUM(DK49:DK77)</f>
        <v>3.0131502671939661</v>
      </c>
      <c r="DL79" s="161"/>
      <c r="DM79" s="149">
        <f>SUM(DM49:DM77)</f>
        <v>2.2270481613638875</v>
      </c>
      <c r="DN79" s="153"/>
      <c r="DO79" s="232">
        <f>'World Land Data'!U3</f>
        <v>0.12512599999999999</v>
      </c>
      <c r="DP79" s="153"/>
      <c r="DQ79" s="155">
        <f>DO79-SUM(DQ49:DQ77)</f>
        <v>0.10524822110380716</v>
      </c>
      <c r="DR79" s="161"/>
      <c r="DS79" s="149">
        <f>SUM(DS49:DS77)</f>
        <v>2.2270481613638875</v>
      </c>
      <c r="DT79" s="153"/>
      <c r="DU79" s="232">
        <f>'World Land Data'!V3</f>
        <v>5.8053999999999994E-2</v>
      </c>
      <c r="DV79" s="153"/>
      <c r="DW79" s="155">
        <f>DU79-SUM(DW49:DW77)</f>
        <v>4.8831419752572776E-2</v>
      </c>
      <c r="DX79" s="161"/>
      <c r="DY79" s="149">
        <f>SUM(DY49:DY77)</f>
        <v>2.2270481613638875</v>
      </c>
      <c r="DZ79" s="153"/>
      <c r="EA79" s="177"/>
      <c r="EB79" s="232">
        <f>'World Land Data'!W3</f>
        <v>94.638801000000001</v>
      </c>
      <c r="EC79" s="164"/>
      <c r="ED79" s="155">
        <f>EB79-SUM(ED49:ED77)</f>
        <v>41.499303397434822</v>
      </c>
      <c r="EE79" s="155"/>
      <c r="EF79" s="149">
        <f>SUM(EF49:EF77)</f>
        <v>2.8081149105923635</v>
      </c>
      <c r="EG79" s="164"/>
      <c r="EH79" s="232">
        <f>'World Land Data'!X3</f>
        <v>19.189798</v>
      </c>
      <c r="EI79" s="164"/>
      <c r="EJ79" s="155">
        <f>EH79-SUM(EJ49:EJ77)</f>
        <v>8.4147647785339963</v>
      </c>
      <c r="EK79" s="155"/>
      <c r="EL79" s="149">
        <f>SUM(EL49:EL77)</f>
        <v>2.8081149105923635</v>
      </c>
      <c r="EM79" s="164"/>
      <c r="EN79" s="232">
        <f>'World Land Data'!Y3</f>
        <v>34.11074</v>
      </c>
      <c r="EO79" s="153"/>
      <c r="EP79" s="155">
        <f>EN79-SUM(EP49:EP77)</f>
        <v>14.957627668708692</v>
      </c>
      <c r="EQ79" s="155"/>
      <c r="ER79" s="149">
        <f>SUM(ER49:ER77)</f>
        <v>2.8081149105923635</v>
      </c>
      <c r="ES79" s="153"/>
      <c r="ET79" s="232">
        <f>'World Land Data'!Z3</f>
        <v>15.193257999999998</v>
      </c>
      <c r="EU79" s="153"/>
      <c r="EV79" s="155">
        <f>ET79-SUM(EV49:EV77)</f>
        <v>12.779625156012237</v>
      </c>
      <c r="EW79" s="155"/>
      <c r="EX79" s="149">
        <f>SUM(EX49:EX77)</f>
        <v>2.2270481613638875</v>
      </c>
      <c r="EY79" s="153"/>
      <c r="EZ79" s="232">
        <f>'World Land Data'!AA3</f>
        <v>15.985246999999999</v>
      </c>
      <c r="FA79" s="153"/>
      <c r="FB79" s="155">
        <f>EZ79-SUM(FB49:FB77)</f>
        <v>13.445797121741048</v>
      </c>
      <c r="FC79" s="155"/>
      <c r="FD79" s="149">
        <f>SUM(FD49:FD77)</f>
        <v>2.2270481613638875</v>
      </c>
      <c r="FE79" s="153"/>
      <c r="FF79" s="232">
        <f>'World Land Data'!AB3</f>
        <v>5.7093869999999995</v>
      </c>
      <c r="FG79" s="153"/>
      <c r="FH79" s="155">
        <f>FF79-SUM(FH49:FH77)</f>
        <v>4.8023818018893136</v>
      </c>
      <c r="FI79" s="155"/>
      <c r="FJ79" s="149">
        <f>SUM(FJ49:FJ77)</f>
        <v>2.2270481613638875</v>
      </c>
      <c r="FK79" s="153"/>
      <c r="FL79" s="232">
        <f>'World Land Data'!AC3</f>
        <v>2.124746</v>
      </c>
      <c r="FM79" s="153"/>
      <c r="FN79" s="155">
        <f>FL79-SUM(FN49:FN77)</f>
        <v>1.7872043923519483</v>
      </c>
      <c r="FO79" s="155"/>
      <c r="FP79" s="149">
        <f>SUM(FP49:FP77)</f>
        <v>2.2270481613638875</v>
      </c>
      <c r="FQ79" s="153"/>
      <c r="FR79" s="177"/>
      <c r="FS79" s="161"/>
      <c r="FT79" s="161"/>
      <c r="FU79" s="161"/>
      <c r="FV79" s="232">
        <f>'World Land Data'!AD3</f>
        <v>41.326784000000004</v>
      </c>
      <c r="FW79" s="162">
        <f>SUM(FW51:FW78)</f>
        <v>0</v>
      </c>
    </row>
    <row r="80" spans="1:179" ht="12.6" customHeight="1">
      <c r="A80" s="324"/>
      <c r="B80" s="222" t="s">
        <v>78</v>
      </c>
      <c r="C80" s="226" t="str">
        <f>$B80</f>
        <v>Peatland Protection</v>
      </c>
      <c r="D80" s="313">
        <f>'Discrete Solution'!D80</f>
        <v>8.2489035191231005E-3</v>
      </c>
      <c r="E80" s="54">
        <f>'Discrete Solution'!E80</f>
        <v>4.1509885069292789</v>
      </c>
      <c r="F80" s="313">
        <f>'Discrete Solution'!F80</f>
        <v>0.29759096560082265</v>
      </c>
      <c r="G80" s="55">
        <f>'Discrete Solution'!G80</f>
        <v>0.30583986911994576</v>
      </c>
      <c r="H80" s="56">
        <f>'Discrete Solution'!H80</f>
        <v>149.75283382952202</v>
      </c>
      <c r="I80" s="226" t="str">
        <f>$B80</f>
        <v>Peatland Protection</v>
      </c>
      <c r="J80" s="313">
        <f>'Discrete Solution'!J80</f>
        <v>8.2489035191231005E-3</v>
      </c>
      <c r="K80" s="54">
        <f>'Discrete Solution'!K80</f>
        <v>1.0848295686376188</v>
      </c>
      <c r="L80" s="313">
        <f>'Discrete Solution'!L80</f>
        <v>0.29759096560082265</v>
      </c>
      <c r="M80" s="55">
        <f>'Discrete Solution'!M80</f>
        <v>0.30583986911994576</v>
      </c>
      <c r="N80" s="56">
        <f>'Discrete Solution'!N80</f>
        <v>39.136774735548357</v>
      </c>
      <c r="O80" s="226" t="str">
        <f>$B80</f>
        <v>Peatland Protection</v>
      </c>
      <c r="P80" s="313">
        <f>'Discrete Solution'!P80</f>
        <v>8.2489035191231005E-3</v>
      </c>
      <c r="Q80" s="54">
        <f>'Discrete Solution'!Q80</f>
        <v>0.9247896301067482</v>
      </c>
      <c r="R80" s="313">
        <f>'Discrete Solution'!R80</f>
        <v>0.29759096560082265</v>
      </c>
      <c r="S80" s="55">
        <f>'Discrete Solution'!S80</f>
        <v>0.30583986911994576</v>
      </c>
      <c r="T80" s="56">
        <f>'Discrete Solution'!T80</f>
        <v>33.363105576770145</v>
      </c>
      <c r="U80" s="226" t="str">
        <f>$B80</f>
        <v>Peatland Protection</v>
      </c>
      <c r="V80" s="313"/>
      <c r="W80" s="315"/>
      <c r="X80" s="313"/>
      <c r="Y80" s="313"/>
      <c r="Z80" s="315"/>
      <c r="AA80" s="226" t="str">
        <f>$B80</f>
        <v>Peatland Protection</v>
      </c>
      <c r="AB80" s="313"/>
      <c r="AC80" s="315"/>
      <c r="AD80" s="313"/>
      <c r="AE80" s="313"/>
      <c r="AF80" s="315"/>
      <c r="AG80" s="226" t="str">
        <f>$B80</f>
        <v>Peatland Protection</v>
      </c>
      <c r="AH80" s="313"/>
      <c r="AI80" s="315"/>
      <c r="AJ80" s="313"/>
      <c r="AK80" s="313"/>
      <c r="AL80" s="315"/>
      <c r="AM80" s="226" t="str">
        <f>$B80</f>
        <v>Peatland Protection</v>
      </c>
      <c r="AN80" s="313"/>
      <c r="AO80" s="315"/>
      <c r="AP80" s="313"/>
      <c r="AQ80" s="313"/>
      <c r="AR80" s="315"/>
      <c r="AS80" s="176">
        <f>SUM(E80+K80+Q80+W80+AC80+AI80+AO80)+SUM(H80+N80+T80+Z80+AF80+AL80+AR80)</f>
        <v>228.41332184751417</v>
      </c>
      <c r="AT80" s="226" t="str">
        <f>$B80</f>
        <v>Peatland Protection</v>
      </c>
      <c r="AU80" s="313">
        <f>'Discrete Solution'!AU80</f>
        <v>0</v>
      </c>
      <c r="AV80" s="315">
        <f>'Discrete Solution'!AV80</f>
        <v>0</v>
      </c>
      <c r="AW80" s="313">
        <f>'Discrete Solution'!AW80</f>
        <v>0.15138132202355462</v>
      </c>
      <c r="AX80" s="313">
        <f>'Discrete Solution'!AX80</f>
        <v>0.15138132202355462</v>
      </c>
      <c r="AY80" s="315">
        <f>'Discrete Solution'!AY80</f>
        <v>51.974596874369013</v>
      </c>
      <c r="AZ80" s="226" t="str">
        <f>$B80</f>
        <v>Peatland Protection</v>
      </c>
      <c r="BA80" s="313">
        <f>'Discrete Solution'!BA80</f>
        <v>0</v>
      </c>
      <c r="BB80" s="315">
        <f>'Discrete Solution'!BB80</f>
        <v>0</v>
      </c>
      <c r="BC80" s="313">
        <f>'Discrete Solution'!BC80</f>
        <v>0.15138132202355462</v>
      </c>
      <c r="BD80" s="313">
        <f>'Discrete Solution'!BD80</f>
        <v>0.15138132202355462</v>
      </c>
      <c r="BE80" s="315">
        <f>'Discrete Solution'!BE80</f>
        <v>5.3326624485699652</v>
      </c>
      <c r="BF80" s="226" t="str">
        <f>$B80</f>
        <v>Peatland Protection</v>
      </c>
      <c r="BG80" s="313">
        <f>'Discrete Solution'!BG80</f>
        <v>0</v>
      </c>
      <c r="BH80" s="315">
        <f>'Discrete Solution'!BH80</f>
        <v>0</v>
      </c>
      <c r="BI80" s="313">
        <f>'Discrete Solution'!BI80</f>
        <v>0.15138132202355462</v>
      </c>
      <c r="BJ80" s="313">
        <f>'Discrete Solution'!BJ80</f>
        <v>0.15138132202355462</v>
      </c>
      <c r="BK80" s="315">
        <f>'Discrete Solution'!BK80</f>
        <v>4.225499121196056</v>
      </c>
      <c r="BL80" s="226" t="str">
        <f>$B80</f>
        <v>Peatland Protection</v>
      </c>
      <c r="BM80" s="313"/>
      <c r="BN80" s="315"/>
      <c r="BO80" s="313"/>
      <c r="BP80" s="313"/>
      <c r="BQ80" s="315"/>
      <c r="BR80" s="226" t="str">
        <f>$B80</f>
        <v>Peatland Protection</v>
      </c>
      <c r="BS80" s="313"/>
      <c r="BT80" s="315"/>
      <c r="BU80" s="313"/>
      <c r="BV80" s="313"/>
      <c r="BW80" s="315"/>
      <c r="BX80" s="226" t="str">
        <f>$B80</f>
        <v>Peatland Protection</v>
      </c>
      <c r="BY80" s="313"/>
      <c r="BZ80" s="315"/>
      <c r="CA80" s="313"/>
      <c r="CB80" s="313"/>
      <c r="CC80" s="315"/>
      <c r="CD80" s="226" t="str">
        <f>$B80</f>
        <v>Peatland Protection</v>
      </c>
      <c r="CE80" s="313"/>
      <c r="CF80" s="315"/>
      <c r="CG80" s="313"/>
      <c r="CH80" s="313"/>
      <c r="CI80" s="315"/>
      <c r="CJ80" s="176">
        <f t="shared" ref="CJ80:CJ107" si="69">SUM(AV80+BB80+BH80+BN80+BT80+BZ80+CF80)+SUM(AY80+BE80+BK80+BQ80+BW80+CC80+CI80)</f>
        <v>61.532758444135034</v>
      </c>
      <c r="CK80" s="226" t="str">
        <f>$B80</f>
        <v>Peatland Protection</v>
      </c>
      <c r="CL80" s="313">
        <f>'Discrete Solution'!CL80</f>
        <v>0</v>
      </c>
      <c r="CM80" s="315">
        <f>'Discrete Solution'!CM80</f>
        <v>0</v>
      </c>
      <c r="CN80" s="313">
        <f>'Discrete Solution'!CN80</f>
        <v>1.8168966805168676E-2</v>
      </c>
      <c r="CO80" s="313">
        <f>'Discrete Solution'!CO80</f>
        <v>1.8168966805168676E-2</v>
      </c>
      <c r="CP80" s="315">
        <f>'Discrete Solution'!CP80</f>
        <v>1.5018831340488531E-2</v>
      </c>
      <c r="CQ80" s="226" t="str">
        <f>$B80</f>
        <v>Peatland Protection</v>
      </c>
      <c r="CR80" s="313">
        <f>'Discrete Solution'!CR80</f>
        <v>0</v>
      </c>
      <c r="CS80" s="315">
        <f>'Discrete Solution'!CS80</f>
        <v>0</v>
      </c>
      <c r="CT80" s="313">
        <f>'Discrete Solution'!CT80</f>
        <v>1.8168966805168676E-2</v>
      </c>
      <c r="CU80" s="313">
        <f>'Discrete Solution'!CU80</f>
        <v>1.8168966805168676E-2</v>
      </c>
      <c r="CV80" s="315">
        <f>'Discrete Solution'!CV80</f>
        <v>8.325711010866885E-3</v>
      </c>
      <c r="CW80" s="226" t="str">
        <f>$B80</f>
        <v>Peatland Protection</v>
      </c>
      <c r="CX80" s="313">
        <f>'Discrete Solution'!CX80</f>
        <v>0</v>
      </c>
      <c r="CY80" s="315">
        <f>'Discrete Solution'!CY80</f>
        <v>0</v>
      </c>
      <c r="CZ80" s="313">
        <f>'Discrete Solution'!CZ80</f>
        <v>1.8168966805168676E-2</v>
      </c>
      <c r="DA80" s="313">
        <f>'Discrete Solution'!DA80</f>
        <v>1.8168966805168676E-2</v>
      </c>
      <c r="DB80" s="315">
        <f>'Discrete Solution'!DB80</f>
        <v>6.7840378395147109E-3</v>
      </c>
      <c r="DC80" s="226" t="str">
        <f>$B80</f>
        <v>Peatland Protection</v>
      </c>
      <c r="DD80" s="313"/>
      <c r="DE80" s="315"/>
      <c r="DF80" s="313"/>
      <c r="DG80" s="313"/>
      <c r="DH80" s="315"/>
      <c r="DI80" s="226" t="str">
        <f>$B80</f>
        <v>Peatland Protection</v>
      </c>
      <c r="DJ80" s="313"/>
      <c r="DK80" s="315"/>
      <c r="DL80" s="313"/>
      <c r="DM80" s="313"/>
      <c r="DN80" s="315"/>
      <c r="DO80" s="226" t="str">
        <f>$B80</f>
        <v>Peatland Protection</v>
      </c>
      <c r="DP80" s="313"/>
      <c r="DQ80" s="315"/>
      <c r="DR80" s="313"/>
      <c r="DS80" s="313"/>
      <c r="DT80" s="315"/>
      <c r="DU80" s="226" t="str">
        <f>$B80</f>
        <v>Peatland Protection</v>
      </c>
      <c r="DV80" s="313"/>
      <c r="DW80" s="315"/>
      <c r="DX80" s="313"/>
      <c r="DY80" s="313"/>
      <c r="DZ80" s="315"/>
      <c r="EA80" s="176">
        <f t="shared" ref="EA80:EA107" si="70">SUM(CM80+CS80+CY80+DE80+DK80+DQ80+DW80)+SUM(CP80+CV80+DB80+DH80+DN80+DT80+DZ80)</f>
        <v>3.0128580190870127E-2</v>
      </c>
      <c r="EB80" s="226" t="str">
        <f>$B80</f>
        <v>Peatland Protection</v>
      </c>
      <c r="EC80" s="313">
        <f>'Discrete Solution'!EC80</f>
        <v>0</v>
      </c>
      <c r="ED80" s="315">
        <f>'Discrete Solution'!ED80</f>
        <v>0</v>
      </c>
      <c r="EE80" s="313">
        <f>'Discrete Solution'!EE80</f>
        <v>1.8168966805168676E-2</v>
      </c>
      <c r="EF80" s="313">
        <f>'Discrete Solution'!EF80</f>
        <v>1.8168966805168676E-2</v>
      </c>
      <c r="EG80" s="315">
        <f>'Discrete Solution'!EG80</f>
        <v>3.2709713761560777</v>
      </c>
      <c r="EH80" s="226" t="str">
        <f>$B80</f>
        <v>Peatland Protection</v>
      </c>
      <c r="EI80" s="313">
        <f>'Discrete Solution'!EI80</f>
        <v>0</v>
      </c>
      <c r="EJ80" s="315">
        <f>'Discrete Solution'!EJ80</f>
        <v>0</v>
      </c>
      <c r="EK80" s="313">
        <f>'Discrete Solution'!EK80</f>
        <v>1.8168966805168676E-2</v>
      </c>
      <c r="EL80" s="313">
        <f>'Discrete Solution'!EL80</f>
        <v>1.8168966805168676E-2</v>
      </c>
      <c r="EM80" s="315">
        <f>'Discrete Solution'!EM80</f>
        <v>0.19891344886571696</v>
      </c>
      <c r="EN80" s="226" t="str">
        <f>$B80</f>
        <v>Peatland Protection</v>
      </c>
      <c r="EO80" s="313">
        <f>'Discrete Solution'!EO80</f>
        <v>0</v>
      </c>
      <c r="EP80" s="315">
        <f>'Discrete Solution'!EP80</f>
        <v>0</v>
      </c>
      <c r="EQ80" s="313">
        <f>'Discrete Solution'!EQ80</f>
        <v>1.8168966805168676E-2</v>
      </c>
      <c r="ER80" s="313">
        <f>'Discrete Solution'!ER80</f>
        <v>1.8168966805168676E-2</v>
      </c>
      <c r="ES80" s="315">
        <f>'Discrete Solution'!ES80</f>
        <v>0.22282340946404922</v>
      </c>
      <c r="ET80" s="226" t="str">
        <f>$B80</f>
        <v>Peatland Protection</v>
      </c>
      <c r="EU80" s="313"/>
      <c r="EV80" s="315"/>
      <c r="EW80" s="313"/>
      <c r="EX80" s="313"/>
      <c r="EY80" s="315"/>
      <c r="EZ80" s="226" t="str">
        <f>$B80</f>
        <v>Peatland Protection</v>
      </c>
      <c r="FA80" s="313"/>
      <c r="FB80" s="315"/>
      <c r="FC80" s="313"/>
      <c r="FD80" s="313"/>
      <c r="FE80" s="315"/>
      <c r="FF80" s="226" t="str">
        <f>$B80</f>
        <v>Peatland Protection</v>
      </c>
      <c r="FG80" s="313"/>
      <c r="FH80" s="315"/>
      <c r="FI80" s="313"/>
      <c r="FJ80" s="313"/>
      <c r="FK80" s="315"/>
      <c r="FL80" s="226" t="str">
        <f>$B80</f>
        <v>Peatland Protection</v>
      </c>
      <c r="FM80" s="313"/>
      <c r="FN80" s="315"/>
      <c r="FO80" s="313"/>
      <c r="FP80" s="313"/>
      <c r="FQ80" s="315"/>
      <c r="FR80" s="176">
        <f t="shared" ref="FR80:FR108" si="71">SUM(ED80+EJ80+EP80+EV80+FB80+FH80+FN80)+SUM(EG80+EM80+ES80+EY80+FE80+FK80+FQ80)</f>
        <v>3.6927082344858442</v>
      </c>
      <c r="FS80" s="34"/>
      <c r="FT80" s="34"/>
      <c r="FU80" s="34"/>
      <c r="FV80" s="33"/>
      <c r="FW80" s="37"/>
    </row>
    <row r="81" spans="1:179" ht="12.6" customHeight="1">
      <c r="A81" s="809"/>
      <c r="B81" s="222" t="s">
        <v>550</v>
      </c>
      <c r="C81" s="226" t="str">
        <f>$B81</f>
        <v>Mangrove Protection</v>
      </c>
      <c r="D81" s="313">
        <f>'Discrete Solution'!D81</f>
        <v>1.2226000975372135E-3</v>
      </c>
      <c r="E81" s="54">
        <f>'Discrete Solution'!E81</f>
        <v>0.6152331569501841</v>
      </c>
      <c r="F81" s="313">
        <f>'Discrete Solution'!F81</f>
        <v>3.7977981025326545E-3</v>
      </c>
      <c r="G81" s="55">
        <f>'Discrete Solution'!G81</f>
        <v>5.0203982000698675E-3</v>
      </c>
      <c r="H81" s="56">
        <f>'Discrete Solution'!H81</f>
        <v>1.9111165791555687</v>
      </c>
      <c r="I81" s="226" t="str">
        <f>$B81</f>
        <v>Mangrove Protection</v>
      </c>
      <c r="J81" s="313">
        <f>'Discrete Solution'!J81</f>
        <v>1.2226000975372135E-3</v>
      </c>
      <c r="K81" s="54">
        <f>'Discrete Solution'!K81</f>
        <v>0.16078654979451129</v>
      </c>
      <c r="L81" s="313">
        <f>'Discrete Solution'!L81</f>
        <v>3.7977981025326545E-3</v>
      </c>
      <c r="M81" s="55">
        <f>'Discrete Solution'!M81</f>
        <v>5.0203982000698675E-3</v>
      </c>
      <c r="N81" s="56">
        <f>'Discrete Solution'!N81</f>
        <v>0.49945591772192766</v>
      </c>
      <c r="O81" s="226" t="str">
        <f>$B81</f>
        <v>Mangrove Protection</v>
      </c>
      <c r="P81" s="313">
        <f>'Discrete Solution'!P81</f>
        <v>1.2226000975372135E-3</v>
      </c>
      <c r="Q81" s="54">
        <f>'Discrete Solution'!Q81</f>
        <v>0.13706644638875681</v>
      </c>
      <c r="R81" s="313">
        <f>'Discrete Solution'!R81</f>
        <v>3.7977981025326545E-3</v>
      </c>
      <c r="S81" s="55">
        <f>'Discrete Solution'!S81</f>
        <v>5.0203982000698675E-3</v>
      </c>
      <c r="T81" s="56">
        <f>'Discrete Solution'!T81</f>
        <v>0.42577347332517279</v>
      </c>
      <c r="U81" s="226" t="str">
        <f>$B81</f>
        <v>Mangrove Protection</v>
      </c>
      <c r="V81" s="313"/>
      <c r="W81" s="315"/>
      <c r="X81" s="313"/>
      <c r="Y81" s="313"/>
      <c r="Z81" s="315"/>
      <c r="AA81" s="226" t="str">
        <f>$B81</f>
        <v>Mangrove Protection</v>
      </c>
      <c r="AB81" s="313"/>
      <c r="AC81" s="315"/>
      <c r="AD81" s="313"/>
      <c r="AE81" s="313"/>
      <c r="AF81" s="315"/>
      <c r="AG81" s="226" t="str">
        <f>$B81</f>
        <v>Mangrove Protection</v>
      </c>
      <c r="AH81" s="313"/>
      <c r="AI81" s="315"/>
      <c r="AJ81" s="313"/>
      <c r="AK81" s="313"/>
      <c r="AL81" s="315"/>
      <c r="AM81" s="226" t="str">
        <f>$B81</f>
        <v>Mangrove Protection</v>
      </c>
      <c r="AN81" s="313"/>
      <c r="AO81" s="315"/>
      <c r="AP81" s="313"/>
      <c r="AQ81" s="313"/>
      <c r="AR81" s="315"/>
      <c r="AS81" s="176">
        <f t="shared" ref="AS81:AS108" si="72">SUM(E81+K81+Q81+W81+AC81+AI81+AO81)+SUM(H81+N81+T81+Z81+AF81+AL81+AR81)</f>
        <v>3.7494321233361214</v>
      </c>
      <c r="AT81" s="226" t="str">
        <f>$B81</f>
        <v>Mangrove Protection</v>
      </c>
      <c r="AU81" s="313"/>
      <c r="AV81" s="315"/>
      <c r="AW81" s="313"/>
      <c r="AX81" s="313"/>
      <c r="AY81" s="315"/>
      <c r="AZ81" s="226" t="str">
        <f>$B81</f>
        <v>Mangrove Protection</v>
      </c>
      <c r="BA81" s="313"/>
      <c r="BB81" s="315"/>
      <c r="BC81" s="313"/>
      <c r="BD81" s="313"/>
      <c r="BE81" s="315"/>
      <c r="BF81" s="226" t="str">
        <f>$B81</f>
        <v>Mangrove Protection</v>
      </c>
      <c r="BG81" s="313"/>
      <c r="BH81" s="315"/>
      <c r="BI81" s="313"/>
      <c r="BJ81" s="313"/>
      <c r="BK81" s="315"/>
      <c r="BL81" s="226" t="str">
        <f>$B81</f>
        <v>Mangrove Protection</v>
      </c>
      <c r="BM81" s="313"/>
      <c r="BN81" s="315"/>
      <c r="BO81" s="313"/>
      <c r="BP81" s="313"/>
      <c r="BQ81" s="315"/>
      <c r="BR81" s="226" t="str">
        <f>$B81</f>
        <v>Mangrove Protection</v>
      </c>
      <c r="BS81" s="313"/>
      <c r="BT81" s="315"/>
      <c r="BU81" s="313"/>
      <c r="BV81" s="313"/>
      <c r="BW81" s="315"/>
      <c r="BX81" s="226" t="str">
        <f>$B81</f>
        <v>Mangrove Protection</v>
      </c>
      <c r="BY81" s="313"/>
      <c r="BZ81" s="315"/>
      <c r="CA81" s="313"/>
      <c r="CB81" s="313"/>
      <c r="CC81" s="315"/>
      <c r="CD81" s="226" t="str">
        <f>$B81</f>
        <v>Mangrove Protection</v>
      </c>
      <c r="CE81" s="313"/>
      <c r="CF81" s="315"/>
      <c r="CG81" s="313"/>
      <c r="CH81" s="313"/>
      <c r="CI81" s="315"/>
      <c r="CJ81" s="176">
        <f t="shared" si="69"/>
        <v>0</v>
      </c>
      <c r="CK81" s="226" t="str">
        <f>$B81</f>
        <v>Mangrove Protection</v>
      </c>
      <c r="CL81" s="313"/>
      <c r="CM81" s="315"/>
      <c r="CN81" s="313"/>
      <c r="CO81" s="313"/>
      <c r="CP81" s="315"/>
      <c r="CQ81" s="226" t="str">
        <f>$B81</f>
        <v>Mangrove Protection</v>
      </c>
      <c r="CR81" s="313"/>
      <c r="CS81" s="315"/>
      <c r="CT81" s="313"/>
      <c r="CU81" s="313"/>
      <c r="CV81" s="315"/>
      <c r="CW81" s="226" t="str">
        <f>$B81</f>
        <v>Mangrove Protection</v>
      </c>
      <c r="CX81" s="313"/>
      <c r="CY81" s="315"/>
      <c r="CZ81" s="313"/>
      <c r="DA81" s="313"/>
      <c r="DB81" s="315"/>
      <c r="DC81" s="226" t="str">
        <f>$B81</f>
        <v>Mangrove Protection</v>
      </c>
      <c r="DD81" s="313"/>
      <c r="DE81" s="315"/>
      <c r="DF81" s="313"/>
      <c r="DG81" s="313"/>
      <c r="DH81" s="315"/>
      <c r="DI81" s="226" t="str">
        <f>$B81</f>
        <v>Mangrove Protection</v>
      </c>
      <c r="DJ81" s="313"/>
      <c r="DK81" s="315"/>
      <c r="DL81" s="313"/>
      <c r="DM81" s="313"/>
      <c r="DN81" s="315"/>
      <c r="DO81" s="226" t="str">
        <f>$B81</f>
        <v>Mangrove Protection</v>
      </c>
      <c r="DP81" s="313"/>
      <c r="DQ81" s="315"/>
      <c r="DR81" s="313"/>
      <c r="DS81" s="313"/>
      <c r="DT81" s="315"/>
      <c r="DU81" s="226" t="str">
        <f>$B81</f>
        <v>Mangrove Protection</v>
      </c>
      <c r="DV81" s="313"/>
      <c r="DW81" s="315"/>
      <c r="DX81" s="313"/>
      <c r="DY81" s="313"/>
      <c r="DZ81" s="315"/>
      <c r="EA81" s="176">
        <f t="shared" si="70"/>
        <v>0</v>
      </c>
      <c r="EB81" s="226" t="str">
        <f>$B81</f>
        <v>Mangrove Protection</v>
      </c>
      <c r="EC81" s="313"/>
      <c r="ED81" s="315"/>
      <c r="EE81" s="313"/>
      <c r="EF81" s="313"/>
      <c r="EG81" s="315"/>
      <c r="EH81" s="226" t="str">
        <f>$B81</f>
        <v>Mangrove Protection</v>
      </c>
      <c r="EI81" s="313"/>
      <c r="EJ81" s="315"/>
      <c r="EK81" s="313"/>
      <c r="EL81" s="313"/>
      <c r="EM81" s="315"/>
      <c r="EN81" s="226" t="str">
        <f>$B81</f>
        <v>Mangrove Protection</v>
      </c>
      <c r="EO81" s="313"/>
      <c r="EP81" s="315"/>
      <c r="EQ81" s="313"/>
      <c r="ER81" s="313"/>
      <c r="ES81" s="315"/>
      <c r="ET81" s="226" t="str">
        <f>$B81</f>
        <v>Mangrove Protection</v>
      </c>
      <c r="EU81" s="313"/>
      <c r="EV81" s="315"/>
      <c r="EW81" s="313"/>
      <c r="EX81" s="313"/>
      <c r="EY81" s="315"/>
      <c r="EZ81" s="226" t="str">
        <f>$B81</f>
        <v>Mangrove Protection</v>
      </c>
      <c r="FA81" s="313"/>
      <c r="FB81" s="315"/>
      <c r="FC81" s="313"/>
      <c r="FD81" s="313"/>
      <c r="FE81" s="315"/>
      <c r="FF81" s="226" t="str">
        <f>$B81</f>
        <v>Mangrove Protection</v>
      </c>
      <c r="FG81" s="313"/>
      <c r="FH81" s="315"/>
      <c r="FI81" s="313"/>
      <c r="FJ81" s="313"/>
      <c r="FK81" s="315"/>
      <c r="FL81" s="226" t="str">
        <f>$B81</f>
        <v>Mangrove Protection</v>
      </c>
      <c r="FM81" s="313"/>
      <c r="FN81" s="315"/>
      <c r="FO81" s="313"/>
      <c r="FP81" s="313"/>
      <c r="FQ81" s="315"/>
      <c r="FR81" s="176">
        <f t="shared" si="71"/>
        <v>0</v>
      </c>
      <c r="FS81" s="34"/>
      <c r="FT81" s="34"/>
      <c r="FU81" s="34"/>
      <c r="FV81" s="33"/>
      <c r="FW81" s="37"/>
    </row>
    <row r="82" spans="1:179" ht="12.6" customHeight="1">
      <c r="A82" s="809"/>
      <c r="B82" s="222" t="s">
        <v>79</v>
      </c>
      <c r="C82" s="230" t="str">
        <f t="shared" ref="C82:C107" si="73">$B82</f>
        <v>IP Forest Management</v>
      </c>
      <c r="D82" s="313">
        <f>'Discrete Solution'!D82</f>
        <v>1.7063547831146976E-2</v>
      </c>
      <c r="E82" s="54">
        <f>'Discrete Solution'!E82</f>
        <v>8.5866674001369283</v>
      </c>
      <c r="F82" s="313">
        <f>'Discrete Solution'!F82</f>
        <v>0.3118788806193612</v>
      </c>
      <c r="G82" s="55">
        <f>'Discrete Solution'!G82</f>
        <v>0.3289424284505082</v>
      </c>
      <c r="H82" s="56">
        <f>'Discrete Solution'!H82</f>
        <v>156.94275560426968</v>
      </c>
      <c r="I82" s="226" t="str">
        <f t="shared" ref="I82:I108" si="74">$B82</f>
        <v>IP Forest Management</v>
      </c>
      <c r="J82" s="313">
        <f>'Discrete Solution'!J82</f>
        <v>1.7063547831146976E-2</v>
      </c>
      <c r="K82" s="54">
        <f>'Discrete Solution'!K82</f>
        <v>2.2440608245904623</v>
      </c>
      <c r="L82" s="313">
        <f>'Discrete Solution'!L82</f>
        <v>0.3118788806193612</v>
      </c>
      <c r="M82" s="55">
        <f>'Discrete Solution'!M82</f>
        <v>0.3289424284505082</v>
      </c>
      <c r="N82" s="56">
        <f>'Discrete Solution'!N82</f>
        <v>41.015806615404777</v>
      </c>
      <c r="O82" s="226" t="str">
        <f t="shared" ref="O82:O108" si="75">$B82</f>
        <v>IP Forest Management</v>
      </c>
      <c r="P82" s="313">
        <f>'Discrete Solution'!P82</f>
        <v>1.7063547831146976E-2</v>
      </c>
      <c r="Q82" s="54">
        <f>'Discrete Solution'!Q82</f>
        <v>1.9130048073047081</v>
      </c>
      <c r="R82" s="313">
        <f>'Discrete Solution'!R82</f>
        <v>0.3118788806193612</v>
      </c>
      <c r="S82" s="55">
        <f>'Discrete Solution'!S82</f>
        <v>0.3289424284505082</v>
      </c>
      <c r="T82" s="56">
        <f>'Discrete Solution'!T82</f>
        <v>34.96493248799041</v>
      </c>
      <c r="U82" s="226" t="str">
        <f t="shared" ref="U82:U108" si="76">$B82</f>
        <v>IP Forest Management</v>
      </c>
      <c r="V82" s="313"/>
      <c r="W82" s="315"/>
      <c r="X82" s="313"/>
      <c r="Y82" s="313"/>
      <c r="Z82" s="315"/>
      <c r="AA82" s="226" t="str">
        <f t="shared" ref="AA82:AA108" si="77">$B82</f>
        <v>IP Forest Management</v>
      </c>
      <c r="AB82" s="313"/>
      <c r="AC82" s="315"/>
      <c r="AD82" s="313"/>
      <c r="AE82" s="313"/>
      <c r="AF82" s="315"/>
      <c r="AG82" s="226" t="str">
        <f t="shared" ref="AG82:AG108" si="78">$B82</f>
        <v>IP Forest Management</v>
      </c>
      <c r="AH82" s="313"/>
      <c r="AI82" s="315"/>
      <c r="AJ82" s="313"/>
      <c r="AK82" s="313"/>
      <c r="AL82" s="315"/>
      <c r="AM82" s="226" t="str">
        <f t="shared" ref="AM82:AM108" si="79">$B82</f>
        <v>IP Forest Management</v>
      </c>
      <c r="AN82" s="313"/>
      <c r="AO82" s="315"/>
      <c r="AP82" s="313"/>
      <c r="AQ82" s="313"/>
      <c r="AR82" s="315"/>
      <c r="AS82" s="176">
        <f t="shared" si="72"/>
        <v>245.66722773969698</v>
      </c>
      <c r="AT82" s="226" t="str">
        <f t="shared" ref="AT82:AT108" si="80">$B82</f>
        <v>IP Forest Management</v>
      </c>
      <c r="AU82" s="313"/>
      <c r="AV82" s="315"/>
      <c r="AW82" s="313"/>
      <c r="AX82" s="313"/>
      <c r="AY82" s="315"/>
      <c r="AZ82" s="226" t="str">
        <f t="shared" ref="AZ82:AZ108" si="81">$B82</f>
        <v>IP Forest Management</v>
      </c>
      <c r="BA82" s="313"/>
      <c r="BB82" s="315"/>
      <c r="BC82" s="313"/>
      <c r="BD82" s="313"/>
      <c r="BE82" s="315"/>
      <c r="BF82" s="226" t="str">
        <f t="shared" ref="BF82:BF108" si="82">$B82</f>
        <v>IP Forest Management</v>
      </c>
      <c r="BG82" s="313"/>
      <c r="BH82" s="315"/>
      <c r="BI82" s="313"/>
      <c r="BJ82" s="313"/>
      <c r="BK82" s="315"/>
      <c r="BL82" s="226" t="str">
        <f t="shared" ref="BL82:BL108" si="83">$B82</f>
        <v>IP Forest Management</v>
      </c>
      <c r="BM82" s="313"/>
      <c r="BN82" s="315"/>
      <c r="BO82" s="313"/>
      <c r="BP82" s="313"/>
      <c r="BQ82" s="315"/>
      <c r="BR82" s="226" t="str">
        <f t="shared" ref="BR82:BR108" si="84">$B82</f>
        <v>IP Forest Management</v>
      </c>
      <c r="BS82" s="313"/>
      <c r="BT82" s="315"/>
      <c r="BU82" s="313"/>
      <c r="BV82" s="313"/>
      <c r="BW82" s="315"/>
      <c r="BX82" s="226" t="str">
        <f t="shared" ref="BX82:BX108" si="85">$B82</f>
        <v>IP Forest Management</v>
      </c>
      <c r="BY82" s="313"/>
      <c r="BZ82" s="315"/>
      <c r="CA82" s="313"/>
      <c r="CB82" s="313"/>
      <c r="CC82" s="315"/>
      <c r="CD82" s="226" t="str">
        <f t="shared" ref="CD82:CD108" si="86">$B82</f>
        <v>IP Forest Management</v>
      </c>
      <c r="CE82" s="313"/>
      <c r="CF82" s="315"/>
      <c r="CG82" s="313"/>
      <c r="CH82" s="313"/>
      <c r="CI82" s="315"/>
      <c r="CJ82" s="176">
        <f t="shared" si="69"/>
        <v>0</v>
      </c>
      <c r="CK82" s="226" t="str">
        <f t="shared" ref="CK82:CK108" si="87">$B82</f>
        <v>IP Forest Management</v>
      </c>
      <c r="CL82" s="313"/>
      <c r="CM82" s="315"/>
      <c r="CN82" s="313"/>
      <c r="CO82" s="313"/>
      <c r="CP82" s="315"/>
      <c r="CQ82" s="226" t="str">
        <f t="shared" ref="CQ82:CQ108" si="88">$B82</f>
        <v>IP Forest Management</v>
      </c>
      <c r="CR82" s="313"/>
      <c r="CS82" s="315"/>
      <c r="CT82" s="313"/>
      <c r="CU82" s="313"/>
      <c r="CV82" s="315"/>
      <c r="CW82" s="226" t="str">
        <f t="shared" ref="CW82:CW108" si="89">$B82</f>
        <v>IP Forest Management</v>
      </c>
      <c r="CX82" s="313"/>
      <c r="CY82" s="315"/>
      <c r="CZ82" s="313"/>
      <c r="DA82" s="313"/>
      <c r="DB82" s="315"/>
      <c r="DC82" s="226" t="str">
        <f t="shared" ref="DC82:DC108" si="90">$B82</f>
        <v>IP Forest Management</v>
      </c>
      <c r="DD82" s="313"/>
      <c r="DE82" s="315"/>
      <c r="DF82" s="313"/>
      <c r="DG82" s="313"/>
      <c r="DH82" s="315"/>
      <c r="DI82" s="226" t="str">
        <f t="shared" ref="DI82:DI108" si="91">$B82</f>
        <v>IP Forest Management</v>
      </c>
      <c r="DJ82" s="313"/>
      <c r="DK82" s="315"/>
      <c r="DL82" s="313"/>
      <c r="DM82" s="313"/>
      <c r="DN82" s="315"/>
      <c r="DO82" s="226" t="str">
        <f t="shared" ref="DO82:DO108" si="92">$B82</f>
        <v>IP Forest Management</v>
      </c>
      <c r="DP82" s="313"/>
      <c r="DQ82" s="315"/>
      <c r="DR82" s="313"/>
      <c r="DS82" s="313"/>
      <c r="DT82" s="315"/>
      <c r="DU82" s="226" t="str">
        <f t="shared" ref="DU82:DU108" si="93">$B82</f>
        <v>IP Forest Management</v>
      </c>
      <c r="DV82" s="313"/>
      <c r="DW82" s="315"/>
      <c r="DX82" s="313"/>
      <c r="DY82" s="313"/>
      <c r="DZ82" s="315"/>
      <c r="EA82" s="176">
        <f t="shared" si="70"/>
        <v>0</v>
      </c>
      <c r="EB82" s="226" t="str">
        <f t="shared" ref="EB82:EB108" si="94">$B82</f>
        <v>IP Forest Management</v>
      </c>
      <c r="EC82" s="313"/>
      <c r="ED82" s="315"/>
      <c r="EE82" s="313"/>
      <c r="EF82" s="313"/>
      <c r="EG82" s="315"/>
      <c r="EH82" s="226" t="str">
        <f t="shared" ref="EH82:EH108" si="95">$B82</f>
        <v>IP Forest Management</v>
      </c>
      <c r="EI82" s="313"/>
      <c r="EJ82" s="315"/>
      <c r="EK82" s="313"/>
      <c r="EL82" s="313"/>
      <c r="EM82" s="315"/>
      <c r="EN82" s="226" t="str">
        <f t="shared" ref="EN82:EN108" si="96">$B82</f>
        <v>IP Forest Management</v>
      </c>
      <c r="EO82" s="313"/>
      <c r="EP82" s="315"/>
      <c r="EQ82" s="313"/>
      <c r="ER82" s="313"/>
      <c r="ES82" s="315"/>
      <c r="ET82" s="226" t="str">
        <f t="shared" ref="ET82:ET108" si="97">$B82</f>
        <v>IP Forest Management</v>
      </c>
      <c r="EU82" s="313"/>
      <c r="EV82" s="315"/>
      <c r="EW82" s="313"/>
      <c r="EX82" s="313"/>
      <c r="EY82" s="315"/>
      <c r="EZ82" s="226" t="str">
        <f t="shared" ref="EZ82:EZ108" si="98">$B82</f>
        <v>IP Forest Management</v>
      </c>
      <c r="FA82" s="313"/>
      <c r="FB82" s="315"/>
      <c r="FC82" s="313"/>
      <c r="FD82" s="313"/>
      <c r="FE82" s="315"/>
      <c r="FF82" s="226" t="str">
        <f t="shared" ref="FF82:FF108" si="99">$B82</f>
        <v>IP Forest Management</v>
      </c>
      <c r="FG82" s="313"/>
      <c r="FH82" s="315"/>
      <c r="FI82" s="313"/>
      <c r="FJ82" s="313"/>
      <c r="FK82" s="315"/>
      <c r="FL82" s="226" t="str">
        <f t="shared" ref="FL82:FL108" si="100">$B82</f>
        <v>IP Forest Management</v>
      </c>
      <c r="FM82" s="313"/>
      <c r="FN82" s="315"/>
      <c r="FO82" s="313"/>
      <c r="FP82" s="313"/>
      <c r="FQ82" s="315"/>
      <c r="FR82" s="176">
        <f t="shared" si="71"/>
        <v>0</v>
      </c>
      <c r="FS82" s="34"/>
      <c r="FT82" s="34"/>
      <c r="FU82" s="34"/>
      <c r="FV82" s="33"/>
      <c r="FW82" s="37"/>
    </row>
    <row r="83" spans="1:179" ht="12.6" customHeight="1">
      <c r="A83" s="810" t="s">
        <v>676</v>
      </c>
      <c r="B83" s="222" t="s">
        <v>80</v>
      </c>
      <c r="C83" s="229" t="str">
        <f t="shared" si="73"/>
        <v>Forest Protection</v>
      </c>
      <c r="D83" s="313">
        <f>'Discrete Solution'!D83</f>
        <v>3.7983786112786987E-2</v>
      </c>
      <c r="E83" s="54">
        <f>'Discrete Solution'!E83</f>
        <v>19.114087010269682</v>
      </c>
      <c r="F83" s="313">
        <v>0</v>
      </c>
      <c r="G83" s="55">
        <f>'Discrete Solution'!G83</f>
        <v>0.3601973042294761</v>
      </c>
      <c r="H83" s="56">
        <f>'Discrete Solution'!H83</f>
        <v>162.14332091276646</v>
      </c>
      <c r="I83" s="226" t="str">
        <f t="shared" si="74"/>
        <v>Forest Protection</v>
      </c>
      <c r="J83" s="313">
        <f>'Discrete Solution'!J83</f>
        <v>3.7983786112786987E-2</v>
      </c>
      <c r="K83" s="54">
        <f>'Discrete Solution'!K83</f>
        <v>4.9953226157188313</v>
      </c>
      <c r="L83" s="313">
        <v>0</v>
      </c>
      <c r="M83" s="55">
        <f>'Discrete Solution'!M83</f>
        <v>0.3601973042294761</v>
      </c>
      <c r="N83" s="56">
        <f>'Discrete Solution'!N83</f>
        <v>42.37493517258352</v>
      </c>
      <c r="O83" s="226" t="str">
        <f t="shared" si="75"/>
        <v>Forest Protection</v>
      </c>
      <c r="P83" s="313">
        <f>'Discrete Solution'!P83</f>
        <v>3.7983786112786987E-2</v>
      </c>
      <c r="Q83" s="54">
        <f>'Discrete Solution'!Q83</f>
        <v>4.2583855451654369</v>
      </c>
      <c r="R83" s="313">
        <v>0</v>
      </c>
      <c r="S83" s="55">
        <f>'Discrete Solution'!S83</f>
        <v>0.3601973042294761</v>
      </c>
      <c r="T83" s="56">
        <f>'Discrete Solution'!T83</f>
        <v>36.12355503294863</v>
      </c>
      <c r="U83" s="226" t="str">
        <f t="shared" si="76"/>
        <v>Forest Protection</v>
      </c>
      <c r="V83" s="313"/>
      <c r="W83" s="315"/>
      <c r="X83" s="313"/>
      <c r="Y83" s="313"/>
      <c r="Z83" s="315"/>
      <c r="AA83" s="226" t="str">
        <f t="shared" si="77"/>
        <v>Forest Protection</v>
      </c>
      <c r="AB83" s="313"/>
      <c r="AC83" s="315"/>
      <c r="AD83" s="313"/>
      <c r="AE83" s="313"/>
      <c r="AF83" s="315"/>
      <c r="AG83" s="226" t="str">
        <f t="shared" si="78"/>
        <v>Forest Protection</v>
      </c>
      <c r="AH83" s="313"/>
      <c r="AI83" s="315"/>
      <c r="AJ83" s="313"/>
      <c r="AK83" s="313"/>
      <c r="AL83" s="315"/>
      <c r="AM83" s="226" t="str">
        <f t="shared" si="79"/>
        <v>Forest Protection</v>
      </c>
      <c r="AN83" s="313"/>
      <c r="AO83" s="315"/>
      <c r="AP83" s="313"/>
      <c r="AQ83" s="313"/>
      <c r="AR83" s="315"/>
      <c r="AS83" s="176">
        <f t="shared" si="72"/>
        <v>269.00960628945256</v>
      </c>
      <c r="AT83" s="226" t="str">
        <f t="shared" si="80"/>
        <v>Forest Protection</v>
      </c>
      <c r="AU83" s="313"/>
      <c r="AV83" s="315"/>
      <c r="AW83" s="313"/>
      <c r="AX83" s="313"/>
      <c r="AY83" s="315"/>
      <c r="AZ83" s="226" t="str">
        <f t="shared" si="81"/>
        <v>Forest Protection</v>
      </c>
      <c r="BA83" s="313"/>
      <c r="BB83" s="315"/>
      <c r="BC83" s="313"/>
      <c r="BD83" s="313"/>
      <c r="BE83" s="315"/>
      <c r="BF83" s="226" t="str">
        <f t="shared" si="82"/>
        <v>Forest Protection</v>
      </c>
      <c r="BG83" s="313"/>
      <c r="BH83" s="315"/>
      <c r="BI83" s="313"/>
      <c r="BJ83" s="313"/>
      <c r="BK83" s="315"/>
      <c r="BL83" s="226" t="str">
        <f t="shared" si="83"/>
        <v>Forest Protection</v>
      </c>
      <c r="BM83" s="313"/>
      <c r="BN83" s="315"/>
      <c r="BO83" s="313"/>
      <c r="BP83" s="313"/>
      <c r="BQ83" s="315"/>
      <c r="BR83" s="226" t="str">
        <f t="shared" si="84"/>
        <v>Forest Protection</v>
      </c>
      <c r="BS83" s="313"/>
      <c r="BT83" s="315"/>
      <c r="BU83" s="313"/>
      <c r="BV83" s="313"/>
      <c r="BW83" s="315"/>
      <c r="BX83" s="226" t="str">
        <f t="shared" si="85"/>
        <v>Forest Protection</v>
      </c>
      <c r="BY83" s="313"/>
      <c r="BZ83" s="315"/>
      <c r="CA83" s="313"/>
      <c r="CB83" s="313"/>
      <c r="CC83" s="315"/>
      <c r="CD83" s="226" t="str">
        <f t="shared" si="86"/>
        <v>Forest Protection</v>
      </c>
      <c r="CE83" s="313"/>
      <c r="CF83" s="315"/>
      <c r="CG83" s="313"/>
      <c r="CH83" s="313"/>
      <c r="CI83" s="315"/>
      <c r="CJ83" s="176">
        <f t="shared" si="69"/>
        <v>0</v>
      </c>
      <c r="CK83" s="226" t="str">
        <f t="shared" si="87"/>
        <v>Forest Protection</v>
      </c>
      <c r="CL83" s="313"/>
      <c r="CM83" s="315"/>
      <c r="CN83" s="313"/>
      <c r="CO83" s="313"/>
      <c r="CP83" s="315"/>
      <c r="CQ83" s="226" t="str">
        <f t="shared" si="88"/>
        <v>Forest Protection</v>
      </c>
      <c r="CR83" s="313"/>
      <c r="CS83" s="315"/>
      <c r="CT83" s="313"/>
      <c r="CU83" s="313"/>
      <c r="CV83" s="315"/>
      <c r="CW83" s="226" t="str">
        <f t="shared" si="89"/>
        <v>Forest Protection</v>
      </c>
      <c r="CX83" s="313"/>
      <c r="CY83" s="315"/>
      <c r="CZ83" s="313"/>
      <c r="DA83" s="313"/>
      <c r="DB83" s="315"/>
      <c r="DC83" s="226" t="str">
        <f t="shared" si="90"/>
        <v>Forest Protection</v>
      </c>
      <c r="DD83" s="313"/>
      <c r="DE83" s="315"/>
      <c r="DF83" s="313"/>
      <c r="DG83" s="313"/>
      <c r="DH83" s="315"/>
      <c r="DI83" s="226" t="str">
        <f t="shared" si="91"/>
        <v>Forest Protection</v>
      </c>
      <c r="DJ83" s="313"/>
      <c r="DK83" s="315"/>
      <c r="DL83" s="313"/>
      <c r="DM83" s="313"/>
      <c r="DN83" s="315"/>
      <c r="DO83" s="226" t="str">
        <f t="shared" si="92"/>
        <v>Forest Protection</v>
      </c>
      <c r="DP83" s="313"/>
      <c r="DQ83" s="315"/>
      <c r="DR83" s="313"/>
      <c r="DS83" s="313"/>
      <c r="DT83" s="315"/>
      <c r="DU83" s="226" t="str">
        <f t="shared" si="93"/>
        <v>Forest Protection</v>
      </c>
      <c r="DV83" s="313"/>
      <c r="DW83" s="315"/>
      <c r="DX83" s="313"/>
      <c r="DY83" s="313"/>
      <c r="DZ83" s="315"/>
      <c r="EA83" s="176">
        <f t="shared" si="70"/>
        <v>0</v>
      </c>
      <c r="EB83" s="226" t="str">
        <f t="shared" si="94"/>
        <v>Forest Protection</v>
      </c>
      <c r="EC83" s="313"/>
      <c r="ED83" s="315"/>
      <c r="EE83" s="313"/>
      <c r="EF83" s="313"/>
      <c r="EG83" s="315"/>
      <c r="EH83" s="226" t="str">
        <f t="shared" si="95"/>
        <v>Forest Protection</v>
      </c>
      <c r="EI83" s="313"/>
      <c r="EJ83" s="315"/>
      <c r="EK83" s="313"/>
      <c r="EL83" s="313"/>
      <c r="EM83" s="315"/>
      <c r="EN83" s="226" t="str">
        <f t="shared" si="96"/>
        <v>Forest Protection</v>
      </c>
      <c r="EO83" s="313"/>
      <c r="EP83" s="315"/>
      <c r="EQ83" s="313"/>
      <c r="ER83" s="313"/>
      <c r="ES83" s="315"/>
      <c r="ET83" s="226" t="str">
        <f t="shared" si="97"/>
        <v>Forest Protection</v>
      </c>
      <c r="EU83" s="313"/>
      <c r="EV83" s="315"/>
      <c r="EW83" s="313"/>
      <c r="EX83" s="313"/>
      <c r="EY83" s="315"/>
      <c r="EZ83" s="226" t="str">
        <f t="shared" si="98"/>
        <v>Forest Protection</v>
      </c>
      <c r="FA83" s="313"/>
      <c r="FB83" s="315"/>
      <c r="FC83" s="313"/>
      <c r="FD83" s="313"/>
      <c r="FE83" s="315"/>
      <c r="FF83" s="226" t="str">
        <f t="shared" si="99"/>
        <v>Forest Protection</v>
      </c>
      <c r="FG83" s="313"/>
      <c r="FH83" s="315"/>
      <c r="FI83" s="313"/>
      <c r="FJ83" s="313"/>
      <c r="FK83" s="315"/>
      <c r="FL83" s="226" t="str">
        <f t="shared" si="100"/>
        <v>Forest Protection</v>
      </c>
      <c r="FM83" s="313"/>
      <c r="FN83" s="315"/>
      <c r="FO83" s="313"/>
      <c r="FP83" s="313"/>
      <c r="FQ83" s="315"/>
      <c r="FR83" s="176">
        <f t="shared" si="71"/>
        <v>0</v>
      </c>
      <c r="FS83" s="32"/>
      <c r="FT83" s="34"/>
      <c r="FU83" s="34"/>
      <c r="FV83" s="35"/>
      <c r="FW83" s="36"/>
    </row>
    <row r="84" spans="1:179" ht="12.6" customHeight="1">
      <c r="A84" s="809"/>
      <c r="B84" s="195" t="s">
        <v>548</v>
      </c>
      <c r="C84" s="226" t="str">
        <f t="shared" si="73"/>
        <v>Sustainable Forest Management</v>
      </c>
      <c r="D84" s="313"/>
      <c r="E84" s="54"/>
      <c r="F84" s="313"/>
      <c r="G84" s="55"/>
      <c r="H84" s="56"/>
      <c r="I84" s="226" t="str">
        <f t="shared" si="74"/>
        <v>Sustainable Forest Management</v>
      </c>
      <c r="J84" s="313"/>
      <c r="K84" s="54"/>
      <c r="L84" s="313"/>
      <c r="M84" s="55"/>
      <c r="N84" s="56"/>
      <c r="O84" s="226" t="str">
        <f t="shared" si="75"/>
        <v>Sustainable Forest Management</v>
      </c>
      <c r="P84" s="313"/>
      <c r="Q84" s="54"/>
      <c r="R84" s="313"/>
      <c r="S84" s="55"/>
      <c r="T84" s="56"/>
      <c r="U84" s="226" t="str">
        <f t="shared" si="76"/>
        <v>Sustainable Forest Management</v>
      </c>
      <c r="V84" s="313"/>
      <c r="W84" s="315"/>
      <c r="X84" s="313"/>
      <c r="Y84" s="313"/>
      <c r="Z84" s="315"/>
      <c r="AA84" s="226" t="str">
        <f t="shared" si="77"/>
        <v>Sustainable Forest Management</v>
      </c>
      <c r="AB84" s="313"/>
      <c r="AC84" s="315"/>
      <c r="AD84" s="313"/>
      <c r="AE84" s="313"/>
      <c r="AF84" s="315"/>
      <c r="AG84" s="226" t="str">
        <f t="shared" si="78"/>
        <v>Sustainable Forest Management</v>
      </c>
      <c r="AH84" s="313"/>
      <c r="AI84" s="315"/>
      <c r="AJ84" s="313"/>
      <c r="AK84" s="313"/>
      <c r="AL84" s="315"/>
      <c r="AM84" s="226" t="str">
        <f t="shared" si="79"/>
        <v>Sustainable Forest Management</v>
      </c>
      <c r="AN84" s="313"/>
      <c r="AO84" s="315"/>
      <c r="AP84" s="313"/>
      <c r="AQ84" s="313"/>
      <c r="AR84" s="315"/>
      <c r="AS84" s="176">
        <f t="shared" si="72"/>
        <v>0</v>
      </c>
      <c r="AT84" s="226" t="str">
        <f t="shared" si="80"/>
        <v>Sustainable Forest Management</v>
      </c>
      <c r="AU84" s="313"/>
      <c r="AV84" s="315"/>
      <c r="AW84" s="313"/>
      <c r="AX84" s="313"/>
      <c r="AY84" s="315"/>
      <c r="AZ84" s="226" t="str">
        <f t="shared" si="81"/>
        <v>Sustainable Forest Management</v>
      </c>
      <c r="BA84" s="313"/>
      <c r="BB84" s="315"/>
      <c r="BC84" s="313"/>
      <c r="BD84" s="313"/>
      <c r="BE84" s="315"/>
      <c r="BF84" s="226" t="str">
        <f t="shared" si="82"/>
        <v>Sustainable Forest Management</v>
      </c>
      <c r="BG84" s="313"/>
      <c r="BH84" s="315"/>
      <c r="BI84" s="313"/>
      <c r="BJ84" s="313"/>
      <c r="BK84" s="315"/>
      <c r="BL84" s="226" t="str">
        <f t="shared" si="83"/>
        <v>Sustainable Forest Management</v>
      </c>
      <c r="BM84" s="313"/>
      <c r="BN84" s="315"/>
      <c r="BO84" s="313"/>
      <c r="BP84" s="313"/>
      <c r="BQ84" s="315"/>
      <c r="BR84" s="226" t="str">
        <f t="shared" si="84"/>
        <v>Sustainable Forest Management</v>
      </c>
      <c r="BS84" s="313"/>
      <c r="BT84" s="315"/>
      <c r="BU84" s="313"/>
      <c r="BV84" s="313"/>
      <c r="BW84" s="315"/>
      <c r="BX84" s="226" t="str">
        <f t="shared" si="85"/>
        <v>Sustainable Forest Management</v>
      </c>
      <c r="BY84" s="313"/>
      <c r="BZ84" s="315"/>
      <c r="CA84" s="313"/>
      <c r="CB84" s="313"/>
      <c r="CC84" s="315"/>
      <c r="CD84" s="226" t="str">
        <f t="shared" si="86"/>
        <v>Sustainable Forest Management</v>
      </c>
      <c r="CE84" s="313"/>
      <c r="CF84" s="315"/>
      <c r="CG84" s="313"/>
      <c r="CH84" s="313"/>
      <c r="CI84" s="315"/>
      <c r="CJ84" s="176">
        <f t="shared" si="69"/>
        <v>0</v>
      </c>
      <c r="CK84" s="226" t="str">
        <f t="shared" si="87"/>
        <v>Sustainable Forest Management</v>
      </c>
      <c r="CL84" s="313"/>
      <c r="CM84" s="315"/>
      <c r="CN84" s="313"/>
      <c r="CO84" s="313"/>
      <c r="CP84" s="315"/>
      <c r="CQ84" s="226" t="str">
        <f t="shared" si="88"/>
        <v>Sustainable Forest Management</v>
      </c>
      <c r="CR84" s="313"/>
      <c r="CS84" s="315"/>
      <c r="CT84" s="313"/>
      <c r="CU84" s="313"/>
      <c r="CV84" s="315"/>
      <c r="CW84" s="226" t="str">
        <f t="shared" si="89"/>
        <v>Sustainable Forest Management</v>
      </c>
      <c r="CX84" s="313"/>
      <c r="CY84" s="315"/>
      <c r="CZ84" s="313"/>
      <c r="DA84" s="313"/>
      <c r="DB84" s="315"/>
      <c r="DC84" s="226" t="str">
        <f t="shared" si="90"/>
        <v>Sustainable Forest Management</v>
      </c>
      <c r="DD84" s="313"/>
      <c r="DE84" s="315"/>
      <c r="DF84" s="313"/>
      <c r="DG84" s="313"/>
      <c r="DH84" s="315"/>
      <c r="DI84" s="226" t="str">
        <f t="shared" si="91"/>
        <v>Sustainable Forest Management</v>
      </c>
      <c r="DJ84" s="313"/>
      <c r="DK84" s="315"/>
      <c r="DL84" s="313"/>
      <c r="DM84" s="313"/>
      <c r="DN84" s="315"/>
      <c r="DO84" s="226" t="str">
        <f t="shared" si="92"/>
        <v>Sustainable Forest Management</v>
      </c>
      <c r="DP84" s="313"/>
      <c r="DQ84" s="315"/>
      <c r="DR84" s="313"/>
      <c r="DS84" s="313"/>
      <c r="DT84" s="315"/>
      <c r="DU84" s="226" t="str">
        <f t="shared" si="93"/>
        <v>Sustainable Forest Management</v>
      </c>
      <c r="DV84" s="313"/>
      <c r="DW84" s="315"/>
      <c r="DX84" s="313"/>
      <c r="DY84" s="313"/>
      <c r="DZ84" s="315"/>
      <c r="EA84" s="176">
        <f t="shared" si="70"/>
        <v>0</v>
      </c>
      <c r="EB84" s="226" t="str">
        <f t="shared" si="94"/>
        <v>Sustainable Forest Management</v>
      </c>
      <c r="EC84" s="313"/>
      <c r="ED84" s="315"/>
      <c r="EE84" s="313"/>
      <c r="EF84" s="313"/>
      <c r="EG84" s="315"/>
      <c r="EH84" s="226" t="str">
        <f t="shared" si="95"/>
        <v>Sustainable Forest Management</v>
      </c>
      <c r="EI84" s="313"/>
      <c r="EJ84" s="315"/>
      <c r="EK84" s="313"/>
      <c r="EL84" s="313"/>
      <c r="EM84" s="315"/>
      <c r="EN84" s="226" t="str">
        <f t="shared" si="96"/>
        <v>Sustainable Forest Management</v>
      </c>
      <c r="EO84" s="313"/>
      <c r="EP84" s="315"/>
      <c r="EQ84" s="313"/>
      <c r="ER84" s="313"/>
      <c r="ES84" s="315"/>
      <c r="ET84" s="226" t="str">
        <f t="shared" si="97"/>
        <v>Sustainable Forest Management</v>
      </c>
      <c r="EU84" s="313"/>
      <c r="EV84" s="315"/>
      <c r="EW84" s="313"/>
      <c r="EX84" s="313"/>
      <c r="EY84" s="315"/>
      <c r="EZ84" s="226" t="str">
        <f t="shared" si="98"/>
        <v>Sustainable Forest Management</v>
      </c>
      <c r="FA84" s="313"/>
      <c r="FB84" s="315"/>
      <c r="FC84" s="313"/>
      <c r="FD84" s="313"/>
      <c r="FE84" s="315"/>
      <c r="FF84" s="226" t="str">
        <f t="shared" si="99"/>
        <v>Sustainable Forest Management</v>
      </c>
      <c r="FG84" s="313"/>
      <c r="FH84" s="315"/>
      <c r="FI84" s="313"/>
      <c r="FJ84" s="313"/>
      <c r="FK84" s="315"/>
      <c r="FL84" s="226" t="str">
        <f t="shared" si="100"/>
        <v>Sustainable Forest Management</v>
      </c>
      <c r="FM84" s="313"/>
      <c r="FN84" s="315"/>
      <c r="FO84" s="313"/>
      <c r="FP84" s="313"/>
      <c r="FQ84" s="315"/>
      <c r="FR84" s="176">
        <f t="shared" si="71"/>
        <v>0</v>
      </c>
      <c r="FS84" s="34"/>
      <c r="FT84" s="34"/>
      <c r="FU84" s="34"/>
      <c r="FV84" s="33"/>
      <c r="FW84" s="37"/>
    </row>
    <row r="85" spans="1:179" ht="12.6" customHeight="1">
      <c r="A85" s="809"/>
      <c r="B85" s="195" t="s">
        <v>544</v>
      </c>
      <c r="C85" s="226" t="str">
        <f t="shared" si="73"/>
        <v>Peatland Restoration</v>
      </c>
      <c r="D85" s="313"/>
      <c r="E85" s="54"/>
      <c r="F85" s="313"/>
      <c r="G85" s="55"/>
      <c r="H85" s="56"/>
      <c r="I85" s="226" t="str">
        <f t="shared" si="74"/>
        <v>Peatland Restoration</v>
      </c>
      <c r="J85" s="313"/>
      <c r="K85" s="54"/>
      <c r="L85" s="313"/>
      <c r="M85" s="55"/>
      <c r="N85" s="56"/>
      <c r="O85" s="226" t="str">
        <f t="shared" si="75"/>
        <v>Peatland Restoration</v>
      </c>
      <c r="P85" s="313"/>
      <c r="Q85" s="54"/>
      <c r="R85" s="313"/>
      <c r="S85" s="55"/>
      <c r="T85" s="56"/>
      <c r="U85" s="226" t="str">
        <f t="shared" si="76"/>
        <v>Peatland Restoration</v>
      </c>
      <c r="V85" s="313">
        <f>'Discrete Solution'!V85</f>
        <v>0</v>
      </c>
      <c r="W85" s="315">
        <f>'Discrete Solution'!W85</f>
        <v>0</v>
      </c>
      <c r="X85" s="313">
        <f>'Discrete Solution'!X85</f>
        <v>4.8543131188932075E-2</v>
      </c>
      <c r="Y85" s="313">
        <f>'Discrete Solution'!Y85</f>
        <v>4.8543131188932075E-2</v>
      </c>
      <c r="Z85" s="315">
        <f>'Discrete Solution'!Z85</f>
        <v>2.0873426509706756</v>
      </c>
      <c r="AA85" s="226" t="str">
        <f t="shared" si="77"/>
        <v>Peatland Restoration</v>
      </c>
      <c r="AB85" s="313">
        <f>'Discrete Solution'!AB85</f>
        <v>0</v>
      </c>
      <c r="AC85" s="315">
        <f>'Discrete Solution'!AC85</f>
        <v>0</v>
      </c>
      <c r="AD85" s="313">
        <f>'Discrete Solution'!AD85</f>
        <v>4.8543131188932075E-2</v>
      </c>
      <c r="AE85" s="313">
        <f>'Discrete Solution'!AE85</f>
        <v>4.8543131188932075E-2</v>
      </c>
      <c r="AF85" s="315">
        <f>'Discrete Solution'!AF85</f>
        <v>23.611741287684623</v>
      </c>
      <c r="AG85" s="226" t="str">
        <f t="shared" si="78"/>
        <v>Peatland Restoration</v>
      </c>
      <c r="AH85" s="313">
        <f>'Discrete Solution'!AH85</f>
        <v>0</v>
      </c>
      <c r="AI85" s="315">
        <f>'Discrete Solution'!AI85</f>
        <v>0</v>
      </c>
      <c r="AJ85" s="313">
        <f>'Discrete Solution'!AJ85</f>
        <v>4.8543131188932075E-2</v>
      </c>
      <c r="AK85" s="313">
        <f>'Discrete Solution'!AK85</f>
        <v>4.8543131188932075E-2</v>
      </c>
      <c r="AL85" s="315">
        <f>'Discrete Solution'!AL85</f>
        <v>5.3531366069011934</v>
      </c>
      <c r="AM85" s="226" t="str">
        <f t="shared" si="79"/>
        <v>Peatland Restoration</v>
      </c>
      <c r="AN85" s="313">
        <f>'Discrete Solution'!AN85</f>
        <v>0</v>
      </c>
      <c r="AO85" s="315">
        <f>'Discrete Solution'!AO85</f>
        <v>0</v>
      </c>
      <c r="AP85" s="313">
        <f>'Discrete Solution'!AP85</f>
        <v>4.8543131188932075E-2</v>
      </c>
      <c r="AQ85" s="313">
        <f>'Discrete Solution'!AQ85</f>
        <v>4.8543131188932075E-2</v>
      </c>
      <c r="AR85" s="315">
        <f>'Discrete Solution'!AR85</f>
        <v>1.6943754701368023</v>
      </c>
      <c r="AS85" s="176">
        <f t="shared" si="72"/>
        <v>32.746596015693299</v>
      </c>
      <c r="AT85" s="226" t="str">
        <f t="shared" si="80"/>
        <v>Peatland Restoration</v>
      </c>
      <c r="AU85" s="313"/>
      <c r="AV85" s="315"/>
      <c r="AW85" s="313"/>
      <c r="AX85" s="313"/>
      <c r="AY85" s="315"/>
      <c r="AZ85" s="226" t="str">
        <f t="shared" si="81"/>
        <v>Peatland Restoration</v>
      </c>
      <c r="BA85" s="313"/>
      <c r="BB85" s="315"/>
      <c r="BC85" s="313"/>
      <c r="BD85" s="313"/>
      <c r="BE85" s="315"/>
      <c r="BF85" s="226" t="str">
        <f t="shared" si="82"/>
        <v>Peatland Restoration</v>
      </c>
      <c r="BG85" s="313"/>
      <c r="BH85" s="315"/>
      <c r="BI85" s="313"/>
      <c r="BJ85" s="313"/>
      <c r="BK85" s="315"/>
      <c r="BL85" s="226" t="str">
        <f t="shared" si="83"/>
        <v>Peatland Restoration</v>
      </c>
      <c r="BM85" s="313"/>
      <c r="BN85" s="315"/>
      <c r="BO85" s="313"/>
      <c r="BP85" s="313"/>
      <c r="BQ85" s="315"/>
      <c r="BR85" s="226" t="str">
        <f t="shared" si="84"/>
        <v>Peatland Restoration</v>
      </c>
      <c r="BS85" s="313"/>
      <c r="BT85" s="315"/>
      <c r="BU85" s="313"/>
      <c r="BV85" s="313"/>
      <c r="BW85" s="315"/>
      <c r="BX85" s="226" t="str">
        <f t="shared" si="85"/>
        <v>Peatland Restoration</v>
      </c>
      <c r="BY85" s="313"/>
      <c r="BZ85" s="315"/>
      <c r="CA85" s="313"/>
      <c r="CB85" s="313"/>
      <c r="CC85" s="315"/>
      <c r="CD85" s="226" t="str">
        <f t="shared" si="86"/>
        <v>Peatland Restoration</v>
      </c>
      <c r="CE85" s="313"/>
      <c r="CF85" s="315"/>
      <c r="CG85" s="313"/>
      <c r="CH85" s="313"/>
      <c r="CI85" s="315"/>
      <c r="CJ85" s="176">
        <f t="shared" si="69"/>
        <v>0</v>
      </c>
      <c r="CK85" s="226" t="str">
        <f t="shared" si="87"/>
        <v>Peatland Restoration</v>
      </c>
      <c r="CL85" s="313"/>
      <c r="CM85" s="315"/>
      <c r="CN85" s="313"/>
      <c r="CO85" s="313"/>
      <c r="CP85" s="315"/>
      <c r="CQ85" s="226" t="str">
        <f t="shared" si="88"/>
        <v>Peatland Restoration</v>
      </c>
      <c r="CR85" s="313"/>
      <c r="CS85" s="315"/>
      <c r="CT85" s="313"/>
      <c r="CU85" s="313"/>
      <c r="CV85" s="315"/>
      <c r="CW85" s="226" t="str">
        <f t="shared" si="89"/>
        <v>Peatland Restoration</v>
      </c>
      <c r="CX85" s="313"/>
      <c r="CY85" s="315"/>
      <c r="CZ85" s="313"/>
      <c r="DA85" s="313"/>
      <c r="DB85" s="315"/>
      <c r="DC85" s="226" t="str">
        <f t="shared" si="90"/>
        <v>Peatland Restoration</v>
      </c>
      <c r="DD85" s="313"/>
      <c r="DE85" s="315"/>
      <c r="DF85" s="313"/>
      <c r="DG85" s="313"/>
      <c r="DH85" s="315"/>
      <c r="DI85" s="226" t="str">
        <f t="shared" si="91"/>
        <v>Peatland Restoration</v>
      </c>
      <c r="DJ85" s="313"/>
      <c r="DK85" s="315"/>
      <c r="DL85" s="313"/>
      <c r="DM85" s="313"/>
      <c r="DN85" s="315"/>
      <c r="DO85" s="226" t="str">
        <f t="shared" si="92"/>
        <v>Peatland Restoration</v>
      </c>
      <c r="DP85" s="313"/>
      <c r="DQ85" s="315"/>
      <c r="DR85" s="313"/>
      <c r="DS85" s="313"/>
      <c r="DT85" s="315"/>
      <c r="DU85" s="226" t="str">
        <f t="shared" si="93"/>
        <v>Peatland Restoration</v>
      </c>
      <c r="DV85" s="313"/>
      <c r="DW85" s="315"/>
      <c r="DX85" s="313"/>
      <c r="DY85" s="313"/>
      <c r="DZ85" s="315"/>
      <c r="EA85" s="176">
        <f t="shared" si="70"/>
        <v>0</v>
      </c>
      <c r="EB85" s="226" t="str">
        <f t="shared" si="94"/>
        <v>Peatland Restoration</v>
      </c>
      <c r="EC85" s="313"/>
      <c r="ED85" s="315"/>
      <c r="EE85" s="313"/>
      <c r="EF85" s="313"/>
      <c r="EG85" s="315"/>
      <c r="EH85" s="226" t="str">
        <f t="shared" si="95"/>
        <v>Peatland Restoration</v>
      </c>
      <c r="EI85" s="313"/>
      <c r="EJ85" s="315"/>
      <c r="EK85" s="313"/>
      <c r="EL85" s="313"/>
      <c r="EM85" s="315"/>
      <c r="EN85" s="226" t="str">
        <f t="shared" si="96"/>
        <v>Peatland Restoration</v>
      </c>
      <c r="EO85" s="313"/>
      <c r="EP85" s="315"/>
      <c r="EQ85" s="313"/>
      <c r="ER85" s="313"/>
      <c r="ES85" s="315"/>
      <c r="ET85" s="226" t="str">
        <f t="shared" si="97"/>
        <v>Peatland Restoration</v>
      </c>
      <c r="EU85" s="313"/>
      <c r="EV85" s="315"/>
      <c r="EW85" s="313"/>
      <c r="EX85" s="313"/>
      <c r="EY85" s="315"/>
      <c r="EZ85" s="226" t="str">
        <f t="shared" si="98"/>
        <v>Peatland Restoration</v>
      </c>
      <c r="FA85" s="313"/>
      <c r="FB85" s="315"/>
      <c r="FC85" s="313"/>
      <c r="FD85" s="313"/>
      <c r="FE85" s="315"/>
      <c r="FF85" s="226" t="str">
        <f t="shared" si="99"/>
        <v>Peatland Restoration</v>
      </c>
      <c r="FG85" s="313"/>
      <c r="FH85" s="315"/>
      <c r="FI85" s="313"/>
      <c r="FJ85" s="313"/>
      <c r="FK85" s="315"/>
      <c r="FL85" s="226" t="str">
        <f t="shared" si="100"/>
        <v>Peatland Restoration</v>
      </c>
      <c r="FM85" s="313"/>
      <c r="FN85" s="315"/>
      <c r="FO85" s="313"/>
      <c r="FP85" s="313"/>
      <c r="FQ85" s="315"/>
      <c r="FR85" s="176">
        <f t="shared" si="71"/>
        <v>0</v>
      </c>
      <c r="FS85" s="34"/>
      <c r="FT85" s="34"/>
      <c r="FU85" s="34"/>
      <c r="FV85" s="33"/>
      <c r="FW85" s="37"/>
    </row>
    <row r="86" spans="1:179" ht="12.6" customHeight="1">
      <c r="A86" s="324"/>
      <c r="B86" s="195" t="s">
        <v>551</v>
      </c>
      <c r="C86" s="226" t="str">
        <f t="shared" si="73"/>
        <v>Mangrove Restoration</v>
      </c>
      <c r="D86" s="313"/>
      <c r="E86" s="54"/>
      <c r="F86" s="313"/>
      <c r="G86" s="55"/>
      <c r="H86" s="56"/>
      <c r="I86" s="226" t="str">
        <f t="shared" si="74"/>
        <v>Mangrove Restoration</v>
      </c>
      <c r="J86" s="313"/>
      <c r="K86" s="54"/>
      <c r="L86" s="313"/>
      <c r="M86" s="55"/>
      <c r="N86" s="56"/>
      <c r="O86" s="226" t="str">
        <f t="shared" si="75"/>
        <v>Mangrove Restoration</v>
      </c>
      <c r="P86" s="313"/>
      <c r="Q86" s="54"/>
      <c r="R86" s="313"/>
      <c r="S86" s="55"/>
      <c r="T86" s="56"/>
      <c r="U86" s="226" t="str">
        <f t="shared" si="76"/>
        <v>Mangrove Restoration</v>
      </c>
      <c r="V86" s="313">
        <f>'Discrete Solution'!V86</f>
        <v>0</v>
      </c>
      <c r="W86" s="315">
        <f>'Discrete Solution'!W86</f>
        <v>0</v>
      </c>
      <c r="X86" s="313">
        <f>'Discrete Solution'!X86</f>
        <v>4.1966150493297303E-4</v>
      </c>
      <c r="Y86" s="313">
        <f>'Discrete Solution'!Y86</f>
        <v>4.1966150493297303E-4</v>
      </c>
      <c r="Z86" s="315">
        <f>'Discrete Solution'!Z86</f>
        <v>1.8045341055726125E-2</v>
      </c>
      <c r="AA86" s="226" t="str">
        <f t="shared" si="77"/>
        <v>Mangrove Restoration</v>
      </c>
      <c r="AB86" s="313">
        <f>'Discrete Solution'!AB86</f>
        <v>0</v>
      </c>
      <c r="AC86" s="315">
        <f>'Discrete Solution'!AC86</f>
        <v>0</v>
      </c>
      <c r="AD86" s="313">
        <f>'Discrete Solution'!AD86</f>
        <v>4.1966150493297303E-4</v>
      </c>
      <c r="AE86" s="313">
        <f>'Discrete Solution'!AE86</f>
        <v>4.1966150493297303E-4</v>
      </c>
      <c r="AF86" s="315">
        <f>'Discrete Solution'!AF86</f>
        <v>0.20412648793320939</v>
      </c>
      <c r="AG86" s="226" t="str">
        <f t="shared" si="78"/>
        <v>Mangrove Restoration</v>
      </c>
      <c r="AH86" s="313">
        <f>'Discrete Solution'!AH86</f>
        <v>0</v>
      </c>
      <c r="AI86" s="315">
        <f>'Discrete Solution'!AI86</f>
        <v>0</v>
      </c>
      <c r="AJ86" s="313">
        <f>'Discrete Solution'!AJ86</f>
        <v>4.1966150493297303E-4</v>
      </c>
      <c r="AK86" s="313">
        <f>'Discrete Solution'!AK86</f>
        <v>4.1966150493297303E-4</v>
      </c>
      <c r="AL86" s="315">
        <f>'Discrete Solution'!AL86</f>
        <v>4.6278542597930954E-2</v>
      </c>
      <c r="AM86" s="226" t="str">
        <f t="shared" si="79"/>
        <v>Mangrove Restoration</v>
      </c>
      <c r="AN86" s="313">
        <f>'Discrete Solution'!AN86</f>
        <v>0</v>
      </c>
      <c r="AO86" s="315">
        <f>'Discrete Solution'!AO86</f>
        <v>0</v>
      </c>
      <c r="AP86" s="313">
        <f>'Discrete Solution'!AP86</f>
        <v>4.1966150493297303E-4</v>
      </c>
      <c r="AQ86" s="313">
        <f>'Discrete Solution'!AQ86</f>
        <v>4.1966150493297303E-4</v>
      </c>
      <c r="AR86" s="315">
        <f>'Discrete Solution'!AR86</f>
        <v>1.4648090106747134E-2</v>
      </c>
      <c r="AS86" s="176">
        <f t="shared" si="72"/>
        <v>0.28309846169361358</v>
      </c>
      <c r="AT86" s="226" t="str">
        <f t="shared" si="80"/>
        <v>Mangrove Restoration</v>
      </c>
      <c r="AU86" s="313"/>
      <c r="AV86" s="315"/>
      <c r="AW86" s="313"/>
      <c r="AX86" s="313"/>
      <c r="AY86" s="315"/>
      <c r="AZ86" s="226" t="str">
        <f t="shared" si="81"/>
        <v>Mangrove Restoration</v>
      </c>
      <c r="BA86" s="313"/>
      <c r="BB86" s="315"/>
      <c r="BC86" s="313"/>
      <c r="BD86" s="313"/>
      <c r="BE86" s="315"/>
      <c r="BF86" s="226" t="str">
        <f t="shared" si="82"/>
        <v>Mangrove Restoration</v>
      </c>
      <c r="BG86" s="313"/>
      <c r="BH86" s="315"/>
      <c r="BI86" s="313"/>
      <c r="BJ86" s="313"/>
      <c r="BK86" s="315"/>
      <c r="BL86" s="226" t="str">
        <f t="shared" si="83"/>
        <v>Mangrove Restoration</v>
      </c>
      <c r="BM86" s="313"/>
      <c r="BN86" s="315"/>
      <c r="BO86" s="313"/>
      <c r="BP86" s="313"/>
      <c r="BQ86" s="315"/>
      <c r="BR86" s="226" t="str">
        <f t="shared" si="84"/>
        <v>Mangrove Restoration</v>
      </c>
      <c r="BS86" s="313"/>
      <c r="BT86" s="315"/>
      <c r="BU86" s="313"/>
      <c r="BV86" s="313"/>
      <c r="BW86" s="315"/>
      <c r="BX86" s="226" t="str">
        <f t="shared" si="85"/>
        <v>Mangrove Restoration</v>
      </c>
      <c r="BY86" s="313"/>
      <c r="BZ86" s="315"/>
      <c r="CA86" s="313"/>
      <c r="CB86" s="313"/>
      <c r="CC86" s="315"/>
      <c r="CD86" s="226" t="str">
        <f t="shared" si="86"/>
        <v>Mangrove Restoration</v>
      </c>
      <c r="CE86" s="313"/>
      <c r="CF86" s="315"/>
      <c r="CG86" s="313"/>
      <c r="CH86" s="313"/>
      <c r="CI86" s="315"/>
      <c r="CJ86" s="176">
        <f t="shared" si="69"/>
        <v>0</v>
      </c>
      <c r="CK86" s="226" t="str">
        <f t="shared" si="87"/>
        <v>Mangrove Restoration</v>
      </c>
      <c r="CL86" s="313"/>
      <c r="CM86" s="315"/>
      <c r="CN86" s="313"/>
      <c r="CO86" s="313"/>
      <c r="CP86" s="315"/>
      <c r="CQ86" s="226" t="str">
        <f t="shared" si="88"/>
        <v>Mangrove Restoration</v>
      </c>
      <c r="CR86" s="313"/>
      <c r="CS86" s="315"/>
      <c r="CT86" s="313"/>
      <c r="CU86" s="313"/>
      <c r="CV86" s="315"/>
      <c r="CW86" s="226" t="str">
        <f t="shared" si="89"/>
        <v>Mangrove Restoration</v>
      </c>
      <c r="CX86" s="313"/>
      <c r="CY86" s="315"/>
      <c r="CZ86" s="313"/>
      <c r="DA86" s="313"/>
      <c r="DB86" s="315"/>
      <c r="DC86" s="226" t="str">
        <f t="shared" si="90"/>
        <v>Mangrove Restoration</v>
      </c>
      <c r="DD86" s="313"/>
      <c r="DE86" s="315"/>
      <c r="DF86" s="313"/>
      <c r="DG86" s="313"/>
      <c r="DH86" s="315"/>
      <c r="DI86" s="226" t="str">
        <f t="shared" si="91"/>
        <v>Mangrove Restoration</v>
      </c>
      <c r="DJ86" s="313"/>
      <c r="DK86" s="315"/>
      <c r="DL86" s="313"/>
      <c r="DM86" s="313"/>
      <c r="DN86" s="315"/>
      <c r="DO86" s="226" t="str">
        <f t="shared" si="92"/>
        <v>Mangrove Restoration</v>
      </c>
      <c r="DP86" s="313"/>
      <c r="DQ86" s="315"/>
      <c r="DR86" s="313"/>
      <c r="DS86" s="313"/>
      <c r="DT86" s="315"/>
      <c r="DU86" s="226" t="str">
        <f t="shared" si="93"/>
        <v>Mangrove Restoration</v>
      </c>
      <c r="DV86" s="313"/>
      <c r="DW86" s="315"/>
      <c r="DX86" s="313"/>
      <c r="DY86" s="313"/>
      <c r="DZ86" s="315"/>
      <c r="EA86" s="176">
        <f t="shared" si="70"/>
        <v>0</v>
      </c>
      <c r="EB86" s="226" t="str">
        <f t="shared" si="94"/>
        <v>Mangrove Restoration</v>
      </c>
      <c r="EC86" s="313"/>
      <c r="ED86" s="315"/>
      <c r="EE86" s="313"/>
      <c r="EF86" s="313"/>
      <c r="EG86" s="315"/>
      <c r="EH86" s="226" t="str">
        <f t="shared" si="95"/>
        <v>Mangrove Restoration</v>
      </c>
      <c r="EI86" s="313"/>
      <c r="EJ86" s="315"/>
      <c r="EK86" s="313"/>
      <c r="EL86" s="313"/>
      <c r="EM86" s="315"/>
      <c r="EN86" s="226" t="str">
        <f t="shared" si="96"/>
        <v>Mangrove Restoration</v>
      </c>
      <c r="EO86" s="313"/>
      <c r="EP86" s="315"/>
      <c r="EQ86" s="313"/>
      <c r="ER86" s="313"/>
      <c r="ES86" s="315"/>
      <c r="ET86" s="226" t="str">
        <f t="shared" si="97"/>
        <v>Mangrove Restoration</v>
      </c>
      <c r="EU86" s="313"/>
      <c r="EV86" s="315"/>
      <c r="EW86" s="313"/>
      <c r="EX86" s="313"/>
      <c r="EY86" s="315"/>
      <c r="EZ86" s="226" t="str">
        <f t="shared" si="98"/>
        <v>Mangrove Restoration</v>
      </c>
      <c r="FA86" s="313"/>
      <c r="FB86" s="315"/>
      <c r="FC86" s="313"/>
      <c r="FD86" s="313"/>
      <c r="FE86" s="315"/>
      <c r="FF86" s="226" t="str">
        <f t="shared" si="99"/>
        <v>Mangrove Restoration</v>
      </c>
      <c r="FG86" s="313"/>
      <c r="FH86" s="315"/>
      <c r="FI86" s="313"/>
      <c r="FJ86" s="313"/>
      <c r="FK86" s="315"/>
      <c r="FL86" s="226" t="str">
        <f t="shared" si="100"/>
        <v>Mangrove Restoration</v>
      </c>
      <c r="FM86" s="313"/>
      <c r="FN86" s="315"/>
      <c r="FO86" s="313"/>
      <c r="FP86" s="313"/>
      <c r="FQ86" s="315"/>
      <c r="FR86" s="176">
        <f t="shared" si="71"/>
        <v>0</v>
      </c>
      <c r="FS86" s="34"/>
      <c r="FT86" s="34"/>
      <c r="FU86" s="34"/>
      <c r="FV86" s="33"/>
      <c r="FW86" s="37"/>
    </row>
    <row r="87" spans="1:179" ht="12.6" customHeight="1">
      <c r="A87" s="324"/>
      <c r="B87" s="195" t="s">
        <v>91</v>
      </c>
      <c r="C87" s="226" t="str">
        <f t="shared" si="73"/>
        <v>Tropical Forest Restoration</v>
      </c>
      <c r="D87" s="313"/>
      <c r="E87" s="54"/>
      <c r="F87" s="313"/>
      <c r="G87" s="55"/>
      <c r="H87" s="56"/>
      <c r="I87" s="226" t="str">
        <f t="shared" si="74"/>
        <v>Tropical Forest Restoration</v>
      </c>
      <c r="J87" s="313"/>
      <c r="K87" s="54"/>
      <c r="L87" s="313"/>
      <c r="M87" s="55"/>
      <c r="N87" s="56"/>
      <c r="O87" s="226" t="str">
        <f t="shared" si="75"/>
        <v>Tropical Forest Restoration</v>
      </c>
      <c r="P87" s="313"/>
      <c r="Q87" s="54"/>
      <c r="R87" s="313"/>
      <c r="S87" s="55"/>
      <c r="T87" s="56"/>
      <c r="U87" s="226" t="str">
        <f t="shared" si="76"/>
        <v>Tropical Forest Restoration</v>
      </c>
      <c r="V87" s="313"/>
      <c r="W87" s="315"/>
      <c r="X87" s="313"/>
      <c r="Y87" s="313"/>
      <c r="Z87" s="315"/>
      <c r="AA87" s="226" t="str">
        <f t="shared" si="77"/>
        <v>Tropical Forest Restoration</v>
      </c>
      <c r="AB87" s="313"/>
      <c r="AC87" s="315"/>
      <c r="AD87" s="313"/>
      <c r="AE87" s="313"/>
      <c r="AF87" s="315"/>
      <c r="AG87" s="226" t="str">
        <f t="shared" si="78"/>
        <v>Tropical Forest Restoration</v>
      </c>
      <c r="AH87" s="313"/>
      <c r="AI87" s="315"/>
      <c r="AJ87" s="313"/>
      <c r="AK87" s="313"/>
      <c r="AL87" s="315"/>
      <c r="AM87" s="226" t="str">
        <f t="shared" si="79"/>
        <v>Tropical Forest Restoration</v>
      </c>
      <c r="AN87" s="313"/>
      <c r="AO87" s="315"/>
      <c r="AP87" s="313"/>
      <c r="AQ87" s="313"/>
      <c r="AR87" s="315"/>
      <c r="AS87" s="176">
        <f t="shared" si="72"/>
        <v>0</v>
      </c>
      <c r="AT87" s="226" t="str">
        <f t="shared" si="80"/>
        <v>Tropical Forest Restoration</v>
      </c>
      <c r="AU87" s="313"/>
      <c r="AV87" s="315"/>
      <c r="AW87" s="313"/>
      <c r="AX87" s="313"/>
      <c r="AY87" s="315"/>
      <c r="AZ87" s="226" t="str">
        <f t="shared" si="81"/>
        <v>Tropical Forest Restoration</v>
      </c>
      <c r="BA87" s="313"/>
      <c r="BB87" s="315"/>
      <c r="BC87" s="313"/>
      <c r="BD87" s="313"/>
      <c r="BE87" s="315"/>
      <c r="BF87" s="226" t="str">
        <f t="shared" si="82"/>
        <v>Tropical Forest Restoration</v>
      </c>
      <c r="BG87" s="313"/>
      <c r="BH87" s="315"/>
      <c r="BI87" s="313"/>
      <c r="BJ87" s="313"/>
      <c r="BK87" s="315"/>
      <c r="BL87" s="226" t="str">
        <f t="shared" si="83"/>
        <v>Tropical Forest Restoration</v>
      </c>
      <c r="BM87" s="313"/>
      <c r="BN87" s="315"/>
      <c r="BO87" s="313"/>
      <c r="BP87" s="313"/>
      <c r="BQ87" s="315"/>
      <c r="BR87" s="226" t="str">
        <f t="shared" si="84"/>
        <v>Tropical Forest Restoration</v>
      </c>
      <c r="BS87" s="313"/>
      <c r="BT87" s="315"/>
      <c r="BU87" s="313"/>
      <c r="BV87" s="313"/>
      <c r="BW87" s="315"/>
      <c r="BX87" s="226" t="str">
        <f t="shared" si="85"/>
        <v>Tropical Forest Restoration</v>
      </c>
      <c r="BY87" s="313"/>
      <c r="BZ87" s="315"/>
      <c r="CA87" s="313"/>
      <c r="CB87" s="313"/>
      <c r="CC87" s="315"/>
      <c r="CD87" s="226" t="str">
        <f t="shared" si="86"/>
        <v>Tropical Forest Restoration</v>
      </c>
      <c r="CE87" s="313"/>
      <c r="CF87" s="315"/>
      <c r="CG87" s="313"/>
      <c r="CH87" s="313"/>
      <c r="CI87" s="315"/>
      <c r="CJ87" s="176">
        <f t="shared" si="69"/>
        <v>0</v>
      </c>
      <c r="CK87" s="226" t="str">
        <f t="shared" si="87"/>
        <v>Tropical Forest Restoration</v>
      </c>
      <c r="CL87" s="313"/>
      <c r="CM87" s="315"/>
      <c r="CN87" s="313"/>
      <c r="CO87" s="313"/>
      <c r="CP87" s="315"/>
      <c r="CQ87" s="226" t="str">
        <f t="shared" si="88"/>
        <v>Tropical Forest Restoration</v>
      </c>
      <c r="CR87" s="313"/>
      <c r="CS87" s="315"/>
      <c r="CT87" s="313"/>
      <c r="CU87" s="313"/>
      <c r="CV87" s="315"/>
      <c r="CW87" s="226" t="str">
        <f t="shared" si="89"/>
        <v>Tropical Forest Restoration</v>
      </c>
      <c r="CX87" s="313"/>
      <c r="CY87" s="315"/>
      <c r="CZ87" s="313"/>
      <c r="DA87" s="313"/>
      <c r="DB87" s="315"/>
      <c r="DC87" s="226" t="str">
        <f t="shared" si="90"/>
        <v>Tropical Forest Restoration</v>
      </c>
      <c r="DD87" s="313"/>
      <c r="DE87" s="315"/>
      <c r="DF87" s="313"/>
      <c r="DG87" s="313"/>
      <c r="DH87" s="315"/>
      <c r="DI87" s="226" t="str">
        <f t="shared" si="91"/>
        <v>Tropical Forest Restoration</v>
      </c>
      <c r="DJ87" s="313"/>
      <c r="DK87" s="315"/>
      <c r="DL87" s="313"/>
      <c r="DM87" s="313"/>
      <c r="DN87" s="315"/>
      <c r="DO87" s="226" t="str">
        <f t="shared" si="92"/>
        <v>Tropical Forest Restoration</v>
      </c>
      <c r="DP87" s="313"/>
      <c r="DQ87" s="315"/>
      <c r="DR87" s="313"/>
      <c r="DS87" s="313"/>
      <c r="DT87" s="315"/>
      <c r="DU87" s="226" t="str">
        <f t="shared" si="93"/>
        <v>Tropical Forest Restoration</v>
      </c>
      <c r="DV87" s="313"/>
      <c r="DW87" s="315"/>
      <c r="DX87" s="313"/>
      <c r="DY87" s="313"/>
      <c r="DZ87" s="315"/>
      <c r="EA87" s="176">
        <f t="shared" si="70"/>
        <v>0</v>
      </c>
      <c r="EB87" s="226" t="str">
        <f t="shared" si="94"/>
        <v>Tropical Forest Restoration</v>
      </c>
      <c r="EC87" s="313"/>
      <c r="ED87" s="315"/>
      <c r="EE87" s="313"/>
      <c r="EF87" s="313"/>
      <c r="EG87" s="315"/>
      <c r="EH87" s="226" t="str">
        <f t="shared" si="95"/>
        <v>Tropical Forest Restoration</v>
      </c>
      <c r="EI87" s="313"/>
      <c r="EJ87" s="315"/>
      <c r="EK87" s="313"/>
      <c r="EL87" s="313"/>
      <c r="EM87" s="315"/>
      <c r="EN87" s="226" t="str">
        <f t="shared" si="96"/>
        <v>Tropical Forest Restoration</v>
      </c>
      <c r="EO87" s="313"/>
      <c r="EP87" s="315"/>
      <c r="EQ87" s="313"/>
      <c r="ER87" s="313"/>
      <c r="ES87" s="315"/>
      <c r="ET87" s="226" t="str">
        <f t="shared" si="97"/>
        <v>Tropical Forest Restoration</v>
      </c>
      <c r="EU87" s="313"/>
      <c r="EV87" s="315"/>
      <c r="EW87" s="313"/>
      <c r="EX87" s="313"/>
      <c r="EY87" s="315"/>
      <c r="EZ87" s="226" t="str">
        <f t="shared" si="98"/>
        <v>Tropical Forest Restoration</v>
      </c>
      <c r="FA87" s="313"/>
      <c r="FB87" s="315"/>
      <c r="FC87" s="313"/>
      <c r="FD87" s="313"/>
      <c r="FE87" s="315"/>
      <c r="FF87" s="226" t="str">
        <f t="shared" si="99"/>
        <v>Tropical Forest Restoration</v>
      </c>
      <c r="FG87" s="313"/>
      <c r="FH87" s="315"/>
      <c r="FI87" s="313"/>
      <c r="FJ87" s="313"/>
      <c r="FK87" s="315"/>
      <c r="FL87" s="226" t="str">
        <f t="shared" si="100"/>
        <v>Tropical Forest Restoration</v>
      </c>
      <c r="FM87" s="313"/>
      <c r="FN87" s="315"/>
      <c r="FO87" s="313"/>
      <c r="FP87" s="313"/>
      <c r="FQ87" s="315"/>
      <c r="FR87" s="176">
        <f t="shared" si="71"/>
        <v>0</v>
      </c>
      <c r="FS87" s="32"/>
      <c r="FT87" s="34"/>
      <c r="FU87" s="34"/>
      <c r="FV87" s="33"/>
      <c r="FW87" s="37"/>
    </row>
    <row r="88" spans="1:179" ht="12.6" customHeight="1">
      <c r="A88" s="324"/>
      <c r="B88" s="195" t="s">
        <v>92</v>
      </c>
      <c r="C88" s="226" t="str">
        <f t="shared" si="73"/>
        <v>Temperate Forest Restoration</v>
      </c>
      <c r="D88" s="291"/>
      <c r="E88" s="54"/>
      <c r="F88" s="54"/>
      <c r="G88" s="54"/>
      <c r="H88" s="56"/>
      <c r="I88" s="226" t="str">
        <f t="shared" si="74"/>
        <v>Temperate Forest Restoration</v>
      </c>
      <c r="J88" s="291"/>
      <c r="K88" s="54"/>
      <c r="L88" s="54"/>
      <c r="M88" s="54"/>
      <c r="N88" s="56"/>
      <c r="O88" s="226" t="str">
        <f t="shared" si="75"/>
        <v>Temperate Forest Restoration</v>
      </c>
      <c r="P88" s="291"/>
      <c r="Q88" s="54"/>
      <c r="R88" s="54"/>
      <c r="S88" s="54"/>
      <c r="T88" s="56"/>
      <c r="U88" s="226" t="str">
        <f t="shared" si="76"/>
        <v>Temperate Forest Restoration</v>
      </c>
      <c r="V88" s="313"/>
      <c r="W88" s="315"/>
      <c r="X88" s="313"/>
      <c r="Y88" s="313"/>
      <c r="Z88" s="315"/>
      <c r="AA88" s="226" t="str">
        <f t="shared" si="77"/>
        <v>Temperate Forest Restoration</v>
      </c>
      <c r="AB88" s="313"/>
      <c r="AC88" s="315"/>
      <c r="AD88" s="313"/>
      <c r="AE88" s="313"/>
      <c r="AF88" s="315"/>
      <c r="AG88" s="226" t="str">
        <f t="shared" si="78"/>
        <v>Temperate Forest Restoration</v>
      </c>
      <c r="AH88" s="313"/>
      <c r="AI88" s="315"/>
      <c r="AJ88" s="313"/>
      <c r="AK88" s="313"/>
      <c r="AL88" s="315"/>
      <c r="AM88" s="226" t="str">
        <f t="shared" si="79"/>
        <v>Temperate Forest Restoration</v>
      </c>
      <c r="AN88" s="313"/>
      <c r="AO88" s="315"/>
      <c r="AP88" s="313"/>
      <c r="AQ88" s="313"/>
      <c r="AR88" s="315"/>
      <c r="AS88" s="176">
        <f t="shared" si="72"/>
        <v>0</v>
      </c>
      <c r="AT88" s="226" t="str">
        <f t="shared" si="80"/>
        <v>Temperate Forest Restoration</v>
      </c>
      <c r="AU88" s="313"/>
      <c r="AV88" s="315"/>
      <c r="AW88" s="313"/>
      <c r="AX88" s="313"/>
      <c r="AY88" s="315"/>
      <c r="AZ88" s="226" t="str">
        <f t="shared" si="81"/>
        <v>Temperate Forest Restoration</v>
      </c>
      <c r="BA88" s="313"/>
      <c r="BB88" s="315"/>
      <c r="BC88" s="313"/>
      <c r="BD88" s="313"/>
      <c r="BE88" s="315"/>
      <c r="BF88" s="226" t="str">
        <f t="shared" si="82"/>
        <v>Temperate Forest Restoration</v>
      </c>
      <c r="BG88" s="313"/>
      <c r="BH88" s="315"/>
      <c r="BI88" s="313"/>
      <c r="BJ88" s="313"/>
      <c r="BK88" s="315"/>
      <c r="BL88" s="226" t="str">
        <f t="shared" si="83"/>
        <v>Temperate Forest Restoration</v>
      </c>
      <c r="BM88" s="313"/>
      <c r="BN88" s="315"/>
      <c r="BO88" s="313"/>
      <c r="BP88" s="313"/>
      <c r="BQ88" s="315"/>
      <c r="BR88" s="226" t="str">
        <f t="shared" si="84"/>
        <v>Temperate Forest Restoration</v>
      </c>
      <c r="BS88" s="313"/>
      <c r="BT88" s="315"/>
      <c r="BU88" s="313"/>
      <c r="BV88" s="313"/>
      <c r="BW88" s="315"/>
      <c r="BX88" s="226" t="str">
        <f t="shared" si="85"/>
        <v>Temperate Forest Restoration</v>
      </c>
      <c r="BY88" s="313"/>
      <c r="BZ88" s="315"/>
      <c r="CA88" s="313"/>
      <c r="CB88" s="313"/>
      <c r="CC88" s="315"/>
      <c r="CD88" s="226" t="str">
        <f t="shared" si="86"/>
        <v>Temperate Forest Restoration</v>
      </c>
      <c r="CE88" s="313"/>
      <c r="CF88" s="315"/>
      <c r="CG88" s="313"/>
      <c r="CH88" s="313"/>
      <c r="CI88" s="315"/>
      <c r="CJ88" s="176">
        <f t="shared" si="69"/>
        <v>0</v>
      </c>
      <c r="CK88" s="226" t="str">
        <f t="shared" si="87"/>
        <v>Temperate Forest Restoration</v>
      </c>
      <c r="CL88" s="313"/>
      <c r="CM88" s="315"/>
      <c r="CN88" s="313"/>
      <c r="CO88" s="313"/>
      <c r="CP88" s="315"/>
      <c r="CQ88" s="226" t="str">
        <f t="shared" si="88"/>
        <v>Temperate Forest Restoration</v>
      </c>
      <c r="CR88" s="313"/>
      <c r="CS88" s="315"/>
      <c r="CT88" s="313"/>
      <c r="CU88" s="313"/>
      <c r="CV88" s="315"/>
      <c r="CW88" s="226" t="str">
        <f t="shared" si="89"/>
        <v>Temperate Forest Restoration</v>
      </c>
      <c r="CX88" s="313"/>
      <c r="CY88" s="315"/>
      <c r="CZ88" s="313"/>
      <c r="DA88" s="313"/>
      <c r="DB88" s="315"/>
      <c r="DC88" s="226" t="str">
        <f t="shared" si="90"/>
        <v>Temperate Forest Restoration</v>
      </c>
      <c r="DD88" s="313"/>
      <c r="DE88" s="315"/>
      <c r="DF88" s="313"/>
      <c r="DG88" s="313"/>
      <c r="DH88" s="315"/>
      <c r="DI88" s="226" t="str">
        <f t="shared" si="91"/>
        <v>Temperate Forest Restoration</v>
      </c>
      <c r="DJ88" s="313"/>
      <c r="DK88" s="315"/>
      <c r="DL88" s="313"/>
      <c r="DM88" s="313"/>
      <c r="DN88" s="315"/>
      <c r="DO88" s="226" t="str">
        <f t="shared" si="92"/>
        <v>Temperate Forest Restoration</v>
      </c>
      <c r="DP88" s="313"/>
      <c r="DQ88" s="315"/>
      <c r="DR88" s="313"/>
      <c r="DS88" s="313"/>
      <c r="DT88" s="315"/>
      <c r="DU88" s="226" t="str">
        <f t="shared" si="93"/>
        <v>Temperate Forest Restoration</v>
      </c>
      <c r="DV88" s="313"/>
      <c r="DW88" s="315"/>
      <c r="DX88" s="313"/>
      <c r="DY88" s="313"/>
      <c r="DZ88" s="315"/>
      <c r="EA88" s="176">
        <f t="shared" si="70"/>
        <v>0</v>
      </c>
      <c r="EB88" s="226" t="str">
        <f t="shared" si="94"/>
        <v>Temperate Forest Restoration</v>
      </c>
      <c r="EC88" s="313"/>
      <c r="ED88" s="315"/>
      <c r="EE88" s="313"/>
      <c r="EF88" s="313"/>
      <c r="EG88" s="315"/>
      <c r="EH88" s="226" t="str">
        <f t="shared" si="95"/>
        <v>Temperate Forest Restoration</v>
      </c>
      <c r="EI88" s="313"/>
      <c r="EJ88" s="315"/>
      <c r="EK88" s="313"/>
      <c r="EL88" s="313"/>
      <c r="EM88" s="315"/>
      <c r="EN88" s="226" t="str">
        <f t="shared" si="96"/>
        <v>Temperate Forest Restoration</v>
      </c>
      <c r="EO88" s="313"/>
      <c r="EP88" s="315"/>
      <c r="EQ88" s="313"/>
      <c r="ER88" s="313"/>
      <c r="ES88" s="315"/>
      <c r="ET88" s="226" t="str">
        <f t="shared" si="97"/>
        <v>Temperate Forest Restoration</v>
      </c>
      <c r="EU88" s="313"/>
      <c r="EV88" s="315"/>
      <c r="EW88" s="313"/>
      <c r="EX88" s="313"/>
      <c r="EY88" s="315"/>
      <c r="EZ88" s="226" t="str">
        <f t="shared" si="98"/>
        <v>Temperate Forest Restoration</v>
      </c>
      <c r="FA88" s="313"/>
      <c r="FB88" s="315"/>
      <c r="FC88" s="313"/>
      <c r="FD88" s="313"/>
      <c r="FE88" s="315"/>
      <c r="FF88" s="226" t="str">
        <f t="shared" si="99"/>
        <v>Temperate Forest Restoration</v>
      </c>
      <c r="FG88" s="313"/>
      <c r="FH88" s="315"/>
      <c r="FI88" s="313"/>
      <c r="FJ88" s="313"/>
      <c r="FK88" s="315"/>
      <c r="FL88" s="226" t="str">
        <f t="shared" si="100"/>
        <v>Temperate Forest Restoration</v>
      </c>
      <c r="FM88" s="313"/>
      <c r="FN88" s="315"/>
      <c r="FO88" s="313"/>
      <c r="FP88" s="313"/>
      <c r="FQ88" s="315"/>
      <c r="FR88" s="176">
        <f t="shared" si="71"/>
        <v>0</v>
      </c>
      <c r="FS88" s="32"/>
      <c r="FT88" s="34"/>
      <c r="FU88" s="34"/>
      <c r="FV88" s="33"/>
      <c r="FW88" s="37"/>
    </row>
    <row r="89" spans="1:179" ht="12.6" customHeight="1">
      <c r="A89" s="324"/>
      <c r="B89" s="195" t="s">
        <v>93</v>
      </c>
      <c r="C89" s="226" t="str">
        <f t="shared" si="73"/>
        <v>Afforestation</v>
      </c>
      <c r="D89" s="291"/>
      <c r="E89" s="54"/>
      <c r="F89" s="314"/>
      <c r="G89" s="54"/>
      <c r="H89" s="56"/>
      <c r="I89" s="226" t="str">
        <f t="shared" si="74"/>
        <v>Afforestation</v>
      </c>
      <c r="J89" s="291"/>
      <c r="K89" s="54"/>
      <c r="L89" s="314"/>
      <c r="M89" s="54"/>
      <c r="N89" s="56"/>
      <c r="O89" s="226" t="str">
        <f t="shared" si="75"/>
        <v>Afforestation</v>
      </c>
      <c r="P89" s="291"/>
      <c r="Q89" s="54"/>
      <c r="R89" s="314"/>
      <c r="S89" s="54"/>
      <c r="T89" s="56"/>
      <c r="U89" s="226" t="str">
        <f t="shared" si="76"/>
        <v>Afforestation</v>
      </c>
      <c r="V89" s="313">
        <f>'Discrete Solution'!V89</f>
        <v>0.23477923812737261</v>
      </c>
      <c r="W89" s="315">
        <f>'Discrete Solution'!W89</f>
        <v>10.095449249005206</v>
      </c>
      <c r="X89" s="313">
        <f>'Discrete Solution'!X89</f>
        <v>0</v>
      </c>
      <c r="Y89" s="313">
        <f>'Discrete Solution'!Y89</f>
        <v>0.23477923812737261</v>
      </c>
      <c r="Z89" s="315">
        <f>'Discrete Solution'!Z89</f>
        <v>0</v>
      </c>
      <c r="AA89" s="226" t="str">
        <f t="shared" si="77"/>
        <v>Afforestation</v>
      </c>
      <c r="AB89" s="313">
        <f>'Discrete Solution'!AB89</f>
        <v>0.23477923812737261</v>
      </c>
      <c r="AC89" s="315">
        <f>'Discrete Solution'!AC89</f>
        <v>114.19837358260818</v>
      </c>
      <c r="AD89" s="313">
        <f>'Discrete Solution'!AD89</f>
        <v>0</v>
      </c>
      <c r="AE89" s="313">
        <f>'Discrete Solution'!AE89</f>
        <v>0.23477923812737261</v>
      </c>
      <c r="AF89" s="315">
        <f>'Discrete Solution'!AF89</f>
        <v>0</v>
      </c>
      <c r="AG89" s="226" t="str">
        <f t="shared" si="78"/>
        <v>Afforestation</v>
      </c>
      <c r="AH89" s="313">
        <f>'Discrete Solution'!AH89</f>
        <v>0.23477923812737261</v>
      </c>
      <c r="AI89" s="315">
        <f>'Discrete Solution'!AI89</f>
        <v>25.890487559784045</v>
      </c>
      <c r="AJ89" s="313">
        <f>'Discrete Solution'!AJ89</f>
        <v>0</v>
      </c>
      <c r="AK89" s="313">
        <f>'Discrete Solution'!AK89</f>
        <v>0.23477923812737261</v>
      </c>
      <c r="AL89" s="315">
        <f>'Discrete Solution'!AL89</f>
        <v>0</v>
      </c>
      <c r="AM89" s="226" t="str">
        <f t="shared" si="79"/>
        <v>Afforestation</v>
      </c>
      <c r="AN89" s="313">
        <f>'Discrete Solution'!AN89</f>
        <v>0.23477923812737261</v>
      </c>
      <c r="AO89" s="315">
        <f>'Discrete Solution'!AO89</f>
        <v>8.1948603692694508</v>
      </c>
      <c r="AP89" s="313">
        <f>'Discrete Solution'!AP89</f>
        <v>0</v>
      </c>
      <c r="AQ89" s="313">
        <f>'Discrete Solution'!AQ89</f>
        <v>0.23477923812737261</v>
      </c>
      <c r="AR89" s="315">
        <f>'Discrete Solution'!AR89</f>
        <v>0</v>
      </c>
      <c r="AS89" s="176">
        <f t="shared" si="72"/>
        <v>158.37917076066691</v>
      </c>
      <c r="AT89" s="226" t="str">
        <f t="shared" si="80"/>
        <v>Afforestation</v>
      </c>
      <c r="AU89" s="313"/>
      <c r="AV89" s="315"/>
      <c r="AW89" s="313"/>
      <c r="AX89" s="313"/>
      <c r="AY89" s="315"/>
      <c r="AZ89" s="226" t="str">
        <f t="shared" si="81"/>
        <v>Afforestation</v>
      </c>
      <c r="BA89" s="313"/>
      <c r="BB89" s="315"/>
      <c r="BC89" s="313"/>
      <c r="BD89" s="313"/>
      <c r="BE89" s="315"/>
      <c r="BF89" s="226" t="str">
        <f t="shared" si="82"/>
        <v>Afforestation</v>
      </c>
      <c r="BG89" s="313"/>
      <c r="BH89" s="315"/>
      <c r="BI89" s="313"/>
      <c r="BJ89" s="313"/>
      <c r="BK89" s="315"/>
      <c r="BL89" s="226" t="str">
        <f t="shared" si="83"/>
        <v>Afforestation</v>
      </c>
      <c r="BM89" s="313">
        <f>'Discrete Solution'!BM89</f>
        <v>0</v>
      </c>
      <c r="BN89" s="315">
        <f>'Discrete Solution'!BN89</f>
        <v>0</v>
      </c>
      <c r="BO89" s="313">
        <f>'Discrete Solution'!BO89</f>
        <v>0.4</v>
      </c>
      <c r="BP89" s="313">
        <f>'Discrete Solution'!BP89</f>
        <v>0.4</v>
      </c>
      <c r="BQ89" s="315">
        <f>'Discrete Solution'!BQ89</f>
        <v>3.2690584000000005</v>
      </c>
      <c r="BR89" s="226" t="str">
        <f t="shared" si="84"/>
        <v>Afforestation</v>
      </c>
      <c r="BS89" s="313">
        <f>'Discrete Solution'!BS89</f>
        <v>0</v>
      </c>
      <c r="BT89" s="315">
        <f>'Discrete Solution'!BT89</f>
        <v>0</v>
      </c>
      <c r="BU89" s="313">
        <f>'Discrete Solution'!BU89</f>
        <v>0.4</v>
      </c>
      <c r="BV89" s="313">
        <f>'Discrete Solution'!BV89</f>
        <v>0.4</v>
      </c>
      <c r="BW89" s="315">
        <f>'Discrete Solution'!BW89</f>
        <v>83.74032720000001</v>
      </c>
      <c r="BX89" s="226" t="str">
        <f t="shared" si="85"/>
        <v>Afforestation</v>
      </c>
      <c r="BY89" s="313">
        <f>'Discrete Solution'!BY89</f>
        <v>0</v>
      </c>
      <c r="BZ89" s="315">
        <f>'Discrete Solution'!BZ89</f>
        <v>0</v>
      </c>
      <c r="CA89" s="313">
        <f>'Discrete Solution'!CA89</f>
        <v>0.4</v>
      </c>
      <c r="CB89" s="313">
        <f>'Discrete Solution'!CB89</f>
        <v>0.4</v>
      </c>
      <c r="CC89" s="315">
        <f>'Discrete Solution'!CC89</f>
        <v>16.917728399999998</v>
      </c>
      <c r="CD89" s="226" t="str">
        <f t="shared" si="86"/>
        <v>Afforestation</v>
      </c>
      <c r="CE89" s="313">
        <f>'Discrete Solution'!CE89</f>
        <v>0</v>
      </c>
      <c r="CF89" s="315">
        <f>'Discrete Solution'!CF89</f>
        <v>0</v>
      </c>
      <c r="CG89" s="313">
        <f>'Discrete Solution'!CG89</f>
        <v>0.4</v>
      </c>
      <c r="CH89" s="313">
        <f>'Discrete Solution'!CH89</f>
        <v>0.4</v>
      </c>
      <c r="CI89" s="315">
        <f>'Discrete Solution'!CI89</f>
        <v>4.0307912000000004</v>
      </c>
      <c r="CJ89" s="176">
        <f t="shared" si="69"/>
        <v>107.95790520000001</v>
      </c>
      <c r="CK89" s="226" t="str">
        <f t="shared" si="87"/>
        <v>Afforestation</v>
      </c>
      <c r="CL89" s="313"/>
      <c r="CM89" s="315"/>
      <c r="CN89" s="313"/>
      <c r="CO89" s="313"/>
      <c r="CP89" s="315"/>
      <c r="CQ89" s="226" t="str">
        <f t="shared" si="88"/>
        <v>Afforestation</v>
      </c>
      <c r="CR89" s="313"/>
      <c r="CS89" s="315"/>
      <c r="CT89" s="313"/>
      <c r="CU89" s="313"/>
      <c r="CV89" s="315"/>
      <c r="CW89" s="226" t="str">
        <f t="shared" si="89"/>
        <v>Afforestation</v>
      </c>
      <c r="CX89" s="313"/>
      <c r="CY89" s="315"/>
      <c r="CZ89" s="313"/>
      <c r="DA89" s="313"/>
      <c r="DB89" s="315"/>
      <c r="DC89" s="226" t="str">
        <f t="shared" si="90"/>
        <v>Afforestation</v>
      </c>
      <c r="DD89" s="313"/>
      <c r="DE89" s="315"/>
      <c r="DF89" s="313"/>
      <c r="DG89" s="313"/>
      <c r="DH89" s="315"/>
      <c r="DI89" s="226" t="str">
        <f t="shared" si="91"/>
        <v>Afforestation</v>
      </c>
      <c r="DJ89" s="313"/>
      <c r="DK89" s="315"/>
      <c r="DL89" s="313"/>
      <c r="DM89" s="313"/>
      <c r="DN89" s="315"/>
      <c r="DO89" s="226" t="str">
        <f t="shared" si="92"/>
        <v>Afforestation</v>
      </c>
      <c r="DP89" s="313"/>
      <c r="DQ89" s="315"/>
      <c r="DR89" s="313"/>
      <c r="DS89" s="313"/>
      <c r="DT89" s="315"/>
      <c r="DU89" s="226" t="str">
        <f t="shared" si="93"/>
        <v>Afforestation</v>
      </c>
      <c r="DV89" s="313"/>
      <c r="DW89" s="315"/>
      <c r="DX89" s="313"/>
      <c r="DY89" s="313"/>
      <c r="DZ89" s="315"/>
      <c r="EA89" s="176">
        <f t="shared" si="70"/>
        <v>0</v>
      </c>
      <c r="EB89" s="226" t="str">
        <f t="shared" si="94"/>
        <v>Afforestation</v>
      </c>
      <c r="EC89" s="313"/>
      <c r="ED89" s="315"/>
      <c r="EE89" s="313"/>
      <c r="EF89" s="313"/>
      <c r="EG89" s="315"/>
      <c r="EH89" s="226" t="str">
        <f t="shared" si="95"/>
        <v>Afforestation</v>
      </c>
      <c r="EI89" s="313"/>
      <c r="EJ89" s="315"/>
      <c r="EK89" s="313"/>
      <c r="EL89" s="313"/>
      <c r="EM89" s="315"/>
      <c r="EN89" s="226" t="str">
        <f t="shared" si="96"/>
        <v>Afforestation</v>
      </c>
      <c r="EO89" s="313"/>
      <c r="EP89" s="315"/>
      <c r="EQ89" s="313"/>
      <c r="ER89" s="313"/>
      <c r="ES89" s="315"/>
      <c r="ET89" s="226" t="str">
        <f t="shared" si="97"/>
        <v>Afforestation</v>
      </c>
      <c r="EU89" s="313"/>
      <c r="EV89" s="315"/>
      <c r="EW89" s="313"/>
      <c r="EX89" s="313"/>
      <c r="EY89" s="315"/>
      <c r="EZ89" s="226" t="str">
        <f t="shared" si="98"/>
        <v>Afforestation</v>
      </c>
      <c r="FA89" s="313"/>
      <c r="FB89" s="315"/>
      <c r="FC89" s="313"/>
      <c r="FD89" s="313"/>
      <c r="FE89" s="315"/>
      <c r="FF89" s="226" t="str">
        <f t="shared" si="99"/>
        <v>Afforestation</v>
      </c>
      <c r="FG89" s="313"/>
      <c r="FH89" s="315"/>
      <c r="FI89" s="313"/>
      <c r="FJ89" s="313"/>
      <c r="FK89" s="315"/>
      <c r="FL89" s="226" t="str">
        <f t="shared" si="100"/>
        <v>Afforestation</v>
      </c>
      <c r="FM89" s="313"/>
      <c r="FN89" s="315"/>
      <c r="FO89" s="313"/>
      <c r="FP89" s="313"/>
      <c r="FQ89" s="315"/>
      <c r="FR89" s="176">
        <f t="shared" si="71"/>
        <v>0</v>
      </c>
      <c r="FS89" s="32"/>
      <c r="FT89" s="34"/>
      <c r="FU89" s="34"/>
      <c r="FV89" s="33"/>
      <c r="FW89" s="37"/>
    </row>
    <row r="90" spans="1:179" ht="12.6" customHeight="1">
      <c r="A90" s="324"/>
      <c r="B90" s="195" t="s">
        <v>94</v>
      </c>
      <c r="C90" s="226" t="str">
        <f t="shared" si="73"/>
        <v>Bamboo</v>
      </c>
      <c r="D90" s="291"/>
      <c r="E90" s="54"/>
      <c r="F90" s="54"/>
      <c r="G90" s="54"/>
      <c r="H90" s="56"/>
      <c r="I90" s="226" t="str">
        <f t="shared" si="74"/>
        <v>Bamboo</v>
      </c>
      <c r="J90" s="291"/>
      <c r="K90" s="54"/>
      <c r="L90" s="54"/>
      <c r="M90" s="54"/>
      <c r="N90" s="56"/>
      <c r="O90" s="226" t="str">
        <f t="shared" si="75"/>
        <v>Bamboo</v>
      </c>
      <c r="P90" s="291"/>
      <c r="Q90" s="54"/>
      <c r="R90" s="54"/>
      <c r="S90" s="54"/>
      <c r="T90" s="56"/>
      <c r="U90" s="226" t="str">
        <f t="shared" si="76"/>
        <v>Bamboo</v>
      </c>
      <c r="V90" s="313">
        <f>'Discrete Solution'!V90</f>
        <v>1.7837012831334462E-2</v>
      </c>
      <c r="W90" s="315">
        <f>'Discrete Solution'!W90</f>
        <v>0.76698714600521267</v>
      </c>
      <c r="X90" s="313">
        <f>'Discrete Solution'!X90</f>
        <v>0.34596326823080625</v>
      </c>
      <c r="Y90" s="313">
        <f>'Discrete Solution'!Y90</f>
        <v>0.36380028106214074</v>
      </c>
      <c r="Z90" s="315">
        <f>'Discrete Solution'!Z90</f>
        <v>14.876335080997418</v>
      </c>
      <c r="AA90" s="226" t="str">
        <f t="shared" si="77"/>
        <v>Bamboo</v>
      </c>
      <c r="AB90" s="313">
        <f>'Discrete Solution'!AB90</f>
        <v>1.7837012831334462E-2</v>
      </c>
      <c r="AC90" s="315">
        <f>'Discrete Solution'!AC90</f>
        <v>8.6760561587878424</v>
      </c>
      <c r="AD90" s="313">
        <f>'Discrete Solution'!AD90</f>
        <v>0.34596326823080625</v>
      </c>
      <c r="AE90" s="313">
        <f>'Discrete Solution'!AE90</f>
        <v>0.36380028106214074</v>
      </c>
      <c r="AF90" s="315">
        <f>'Discrete Solution'!AF90</f>
        <v>168.27911559133497</v>
      </c>
      <c r="AG90" s="226" t="str">
        <f t="shared" si="78"/>
        <v>Bamboo</v>
      </c>
      <c r="AH90" s="313">
        <f>'Discrete Solution'!AH90</f>
        <v>1.7837012831334462E-2</v>
      </c>
      <c r="AI90" s="315">
        <f>'Discrete Solution'!AI90</f>
        <v>1.9669923222207253</v>
      </c>
      <c r="AJ90" s="313">
        <f>'Discrete Solution'!AJ90</f>
        <v>0.34596326823080625</v>
      </c>
      <c r="AK90" s="313">
        <f>'Discrete Solution'!AK90</f>
        <v>0.36380028106214074</v>
      </c>
      <c r="AL90" s="315">
        <f>'Discrete Solution'!AL90</f>
        <v>38.151404543754744</v>
      </c>
      <c r="AM90" s="226" t="str">
        <f t="shared" si="79"/>
        <v>Bamboo</v>
      </c>
      <c r="AN90" s="313">
        <f>'Discrete Solution'!AN90</f>
        <v>1.7837012831334462E-2</v>
      </c>
      <c r="AO90" s="315">
        <f>'Discrete Solution'!AO90</f>
        <v>0.62259265650377571</v>
      </c>
      <c r="AP90" s="313">
        <f>'Discrete Solution'!AP90</f>
        <v>0.34596326823080625</v>
      </c>
      <c r="AQ90" s="313">
        <f>'Discrete Solution'!AQ90</f>
        <v>0.36380028106214074</v>
      </c>
      <c r="AR90" s="315">
        <f>'Discrete Solution'!AR90</f>
        <v>12.075687350639834</v>
      </c>
      <c r="AS90" s="176">
        <f t="shared" si="72"/>
        <v>245.41517085024455</v>
      </c>
      <c r="AT90" s="226" t="str">
        <f t="shared" si="80"/>
        <v>Bamboo</v>
      </c>
      <c r="AU90" s="313"/>
      <c r="AV90" s="315"/>
      <c r="AW90" s="313"/>
      <c r="AX90" s="313"/>
      <c r="AY90" s="315"/>
      <c r="AZ90" s="226" t="str">
        <f t="shared" si="81"/>
        <v>Bamboo</v>
      </c>
      <c r="BA90" s="313"/>
      <c r="BB90" s="315"/>
      <c r="BC90" s="313"/>
      <c r="BD90" s="313"/>
      <c r="BE90" s="315"/>
      <c r="BF90" s="226" t="str">
        <f t="shared" si="82"/>
        <v>Bamboo</v>
      </c>
      <c r="BG90" s="313"/>
      <c r="BH90" s="315"/>
      <c r="BI90" s="313"/>
      <c r="BJ90" s="313"/>
      <c r="BK90" s="315"/>
      <c r="BL90" s="226" t="str">
        <f t="shared" si="83"/>
        <v>Bamboo</v>
      </c>
      <c r="BM90" s="313"/>
      <c r="BN90" s="315"/>
      <c r="BO90" s="313"/>
      <c r="BP90" s="313"/>
      <c r="BQ90" s="315"/>
      <c r="BR90" s="226" t="str">
        <f t="shared" si="84"/>
        <v>Bamboo</v>
      </c>
      <c r="BS90" s="313"/>
      <c r="BT90" s="315"/>
      <c r="BU90" s="313"/>
      <c r="BV90" s="313"/>
      <c r="BW90" s="315"/>
      <c r="BX90" s="226" t="str">
        <f t="shared" si="85"/>
        <v>Bamboo</v>
      </c>
      <c r="BY90" s="313"/>
      <c r="BZ90" s="315"/>
      <c r="CA90" s="313"/>
      <c r="CB90" s="313"/>
      <c r="CC90" s="315"/>
      <c r="CD90" s="226" t="str">
        <f t="shared" si="86"/>
        <v>Bamboo</v>
      </c>
      <c r="CE90" s="313"/>
      <c r="CF90" s="315"/>
      <c r="CG90" s="313"/>
      <c r="CH90" s="313"/>
      <c r="CI90" s="315"/>
      <c r="CJ90" s="176">
        <f t="shared" si="69"/>
        <v>0</v>
      </c>
      <c r="CK90" s="226" t="str">
        <f t="shared" si="87"/>
        <v>Bamboo</v>
      </c>
      <c r="CL90" s="313"/>
      <c r="CM90" s="315"/>
      <c r="CN90" s="313"/>
      <c r="CO90" s="313"/>
      <c r="CP90" s="315"/>
      <c r="CQ90" s="226" t="str">
        <f t="shared" si="88"/>
        <v>Bamboo</v>
      </c>
      <c r="CR90" s="313"/>
      <c r="CS90" s="315"/>
      <c r="CT90" s="313"/>
      <c r="CU90" s="313"/>
      <c r="CV90" s="315"/>
      <c r="CW90" s="226" t="str">
        <f t="shared" si="89"/>
        <v>Bamboo</v>
      </c>
      <c r="CX90" s="313"/>
      <c r="CY90" s="315"/>
      <c r="CZ90" s="313"/>
      <c r="DA90" s="313"/>
      <c r="DB90" s="315"/>
      <c r="DC90" s="226" t="str">
        <f t="shared" si="90"/>
        <v>Bamboo</v>
      </c>
      <c r="DD90" s="313"/>
      <c r="DE90" s="315"/>
      <c r="DF90" s="313"/>
      <c r="DG90" s="313"/>
      <c r="DH90" s="315"/>
      <c r="DI90" s="226" t="str">
        <f t="shared" si="91"/>
        <v>Bamboo</v>
      </c>
      <c r="DJ90" s="313"/>
      <c r="DK90" s="315"/>
      <c r="DL90" s="313"/>
      <c r="DM90" s="313"/>
      <c r="DN90" s="315"/>
      <c r="DO90" s="226" t="str">
        <f t="shared" si="92"/>
        <v>Bamboo</v>
      </c>
      <c r="DP90" s="313"/>
      <c r="DQ90" s="315"/>
      <c r="DR90" s="313"/>
      <c r="DS90" s="313"/>
      <c r="DT90" s="315"/>
      <c r="DU90" s="226" t="str">
        <f t="shared" si="93"/>
        <v>Bamboo</v>
      </c>
      <c r="DV90" s="313"/>
      <c r="DW90" s="315"/>
      <c r="DX90" s="313"/>
      <c r="DY90" s="313"/>
      <c r="DZ90" s="315"/>
      <c r="EA90" s="176">
        <f t="shared" si="70"/>
        <v>0</v>
      </c>
      <c r="EB90" s="226" t="str">
        <f t="shared" si="94"/>
        <v>Bamboo</v>
      </c>
      <c r="EC90" s="313"/>
      <c r="ED90" s="315"/>
      <c r="EE90" s="313"/>
      <c r="EF90" s="313"/>
      <c r="EG90" s="315"/>
      <c r="EH90" s="226" t="str">
        <f t="shared" si="95"/>
        <v>Bamboo</v>
      </c>
      <c r="EI90" s="313"/>
      <c r="EJ90" s="315"/>
      <c r="EK90" s="313"/>
      <c r="EL90" s="313"/>
      <c r="EM90" s="315"/>
      <c r="EN90" s="226" t="str">
        <f t="shared" si="96"/>
        <v>Bamboo</v>
      </c>
      <c r="EO90" s="313"/>
      <c r="EP90" s="315"/>
      <c r="EQ90" s="313"/>
      <c r="ER90" s="313"/>
      <c r="ES90" s="315"/>
      <c r="ET90" s="226" t="str">
        <f t="shared" si="97"/>
        <v>Bamboo</v>
      </c>
      <c r="EU90" s="313"/>
      <c r="EV90" s="315"/>
      <c r="EW90" s="313"/>
      <c r="EX90" s="313"/>
      <c r="EY90" s="315"/>
      <c r="EZ90" s="226" t="str">
        <f t="shared" si="98"/>
        <v>Bamboo</v>
      </c>
      <c r="FA90" s="313"/>
      <c r="FB90" s="315"/>
      <c r="FC90" s="313"/>
      <c r="FD90" s="313"/>
      <c r="FE90" s="315"/>
      <c r="FF90" s="226" t="str">
        <f t="shared" si="99"/>
        <v>Bamboo</v>
      </c>
      <c r="FG90" s="313"/>
      <c r="FH90" s="315"/>
      <c r="FI90" s="313"/>
      <c r="FJ90" s="313"/>
      <c r="FK90" s="315"/>
      <c r="FL90" s="226" t="str">
        <f t="shared" si="100"/>
        <v>Bamboo</v>
      </c>
      <c r="FM90" s="313"/>
      <c r="FN90" s="315"/>
      <c r="FO90" s="313"/>
      <c r="FP90" s="313"/>
      <c r="FQ90" s="315"/>
      <c r="FR90" s="176">
        <f t="shared" si="71"/>
        <v>0</v>
      </c>
      <c r="FS90" s="32"/>
      <c r="FT90" s="34"/>
      <c r="FU90" s="34"/>
      <c r="FV90" s="33"/>
      <c r="FW90" s="37"/>
    </row>
    <row r="91" spans="1:179" ht="12.6" customHeight="1">
      <c r="A91" s="324"/>
      <c r="B91" s="195" t="s">
        <v>233</v>
      </c>
      <c r="C91" s="226" t="str">
        <f t="shared" si="73"/>
        <v>Grassland Protection</v>
      </c>
      <c r="D91" s="39"/>
      <c r="E91" s="40"/>
      <c r="F91" s="47"/>
      <c r="G91" s="41"/>
      <c r="H91" s="42"/>
      <c r="I91" s="226" t="str">
        <f t="shared" si="74"/>
        <v>Grassland Protection</v>
      </c>
      <c r="J91" s="39"/>
      <c r="K91" s="40"/>
      <c r="L91" s="47"/>
      <c r="M91" s="41"/>
      <c r="N91" s="42"/>
      <c r="O91" s="226" t="str">
        <f t="shared" si="75"/>
        <v>Grassland Protection</v>
      </c>
      <c r="P91" s="39"/>
      <c r="Q91" s="40"/>
      <c r="R91" s="47"/>
      <c r="S91" s="41"/>
      <c r="T91" s="42"/>
      <c r="U91" s="226" t="str">
        <f t="shared" si="76"/>
        <v>Grassland Protection</v>
      </c>
      <c r="V91" s="39"/>
      <c r="W91" s="40"/>
      <c r="X91" s="47"/>
      <c r="Y91" s="41"/>
      <c r="Z91" s="42"/>
      <c r="AA91" s="226" t="str">
        <f t="shared" si="77"/>
        <v>Grassland Protection</v>
      </c>
      <c r="AB91" s="39"/>
      <c r="AC91" s="40"/>
      <c r="AD91" s="47"/>
      <c r="AE91" s="41"/>
      <c r="AF91" s="42"/>
      <c r="AG91" s="226" t="str">
        <f t="shared" si="78"/>
        <v>Grassland Protection</v>
      </c>
      <c r="AH91" s="39"/>
      <c r="AI91" s="40"/>
      <c r="AJ91" s="47"/>
      <c r="AK91" s="41"/>
      <c r="AL91" s="42"/>
      <c r="AM91" s="226" t="str">
        <f t="shared" si="79"/>
        <v>Grassland Protection</v>
      </c>
      <c r="AN91" s="39"/>
      <c r="AO91" s="40"/>
      <c r="AP91" s="47"/>
      <c r="AQ91" s="41"/>
      <c r="AR91" s="42"/>
      <c r="AS91" s="176">
        <f t="shared" si="72"/>
        <v>0</v>
      </c>
      <c r="AT91" s="226" t="str">
        <f t="shared" si="80"/>
        <v>Grassland Protection</v>
      </c>
      <c r="AU91" s="313">
        <f>'Discrete Solution'!AU91</f>
        <v>4.1694132494121121E-2</v>
      </c>
      <c r="AV91" s="315">
        <f>'Discrete Solution'!AV91</f>
        <v>14.31507995465444</v>
      </c>
      <c r="AW91" s="313">
        <f>'Discrete Solution'!AW91</f>
        <v>0.11181497595056088</v>
      </c>
      <c r="AX91" s="313">
        <f>'Discrete Solution'!AX91</f>
        <v>0.15350910844468199</v>
      </c>
      <c r="AY91" s="315">
        <f>'Discrete Solution'!AY91</f>
        <v>38.390061745156416</v>
      </c>
      <c r="AZ91" s="226" t="str">
        <f t="shared" si="81"/>
        <v>Grassland Protection</v>
      </c>
      <c r="BA91" s="313">
        <f>'Discrete Solution'!BA91</f>
        <v>4.1694132494121121E-2</v>
      </c>
      <c r="BB91" s="315">
        <f>'Discrete Solution'!BB91</f>
        <v>1.4687461551069341</v>
      </c>
      <c r="BC91" s="313">
        <f>'Discrete Solution'!BC91</f>
        <v>0.11181497595056088</v>
      </c>
      <c r="BD91" s="313">
        <f>'Discrete Solution'!BD91</f>
        <v>0.15350910844468199</v>
      </c>
      <c r="BE91" s="315">
        <f>'Discrete Solution'!BE91</f>
        <v>3.9388711597229351</v>
      </c>
      <c r="BF91" s="226" t="str">
        <f t="shared" si="82"/>
        <v>Grassland Protection</v>
      </c>
      <c r="BG91" s="313">
        <f>'Discrete Solution'!BG91</f>
        <v>4.1694132494121121E-2</v>
      </c>
      <c r="BH91" s="315">
        <f>'Discrete Solution'!BH91</f>
        <v>1.1638061939076456</v>
      </c>
      <c r="BI91" s="313">
        <f>'Discrete Solution'!BI91</f>
        <v>0.11181497595056088</v>
      </c>
      <c r="BJ91" s="313">
        <f>'Discrete Solution'!BJ91</f>
        <v>0.15350910844468199</v>
      </c>
      <c r="BK91" s="315">
        <f>'Discrete Solution'!BK91</f>
        <v>3.1210857211442322</v>
      </c>
      <c r="BL91" s="226" t="str">
        <f t="shared" si="83"/>
        <v>Grassland Protection</v>
      </c>
      <c r="BM91" s="313"/>
      <c r="BN91" s="315"/>
      <c r="BO91" s="313"/>
      <c r="BP91" s="313"/>
      <c r="BQ91" s="315"/>
      <c r="BR91" s="226" t="str">
        <f t="shared" si="84"/>
        <v>Grassland Protection</v>
      </c>
      <c r="BS91" s="313"/>
      <c r="BT91" s="315"/>
      <c r="BU91" s="313"/>
      <c r="BV91" s="313"/>
      <c r="BW91" s="315"/>
      <c r="BX91" s="226" t="str">
        <f t="shared" si="85"/>
        <v>Grassland Protection</v>
      </c>
      <c r="BY91" s="313"/>
      <c r="BZ91" s="315"/>
      <c r="CA91" s="313"/>
      <c r="CB91" s="313"/>
      <c r="CC91" s="315"/>
      <c r="CD91" s="226" t="str">
        <f t="shared" si="86"/>
        <v>Grassland Protection</v>
      </c>
      <c r="CE91" s="313"/>
      <c r="CF91" s="315"/>
      <c r="CG91" s="313"/>
      <c r="CH91" s="313"/>
      <c r="CI91" s="315"/>
      <c r="CJ91" s="176">
        <f t="shared" si="69"/>
        <v>62.397650929692603</v>
      </c>
      <c r="CK91" s="226" t="str">
        <f t="shared" si="87"/>
        <v>Grassland Protection</v>
      </c>
      <c r="CL91" s="313"/>
      <c r="CM91" s="315"/>
      <c r="CN91" s="313"/>
      <c r="CO91" s="313"/>
      <c r="CP91" s="315"/>
      <c r="CQ91" s="226" t="str">
        <f t="shared" si="88"/>
        <v>Grassland Protection</v>
      </c>
      <c r="CR91" s="313"/>
      <c r="CS91" s="315"/>
      <c r="CT91" s="313"/>
      <c r="CU91" s="313"/>
      <c r="CV91" s="315"/>
      <c r="CW91" s="226" t="str">
        <f t="shared" si="89"/>
        <v>Grassland Protection</v>
      </c>
      <c r="CX91" s="313"/>
      <c r="CY91" s="315"/>
      <c r="CZ91" s="313"/>
      <c r="DA91" s="313"/>
      <c r="DB91" s="315"/>
      <c r="DC91" s="226" t="str">
        <f t="shared" si="90"/>
        <v>Grassland Protection</v>
      </c>
      <c r="DD91" s="313"/>
      <c r="DE91" s="315"/>
      <c r="DF91" s="313"/>
      <c r="DG91" s="313"/>
      <c r="DH91" s="315"/>
      <c r="DI91" s="226" t="str">
        <f t="shared" si="91"/>
        <v>Grassland Protection</v>
      </c>
      <c r="DJ91" s="313"/>
      <c r="DK91" s="315"/>
      <c r="DL91" s="313"/>
      <c r="DM91" s="313"/>
      <c r="DN91" s="315"/>
      <c r="DO91" s="226" t="str">
        <f t="shared" si="92"/>
        <v>Grassland Protection</v>
      </c>
      <c r="DP91" s="313"/>
      <c r="DQ91" s="315"/>
      <c r="DR91" s="313"/>
      <c r="DS91" s="313"/>
      <c r="DT91" s="315"/>
      <c r="DU91" s="226" t="str">
        <f t="shared" si="93"/>
        <v>Grassland Protection</v>
      </c>
      <c r="DV91" s="313"/>
      <c r="DW91" s="315"/>
      <c r="DX91" s="313"/>
      <c r="DY91" s="313"/>
      <c r="DZ91" s="315"/>
      <c r="EA91" s="176">
        <f t="shared" si="70"/>
        <v>0</v>
      </c>
      <c r="EB91" s="226" t="str">
        <f t="shared" si="94"/>
        <v>Grassland Protection</v>
      </c>
      <c r="EC91" s="313"/>
      <c r="ED91" s="315"/>
      <c r="EE91" s="313"/>
      <c r="EF91" s="313"/>
      <c r="EG91" s="315"/>
      <c r="EH91" s="226" t="str">
        <f t="shared" si="95"/>
        <v>Grassland Protection</v>
      </c>
      <c r="EI91" s="313"/>
      <c r="EJ91" s="315"/>
      <c r="EK91" s="313"/>
      <c r="EL91" s="313"/>
      <c r="EM91" s="315"/>
      <c r="EN91" s="226" t="str">
        <f t="shared" si="96"/>
        <v>Grassland Protection</v>
      </c>
      <c r="EO91" s="313"/>
      <c r="EP91" s="315"/>
      <c r="EQ91" s="313"/>
      <c r="ER91" s="313"/>
      <c r="ES91" s="315"/>
      <c r="ET91" s="226" t="str">
        <f t="shared" si="97"/>
        <v>Grassland Protection</v>
      </c>
      <c r="EU91" s="313"/>
      <c r="EV91" s="315"/>
      <c r="EW91" s="313"/>
      <c r="EX91" s="313"/>
      <c r="EY91" s="315"/>
      <c r="EZ91" s="226" t="str">
        <f t="shared" si="98"/>
        <v>Grassland Protection</v>
      </c>
      <c r="FA91" s="313"/>
      <c r="FB91" s="315"/>
      <c r="FC91" s="313"/>
      <c r="FD91" s="313"/>
      <c r="FE91" s="315"/>
      <c r="FF91" s="226" t="str">
        <f t="shared" si="99"/>
        <v>Grassland Protection</v>
      </c>
      <c r="FG91" s="313"/>
      <c r="FH91" s="315"/>
      <c r="FI91" s="313"/>
      <c r="FJ91" s="313"/>
      <c r="FK91" s="315"/>
      <c r="FL91" s="226" t="str">
        <f t="shared" si="100"/>
        <v>Grassland Protection</v>
      </c>
      <c r="FM91" s="313"/>
      <c r="FN91" s="315"/>
      <c r="FO91" s="313"/>
      <c r="FP91" s="313"/>
      <c r="FQ91" s="315"/>
      <c r="FR91" s="176">
        <f t="shared" si="71"/>
        <v>0</v>
      </c>
      <c r="FS91" s="32"/>
      <c r="FT91" s="34"/>
      <c r="FU91" s="34"/>
      <c r="FV91" s="33"/>
      <c r="FW91" s="37"/>
    </row>
    <row r="92" spans="1:179" ht="12.6" customHeight="1">
      <c r="A92" s="324"/>
      <c r="B92" s="195" t="s">
        <v>243</v>
      </c>
      <c r="C92" s="226" t="str">
        <f t="shared" si="73"/>
        <v>Multistrata Agroforestry</v>
      </c>
      <c r="D92" s="313"/>
      <c r="E92" s="54"/>
      <c r="F92" s="313"/>
      <c r="G92" s="55"/>
      <c r="H92" s="56"/>
      <c r="I92" s="226" t="str">
        <f t="shared" si="74"/>
        <v>Multistrata Agroforestry</v>
      </c>
      <c r="J92" s="313"/>
      <c r="K92" s="54"/>
      <c r="L92" s="313"/>
      <c r="M92" s="55"/>
      <c r="N92" s="56"/>
      <c r="O92" s="226" t="str">
        <f t="shared" si="75"/>
        <v>Multistrata Agroforestry</v>
      </c>
      <c r="P92" s="313"/>
      <c r="Q92" s="54"/>
      <c r="R92" s="313"/>
      <c r="S92" s="55"/>
      <c r="T92" s="56"/>
      <c r="U92" s="226" t="str">
        <f t="shared" si="76"/>
        <v>Multistrata Agroforestry</v>
      </c>
      <c r="V92" s="313"/>
      <c r="W92" s="315"/>
      <c r="X92" s="313"/>
      <c r="Y92" s="313"/>
      <c r="Z92" s="315"/>
      <c r="AA92" s="226" t="str">
        <f t="shared" si="77"/>
        <v>Multistrata Agroforestry</v>
      </c>
      <c r="AB92" s="313"/>
      <c r="AC92" s="315"/>
      <c r="AD92" s="313"/>
      <c r="AE92" s="313"/>
      <c r="AF92" s="315"/>
      <c r="AG92" s="226" t="str">
        <f t="shared" si="78"/>
        <v>Multistrata Agroforestry</v>
      </c>
      <c r="AH92" s="313"/>
      <c r="AI92" s="315"/>
      <c r="AJ92" s="313"/>
      <c r="AK92" s="313"/>
      <c r="AL92" s="315"/>
      <c r="AM92" s="226" t="str">
        <f t="shared" si="79"/>
        <v>Multistrata Agroforestry</v>
      </c>
      <c r="AN92" s="313"/>
      <c r="AO92" s="315"/>
      <c r="AP92" s="313"/>
      <c r="AQ92" s="313"/>
      <c r="AR92" s="315"/>
      <c r="AS92" s="176">
        <f t="shared" si="72"/>
        <v>0</v>
      </c>
      <c r="AT92" s="226" t="str">
        <f t="shared" si="80"/>
        <v>Multistrata Agroforestry</v>
      </c>
      <c r="AU92" s="313"/>
      <c r="AV92" s="315"/>
      <c r="AW92" s="313"/>
      <c r="AX92" s="313"/>
      <c r="AY92" s="315"/>
      <c r="AZ92" s="226" t="str">
        <f t="shared" si="81"/>
        <v>Multistrata Agroforestry</v>
      </c>
      <c r="BA92" s="313"/>
      <c r="BB92" s="315"/>
      <c r="BC92" s="313"/>
      <c r="BD92" s="313"/>
      <c r="BE92" s="315"/>
      <c r="BF92" s="226" t="str">
        <f t="shared" si="82"/>
        <v>Multistrata Agroforestry</v>
      </c>
      <c r="BG92" s="313"/>
      <c r="BH92" s="315"/>
      <c r="BI92" s="313"/>
      <c r="BJ92" s="313"/>
      <c r="BK92" s="315"/>
      <c r="BL92" s="226" t="str">
        <f t="shared" si="83"/>
        <v>Multistrata Agroforestry</v>
      </c>
      <c r="BM92" s="313"/>
      <c r="BN92" s="315"/>
      <c r="BO92" s="313"/>
      <c r="BP92" s="313"/>
      <c r="BQ92" s="315"/>
      <c r="BR92" s="226" t="str">
        <f t="shared" si="84"/>
        <v>Multistrata Agroforestry</v>
      </c>
      <c r="BS92" s="313"/>
      <c r="BT92" s="315"/>
      <c r="BU92" s="313"/>
      <c r="BV92" s="313"/>
      <c r="BW92" s="315"/>
      <c r="BX92" s="226" t="str">
        <f t="shared" si="85"/>
        <v>Multistrata Agroforestry</v>
      </c>
      <c r="BY92" s="313"/>
      <c r="BZ92" s="315"/>
      <c r="CA92" s="313"/>
      <c r="CB92" s="313"/>
      <c r="CC92" s="315"/>
      <c r="CD92" s="226" t="str">
        <f t="shared" si="86"/>
        <v>Multistrata Agroforestry</v>
      </c>
      <c r="CE92" s="313"/>
      <c r="CF92" s="315"/>
      <c r="CG92" s="313"/>
      <c r="CH92" s="313"/>
      <c r="CI92" s="315"/>
      <c r="CJ92" s="176">
        <f t="shared" si="69"/>
        <v>0</v>
      </c>
      <c r="CK92" s="226" t="str">
        <f t="shared" si="87"/>
        <v>Multistrata Agroforestry</v>
      </c>
      <c r="CL92" s="313"/>
      <c r="CM92" s="315"/>
      <c r="CN92" s="313"/>
      <c r="CO92" s="313"/>
      <c r="CP92" s="315"/>
      <c r="CQ92" s="226" t="str">
        <f t="shared" si="88"/>
        <v>Multistrata Agroforestry</v>
      </c>
      <c r="CR92" s="313"/>
      <c r="CS92" s="315"/>
      <c r="CT92" s="313"/>
      <c r="CU92" s="313"/>
      <c r="CV92" s="315"/>
      <c r="CW92" s="226" t="str">
        <f t="shared" si="89"/>
        <v>Multistrata Agroforestry</v>
      </c>
      <c r="CX92" s="313"/>
      <c r="CY92" s="315"/>
      <c r="CZ92" s="313"/>
      <c r="DA92" s="313"/>
      <c r="DB92" s="315"/>
      <c r="DC92" s="226" t="str">
        <f t="shared" si="90"/>
        <v>Multistrata Agroforestry</v>
      </c>
      <c r="DD92" s="313"/>
      <c r="DE92" s="315"/>
      <c r="DF92" s="313"/>
      <c r="DG92" s="313"/>
      <c r="DH92" s="315"/>
      <c r="DI92" s="226" t="str">
        <f t="shared" si="91"/>
        <v>Multistrata Agroforestry</v>
      </c>
      <c r="DJ92" s="313"/>
      <c r="DK92" s="315"/>
      <c r="DL92" s="313"/>
      <c r="DM92" s="313"/>
      <c r="DN92" s="315"/>
      <c r="DO92" s="226" t="str">
        <f t="shared" si="92"/>
        <v>Multistrata Agroforestry</v>
      </c>
      <c r="DP92" s="313"/>
      <c r="DQ92" s="315"/>
      <c r="DR92" s="313"/>
      <c r="DS92" s="313"/>
      <c r="DT92" s="315"/>
      <c r="DU92" s="226" t="str">
        <f t="shared" si="93"/>
        <v>Multistrata Agroforestry</v>
      </c>
      <c r="DV92" s="313"/>
      <c r="DW92" s="315"/>
      <c r="DX92" s="313"/>
      <c r="DY92" s="313"/>
      <c r="DZ92" s="315"/>
      <c r="EA92" s="176">
        <f t="shared" si="70"/>
        <v>0</v>
      </c>
      <c r="EB92" s="226" t="str">
        <f t="shared" si="94"/>
        <v>Multistrata Agroforestry</v>
      </c>
      <c r="EC92" s="313"/>
      <c r="ED92" s="315"/>
      <c r="EE92" s="313"/>
      <c r="EF92" s="313"/>
      <c r="EG92" s="315"/>
      <c r="EH92" s="226" t="str">
        <f t="shared" si="95"/>
        <v>Multistrata Agroforestry</v>
      </c>
      <c r="EI92" s="313"/>
      <c r="EJ92" s="315"/>
      <c r="EK92" s="313"/>
      <c r="EL92" s="313"/>
      <c r="EM92" s="315"/>
      <c r="EN92" s="226" t="str">
        <f t="shared" si="96"/>
        <v>Multistrata Agroforestry</v>
      </c>
      <c r="EO92" s="313"/>
      <c r="EP92" s="315"/>
      <c r="EQ92" s="313"/>
      <c r="ER92" s="313"/>
      <c r="ES92" s="315"/>
      <c r="ET92" s="226" t="str">
        <f t="shared" si="97"/>
        <v>Multistrata Agroforestry</v>
      </c>
      <c r="EU92" s="313"/>
      <c r="EV92" s="315"/>
      <c r="EW92" s="313"/>
      <c r="EX92" s="313"/>
      <c r="EY92" s="315"/>
      <c r="EZ92" s="226" t="str">
        <f t="shared" si="98"/>
        <v>Multistrata Agroforestry</v>
      </c>
      <c r="FA92" s="313"/>
      <c r="FB92" s="315"/>
      <c r="FC92" s="313"/>
      <c r="FD92" s="313"/>
      <c r="FE92" s="315"/>
      <c r="FF92" s="226" t="str">
        <f t="shared" si="99"/>
        <v>Multistrata Agroforestry</v>
      </c>
      <c r="FG92" s="313"/>
      <c r="FH92" s="315"/>
      <c r="FI92" s="313"/>
      <c r="FJ92" s="313"/>
      <c r="FK92" s="315"/>
      <c r="FL92" s="226" t="str">
        <f t="shared" si="100"/>
        <v>Multistrata Agroforestry</v>
      </c>
      <c r="FM92" s="313"/>
      <c r="FN92" s="315"/>
      <c r="FO92" s="313"/>
      <c r="FP92" s="313"/>
      <c r="FQ92" s="315"/>
      <c r="FR92" s="176">
        <f t="shared" si="71"/>
        <v>0</v>
      </c>
      <c r="FS92" s="32"/>
      <c r="FT92" s="34"/>
      <c r="FU92" s="34"/>
      <c r="FV92" s="33"/>
      <c r="FW92" s="37"/>
    </row>
    <row r="93" spans="1:179" ht="12.6" customHeight="1">
      <c r="A93" s="324"/>
      <c r="B93" s="222" t="s">
        <v>89</v>
      </c>
      <c r="C93" s="226" t="str">
        <f t="shared" si="73"/>
        <v>Silvopasture</v>
      </c>
      <c r="D93" s="313"/>
      <c r="E93" s="54"/>
      <c r="F93" s="313"/>
      <c r="G93" s="55"/>
      <c r="H93" s="56"/>
      <c r="I93" s="226" t="str">
        <f t="shared" si="74"/>
        <v>Silvopasture</v>
      </c>
      <c r="J93" s="313"/>
      <c r="K93" s="54"/>
      <c r="L93" s="313"/>
      <c r="M93" s="55"/>
      <c r="N93" s="56"/>
      <c r="O93" s="226" t="str">
        <f t="shared" si="75"/>
        <v>Silvopasture</v>
      </c>
      <c r="P93" s="313"/>
      <c r="Q93" s="54"/>
      <c r="R93" s="313"/>
      <c r="S93" s="55"/>
      <c r="T93" s="56"/>
      <c r="U93" s="226" t="str">
        <f t="shared" si="76"/>
        <v>Silvopasture</v>
      </c>
      <c r="V93" s="313"/>
      <c r="W93" s="315"/>
      <c r="X93" s="313"/>
      <c r="Y93" s="313"/>
      <c r="Z93" s="315"/>
      <c r="AA93" s="226" t="str">
        <f t="shared" si="77"/>
        <v>Silvopasture</v>
      </c>
      <c r="AB93" s="313"/>
      <c r="AC93" s="315"/>
      <c r="AD93" s="313"/>
      <c r="AE93" s="313"/>
      <c r="AF93" s="315"/>
      <c r="AG93" s="226" t="str">
        <f t="shared" si="78"/>
        <v>Silvopasture</v>
      </c>
      <c r="AH93" s="313"/>
      <c r="AI93" s="315"/>
      <c r="AJ93" s="313"/>
      <c r="AK93" s="313"/>
      <c r="AL93" s="315"/>
      <c r="AM93" s="226" t="str">
        <f t="shared" si="79"/>
        <v>Silvopasture</v>
      </c>
      <c r="AN93" s="313"/>
      <c r="AO93" s="315"/>
      <c r="AP93" s="313"/>
      <c r="AQ93" s="313"/>
      <c r="AR93" s="315"/>
      <c r="AS93" s="176">
        <f t="shared" si="72"/>
        <v>0</v>
      </c>
      <c r="AT93" s="226" t="str">
        <f t="shared" si="80"/>
        <v>Silvopasture</v>
      </c>
      <c r="AU93" s="313">
        <f>'Discrete Solution'!AU93</f>
        <v>0.41089700366236204</v>
      </c>
      <c r="AV93" s="315">
        <f>'Discrete Solution'!AV93</f>
        <v>141.07556887972225</v>
      </c>
      <c r="AW93" s="313">
        <f>'Discrete Solution'!AW93</f>
        <v>7.5679695009872303E-2</v>
      </c>
      <c r="AX93" s="313">
        <f>'Discrete Solution'!AX93</f>
        <v>0.48657669867223435</v>
      </c>
      <c r="AY93" s="315">
        <f>'Discrete Solution'!AY93</f>
        <v>25.983533418351819</v>
      </c>
      <c r="AZ93" s="226" t="str">
        <f t="shared" si="81"/>
        <v>Silvopasture</v>
      </c>
      <c r="BA93" s="313">
        <f>'Discrete Solution'!BA93</f>
        <v>0.41089700366236204</v>
      </c>
      <c r="BB93" s="315">
        <f>'Discrete Solution'!BB93</f>
        <v>14.47454013725188</v>
      </c>
      <c r="BC93" s="313">
        <f>'Discrete Solution'!BC93</f>
        <v>7.5679695009872303E-2</v>
      </c>
      <c r="BD93" s="313">
        <f>'Discrete Solution'!BD93</f>
        <v>0.48657669867223435</v>
      </c>
      <c r="BE93" s="315">
        <f>'Discrete Solution'!BE93</f>
        <v>2.6659449283682335</v>
      </c>
      <c r="BF93" s="226" t="str">
        <f t="shared" si="82"/>
        <v>Silvopasture</v>
      </c>
      <c r="BG93" s="313">
        <f>'Discrete Solution'!BG93</f>
        <v>0.41089700366236204</v>
      </c>
      <c r="BH93" s="315">
        <f>'Discrete Solution'!BH93</f>
        <v>11.469347107480324</v>
      </c>
      <c r="BI93" s="313">
        <f>'Discrete Solution'!BI93</f>
        <v>7.5679695009872303E-2</v>
      </c>
      <c r="BJ93" s="313">
        <f>'Discrete Solution'!BJ93</f>
        <v>0.48657669867223435</v>
      </c>
      <c r="BK93" s="315">
        <f>'Discrete Solution'!BK93</f>
        <v>2.1124434671461199</v>
      </c>
      <c r="BL93" s="226" t="str">
        <f t="shared" si="83"/>
        <v>Silvopasture</v>
      </c>
      <c r="BM93" s="313"/>
      <c r="BN93" s="315"/>
      <c r="BO93" s="313"/>
      <c r="BP93" s="313"/>
      <c r="BQ93" s="315"/>
      <c r="BR93" s="226" t="str">
        <f t="shared" si="84"/>
        <v>Silvopasture</v>
      </c>
      <c r="BS93" s="313"/>
      <c r="BT93" s="315"/>
      <c r="BU93" s="313"/>
      <c r="BV93" s="313"/>
      <c r="BW93" s="315"/>
      <c r="BX93" s="226" t="str">
        <f t="shared" si="85"/>
        <v>Silvopasture</v>
      </c>
      <c r="BY93" s="313"/>
      <c r="BZ93" s="315"/>
      <c r="CA93" s="313"/>
      <c r="CB93" s="313"/>
      <c r="CC93" s="315"/>
      <c r="CD93" s="226" t="str">
        <f t="shared" si="86"/>
        <v>Silvopasture</v>
      </c>
      <c r="CE93" s="313"/>
      <c r="CF93" s="315"/>
      <c r="CG93" s="313"/>
      <c r="CH93" s="313"/>
      <c r="CI93" s="315"/>
      <c r="CJ93" s="176">
        <f t="shared" si="69"/>
        <v>197.78137793832065</v>
      </c>
      <c r="CK93" s="226" t="str">
        <f t="shared" si="87"/>
        <v>Silvopasture</v>
      </c>
      <c r="CL93" s="313"/>
      <c r="CM93" s="315"/>
      <c r="CN93" s="313"/>
      <c r="CO93" s="313"/>
      <c r="CP93" s="315"/>
      <c r="CQ93" s="226" t="str">
        <f t="shared" si="88"/>
        <v>Silvopasture</v>
      </c>
      <c r="CR93" s="313"/>
      <c r="CS93" s="315"/>
      <c r="CT93" s="313"/>
      <c r="CU93" s="313"/>
      <c r="CV93" s="315"/>
      <c r="CW93" s="226" t="str">
        <f t="shared" si="89"/>
        <v>Silvopasture</v>
      </c>
      <c r="CX93" s="313"/>
      <c r="CY93" s="315"/>
      <c r="CZ93" s="313"/>
      <c r="DA93" s="313"/>
      <c r="DB93" s="315"/>
      <c r="DC93" s="226" t="str">
        <f t="shared" si="90"/>
        <v>Silvopasture</v>
      </c>
      <c r="DD93" s="313"/>
      <c r="DE93" s="315"/>
      <c r="DF93" s="313"/>
      <c r="DG93" s="313"/>
      <c r="DH93" s="315"/>
      <c r="DI93" s="226" t="str">
        <f t="shared" si="91"/>
        <v>Silvopasture</v>
      </c>
      <c r="DJ93" s="313"/>
      <c r="DK93" s="315"/>
      <c r="DL93" s="313"/>
      <c r="DM93" s="313"/>
      <c r="DN93" s="315"/>
      <c r="DO93" s="226" t="str">
        <f t="shared" si="92"/>
        <v>Silvopasture</v>
      </c>
      <c r="DP93" s="313"/>
      <c r="DQ93" s="315"/>
      <c r="DR93" s="313"/>
      <c r="DS93" s="313"/>
      <c r="DT93" s="315"/>
      <c r="DU93" s="226" t="str">
        <f t="shared" si="93"/>
        <v>Silvopasture</v>
      </c>
      <c r="DV93" s="313"/>
      <c r="DW93" s="315"/>
      <c r="DX93" s="313"/>
      <c r="DY93" s="313"/>
      <c r="DZ93" s="315"/>
      <c r="EA93" s="176">
        <f t="shared" si="70"/>
        <v>0</v>
      </c>
      <c r="EB93" s="226" t="str">
        <f t="shared" si="94"/>
        <v>Silvopasture</v>
      </c>
      <c r="EC93" s="313"/>
      <c r="ED93" s="315"/>
      <c r="EE93" s="313"/>
      <c r="EF93" s="313"/>
      <c r="EG93" s="315"/>
      <c r="EH93" s="226" t="str">
        <f t="shared" si="95"/>
        <v>Silvopasture</v>
      </c>
      <c r="EI93" s="313"/>
      <c r="EJ93" s="315"/>
      <c r="EK93" s="313"/>
      <c r="EL93" s="313"/>
      <c r="EM93" s="315"/>
      <c r="EN93" s="226" t="str">
        <f t="shared" si="96"/>
        <v>Silvopasture</v>
      </c>
      <c r="EO93" s="313"/>
      <c r="EP93" s="315"/>
      <c r="EQ93" s="313"/>
      <c r="ER93" s="313"/>
      <c r="ES93" s="315"/>
      <c r="ET93" s="226" t="str">
        <f t="shared" si="97"/>
        <v>Silvopasture</v>
      </c>
      <c r="EU93" s="313"/>
      <c r="EV93" s="315"/>
      <c r="EW93" s="313"/>
      <c r="EX93" s="313"/>
      <c r="EY93" s="315"/>
      <c r="EZ93" s="226" t="str">
        <f t="shared" si="98"/>
        <v>Silvopasture</v>
      </c>
      <c r="FA93" s="313"/>
      <c r="FB93" s="315"/>
      <c r="FC93" s="313"/>
      <c r="FD93" s="313"/>
      <c r="FE93" s="315"/>
      <c r="FF93" s="226" t="str">
        <f t="shared" si="99"/>
        <v>Silvopasture</v>
      </c>
      <c r="FG93" s="313"/>
      <c r="FH93" s="315"/>
      <c r="FI93" s="313"/>
      <c r="FJ93" s="313"/>
      <c r="FK93" s="315"/>
      <c r="FL93" s="226" t="str">
        <f t="shared" si="100"/>
        <v>Silvopasture</v>
      </c>
      <c r="FM93" s="313"/>
      <c r="FN93" s="315"/>
      <c r="FO93" s="313"/>
      <c r="FP93" s="313"/>
      <c r="FQ93" s="315"/>
      <c r="FR93" s="176">
        <f t="shared" si="71"/>
        <v>0</v>
      </c>
      <c r="FS93" s="32"/>
      <c r="FT93" s="34"/>
      <c r="FU93" s="34"/>
      <c r="FV93" s="33"/>
      <c r="FW93" s="37"/>
    </row>
    <row r="94" spans="1:179" ht="12.6" customHeight="1">
      <c r="A94" s="324"/>
      <c r="B94" s="222" t="s">
        <v>88</v>
      </c>
      <c r="C94" s="226" t="str">
        <f>$B94</f>
        <v>Managed Grazing</v>
      </c>
      <c r="D94" s="313"/>
      <c r="E94" s="54"/>
      <c r="F94" s="313"/>
      <c r="G94" s="55"/>
      <c r="H94" s="56"/>
      <c r="I94" s="226" t="str">
        <f t="shared" si="74"/>
        <v>Managed Grazing</v>
      </c>
      <c r="J94" s="313"/>
      <c r="K94" s="54"/>
      <c r="L94" s="313"/>
      <c r="M94" s="55"/>
      <c r="N94" s="56"/>
      <c r="O94" s="226" t="str">
        <f t="shared" si="75"/>
        <v>Managed Grazing</v>
      </c>
      <c r="P94" s="313"/>
      <c r="Q94" s="54"/>
      <c r="R94" s="313"/>
      <c r="S94" s="55"/>
      <c r="T94" s="56"/>
      <c r="U94" s="226" t="str">
        <f t="shared" si="76"/>
        <v>Managed Grazing</v>
      </c>
      <c r="V94" s="313"/>
      <c r="W94" s="315"/>
      <c r="X94" s="313"/>
      <c r="Y94" s="313"/>
      <c r="Z94" s="315"/>
      <c r="AA94" s="226" t="str">
        <f t="shared" si="77"/>
        <v>Managed Grazing</v>
      </c>
      <c r="AB94" s="313"/>
      <c r="AC94" s="315"/>
      <c r="AD94" s="313"/>
      <c r="AE94" s="313"/>
      <c r="AF94" s="315"/>
      <c r="AG94" s="226" t="str">
        <f t="shared" si="78"/>
        <v>Managed Grazing</v>
      </c>
      <c r="AH94" s="313"/>
      <c r="AI94" s="315"/>
      <c r="AJ94" s="313"/>
      <c r="AK94" s="313"/>
      <c r="AL94" s="315"/>
      <c r="AM94" s="226" t="str">
        <f t="shared" si="79"/>
        <v>Managed Grazing</v>
      </c>
      <c r="AN94" s="313"/>
      <c r="AO94" s="315"/>
      <c r="AP94" s="313"/>
      <c r="AQ94" s="313"/>
      <c r="AR94" s="315"/>
      <c r="AS94" s="176">
        <f t="shared" si="72"/>
        <v>0</v>
      </c>
      <c r="AT94" s="226" t="str">
        <f t="shared" si="80"/>
        <v>Managed Grazing</v>
      </c>
      <c r="AU94" s="313">
        <f>'Discrete Solution'!AU94</f>
        <v>2.199234265493619E-2</v>
      </c>
      <c r="AV94" s="315">
        <f>'Discrete Solution'!AV94</f>
        <v>7.5507541388457673</v>
      </c>
      <c r="AW94" s="313">
        <f>'Discrete Solution'!AW94</f>
        <v>0.18654052820459285</v>
      </c>
      <c r="AX94" s="313">
        <f>'Discrete Solution'!AX94</f>
        <v>0.20853287085952904</v>
      </c>
      <c r="AY94" s="315">
        <f>'Discrete Solution'!AY94</f>
        <v>64.046003988900281</v>
      </c>
      <c r="AZ94" s="226" t="str">
        <f t="shared" si="81"/>
        <v>Managed Grazing</v>
      </c>
      <c r="BA94" s="313">
        <f>'Discrete Solution'!BA94</f>
        <v>2.199234265493619E-2</v>
      </c>
      <c r="BB94" s="315">
        <f>'Discrete Solution'!BB94</f>
        <v>0.77471737110218619</v>
      </c>
      <c r="BC94" s="313">
        <f>'Discrete Solution'!BC94</f>
        <v>0.18654052820459285</v>
      </c>
      <c r="BD94" s="313">
        <f>'Discrete Solution'!BD94</f>
        <v>0.20853287085952904</v>
      </c>
      <c r="BE94" s="315">
        <f>'Discrete Solution'!BE94</f>
        <v>6.5712047998778642</v>
      </c>
      <c r="BF94" s="226" t="str">
        <f t="shared" si="82"/>
        <v>Managed Grazing</v>
      </c>
      <c r="BG94" s="313">
        <f>'Discrete Solution'!BG94</f>
        <v>2.199234265493619E-2</v>
      </c>
      <c r="BH94" s="315">
        <f>'Discrete Solution'!BH94</f>
        <v>0.61387113891775846</v>
      </c>
      <c r="BI94" s="313">
        <f>'Discrete Solution'!BI94</f>
        <v>0.18654052820459285</v>
      </c>
      <c r="BJ94" s="313">
        <f>'Discrete Solution'!BJ94</f>
        <v>0.20853287085952904</v>
      </c>
      <c r="BK94" s="315">
        <f>'Discrete Solution'!BK94</f>
        <v>5.2068962502078611</v>
      </c>
      <c r="BL94" s="226" t="str">
        <f t="shared" si="83"/>
        <v>Managed Grazing</v>
      </c>
      <c r="BM94" s="313"/>
      <c r="BN94" s="315"/>
      <c r="BO94" s="313"/>
      <c r="BP94" s="313"/>
      <c r="BQ94" s="315"/>
      <c r="BR94" s="226" t="str">
        <f t="shared" si="84"/>
        <v>Managed Grazing</v>
      </c>
      <c r="BS94" s="313"/>
      <c r="BT94" s="315"/>
      <c r="BU94" s="313"/>
      <c r="BV94" s="313"/>
      <c r="BW94" s="315"/>
      <c r="BX94" s="226" t="str">
        <f t="shared" si="85"/>
        <v>Managed Grazing</v>
      </c>
      <c r="BY94" s="313"/>
      <c r="BZ94" s="315"/>
      <c r="CA94" s="313"/>
      <c r="CB94" s="313"/>
      <c r="CC94" s="315"/>
      <c r="CD94" s="226" t="str">
        <f t="shared" si="86"/>
        <v>Managed Grazing</v>
      </c>
      <c r="CE94" s="313"/>
      <c r="CF94" s="315"/>
      <c r="CG94" s="313"/>
      <c r="CH94" s="313"/>
      <c r="CI94" s="315"/>
      <c r="CJ94" s="176">
        <f t="shared" si="69"/>
        <v>84.763447687851709</v>
      </c>
      <c r="CK94" s="226" t="str">
        <f t="shared" si="87"/>
        <v>Managed Grazing</v>
      </c>
      <c r="CL94" s="313"/>
      <c r="CM94" s="315"/>
      <c r="CN94" s="313"/>
      <c r="CO94" s="313"/>
      <c r="CP94" s="315"/>
      <c r="CQ94" s="226" t="str">
        <f t="shared" si="88"/>
        <v>Managed Grazing</v>
      </c>
      <c r="CR94" s="313"/>
      <c r="CS94" s="315"/>
      <c r="CT94" s="313"/>
      <c r="CU94" s="313"/>
      <c r="CV94" s="315"/>
      <c r="CW94" s="226" t="str">
        <f t="shared" si="89"/>
        <v>Managed Grazing</v>
      </c>
      <c r="CX94" s="313"/>
      <c r="CY94" s="315"/>
      <c r="CZ94" s="313"/>
      <c r="DA94" s="313"/>
      <c r="DB94" s="315"/>
      <c r="DC94" s="226" t="str">
        <f t="shared" si="90"/>
        <v>Managed Grazing</v>
      </c>
      <c r="DD94" s="313"/>
      <c r="DE94" s="315"/>
      <c r="DF94" s="313"/>
      <c r="DG94" s="313"/>
      <c r="DH94" s="315"/>
      <c r="DI94" s="226" t="str">
        <f t="shared" si="91"/>
        <v>Managed Grazing</v>
      </c>
      <c r="DJ94" s="313"/>
      <c r="DK94" s="315"/>
      <c r="DL94" s="313"/>
      <c r="DM94" s="313"/>
      <c r="DN94" s="315"/>
      <c r="DO94" s="226" t="str">
        <f t="shared" si="92"/>
        <v>Managed Grazing</v>
      </c>
      <c r="DP94" s="313"/>
      <c r="DQ94" s="315"/>
      <c r="DR94" s="313"/>
      <c r="DS94" s="313"/>
      <c r="DT94" s="315"/>
      <c r="DU94" s="226" t="str">
        <f t="shared" si="93"/>
        <v>Managed Grazing</v>
      </c>
      <c r="DV94" s="313"/>
      <c r="DW94" s="315"/>
      <c r="DX94" s="313"/>
      <c r="DY94" s="313"/>
      <c r="DZ94" s="315"/>
      <c r="EA94" s="176">
        <f t="shared" si="70"/>
        <v>0</v>
      </c>
      <c r="EB94" s="226" t="str">
        <f t="shared" si="94"/>
        <v>Managed Grazing</v>
      </c>
      <c r="EC94" s="313"/>
      <c r="ED94" s="315"/>
      <c r="EE94" s="313"/>
      <c r="EF94" s="313"/>
      <c r="EG94" s="315"/>
      <c r="EH94" s="226" t="str">
        <f t="shared" si="95"/>
        <v>Managed Grazing</v>
      </c>
      <c r="EI94" s="313"/>
      <c r="EJ94" s="315"/>
      <c r="EK94" s="313"/>
      <c r="EL94" s="313"/>
      <c r="EM94" s="315"/>
      <c r="EN94" s="226" t="str">
        <f t="shared" si="96"/>
        <v>Managed Grazing</v>
      </c>
      <c r="EO94" s="313"/>
      <c r="EP94" s="315"/>
      <c r="EQ94" s="313"/>
      <c r="ER94" s="313"/>
      <c r="ES94" s="315"/>
      <c r="ET94" s="226" t="str">
        <f t="shared" si="97"/>
        <v>Managed Grazing</v>
      </c>
      <c r="EU94" s="313"/>
      <c r="EV94" s="315"/>
      <c r="EW94" s="313"/>
      <c r="EX94" s="313"/>
      <c r="EY94" s="315"/>
      <c r="EZ94" s="226" t="str">
        <f t="shared" si="98"/>
        <v>Managed Grazing</v>
      </c>
      <c r="FA94" s="313"/>
      <c r="FB94" s="315"/>
      <c r="FC94" s="313"/>
      <c r="FD94" s="313"/>
      <c r="FE94" s="315"/>
      <c r="FF94" s="226" t="str">
        <f t="shared" si="99"/>
        <v>Managed Grazing</v>
      </c>
      <c r="FG94" s="313"/>
      <c r="FH94" s="315"/>
      <c r="FI94" s="313"/>
      <c r="FJ94" s="313"/>
      <c r="FK94" s="315"/>
      <c r="FL94" s="226" t="str">
        <f t="shared" si="100"/>
        <v>Managed Grazing</v>
      </c>
      <c r="FM94" s="313"/>
      <c r="FN94" s="315"/>
      <c r="FO94" s="313"/>
      <c r="FP94" s="313"/>
      <c r="FQ94" s="315"/>
      <c r="FR94" s="176">
        <f t="shared" si="71"/>
        <v>0</v>
      </c>
      <c r="FS94" s="34"/>
      <c r="FT94" s="34"/>
      <c r="FU94" s="34"/>
      <c r="FV94" s="33"/>
      <c r="FW94" s="37"/>
    </row>
    <row r="95" spans="1:179" ht="12.6" customHeight="1">
      <c r="A95" s="324"/>
      <c r="B95" s="195" t="s">
        <v>97</v>
      </c>
      <c r="C95" s="226" t="str">
        <f>$B95</f>
        <v>Tropical Tree Staples</v>
      </c>
      <c r="D95" s="313"/>
      <c r="E95" s="54"/>
      <c r="F95" s="314"/>
      <c r="G95" s="55"/>
      <c r="H95" s="56"/>
      <c r="I95" s="226" t="str">
        <f t="shared" si="74"/>
        <v>Tropical Tree Staples</v>
      </c>
      <c r="J95" s="313"/>
      <c r="K95" s="54"/>
      <c r="L95" s="314"/>
      <c r="M95" s="55"/>
      <c r="N95" s="56"/>
      <c r="O95" s="226" t="str">
        <f t="shared" si="75"/>
        <v>Tropical Tree Staples</v>
      </c>
      <c r="P95" s="313"/>
      <c r="Q95" s="54"/>
      <c r="R95" s="314"/>
      <c r="S95" s="55"/>
      <c r="T95" s="56"/>
      <c r="U95" s="226" t="str">
        <f t="shared" si="76"/>
        <v>Tropical Tree Staples</v>
      </c>
      <c r="V95" s="313"/>
      <c r="W95" s="315"/>
      <c r="X95" s="313"/>
      <c r="Y95" s="313"/>
      <c r="Z95" s="315"/>
      <c r="AA95" s="226" t="str">
        <f t="shared" si="77"/>
        <v>Tropical Tree Staples</v>
      </c>
      <c r="AB95" s="313"/>
      <c r="AC95" s="315"/>
      <c r="AD95" s="313"/>
      <c r="AE95" s="313"/>
      <c r="AF95" s="315"/>
      <c r="AG95" s="226" t="str">
        <f t="shared" si="78"/>
        <v>Tropical Tree Staples</v>
      </c>
      <c r="AH95" s="313"/>
      <c r="AI95" s="315"/>
      <c r="AJ95" s="313"/>
      <c r="AK95" s="313"/>
      <c r="AL95" s="315"/>
      <c r="AM95" s="226" t="str">
        <f t="shared" si="79"/>
        <v>Tropical Tree Staples</v>
      </c>
      <c r="AN95" s="313"/>
      <c r="AO95" s="315"/>
      <c r="AP95" s="313"/>
      <c r="AQ95" s="313"/>
      <c r="AR95" s="315"/>
      <c r="AS95" s="176">
        <f t="shared" si="72"/>
        <v>0</v>
      </c>
      <c r="AT95" s="226" t="str">
        <f t="shared" si="80"/>
        <v>Tropical Tree Staples</v>
      </c>
      <c r="AU95" s="313"/>
      <c r="AV95" s="315"/>
      <c r="AW95" s="313"/>
      <c r="AX95" s="313"/>
      <c r="AY95" s="315"/>
      <c r="AZ95" s="226" t="str">
        <f t="shared" si="81"/>
        <v>Tropical Tree Staples</v>
      </c>
      <c r="BA95" s="313"/>
      <c r="BB95" s="315"/>
      <c r="BC95" s="313"/>
      <c r="BD95" s="313"/>
      <c r="BE95" s="315"/>
      <c r="BF95" s="226" t="str">
        <f t="shared" si="82"/>
        <v>Tropical Tree Staples</v>
      </c>
      <c r="BG95" s="313"/>
      <c r="BH95" s="315"/>
      <c r="BI95" s="313"/>
      <c r="BJ95" s="313"/>
      <c r="BK95" s="315"/>
      <c r="BL95" s="226" t="str">
        <f t="shared" si="83"/>
        <v>Tropical Tree Staples</v>
      </c>
      <c r="BM95" s="313"/>
      <c r="BN95" s="315"/>
      <c r="BO95" s="313"/>
      <c r="BP95" s="313"/>
      <c r="BQ95" s="315"/>
      <c r="BR95" s="226" t="str">
        <f t="shared" si="84"/>
        <v>Tropical Tree Staples</v>
      </c>
      <c r="BS95" s="313"/>
      <c r="BT95" s="315"/>
      <c r="BU95" s="313"/>
      <c r="BV95" s="313"/>
      <c r="BW95" s="315"/>
      <c r="BX95" s="226" t="str">
        <f t="shared" si="85"/>
        <v>Tropical Tree Staples</v>
      </c>
      <c r="BY95" s="313"/>
      <c r="BZ95" s="315"/>
      <c r="CA95" s="313"/>
      <c r="CB95" s="313"/>
      <c r="CC95" s="315"/>
      <c r="CD95" s="226" t="str">
        <f t="shared" si="86"/>
        <v>Tropical Tree Staples</v>
      </c>
      <c r="CE95" s="313"/>
      <c r="CF95" s="315"/>
      <c r="CG95" s="313"/>
      <c r="CH95" s="313"/>
      <c r="CI95" s="315"/>
      <c r="CJ95" s="176">
        <f t="shared" si="69"/>
        <v>0</v>
      </c>
      <c r="CK95" s="226" t="str">
        <f t="shared" si="87"/>
        <v>Tropical Tree Staples</v>
      </c>
      <c r="CL95" s="313"/>
      <c r="CM95" s="315"/>
      <c r="CN95" s="313"/>
      <c r="CO95" s="313"/>
      <c r="CP95" s="315"/>
      <c r="CQ95" s="226" t="str">
        <f t="shared" si="88"/>
        <v>Tropical Tree Staples</v>
      </c>
      <c r="CR95" s="313"/>
      <c r="CS95" s="315"/>
      <c r="CT95" s="313"/>
      <c r="CU95" s="313"/>
      <c r="CV95" s="315"/>
      <c r="CW95" s="226" t="str">
        <f t="shared" si="89"/>
        <v>Tropical Tree Staples</v>
      </c>
      <c r="CX95" s="313"/>
      <c r="CY95" s="315"/>
      <c r="CZ95" s="313"/>
      <c r="DA95" s="313"/>
      <c r="DB95" s="315"/>
      <c r="DC95" s="226" t="str">
        <f t="shared" si="90"/>
        <v>Tropical Tree Staples</v>
      </c>
      <c r="DD95" s="313"/>
      <c r="DE95" s="315"/>
      <c r="DF95" s="313"/>
      <c r="DG95" s="313"/>
      <c r="DH95" s="315"/>
      <c r="DI95" s="226" t="str">
        <f t="shared" si="91"/>
        <v>Tropical Tree Staples</v>
      </c>
      <c r="DJ95" s="313"/>
      <c r="DK95" s="315"/>
      <c r="DL95" s="313"/>
      <c r="DM95" s="313"/>
      <c r="DN95" s="315"/>
      <c r="DO95" s="226" t="str">
        <f t="shared" si="92"/>
        <v>Tropical Tree Staples</v>
      </c>
      <c r="DP95" s="313"/>
      <c r="DQ95" s="315"/>
      <c r="DR95" s="313"/>
      <c r="DS95" s="313"/>
      <c r="DT95" s="315"/>
      <c r="DU95" s="226" t="str">
        <f t="shared" si="93"/>
        <v>Tropical Tree Staples</v>
      </c>
      <c r="DV95" s="313"/>
      <c r="DW95" s="315"/>
      <c r="DX95" s="313"/>
      <c r="DY95" s="313"/>
      <c r="DZ95" s="315"/>
      <c r="EA95" s="176">
        <f t="shared" si="70"/>
        <v>0</v>
      </c>
      <c r="EB95" s="226" t="str">
        <f t="shared" si="94"/>
        <v>Tropical Tree Staples</v>
      </c>
      <c r="EC95" s="313"/>
      <c r="ED95" s="315"/>
      <c r="EE95" s="313"/>
      <c r="EF95" s="313"/>
      <c r="EG95" s="315"/>
      <c r="EH95" s="226" t="str">
        <f t="shared" si="95"/>
        <v>Tropical Tree Staples</v>
      </c>
      <c r="EI95" s="313"/>
      <c r="EJ95" s="315"/>
      <c r="EK95" s="313"/>
      <c r="EL95" s="313"/>
      <c r="EM95" s="315"/>
      <c r="EN95" s="226" t="str">
        <f t="shared" si="96"/>
        <v>Tropical Tree Staples</v>
      </c>
      <c r="EO95" s="313"/>
      <c r="EP95" s="315"/>
      <c r="EQ95" s="313"/>
      <c r="ER95" s="313"/>
      <c r="ES95" s="315"/>
      <c r="ET95" s="226" t="str">
        <f t="shared" si="97"/>
        <v>Tropical Tree Staples</v>
      </c>
      <c r="EU95" s="313"/>
      <c r="EV95" s="315"/>
      <c r="EW95" s="313"/>
      <c r="EX95" s="313"/>
      <c r="EY95" s="315"/>
      <c r="EZ95" s="226" t="str">
        <f t="shared" si="98"/>
        <v>Tropical Tree Staples</v>
      </c>
      <c r="FA95" s="313"/>
      <c r="FB95" s="315"/>
      <c r="FC95" s="313"/>
      <c r="FD95" s="313"/>
      <c r="FE95" s="315"/>
      <c r="FF95" s="226" t="str">
        <f t="shared" si="99"/>
        <v>Tropical Tree Staples</v>
      </c>
      <c r="FG95" s="313"/>
      <c r="FH95" s="315"/>
      <c r="FI95" s="313"/>
      <c r="FJ95" s="313"/>
      <c r="FK95" s="315"/>
      <c r="FL95" s="226" t="str">
        <f t="shared" si="100"/>
        <v>Tropical Tree Staples</v>
      </c>
      <c r="FM95" s="313"/>
      <c r="FN95" s="315"/>
      <c r="FO95" s="313"/>
      <c r="FP95" s="313"/>
      <c r="FQ95" s="315"/>
      <c r="FR95" s="176">
        <f t="shared" si="71"/>
        <v>0</v>
      </c>
      <c r="FS95" s="32"/>
      <c r="FT95" s="34"/>
      <c r="FU95" s="34"/>
      <c r="FV95" s="33"/>
      <c r="FW95" s="37"/>
    </row>
    <row r="96" spans="1:179" ht="12.6" customHeight="1">
      <c r="A96" s="324"/>
      <c r="B96" s="222" t="s">
        <v>103</v>
      </c>
      <c r="C96" s="226" t="str">
        <f>$B96</f>
        <v>Farmland Restoration</v>
      </c>
      <c r="D96" s="39"/>
      <c r="E96" s="40"/>
      <c r="F96" s="47"/>
      <c r="G96" s="41"/>
      <c r="H96" s="42"/>
      <c r="I96" s="226" t="str">
        <f t="shared" si="74"/>
        <v>Farmland Restoration</v>
      </c>
      <c r="J96" s="39"/>
      <c r="K96" s="40"/>
      <c r="L96" s="47"/>
      <c r="M96" s="41"/>
      <c r="N96" s="42"/>
      <c r="O96" s="226" t="str">
        <f t="shared" si="75"/>
        <v>Farmland Restoration</v>
      </c>
      <c r="P96" s="39"/>
      <c r="Q96" s="40"/>
      <c r="R96" s="47"/>
      <c r="S96" s="41"/>
      <c r="T96" s="42"/>
      <c r="U96" s="226" t="str">
        <f t="shared" si="76"/>
        <v>Farmland Restoration</v>
      </c>
      <c r="V96" s="39"/>
      <c r="W96" s="40"/>
      <c r="X96" s="47"/>
      <c r="Y96" s="41"/>
      <c r="Z96" s="42"/>
      <c r="AA96" s="226" t="str">
        <f t="shared" si="77"/>
        <v>Farmland Restoration</v>
      </c>
      <c r="AB96" s="39"/>
      <c r="AC96" s="40"/>
      <c r="AD96" s="47"/>
      <c r="AE96" s="41"/>
      <c r="AF96" s="42"/>
      <c r="AG96" s="226" t="str">
        <f t="shared" si="78"/>
        <v>Farmland Restoration</v>
      </c>
      <c r="AH96" s="39"/>
      <c r="AI96" s="40"/>
      <c r="AJ96" s="47"/>
      <c r="AK96" s="41"/>
      <c r="AL96" s="42"/>
      <c r="AM96" s="226" t="str">
        <f t="shared" si="79"/>
        <v>Farmland Restoration</v>
      </c>
      <c r="AN96" s="39"/>
      <c r="AO96" s="40"/>
      <c r="AP96" s="47"/>
      <c r="AQ96" s="41"/>
      <c r="AR96" s="42"/>
      <c r="AS96" s="176">
        <f t="shared" si="72"/>
        <v>0</v>
      </c>
      <c r="AT96" s="226" t="str">
        <f t="shared" si="80"/>
        <v>Farmland Restoration</v>
      </c>
      <c r="AU96" s="313"/>
      <c r="AV96" s="315"/>
      <c r="AW96" s="313"/>
      <c r="AX96" s="313"/>
      <c r="AY96" s="315"/>
      <c r="AZ96" s="226" t="str">
        <f t="shared" si="81"/>
        <v>Farmland Restoration</v>
      </c>
      <c r="BA96" s="313"/>
      <c r="BB96" s="315"/>
      <c r="BC96" s="313"/>
      <c r="BD96" s="313"/>
      <c r="BE96" s="315"/>
      <c r="BF96" s="226" t="str">
        <f t="shared" si="82"/>
        <v>Farmland Restoration</v>
      </c>
      <c r="BG96" s="313"/>
      <c r="BH96" s="315"/>
      <c r="BI96" s="313"/>
      <c r="BJ96" s="313"/>
      <c r="BK96" s="315"/>
      <c r="BL96" s="226" t="str">
        <f t="shared" si="83"/>
        <v>Farmland Restoration</v>
      </c>
      <c r="BM96" s="313">
        <f>'Discrete Solution'!BM96</f>
        <v>2.3409578732146379E-2</v>
      </c>
      <c r="BN96" s="315">
        <f>'Discrete Solution'!BN96</f>
        <v>0.19131819998696117</v>
      </c>
      <c r="BO96" s="313">
        <f>'Discrete Solution'!BO96</f>
        <v>0.32659042126785359</v>
      </c>
      <c r="BP96" s="313">
        <f>'Discrete Solution'!BP96</f>
        <v>0.35</v>
      </c>
      <c r="BQ96" s="315">
        <f>'Discrete Solution'!BQ96</f>
        <v>2.6691079000130387</v>
      </c>
      <c r="BR96" s="226" t="str">
        <f t="shared" si="84"/>
        <v>Farmland Restoration</v>
      </c>
      <c r="BS96" s="313">
        <f>'Discrete Solution'!BS96</f>
        <v>2.3409578732146379E-2</v>
      </c>
      <c r="BT96" s="315">
        <f>'Discrete Solution'!BT96</f>
        <v>4.9008144566102469</v>
      </c>
      <c r="BU96" s="313">
        <f>'Discrete Solution'!BU96</f>
        <v>0.32659042126785359</v>
      </c>
      <c r="BV96" s="313">
        <f>'Discrete Solution'!BV96</f>
        <v>0.35</v>
      </c>
      <c r="BW96" s="315">
        <f>'Discrete Solution'!BW96</f>
        <v>68.371971843389744</v>
      </c>
      <c r="BX96" s="226" t="str">
        <f t="shared" si="85"/>
        <v>Farmland Restoration</v>
      </c>
      <c r="BY96" s="313">
        <f>'Discrete Solution'!BY96</f>
        <v>2.3409578732146379E-2</v>
      </c>
      <c r="BZ96" s="315">
        <f>'Discrete Solution'!BZ96</f>
        <v>0.99009223737217189</v>
      </c>
      <c r="CA96" s="313">
        <f>'Discrete Solution'!CA96</f>
        <v>0.32659042126785359</v>
      </c>
      <c r="CB96" s="313">
        <f>'Discrete Solution'!CB96</f>
        <v>0.35</v>
      </c>
      <c r="CC96" s="315">
        <f>'Discrete Solution'!CC96</f>
        <v>13.812920112627825</v>
      </c>
      <c r="CD96" s="226" t="str">
        <f t="shared" si="86"/>
        <v>Farmland Restoration</v>
      </c>
      <c r="CE96" s="313">
        <f>'Discrete Solution'!CE96</f>
        <v>2.3409578732146379E-2</v>
      </c>
      <c r="CF96" s="315">
        <f>'Discrete Solution'!CF96</f>
        <v>0.23589780987310696</v>
      </c>
      <c r="CG96" s="313">
        <f>'Discrete Solution'!CG96</f>
        <v>0.32659042126785359</v>
      </c>
      <c r="CH96" s="313">
        <f>'Discrete Solution'!CH96</f>
        <v>0.35</v>
      </c>
      <c r="CI96" s="315">
        <f>'Discrete Solution'!CI96</f>
        <v>3.2910444901268927</v>
      </c>
      <c r="CJ96" s="176">
        <f t="shared" si="69"/>
        <v>94.463167049999981</v>
      </c>
      <c r="CK96" s="226" t="str">
        <f t="shared" si="87"/>
        <v>Farmland Restoration</v>
      </c>
      <c r="CL96" s="313"/>
      <c r="CM96" s="315"/>
      <c r="CN96" s="313"/>
      <c r="CO96" s="313"/>
      <c r="CP96" s="315"/>
      <c r="CQ96" s="226" t="str">
        <f t="shared" si="88"/>
        <v>Farmland Restoration</v>
      </c>
      <c r="CR96" s="313"/>
      <c r="CS96" s="315"/>
      <c r="CT96" s="313"/>
      <c r="CU96" s="313"/>
      <c r="CV96" s="315"/>
      <c r="CW96" s="226" t="str">
        <f t="shared" si="89"/>
        <v>Farmland Restoration</v>
      </c>
      <c r="CX96" s="313"/>
      <c r="CY96" s="315"/>
      <c r="CZ96" s="313"/>
      <c r="DA96" s="313"/>
      <c r="DB96" s="315"/>
      <c r="DC96" s="226" t="str">
        <f t="shared" si="90"/>
        <v>Farmland Restoration</v>
      </c>
      <c r="DD96" s="313"/>
      <c r="DE96" s="315"/>
      <c r="DF96" s="313"/>
      <c r="DG96" s="313"/>
      <c r="DH96" s="315"/>
      <c r="DI96" s="226" t="str">
        <f t="shared" si="91"/>
        <v>Farmland Restoration</v>
      </c>
      <c r="DJ96" s="313"/>
      <c r="DK96" s="315"/>
      <c r="DL96" s="313"/>
      <c r="DM96" s="313"/>
      <c r="DN96" s="315"/>
      <c r="DO96" s="226" t="str">
        <f t="shared" si="92"/>
        <v>Farmland Restoration</v>
      </c>
      <c r="DP96" s="313"/>
      <c r="DQ96" s="315"/>
      <c r="DR96" s="313"/>
      <c r="DS96" s="313"/>
      <c r="DT96" s="315"/>
      <c r="DU96" s="226" t="str">
        <f t="shared" si="93"/>
        <v>Farmland Restoration</v>
      </c>
      <c r="DV96" s="313"/>
      <c r="DW96" s="315"/>
      <c r="DX96" s="313"/>
      <c r="DY96" s="313"/>
      <c r="DZ96" s="315"/>
      <c r="EA96" s="176">
        <f t="shared" si="70"/>
        <v>0</v>
      </c>
      <c r="EB96" s="226" t="str">
        <f t="shared" si="94"/>
        <v>Farmland Restoration</v>
      </c>
      <c r="EC96" s="313"/>
      <c r="ED96" s="315"/>
      <c r="EE96" s="313"/>
      <c r="EF96" s="313"/>
      <c r="EG96" s="315"/>
      <c r="EH96" s="226" t="str">
        <f t="shared" si="95"/>
        <v>Farmland Restoration</v>
      </c>
      <c r="EI96" s="313"/>
      <c r="EJ96" s="315"/>
      <c r="EK96" s="313"/>
      <c r="EL96" s="313"/>
      <c r="EM96" s="315"/>
      <c r="EN96" s="226" t="str">
        <f t="shared" si="96"/>
        <v>Farmland Restoration</v>
      </c>
      <c r="EO96" s="313"/>
      <c r="EP96" s="315"/>
      <c r="EQ96" s="313"/>
      <c r="ER96" s="313"/>
      <c r="ES96" s="315"/>
      <c r="ET96" s="226" t="str">
        <f t="shared" si="97"/>
        <v>Farmland Restoration</v>
      </c>
      <c r="EU96" s="313"/>
      <c r="EV96" s="315"/>
      <c r="EW96" s="313"/>
      <c r="EX96" s="313"/>
      <c r="EY96" s="315"/>
      <c r="EZ96" s="226" t="str">
        <f t="shared" si="98"/>
        <v>Farmland Restoration</v>
      </c>
      <c r="FA96" s="313"/>
      <c r="FB96" s="315"/>
      <c r="FC96" s="313"/>
      <c r="FD96" s="313"/>
      <c r="FE96" s="315"/>
      <c r="FF96" s="226" t="str">
        <f t="shared" si="99"/>
        <v>Farmland Restoration</v>
      </c>
      <c r="FG96" s="313"/>
      <c r="FH96" s="315"/>
      <c r="FI96" s="313"/>
      <c r="FJ96" s="313"/>
      <c r="FK96" s="315"/>
      <c r="FL96" s="226" t="str">
        <f t="shared" si="100"/>
        <v>Farmland Restoration</v>
      </c>
      <c r="FM96" s="313"/>
      <c r="FN96" s="315"/>
      <c r="FO96" s="313"/>
      <c r="FP96" s="313"/>
      <c r="FQ96" s="315"/>
      <c r="FR96" s="176">
        <f t="shared" si="71"/>
        <v>0</v>
      </c>
      <c r="FS96" s="32"/>
      <c r="FT96" s="34"/>
      <c r="FU96" s="34"/>
      <c r="FV96" s="33"/>
      <c r="FW96" s="37"/>
    </row>
    <row r="97" spans="1:179" ht="12.6" customHeight="1">
      <c r="A97" s="324"/>
      <c r="B97" s="195" t="s">
        <v>96</v>
      </c>
      <c r="C97" s="226" t="str">
        <f>$B97</f>
        <v>Perennial Bioenergy Crops</v>
      </c>
      <c r="D97" s="54"/>
      <c r="E97" s="54"/>
      <c r="F97" s="54"/>
      <c r="G97" s="54"/>
      <c r="H97" s="56"/>
      <c r="I97" s="226" t="str">
        <f t="shared" si="74"/>
        <v>Perennial Bioenergy Crops</v>
      </c>
      <c r="J97" s="54"/>
      <c r="K97" s="54"/>
      <c r="L97" s="54"/>
      <c r="M97" s="54"/>
      <c r="N97" s="56"/>
      <c r="O97" s="226" t="str">
        <f t="shared" si="75"/>
        <v>Perennial Bioenergy Crops</v>
      </c>
      <c r="P97" s="54"/>
      <c r="Q97" s="54"/>
      <c r="R97" s="54"/>
      <c r="S97" s="54"/>
      <c r="T97" s="56"/>
      <c r="U97" s="226" t="str">
        <f t="shared" si="76"/>
        <v>Perennial Bioenergy Crops</v>
      </c>
      <c r="V97" s="313"/>
      <c r="W97" s="315"/>
      <c r="X97" s="313"/>
      <c r="Y97" s="313"/>
      <c r="Z97" s="315"/>
      <c r="AA97" s="226" t="str">
        <f t="shared" si="77"/>
        <v>Perennial Bioenergy Crops</v>
      </c>
      <c r="AB97" s="313"/>
      <c r="AC97" s="315"/>
      <c r="AD97" s="313"/>
      <c r="AE97" s="313"/>
      <c r="AF97" s="315"/>
      <c r="AG97" s="226" t="str">
        <f t="shared" si="78"/>
        <v>Perennial Bioenergy Crops</v>
      </c>
      <c r="AH97" s="313"/>
      <c r="AI97" s="315"/>
      <c r="AJ97" s="313"/>
      <c r="AK97" s="313"/>
      <c r="AL97" s="315"/>
      <c r="AM97" s="226" t="str">
        <f t="shared" si="79"/>
        <v>Perennial Bioenergy Crops</v>
      </c>
      <c r="AN97" s="313"/>
      <c r="AO97" s="315"/>
      <c r="AP97" s="313"/>
      <c r="AQ97" s="313"/>
      <c r="AR97" s="315"/>
      <c r="AS97" s="176">
        <f t="shared" si="72"/>
        <v>0</v>
      </c>
      <c r="AT97" s="226" t="str">
        <f t="shared" si="80"/>
        <v>Perennial Bioenergy Crops</v>
      </c>
      <c r="AU97" s="313"/>
      <c r="AV97" s="315"/>
      <c r="AW97" s="313"/>
      <c r="AX97" s="313"/>
      <c r="AY97" s="315"/>
      <c r="AZ97" s="226" t="str">
        <f t="shared" si="81"/>
        <v>Perennial Bioenergy Crops</v>
      </c>
      <c r="BA97" s="313"/>
      <c r="BB97" s="315"/>
      <c r="BC97" s="313"/>
      <c r="BD97" s="313"/>
      <c r="BE97" s="315"/>
      <c r="BF97" s="226" t="str">
        <f t="shared" si="82"/>
        <v>Perennial Bioenergy Crops</v>
      </c>
      <c r="BG97" s="313"/>
      <c r="BH97" s="315"/>
      <c r="BI97" s="313"/>
      <c r="BJ97" s="313"/>
      <c r="BK97" s="315"/>
      <c r="BL97" s="226" t="str">
        <f t="shared" si="83"/>
        <v>Perennial Bioenergy Crops</v>
      </c>
      <c r="BM97" s="313">
        <f>'Discrete Solution'!BM97</f>
        <v>2.5553394151598671E-4</v>
      </c>
      <c r="BN97" s="315">
        <f>'Discrete Solution'!BN97</f>
        <v>2.0883884449948626E-3</v>
      </c>
      <c r="BO97" s="313">
        <f>'Discrete Solution'!BO97</f>
        <v>0.24974446605848402</v>
      </c>
      <c r="BP97" s="313">
        <f>'Discrete Solution'!BP97</f>
        <v>0.25</v>
      </c>
      <c r="BQ97" s="315">
        <f>'Discrete Solution'!BQ97</f>
        <v>2.0410731115550051</v>
      </c>
      <c r="BR97" s="226" t="str">
        <f t="shared" si="84"/>
        <v>Perennial Bioenergy Crops</v>
      </c>
      <c r="BS97" s="313">
        <f>'Discrete Solution'!BS97</f>
        <v>2.5553394151598671E-4</v>
      </c>
      <c r="BT97" s="315">
        <f>'Discrete Solution'!BT97</f>
        <v>5.3496239683135979E-2</v>
      </c>
      <c r="BU97" s="313">
        <f>'Discrete Solution'!BU97</f>
        <v>0.24974446605848402</v>
      </c>
      <c r="BV97" s="313">
        <f>'Discrete Solution'!BV97</f>
        <v>0.25</v>
      </c>
      <c r="BW97" s="315">
        <f>'Discrete Solution'!BW97</f>
        <v>52.284208260316866</v>
      </c>
      <c r="BX97" s="226" t="str">
        <f t="shared" si="85"/>
        <v>Perennial Bioenergy Crops</v>
      </c>
      <c r="BY97" s="313">
        <f>'Discrete Solution'!BY97</f>
        <v>2.5553394151598671E-4</v>
      </c>
      <c r="BZ97" s="315">
        <f>'Discrete Solution'!BZ97</f>
        <v>1.0807634548872368E-2</v>
      </c>
      <c r="CA97" s="313">
        <f>'Discrete Solution'!CA97</f>
        <v>0.24974446605848402</v>
      </c>
      <c r="CB97" s="313">
        <f>'Discrete Solution'!CB97</f>
        <v>0.25</v>
      </c>
      <c r="CC97" s="315">
        <f>'Discrete Solution'!CC97</f>
        <v>10.562772615451127</v>
      </c>
      <c r="CD97" s="226" t="str">
        <f t="shared" si="86"/>
        <v>Perennial Bioenergy Crops</v>
      </c>
      <c r="CE97" s="313">
        <f>'Discrete Solution'!CE97</f>
        <v>2.5553394151598671E-4</v>
      </c>
      <c r="CF97" s="315">
        <f>'Discrete Solution'!CF97</f>
        <v>2.5750099069098849E-3</v>
      </c>
      <c r="CG97" s="313">
        <f>'Discrete Solution'!CG97</f>
        <v>0.24974446605848402</v>
      </c>
      <c r="CH97" s="313">
        <f>'Discrete Solution'!CH97</f>
        <v>0.25</v>
      </c>
      <c r="CI97" s="315">
        <f>'Discrete Solution'!CI97</f>
        <v>2.5166694900930904</v>
      </c>
      <c r="CJ97" s="176">
        <f t="shared" si="69"/>
        <v>67.473690750000017</v>
      </c>
      <c r="CK97" s="226" t="str">
        <f t="shared" si="87"/>
        <v>Perennial Bioenergy Crops</v>
      </c>
      <c r="CL97" s="313"/>
      <c r="CM97" s="315"/>
      <c r="CN97" s="313"/>
      <c r="CO97" s="313"/>
      <c r="CP97" s="315"/>
      <c r="CQ97" s="226" t="str">
        <f t="shared" si="88"/>
        <v>Perennial Bioenergy Crops</v>
      </c>
      <c r="CR97" s="313"/>
      <c r="CS97" s="315"/>
      <c r="CT97" s="313"/>
      <c r="CU97" s="313"/>
      <c r="CV97" s="315"/>
      <c r="CW97" s="226" t="str">
        <f t="shared" si="89"/>
        <v>Perennial Bioenergy Crops</v>
      </c>
      <c r="CX97" s="313"/>
      <c r="CY97" s="315"/>
      <c r="CZ97" s="313"/>
      <c r="DA97" s="313"/>
      <c r="DB97" s="315"/>
      <c r="DC97" s="226" t="str">
        <f t="shared" si="90"/>
        <v>Perennial Bioenergy Crops</v>
      </c>
      <c r="DD97" s="313"/>
      <c r="DE97" s="315"/>
      <c r="DF97" s="313"/>
      <c r="DG97" s="313"/>
      <c r="DH97" s="315"/>
      <c r="DI97" s="226" t="str">
        <f t="shared" si="91"/>
        <v>Perennial Bioenergy Crops</v>
      </c>
      <c r="DJ97" s="313"/>
      <c r="DK97" s="315"/>
      <c r="DL97" s="313"/>
      <c r="DM97" s="313"/>
      <c r="DN97" s="315"/>
      <c r="DO97" s="226" t="str">
        <f t="shared" si="92"/>
        <v>Perennial Bioenergy Crops</v>
      </c>
      <c r="DP97" s="313"/>
      <c r="DQ97" s="315"/>
      <c r="DR97" s="313"/>
      <c r="DS97" s="313"/>
      <c r="DT97" s="315"/>
      <c r="DU97" s="226" t="str">
        <f t="shared" si="93"/>
        <v>Perennial Bioenergy Crops</v>
      </c>
      <c r="DV97" s="313"/>
      <c r="DW97" s="315"/>
      <c r="DX97" s="313"/>
      <c r="DY97" s="313"/>
      <c r="DZ97" s="315"/>
      <c r="EA97" s="176">
        <f t="shared" si="70"/>
        <v>0</v>
      </c>
      <c r="EB97" s="226" t="str">
        <f t="shared" si="94"/>
        <v>Perennial Bioenergy Crops</v>
      </c>
      <c r="EC97" s="313"/>
      <c r="ED97" s="315"/>
      <c r="EE97" s="313"/>
      <c r="EF97" s="313"/>
      <c r="EG97" s="315"/>
      <c r="EH97" s="226" t="str">
        <f t="shared" si="95"/>
        <v>Perennial Bioenergy Crops</v>
      </c>
      <c r="EI97" s="313"/>
      <c r="EJ97" s="315"/>
      <c r="EK97" s="313"/>
      <c r="EL97" s="313"/>
      <c r="EM97" s="315"/>
      <c r="EN97" s="226" t="str">
        <f t="shared" si="96"/>
        <v>Perennial Bioenergy Crops</v>
      </c>
      <c r="EO97" s="313"/>
      <c r="EP97" s="315"/>
      <c r="EQ97" s="313"/>
      <c r="ER97" s="313"/>
      <c r="ES97" s="315"/>
      <c r="ET97" s="226" t="str">
        <f t="shared" si="97"/>
        <v>Perennial Bioenergy Crops</v>
      </c>
      <c r="EU97" s="313"/>
      <c r="EV97" s="315"/>
      <c r="EW97" s="313"/>
      <c r="EX97" s="313"/>
      <c r="EY97" s="315"/>
      <c r="EZ97" s="226" t="str">
        <f t="shared" si="98"/>
        <v>Perennial Bioenergy Crops</v>
      </c>
      <c r="FA97" s="313"/>
      <c r="FB97" s="315"/>
      <c r="FC97" s="313"/>
      <c r="FD97" s="313"/>
      <c r="FE97" s="315"/>
      <c r="FF97" s="226" t="str">
        <f t="shared" si="99"/>
        <v>Perennial Bioenergy Crops</v>
      </c>
      <c r="FG97" s="313"/>
      <c r="FH97" s="315"/>
      <c r="FI97" s="313"/>
      <c r="FJ97" s="313"/>
      <c r="FK97" s="315"/>
      <c r="FL97" s="226" t="str">
        <f t="shared" si="100"/>
        <v>Perennial Bioenergy Crops</v>
      </c>
      <c r="FM97" s="313"/>
      <c r="FN97" s="315"/>
      <c r="FO97" s="313"/>
      <c r="FP97" s="313"/>
      <c r="FQ97" s="315"/>
      <c r="FR97" s="176">
        <f t="shared" si="71"/>
        <v>0</v>
      </c>
      <c r="FS97" s="32"/>
      <c r="FT97" s="34"/>
      <c r="FU97" s="34"/>
      <c r="FV97" s="33"/>
      <c r="FW97" s="37"/>
    </row>
    <row r="98" spans="1:179" ht="12.6" customHeight="1">
      <c r="A98" s="324"/>
      <c r="B98" s="195" t="s">
        <v>552</v>
      </c>
      <c r="C98" s="226"/>
      <c r="D98" s="54"/>
      <c r="E98" s="54"/>
      <c r="F98" s="54"/>
      <c r="G98" s="54"/>
      <c r="H98" s="56"/>
      <c r="I98" s="226" t="str">
        <f t="shared" si="74"/>
        <v>Livestock Feed</v>
      </c>
      <c r="J98" s="54"/>
      <c r="K98" s="54"/>
      <c r="L98" s="54"/>
      <c r="M98" s="54"/>
      <c r="N98" s="56"/>
      <c r="O98" s="226" t="str">
        <f t="shared" si="75"/>
        <v>Livestock Feed</v>
      </c>
      <c r="P98" s="54"/>
      <c r="Q98" s="54"/>
      <c r="R98" s="54"/>
      <c r="S98" s="54"/>
      <c r="T98" s="56"/>
      <c r="U98" s="226" t="str">
        <f t="shared" si="76"/>
        <v>Livestock Feed</v>
      </c>
      <c r="V98" s="313"/>
      <c r="W98" s="315"/>
      <c r="X98" s="313"/>
      <c r="Y98" s="313"/>
      <c r="Z98" s="315"/>
      <c r="AA98" s="226" t="str">
        <f t="shared" si="77"/>
        <v>Livestock Feed</v>
      </c>
      <c r="AB98" s="313"/>
      <c r="AC98" s="315"/>
      <c r="AD98" s="313"/>
      <c r="AE98" s="313"/>
      <c r="AF98" s="315"/>
      <c r="AG98" s="226" t="str">
        <f t="shared" si="78"/>
        <v>Livestock Feed</v>
      </c>
      <c r="AH98" s="313"/>
      <c r="AI98" s="315"/>
      <c r="AJ98" s="313"/>
      <c r="AK98" s="313"/>
      <c r="AL98" s="315"/>
      <c r="AM98" s="226" t="str">
        <f t="shared" si="79"/>
        <v>Livestock Feed</v>
      </c>
      <c r="AN98" s="313"/>
      <c r="AO98" s="315"/>
      <c r="AP98" s="313"/>
      <c r="AQ98" s="313"/>
      <c r="AR98" s="315"/>
      <c r="AS98" s="176">
        <f t="shared" si="72"/>
        <v>0</v>
      </c>
      <c r="AT98" s="226" t="str">
        <f t="shared" si="80"/>
        <v>Livestock Feed</v>
      </c>
      <c r="AU98" s="313"/>
      <c r="AV98" s="315"/>
      <c r="AW98" s="313"/>
      <c r="AX98" s="313"/>
      <c r="AY98" s="315"/>
      <c r="AZ98" s="226" t="str">
        <f t="shared" si="81"/>
        <v>Livestock Feed</v>
      </c>
      <c r="BA98" s="313"/>
      <c r="BB98" s="315"/>
      <c r="BC98" s="313"/>
      <c r="BD98" s="313"/>
      <c r="BE98" s="315"/>
      <c r="BF98" s="226" t="str">
        <f t="shared" si="82"/>
        <v>Livestock Feed</v>
      </c>
      <c r="BG98" s="313"/>
      <c r="BH98" s="315"/>
      <c r="BI98" s="313"/>
      <c r="BJ98" s="313"/>
      <c r="BK98" s="315"/>
      <c r="BL98" s="226" t="str">
        <f t="shared" si="83"/>
        <v>Livestock Feed</v>
      </c>
      <c r="BM98" s="313"/>
      <c r="BN98" s="315"/>
      <c r="BO98" s="313"/>
      <c r="BP98" s="313"/>
      <c r="BQ98" s="315"/>
      <c r="BR98" s="226" t="str">
        <f t="shared" si="84"/>
        <v>Livestock Feed</v>
      </c>
      <c r="BS98" s="313"/>
      <c r="BT98" s="315"/>
      <c r="BU98" s="313"/>
      <c r="BV98" s="313"/>
      <c r="BW98" s="315"/>
      <c r="BX98" s="226" t="str">
        <f t="shared" si="85"/>
        <v>Livestock Feed</v>
      </c>
      <c r="BY98" s="313"/>
      <c r="BZ98" s="315"/>
      <c r="CA98" s="313"/>
      <c r="CB98" s="313"/>
      <c r="CC98" s="315"/>
      <c r="CD98" s="226" t="str">
        <f t="shared" si="86"/>
        <v>Livestock Feed</v>
      </c>
      <c r="CE98" s="313"/>
      <c r="CF98" s="315"/>
      <c r="CG98" s="313"/>
      <c r="CH98" s="313"/>
      <c r="CI98" s="315"/>
      <c r="CJ98" s="176">
        <f t="shared" si="69"/>
        <v>0</v>
      </c>
      <c r="CK98" s="226" t="str">
        <f t="shared" si="87"/>
        <v>Livestock Feed</v>
      </c>
      <c r="CL98" s="313"/>
      <c r="CM98" s="315"/>
      <c r="CN98" s="313"/>
      <c r="CO98" s="313"/>
      <c r="CP98" s="315"/>
      <c r="CQ98" s="226" t="str">
        <f t="shared" si="88"/>
        <v>Livestock Feed</v>
      </c>
      <c r="CR98" s="313"/>
      <c r="CS98" s="315"/>
      <c r="CT98" s="313"/>
      <c r="CU98" s="313"/>
      <c r="CV98" s="315"/>
      <c r="CW98" s="226" t="str">
        <f t="shared" si="89"/>
        <v>Livestock Feed</v>
      </c>
      <c r="CX98" s="313"/>
      <c r="CY98" s="315"/>
      <c r="CZ98" s="313"/>
      <c r="DA98" s="313"/>
      <c r="DB98" s="315"/>
      <c r="DC98" s="226" t="str">
        <f t="shared" si="90"/>
        <v>Livestock Feed</v>
      </c>
      <c r="DD98" s="313"/>
      <c r="DE98" s="315"/>
      <c r="DF98" s="313"/>
      <c r="DG98" s="313"/>
      <c r="DH98" s="315"/>
      <c r="DI98" s="226" t="str">
        <f t="shared" si="91"/>
        <v>Livestock Feed</v>
      </c>
      <c r="DJ98" s="313"/>
      <c r="DK98" s="315"/>
      <c r="DL98" s="313"/>
      <c r="DM98" s="313"/>
      <c r="DN98" s="315"/>
      <c r="DO98" s="226" t="str">
        <f t="shared" si="92"/>
        <v>Livestock Feed</v>
      </c>
      <c r="DP98" s="313"/>
      <c r="DQ98" s="315"/>
      <c r="DR98" s="313"/>
      <c r="DS98" s="313"/>
      <c r="DT98" s="315"/>
      <c r="DU98" s="226" t="str">
        <f t="shared" si="93"/>
        <v>Livestock Feed</v>
      </c>
      <c r="DV98" s="313"/>
      <c r="DW98" s="315"/>
      <c r="DX98" s="313"/>
      <c r="DY98" s="313"/>
      <c r="DZ98" s="315"/>
      <c r="EA98" s="176">
        <f t="shared" si="70"/>
        <v>0</v>
      </c>
      <c r="EB98" s="226" t="str">
        <f t="shared" si="94"/>
        <v>Livestock Feed</v>
      </c>
      <c r="EC98" s="313"/>
      <c r="ED98" s="315"/>
      <c r="EE98" s="313"/>
      <c r="EF98" s="313"/>
      <c r="EG98" s="315"/>
      <c r="EH98" s="226" t="str">
        <f t="shared" si="95"/>
        <v>Livestock Feed</v>
      </c>
      <c r="EI98" s="313"/>
      <c r="EJ98" s="315"/>
      <c r="EK98" s="313"/>
      <c r="EL98" s="313"/>
      <c r="EM98" s="315"/>
      <c r="EN98" s="226" t="str">
        <f t="shared" si="96"/>
        <v>Livestock Feed</v>
      </c>
      <c r="EO98" s="313"/>
      <c r="EP98" s="315"/>
      <c r="EQ98" s="313"/>
      <c r="ER98" s="313"/>
      <c r="ES98" s="315"/>
      <c r="ET98" s="226" t="str">
        <f t="shared" si="97"/>
        <v>Livestock Feed</v>
      </c>
      <c r="EU98" s="313"/>
      <c r="EV98" s="315"/>
      <c r="EW98" s="313"/>
      <c r="EX98" s="313"/>
      <c r="EY98" s="315"/>
      <c r="EZ98" s="226" t="str">
        <f t="shared" si="98"/>
        <v>Livestock Feed</v>
      </c>
      <c r="FA98" s="313"/>
      <c r="FB98" s="315"/>
      <c r="FC98" s="313"/>
      <c r="FD98" s="313"/>
      <c r="FE98" s="315"/>
      <c r="FF98" s="226" t="str">
        <f t="shared" si="99"/>
        <v>Livestock Feed</v>
      </c>
      <c r="FG98" s="313"/>
      <c r="FH98" s="315"/>
      <c r="FI98" s="313"/>
      <c r="FJ98" s="313"/>
      <c r="FK98" s="315"/>
      <c r="FL98" s="226" t="str">
        <f t="shared" si="100"/>
        <v>Livestock Feed</v>
      </c>
      <c r="FM98" s="313"/>
      <c r="FN98" s="315"/>
      <c r="FO98" s="313"/>
      <c r="FP98" s="313"/>
      <c r="FQ98" s="315"/>
      <c r="FR98" s="176">
        <f t="shared" si="71"/>
        <v>0</v>
      </c>
      <c r="FS98" s="32"/>
      <c r="FT98" s="34"/>
      <c r="FU98" s="34"/>
      <c r="FV98" s="33"/>
      <c r="FW98" s="37"/>
    </row>
    <row r="99" spans="1:179" ht="12.6" customHeight="1">
      <c r="A99" s="324"/>
      <c r="B99" s="195" t="s">
        <v>1</v>
      </c>
      <c r="C99" s="226" t="str">
        <f>$B99</f>
        <v>SRI</v>
      </c>
      <c r="D99" s="313"/>
      <c r="E99" s="54"/>
      <c r="F99" s="313"/>
      <c r="G99" s="55"/>
      <c r="H99" s="56"/>
      <c r="I99" s="226" t="str">
        <f t="shared" si="74"/>
        <v>SRI</v>
      </c>
      <c r="J99" s="313"/>
      <c r="K99" s="54"/>
      <c r="L99" s="313"/>
      <c r="M99" s="55"/>
      <c r="N99" s="56"/>
      <c r="O99" s="226" t="str">
        <f t="shared" si="75"/>
        <v>SRI</v>
      </c>
      <c r="P99" s="313"/>
      <c r="Q99" s="54"/>
      <c r="R99" s="313"/>
      <c r="S99" s="55"/>
      <c r="T99" s="56"/>
      <c r="U99" s="226" t="str">
        <f t="shared" si="76"/>
        <v>SRI</v>
      </c>
      <c r="V99" s="313"/>
      <c r="W99" s="315"/>
      <c r="X99" s="313"/>
      <c r="Y99" s="313"/>
      <c r="Z99" s="315"/>
      <c r="AA99" s="226" t="str">
        <f t="shared" si="77"/>
        <v>SRI</v>
      </c>
      <c r="AB99" s="313"/>
      <c r="AC99" s="315"/>
      <c r="AD99" s="313"/>
      <c r="AE99" s="313"/>
      <c r="AF99" s="315"/>
      <c r="AG99" s="226" t="str">
        <f t="shared" si="78"/>
        <v>SRI</v>
      </c>
      <c r="AH99" s="313"/>
      <c r="AI99" s="315"/>
      <c r="AJ99" s="313"/>
      <c r="AK99" s="313"/>
      <c r="AL99" s="315"/>
      <c r="AM99" s="226" t="str">
        <f t="shared" si="79"/>
        <v>SRI</v>
      </c>
      <c r="AN99" s="313"/>
      <c r="AO99" s="315"/>
      <c r="AP99" s="313"/>
      <c r="AQ99" s="313"/>
      <c r="AR99" s="315"/>
      <c r="AS99" s="176">
        <f t="shared" si="72"/>
        <v>0</v>
      </c>
      <c r="AT99" s="226" t="str">
        <f t="shared" si="80"/>
        <v>SRI</v>
      </c>
      <c r="AU99" s="313"/>
      <c r="AV99" s="315"/>
      <c r="AW99" s="313"/>
      <c r="AX99" s="313"/>
      <c r="AY99" s="315"/>
      <c r="AZ99" s="226" t="str">
        <f t="shared" si="81"/>
        <v>SRI</v>
      </c>
      <c r="BA99" s="313"/>
      <c r="BB99" s="315"/>
      <c r="BC99" s="313"/>
      <c r="BD99" s="313"/>
      <c r="BE99" s="315"/>
      <c r="BF99" s="226" t="str">
        <f t="shared" si="82"/>
        <v>SRI</v>
      </c>
      <c r="BG99" s="313"/>
      <c r="BH99" s="315"/>
      <c r="BI99" s="313"/>
      <c r="BJ99" s="313"/>
      <c r="BK99" s="315"/>
      <c r="BL99" s="226" t="str">
        <f t="shared" si="83"/>
        <v>SRI</v>
      </c>
      <c r="BM99" s="313"/>
      <c r="BN99" s="315"/>
      <c r="BO99" s="313"/>
      <c r="BP99" s="313"/>
      <c r="BQ99" s="315"/>
      <c r="BR99" s="226" t="str">
        <f t="shared" si="84"/>
        <v>SRI</v>
      </c>
      <c r="BS99" s="313"/>
      <c r="BT99" s="315"/>
      <c r="BU99" s="313"/>
      <c r="BV99" s="313"/>
      <c r="BW99" s="315"/>
      <c r="BX99" s="226" t="str">
        <f t="shared" si="85"/>
        <v>SRI</v>
      </c>
      <c r="BY99" s="313"/>
      <c r="BZ99" s="315"/>
      <c r="CA99" s="313"/>
      <c r="CB99" s="313"/>
      <c r="CC99" s="315"/>
      <c r="CD99" s="226" t="str">
        <f t="shared" si="86"/>
        <v>SRI</v>
      </c>
      <c r="CE99" s="313"/>
      <c r="CF99" s="315"/>
      <c r="CG99" s="313"/>
      <c r="CH99" s="313"/>
      <c r="CI99" s="315"/>
      <c r="CJ99" s="176">
        <f t="shared" si="69"/>
        <v>0</v>
      </c>
      <c r="CK99" s="226" t="str">
        <f t="shared" si="87"/>
        <v>SRI</v>
      </c>
      <c r="CL99" s="313">
        <f>'Discrete Solution'!CL99</f>
        <v>5.7993184576379973E-3</v>
      </c>
      <c r="CM99" s="315">
        <f>'Discrete Solution'!CM99</f>
        <v>4.7938326234527213E-3</v>
      </c>
      <c r="CN99" s="313">
        <f>'Discrete Solution'!CN99</f>
        <v>3.9384033202584101E-2</v>
      </c>
      <c r="CO99" s="313">
        <f>'Discrete Solution'!CO99</f>
        <v>4.5183351660222096E-2</v>
      </c>
      <c r="CP99" s="315">
        <f>'Discrete Solution'!CP99</f>
        <v>3.2555629525920074E-2</v>
      </c>
      <c r="CQ99" s="226" t="str">
        <f t="shared" si="88"/>
        <v>SRI</v>
      </c>
      <c r="CR99" s="313">
        <f>'Discrete Solution'!CR99</f>
        <v>5.7993184576379973E-3</v>
      </c>
      <c r="CS99" s="315">
        <f>'Discrete Solution'!CS99</f>
        <v>2.6574680913911209E-3</v>
      </c>
      <c r="CT99" s="313">
        <f>'Discrete Solution'!CT99</f>
        <v>3.9384033202584101E-2</v>
      </c>
      <c r="CU99" s="313">
        <f>'Discrete Solution'!CU99</f>
        <v>4.5183351660222096E-2</v>
      </c>
      <c r="CV99" s="315">
        <f>'Discrete Solution'!CV99</f>
        <v>1.8047260606685735E-2</v>
      </c>
      <c r="CW99" s="226" t="str">
        <f t="shared" si="89"/>
        <v>SRI</v>
      </c>
      <c r="CX99" s="313">
        <f>'Discrete Solution'!CX99</f>
        <v>5.7993184576379973E-3</v>
      </c>
      <c r="CY99" s="315">
        <f>'Discrete Solution'!CY99</f>
        <v>2.1653843216236212E-3</v>
      </c>
      <c r="CZ99" s="313">
        <f>'Discrete Solution'!CZ99</f>
        <v>3.9384033202584101E-2</v>
      </c>
      <c r="DA99" s="313">
        <f>'Discrete Solution'!DA99</f>
        <v>4.5183351660222096E-2</v>
      </c>
      <c r="DB99" s="315">
        <f>'Discrete Solution'!DB99</f>
        <v>1.4705446621380068E-2</v>
      </c>
      <c r="DC99" s="226" t="str">
        <f t="shared" si="90"/>
        <v>SRI</v>
      </c>
      <c r="DD99" s="313"/>
      <c r="DE99" s="315"/>
      <c r="DF99" s="313"/>
      <c r="DG99" s="313"/>
      <c r="DH99" s="315"/>
      <c r="DI99" s="226" t="str">
        <f t="shared" si="91"/>
        <v>SRI</v>
      </c>
      <c r="DJ99" s="313"/>
      <c r="DK99" s="315"/>
      <c r="DL99" s="313"/>
      <c r="DM99" s="313"/>
      <c r="DN99" s="315"/>
      <c r="DO99" s="226" t="str">
        <f t="shared" si="92"/>
        <v>SRI</v>
      </c>
      <c r="DP99" s="313"/>
      <c r="DQ99" s="315"/>
      <c r="DR99" s="313"/>
      <c r="DS99" s="313"/>
      <c r="DT99" s="315"/>
      <c r="DU99" s="226" t="str">
        <f t="shared" si="93"/>
        <v>SRI</v>
      </c>
      <c r="DV99" s="313"/>
      <c r="DW99" s="315"/>
      <c r="DX99" s="313"/>
      <c r="DY99" s="313"/>
      <c r="DZ99" s="315"/>
      <c r="EA99" s="176">
        <f t="shared" si="70"/>
        <v>7.492502179045335E-2</v>
      </c>
      <c r="EB99" s="226" t="str">
        <f t="shared" si="94"/>
        <v>SRI</v>
      </c>
      <c r="EC99" s="313">
        <f>'Discrete Solution'!EC99</f>
        <v>5.7993184576379973E-3</v>
      </c>
      <c r="ED99" s="315">
        <f>'Discrete Solution'!ED99</f>
        <v>1.0440552222678461</v>
      </c>
      <c r="EE99" s="313">
        <f>'Discrete Solution'!EE99</f>
        <v>3.9384033202584101E-2</v>
      </c>
      <c r="EF99" s="313">
        <f>'Discrete Solution'!EF99</f>
        <v>4.5183351660222096E-2</v>
      </c>
      <c r="EG99" s="315">
        <f>'Discrete Solution'!EG99</f>
        <v>7.090334121067662</v>
      </c>
      <c r="EH99" s="226" t="str">
        <f t="shared" si="95"/>
        <v>SRI</v>
      </c>
      <c r="EI99" s="313">
        <f>'Discrete Solution'!EI99</f>
        <v>5.7993184576379973E-3</v>
      </c>
      <c r="EJ99" s="315">
        <f>'Discrete Solution'!EJ99</f>
        <v>6.3490810889214738E-2</v>
      </c>
      <c r="EK99" s="313">
        <f>'Discrete Solution'!EK99</f>
        <v>3.9384033202584101E-2</v>
      </c>
      <c r="EL99" s="313">
        <f>'Discrete Solution'!EL99</f>
        <v>4.5183351660222096E-2</v>
      </c>
      <c r="EM99" s="315">
        <f>'Discrete Solution'!EM99</f>
        <v>0.43117552905316031</v>
      </c>
      <c r="EN99" s="226" t="str">
        <f t="shared" si="96"/>
        <v>SRI</v>
      </c>
      <c r="EO99" s="313">
        <f>'Discrete Solution'!EO99</f>
        <v>5.7993184576379973E-3</v>
      </c>
      <c r="EP99" s="315">
        <f>'Discrete Solution'!EP99</f>
        <v>7.1122586394460258E-2</v>
      </c>
      <c r="EQ99" s="313">
        <f>'Discrete Solution'!EQ99</f>
        <v>3.9384033202584101E-2</v>
      </c>
      <c r="ER99" s="313">
        <f>'Discrete Solution'!ER99</f>
        <v>4.5183351660222096E-2</v>
      </c>
      <c r="ES99" s="315">
        <f>'Discrete Solution'!ES99</f>
        <v>0.48300405029903054</v>
      </c>
      <c r="ET99" s="226" t="str">
        <f t="shared" si="97"/>
        <v>SRI</v>
      </c>
      <c r="EU99" s="313"/>
      <c r="EV99" s="315"/>
      <c r="EW99" s="313"/>
      <c r="EX99" s="313"/>
      <c r="EY99" s="315"/>
      <c r="EZ99" s="226" t="str">
        <f t="shared" si="98"/>
        <v>SRI</v>
      </c>
      <c r="FA99" s="313"/>
      <c r="FB99" s="315"/>
      <c r="FC99" s="313"/>
      <c r="FD99" s="313"/>
      <c r="FE99" s="315"/>
      <c r="FF99" s="226" t="str">
        <f t="shared" si="99"/>
        <v>SRI</v>
      </c>
      <c r="FG99" s="313"/>
      <c r="FH99" s="315"/>
      <c r="FI99" s="313"/>
      <c r="FJ99" s="313"/>
      <c r="FK99" s="315"/>
      <c r="FL99" s="226" t="str">
        <f t="shared" si="100"/>
        <v>SRI</v>
      </c>
      <c r="FM99" s="313"/>
      <c r="FN99" s="315"/>
      <c r="FO99" s="313"/>
      <c r="FP99" s="313"/>
      <c r="FQ99" s="315"/>
      <c r="FR99" s="176">
        <f t="shared" si="71"/>
        <v>9.1831823199713742</v>
      </c>
      <c r="FS99" s="34"/>
      <c r="FT99" s="34"/>
      <c r="FU99" s="34"/>
      <c r="FV99" s="33"/>
      <c r="FW99" s="37"/>
    </row>
    <row r="100" spans="1:179" ht="12.6" customHeight="1">
      <c r="A100" s="324"/>
      <c r="B100" s="195" t="s">
        <v>90</v>
      </c>
      <c r="C100" s="226" t="str">
        <f t="shared" si="73"/>
        <v>Improved Rice</v>
      </c>
      <c r="D100" s="313"/>
      <c r="E100" s="54"/>
      <c r="F100" s="313"/>
      <c r="G100" s="55"/>
      <c r="H100" s="56"/>
      <c r="I100" s="226" t="str">
        <f t="shared" si="74"/>
        <v>Improved Rice</v>
      </c>
      <c r="J100" s="313"/>
      <c r="K100" s="54"/>
      <c r="L100" s="313"/>
      <c r="M100" s="55"/>
      <c r="N100" s="56"/>
      <c r="O100" s="226" t="str">
        <f t="shared" si="75"/>
        <v>Improved Rice</v>
      </c>
      <c r="P100" s="313"/>
      <c r="Q100" s="54"/>
      <c r="R100" s="313"/>
      <c r="S100" s="55"/>
      <c r="T100" s="56"/>
      <c r="U100" s="226" t="str">
        <f t="shared" si="76"/>
        <v>Improved Rice</v>
      </c>
      <c r="V100" s="313"/>
      <c r="W100" s="315"/>
      <c r="X100" s="313"/>
      <c r="Y100" s="313"/>
      <c r="Z100" s="315"/>
      <c r="AA100" s="226" t="str">
        <f t="shared" si="77"/>
        <v>Improved Rice</v>
      </c>
      <c r="AB100" s="313"/>
      <c r="AC100" s="315"/>
      <c r="AD100" s="313"/>
      <c r="AE100" s="313"/>
      <c r="AF100" s="315"/>
      <c r="AG100" s="226" t="str">
        <f t="shared" si="78"/>
        <v>Improved Rice</v>
      </c>
      <c r="AH100" s="313"/>
      <c r="AI100" s="315"/>
      <c r="AJ100" s="313"/>
      <c r="AK100" s="313"/>
      <c r="AL100" s="315"/>
      <c r="AM100" s="226" t="str">
        <f t="shared" si="79"/>
        <v>Improved Rice</v>
      </c>
      <c r="AN100" s="313"/>
      <c r="AO100" s="315"/>
      <c r="AP100" s="313"/>
      <c r="AQ100" s="313"/>
      <c r="AR100" s="315"/>
      <c r="AS100" s="176">
        <f t="shared" si="72"/>
        <v>0</v>
      </c>
      <c r="AT100" s="226" t="str">
        <f t="shared" si="80"/>
        <v>Improved Rice</v>
      </c>
      <c r="AU100" s="313"/>
      <c r="AV100" s="315"/>
      <c r="AW100" s="313"/>
      <c r="AX100" s="313"/>
      <c r="AY100" s="315"/>
      <c r="AZ100" s="226" t="str">
        <f t="shared" si="81"/>
        <v>Improved Rice</v>
      </c>
      <c r="BA100" s="313"/>
      <c r="BB100" s="315"/>
      <c r="BC100" s="313"/>
      <c r="BD100" s="313"/>
      <c r="BE100" s="315"/>
      <c r="BF100" s="226" t="str">
        <f t="shared" si="82"/>
        <v>Improved Rice</v>
      </c>
      <c r="BG100" s="313"/>
      <c r="BH100" s="315"/>
      <c r="BI100" s="313"/>
      <c r="BJ100" s="313"/>
      <c r="BK100" s="315"/>
      <c r="BL100" s="226" t="str">
        <f t="shared" si="83"/>
        <v>Improved Rice</v>
      </c>
      <c r="BM100" s="313"/>
      <c r="BN100" s="315"/>
      <c r="BO100" s="313"/>
      <c r="BP100" s="313"/>
      <c r="BQ100" s="315"/>
      <c r="BR100" s="226" t="str">
        <f t="shared" si="84"/>
        <v>Improved Rice</v>
      </c>
      <c r="BS100" s="313"/>
      <c r="BT100" s="315"/>
      <c r="BU100" s="313"/>
      <c r="BV100" s="313"/>
      <c r="BW100" s="315"/>
      <c r="BX100" s="226" t="str">
        <f t="shared" si="85"/>
        <v>Improved Rice</v>
      </c>
      <c r="BY100" s="313"/>
      <c r="BZ100" s="315"/>
      <c r="CA100" s="313"/>
      <c r="CB100" s="313"/>
      <c r="CC100" s="315"/>
      <c r="CD100" s="226" t="str">
        <f t="shared" si="86"/>
        <v>Improved Rice</v>
      </c>
      <c r="CE100" s="313"/>
      <c r="CF100" s="315"/>
      <c r="CG100" s="313"/>
      <c r="CH100" s="313"/>
      <c r="CI100" s="315"/>
      <c r="CJ100" s="176">
        <f t="shared" si="69"/>
        <v>0</v>
      </c>
      <c r="CK100" s="226" t="str">
        <f t="shared" si="87"/>
        <v>Improved Rice</v>
      </c>
      <c r="CL100" s="313">
        <f>'Discrete Solution'!CL100</f>
        <v>3.5344627314369895E-2</v>
      </c>
      <c r="CM100" s="315">
        <f>'Discrete Solution'!CM100</f>
        <v>2.9216575830604444E-2</v>
      </c>
      <c r="CN100" s="313">
        <f>'Discrete Solution'!CN100</f>
        <v>6.1104450268027279E-2</v>
      </c>
      <c r="CO100" s="313">
        <f>'Discrete Solution'!CO100</f>
        <v>9.644907758239718E-2</v>
      </c>
      <c r="CP100" s="315">
        <f>'Discrete Solution'!CP100</f>
        <v>5.0510160680556714E-2</v>
      </c>
      <c r="CQ100" s="226" t="str">
        <f t="shared" si="88"/>
        <v>Improved Rice</v>
      </c>
      <c r="CR100" s="313">
        <f>'Discrete Solution'!CR100</f>
        <v>3.5344627314369895E-2</v>
      </c>
      <c r="CS100" s="315">
        <f>'Discrete Solution'!CS100</f>
        <v>1.6196251331282233E-2</v>
      </c>
      <c r="CT100" s="313">
        <f>'Discrete Solution'!CT100</f>
        <v>6.1104450268027279E-2</v>
      </c>
      <c r="CU100" s="313">
        <f>'Discrete Solution'!CU100</f>
        <v>9.644907758239718E-2</v>
      </c>
      <c r="CV100" s="315">
        <f>'Discrete Solution'!CV100</f>
        <v>2.8000381081920288E-2</v>
      </c>
      <c r="CW100" s="226" t="str">
        <f t="shared" si="89"/>
        <v>Improved Rice</v>
      </c>
      <c r="CX100" s="313">
        <f>'Discrete Solution'!CX100</f>
        <v>3.5344627314369895E-2</v>
      </c>
      <c r="CY100" s="315">
        <f>'Discrete Solution'!CY100</f>
        <v>1.3197189014403317E-2</v>
      </c>
      <c r="CZ100" s="313">
        <f>'Discrete Solution'!CZ100</f>
        <v>6.1104450268027279E-2</v>
      </c>
      <c r="DA100" s="313">
        <f>'Discrete Solution'!DA100</f>
        <v>9.644907758239718E-2</v>
      </c>
      <c r="DB100" s="315">
        <f>'Discrete Solution'!DB100</f>
        <v>2.2815546267777632E-2</v>
      </c>
      <c r="DC100" s="226" t="str">
        <f t="shared" si="90"/>
        <v>Improved Rice</v>
      </c>
      <c r="DD100" s="313"/>
      <c r="DE100" s="315"/>
      <c r="DF100" s="313"/>
      <c r="DG100" s="313"/>
      <c r="DH100" s="315"/>
      <c r="DI100" s="226" t="str">
        <f t="shared" si="91"/>
        <v>Improved Rice</v>
      </c>
      <c r="DJ100" s="313"/>
      <c r="DK100" s="315"/>
      <c r="DL100" s="313"/>
      <c r="DM100" s="313"/>
      <c r="DN100" s="315"/>
      <c r="DO100" s="226" t="str">
        <f t="shared" si="92"/>
        <v>Improved Rice</v>
      </c>
      <c r="DP100" s="313"/>
      <c r="DQ100" s="315"/>
      <c r="DR100" s="313"/>
      <c r="DS100" s="313"/>
      <c r="DT100" s="315"/>
      <c r="DU100" s="226" t="str">
        <f t="shared" si="93"/>
        <v>Improved Rice</v>
      </c>
      <c r="DV100" s="313"/>
      <c r="DW100" s="315"/>
      <c r="DX100" s="313"/>
      <c r="DY100" s="313"/>
      <c r="DZ100" s="315"/>
      <c r="EA100" s="176">
        <f t="shared" si="70"/>
        <v>0.15993610420654464</v>
      </c>
      <c r="EB100" s="226" t="str">
        <f t="shared" si="94"/>
        <v>Improved Rice</v>
      </c>
      <c r="EC100" s="313">
        <f>'Discrete Solution'!EC100</f>
        <v>3.5344627314369895E-2</v>
      </c>
      <c r="ED100" s="315">
        <f>'Discrete Solution'!ED100</f>
        <v>6.3631171483740774</v>
      </c>
      <c r="EE100" s="313">
        <f>'Discrete Solution'!EE100</f>
        <v>6.1104450268027279E-2</v>
      </c>
      <c r="EF100" s="313">
        <f>'Discrete Solution'!EF100</f>
        <v>9.644907758239718E-2</v>
      </c>
      <c r="EG100" s="315">
        <f>'Discrete Solution'!EG100</f>
        <v>11.000675488361335</v>
      </c>
      <c r="EH100" s="226" t="str">
        <f t="shared" si="95"/>
        <v>Improved Rice</v>
      </c>
      <c r="EI100" s="313">
        <f>'Discrete Solution'!EI100</f>
        <v>3.5344627314369895E-2</v>
      </c>
      <c r="EJ100" s="315">
        <f>'Discrete Solution'!EJ100</f>
        <v>0.3869522022559207</v>
      </c>
      <c r="EK100" s="313">
        <f>'Discrete Solution'!EK100</f>
        <v>6.1104450268027279E-2</v>
      </c>
      <c r="EL100" s="313">
        <f>'Discrete Solution'!EL100</f>
        <v>9.644907758239718E-2</v>
      </c>
      <c r="EM100" s="315">
        <f>'Discrete Solution'!EM100</f>
        <v>0.6689701772364568</v>
      </c>
      <c r="EN100" s="226" t="str">
        <f t="shared" si="96"/>
        <v>Improved Rice</v>
      </c>
      <c r="EO100" s="313">
        <f>'Discrete Solution'!EO100</f>
        <v>3.5344627314369895E-2</v>
      </c>
      <c r="EP100" s="315">
        <f>'Discrete Solution'!EP100</f>
        <v>0.43346495421983056</v>
      </c>
      <c r="EQ100" s="313">
        <f>'Discrete Solution'!EQ100</f>
        <v>6.1104450268027279E-2</v>
      </c>
      <c r="ER100" s="313">
        <f>'Discrete Solution'!ER100</f>
        <v>9.644907758239718E-2</v>
      </c>
      <c r="ES100" s="315">
        <f>'Discrete Solution'!ES100</f>
        <v>0.74938228949127472</v>
      </c>
      <c r="ET100" s="226" t="str">
        <f t="shared" si="97"/>
        <v>Improved Rice</v>
      </c>
      <c r="EU100" s="313"/>
      <c r="EV100" s="315"/>
      <c r="EW100" s="313"/>
      <c r="EX100" s="313"/>
      <c r="EY100" s="315"/>
      <c r="EZ100" s="226" t="str">
        <f t="shared" si="98"/>
        <v>Improved Rice</v>
      </c>
      <c r="FA100" s="313"/>
      <c r="FB100" s="315"/>
      <c r="FC100" s="313"/>
      <c r="FD100" s="313"/>
      <c r="FE100" s="315"/>
      <c r="FF100" s="226" t="str">
        <f t="shared" si="99"/>
        <v>Improved Rice</v>
      </c>
      <c r="FG100" s="313"/>
      <c r="FH100" s="315"/>
      <c r="FI100" s="313"/>
      <c r="FJ100" s="313"/>
      <c r="FK100" s="315"/>
      <c r="FL100" s="226" t="str">
        <f t="shared" si="100"/>
        <v>Improved Rice</v>
      </c>
      <c r="FM100" s="313"/>
      <c r="FN100" s="315"/>
      <c r="FO100" s="313"/>
      <c r="FP100" s="313"/>
      <c r="FQ100" s="315"/>
      <c r="FR100" s="176">
        <f t="shared" si="71"/>
        <v>19.602562259938892</v>
      </c>
      <c r="FS100" s="34"/>
      <c r="FT100" s="34"/>
      <c r="FU100" s="34"/>
      <c r="FV100" s="33"/>
      <c r="FW100" s="37"/>
    </row>
    <row r="101" spans="1:179" ht="12.6" customHeight="1">
      <c r="A101" s="324"/>
      <c r="B101" s="222" t="s">
        <v>86</v>
      </c>
      <c r="C101" s="226" t="str">
        <f>$B101</f>
        <v>Conservation Agriculture</v>
      </c>
      <c r="D101" s="313"/>
      <c r="E101" s="54"/>
      <c r="F101" s="313"/>
      <c r="G101" s="55"/>
      <c r="H101" s="56"/>
      <c r="I101" s="226" t="str">
        <f t="shared" si="74"/>
        <v>Conservation Agriculture</v>
      </c>
      <c r="J101" s="313"/>
      <c r="K101" s="54"/>
      <c r="L101" s="313"/>
      <c r="M101" s="55"/>
      <c r="N101" s="56"/>
      <c r="O101" s="226" t="str">
        <f t="shared" si="75"/>
        <v>Conservation Agriculture</v>
      </c>
      <c r="P101" s="313"/>
      <c r="Q101" s="54"/>
      <c r="R101" s="313"/>
      <c r="S101" s="55"/>
      <c r="T101" s="56"/>
      <c r="U101" s="226" t="str">
        <f t="shared" si="76"/>
        <v>Conservation Agriculture</v>
      </c>
      <c r="V101" s="313"/>
      <c r="W101" s="315"/>
      <c r="X101" s="313"/>
      <c r="Y101" s="313"/>
      <c r="Z101" s="315"/>
      <c r="AA101" s="226" t="str">
        <f t="shared" si="77"/>
        <v>Conservation Agriculture</v>
      </c>
      <c r="AB101" s="313"/>
      <c r="AC101" s="315"/>
      <c r="AD101" s="313"/>
      <c r="AE101" s="313"/>
      <c r="AF101" s="315"/>
      <c r="AG101" s="226" t="str">
        <f t="shared" si="78"/>
        <v>Conservation Agriculture</v>
      </c>
      <c r="AH101" s="313"/>
      <c r="AI101" s="315"/>
      <c r="AJ101" s="313"/>
      <c r="AK101" s="313"/>
      <c r="AL101" s="315"/>
      <c r="AM101" s="226" t="str">
        <f t="shared" si="79"/>
        <v>Conservation Agriculture</v>
      </c>
      <c r="AN101" s="313"/>
      <c r="AO101" s="315"/>
      <c r="AP101" s="313"/>
      <c r="AQ101" s="313"/>
      <c r="AR101" s="315"/>
      <c r="AS101" s="176">
        <f t="shared" si="72"/>
        <v>0</v>
      </c>
      <c r="AT101" s="226" t="str">
        <f t="shared" si="80"/>
        <v>Conservation Agriculture</v>
      </c>
      <c r="AU101" s="313"/>
      <c r="AV101" s="315"/>
      <c r="AW101" s="313"/>
      <c r="AX101" s="313"/>
      <c r="AY101" s="315"/>
      <c r="AZ101" s="226" t="str">
        <f t="shared" si="81"/>
        <v>Conservation Agriculture</v>
      </c>
      <c r="BA101" s="313"/>
      <c r="BB101" s="315"/>
      <c r="BC101" s="313"/>
      <c r="BD101" s="313"/>
      <c r="BE101" s="315"/>
      <c r="BF101" s="226" t="str">
        <f t="shared" si="82"/>
        <v>Conservation Agriculture</v>
      </c>
      <c r="BG101" s="313"/>
      <c r="BH101" s="315"/>
      <c r="BI101" s="313"/>
      <c r="BJ101" s="313"/>
      <c r="BK101" s="315"/>
      <c r="BL101" s="226" t="str">
        <f t="shared" si="83"/>
        <v>Conservation Agriculture</v>
      </c>
      <c r="BM101" s="313"/>
      <c r="BN101" s="315"/>
      <c r="BO101" s="313"/>
      <c r="BP101" s="313"/>
      <c r="BQ101" s="315"/>
      <c r="BR101" s="226" t="str">
        <f t="shared" si="84"/>
        <v>Conservation Agriculture</v>
      </c>
      <c r="BS101" s="313"/>
      <c r="BT101" s="315"/>
      <c r="BU101" s="313"/>
      <c r="BV101" s="313"/>
      <c r="BW101" s="315"/>
      <c r="BX101" s="226" t="str">
        <f t="shared" si="85"/>
        <v>Conservation Agriculture</v>
      </c>
      <c r="BY101" s="313"/>
      <c r="BZ101" s="315"/>
      <c r="CA101" s="313"/>
      <c r="CB101" s="313"/>
      <c r="CC101" s="315"/>
      <c r="CD101" s="226" t="str">
        <f t="shared" si="86"/>
        <v>Conservation Agriculture</v>
      </c>
      <c r="CE101" s="313"/>
      <c r="CF101" s="315"/>
      <c r="CG101" s="313"/>
      <c r="CH101" s="313"/>
      <c r="CI101" s="315"/>
      <c r="CJ101" s="176">
        <f t="shared" si="69"/>
        <v>0</v>
      </c>
      <c r="CK101" s="226" t="str">
        <f t="shared" si="87"/>
        <v>Conservation Agriculture</v>
      </c>
      <c r="CL101" s="313">
        <f>'Discrete Solution'!CL101</f>
        <v>0.12859119675068839</v>
      </c>
      <c r="CM101" s="315">
        <f>'Discrete Solution'!CM101</f>
        <v>0.10629605505805403</v>
      </c>
      <c r="CN101" s="313">
        <f>'Discrete Solution'!CN101</f>
        <v>0.46661257031185266</v>
      </c>
      <c r="CO101" s="313">
        <f>'Discrete Solution'!CO101</f>
        <v>0.59520376706254108</v>
      </c>
      <c r="CP101" s="315">
        <f>'Discrete Solution'!CP101</f>
        <v>0.38571128287118367</v>
      </c>
      <c r="CQ101" s="226" t="str">
        <f t="shared" si="88"/>
        <v>Conservation Agriculture</v>
      </c>
      <c r="CR101" s="313">
        <f>'Discrete Solution'!CR101</f>
        <v>0.12859119675068839</v>
      </c>
      <c r="CS101" s="315">
        <f>'Discrete Solution'!CS101</f>
        <v>5.8925372816641952E-2</v>
      </c>
      <c r="CT101" s="313">
        <f>'Discrete Solution'!CT101</f>
        <v>0.46661257031185266</v>
      </c>
      <c r="CU101" s="313">
        <f>'Discrete Solution'!CU101</f>
        <v>0.59520376706254108</v>
      </c>
      <c r="CV101" s="315">
        <f>'Discrete Solution'!CV101</f>
        <v>0.21381961099456276</v>
      </c>
      <c r="CW101" s="226" t="str">
        <f t="shared" si="89"/>
        <v>Conservation Agriculture</v>
      </c>
      <c r="CX101" s="313">
        <f>'Discrete Solution'!CX101</f>
        <v>0.12859119675068839</v>
      </c>
      <c r="CY101" s="315">
        <f>'Discrete Solution'!CY101</f>
        <v>4.8014152589952536E-2</v>
      </c>
      <c r="CZ101" s="313">
        <f>'Discrete Solution'!CZ101</f>
        <v>0.46661257031185266</v>
      </c>
      <c r="DA101" s="313">
        <f>'Discrete Solution'!DA101</f>
        <v>0.59520376706254108</v>
      </c>
      <c r="DB101" s="315">
        <f>'Discrete Solution'!DB101</f>
        <v>0.17422660117846142</v>
      </c>
      <c r="DC101" s="226" t="str">
        <f t="shared" si="90"/>
        <v>Conservation Agriculture</v>
      </c>
      <c r="DD101" s="313"/>
      <c r="DE101" s="315"/>
      <c r="DF101" s="313"/>
      <c r="DG101" s="313"/>
      <c r="DH101" s="315"/>
      <c r="DI101" s="226" t="str">
        <f t="shared" si="91"/>
        <v>Conservation Agriculture</v>
      </c>
      <c r="DJ101" s="313"/>
      <c r="DK101" s="315"/>
      <c r="DL101" s="313"/>
      <c r="DM101" s="313"/>
      <c r="DN101" s="315"/>
      <c r="DO101" s="226" t="str">
        <f t="shared" si="92"/>
        <v>Conservation Agriculture</v>
      </c>
      <c r="DP101" s="313"/>
      <c r="DQ101" s="315"/>
      <c r="DR101" s="313"/>
      <c r="DS101" s="313"/>
      <c r="DT101" s="315"/>
      <c r="DU101" s="226" t="str">
        <f t="shared" si="93"/>
        <v>Conservation Agriculture</v>
      </c>
      <c r="DV101" s="313"/>
      <c r="DW101" s="315"/>
      <c r="DX101" s="313"/>
      <c r="DY101" s="313"/>
      <c r="DZ101" s="315"/>
      <c r="EA101" s="176">
        <f t="shared" si="70"/>
        <v>0.9869930755088564</v>
      </c>
      <c r="EB101" s="226" t="str">
        <f t="shared" si="94"/>
        <v>Conservation Agriculture</v>
      </c>
      <c r="EC101" s="313">
        <f>'Discrete Solution'!EC101</f>
        <v>0.12859119675068839</v>
      </c>
      <c r="ED101" s="315">
        <f>'Discrete Solution'!ED101</f>
        <v>23.150360078675437</v>
      </c>
      <c r="EE101" s="313">
        <f>'Discrete Solution'!EE101</f>
        <v>0.46661257031185266</v>
      </c>
      <c r="EF101" s="313">
        <f>'Discrete Solution'!EF101</f>
        <v>0.59520376706254108</v>
      </c>
      <c r="EG101" s="315">
        <f>'Discrete Solution'!EG101</f>
        <v>84.004576463340385</v>
      </c>
      <c r="EH101" s="226" t="str">
        <f t="shared" si="95"/>
        <v>Conservation Agriculture</v>
      </c>
      <c r="EI101" s="313">
        <f>'Discrete Solution'!EI101</f>
        <v>0.12859119675068839</v>
      </c>
      <c r="EJ101" s="315">
        <f>'Discrete Solution'!EJ101</f>
        <v>1.407813593020208</v>
      </c>
      <c r="EK101" s="313">
        <f>'Discrete Solution'!EK101</f>
        <v>0.46661257031185266</v>
      </c>
      <c r="EL101" s="313">
        <f>'Discrete Solution'!EL101</f>
        <v>0.59520376706254108</v>
      </c>
      <c r="EM101" s="315">
        <f>'Discrete Solution'!EM101</f>
        <v>5.1084641542976161</v>
      </c>
      <c r="EN101" s="226" t="str">
        <f t="shared" si="96"/>
        <v>Conservation Agriculture</v>
      </c>
      <c r="EO101" s="313">
        <f>'Discrete Solution'!EO101</f>
        <v>0.12859119675068839</v>
      </c>
      <c r="EP101" s="315">
        <f>'Discrete Solution'!EP101</f>
        <v>1.5770367789377855</v>
      </c>
      <c r="EQ101" s="313">
        <f>'Discrete Solution'!EQ101</f>
        <v>0.46661257031185266</v>
      </c>
      <c r="ER101" s="313">
        <f>'Discrete Solution'!ER101</f>
        <v>0.59520376706254108</v>
      </c>
      <c r="ES101" s="315">
        <f>'Discrete Solution'!ES101</f>
        <v>5.7225160313514678</v>
      </c>
      <c r="ET101" s="226" t="str">
        <f t="shared" si="97"/>
        <v>Conservation Agriculture</v>
      </c>
      <c r="EU101" s="313"/>
      <c r="EV101" s="315"/>
      <c r="EW101" s="313"/>
      <c r="EX101" s="313"/>
      <c r="EY101" s="315"/>
      <c r="EZ101" s="226" t="str">
        <f t="shared" si="98"/>
        <v>Conservation Agriculture</v>
      </c>
      <c r="FA101" s="313"/>
      <c r="FB101" s="315"/>
      <c r="FC101" s="313"/>
      <c r="FD101" s="313"/>
      <c r="FE101" s="315"/>
      <c r="FF101" s="226" t="str">
        <f t="shared" si="99"/>
        <v>Conservation Agriculture</v>
      </c>
      <c r="FG101" s="313"/>
      <c r="FH101" s="315"/>
      <c r="FI101" s="313"/>
      <c r="FJ101" s="313"/>
      <c r="FK101" s="315"/>
      <c r="FL101" s="226" t="str">
        <f t="shared" si="100"/>
        <v>Conservation Agriculture</v>
      </c>
      <c r="FM101" s="313"/>
      <c r="FN101" s="315"/>
      <c r="FO101" s="313"/>
      <c r="FP101" s="313"/>
      <c r="FQ101" s="315"/>
      <c r="FR101" s="176">
        <f t="shared" si="71"/>
        <v>120.97076709962289</v>
      </c>
      <c r="FS101" s="34"/>
      <c r="FT101" s="34"/>
      <c r="FU101" s="34"/>
      <c r="FV101" s="33"/>
      <c r="FW101" s="37"/>
    </row>
    <row r="102" spans="1:179" ht="12.6" customHeight="1">
      <c r="A102" s="324"/>
      <c r="B102" s="195" t="s">
        <v>87</v>
      </c>
      <c r="C102" s="226" t="str">
        <f>$B102</f>
        <v>Regenerative Agriculture</v>
      </c>
      <c r="D102" s="313"/>
      <c r="E102" s="54"/>
      <c r="F102" s="313"/>
      <c r="G102" s="55"/>
      <c r="H102" s="56"/>
      <c r="I102" s="226" t="str">
        <f t="shared" si="74"/>
        <v>Regenerative Agriculture</v>
      </c>
      <c r="J102" s="313"/>
      <c r="K102" s="54"/>
      <c r="L102" s="313"/>
      <c r="M102" s="55"/>
      <c r="N102" s="56"/>
      <c r="O102" s="226" t="str">
        <f t="shared" si="75"/>
        <v>Regenerative Agriculture</v>
      </c>
      <c r="P102" s="313"/>
      <c r="Q102" s="54"/>
      <c r="R102" s="313"/>
      <c r="S102" s="55"/>
      <c r="T102" s="56"/>
      <c r="U102" s="226" t="str">
        <f t="shared" si="76"/>
        <v>Regenerative Agriculture</v>
      </c>
      <c r="V102" s="313"/>
      <c r="W102" s="315"/>
      <c r="X102" s="313"/>
      <c r="Y102" s="313"/>
      <c r="Z102" s="315"/>
      <c r="AA102" s="226" t="str">
        <f t="shared" si="77"/>
        <v>Regenerative Agriculture</v>
      </c>
      <c r="AB102" s="313"/>
      <c r="AC102" s="315"/>
      <c r="AD102" s="313"/>
      <c r="AE102" s="313"/>
      <c r="AF102" s="315"/>
      <c r="AG102" s="226" t="str">
        <f t="shared" si="78"/>
        <v>Regenerative Agriculture</v>
      </c>
      <c r="AH102" s="313"/>
      <c r="AI102" s="315"/>
      <c r="AJ102" s="313"/>
      <c r="AK102" s="313"/>
      <c r="AL102" s="315"/>
      <c r="AM102" s="226" t="str">
        <f t="shared" si="79"/>
        <v>Regenerative Agriculture</v>
      </c>
      <c r="AN102" s="313"/>
      <c r="AO102" s="315"/>
      <c r="AP102" s="313"/>
      <c r="AQ102" s="313"/>
      <c r="AR102" s="315"/>
      <c r="AS102" s="176">
        <f t="shared" si="72"/>
        <v>0</v>
      </c>
      <c r="AT102" s="226" t="str">
        <f t="shared" si="80"/>
        <v>Regenerative Agriculture</v>
      </c>
      <c r="AU102" s="313"/>
      <c r="AV102" s="315"/>
      <c r="AW102" s="313"/>
      <c r="AX102" s="313"/>
      <c r="AY102" s="315"/>
      <c r="AZ102" s="226" t="str">
        <f t="shared" si="81"/>
        <v>Regenerative Agriculture</v>
      </c>
      <c r="BA102" s="313"/>
      <c r="BB102" s="315"/>
      <c r="BC102" s="313"/>
      <c r="BD102" s="313"/>
      <c r="BE102" s="315"/>
      <c r="BF102" s="226" t="str">
        <f t="shared" si="82"/>
        <v>Regenerative Agriculture</v>
      </c>
      <c r="BG102" s="313"/>
      <c r="BH102" s="315"/>
      <c r="BI102" s="313"/>
      <c r="BJ102" s="313"/>
      <c r="BK102" s="315"/>
      <c r="BL102" s="226" t="str">
        <f t="shared" si="83"/>
        <v>Regenerative Agriculture</v>
      </c>
      <c r="BM102" s="313"/>
      <c r="BN102" s="315"/>
      <c r="BO102" s="313"/>
      <c r="BP102" s="313"/>
      <c r="BQ102" s="315"/>
      <c r="BR102" s="226" t="str">
        <f t="shared" si="84"/>
        <v>Regenerative Agriculture</v>
      </c>
      <c r="BS102" s="313"/>
      <c r="BT102" s="315"/>
      <c r="BU102" s="313"/>
      <c r="BV102" s="313"/>
      <c r="BW102" s="315"/>
      <c r="BX102" s="226" t="str">
        <f t="shared" si="85"/>
        <v>Regenerative Agriculture</v>
      </c>
      <c r="BY102" s="313"/>
      <c r="BZ102" s="315"/>
      <c r="CA102" s="313"/>
      <c r="CB102" s="313"/>
      <c r="CC102" s="315"/>
      <c r="CD102" s="226" t="str">
        <f t="shared" si="86"/>
        <v>Regenerative Agriculture</v>
      </c>
      <c r="CE102" s="313"/>
      <c r="CF102" s="315"/>
      <c r="CG102" s="313"/>
      <c r="CH102" s="313"/>
      <c r="CI102" s="315"/>
      <c r="CJ102" s="176">
        <f t="shared" si="69"/>
        <v>0</v>
      </c>
      <c r="CK102" s="226" t="str">
        <f t="shared" si="87"/>
        <v>Regenerative Agriculture</v>
      </c>
      <c r="CL102" s="313">
        <f>'Addon-General Solution'!CL102</f>
        <v>1.0042941285159587E-2</v>
      </c>
      <c r="CM102" s="315">
        <f>'Addon-General Solution'!CM102</f>
        <v>8.3016961251386173E-3</v>
      </c>
      <c r="CN102" s="313">
        <f>'Addon-General Solution'!CN102</f>
        <v>0.5710238079433162</v>
      </c>
      <c r="CO102" s="313">
        <f>'Addon-General Solution'!CO102</f>
        <v>0.58106674922847579</v>
      </c>
      <c r="CP102" s="315">
        <f>'Addon-General Solution'!CP102</f>
        <v>0.47201970012210404</v>
      </c>
      <c r="CQ102" s="226" t="str">
        <f t="shared" si="88"/>
        <v>Regenerative Agriculture</v>
      </c>
      <c r="CR102" s="313">
        <f>'Addon-General Solution'!CR102</f>
        <v>1.0042941285159587E-2</v>
      </c>
      <c r="CS102" s="315">
        <f>'Addon-General Solution'!CS102</f>
        <v>4.6020573286289588E-3</v>
      </c>
      <c r="CT102" s="313">
        <f>'Addon-General Solution'!CT102</f>
        <v>0.5710238079433162</v>
      </c>
      <c r="CU102" s="313">
        <f>'Addon-General Solution'!CU102</f>
        <v>0.58106674922847579</v>
      </c>
      <c r="CV102" s="315">
        <f>'Addon-General Solution'!CV102</f>
        <v>0.26166480770432937</v>
      </c>
      <c r="CW102" s="226" t="str">
        <f t="shared" si="89"/>
        <v>Regenerative Agriculture</v>
      </c>
      <c r="CX102" s="313">
        <f>'Addon-General Solution'!CX102</f>
        <v>1.0042941285159587E-2</v>
      </c>
      <c r="CY102" s="315">
        <f>'Addon-General Solution'!CY102</f>
        <v>3.7498936747005973E-3</v>
      </c>
      <c r="CZ102" s="313">
        <f>'Addon-General Solution'!CZ102</f>
        <v>0.5710238079433162</v>
      </c>
      <c r="DA102" s="313">
        <f>'Addon-General Solution'!DA102</f>
        <v>0.58106674922847579</v>
      </c>
      <c r="DB102" s="315">
        <f>'Addon-General Solution'!DB102</f>
        <v>0.21321229555272306</v>
      </c>
      <c r="DC102" s="226" t="str">
        <f t="shared" si="90"/>
        <v>Regenerative Agriculture</v>
      </c>
      <c r="DD102" s="313"/>
      <c r="DE102" s="315"/>
      <c r="DF102" s="313"/>
      <c r="DG102" s="313"/>
      <c r="DH102" s="315"/>
      <c r="DI102" s="226" t="str">
        <f t="shared" si="91"/>
        <v>Regenerative Agriculture</v>
      </c>
      <c r="DJ102" s="313"/>
      <c r="DK102" s="315"/>
      <c r="DL102" s="313"/>
      <c r="DM102" s="313"/>
      <c r="DN102" s="315"/>
      <c r="DO102" s="226" t="str">
        <f t="shared" si="92"/>
        <v>Regenerative Agriculture</v>
      </c>
      <c r="DP102" s="313"/>
      <c r="DQ102" s="315"/>
      <c r="DR102" s="313"/>
      <c r="DS102" s="313"/>
      <c r="DT102" s="315"/>
      <c r="DU102" s="226" t="str">
        <f t="shared" si="93"/>
        <v>Regenerative Agriculture</v>
      </c>
      <c r="DV102" s="313"/>
      <c r="DW102" s="315"/>
      <c r="DX102" s="313"/>
      <c r="DY102" s="313"/>
      <c r="DZ102" s="315"/>
      <c r="EA102" s="176">
        <f t="shared" si="70"/>
        <v>0.96355045050762456</v>
      </c>
      <c r="EB102" s="226" t="str">
        <f t="shared" si="94"/>
        <v>Regenerative Agriculture</v>
      </c>
      <c r="EC102" s="313">
        <f>'Addon-General Solution'!EC102</f>
        <v>1.0042941285159587E-2</v>
      </c>
      <c r="ED102" s="315">
        <f>'Addon-General Solution'!ED102</f>
        <v>1.8080375085955893</v>
      </c>
      <c r="EE102" s="313">
        <f>'Addon-General Solution'!EE102</f>
        <v>0.5710238079433162</v>
      </c>
      <c r="EF102" s="313">
        <f>'Addon-General Solution'!EF102</f>
        <v>0.58106674922847579</v>
      </c>
      <c r="EG102" s="315">
        <f>'Addon-General Solution'!EG102</f>
        <v>102.8018021561294</v>
      </c>
      <c r="EH102" s="226" t="str">
        <f t="shared" si="95"/>
        <v>Regenerative Agriculture</v>
      </c>
      <c r="EI102" s="313">
        <f>'Addon-General Solution'!EI102</f>
        <v>1.0042941285159587E-2</v>
      </c>
      <c r="EJ102" s="315">
        <f>'Addon-General Solution'!EJ102</f>
        <v>0.10994990024521889</v>
      </c>
      <c r="EK102" s="313">
        <f>'Addon-General Solution'!EK102</f>
        <v>0.5710238079433162</v>
      </c>
      <c r="EL102" s="313">
        <f>'Addon-General Solution'!EL102</f>
        <v>0.58106674922847579</v>
      </c>
      <c r="EM102" s="315">
        <f>'Addon-General Solution'!EM102</f>
        <v>6.2515560868396518</v>
      </c>
      <c r="EN102" s="226" t="str">
        <f t="shared" si="96"/>
        <v>Regenerative Agriculture</v>
      </c>
      <c r="EO102" s="313">
        <f>'Addon-General Solution'!EO102</f>
        <v>1.0042941285159587E-2</v>
      </c>
      <c r="EP102" s="315">
        <f>'Addon-General Solution'!EP102</f>
        <v>0.12316619003178063</v>
      </c>
      <c r="EQ102" s="313">
        <f>'Addon-General Solution'!EQ102</f>
        <v>0.5710238079433162</v>
      </c>
      <c r="ER102" s="313">
        <f>'Addon-General Solution'!ER102</f>
        <v>0.58106674922847579</v>
      </c>
      <c r="ES102" s="315">
        <f>'Addon-General Solution'!ES102</f>
        <v>7.0030108555692809</v>
      </c>
      <c r="ET102" s="226" t="str">
        <f t="shared" si="97"/>
        <v>Regenerative Agriculture</v>
      </c>
      <c r="EU102" s="313"/>
      <c r="EV102" s="315"/>
      <c r="EW102" s="313"/>
      <c r="EX102" s="313"/>
      <c r="EY102" s="315"/>
      <c r="EZ102" s="226" t="str">
        <f t="shared" si="98"/>
        <v>Regenerative Agriculture</v>
      </c>
      <c r="FA102" s="313"/>
      <c r="FB102" s="315"/>
      <c r="FC102" s="313"/>
      <c r="FD102" s="313"/>
      <c r="FE102" s="315"/>
      <c r="FF102" s="226" t="str">
        <f t="shared" si="99"/>
        <v>Regenerative Agriculture</v>
      </c>
      <c r="FG102" s="313"/>
      <c r="FH102" s="315"/>
      <c r="FI102" s="313"/>
      <c r="FJ102" s="313"/>
      <c r="FK102" s="315"/>
      <c r="FL102" s="226" t="str">
        <f t="shared" si="100"/>
        <v>Regenerative Agriculture</v>
      </c>
      <c r="FM102" s="313"/>
      <c r="FN102" s="315"/>
      <c r="FO102" s="313"/>
      <c r="FP102" s="313"/>
      <c r="FQ102" s="315"/>
      <c r="FR102" s="176">
        <f t="shared" si="71"/>
        <v>118.09752269741092</v>
      </c>
      <c r="FS102" s="34"/>
      <c r="FT102" s="34"/>
      <c r="FU102" s="34"/>
      <c r="FV102" s="33"/>
      <c r="FW102" s="37"/>
    </row>
    <row r="103" spans="1:179" ht="12.6" customHeight="1">
      <c r="A103" s="324"/>
      <c r="B103" s="195" t="s">
        <v>102</v>
      </c>
      <c r="C103" s="226" t="str">
        <f>$B103</f>
        <v>Tree Intercropping</v>
      </c>
      <c r="D103" s="39"/>
      <c r="E103" s="40"/>
      <c r="F103" s="47"/>
      <c r="G103" s="41"/>
      <c r="H103" s="42"/>
      <c r="I103" s="226" t="str">
        <f t="shared" si="74"/>
        <v>Tree Intercropping</v>
      </c>
      <c r="J103" s="39"/>
      <c r="K103" s="40"/>
      <c r="L103" s="47"/>
      <c r="M103" s="41"/>
      <c r="N103" s="42"/>
      <c r="O103" s="226" t="str">
        <f t="shared" si="75"/>
        <v>Tree Intercropping</v>
      </c>
      <c r="P103" s="39"/>
      <c r="Q103" s="40"/>
      <c r="R103" s="47"/>
      <c r="S103" s="41"/>
      <c r="T103" s="42"/>
      <c r="U103" s="226" t="str">
        <f t="shared" si="76"/>
        <v>Tree Intercropping</v>
      </c>
      <c r="V103" s="313"/>
      <c r="W103" s="54"/>
      <c r="X103" s="314"/>
      <c r="Y103" s="55"/>
      <c r="Z103" s="56"/>
      <c r="AA103" s="226" t="str">
        <f t="shared" si="77"/>
        <v>Tree Intercropping</v>
      </c>
      <c r="AB103" s="313"/>
      <c r="AC103" s="54"/>
      <c r="AD103" s="314"/>
      <c r="AE103" s="55"/>
      <c r="AF103" s="56"/>
      <c r="AG103" s="226" t="str">
        <f t="shared" si="78"/>
        <v>Tree Intercropping</v>
      </c>
      <c r="AH103" s="313"/>
      <c r="AI103" s="54"/>
      <c r="AJ103" s="314"/>
      <c r="AK103" s="55"/>
      <c r="AL103" s="56"/>
      <c r="AM103" s="226" t="str">
        <f t="shared" si="79"/>
        <v>Tree Intercropping</v>
      </c>
      <c r="AN103" s="313"/>
      <c r="AO103" s="54"/>
      <c r="AP103" s="314"/>
      <c r="AQ103" s="55"/>
      <c r="AR103" s="56"/>
      <c r="AS103" s="176">
        <f t="shared" si="72"/>
        <v>0</v>
      </c>
      <c r="AT103" s="226" t="str">
        <f t="shared" si="80"/>
        <v>Tree Intercropping</v>
      </c>
      <c r="AU103" s="313"/>
      <c r="AV103" s="315"/>
      <c r="AW103" s="313"/>
      <c r="AX103" s="313"/>
      <c r="AY103" s="315"/>
      <c r="AZ103" s="226" t="str">
        <f t="shared" si="81"/>
        <v>Tree Intercropping</v>
      </c>
      <c r="BA103" s="313"/>
      <c r="BB103" s="315"/>
      <c r="BC103" s="313"/>
      <c r="BD103" s="313"/>
      <c r="BE103" s="315"/>
      <c r="BF103" s="226" t="str">
        <f t="shared" si="82"/>
        <v>Tree Intercropping</v>
      </c>
      <c r="BG103" s="313"/>
      <c r="BH103" s="315"/>
      <c r="BI103" s="313"/>
      <c r="BJ103" s="313"/>
      <c r="BK103" s="315"/>
      <c r="BL103" s="226" t="str">
        <f t="shared" si="83"/>
        <v>Tree Intercropping</v>
      </c>
      <c r="BM103" s="313"/>
      <c r="BN103" s="315"/>
      <c r="BO103" s="313"/>
      <c r="BP103" s="313"/>
      <c r="BQ103" s="315"/>
      <c r="BR103" s="226" t="str">
        <f t="shared" si="84"/>
        <v>Tree Intercropping</v>
      </c>
      <c r="BS103" s="313"/>
      <c r="BT103" s="315"/>
      <c r="BU103" s="313"/>
      <c r="BV103" s="313"/>
      <c r="BW103" s="315"/>
      <c r="BX103" s="226" t="str">
        <f t="shared" si="85"/>
        <v>Tree Intercropping</v>
      </c>
      <c r="BY103" s="313"/>
      <c r="BZ103" s="315"/>
      <c r="CA103" s="313"/>
      <c r="CB103" s="313"/>
      <c r="CC103" s="315"/>
      <c r="CD103" s="226" t="str">
        <f t="shared" si="86"/>
        <v>Tree Intercropping</v>
      </c>
      <c r="CE103" s="313"/>
      <c r="CF103" s="315"/>
      <c r="CG103" s="313"/>
      <c r="CH103" s="313"/>
      <c r="CI103" s="315"/>
      <c r="CJ103" s="176">
        <f t="shared" si="69"/>
        <v>0</v>
      </c>
      <c r="CK103" s="226" t="str">
        <f t="shared" si="87"/>
        <v>Tree Intercropping</v>
      </c>
      <c r="CL103" s="313">
        <f>'Discrete Solution'!CL103</f>
        <v>0.24499483688967102</v>
      </c>
      <c r="CM103" s="315">
        <f>'Discrete Solution'!CM103</f>
        <v>0.20251763206973986</v>
      </c>
      <c r="CN103" s="313">
        <f>'Discrete Solution'!CN103</f>
        <v>0</v>
      </c>
      <c r="CO103" s="313">
        <f>'Discrete Solution'!CO103</f>
        <v>0.24499483688967102</v>
      </c>
      <c r="CP103" s="315">
        <f>'Discrete Solution'!CP103</f>
        <v>0</v>
      </c>
      <c r="CQ103" s="226" t="str">
        <f t="shared" si="88"/>
        <v>Tree Intercropping</v>
      </c>
      <c r="CR103" s="313">
        <f>'Discrete Solution'!CR103</f>
        <v>0.24499483688967102</v>
      </c>
      <c r="CS103" s="315">
        <f>'Discrete Solution'!CS103</f>
        <v>0.11226594406664908</v>
      </c>
      <c r="CT103" s="313">
        <f>'Discrete Solution'!CT103</f>
        <v>0</v>
      </c>
      <c r="CU103" s="313">
        <f>'Discrete Solution'!CU103</f>
        <v>0.24499483688967102</v>
      </c>
      <c r="CV103" s="315">
        <f>'Discrete Solution'!CV103</f>
        <v>0</v>
      </c>
      <c r="CW103" s="226" t="str">
        <f t="shared" si="89"/>
        <v>Tree Intercropping</v>
      </c>
      <c r="CX103" s="313">
        <f>'Discrete Solution'!CX103</f>
        <v>0.24499483688967102</v>
      </c>
      <c r="CY103" s="315">
        <f>'Discrete Solution'!CY103</f>
        <v>9.1477642166886711E-2</v>
      </c>
      <c r="CZ103" s="313">
        <f>'Discrete Solution'!CZ103</f>
        <v>0</v>
      </c>
      <c r="DA103" s="313">
        <f>'Discrete Solution'!DA103</f>
        <v>0.24499483688967102</v>
      </c>
      <c r="DB103" s="315">
        <f>'Discrete Solution'!DB103</f>
        <v>0</v>
      </c>
      <c r="DC103" s="226" t="str">
        <f t="shared" si="90"/>
        <v>Tree Intercropping</v>
      </c>
      <c r="DD103" s="313">
        <f>'Discrete Solution'!DD103</f>
        <v>2.2137017618213888E-2</v>
      </c>
      <c r="DE103" s="315">
        <f>'Discrete Solution'!DE103</f>
        <v>2.9062362209895925E-3</v>
      </c>
      <c r="DF103" s="313">
        <f>'Discrete Solution'!DF103</f>
        <v>0.97786298238178615</v>
      </c>
      <c r="DG103" s="313">
        <f>'Discrete Solution'!DG103</f>
        <v>1</v>
      </c>
      <c r="DH103" s="315">
        <f>'Discrete Solution'!DH103</f>
        <v>0.12837776377901042</v>
      </c>
      <c r="DI103" s="226" t="str">
        <f t="shared" si="91"/>
        <v>Tree Intercropping</v>
      </c>
      <c r="DJ103" s="313">
        <f>'Discrete Solution'!DJ103</f>
        <v>2.2137017618213888E-2</v>
      </c>
      <c r="DK103" s="315">
        <f>'Discrete Solution'!DK103</f>
        <v>5.355520124304014E-3</v>
      </c>
      <c r="DL103" s="313">
        <f>'Discrete Solution'!DL103</f>
        <v>0.97786298238178615</v>
      </c>
      <c r="DM103" s="313">
        <f>'Discrete Solution'!DM103</f>
        <v>1</v>
      </c>
      <c r="DN103" s="315">
        <f>'Discrete Solution'!DN103</f>
        <v>0.23657047987569602</v>
      </c>
      <c r="DO103" s="226" t="str">
        <f t="shared" si="92"/>
        <v>Tree Intercropping</v>
      </c>
      <c r="DP103" s="313">
        <f>'Discrete Solution'!DP103</f>
        <v>2.2137017618213888E-2</v>
      </c>
      <c r="DQ103" s="315">
        <f>'Discrete Solution'!DQ103</f>
        <v>7.8453369068773836E-3</v>
      </c>
      <c r="DR103" s="313">
        <f>'Discrete Solution'!DR103</f>
        <v>0.97786298238178615</v>
      </c>
      <c r="DS103" s="313">
        <f>'Discrete Solution'!DS103</f>
        <v>1</v>
      </c>
      <c r="DT103" s="315">
        <f>'Discrete Solution'!DT103</f>
        <v>0.34655366309312258</v>
      </c>
      <c r="DU103" s="226" t="str">
        <f t="shared" si="93"/>
        <v>Tree Intercropping</v>
      </c>
      <c r="DV103" s="313">
        <f>'Discrete Solution'!DV103</f>
        <v>2.2137017618213888E-2</v>
      </c>
      <c r="DW103" s="315">
        <f>'Discrete Solution'!DW103</f>
        <v>6.6942562647654977E-3</v>
      </c>
      <c r="DX103" s="313">
        <f>'Discrete Solution'!DX103</f>
        <v>0.97786298238178615</v>
      </c>
      <c r="DY103" s="313">
        <f>'Discrete Solution'!DY103</f>
        <v>1</v>
      </c>
      <c r="DZ103" s="315">
        <f>'Discrete Solution'!DZ103</f>
        <v>0.29570674373523448</v>
      </c>
      <c r="EA103" s="176">
        <f t="shared" si="70"/>
        <v>1.4362712183032755</v>
      </c>
      <c r="EB103" s="226" t="str">
        <f t="shared" si="94"/>
        <v>Tree Intercropping</v>
      </c>
      <c r="EC103" s="313">
        <f>'Discrete Solution'!EC103</f>
        <v>0.24499483688967102</v>
      </c>
      <c r="ED103" s="315">
        <f>'Discrete Solution'!ED103</f>
        <v>44.106586101757216</v>
      </c>
      <c r="EE103" s="313">
        <f>'Discrete Solution'!EE103</f>
        <v>0</v>
      </c>
      <c r="EF103" s="313">
        <f>'Discrete Solution'!EF103</f>
        <v>0.24499483688967102</v>
      </c>
      <c r="EG103" s="315">
        <f>'Discrete Solution'!EG103</f>
        <v>0</v>
      </c>
      <c r="EH103" s="226" t="str">
        <f t="shared" si="95"/>
        <v>Tree Intercropping</v>
      </c>
      <c r="EI103" s="313">
        <f>'Discrete Solution'!EI103</f>
        <v>0.24499483688967102</v>
      </c>
      <c r="EJ103" s="315">
        <f>'Discrete Solution'!EJ103</f>
        <v>2.682198084381707</v>
      </c>
      <c r="EK103" s="313">
        <f>'Discrete Solution'!EK103</f>
        <v>0</v>
      </c>
      <c r="EL103" s="313">
        <f>'Discrete Solution'!EL103</f>
        <v>0.24499483688967102</v>
      </c>
      <c r="EM103" s="315">
        <f>'Discrete Solution'!EM103</f>
        <v>0</v>
      </c>
      <c r="EN103" s="226" t="str">
        <f t="shared" si="96"/>
        <v>Tree Intercropping</v>
      </c>
      <c r="EO103" s="313">
        <f>'Discrete Solution'!EO103</f>
        <v>0.24499483688967102</v>
      </c>
      <c r="EP103" s="315">
        <f>'Discrete Solution'!EP103</f>
        <v>3.0046058998421024</v>
      </c>
      <c r="EQ103" s="313">
        <f>'Discrete Solution'!EQ103</f>
        <v>0</v>
      </c>
      <c r="ER103" s="313">
        <f>'Discrete Solution'!ER103</f>
        <v>0.24499483688967102</v>
      </c>
      <c r="ES103" s="315">
        <f>'Discrete Solution'!ES103</f>
        <v>0</v>
      </c>
      <c r="ET103" s="226" t="str">
        <f t="shared" si="97"/>
        <v>Tree Intercropping</v>
      </c>
      <c r="EU103" s="313">
        <f>'Discrete Solution'!EU103</f>
        <v>2.2137017618213888E-2</v>
      </c>
      <c r="EV103" s="315">
        <f>'Discrete Solution'!EV103</f>
        <v>2.2447976304696943E-2</v>
      </c>
      <c r="EW103" s="313">
        <f>'Discrete Solution'!EW103</f>
        <v>0.97786298238178615</v>
      </c>
      <c r="EX103" s="313">
        <f>'Discrete Solution'!EX103</f>
        <v>1</v>
      </c>
      <c r="EY103" s="315">
        <f>'Discrete Solution'!EY103</f>
        <v>0.99159902369530328</v>
      </c>
      <c r="EZ103" s="226" t="str">
        <f t="shared" si="98"/>
        <v>Tree Intercropping</v>
      </c>
      <c r="FA103" s="313">
        <f>'Discrete Solution'!FA103</f>
        <v>2.2137017618213888E-2</v>
      </c>
      <c r="FB103" s="315">
        <f>'Discrete Solution'!FB103</f>
        <v>0.10043637945541782</v>
      </c>
      <c r="FC103" s="313">
        <f>'Discrete Solution'!FC103</f>
        <v>0.97786298238178615</v>
      </c>
      <c r="FD103" s="313">
        <f>'Discrete Solution'!FD103</f>
        <v>1</v>
      </c>
      <c r="FE103" s="315">
        <f>'Discrete Solution'!FE103</f>
        <v>4.4365966205445826</v>
      </c>
      <c r="FF103" s="226" t="str">
        <f t="shared" si="99"/>
        <v>Tree Intercropping</v>
      </c>
      <c r="FG103" s="313">
        <f>'Discrete Solution'!FG103</f>
        <v>2.2137017618213888E-2</v>
      </c>
      <c r="FH103" s="315">
        <f>'Discrete Solution'!FH103</f>
        <v>3.7247767981424311E-2</v>
      </c>
      <c r="FI103" s="313">
        <f>'Discrete Solution'!FI103</f>
        <v>0.97786298238178615</v>
      </c>
      <c r="FJ103" s="313">
        <f>'Discrete Solution'!FJ103</f>
        <v>1</v>
      </c>
      <c r="FK103" s="315">
        <f>'Discrete Solution'!FK103</f>
        <v>1.645353232018576</v>
      </c>
      <c r="FL103" s="226" t="str">
        <f t="shared" si="100"/>
        <v>Tree Intercropping</v>
      </c>
      <c r="FM103" s="313">
        <f>'Discrete Solution'!FM103</f>
        <v>2.2137017618213888E-2</v>
      </c>
      <c r="FN103" s="315">
        <f>'Discrete Solution'!FN103</f>
        <v>1.717037848240904E-2</v>
      </c>
      <c r="FO103" s="313">
        <f>'Discrete Solution'!FO103</f>
        <v>0.97786298238178615</v>
      </c>
      <c r="FP103" s="313">
        <f>'Discrete Solution'!FP103</f>
        <v>1</v>
      </c>
      <c r="FQ103" s="315">
        <f>'Discrete Solution'!FQ103</f>
        <v>0.75847062151759104</v>
      </c>
      <c r="FR103" s="176">
        <f t="shared" si="71"/>
        <v>57.802712085981035</v>
      </c>
      <c r="FS103" s="32"/>
      <c r="FT103" s="34"/>
      <c r="FU103" s="34"/>
      <c r="FV103" s="33"/>
      <c r="FW103" s="37"/>
    </row>
    <row r="104" spans="1:179" ht="12.6" customHeight="1">
      <c r="A104" s="324"/>
      <c r="B104" s="195" t="s">
        <v>98</v>
      </c>
      <c r="C104" s="226" t="str">
        <f t="shared" si="73"/>
        <v>Biochar</v>
      </c>
      <c r="D104" s="313"/>
      <c r="E104" s="54"/>
      <c r="F104" s="314"/>
      <c r="G104" s="55"/>
      <c r="H104" s="56"/>
      <c r="I104" s="226" t="str">
        <f t="shared" si="74"/>
        <v>Biochar</v>
      </c>
      <c r="J104" s="313"/>
      <c r="K104" s="54"/>
      <c r="L104" s="314"/>
      <c r="M104" s="55"/>
      <c r="N104" s="56"/>
      <c r="O104" s="226" t="str">
        <f t="shared" si="75"/>
        <v>Biochar</v>
      </c>
      <c r="P104" s="313"/>
      <c r="Q104" s="54"/>
      <c r="R104" s="314"/>
      <c r="S104" s="55"/>
      <c r="T104" s="56"/>
      <c r="U104" s="226" t="str">
        <f t="shared" si="76"/>
        <v>Biochar</v>
      </c>
      <c r="V104" s="313"/>
      <c r="W104" s="315"/>
      <c r="X104" s="313"/>
      <c r="Y104" s="313"/>
      <c r="Z104" s="315"/>
      <c r="AA104" s="226" t="str">
        <f t="shared" si="77"/>
        <v>Biochar</v>
      </c>
      <c r="AB104" s="313"/>
      <c r="AC104" s="315"/>
      <c r="AD104" s="313"/>
      <c r="AE104" s="313"/>
      <c r="AF104" s="315"/>
      <c r="AG104" s="226" t="str">
        <f t="shared" si="78"/>
        <v>Biochar</v>
      </c>
      <c r="AH104" s="313"/>
      <c r="AI104" s="315"/>
      <c r="AJ104" s="313"/>
      <c r="AK104" s="313"/>
      <c r="AL104" s="315"/>
      <c r="AM104" s="226" t="str">
        <f t="shared" si="79"/>
        <v>Biochar</v>
      </c>
      <c r="AN104" s="313"/>
      <c r="AO104" s="315"/>
      <c r="AP104" s="313"/>
      <c r="AQ104" s="313"/>
      <c r="AR104" s="315"/>
      <c r="AS104" s="176">
        <f t="shared" si="72"/>
        <v>0</v>
      </c>
      <c r="AT104" s="226" t="str">
        <f t="shared" si="80"/>
        <v>Biochar</v>
      </c>
      <c r="AU104" s="313"/>
      <c r="AV104" s="315"/>
      <c r="AW104" s="313"/>
      <c r="AX104" s="313"/>
      <c r="AY104" s="315"/>
      <c r="AZ104" s="226" t="str">
        <f t="shared" si="81"/>
        <v>Biochar</v>
      </c>
      <c r="BA104" s="313"/>
      <c r="BB104" s="315"/>
      <c r="BC104" s="313"/>
      <c r="BD104" s="313"/>
      <c r="BE104" s="315"/>
      <c r="BF104" s="226" t="str">
        <f t="shared" si="82"/>
        <v>Biochar</v>
      </c>
      <c r="BG104" s="313"/>
      <c r="BH104" s="315"/>
      <c r="BI104" s="313"/>
      <c r="BJ104" s="313"/>
      <c r="BK104" s="315"/>
      <c r="BL104" s="226" t="str">
        <f t="shared" si="83"/>
        <v>Biochar</v>
      </c>
      <c r="BM104" s="313"/>
      <c r="BN104" s="315"/>
      <c r="BO104" s="313"/>
      <c r="BP104" s="313"/>
      <c r="BQ104" s="315"/>
      <c r="BR104" s="226" t="str">
        <f t="shared" si="84"/>
        <v>Biochar</v>
      </c>
      <c r="BS104" s="313"/>
      <c r="BT104" s="315"/>
      <c r="BU104" s="313"/>
      <c r="BV104" s="313"/>
      <c r="BW104" s="315"/>
      <c r="BX104" s="226" t="str">
        <f t="shared" si="85"/>
        <v>Biochar</v>
      </c>
      <c r="BY104" s="313"/>
      <c r="BZ104" s="315"/>
      <c r="CA104" s="313"/>
      <c r="CB104" s="313"/>
      <c r="CC104" s="315"/>
      <c r="CD104" s="226" t="str">
        <f t="shared" si="86"/>
        <v>Biochar</v>
      </c>
      <c r="CE104" s="313"/>
      <c r="CF104" s="315"/>
      <c r="CG104" s="313"/>
      <c r="CH104" s="313"/>
      <c r="CI104" s="315"/>
      <c r="CJ104" s="176">
        <f t="shared" si="69"/>
        <v>0</v>
      </c>
      <c r="CK104" s="226" t="str">
        <f t="shared" si="87"/>
        <v>Biochar</v>
      </c>
      <c r="CL104" s="313"/>
      <c r="CM104" s="315"/>
      <c r="CN104" s="313"/>
      <c r="CO104" s="313"/>
      <c r="CP104" s="315"/>
      <c r="CQ104" s="226" t="str">
        <f t="shared" si="88"/>
        <v>Biochar</v>
      </c>
      <c r="CR104" s="313"/>
      <c r="CS104" s="315"/>
      <c r="CT104" s="313"/>
      <c r="CU104" s="313"/>
      <c r="CV104" s="315"/>
      <c r="CW104" s="226" t="str">
        <f t="shared" si="89"/>
        <v>Biochar</v>
      </c>
      <c r="CX104" s="313"/>
      <c r="CY104" s="315"/>
      <c r="CZ104" s="313"/>
      <c r="DA104" s="313"/>
      <c r="DB104" s="315"/>
      <c r="DC104" s="226" t="str">
        <f t="shared" si="90"/>
        <v>Biochar</v>
      </c>
      <c r="DD104" s="313"/>
      <c r="DE104" s="315"/>
      <c r="DF104" s="313"/>
      <c r="DG104" s="313"/>
      <c r="DH104" s="315"/>
      <c r="DI104" s="226" t="str">
        <f t="shared" si="91"/>
        <v>Biochar</v>
      </c>
      <c r="DJ104" s="313"/>
      <c r="DK104" s="315"/>
      <c r="DL104" s="313"/>
      <c r="DM104" s="313"/>
      <c r="DN104" s="315"/>
      <c r="DO104" s="226" t="str">
        <f t="shared" si="92"/>
        <v>Biochar</v>
      </c>
      <c r="DP104" s="313"/>
      <c r="DQ104" s="315"/>
      <c r="DR104" s="313"/>
      <c r="DS104" s="313"/>
      <c r="DT104" s="315"/>
      <c r="DU104" s="226" t="str">
        <f t="shared" si="93"/>
        <v>Biochar</v>
      </c>
      <c r="DV104" s="313"/>
      <c r="DW104" s="315"/>
      <c r="DX104" s="313"/>
      <c r="DY104" s="313"/>
      <c r="DZ104" s="315"/>
      <c r="EA104" s="176">
        <f t="shared" si="70"/>
        <v>0</v>
      </c>
      <c r="EB104" s="226" t="str">
        <f t="shared" si="94"/>
        <v>Biochar</v>
      </c>
      <c r="EC104" s="313"/>
      <c r="ED104" s="315"/>
      <c r="EE104" s="313"/>
      <c r="EF104" s="313"/>
      <c r="EG104" s="315"/>
      <c r="EH104" s="226" t="str">
        <f t="shared" si="95"/>
        <v>Biochar</v>
      </c>
      <c r="EI104" s="313"/>
      <c r="EJ104" s="315"/>
      <c r="EK104" s="313"/>
      <c r="EL104" s="313"/>
      <c r="EM104" s="315"/>
      <c r="EN104" s="226" t="str">
        <f t="shared" si="96"/>
        <v>Biochar</v>
      </c>
      <c r="EO104" s="313"/>
      <c r="EP104" s="315"/>
      <c r="EQ104" s="313"/>
      <c r="ER104" s="313"/>
      <c r="ES104" s="315"/>
      <c r="ET104" s="226" t="str">
        <f t="shared" si="97"/>
        <v>Biochar</v>
      </c>
      <c r="EU104" s="313"/>
      <c r="EV104" s="315"/>
      <c r="EW104" s="313"/>
      <c r="EX104" s="313"/>
      <c r="EY104" s="315"/>
      <c r="EZ104" s="226" t="str">
        <f t="shared" si="98"/>
        <v>Biochar</v>
      </c>
      <c r="FA104" s="313"/>
      <c r="FB104" s="315"/>
      <c r="FC104" s="313"/>
      <c r="FD104" s="313"/>
      <c r="FE104" s="315"/>
      <c r="FF104" s="226" t="str">
        <f t="shared" si="99"/>
        <v>Biochar</v>
      </c>
      <c r="FG104" s="313"/>
      <c r="FH104" s="315"/>
      <c r="FI104" s="313"/>
      <c r="FJ104" s="313"/>
      <c r="FK104" s="315"/>
      <c r="FL104" s="226" t="str">
        <f t="shared" si="100"/>
        <v>Biochar</v>
      </c>
      <c r="FM104" s="313"/>
      <c r="FN104" s="315"/>
      <c r="FO104" s="313"/>
      <c r="FP104" s="313"/>
      <c r="FQ104" s="315"/>
      <c r="FR104" s="176">
        <f t="shared" si="71"/>
        <v>0</v>
      </c>
      <c r="FS104" s="32"/>
      <c r="FT104" s="34"/>
      <c r="FU104" s="34"/>
      <c r="FV104" s="33"/>
      <c r="FW104" s="37"/>
    </row>
    <row r="105" spans="1:179" ht="12.6" customHeight="1">
      <c r="A105" s="324"/>
      <c r="B105" s="195" t="s">
        <v>99</v>
      </c>
      <c r="C105" s="226" t="str">
        <f t="shared" si="73"/>
        <v>Irrigation Efficiency</v>
      </c>
      <c r="D105" s="313"/>
      <c r="E105" s="54"/>
      <c r="F105" s="314"/>
      <c r="G105" s="55"/>
      <c r="H105" s="56"/>
      <c r="I105" s="226" t="str">
        <f t="shared" si="74"/>
        <v>Irrigation Efficiency</v>
      </c>
      <c r="J105" s="313"/>
      <c r="K105" s="54"/>
      <c r="L105" s="314"/>
      <c r="M105" s="55"/>
      <c r="N105" s="56"/>
      <c r="O105" s="226" t="str">
        <f t="shared" si="75"/>
        <v>Irrigation Efficiency</v>
      </c>
      <c r="P105" s="313"/>
      <c r="Q105" s="54"/>
      <c r="R105" s="314"/>
      <c r="S105" s="55"/>
      <c r="T105" s="56"/>
      <c r="U105" s="226" t="str">
        <f t="shared" si="76"/>
        <v>Irrigation Efficiency</v>
      </c>
      <c r="V105" s="313"/>
      <c r="W105" s="54"/>
      <c r="X105" s="314"/>
      <c r="Y105" s="55"/>
      <c r="Z105" s="56"/>
      <c r="AA105" s="226" t="str">
        <f t="shared" si="77"/>
        <v>Irrigation Efficiency</v>
      </c>
      <c r="AB105" s="313"/>
      <c r="AC105" s="54"/>
      <c r="AD105" s="314"/>
      <c r="AE105" s="55"/>
      <c r="AF105" s="56"/>
      <c r="AG105" s="226" t="str">
        <f t="shared" si="78"/>
        <v>Irrigation Efficiency</v>
      </c>
      <c r="AH105" s="313"/>
      <c r="AI105" s="54"/>
      <c r="AJ105" s="314"/>
      <c r="AK105" s="55"/>
      <c r="AL105" s="56"/>
      <c r="AM105" s="226" t="str">
        <f t="shared" si="79"/>
        <v>Irrigation Efficiency</v>
      </c>
      <c r="AN105" s="313"/>
      <c r="AO105" s="54"/>
      <c r="AP105" s="314"/>
      <c r="AQ105" s="55"/>
      <c r="AR105" s="56"/>
      <c r="AS105" s="176">
        <f t="shared" si="72"/>
        <v>0</v>
      </c>
      <c r="AT105" s="226" t="str">
        <f t="shared" si="80"/>
        <v>Irrigation Efficiency</v>
      </c>
      <c r="AU105" s="313"/>
      <c r="AV105" s="315"/>
      <c r="AW105" s="313"/>
      <c r="AX105" s="313"/>
      <c r="AY105" s="315"/>
      <c r="AZ105" s="226" t="str">
        <f t="shared" si="81"/>
        <v>Irrigation Efficiency</v>
      </c>
      <c r="BA105" s="313"/>
      <c r="BB105" s="315"/>
      <c r="BC105" s="313"/>
      <c r="BD105" s="313"/>
      <c r="BE105" s="315"/>
      <c r="BF105" s="226" t="str">
        <f t="shared" si="82"/>
        <v>Irrigation Efficiency</v>
      </c>
      <c r="BG105" s="313"/>
      <c r="BH105" s="315"/>
      <c r="BI105" s="313"/>
      <c r="BJ105" s="313"/>
      <c r="BK105" s="315"/>
      <c r="BL105" s="226" t="str">
        <f t="shared" si="83"/>
        <v>Irrigation Efficiency</v>
      </c>
      <c r="BM105" s="313"/>
      <c r="BN105" s="315"/>
      <c r="BO105" s="313"/>
      <c r="BP105" s="313"/>
      <c r="BQ105" s="315"/>
      <c r="BR105" s="226" t="str">
        <f t="shared" si="84"/>
        <v>Irrigation Efficiency</v>
      </c>
      <c r="BS105" s="313"/>
      <c r="BT105" s="315"/>
      <c r="BU105" s="313"/>
      <c r="BV105" s="313"/>
      <c r="BW105" s="315"/>
      <c r="BX105" s="226" t="str">
        <f t="shared" si="85"/>
        <v>Irrigation Efficiency</v>
      </c>
      <c r="BY105" s="313"/>
      <c r="BZ105" s="315"/>
      <c r="CA105" s="313"/>
      <c r="CB105" s="313"/>
      <c r="CC105" s="315"/>
      <c r="CD105" s="226" t="str">
        <f t="shared" si="86"/>
        <v>Irrigation Efficiency</v>
      </c>
      <c r="CE105" s="313"/>
      <c r="CF105" s="315"/>
      <c r="CG105" s="313"/>
      <c r="CH105" s="313"/>
      <c r="CI105" s="315"/>
      <c r="CJ105" s="176">
        <f t="shared" si="69"/>
        <v>0</v>
      </c>
      <c r="CK105" s="226" t="str">
        <f t="shared" si="87"/>
        <v>Irrigation Efficiency</v>
      </c>
      <c r="CL105" s="313">
        <f>'Addon-General Solution'!CL105</f>
        <v>3.810563634115486E-2</v>
      </c>
      <c r="CM105" s="315">
        <f>'Addon-General Solution'!CM105</f>
        <v>3.1498881112325433E-2</v>
      </c>
      <c r="CN105" s="313">
        <f>'Addon-General Solution'!CN105</f>
        <v>0.18894252502273287</v>
      </c>
      <c r="CO105" s="313">
        <f>'Addon-General Solution'!CO105</f>
        <v>0.22704816136388772</v>
      </c>
      <c r="CP105" s="315">
        <f>'Addon-General Solution'!CP105</f>
        <v>0.15618367003429146</v>
      </c>
      <c r="CQ105" s="226" t="str">
        <f t="shared" si="88"/>
        <v>Irrigation Efficiency</v>
      </c>
      <c r="CR105" s="313">
        <f>'Addon-General Solution'!CR105</f>
        <v>3.810563634115486E-2</v>
      </c>
      <c r="CS105" s="315">
        <f>'Addon-General Solution'!CS105</f>
        <v>1.7461450585698122E-2</v>
      </c>
      <c r="CT105" s="313">
        <f>'Addon-General Solution'!CT105</f>
        <v>0.18894252502273287</v>
      </c>
      <c r="CU105" s="313">
        <f>'Addon-General Solution'!CU105</f>
        <v>0.22704816136388772</v>
      </c>
      <c r="CV105" s="315">
        <f>'Addon-General Solution'!CV105</f>
        <v>8.6580644781367067E-2</v>
      </c>
      <c r="CW105" s="226" t="str">
        <f t="shared" si="89"/>
        <v>Irrigation Efficiency</v>
      </c>
      <c r="CX105" s="313">
        <f>'Addon-General Solution'!CX105</f>
        <v>3.810563634115486E-2</v>
      </c>
      <c r="CY105" s="315">
        <f>'Addon-General Solution'!CY105</f>
        <v>1.4228111130878449E-2</v>
      </c>
      <c r="CZ105" s="313">
        <f>'Addon-General Solution'!CZ105</f>
        <v>0.18894252502273287</v>
      </c>
      <c r="DA105" s="313">
        <f>'Addon-General Solution'!DA105</f>
        <v>0.22704816136388772</v>
      </c>
      <c r="DB105" s="315">
        <f>'Addon-General Solution'!DB105</f>
        <v>7.054849364813813E-2</v>
      </c>
      <c r="DC105" s="226" t="str">
        <f t="shared" si="90"/>
        <v>Irrigation Efficiency</v>
      </c>
      <c r="DD105" s="313">
        <f>'Addon-General Solution'!DD105</f>
        <v>3.810563634115486E-2</v>
      </c>
      <c r="DE105" s="315">
        <f>'Addon-General Solution'!DE105</f>
        <v>5.0026603614121753E-3</v>
      </c>
      <c r="DF105" s="313">
        <f>'Addon-General Solution'!DF105</f>
        <v>0.18894252502273287</v>
      </c>
      <c r="DG105" s="313">
        <f>'Addon-General Solution'!DG105</f>
        <v>0.22704816136388772</v>
      </c>
      <c r="DH105" s="315">
        <f>'Addon-General Solution'!DH105</f>
        <v>2.4805130455084465E-2</v>
      </c>
      <c r="DI105" s="226" t="str">
        <f t="shared" si="91"/>
        <v>Irrigation Efficiency</v>
      </c>
      <c r="DJ105" s="313">
        <f>'Addon-General Solution'!DJ105</f>
        <v>3.810563634115486E-2</v>
      </c>
      <c r="DK105" s="315">
        <f>'Addon-General Solution'!DK105</f>
        <v>9.2187441774702322E-3</v>
      </c>
      <c r="DL105" s="313">
        <f>'Addon-General Solution'!DL105</f>
        <v>0.18894252502273287</v>
      </c>
      <c r="DM105" s="313">
        <f>'Addon-General Solution'!DM105</f>
        <v>0.22704816136388772</v>
      </c>
      <c r="DN105" s="315">
        <f>'Addon-General Solution'!DN105</f>
        <v>4.5710109308649681E-2</v>
      </c>
      <c r="DO105" s="226" t="str">
        <f t="shared" si="92"/>
        <v>Irrigation Efficiency</v>
      </c>
      <c r="DP105" s="313">
        <f>'Addon-General Solution'!DP105</f>
        <v>3.810563634115486E-2</v>
      </c>
      <c r="DQ105" s="315">
        <f>'Addon-General Solution'!DQ105</f>
        <v>1.350459941366894E-2</v>
      </c>
      <c r="DR105" s="313">
        <f>'Addon-General Solution'!DR105</f>
        <v>0.18894252502273287</v>
      </c>
      <c r="DS105" s="313">
        <f>'Addon-General Solution'!DS105</f>
        <v>0.22704816136388772</v>
      </c>
      <c r="DT105" s="315">
        <f>'Addon-General Solution'!DT105</f>
        <v>6.6961041925531498E-2</v>
      </c>
      <c r="DU105" s="226" t="str">
        <f t="shared" si="93"/>
        <v>Irrigation Efficiency</v>
      </c>
      <c r="DV105" s="313">
        <f>'Addon-General Solution'!DV105</f>
        <v>3.810563634115486E-2</v>
      </c>
      <c r="DW105" s="315">
        <f>'Addon-General Solution'!DW105</f>
        <v>1.152318253520157E-2</v>
      </c>
      <c r="DX105" s="313">
        <f>'Addon-General Solution'!DX105</f>
        <v>0.18894252502273287</v>
      </c>
      <c r="DY105" s="313">
        <f>'Addon-General Solution'!DY105</f>
        <v>0.22704816136388772</v>
      </c>
      <c r="DZ105" s="315">
        <f>'Addon-General Solution'!DZ105</f>
        <v>5.7136408509399439E-2</v>
      </c>
      <c r="EA105" s="176">
        <f t="shared" si="70"/>
        <v>0.61036312797911663</v>
      </c>
      <c r="EB105" s="226" t="str">
        <f t="shared" si="94"/>
        <v>Irrigation Efficiency</v>
      </c>
      <c r="EC105" s="313">
        <f>'Addon-General Solution'!EC105</f>
        <v>3.810563634115486E-2</v>
      </c>
      <c r="ED105" s="315">
        <f>'Addon-General Solution'!ED105</f>
        <v>6.8601834699082769</v>
      </c>
      <c r="EE105" s="313">
        <f>'Addon-General Solution'!EE105</f>
        <v>0.18894252502273287</v>
      </c>
      <c r="EF105" s="313">
        <f>'Addon-General Solution'!EF105</f>
        <v>0.22704816136388772</v>
      </c>
      <c r="EG105" s="315">
        <f>'Addon-General Solution'!EG105</f>
        <v>34.015450504989516</v>
      </c>
      <c r="EH105" s="226" t="str">
        <f t="shared" si="95"/>
        <v>Irrigation Efficiency</v>
      </c>
      <c r="EI105" s="313">
        <f>'Addon-General Solution'!EI105</f>
        <v>3.810563634115486E-2</v>
      </c>
      <c r="EJ105" s="315">
        <f>'Addon-General Solution'!EJ105</f>
        <v>0.41717966833896392</v>
      </c>
      <c r="EK105" s="313">
        <f>'Addon-General Solution'!EK105</f>
        <v>0.18894252502273287</v>
      </c>
      <c r="EL105" s="313">
        <f>'Addon-General Solution'!EL105</f>
        <v>0.22704816136388772</v>
      </c>
      <c r="EM105" s="315">
        <f>'Addon-General Solution'!EM105</f>
        <v>2.0685386072133292</v>
      </c>
      <c r="EN105" s="226" t="str">
        <f t="shared" si="96"/>
        <v>Irrigation Efficiency</v>
      </c>
      <c r="EO105" s="313">
        <f>'Addon-General Solution'!EO105</f>
        <v>3.810563634115486E-2</v>
      </c>
      <c r="EP105" s="315">
        <f>'Addon-General Solution'!EP105</f>
        <v>0.46732584743992422</v>
      </c>
      <c r="EQ105" s="313">
        <f>'Addon-General Solution'!EQ105</f>
        <v>0.18894252502273287</v>
      </c>
      <c r="ER105" s="313">
        <f>'Addon-General Solution'!ER105</f>
        <v>0.22704816136388772</v>
      </c>
      <c r="ES105" s="315">
        <f>'Addon-General Solution'!ES105</f>
        <v>2.3171828134076948</v>
      </c>
      <c r="ET105" s="226" t="str">
        <f t="shared" si="97"/>
        <v>Irrigation Efficiency</v>
      </c>
      <c r="EU105" s="313">
        <f>'Addon-General Solution'!EU105</f>
        <v>3.810563634115486E-2</v>
      </c>
      <c r="EV105" s="315">
        <f>'Addon-General Solution'!EV105</f>
        <v>3.8640906214839066E-2</v>
      </c>
      <c r="EW105" s="313">
        <f>'Addon-General Solution'!EW105</f>
        <v>0.18894252502273287</v>
      </c>
      <c r="EX105" s="313">
        <f>'Addon-General Solution'!EX105</f>
        <v>0.22704816136388772</v>
      </c>
      <c r="EY105" s="315">
        <f>'Addon-General Solution'!EY105</f>
        <v>0.19159660067172724</v>
      </c>
      <c r="EZ105" s="226" t="str">
        <f t="shared" si="98"/>
        <v>Irrigation Efficiency</v>
      </c>
      <c r="FA105" s="313">
        <f>'Addon-General Solution'!FA105</f>
        <v>3.810563634115486E-2</v>
      </c>
      <c r="FB105" s="315">
        <f>'Addon-General Solution'!FB105</f>
        <v>0.17288652956581885</v>
      </c>
      <c r="FC105" s="313">
        <f>'Addon-General Solution'!FC105</f>
        <v>0.18894252502273287</v>
      </c>
      <c r="FD105" s="313">
        <f>'Addon-General Solution'!FD105</f>
        <v>0.22704816136388772</v>
      </c>
      <c r="FE105" s="315">
        <f>'Addon-General Solution'!FE105</f>
        <v>0.85723847113146479</v>
      </c>
      <c r="FF105" s="226" t="str">
        <f t="shared" si="99"/>
        <v>Irrigation Efficiency</v>
      </c>
      <c r="FG105" s="313">
        <f>'Addon-General Solution'!FG105</f>
        <v>3.810563634115486E-2</v>
      </c>
      <c r="FH105" s="315">
        <f>'Addon-General Solution'!FH105</f>
        <v>6.4116581813263518E-2</v>
      </c>
      <c r="FI105" s="313">
        <f>'Addon-General Solution'!FI105</f>
        <v>0.18894252502273287</v>
      </c>
      <c r="FJ105" s="313">
        <f>'Addon-General Solution'!FJ105</f>
        <v>0.22704816136388772</v>
      </c>
      <c r="FK105" s="315">
        <f>'Addon-General Solution'!FK105</f>
        <v>0.31791488154577541</v>
      </c>
      <c r="FL105" s="226" t="str">
        <f t="shared" si="100"/>
        <v>Irrigation Efficiency</v>
      </c>
      <c r="FM105" s="313">
        <f>'Addon-General Solution'!FM105</f>
        <v>3.810563634115486E-2</v>
      </c>
      <c r="FN105" s="315">
        <f>'Addon-General Solution'!FN105</f>
        <v>2.9556293877289697E-2</v>
      </c>
      <c r="FO105" s="313">
        <f>'Addon-General Solution'!FO105</f>
        <v>0.18894252502273287</v>
      </c>
      <c r="FP105" s="313">
        <f>'Addon-General Solution'!FP105</f>
        <v>0.22704816136388772</v>
      </c>
      <c r="FQ105" s="315">
        <f>'Addon-General Solution'!FQ105</f>
        <v>0.14655156905115754</v>
      </c>
      <c r="FR105" s="176">
        <f t="shared" si="71"/>
        <v>47.964362745169041</v>
      </c>
      <c r="FS105" s="32"/>
      <c r="FT105" s="34"/>
      <c r="FU105" s="34"/>
      <c r="FV105" s="33"/>
      <c r="FW105" s="37"/>
    </row>
    <row r="106" spans="1:179" ht="12.6" customHeight="1">
      <c r="A106" s="324"/>
      <c r="B106" s="195" t="s">
        <v>100</v>
      </c>
      <c r="C106" s="226" t="str">
        <f t="shared" si="73"/>
        <v>Nutrient Management</v>
      </c>
      <c r="D106" s="313"/>
      <c r="E106" s="54"/>
      <c r="F106" s="314"/>
      <c r="G106" s="55"/>
      <c r="H106" s="56"/>
      <c r="I106" s="226" t="str">
        <f t="shared" si="74"/>
        <v>Nutrient Management</v>
      </c>
      <c r="J106" s="313"/>
      <c r="K106" s="54"/>
      <c r="L106" s="314"/>
      <c r="M106" s="55"/>
      <c r="N106" s="56"/>
      <c r="O106" s="226" t="str">
        <f t="shared" si="75"/>
        <v>Nutrient Management</v>
      </c>
      <c r="P106" s="313"/>
      <c r="Q106" s="54"/>
      <c r="R106" s="314"/>
      <c r="S106" s="55"/>
      <c r="T106" s="56"/>
      <c r="U106" s="226" t="str">
        <f t="shared" si="76"/>
        <v>Nutrient Management</v>
      </c>
      <c r="V106" s="313"/>
      <c r="W106" s="54"/>
      <c r="X106" s="314"/>
      <c r="Y106" s="55"/>
      <c r="Z106" s="56"/>
      <c r="AA106" s="226" t="str">
        <f t="shared" si="77"/>
        <v>Nutrient Management</v>
      </c>
      <c r="AB106" s="313"/>
      <c r="AC106" s="54"/>
      <c r="AD106" s="314"/>
      <c r="AE106" s="55"/>
      <c r="AF106" s="56"/>
      <c r="AG106" s="226" t="str">
        <f t="shared" si="78"/>
        <v>Nutrient Management</v>
      </c>
      <c r="AH106" s="313"/>
      <c r="AI106" s="54"/>
      <c r="AJ106" s="314"/>
      <c r="AK106" s="55"/>
      <c r="AL106" s="56"/>
      <c r="AM106" s="226" t="str">
        <f t="shared" si="79"/>
        <v>Nutrient Management</v>
      </c>
      <c r="AN106" s="313"/>
      <c r="AO106" s="54"/>
      <c r="AP106" s="314"/>
      <c r="AQ106" s="55"/>
      <c r="AR106" s="56"/>
      <c r="AS106" s="176">
        <f t="shared" si="72"/>
        <v>0</v>
      </c>
      <c r="AT106" s="226" t="str">
        <f t="shared" si="80"/>
        <v>Nutrient Management</v>
      </c>
      <c r="AU106" s="313"/>
      <c r="AV106" s="315"/>
      <c r="AW106" s="313"/>
      <c r="AX106" s="313"/>
      <c r="AY106" s="315"/>
      <c r="AZ106" s="226" t="str">
        <f t="shared" si="81"/>
        <v>Nutrient Management</v>
      </c>
      <c r="BA106" s="313"/>
      <c r="BB106" s="315"/>
      <c r="BC106" s="313"/>
      <c r="BD106" s="313"/>
      <c r="BE106" s="315"/>
      <c r="BF106" s="226" t="str">
        <f t="shared" si="82"/>
        <v>Nutrient Management</v>
      </c>
      <c r="BG106" s="313"/>
      <c r="BH106" s="315"/>
      <c r="BI106" s="313"/>
      <c r="BJ106" s="313"/>
      <c r="BK106" s="315"/>
      <c r="BL106" s="226" t="str">
        <f t="shared" si="83"/>
        <v>Nutrient Management</v>
      </c>
      <c r="BM106" s="313"/>
      <c r="BN106" s="315"/>
      <c r="BO106" s="313"/>
      <c r="BP106" s="313"/>
      <c r="BQ106" s="315"/>
      <c r="BR106" s="226" t="str">
        <f t="shared" si="84"/>
        <v>Nutrient Management</v>
      </c>
      <c r="BS106" s="313"/>
      <c r="BT106" s="315"/>
      <c r="BU106" s="313"/>
      <c r="BV106" s="313"/>
      <c r="BW106" s="315"/>
      <c r="BX106" s="226" t="str">
        <f t="shared" si="85"/>
        <v>Nutrient Management</v>
      </c>
      <c r="BY106" s="313"/>
      <c r="BZ106" s="315"/>
      <c r="CA106" s="313"/>
      <c r="CB106" s="313"/>
      <c r="CC106" s="315"/>
      <c r="CD106" s="226" t="str">
        <f t="shared" si="86"/>
        <v>Nutrient Management</v>
      </c>
      <c r="CE106" s="313"/>
      <c r="CF106" s="315"/>
      <c r="CG106" s="313"/>
      <c r="CH106" s="313"/>
      <c r="CI106" s="315"/>
      <c r="CJ106" s="176">
        <f t="shared" si="69"/>
        <v>0</v>
      </c>
      <c r="CK106" s="226" t="str">
        <f t="shared" si="87"/>
        <v>Nutrient Management</v>
      </c>
      <c r="CL106" s="313">
        <f>'Addon-General Solution'!CL106</f>
        <v>9.8619444215213861E-2</v>
      </c>
      <c r="CM106" s="315">
        <f>'Addon-General Solution'!CM106</f>
        <v>8.1520804977180089E-2</v>
      </c>
      <c r="CN106" s="313">
        <f>'Addon-General Solution'!CN106</f>
        <v>0.90138055578478604</v>
      </c>
      <c r="CO106" s="313">
        <f>'Addon-General Solution'!CO106</f>
        <v>0.99999999999999989</v>
      </c>
      <c r="CP106" s="315">
        <f>'Addon-General Solution'!CP106</f>
        <v>0.74509919502281985</v>
      </c>
      <c r="CQ106" s="226" t="str">
        <f t="shared" si="88"/>
        <v>Nutrient Management</v>
      </c>
      <c r="CR106" s="313">
        <f>'Addon-General Solution'!CR106</f>
        <v>9.8619444215213861E-2</v>
      </c>
      <c r="CS106" s="315">
        <f>'Addon-General Solution'!CS106</f>
        <v>4.5191176878291175E-2</v>
      </c>
      <c r="CT106" s="313">
        <f>'Addon-General Solution'!CT106</f>
        <v>0.90138055578478604</v>
      </c>
      <c r="CU106" s="313">
        <f>'Addon-General Solution'!CU106</f>
        <v>0.99999999999999989</v>
      </c>
      <c r="CV106" s="315">
        <f>'Addon-General Solution'!CV106</f>
        <v>0.41304682312170882</v>
      </c>
      <c r="CW106" s="226" t="str">
        <f t="shared" si="89"/>
        <v>Nutrient Management</v>
      </c>
      <c r="CX106" s="313">
        <f>'Addon-General Solution'!CX106</f>
        <v>9.8619444215213861E-2</v>
      </c>
      <c r="CY106" s="315">
        <f>'Addon-General Solution'!CY106</f>
        <v>3.6823119797741839E-2</v>
      </c>
      <c r="CZ106" s="313">
        <f>'Addon-General Solution'!CZ106</f>
        <v>0.90138055578478604</v>
      </c>
      <c r="DA106" s="313">
        <f>'Addon-General Solution'!DA106</f>
        <v>0.99999999999999989</v>
      </c>
      <c r="DB106" s="315">
        <f>'Addon-General Solution'!DB106</f>
        <v>0.33656288020225811</v>
      </c>
      <c r="DC106" s="226" t="str">
        <f t="shared" si="90"/>
        <v>Nutrient Management</v>
      </c>
      <c r="DD106" s="313">
        <f>'Addon-General Solution'!DD106</f>
        <v>9.8619444215213861E-2</v>
      </c>
      <c r="DE106" s="315">
        <f>'Addon-General Solution'!DE106</f>
        <v>1.2947155114350137E-2</v>
      </c>
      <c r="DF106" s="313">
        <f>'Addon-General Solution'!DF106</f>
        <v>0.90138055578478604</v>
      </c>
      <c r="DG106" s="313">
        <f>'Addon-General Solution'!DG106</f>
        <v>0.99999999999999989</v>
      </c>
      <c r="DH106" s="315">
        <f>'Addon-General Solution'!DH106</f>
        <v>0.11833684488564986</v>
      </c>
      <c r="DI106" s="226" t="str">
        <f t="shared" si="91"/>
        <v>Nutrient Management</v>
      </c>
      <c r="DJ106" s="313">
        <f>'Addon-General Solution'!DJ106</f>
        <v>9.8619444215213861E-2</v>
      </c>
      <c r="DK106" s="315">
        <f>'Addon-General Solution'!DK106</f>
        <v>2.385860766120983E-2</v>
      </c>
      <c r="DL106" s="313">
        <f>'Addon-General Solution'!DL106</f>
        <v>0.90138055578478604</v>
      </c>
      <c r="DM106" s="313">
        <f>'Addon-General Solution'!DM106</f>
        <v>0.99999999999999989</v>
      </c>
      <c r="DN106" s="315">
        <f>'Addon-General Solution'!DN106</f>
        <v>0.21806739233879016</v>
      </c>
      <c r="DO106" s="226" t="str">
        <f t="shared" si="92"/>
        <v>Nutrient Management</v>
      </c>
      <c r="DP106" s="313">
        <f>'Addon-General Solution'!DP106</f>
        <v>9.8619444215213861E-2</v>
      </c>
      <c r="DQ106" s="315">
        <f>'Addon-General Solution'!DQ106</f>
        <v>3.4950632410427576E-2</v>
      </c>
      <c r="DR106" s="313">
        <f>'Addon-General Solution'!DR106</f>
        <v>0.90138055578478604</v>
      </c>
      <c r="DS106" s="313">
        <f>'Addon-General Solution'!DS106</f>
        <v>0.99999999999999989</v>
      </c>
      <c r="DT106" s="315">
        <f>'Addon-General Solution'!DT106</f>
        <v>0.31944836758957235</v>
      </c>
      <c r="DU106" s="226" t="str">
        <f t="shared" si="93"/>
        <v>Nutrient Management</v>
      </c>
      <c r="DV106" s="313">
        <f>'Addon-General Solution'!DV106</f>
        <v>9.8619444215213861E-2</v>
      </c>
      <c r="DW106" s="315">
        <f>'Addon-General Solution'!DW106</f>
        <v>2.9822618550124885E-2</v>
      </c>
      <c r="DX106" s="313">
        <f>'Addon-General Solution'!DX106</f>
        <v>0.90138055578478604</v>
      </c>
      <c r="DY106" s="313">
        <f>'Addon-General Solution'!DY106</f>
        <v>0.99999999999999989</v>
      </c>
      <c r="DZ106" s="315">
        <f>'Addon-General Solution'!DZ106</f>
        <v>0.27257838144987506</v>
      </c>
      <c r="EA106" s="176">
        <f t="shared" si="70"/>
        <v>2.6882539999999997</v>
      </c>
      <c r="EB106" s="226" t="str">
        <f t="shared" si="94"/>
        <v>Nutrient Management</v>
      </c>
      <c r="EC106" s="313">
        <f>'Addon-General Solution'!EC106</f>
        <v>9.8619444215213861E-2</v>
      </c>
      <c r="ED106" s="315">
        <f>'Addon-General Solution'!ED106</f>
        <v>17.754525208809245</v>
      </c>
      <c r="EE106" s="313">
        <f>'Addon-General Solution'!EE106</f>
        <v>0.90138055578478604</v>
      </c>
      <c r="EF106" s="313">
        <f>'Addon-General Solution'!EF106</f>
        <v>0.99999999999999989</v>
      </c>
      <c r="EG106" s="315">
        <f>'Addon-General Solution'!EG106</f>
        <v>162.27615079119076</v>
      </c>
      <c r="EH106" s="226" t="str">
        <f t="shared" si="95"/>
        <v>Nutrient Management</v>
      </c>
      <c r="EI106" s="313">
        <f>'Addon-General Solution'!EI106</f>
        <v>9.8619444215213861E-2</v>
      </c>
      <c r="EJ106" s="315">
        <f>'Addon-General Solution'!EJ106</f>
        <v>1.0796835056403886</v>
      </c>
      <c r="EK106" s="313">
        <f>'Addon-General Solution'!EK106</f>
        <v>0.90138055578478604</v>
      </c>
      <c r="EL106" s="313">
        <f>'Addon-General Solution'!EL106</f>
        <v>0.99999999999999989</v>
      </c>
      <c r="EM106" s="315">
        <f>'Addon-General Solution'!EM106</f>
        <v>9.8682944943596116</v>
      </c>
      <c r="EN106" s="226" t="str">
        <f t="shared" si="96"/>
        <v>Nutrient Management</v>
      </c>
      <c r="EO106" s="313">
        <f>'Addon-General Solution'!EO106</f>
        <v>9.8619444215213861E-2</v>
      </c>
      <c r="EP106" s="315">
        <f>'Addon-General Solution'!EP106</f>
        <v>1.2094645245998374</v>
      </c>
      <c r="EQ106" s="313">
        <f>'Addon-General Solution'!EQ106</f>
        <v>0.90138055578478604</v>
      </c>
      <c r="ER106" s="313">
        <f>'Addon-General Solution'!ER106</f>
        <v>0.99999999999999989</v>
      </c>
      <c r="ES106" s="315">
        <f>'Addon-General Solution'!ES106</f>
        <v>11.054491475400162</v>
      </c>
      <c r="ET106" s="226" t="str">
        <f t="shared" si="97"/>
        <v>Nutrient Management</v>
      </c>
      <c r="EU106" s="313">
        <f>'Addon-General Solution'!EU106</f>
        <v>9.8619444215213861E-2</v>
      </c>
      <c r="EV106" s="315">
        <f>'Addon-General Solution'!EV106</f>
        <v>0.10000475154810498</v>
      </c>
      <c r="EW106" s="313">
        <f>'Addon-General Solution'!EW106</f>
        <v>0.90138055578478604</v>
      </c>
      <c r="EX106" s="313">
        <f>'Addon-General Solution'!EX106</f>
        <v>0.99999999999999989</v>
      </c>
      <c r="EY106" s="315">
        <f>'Addon-General Solution'!EY106</f>
        <v>0.91404224845189508</v>
      </c>
      <c r="EZ106" s="226" t="str">
        <f t="shared" si="98"/>
        <v>Nutrient Management</v>
      </c>
      <c r="FA106" s="313">
        <f>'Addon-General Solution'!FA106</f>
        <v>9.8619444215213861E-2</v>
      </c>
      <c r="FB106" s="315">
        <f>'Addon-General Solution'!FB106</f>
        <v>0.44743967284608438</v>
      </c>
      <c r="FC106" s="313">
        <f>'Addon-General Solution'!FC106</f>
        <v>0.90138055578478604</v>
      </c>
      <c r="FD106" s="313">
        <f>'Addon-General Solution'!FD106</f>
        <v>0.99999999999999989</v>
      </c>
      <c r="FE106" s="315">
        <f>'Addon-General Solution'!FE106</f>
        <v>4.0895933271539153</v>
      </c>
      <c r="FF106" s="226" t="str">
        <f t="shared" si="99"/>
        <v>Nutrient Management</v>
      </c>
      <c r="FG106" s="313">
        <f>'Addon-General Solution'!FG106</f>
        <v>9.8619444215213861E-2</v>
      </c>
      <c r="FH106" s="315">
        <f>'Addon-General Solution'!FH106</f>
        <v>0.16593717545596309</v>
      </c>
      <c r="FI106" s="313">
        <f>'Addon-General Solution'!FI106</f>
        <v>0.90138055578478604</v>
      </c>
      <c r="FJ106" s="313">
        <f>'Addon-General Solution'!FJ106</f>
        <v>0.99999999999999989</v>
      </c>
      <c r="FK106" s="315">
        <f>'Addon-General Solution'!FK106</f>
        <v>1.5166638245440369</v>
      </c>
      <c r="FL106" s="226" t="str">
        <f t="shared" si="100"/>
        <v>Nutrient Management</v>
      </c>
      <c r="FM106" s="313">
        <f>'Addon-General Solution'!FM106</f>
        <v>9.8619444215213861E-2</v>
      </c>
      <c r="FN106" s="315">
        <f>'Addon-General Solution'!FN106</f>
        <v>7.6493284330532693E-2</v>
      </c>
      <c r="FO106" s="313">
        <f>'Addon-General Solution'!FO106</f>
        <v>0.90138055578478604</v>
      </c>
      <c r="FP106" s="313">
        <f>'Addon-General Solution'!FP106</f>
        <v>0.99999999999999989</v>
      </c>
      <c r="FQ106" s="315">
        <f>'Addon-General Solution'!FQ106</f>
        <v>0.69914771566946721</v>
      </c>
      <c r="FR106" s="176">
        <f t="shared" si="71"/>
        <v>211.25193199999998</v>
      </c>
      <c r="FS106" s="32"/>
      <c r="FT106" s="34"/>
      <c r="FU106" s="34"/>
      <c r="FV106" s="33"/>
      <c r="FW106" s="37"/>
    </row>
    <row r="107" spans="1:179" ht="12.6" customHeight="1">
      <c r="A107" s="324"/>
      <c r="B107" s="195" t="s">
        <v>690</v>
      </c>
      <c r="C107" s="226" t="str">
        <f t="shared" si="73"/>
        <v>Boreal Forest Restoration</v>
      </c>
      <c r="D107" s="313"/>
      <c r="E107" s="54"/>
      <c r="F107" s="314"/>
      <c r="G107" s="55"/>
      <c r="H107" s="56"/>
      <c r="I107" s="226" t="str">
        <f t="shared" si="74"/>
        <v>Boreal Forest Restoration</v>
      </c>
      <c r="J107" s="313"/>
      <c r="K107" s="54"/>
      <c r="L107" s="314"/>
      <c r="M107" s="55"/>
      <c r="N107" s="56"/>
      <c r="O107" s="226" t="str">
        <f t="shared" si="75"/>
        <v>Boreal Forest Restoration</v>
      </c>
      <c r="P107" s="313"/>
      <c r="Q107" s="54"/>
      <c r="R107" s="314"/>
      <c r="S107" s="55"/>
      <c r="T107" s="56"/>
      <c r="U107" s="226" t="str">
        <f t="shared" si="76"/>
        <v>Boreal Forest Restoration</v>
      </c>
      <c r="V107" s="313">
        <f>'Discrete Solution'!V107</f>
        <v>0</v>
      </c>
      <c r="W107" s="315">
        <f>'Discrete Solution'!W107</f>
        <v>0</v>
      </c>
      <c r="X107" s="313">
        <f>'Discrete Solution'!X107</f>
        <v>0.35245768811662159</v>
      </c>
      <c r="Y107" s="313">
        <f>'Discrete Solution'!Y107</f>
        <v>0.35245768811662159</v>
      </c>
      <c r="Z107" s="315">
        <f>'Discrete Solution'!Z107</f>
        <v>15.155593531965765</v>
      </c>
      <c r="AA107" s="226" t="str">
        <f t="shared" si="77"/>
        <v>Boreal Forest Restoration</v>
      </c>
      <c r="AB107" s="313">
        <f>'Discrete Solution'!AB107</f>
        <v>0</v>
      </c>
      <c r="AC107" s="315">
        <f>'Discrete Solution'!AC107</f>
        <v>0</v>
      </c>
      <c r="AD107" s="313">
        <f>'Discrete Solution'!AD107</f>
        <v>0.35245768811662159</v>
      </c>
      <c r="AE107" s="313">
        <f>'Discrete Solution'!AE107</f>
        <v>0.35245768811662159</v>
      </c>
      <c r="AF107" s="315">
        <f>'Discrete Solution'!AF107</f>
        <v>171.43804989165116</v>
      </c>
      <c r="AG107" s="226" t="str">
        <f t="shared" si="78"/>
        <v>Boreal Forest Restoration</v>
      </c>
      <c r="AH107" s="313">
        <f>'Discrete Solution'!AH107</f>
        <v>0</v>
      </c>
      <c r="AI107" s="315">
        <f>'Discrete Solution'!AI107</f>
        <v>0</v>
      </c>
      <c r="AJ107" s="313">
        <f>'Discrete Solution'!AJ107</f>
        <v>0.35245768811662159</v>
      </c>
      <c r="AK107" s="313">
        <f>'Discrete Solution'!AK107</f>
        <v>0.35245768811662159</v>
      </c>
      <c r="AL107" s="315">
        <f>'Discrete Solution'!AL107</f>
        <v>38.867582424741371</v>
      </c>
      <c r="AM107" s="226" t="str">
        <f t="shared" si="79"/>
        <v>Boreal Forest Restoration</v>
      </c>
      <c r="AN107" s="313">
        <f>'Discrete Solution'!AN107</f>
        <v>0</v>
      </c>
      <c r="AO107" s="315">
        <f>'Discrete Solution'!AO107</f>
        <v>0</v>
      </c>
      <c r="AP107" s="313">
        <f>'Discrete Solution'!AP107</f>
        <v>0.35245768811662159</v>
      </c>
      <c r="AQ107" s="313">
        <f>'Discrete Solution'!AQ107</f>
        <v>0.35245768811662159</v>
      </c>
      <c r="AR107" s="315">
        <f>'Discrete Solution'!AR107</f>
        <v>12.302372063343391</v>
      </c>
      <c r="AS107" s="176">
        <f t="shared" si="72"/>
        <v>237.76359791170171</v>
      </c>
      <c r="AT107" s="226" t="str">
        <f t="shared" si="80"/>
        <v>Boreal Forest Restoration</v>
      </c>
      <c r="AU107" s="313"/>
      <c r="AV107" s="315"/>
      <c r="AW107" s="313"/>
      <c r="AX107" s="313"/>
      <c r="AY107" s="315"/>
      <c r="AZ107" s="226" t="str">
        <f t="shared" si="81"/>
        <v>Boreal Forest Restoration</v>
      </c>
      <c r="BA107" s="313"/>
      <c r="BB107" s="315"/>
      <c r="BC107" s="313"/>
      <c r="BD107" s="313"/>
      <c r="BE107" s="315"/>
      <c r="BF107" s="226" t="str">
        <f t="shared" si="82"/>
        <v>Boreal Forest Restoration</v>
      </c>
      <c r="BG107" s="313"/>
      <c r="BH107" s="315"/>
      <c r="BI107" s="313"/>
      <c r="BJ107" s="313"/>
      <c r="BK107" s="315"/>
      <c r="BL107" s="226" t="str">
        <f t="shared" si="83"/>
        <v>Boreal Forest Restoration</v>
      </c>
      <c r="BM107" s="313"/>
      <c r="BN107" s="315"/>
      <c r="BO107" s="313"/>
      <c r="BP107" s="313"/>
      <c r="BQ107" s="315"/>
      <c r="BR107" s="226" t="str">
        <f t="shared" si="84"/>
        <v>Boreal Forest Restoration</v>
      </c>
      <c r="BS107" s="313"/>
      <c r="BT107" s="315"/>
      <c r="BU107" s="313"/>
      <c r="BV107" s="313"/>
      <c r="BW107" s="315"/>
      <c r="BX107" s="226" t="str">
        <f t="shared" si="85"/>
        <v>Boreal Forest Restoration</v>
      </c>
      <c r="BY107" s="313"/>
      <c r="BZ107" s="315"/>
      <c r="CA107" s="313"/>
      <c r="CB107" s="313"/>
      <c r="CC107" s="315"/>
      <c r="CD107" s="226" t="str">
        <f t="shared" si="86"/>
        <v>Boreal Forest Restoration</v>
      </c>
      <c r="CE107" s="313"/>
      <c r="CF107" s="315"/>
      <c r="CG107" s="313"/>
      <c r="CH107" s="313"/>
      <c r="CI107" s="315"/>
      <c r="CJ107" s="176">
        <f t="shared" si="69"/>
        <v>0</v>
      </c>
      <c r="CK107" s="226" t="str">
        <f t="shared" si="87"/>
        <v>Boreal Forest Restoration</v>
      </c>
      <c r="CL107" s="313"/>
      <c r="CM107" s="315"/>
      <c r="CN107" s="313"/>
      <c r="CO107" s="313"/>
      <c r="CP107" s="315"/>
      <c r="CQ107" s="226" t="str">
        <f t="shared" si="88"/>
        <v>Boreal Forest Restoration</v>
      </c>
      <c r="CR107" s="313"/>
      <c r="CS107" s="315"/>
      <c r="CT107" s="313"/>
      <c r="CU107" s="313"/>
      <c r="CV107" s="315"/>
      <c r="CW107" s="226" t="str">
        <f t="shared" si="89"/>
        <v>Boreal Forest Restoration</v>
      </c>
      <c r="CX107" s="313"/>
      <c r="CY107" s="315"/>
      <c r="CZ107" s="313"/>
      <c r="DA107" s="313"/>
      <c r="DB107" s="315"/>
      <c r="DC107" s="226" t="str">
        <f t="shared" si="90"/>
        <v>Boreal Forest Restoration</v>
      </c>
      <c r="DD107" s="313"/>
      <c r="DE107" s="315"/>
      <c r="DF107" s="313"/>
      <c r="DG107" s="313"/>
      <c r="DH107" s="315"/>
      <c r="DI107" s="226" t="str">
        <f t="shared" si="91"/>
        <v>Boreal Forest Restoration</v>
      </c>
      <c r="DJ107" s="313"/>
      <c r="DK107" s="315"/>
      <c r="DL107" s="313"/>
      <c r="DM107" s="313"/>
      <c r="DN107" s="315"/>
      <c r="DO107" s="226" t="str">
        <f t="shared" si="92"/>
        <v>Boreal Forest Restoration</v>
      </c>
      <c r="DP107" s="313"/>
      <c r="DQ107" s="315"/>
      <c r="DR107" s="313"/>
      <c r="DS107" s="313"/>
      <c r="DT107" s="315"/>
      <c r="DU107" s="226" t="str">
        <f t="shared" si="93"/>
        <v>Boreal Forest Restoration</v>
      </c>
      <c r="DV107" s="313"/>
      <c r="DW107" s="315"/>
      <c r="DX107" s="313"/>
      <c r="DY107" s="313"/>
      <c r="DZ107" s="315"/>
      <c r="EA107" s="176">
        <f t="shared" si="70"/>
        <v>0</v>
      </c>
      <c r="EB107" s="226" t="str">
        <f t="shared" si="94"/>
        <v>Boreal Forest Restoration</v>
      </c>
      <c r="EC107" s="313"/>
      <c r="ED107" s="315"/>
      <c r="EE107" s="313"/>
      <c r="EF107" s="313"/>
      <c r="EG107" s="315"/>
      <c r="EH107" s="226" t="str">
        <f t="shared" si="95"/>
        <v>Boreal Forest Restoration</v>
      </c>
      <c r="EI107" s="313"/>
      <c r="EJ107" s="315"/>
      <c r="EK107" s="313"/>
      <c r="EL107" s="313"/>
      <c r="EM107" s="315"/>
      <c r="EN107" s="226" t="str">
        <f t="shared" si="96"/>
        <v>Boreal Forest Restoration</v>
      </c>
      <c r="EO107" s="313"/>
      <c r="EP107" s="315"/>
      <c r="EQ107" s="313"/>
      <c r="ER107" s="313"/>
      <c r="ES107" s="315"/>
      <c r="ET107" s="226" t="str">
        <f t="shared" si="97"/>
        <v>Boreal Forest Restoration</v>
      </c>
      <c r="EU107" s="313"/>
      <c r="EV107" s="315"/>
      <c r="EW107" s="313"/>
      <c r="EX107" s="313"/>
      <c r="EY107" s="315"/>
      <c r="EZ107" s="226" t="str">
        <f t="shared" si="98"/>
        <v>Boreal Forest Restoration</v>
      </c>
      <c r="FA107" s="313"/>
      <c r="FB107" s="315"/>
      <c r="FC107" s="313"/>
      <c r="FD107" s="313"/>
      <c r="FE107" s="315"/>
      <c r="FF107" s="226" t="str">
        <f t="shared" si="99"/>
        <v>Boreal Forest Restoration</v>
      </c>
      <c r="FG107" s="313"/>
      <c r="FH107" s="315"/>
      <c r="FI107" s="313"/>
      <c r="FJ107" s="313"/>
      <c r="FK107" s="315"/>
      <c r="FL107" s="226" t="str">
        <f t="shared" si="100"/>
        <v>Boreal Forest Restoration</v>
      </c>
      <c r="FM107" s="313"/>
      <c r="FN107" s="315"/>
      <c r="FO107" s="313"/>
      <c r="FP107" s="313"/>
      <c r="FQ107" s="315"/>
      <c r="FR107" s="176">
        <f t="shared" si="71"/>
        <v>0</v>
      </c>
      <c r="FS107" s="32"/>
      <c r="FT107" s="34"/>
      <c r="FU107" s="34"/>
      <c r="FV107" s="33"/>
      <c r="FW107" s="37"/>
    </row>
    <row r="108" spans="1:179" ht="12.6" customHeight="1" thickBot="1">
      <c r="A108" s="324"/>
      <c r="B108" s="195" t="s">
        <v>549</v>
      </c>
      <c r="C108" s="226" t="str">
        <f>$B108</f>
        <v>Sustainable Intensification</v>
      </c>
      <c r="D108" s="39"/>
      <c r="E108" s="40"/>
      <c r="F108" s="47"/>
      <c r="G108" s="41"/>
      <c r="H108" s="42"/>
      <c r="I108" s="226" t="str">
        <f t="shared" si="74"/>
        <v>Sustainable Intensification</v>
      </c>
      <c r="J108" s="39"/>
      <c r="K108" s="40"/>
      <c r="L108" s="47"/>
      <c r="M108" s="41"/>
      <c r="N108" s="42"/>
      <c r="O108" s="226" t="str">
        <f t="shared" si="75"/>
        <v>Sustainable Intensification</v>
      </c>
      <c r="P108" s="39"/>
      <c r="Q108" s="40"/>
      <c r="R108" s="47"/>
      <c r="S108" s="41"/>
      <c r="T108" s="42"/>
      <c r="U108" s="226" t="str">
        <f t="shared" si="76"/>
        <v>Sustainable Intensification</v>
      </c>
      <c r="V108" s="39"/>
      <c r="W108" s="40"/>
      <c r="X108" s="47"/>
      <c r="Y108" s="41"/>
      <c r="Z108" s="42"/>
      <c r="AA108" s="226" t="str">
        <f t="shared" si="77"/>
        <v>Sustainable Intensification</v>
      </c>
      <c r="AB108" s="39"/>
      <c r="AC108" s="40"/>
      <c r="AD108" s="47"/>
      <c r="AE108" s="41"/>
      <c r="AF108" s="42"/>
      <c r="AG108" s="226" t="str">
        <f t="shared" si="78"/>
        <v>Sustainable Intensification</v>
      </c>
      <c r="AH108" s="39"/>
      <c r="AI108" s="40"/>
      <c r="AJ108" s="47"/>
      <c r="AK108" s="41"/>
      <c r="AL108" s="42"/>
      <c r="AM108" s="226" t="str">
        <f t="shared" si="79"/>
        <v>Sustainable Intensification</v>
      </c>
      <c r="AN108" s="39"/>
      <c r="AO108" s="40"/>
      <c r="AP108" s="47"/>
      <c r="AQ108" s="41"/>
      <c r="AR108" s="42"/>
      <c r="AS108" s="176">
        <f t="shared" si="72"/>
        <v>0</v>
      </c>
      <c r="AT108" s="226" t="str">
        <f t="shared" si="80"/>
        <v>Sustainable Intensification</v>
      </c>
      <c r="AU108" s="313"/>
      <c r="AV108" s="315"/>
      <c r="AW108" s="313"/>
      <c r="AX108" s="313"/>
      <c r="AY108" s="315"/>
      <c r="AZ108" s="226" t="str">
        <f t="shared" si="81"/>
        <v>Sustainable Intensification</v>
      </c>
      <c r="BA108" s="313"/>
      <c r="BB108" s="315"/>
      <c r="BC108" s="313"/>
      <c r="BD108" s="313"/>
      <c r="BE108" s="315"/>
      <c r="BF108" s="226" t="str">
        <f t="shared" si="82"/>
        <v>Sustainable Intensification</v>
      </c>
      <c r="BG108" s="313"/>
      <c r="BH108" s="315"/>
      <c r="BI108" s="313"/>
      <c r="BJ108" s="313"/>
      <c r="BK108" s="315"/>
      <c r="BL108" s="226" t="str">
        <f t="shared" si="83"/>
        <v>Sustainable Intensification</v>
      </c>
      <c r="BM108" s="313"/>
      <c r="BN108" s="315"/>
      <c r="BO108" s="313"/>
      <c r="BP108" s="313"/>
      <c r="BQ108" s="315"/>
      <c r="BR108" s="226" t="str">
        <f t="shared" si="84"/>
        <v>Sustainable Intensification</v>
      </c>
      <c r="BS108" s="313"/>
      <c r="BT108" s="315"/>
      <c r="BU108" s="313"/>
      <c r="BV108" s="313"/>
      <c r="BW108" s="315"/>
      <c r="BX108" s="226" t="str">
        <f t="shared" si="85"/>
        <v>Sustainable Intensification</v>
      </c>
      <c r="BY108" s="313"/>
      <c r="BZ108" s="315"/>
      <c r="CA108" s="313"/>
      <c r="CB108" s="313"/>
      <c r="CC108" s="315"/>
      <c r="CD108" s="226" t="str">
        <f t="shared" si="86"/>
        <v>Sustainable Intensification</v>
      </c>
      <c r="CE108" s="313"/>
      <c r="CF108" s="315"/>
      <c r="CG108" s="313"/>
      <c r="CH108" s="313"/>
      <c r="CI108" s="315"/>
      <c r="CJ108" s="176">
        <f t="shared" ref="CJ108" si="101">SUM(AV108+BB108+BH108+BN108+BT108+BZ108+CF108)+SUM(AY108+BE108+BK108+BQ108+BW108+CC108+CI108)</f>
        <v>0</v>
      </c>
      <c r="CK108" s="226" t="str">
        <f t="shared" si="87"/>
        <v>Sustainable Intensification</v>
      </c>
      <c r="CL108" s="313"/>
      <c r="CM108" s="315"/>
      <c r="CN108" s="313"/>
      <c r="CO108" s="313"/>
      <c r="CP108" s="315"/>
      <c r="CQ108" s="226" t="str">
        <f t="shared" si="88"/>
        <v>Sustainable Intensification</v>
      </c>
      <c r="CR108" s="313"/>
      <c r="CS108" s="315"/>
      <c r="CT108" s="313"/>
      <c r="CU108" s="313"/>
      <c r="CV108" s="315"/>
      <c r="CW108" s="226" t="str">
        <f t="shared" si="89"/>
        <v>Sustainable Intensification</v>
      </c>
      <c r="CX108" s="313"/>
      <c r="CY108" s="315"/>
      <c r="CZ108" s="313"/>
      <c r="DA108" s="313"/>
      <c r="DB108" s="315"/>
      <c r="DC108" s="226" t="str">
        <f t="shared" si="90"/>
        <v>Sustainable Intensification</v>
      </c>
      <c r="DD108" s="313"/>
      <c r="DE108" s="315"/>
      <c r="DF108" s="313"/>
      <c r="DG108" s="313"/>
      <c r="DH108" s="315"/>
      <c r="DI108" s="226" t="str">
        <f t="shared" si="91"/>
        <v>Sustainable Intensification</v>
      </c>
      <c r="DJ108" s="313"/>
      <c r="DK108" s="315"/>
      <c r="DL108" s="313"/>
      <c r="DM108" s="313"/>
      <c r="DN108" s="315"/>
      <c r="DO108" s="226" t="str">
        <f t="shared" si="92"/>
        <v>Sustainable Intensification</v>
      </c>
      <c r="DP108" s="313"/>
      <c r="DQ108" s="315"/>
      <c r="DR108" s="313"/>
      <c r="DS108" s="313"/>
      <c r="DT108" s="315"/>
      <c r="DU108" s="226" t="str">
        <f t="shared" si="93"/>
        <v>Sustainable Intensification</v>
      </c>
      <c r="DV108" s="313"/>
      <c r="DW108" s="315"/>
      <c r="DX108" s="313"/>
      <c r="DY108" s="313"/>
      <c r="DZ108" s="315"/>
      <c r="EA108" s="176">
        <f>SUM(CM108+CS108+CY108+DE108+DK108+DQ108+DW108)+SUM(CP108+CV108+DB108+DH108+DN108+DT108+DZ108)</f>
        <v>0</v>
      </c>
      <c r="EB108" s="226" t="str">
        <f t="shared" si="94"/>
        <v>Sustainable Intensification</v>
      </c>
      <c r="EC108" s="313"/>
      <c r="ED108" s="315"/>
      <c r="EE108" s="313"/>
      <c r="EF108" s="313"/>
      <c r="EG108" s="315"/>
      <c r="EH108" s="226" t="str">
        <f t="shared" si="95"/>
        <v>Sustainable Intensification</v>
      </c>
      <c r="EI108" s="313"/>
      <c r="EJ108" s="315"/>
      <c r="EK108" s="313"/>
      <c r="EL108" s="313"/>
      <c r="EM108" s="315"/>
      <c r="EN108" s="226" t="str">
        <f t="shared" si="96"/>
        <v>Sustainable Intensification</v>
      </c>
      <c r="EO108" s="313"/>
      <c r="EP108" s="315"/>
      <c r="EQ108" s="313"/>
      <c r="ER108" s="313"/>
      <c r="ES108" s="315"/>
      <c r="ET108" s="226" t="str">
        <f t="shared" si="97"/>
        <v>Sustainable Intensification</v>
      </c>
      <c r="EU108" s="313"/>
      <c r="EV108" s="315"/>
      <c r="EW108" s="313"/>
      <c r="EX108" s="313"/>
      <c r="EY108" s="315"/>
      <c r="EZ108" s="226" t="str">
        <f t="shared" si="98"/>
        <v>Sustainable Intensification</v>
      </c>
      <c r="FA108" s="313"/>
      <c r="FB108" s="315"/>
      <c r="FC108" s="313"/>
      <c r="FD108" s="313"/>
      <c r="FE108" s="315"/>
      <c r="FF108" s="226" t="str">
        <f t="shared" si="99"/>
        <v>Sustainable Intensification</v>
      </c>
      <c r="FG108" s="313"/>
      <c r="FH108" s="315"/>
      <c r="FI108" s="313"/>
      <c r="FJ108" s="313"/>
      <c r="FK108" s="315"/>
      <c r="FL108" s="226" t="str">
        <f t="shared" si="100"/>
        <v>Sustainable Intensification</v>
      </c>
      <c r="FM108" s="313"/>
      <c r="FN108" s="315"/>
      <c r="FO108" s="313"/>
      <c r="FP108" s="313"/>
      <c r="FQ108" s="315"/>
      <c r="FR108" s="176">
        <f t="shared" si="71"/>
        <v>0</v>
      </c>
      <c r="FS108" s="32"/>
      <c r="FT108" s="34"/>
      <c r="FU108" s="34"/>
      <c r="FV108" s="33"/>
      <c r="FW108" s="37"/>
    </row>
    <row r="109" spans="1:179" s="201" customFormat="1" ht="12.6" customHeight="1" thickBot="1">
      <c r="A109" s="324"/>
      <c r="B109" s="223"/>
      <c r="C109" s="231" t="s">
        <v>0</v>
      </c>
      <c r="D109" s="202"/>
      <c r="E109" s="158" t="s">
        <v>71</v>
      </c>
      <c r="F109" s="159"/>
      <c r="G109" s="136">
        <f>1-SUM(G80:G108)</f>
        <v>0</v>
      </c>
      <c r="H109" s="203"/>
      <c r="I109" s="225" t="s">
        <v>0</v>
      </c>
      <c r="J109" s="202"/>
      <c r="K109" s="158" t="s">
        <v>71</v>
      </c>
      <c r="L109" s="159"/>
      <c r="M109" s="136">
        <f>1-SUM(M80:M108)</f>
        <v>0</v>
      </c>
      <c r="N109" s="203"/>
      <c r="O109" s="231" t="s">
        <v>0</v>
      </c>
      <c r="P109" s="202"/>
      <c r="Q109" s="158" t="s">
        <v>71</v>
      </c>
      <c r="R109" s="159"/>
      <c r="S109" s="136">
        <f>1-SUM(S80:S108)</f>
        <v>0</v>
      </c>
      <c r="T109" s="203"/>
      <c r="U109" s="231" t="s">
        <v>0</v>
      </c>
      <c r="V109" s="202"/>
      <c r="W109" s="158" t="s">
        <v>71</v>
      </c>
      <c r="X109" s="159"/>
      <c r="Y109" s="136">
        <f>1-SUM(Y80:Y108)</f>
        <v>0</v>
      </c>
      <c r="Z109" s="203"/>
      <c r="AA109" s="231" t="s">
        <v>0</v>
      </c>
      <c r="AB109" s="202"/>
      <c r="AC109" s="158" t="s">
        <v>71</v>
      </c>
      <c r="AD109" s="159"/>
      <c r="AE109" s="136">
        <f>1-SUM(AE80:AE108)</f>
        <v>0</v>
      </c>
      <c r="AF109" s="203"/>
      <c r="AG109" s="231" t="s">
        <v>0</v>
      </c>
      <c r="AH109" s="202"/>
      <c r="AI109" s="158" t="s">
        <v>71</v>
      </c>
      <c r="AJ109" s="159"/>
      <c r="AK109" s="136">
        <f>1-SUM(AK80:AK108)</f>
        <v>0</v>
      </c>
      <c r="AL109" s="203"/>
      <c r="AM109" s="231" t="s">
        <v>0</v>
      </c>
      <c r="AN109" s="202"/>
      <c r="AO109" s="158" t="s">
        <v>71</v>
      </c>
      <c r="AP109" s="159"/>
      <c r="AQ109" s="136">
        <f>1-SUM(AQ80:AQ108)</f>
        <v>0</v>
      </c>
      <c r="AR109" s="203"/>
      <c r="AS109" s="177"/>
      <c r="AT109" s="231" t="s">
        <v>0</v>
      </c>
      <c r="AU109" s="202"/>
      <c r="AV109" s="133" t="s">
        <v>71</v>
      </c>
      <c r="AX109" s="136">
        <f>1-SUM(AX80:AX108)</f>
        <v>0</v>
      </c>
      <c r="AY109" s="203"/>
      <c r="AZ109" s="231" t="s">
        <v>0</v>
      </c>
      <c r="BA109" s="202"/>
      <c r="BB109" s="133" t="s">
        <v>71</v>
      </c>
      <c r="BD109" s="136">
        <f>1-SUM(BD80:BD108)</f>
        <v>0</v>
      </c>
      <c r="BE109" s="203"/>
      <c r="BF109" s="231" t="s">
        <v>0</v>
      </c>
      <c r="BG109" s="202"/>
      <c r="BH109" s="133" t="s">
        <v>71</v>
      </c>
      <c r="BJ109" s="136">
        <f>1-SUM(BJ80:BJ108)</f>
        <v>0</v>
      </c>
      <c r="BK109" s="203"/>
      <c r="BL109" s="231" t="s">
        <v>0</v>
      </c>
      <c r="BM109" s="202"/>
      <c r="BN109" s="133" t="s">
        <v>71</v>
      </c>
      <c r="BP109" s="136">
        <f>1-SUM(BP80:BP108)</f>
        <v>0</v>
      </c>
      <c r="BQ109" s="203"/>
      <c r="BR109" s="231" t="s">
        <v>0</v>
      </c>
      <c r="BS109" s="202"/>
      <c r="BT109" s="133" t="s">
        <v>71</v>
      </c>
      <c r="BV109" s="136">
        <f>1-SUM(BV80:BV108)</f>
        <v>0</v>
      </c>
      <c r="BW109" s="203"/>
      <c r="BX109" s="231" t="s">
        <v>0</v>
      </c>
      <c r="BY109" s="202"/>
      <c r="BZ109" s="133" t="s">
        <v>71</v>
      </c>
      <c r="CB109" s="136">
        <f>1-SUM(CB80:CB108)</f>
        <v>0</v>
      </c>
      <c r="CC109" s="203"/>
      <c r="CD109" s="231" t="s">
        <v>0</v>
      </c>
      <c r="CE109" s="202"/>
      <c r="CF109" s="133" t="s">
        <v>71</v>
      </c>
      <c r="CH109" s="136">
        <f>1-SUM(CH80:CH108)</f>
        <v>0</v>
      </c>
      <c r="CI109" s="203"/>
      <c r="CJ109" s="177"/>
      <c r="CK109" s="231" t="s">
        <v>0</v>
      </c>
      <c r="CL109" s="202"/>
      <c r="CM109" s="133" t="s">
        <v>71</v>
      </c>
      <c r="CO109" s="136">
        <f>1-SUM(CO80:CO108)</f>
        <v>-1.8081149105923635</v>
      </c>
      <c r="CP109" s="203"/>
      <c r="CQ109" s="231" t="s">
        <v>0</v>
      </c>
      <c r="CR109" s="202"/>
      <c r="CS109" s="133" t="s">
        <v>71</v>
      </c>
      <c r="CU109" s="136">
        <f>1-SUM(CU80:CU108)</f>
        <v>-1.8081149105923635</v>
      </c>
      <c r="CV109" s="203"/>
      <c r="CW109" s="231" t="s">
        <v>0</v>
      </c>
      <c r="CX109" s="202"/>
      <c r="CY109" s="133" t="s">
        <v>71</v>
      </c>
      <c r="DA109" s="136">
        <f>1-SUM(DA80:DA108)</f>
        <v>-1.8081149105923635</v>
      </c>
      <c r="DB109" s="203"/>
      <c r="DC109" s="231" t="s">
        <v>0</v>
      </c>
      <c r="DD109" s="202"/>
      <c r="DE109" s="133" t="s">
        <v>71</v>
      </c>
      <c r="DG109" s="136">
        <f>1-SUM(DG80:DG108)</f>
        <v>-1.2270481613638875</v>
      </c>
      <c r="DH109" s="203"/>
      <c r="DI109" s="231" t="s">
        <v>0</v>
      </c>
      <c r="DJ109" s="202"/>
      <c r="DK109" s="133" t="s">
        <v>71</v>
      </c>
      <c r="DM109" s="136">
        <f>1-SUM(DM80:DM108)</f>
        <v>-1.2270481613638875</v>
      </c>
      <c r="DN109" s="203"/>
      <c r="DO109" s="231" t="s">
        <v>0</v>
      </c>
      <c r="DP109" s="202"/>
      <c r="DQ109" s="133" t="s">
        <v>71</v>
      </c>
      <c r="DS109" s="136">
        <f>1-SUM(DS80:DS108)</f>
        <v>-1.2270481613638875</v>
      </c>
      <c r="DT109" s="203"/>
      <c r="DU109" s="231" t="s">
        <v>0</v>
      </c>
      <c r="DV109" s="202"/>
      <c r="DW109" s="133" t="s">
        <v>71</v>
      </c>
      <c r="DY109" s="136">
        <f>1-SUM(DY80:DY108)</f>
        <v>-1.2270481613638875</v>
      </c>
      <c r="DZ109" s="203"/>
      <c r="EA109" s="177"/>
      <c r="EB109" s="231" t="s">
        <v>0</v>
      </c>
      <c r="EC109" s="202"/>
      <c r="ED109" s="133" t="s">
        <v>71</v>
      </c>
      <c r="EF109" s="136">
        <f>1-SUM(EF80:EF108)</f>
        <v>-1.8081149105923635</v>
      </c>
      <c r="EG109" s="203"/>
      <c r="EH109" s="231" t="s">
        <v>0</v>
      </c>
      <c r="EI109" s="202"/>
      <c r="EJ109" s="133" t="s">
        <v>71</v>
      </c>
      <c r="EL109" s="136">
        <f>1-SUM(EL80:EL108)</f>
        <v>-1.8081149105923635</v>
      </c>
      <c r="EM109" s="203"/>
      <c r="EN109" s="231" t="s">
        <v>0</v>
      </c>
      <c r="EO109" s="202"/>
      <c r="EP109" s="133" t="s">
        <v>71</v>
      </c>
      <c r="ER109" s="136">
        <f>1-SUM(ER80:ER108)</f>
        <v>-1.8081149105923635</v>
      </c>
      <c r="ES109" s="203"/>
      <c r="ET109" s="231" t="s">
        <v>0</v>
      </c>
      <c r="EU109" s="202"/>
      <c r="EV109" s="133" t="s">
        <v>71</v>
      </c>
      <c r="EX109" s="136">
        <f>1-SUM(EX80:EX108)</f>
        <v>-1.2270481613638875</v>
      </c>
      <c r="EY109" s="203"/>
      <c r="EZ109" s="231" t="s">
        <v>0</v>
      </c>
      <c r="FA109" s="202"/>
      <c r="FB109" s="133" t="s">
        <v>71</v>
      </c>
      <c r="FD109" s="136">
        <f>1-SUM(FD80:FD108)</f>
        <v>-1.2270481613638875</v>
      </c>
      <c r="FE109" s="203"/>
      <c r="FF109" s="231" t="s">
        <v>0</v>
      </c>
      <c r="FG109" s="202"/>
      <c r="FH109" s="133" t="s">
        <v>71</v>
      </c>
      <c r="FJ109" s="136">
        <f>1-SUM(FJ80:FJ108)</f>
        <v>-1.2270481613638875</v>
      </c>
      <c r="FK109" s="203"/>
      <c r="FL109" s="231" t="s">
        <v>0</v>
      </c>
      <c r="FM109" s="202"/>
      <c r="FN109" s="133" t="s">
        <v>71</v>
      </c>
      <c r="FP109" s="136">
        <f>1-SUM(FP80:FP108)</f>
        <v>-1.2270481613638875</v>
      </c>
      <c r="FQ109" s="203"/>
      <c r="FR109" s="177"/>
      <c r="FS109" s="199"/>
      <c r="FT109" s="199"/>
      <c r="FU109" s="199"/>
      <c r="FV109" s="200"/>
      <c r="FW109" s="204"/>
    </row>
    <row r="110" spans="1:179" s="208" customFormat="1" ht="12.6" customHeight="1">
      <c r="A110" s="325"/>
      <c r="B110" s="216">
        <f>SUM(C110+I110+O110+U110+AA110+AG110+AM110+AT110+AZ110+BF110+BL110+BR110+BX110+CD110+CK110+CQ110+CW110+DC110+DI110+DO110+DU110+EB110+EH110+EN110+ET110+EZ110+FF110+FL110+FV110)</f>
        <v>2376.1763550000001</v>
      </c>
      <c r="C110" s="232">
        <f>'World Land Data'!B4</f>
        <v>503.21700299999986</v>
      </c>
      <c r="D110" s="143"/>
      <c r="E110" s="143">
        <f>C110-SUM(E80:E108)</f>
        <v>470.75002692571377</v>
      </c>
      <c r="F110" s="143"/>
      <c r="G110" s="143">
        <f>SUM(G80:G108)</f>
        <v>1</v>
      </c>
      <c r="H110" s="143"/>
      <c r="I110" s="228">
        <f>'World Land Data'!C4</f>
        <v>131.51197200000001</v>
      </c>
      <c r="J110" s="143"/>
      <c r="K110" s="143">
        <f>I110-SUM(K80:K108)</f>
        <v>123.02697244125859</v>
      </c>
      <c r="L110" s="143"/>
      <c r="M110" s="143">
        <f>SUM(M80:M108)</f>
        <v>1</v>
      </c>
      <c r="N110" s="143"/>
      <c r="O110" s="234">
        <f>'World Land Data'!D4</f>
        <v>112.11061300000001</v>
      </c>
      <c r="P110" s="143"/>
      <c r="Q110" s="143">
        <f>O110-SUM(Q80:Q108)</f>
        <v>104.87736657103437</v>
      </c>
      <c r="R110" s="143"/>
      <c r="S110" s="143">
        <f>SUM(S80:S108)</f>
        <v>1</v>
      </c>
      <c r="T110" s="143"/>
      <c r="U110" s="234">
        <f>'World Land Data'!E4</f>
        <v>42.999753000000005</v>
      </c>
      <c r="V110" s="143"/>
      <c r="W110" s="143">
        <f>U110-SUM(W80:W108)</f>
        <v>32.137316604989586</v>
      </c>
      <c r="X110" s="143"/>
      <c r="Y110" s="162">
        <f>SUM(Y80:Y109)</f>
        <v>1</v>
      </c>
      <c r="Z110" s="143"/>
      <c r="AA110" s="234">
        <f>'World Land Data'!F4</f>
        <v>486.40746300000001</v>
      </c>
      <c r="AB110" s="143"/>
      <c r="AC110" s="143">
        <f>AA110-SUM(AC80:AC108)</f>
        <v>363.53303325860395</v>
      </c>
      <c r="AD110" s="143"/>
      <c r="AE110" s="162">
        <f>SUM(AE80:AE109)</f>
        <v>1</v>
      </c>
      <c r="AF110" s="143"/>
      <c r="AG110" s="234">
        <f>'World Land Data'!G4</f>
        <v>110.27588200000001</v>
      </c>
      <c r="AH110" s="143"/>
      <c r="AI110" s="143">
        <f>AG110-SUM(AI80:AI108)</f>
        <v>82.418402117995242</v>
      </c>
      <c r="AJ110" s="143"/>
      <c r="AK110" s="162">
        <f>SUM(AK80:AK109)</f>
        <v>1</v>
      </c>
      <c r="AL110" s="143"/>
      <c r="AM110" s="232">
        <f>'World Land Data'!H4</f>
        <v>34.904536</v>
      </c>
      <c r="AN110" s="143"/>
      <c r="AO110" s="143">
        <f>AM110-SUM(AO80:AO108)</f>
        <v>26.087082974226774</v>
      </c>
      <c r="AP110" s="143"/>
      <c r="AQ110" s="162">
        <f>SUM(AQ80:AQ109)</f>
        <v>1</v>
      </c>
      <c r="AR110" s="143"/>
      <c r="AS110" s="205"/>
      <c r="AT110" s="232">
        <f>'World Land Data'!I4</f>
        <v>343.335599</v>
      </c>
      <c r="AU110" s="206"/>
      <c r="AV110" s="155">
        <f>AT110-SUM(AV80:AV108)</f>
        <v>180.39419602677754</v>
      </c>
      <c r="AW110" s="206"/>
      <c r="AX110" s="149">
        <f>SUM(AX80:AX108)</f>
        <v>1</v>
      </c>
      <c r="AY110" s="206"/>
      <c r="AZ110" s="232">
        <f>'World Land Data'!J4</f>
        <v>35.226686999999998</v>
      </c>
      <c r="BA110" s="206"/>
      <c r="BB110" s="155">
        <f>AZ110-SUM(BB80:BB108)</f>
        <v>18.508683336538997</v>
      </c>
      <c r="BC110" s="206"/>
      <c r="BD110" s="149">
        <f>SUM(BD80:BD108)</f>
        <v>1</v>
      </c>
      <c r="BE110" s="206"/>
      <c r="BF110" s="232">
        <f>'World Land Data'!K4</f>
        <v>27.912948999999998</v>
      </c>
      <c r="BG110" s="143"/>
      <c r="BH110" s="155">
        <f>BF110-SUM(BH80:BH108)</f>
        <v>14.665924559694268</v>
      </c>
      <c r="BI110" s="143"/>
      <c r="BJ110" s="149">
        <f>SUM(BJ80:BJ108)</f>
        <v>1</v>
      </c>
      <c r="BK110" s="143"/>
      <c r="BL110" s="232">
        <f>'World Land Data'!L4</f>
        <v>8.1726460000000003</v>
      </c>
      <c r="BM110" s="143"/>
      <c r="BN110" s="155">
        <f>BL110-SUM(BN80:BN108)</f>
        <v>7.9792394115680443</v>
      </c>
      <c r="BO110" s="143"/>
      <c r="BP110" s="149">
        <f>SUM(BP80:BP108)</f>
        <v>1</v>
      </c>
      <c r="BQ110" s="143"/>
      <c r="BR110" s="232">
        <f>'World Land Data'!M4</f>
        <v>209.350818</v>
      </c>
      <c r="BS110" s="143"/>
      <c r="BT110" s="155">
        <f>BR110-SUM(BT80:BT108)</f>
        <v>204.39650730370661</v>
      </c>
      <c r="BU110" s="143"/>
      <c r="BV110" s="149">
        <f>SUM(BV80:BV108)</f>
        <v>1</v>
      </c>
      <c r="BW110" s="143"/>
      <c r="BX110" s="232">
        <f>'World Land Data'!N4</f>
        <v>42.294320999999997</v>
      </c>
      <c r="BY110" s="143"/>
      <c r="BZ110" s="155">
        <f>BX110-SUM(BZ80:BZ108)</f>
        <v>41.293421128078954</v>
      </c>
      <c r="CA110" s="143"/>
      <c r="CB110" s="149">
        <f>SUM(CB80:CB108)</f>
        <v>1</v>
      </c>
      <c r="CC110" s="143"/>
      <c r="CD110" s="232">
        <f>'World Land Data'!O4</f>
        <v>10.076978</v>
      </c>
      <c r="CE110" s="143"/>
      <c r="CF110" s="155">
        <f>CD110-SUM(CF80:CF108)</f>
        <v>9.8385051802199843</v>
      </c>
      <c r="CG110" s="143"/>
      <c r="CH110" s="149">
        <f>SUM(CH80:CH108)</f>
        <v>1</v>
      </c>
      <c r="CI110" s="178"/>
      <c r="CJ110" s="205"/>
      <c r="CK110" s="232">
        <f>'World Land Data'!P4</f>
        <v>0.82662000000000002</v>
      </c>
      <c r="CL110" s="206"/>
      <c r="CM110" s="148">
        <f>CK110-SUM(CM80:CM108)</f>
        <v>0.36247452220350485</v>
      </c>
      <c r="CN110" s="206"/>
      <c r="CO110" s="149">
        <f>SUM(CO80:CO108)</f>
        <v>2.8081149105923635</v>
      </c>
      <c r="CP110" s="206"/>
      <c r="CQ110" s="232">
        <f>'World Land Data'!Q4</f>
        <v>0.45823800000000003</v>
      </c>
      <c r="CR110" s="206"/>
      <c r="CS110" s="148">
        <f>CQ110-SUM(CS80:CS108)</f>
        <v>0.20093827890141736</v>
      </c>
      <c r="CT110" s="206"/>
      <c r="CU110" s="149">
        <f>SUM(CU80:CU108)</f>
        <v>2.8081149105923635</v>
      </c>
      <c r="CV110" s="206"/>
      <c r="CW110" s="232">
        <f>'World Land Data'!R4</f>
        <v>0.373386</v>
      </c>
      <c r="CX110" s="143"/>
      <c r="CY110" s="148">
        <f>CW110-SUM(CY80:CY108)</f>
        <v>0.16373050730381294</v>
      </c>
      <c r="CZ110" s="143"/>
      <c r="DA110" s="149">
        <f>SUM(DA80:DA108)</f>
        <v>2.8081149105923635</v>
      </c>
      <c r="DB110" s="143"/>
      <c r="DC110" s="232">
        <f>'World Land Data'!S4</f>
        <v>0.13128400000000001</v>
      </c>
      <c r="DD110" s="143"/>
      <c r="DE110" s="148">
        <f>DC110-SUM(DE80:DE108)</f>
        <v>0.11042794830324811</v>
      </c>
      <c r="DF110" s="143"/>
      <c r="DG110" s="149">
        <f>SUM(DG80:DG108)</f>
        <v>2.2270481613638875</v>
      </c>
      <c r="DH110" s="143"/>
      <c r="DI110" s="232">
        <f>'World Land Data'!T4</f>
        <v>0.24192600000000003</v>
      </c>
      <c r="DJ110" s="143"/>
      <c r="DK110" s="148">
        <f>DI110-SUM(DK80:DK108)</f>
        <v>0.20349312803701597</v>
      </c>
      <c r="DL110" s="143"/>
      <c r="DM110" s="149">
        <f>SUM(DM80:DM108)</f>
        <v>2.2270481613638875</v>
      </c>
      <c r="DN110" s="143"/>
      <c r="DO110" s="232">
        <f>'World Land Data'!U4</f>
        <v>0.35439899999999996</v>
      </c>
      <c r="DP110" s="143"/>
      <c r="DQ110" s="148">
        <f>DO110-SUM(DQ80:DQ108)</f>
        <v>0.29809843126902608</v>
      </c>
      <c r="DR110" s="143"/>
      <c r="DS110" s="149">
        <f>SUM(DS80:DS108)</f>
        <v>2.2270481613638875</v>
      </c>
      <c r="DT110" s="143"/>
      <c r="DU110" s="232">
        <f>'World Land Data'!V4</f>
        <v>0.30240099999999998</v>
      </c>
      <c r="DV110" s="143"/>
      <c r="DW110" s="148">
        <f>DU110-SUM(DW80:DW108)</f>
        <v>0.25436094264990805</v>
      </c>
      <c r="DX110" s="143"/>
      <c r="DY110" s="149">
        <f>SUM(DY80:DY108)</f>
        <v>2.2270481613638875</v>
      </c>
      <c r="DZ110" s="143"/>
      <c r="EA110" s="205"/>
      <c r="EB110" s="232">
        <f>'World Land Data'!W4</f>
        <v>180.03067600000003</v>
      </c>
      <c r="EC110" s="206"/>
      <c r="ED110" s="155">
        <f>EB110-SUM(ED80:ED108)</f>
        <v>78.943811261612339</v>
      </c>
      <c r="EE110" s="155"/>
      <c r="EF110" s="149">
        <f>SUM(EF80:EF108)</f>
        <v>2.8081149105923635</v>
      </c>
      <c r="EG110" s="181"/>
      <c r="EH110" s="232">
        <f>'World Land Data'!X4</f>
        <v>10.947978000000001</v>
      </c>
      <c r="EI110" s="181"/>
      <c r="EJ110" s="155">
        <f>EH110-SUM(EJ80:EJ108)</f>
        <v>4.8007102352283795</v>
      </c>
      <c r="EK110" s="155"/>
      <c r="EL110" s="149">
        <f>SUM(EL80:EL108)</f>
        <v>2.8081149105923635</v>
      </c>
      <c r="EM110" s="206"/>
      <c r="EN110" s="232">
        <f>'World Land Data'!Y4</f>
        <v>12.263956</v>
      </c>
      <c r="EO110" s="143"/>
      <c r="EP110" s="155">
        <f>EN110-SUM(EP80:EP108)</f>
        <v>5.3777692185342794</v>
      </c>
      <c r="EQ110" s="155"/>
      <c r="ER110" s="149">
        <f>SUM(ER80:ER108)</f>
        <v>2.8081149105923635</v>
      </c>
      <c r="ES110" s="143"/>
      <c r="ET110" s="232">
        <f>'World Land Data'!Z4</f>
        <v>1.0140470000000001</v>
      </c>
      <c r="EU110" s="143"/>
      <c r="EV110" s="155">
        <f>ET110-SUM(EV80:EV108)</f>
        <v>0.85295336593235915</v>
      </c>
      <c r="EW110" s="155"/>
      <c r="EX110" s="149">
        <f>SUM(EX80:EX108)</f>
        <v>2.2270481613638875</v>
      </c>
      <c r="EY110" s="143"/>
      <c r="EZ110" s="232">
        <f>'World Land Data'!AA4</f>
        <v>4.5370330000000001</v>
      </c>
      <c r="FA110" s="143"/>
      <c r="FB110" s="155">
        <f>EZ110-SUM(FB80:FB108)</f>
        <v>3.816270418132679</v>
      </c>
      <c r="FC110" s="155"/>
      <c r="FD110" s="149">
        <f>SUM(FD80:FD108)</f>
        <v>2.2270481613638875</v>
      </c>
      <c r="FE110" s="143"/>
      <c r="FF110" s="232">
        <f>'World Land Data'!AB4</f>
        <v>1.6826010000000002</v>
      </c>
      <c r="FG110" s="207"/>
      <c r="FH110" s="155">
        <f>FF110-SUM(FH80:FH108)</f>
        <v>1.4152994747493493</v>
      </c>
      <c r="FI110" s="155"/>
      <c r="FJ110" s="149">
        <f>SUM(FJ80:FJ108)</f>
        <v>2.2270481613638875</v>
      </c>
      <c r="FK110" s="143"/>
      <c r="FL110" s="232">
        <f>'World Land Data'!AC4</f>
        <v>0.77564100000000002</v>
      </c>
      <c r="FM110" s="143"/>
      <c r="FN110" s="155">
        <f>FL110-SUM(FN80:FN108)</f>
        <v>0.65242104330976858</v>
      </c>
      <c r="FO110" s="155"/>
      <c r="FP110" s="149">
        <f>SUM(FP80:FP108)</f>
        <v>2.2270481613638875</v>
      </c>
      <c r="FQ110" s="143"/>
      <c r="FR110" s="205"/>
      <c r="FS110" s="178"/>
      <c r="FT110" s="178"/>
      <c r="FU110" s="178"/>
      <c r="FV110" s="232">
        <f>'World Land Data'!AD4</f>
        <v>64.438948999999994</v>
      </c>
      <c r="FW110" s="143"/>
    </row>
    <row r="111" spans="1:179" ht="12.6" customHeight="1">
      <c r="A111" s="324"/>
      <c r="B111" s="222" t="s">
        <v>78</v>
      </c>
      <c r="C111" s="226" t="str">
        <f t="shared" ref="C111:C123" si="102">$B111</f>
        <v>Peatland Protection</v>
      </c>
      <c r="D111" s="313">
        <f>'Discrete Solution'!D111</f>
        <v>1.5248584528145493E-3</v>
      </c>
      <c r="E111" s="54">
        <f>'Discrete Solution'!E111</f>
        <v>0.11505418112967403</v>
      </c>
      <c r="F111" s="313">
        <f>'Discrete Solution'!F111</f>
        <v>2.6633324746125328E-2</v>
      </c>
      <c r="G111" s="55">
        <f>'Discrete Solution'!G111</f>
        <v>2.8158183198939878E-2</v>
      </c>
      <c r="H111" s="56">
        <f>'Discrete Solution'!H111</f>
        <v>2.0095474198081549</v>
      </c>
      <c r="I111" s="226" t="str">
        <f>$B111</f>
        <v>Peatland Protection</v>
      </c>
      <c r="J111" s="313">
        <f>'Discrete Solution'!J111</f>
        <v>1.5248584528145493E-3</v>
      </c>
      <c r="K111" s="54">
        <f>'Discrete Solution'!K111</f>
        <v>3.1882638673075309E-2</v>
      </c>
      <c r="L111" s="313">
        <f>'Discrete Solution'!L111</f>
        <v>2.6633324746125328E-2</v>
      </c>
      <c r="M111" s="55">
        <f>'Discrete Solution'!M111</f>
        <v>2.8158183198939878E-2</v>
      </c>
      <c r="N111" s="56">
        <f>'Discrete Solution'!N111</f>
        <v>0.5568652408202639</v>
      </c>
      <c r="O111" s="226" t="str">
        <f>$B111</f>
        <v>Peatland Protection</v>
      </c>
      <c r="P111" s="313">
        <f>'Discrete Solution'!P111</f>
        <v>1.5248584528145493E-3</v>
      </c>
      <c r="Q111" s="54">
        <f>'Discrete Solution'!Q111</f>
        <v>2.8448312819326603E-2</v>
      </c>
      <c r="R111" s="313">
        <f>'Discrete Solution'!R111</f>
        <v>2.6633324746125328E-2</v>
      </c>
      <c r="S111" s="55">
        <f>'Discrete Solution'!S111</f>
        <v>2.8158183198939878E-2</v>
      </c>
      <c r="T111" s="56">
        <f>'Discrete Solution'!T111</f>
        <v>0.49688097436059692</v>
      </c>
      <c r="U111" s="226" t="str">
        <f>$B111</f>
        <v>Peatland Protection</v>
      </c>
      <c r="V111" s="313"/>
      <c r="W111" s="315"/>
      <c r="X111" s="313"/>
      <c r="Y111" s="313"/>
      <c r="Z111" s="315"/>
      <c r="AA111" s="226" t="str">
        <f>$B111</f>
        <v>Peatland Protection</v>
      </c>
      <c r="AB111" s="313"/>
      <c r="AC111" s="315"/>
      <c r="AD111" s="313"/>
      <c r="AE111" s="313"/>
      <c r="AF111" s="315"/>
      <c r="AG111" s="226" t="str">
        <f>$B111</f>
        <v>Peatland Protection</v>
      </c>
      <c r="AH111" s="313"/>
      <c r="AI111" s="315"/>
      <c r="AJ111" s="313"/>
      <c r="AK111" s="313"/>
      <c r="AL111" s="315"/>
      <c r="AM111" s="226" t="str">
        <f>$B111</f>
        <v>Peatland Protection</v>
      </c>
      <c r="AN111" s="313"/>
      <c r="AO111" s="315"/>
      <c r="AP111" s="313"/>
      <c r="AQ111" s="313"/>
      <c r="AR111" s="315"/>
      <c r="AS111" s="176">
        <f>SUM(E111+K111+Q111+W111+AC111+AI111+AO111)+SUM(H111+N111+T111+Z111+AF111+AL111+AR111)</f>
        <v>3.2386787676110917</v>
      </c>
      <c r="AT111" s="226" t="str">
        <f>$B111</f>
        <v>Peatland Protection</v>
      </c>
      <c r="AU111" s="313">
        <f>'Discrete Solution'!AU111</f>
        <v>0</v>
      </c>
      <c r="AV111" s="315">
        <f>'Discrete Solution'!AV111</f>
        <v>0</v>
      </c>
      <c r="AW111" s="313">
        <f>'Discrete Solution'!AW111</f>
        <v>1.3479347960566662E-2</v>
      </c>
      <c r="AX111" s="313">
        <f>'Discrete Solution'!AX111</f>
        <v>1.3479347960566662E-2</v>
      </c>
      <c r="AY111" s="315">
        <f>'Discrete Solution'!AY111</f>
        <v>7.9584529396634025</v>
      </c>
      <c r="AZ111" s="226" t="str">
        <f>$B111</f>
        <v>Peatland Protection</v>
      </c>
      <c r="BA111" s="313">
        <f>'Discrete Solution'!BA111</f>
        <v>0</v>
      </c>
      <c r="BB111" s="315">
        <f>'Discrete Solution'!BB111</f>
        <v>0</v>
      </c>
      <c r="BC111" s="313">
        <f>'Discrete Solution'!BC111</f>
        <v>1.3479347960566662E-2</v>
      </c>
      <c r="BD111" s="313">
        <f>'Discrete Solution'!BD111</f>
        <v>1.3479347960566662E-2</v>
      </c>
      <c r="BE111" s="315">
        <f>'Discrete Solution'!BE111</f>
        <v>2.4294421516259121</v>
      </c>
      <c r="BF111" s="226" t="str">
        <f>$B111</f>
        <v>Peatland Protection</v>
      </c>
      <c r="BG111" s="313">
        <f>'Discrete Solution'!BG111</f>
        <v>0</v>
      </c>
      <c r="BH111" s="315">
        <f>'Discrete Solution'!BH111</f>
        <v>0</v>
      </c>
      <c r="BI111" s="313">
        <f>'Discrete Solution'!BI111</f>
        <v>1.3479347960566662E-2</v>
      </c>
      <c r="BJ111" s="313">
        <f>'Discrete Solution'!BJ111</f>
        <v>1.3479347960566662E-2</v>
      </c>
      <c r="BK111" s="315">
        <f>'Discrete Solution'!BK111</f>
        <v>0.91210490871068639</v>
      </c>
      <c r="BL111" s="226" t="str">
        <f>$B111</f>
        <v>Peatland Protection</v>
      </c>
      <c r="BM111" s="313"/>
      <c r="BN111" s="315"/>
      <c r="BO111" s="313"/>
      <c r="BP111" s="313"/>
      <c r="BQ111" s="315"/>
      <c r="BR111" s="226" t="str">
        <f>$B111</f>
        <v>Peatland Protection</v>
      </c>
      <c r="BS111" s="313"/>
      <c r="BT111" s="315"/>
      <c r="BU111" s="313"/>
      <c r="BV111" s="313"/>
      <c r="BW111" s="315"/>
      <c r="BX111" s="226" t="str">
        <f>$B111</f>
        <v>Peatland Protection</v>
      </c>
      <c r="BY111" s="313"/>
      <c r="BZ111" s="315"/>
      <c r="CA111" s="313"/>
      <c r="CB111" s="313"/>
      <c r="CC111" s="315"/>
      <c r="CD111" s="226" t="str">
        <f>$B111</f>
        <v>Peatland Protection</v>
      </c>
      <c r="CE111" s="313"/>
      <c r="CF111" s="315"/>
      <c r="CG111" s="313"/>
      <c r="CH111" s="313"/>
      <c r="CI111" s="315"/>
      <c r="CJ111" s="176">
        <f t="shared" ref="CJ111:CJ138" si="103">SUM(AV111+BB111+BH111+BN111+BT111+BZ111+CF111)+SUM(AY111+BE111+BK111+BQ111+BW111+CC111+CI111)</f>
        <v>11.3</v>
      </c>
      <c r="CK111" s="226" t="str">
        <f>$B111</f>
        <v>Peatland Protection</v>
      </c>
      <c r="CL111" s="313">
        <f>'Discrete Solution'!CL111</f>
        <v>0</v>
      </c>
      <c r="CM111" s="315">
        <f>'Discrete Solution'!CM111</f>
        <v>0</v>
      </c>
      <c r="CN111" s="313">
        <f>'Discrete Solution'!CN111</f>
        <v>1.4160598016804417E-2</v>
      </c>
      <c r="CO111" s="313">
        <f>'Discrete Solution'!CO111</f>
        <v>1.4160598016804417E-2</v>
      </c>
      <c r="CP111" s="315">
        <f>'Discrete Solution'!CP111</f>
        <v>0.41765529761826259</v>
      </c>
      <c r="CQ111" s="226" t="str">
        <f>$B111</f>
        <v>Peatland Protection</v>
      </c>
      <c r="CR111" s="313">
        <f>'Discrete Solution'!CR111</f>
        <v>0</v>
      </c>
      <c r="CS111" s="315">
        <f>'Discrete Solution'!CS111</f>
        <v>0</v>
      </c>
      <c r="CT111" s="313">
        <f>'Discrete Solution'!CT111</f>
        <v>1.4160598016804417E-2</v>
      </c>
      <c r="CU111" s="313">
        <f>'Discrete Solution'!CU111</f>
        <v>1.4160598016804417E-2</v>
      </c>
      <c r="CV111" s="315">
        <f>'Discrete Solution'!CV111</f>
        <v>7.0762009313361449E-2</v>
      </c>
      <c r="CW111" s="226" t="str">
        <f>$B111</f>
        <v>Peatland Protection</v>
      </c>
      <c r="CX111" s="313">
        <f>'Discrete Solution'!CX111</f>
        <v>0</v>
      </c>
      <c r="CY111" s="315">
        <f>'Discrete Solution'!CY111</f>
        <v>0</v>
      </c>
      <c r="CZ111" s="313">
        <f>'Discrete Solution'!CZ111</f>
        <v>1.4160598016804417E-2</v>
      </c>
      <c r="DA111" s="313">
        <f>'Discrete Solution'!DA111</f>
        <v>1.4160598016804417E-2</v>
      </c>
      <c r="DB111" s="315">
        <f>'Discrete Solution'!DB111</f>
        <v>1.5917829106503724E-2</v>
      </c>
      <c r="DC111" s="226" t="str">
        <f>$B111</f>
        <v>Peatland Protection</v>
      </c>
      <c r="DD111" s="313"/>
      <c r="DE111" s="315"/>
      <c r="DF111" s="313"/>
      <c r="DG111" s="313"/>
      <c r="DH111" s="315"/>
      <c r="DI111" s="226" t="str">
        <f>$B111</f>
        <v>Peatland Protection</v>
      </c>
      <c r="DJ111" s="313"/>
      <c r="DK111" s="315"/>
      <c r="DL111" s="313"/>
      <c r="DM111" s="313"/>
      <c r="DN111" s="315"/>
      <c r="DO111" s="226" t="str">
        <f>$B111</f>
        <v>Peatland Protection</v>
      </c>
      <c r="DP111" s="313"/>
      <c r="DQ111" s="315"/>
      <c r="DR111" s="313"/>
      <c r="DS111" s="313"/>
      <c r="DT111" s="315"/>
      <c r="DU111" s="226" t="str">
        <f>$B111</f>
        <v>Peatland Protection</v>
      </c>
      <c r="DV111" s="313"/>
      <c r="DW111" s="315"/>
      <c r="DX111" s="313"/>
      <c r="DY111" s="313"/>
      <c r="DZ111" s="315"/>
      <c r="EA111" s="176">
        <f t="shared" ref="EA111:EA138" si="104">SUM(CM111+CS111+CY111+DE111+DK111+DQ111+DW111)+SUM(CP111+CV111+DB111+DH111+DN111+DT111+DZ111)</f>
        <v>0.50433513603812774</v>
      </c>
      <c r="EB111" s="226" t="str">
        <f>$B111</f>
        <v>Peatland Protection</v>
      </c>
      <c r="EC111" s="313">
        <f>'Discrete Solution'!EC111</f>
        <v>0</v>
      </c>
      <c r="ED111" s="315">
        <f>'Discrete Solution'!ED111</f>
        <v>0</v>
      </c>
      <c r="EE111" s="313">
        <f>'Discrete Solution'!EE111</f>
        <v>1.4160598016804417E-2</v>
      </c>
      <c r="EF111" s="313">
        <f>'Discrete Solution'!EF111</f>
        <v>1.4160598016804417E-2</v>
      </c>
      <c r="EG111" s="315">
        <f>'Discrete Solution'!EG111</f>
        <v>2.2000191972623164</v>
      </c>
      <c r="EH111" s="226" t="str">
        <f>$B111</f>
        <v>Peatland Protection</v>
      </c>
      <c r="EI111" s="313">
        <f>'Discrete Solution'!EI111</f>
        <v>0</v>
      </c>
      <c r="EJ111" s="315">
        <f>'Discrete Solution'!EJ111</f>
        <v>0</v>
      </c>
      <c r="EK111" s="313">
        <f>'Discrete Solution'!EK111</f>
        <v>1.4160598016804417E-2</v>
      </c>
      <c r="EL111" s="313">
        <f>'Discrete Solution'!EL111</f>
        <v>1.4160598016804417E-2</v>
      </c>
      <c r="EM111" s="315">
        <f>'Discrete Solution'!EM111</f>
        <v>0.61990760726397187</v>
      </c>
      <c r="EN111" s="226" t="str">
        <f>$B111</f>
        <v>Peatland Protection</v>
      </c>
      <c r="EO111" s="313">
        <f>'Discrete Solution'!EO111</f>
        <v>0</v>
      </c>
      <c r="EP111" s="315">
        <f>'Discrete Solution'!EP111</f>
        <v>0</v>
      </c>
      <c r="EQ111" s="313">
        <f>'Discrete Solution'!EQ111</f>
        <v>1.4160598016804417E-2</v>
      </c>
      <c r="ER111" s="313">
        <f>'Discrete Solution'!ER111</f>
        <v>1.4160598016804417E-2</v>
      </c>
      <c r="ES111" s="315">
        <f>'Discrete Solution'!ES111</f>
        <v>0.13561702428819905</v>
      </c>
      <c r="ET111" s="226" t="str">
        <f>$B111</f>
        <v>Peatland Protection</v>
      </c>
      <c r="EU111" s="313"/>
      <c r="EV111" s="315"/>
      <c r="EW111" s="313"/>
      <c r="EX111" s="313"/>
      <c r="EY111" s="315"/>
      <c r="EZ111" s="226" t="str">
        <f>$B111</f>
        <v>Peatland Protection</v>
      </c>
      <c r="FA111" s="313"/>
      <c r="FB111" s="315"/>
      <c r="FC111" s="313"/>
      <c r="FD111" s="313"/>
      <c r="FE111" s="315"/>
      <c r="FF111" s="226" t="str">
        <f>$B111</f>
        <v>Peatland Protection</v>
      </c>
      <c r="FG111" s="313"/>
      <c r="FH111" s="315"/>
      <c r="FI111" s="313"/>
      <c r="FJ111" s="313"/>
      <c r="FK111" s="315"/>
      <c r="FL111" s="226" t="str">
        <f>$B111</f>
        <v>Peatland Protection</v>
      </c>
      <c r="FM111" s="313"/>
      <c r="FN111" s="315"/>
      <c r="FO111" s="313"/>
      <c r="FP111" s="313"/>
      <c r="FQ111" s="315"/>
      <c r="FR111" s="176">
        <f t="shared" ref="FR111:FR138" si="105">SUM(ED111+EJ111+EP111+EV111+FB111+FH111+FN111)+SUM(EG111+EM111+ES111+EY111+FE111+FK111+FQ111)</f>
        <v>2.9555438288144873</v>
      </c>
      <c r="FS111" s="32"/>
      <c r="FT111" s="34"/>
      <c r="FU111" s="34"/>
      <c r="FV111" s="38"/>
      <c r="FW111" s="37"/>
    </row>
    <row r="112" spans="1:179" ht="12.6" customHeight="1">
      <c r="A112" s="809"/>
      <c r="B112" s="222" t="s">
        <v>550</v>
      </c>
      <c r="C112" s="226" t="str">
        <f t="shared" si="102"/>
        <v>Mangrove Protection</v>
      </c>
      <c r="D112" s="313">
        <f>'Discrete Solution'!D112</f>
        <v>4.0932410566798397E-3</v>
      </c>
      <c r="E112" s="54">
        <f>'Discrete Solution'!E112</f>
        <v>0.30884473052131617</v>
      </c>
      <c r="F112" s="313">
        <f>'Discrete Solution'!F112</f>
        <v>4.3108561108251122E-3</v>
      </c>
      <c r="G112" s="55">
        <f>'Discrete Solution'!G112</f>
        <v>8.4040971675049519E-3</v>
      </c>
      <c r="H112" s="56">
        <f>'Discrete Solution'!H112</f>
        <v>0.3252643016690252</v>
      </c>
      <c r="I112" s="226" t="str">
        <f>$B112</f>
        <v>Mangrove Protection</v>
      </c>
      <c r="J112" s="313">
        <f>'Discrete Solution'!J112</f>
        <v>4.0932410566798397E-3</v>
      </c>
      <c r="K112" s="54">
        <f>'Discrete Solution'!K112</f>
        <v>8.5583894932044491E-2</v>
      </c>
      <c r="L112" s="313">
        <f>'Discrete Solution'!L112</f>
        <v>4.3108561108251122E-3</v>
      </c>
      <c r="M112" s="55">
        <f>'Discrete Solution'!M112</f>
        <v>8.4040971675049519E-3</v>
      </c>
      <c r="N112" s="56">
        <f>'Discrete Solution'!N112</f>
        <v>9.0133918659380738E-2</v>
      </c>
      <c r="O112" s="226" t="str">
        <f>$B112</f>
        <v>Mangrove Protection</v>
      </c>
      <c r="P112" s="313">
        <f>'Discrete Solution'!P112</f>
        <v>4.0932410566798397E-3</v>
      </c>
      <c r="Q112" s="54">
        <f>'Discrete Solution'!Q112</f>
        <v>7.6364990999922666E-2</v>
      </c>
      <c r="R112" s="313">
        <f>'Discrete Solution'!R112</f>
        <v>4.3108561108251122E-3</v>
      </c>
      <c r="S112" s="55">
        <f>'Discrete Solution'!S112</f>
        <v>8.4040971675049519E-3</v>
      </c>
      <c r="T112" s="56">
        <f>'Discrete Solution'!T112</f>
        <v>8.042489644432152E-2</v>
      </c>
      <c r="U112" s="226" t="str">
        <f>$B112</f>
        <v>Mangrove Protection</v>
      </c>
      <c r="V112" s="313"/>
      <c r="W112" s="315"/>
      <c r="X112" s="313"/>
      <c r="Y112" s="313"/>
      <c r="Z112" s="315"/>
      <c r="AA112" s="226" t="str">
        <f>$B112</f>
        <v>Mangrove Protection</v>
      </c>
      <c r="AB112" s="313"/>
      <c r="AC112" s="315"/>
      <c r="AD112" s="313"/>
      <c r="AE112" s="313"/>
      <c r="AF112" s="315"/>
      <c r="AG112" s="226" t="str">
        <f>$B112</f>
        <v>Mangrove Protection</v>
      </c>
      <c r="AH112" s="313"/>
      <c r="AI112" s="315"/>
      <c r="AJ112" s="313"/>
      <c r="AK112" s="313"/>
      <c r="AL112" s="315"/>
      <c r="AM112" s="226" t="str">
        <f>$B112</f>
        <v>Mangrove Protection</v>
      </c>
      <c r="AN112" s="313"/>
      <c r="AO112" s="315"/>
      <c r="AP112" s="313"/>
      <c r="AQ112" s="313"/>
      <c r="AR112" s="315"/>
      <c r="AS112" s="176">
        <f t="shared" ref="AS112:AS139" si="106">SUM(E112+K112+Q112+W112+AC112+AI112+AO112)+SUM(H112+N112+T112+Z112+AF112+AL112+AR112)</f>
        <v>0.96661673322601083</v>
      </c>
      <c r="AT112" s="226" t="str">
        <f>$B112</f>
        <v>Mangrove Protection</v>
      </c>
      <c r="AU112" s="313"/>
      <c r="AV112" s="315"/>
      <c r="AW112" s="313"/>
      <c r="AX112" s="313"/>
      <c r="AY112" s="315"/>
      <c r="AZ112" s="226" t="str">
        <f>$B112</f>
        <v>Mangrove Protection</v>
      </c>
      <c r="BA112" s="313"/>
      <c r="BB112" s="315"/>
      <c r="BC112" s="313"/>
      <c r="BD112" s="313"/>
      <c r="BE112" s="315"/>
      <c r="BF112" s="226" t="str">
        <f>$B112</f>
        <v>Mangrove Protection</v>
      </c>
      <c r="BG112" s="313"/>
      <c r="BH112" s="315"/>
      <c r="BI112" s="313"/>
      <c r="BJ112" s="313"/>
      <c r="BK112" s="315"/>
      <c r="BL112" s="226" t="str">
        <f>$B112</f>
        <v>Mangrove Protection</v>
      </c>
      <c r="BM112" s="313"/>
      <c r="BN112" s="315"/>
      <c r="BO112" s="313"/>
      <c r="BP112" s="313"/>
      <c r="BQ112" s="315"/>
      <c r="BR112" s="226" t="str">
        <f>$B112</f>
        <v>Mangrove Protection</v>
      </c>
      <c r="BS112" s="313"/>
      <c r="BT112" s="315"/>
      <c r="BU112" s="313"/>
      <c r="BV112" s="313"/>
      <c r="BW112" s="315"/>
      <c r="BX112" s="226" t="str">
        <f>$B112</f>
        <v>Mangrove Protection</v>
      </c>
      <c r="BY112" s="313"/>
      <c r="BZ112" s="315"/>
      <c r="CA112" s="313"/>
      <c r="CB112" s="313"/>
      <c r="CC112" s="315"/>
      <c r="CD112" s="226" t="str">
        <f>$B112</f>
        <v>Mangrove Protection</v>
      </c>
      <c r="CE112" s="313"/>
      <c r="CF112" s="315"/>
      <c r="CG112" s="313"/>
      <c r="CH112" s="313"/>
      <c r="CI112" s="315"/>
      <c r="CJ112" s="176">
        <f t="shared" si="103"/>
        <v>0</v>
      </c>
      <c r="CK112" s="226" t="str">
        <f>$B112</f>
        <v>Mangrove Protection</v>
      </c>
      <c r="CL112" s="313"/>
      <c r="CM112" s="315"/>
      <c r="CN112" s="313"/>
      <c r="CO112" s="313"/>
      <c r="CP112" s="315"/>
      <c r="CQ112" s="226" t="str">
        <f>$B112</f>
        <v>Mangrove Protection</v>
      </c>
      <c r="CR112" s="313"/>
      <c r="CS112" s="315"/>
      <c r="CT112" s="313"/>
      <c r="CU112" s="313"/>
      <c r="CV112" s="315"/>
      <c r="CW112" s="226" t="str">
        <f>$B112</f>
        <v>Mangrove Protection</v>
      </c>
      <c r="CX112" s="313"/>
      <c r="CY112" s="315"/>
      <c r="CZ112" s="313"/>
      <c r="DA112" s="313"/>
      <c r="DB112" s="315"/>
      <c r="DC112" s="226" t="str">
        <f>$B112</f>
        <v>Mangrove Protection</v>
      </c>
      <c r="DD112" s="313"/>
      <c r="DE112" s="315"/>
      <c r="DF112" s="313"/>
      <c r="DG112" s="313"/>
      <c r="DH112" s="315"/>
      <c r="DI112" s="226" t="str">
        <f>$B112</f>
        <v>Mangrove Protection</v>
      </c>
      <c r="DJ112" s="313"/>
      <c r="DK112" s="315"/>
      <c r="DL112" s="313"/>
      <c r="DM112" s="313"/>
      <c r="DN112" s="315"/>
      <c r="DO112" s="226" t="str">
        <f>$B112</f>
        <v>Mangrove Protection</v>
      </c>
      <c r="DP112" s="313"/>
      <c r="DQ112" s="315"/>
      <c r="DR112" s="313"/>
      <c r="DS112" s="313"/>
      <c r="DT112" s="315"/>
      <c r="DU112" s="226" t="str">
        <f>$B112</f>
        <v>Mangrove Protection</v>
      </c>
      <c r="DV112" s="313"/>
      <c r="DW112" s="315"/>
      <c r="DX112" s="313"/>
      <c r="DY112" s="313"/>
      <c r="DZ112" s="315"/>
      <c r="EA112" s="176">
        <f t="shared" si="104"/>
        <v>0</v>
      </c>
      <c r="EB112" s="226" t="str">
        <f>$B112</f>
        <v>Mangrove Protection</v>
      </c>
      <c r="EC112" s="313"/>
      <c r="ED112" s="315"/>
      <c r="EE112" s="313"/>
      <c r="EF112" s="313"/>
      <c r="EG112" s="315"/>
      <c r="EH112" s="226" t="str">
        <f>$B112</f>
        <v>Mangrove Protection</v>
      </c>
      <c r="EI112" s="313"/>
      <c r="EJ112" s="315"/>
      <c r="EK112" s="313"/>
      <c r="EL112" s="313"/>
      <c r="EM112" s="315"/>
      <c r="EN112" s="226" t="str">
        <f>$B112</f>
        <v>Mangrove Protection</v>
      </c>
      <c r="EO112" s="313"/>
      <c r="EP112" s="315"/>
      <c r="EQ112" s="313"/>
      <c r="ER112" s="313"/>
      <c r="ES112" s="315"/>
      <c r="ET112" s="226" t="str">
        <f>$B112</f>
        <v>Mangrove Protection</v>
      </c>
      <c r="EU112" s="313"/>
      <c r="EV112" s="315"/>
      <c r="EW112" s="313"/>
      <c r="EX112" s="313"/>
      <c r="EY112" s="315"/>
      <c r="EZ112" s="226" t="str">
        <f>$B112</f>
        <v>Mangrove Protection</v>
      </c>
      <c r="FA112" s="313"/>
      <c r="FB112" s="315"/>
      <c r="FC112" s="313"/>
      <c r="FD112" s="313"/>
      <c r="FE112" s="315"/>
      <c r="FF112" s="226" t="str">
        <f>$B112</f>
        <v>Mangrove Protection</v>
      </c>
      <c r="FG112" s="313"/>
      <c r="FH112" s="315"/>
      <c r="FI112" s="313"/>
      <c r="FJ112" s="313"/>
      <c r="FK112" s="315"/>
      <c r="FL112" s="226" t="str">
        <f>$B112</f>
        <v>Mangrove Protection</v>
      </c>
      <c r="FM112" s="313"/>
      <c r="FN112" s="315"/>
      <c r="FO112" s="313"/>
      <c r="FP112" s="313"/>
      <c r="FQ112" s="315"/>
      <c r="FR112" s="176">
        <f t="shared" si="105"/>
        <v>0</v>
      </c>
      <c r="FS112" s="32"/>
      <c r="FT112" s="34"/>
      <c r="FU112" s="34"/>
      <c r="FV112" s="38"/>
      <c r="FW112" s="37"/>
    </row>
    <row r="113" spans="1:179" ht="12.6" customHeight="1">
      <c r="A113" s="809"/>
      <c r="B113" s="222" t="s">
        <v>79</v>
      </c>
      <c r="C113" s="226" t="str">
        <f t="shared" si="102"/>
        <v>IP Forest Management</v>
      </c>
      <c r="D113" s="313">
        <f>'Discrete Solution'!D113</f>
        <v>0.28506196803751721</v>
      </c>
      <c r="E113" s="54">
        <f>'Discrete Solution'!E113</f>
        <v>21.50860051517099</v>
      </c>
      <c r="F113" s="313">
        <f>'Discrete Solution'!F113</f>
        <v>0.26558441917030323</v>
      </c>
      <c r="G113" s="55">
        <f>'Discrete Solution'!G113</f>
        <v>0.55064638720782044</v>
      </c>
      <c r="H113" s="56">
        <f>'Discrete Solution'!H113</f>
        <v>20.038973330303975</v>
      </c>
      <c r="I113" s="226" t="str">
        <f t="shared" ref="I113:I139" si="107">$B113</f>
        <v>IP Forest Management</v>
      </c>
      <c r="J113" s="313">
        <f>'Discrete Solution'!J113</f>
        <v>0.28506196803751721</v>
      </c>
      <c r="K113" s="54">
        <f>'Discrete Solution'!K113</f>
        <v>5.9602435292275846</v>
      </c>
      <c r="L113" s="313">
        <f>'Discrete Solution'!L113</f>
        <v>0.26558441917030323</v>
      </c>
      <c r="M113" s="55">
        <f>'Discrete Solution'!M113</f>
        <v>0.55064638720782044</v>
      </c>
      <c r="N113" s="56">
        <f>'Discrete Solution'!N113</f>
        <v>5.5529954652355924</v>
      </c>
      <c r="O113" s="226" t="str">
        <f t="shared" ref="O113:O139" si="108">$B113</f>
        <v>IP Forest Management</v>
      </c>
      <c r="P113" s="313">
        <f>'Discrete Solution'!P113</f>
        <v>0.28506196803751721</v>
      </c>
      <c r="Q113" s="54">
        <f>'Discrete Solution'!Q113</f>
        <v>5.3182195532023187</v>
      </c>
      <c r="R113" s="313">
        <f>'Discrete Solution'!R113</f>
        <v>0.26558441917030323</v>
      </c>
      <c r="S113" s="55">
        <f>'Discrete Solution'!S113</f>
        <v>0.55064638720782044</v>
      </c>
      <c r="T113" s="56">
        <f>'Discrete Solution'!T113</f>
        <v>4.9548393311853358</v>
      </c>
      <c r="U113" s="226" t="str">
        <f t="shared" ref="U113:U139" si="109">$B113</f>
        <v>IP Forest Management</v>
      </c>
      <c r="V113" s="313"/>
      <c r="W113" s="315"/>
      <c r="X113" s="313"/>
      <c r="Y113" s="313"/>
      <c r="Z113" s="315"/>
      <c r="AA113" s="226" t="str">
        <f t="shared" ref="AA113:AA139" si="110">$B113</f>
        <v>IP Forest Management</v>
      </c>
      <c r="AB113" s="313"/>
      <c r="AC113" s="315"/>
      <c r="AD113" s="313"/>
      <c r="AE113" s="313"/>
      <c r="AF113" s="315"/>
      <c r="AG113" s="226" t="str">
        <f t="shared" ref="AG113:AG139" si="111">$B113</f>
        <v>IP Forest Management</v>
      </c>
      <c r="AH113" s="313"/>
      <c r="AI113" s="315"/>
      <c r="AJ113" s="313"/>
      <c r="AK113" s="313"/>
      <c r="AL113" s="315"/>
      <c r="AM113" s="226" t="str">
        <f t="shared" ref="AM113:AM139" si="112">$B113</f>
        <v>IP Forest Management</v>
      </c>
      <c r="AN113" s="313"/>
      <c r="AO113" s="315"/>
      <c r="AP113" s="313"/>
      <c r="AQ113" s="313"/>
      <c r="AR113" s="315"/>
      <c r="AS113" s="176">
        <f t="shared" si="106"/>
        <v>63.333871724325796</v>
      </c>
      <c r="AT113" s="226" t="str">
        <f t="shared" ref="AT113:AT139" si="113">$B113</f>
        <v>IP Forest Management</v>
      </c>
      <c r="AU113" s="313"/>
      <c r="AV113" s="315"/>
      <c r="AW113" s="313"/>
      <c r="AX113" s="313"/>
      <c r="AY113" s="315"/>
      <c r="AZ113" s="226" t="str">
        <f t="shared" ref="AZ113:AZ139" si="114">$B113</f>
        <v>IP Forest Management</v>
      </c>
      <c r="BA113" s="313"/>
      <c r="BB113" s="315"/>
      <c r="BC113" s="313"/>
      <c r="BD113" s="313"/>
      <c r="BE113" s="315"/>
      <c r="BF113" s="226" t="str">
        <f t="shared" ref="BF113:BF139" si="115">$B113</f>
        <v>IP Forest Management</v>
      </c>
      <c r="BG113" s="313"/>
      <c r="BH113" s="315"/>
      <c r="BI113" s="313"/>
      <c r="BJ113" s="313"/>
      <c r="BK113" s="315"/>
      <c r="BL113" s="226" t="str">
        <f t="shared" ref="BL113:BL139" si="116">$B113</f>
        <v>IP Forest Management</v>
      </c>
      <c r="BM113" s="313"/>
      <c r="BN113" s="315"/>
      <c r="BO113" s="313"/>
      <c r="BP113" s="313"/>
      <c r="BQ113" s="315"/>
      <c r="BR113" s="226" t="str">
        <f t="shared" ref="BR113:BR139" si="117">$B113</f>
        <v>IP Forest Management</v>
      </c>
      <c r="BS113" s="313"/>
      <c r="BT113" s="315"/>
      <c r="BU113" s="313"/>
      <c r="BV113" s="313"/>
      <c r="BW113" s="315"/>
      <c r="BX113" s="226" t="str">
        <f t="shared" ref="BX113:BX139" si="118">$B113</f>
        <v>IP Forest Management</v>
      </c>
      <c r="BY113" s="313"/>
      <c r="BZ113" s="315"/>
      <c r="CA113" s="313"/>
      <c r="CB113" s="313"/>
      <c r="CC113" s="315"/>
      <c r="CD113" s="226" t="str">
        <f t="shared" ref="CD113:CD139" si="119">$B113</f>
        <v>IP Forest Management</v>
      </c>
      <c r="CE113" s="313"/>
      <c r="CF113" s="315"/>
      <c r="CG113" s="313"/>
      <c r="CH113" s="313"/>
      <c r="CI113" s="315"/>
      <c r="CJ113" s="176">
        <f t="shared" si="103"/>
        <v>0</v>
      </c>
      <c r="CK113" s="226" t="str">
        <f t="shared" ref="CK113:CK139" si="120">$B113</f>
        <v>IP Forest Management</v>
      </c>
      <c r="CL113" s="313"/>
      <c r="CM113" s="315"/>
      <c r="CN113" s="313"/>
      <c r="CO113" s="313"/>
      <c r="CP113" s="315"/>
      <c r="CQ113" s="226" t="str">
        <f t="shared" ref="CQ113:CQ139" si="121">$B113</f>
        <v>IP Forest Management</v>
      </c>
      <c r="CR113" s="313"/>
      <c r="CS113" s="315"/>
      <c r="CT113" s="313"/>
      <c r="CU113" s="313"/>
      <c r="CV113" s="315"/>
      <c r="CW113" s="226" t="str">
        <f t="shared" ref="CW113:CW139" si="122">$B113</f>
        <v>IP Forest Management</v>
      </c>
      <c r="CX113" s="313"/>
      <c r="CY113" s="315"/>
      <c r="CZ113" s="313"/>
      <c r="DA113" s="313"/>
      <c r="DB113" s="315"/>
      <c r="DC113" s="226" t="str">
        <f t="shared" ref="DC113:DC139" si="123">$B113</f>
        <v>IP Forest Management</v>
      </c>
      <c r="DD113" s="313"/>
      <c r="DE113" s="315"/>
      <c r="DF113" s="313"/>
      <c r="DG113" s="313"/>
      <c r="DH113" s="315"/>
      <c r="DI113" s="226" t="str">
        <f t="shared" ref="DI113:DI139" si="124">$B113</f>
        <v>IP Forest Management</v>
      </c>
      <c r="DJ113" s="313"/>
      <c r="DK113" s="315"/>
      <c r="DL113" s="313"/>
      <c r="DM113" s="313"/>
      <c r="DN113" s="315"/>
      <c r="DO113" s="226" t="str">
        <f t="shared" ref="DO113:DO139" si="125">$B113</f>
        <v>IP Forest Management</v>
      </c>
      <c r="DP113" s="313"/>
      <c r="DQ113" s="315"/>
      <c r="DR113" s="313"/>
      <c r="DS113" s="313"/>
      <c r="DT113" s="315"/>
      <c r="DU113" s="226" t="str">
        <f t="shared" ref="DU113:DU139" si="126">$B113</f>
        <v>IP Forest Management</v>
      </c>
      <c r="DV113" s="313"/>
      <c r="DW113" s="315"/>
      <c r="DX113" s="313"/>
      <c r="DY113" s="313"/>
      <c r="DZ113" s="315"/>
      <c r="EA113" s="176">
        <f t="shared" si="104"/>
        <v>0</v>
      </c>
      <c r="EB113" s="226" t="str">
        <f t="shared" ref="EB113:EB139" si="127">$B113</f>
        <v>IP Forest Management</v>
      </c>
      <c r="EC113" s="313"/>
      <c r="ED113" s="315"/>
      <c r="EE113" s="313"/>
      <c r="EF113" s="313"/>
      <c r="EG113" s="315"/>
      <c r="EH113" s="226" t="str">
        <f t="shared" ref="EH113:EH139" si="128">$B113</f>
        <v>IP Forest Management</v>
      </c>
      <c r="EI113" s="313"/>
      <c r="EJ113" s="315"/>
      <c r="EK113" s="313"/>
      <c r="EL113" s="313"/>
      <c r="EM113" s="315"/>
      <c r="EN113" s="226" t="str">
        <f t="shared" ref="EN113:EN139" si="129">$B113</f>
        <v>IP Forest Management</v>
      </c>
      <c r="EO113" s="313"/>
      <c r="EP113" s="315"/>
      <c r="EQ113" s="313"/>
      <c r="ER113" s="313"/>
      <c r="ES113" s="315"/>
      <c r="ET113" s="226" t="str">
        <f t="shared" ref="ET113:ET139" si="130">$B113</f>
        <v>IP Forest Management</v>
      </c>
      <c r="EU113" s="313"/>
      <c r="EV113" s="315"/>
      <c r="EW113" s="313"/>
      <c r="EX113" s="313"/>
      <c r="EY113" s="315"/>
      <c r="EZ113" s="226" t="str">
        <f t="shared" ref="EZ113:EZ139" si="131">$B113</f>
        <v>IP Forest Management</v>
      </c>
      <c r="FA113" s="313"/>
      <c r="FB113" s="315"/>
      <c r="FC113" s="313"/>
      <c r="FD113" s="313"/>
      <c r="FE113" s="315"/>
      <c r="FF113" s="226" t="str">
        <f t="shared" ref="FF113:FF139" si="132">$B113</f>
        <v>IP Forest Management</v>
      </c>
      <c r="FG113" s="313"/>
      <c r="FH113" s="315"/>
      <c r="FI113" s="313"/>
      <c r="FJ113" s="313"/>
      <c r="FK113" s="315"/>
      <c r="FL113" s="226" t="str">
        <f t="shared" ref="FL113:FL139" si="133">$B113</f>
        <v>IP Forest Management</v>
      </c>
      <c r="FM113" s="313"/>
      <c r="FN113" s="315"/>
      <c r="FO113" s="313"/>
      <c r="FP113" s="313"/>
      <c r="FQ113" s="315"/>
      <c r="FR113" s="176">
        <f t="shared" si="105"/>
        <v>0</v>
      </c>
      <c r="FS113" s="32"/>
      <c r="FT113" s="34"/>
      <c r="FU113" s="34"/>
      <c r="FV113" s="38"/>
      <c r="FW113" s="37"/>
    </row>
    <row r="114" spans="1:179" ht="12.6" customHeight="1">
      <c r="A114" s="809" t="s">
        <v>74</v>
      </c>
      <c r="B114" s="222" t="s">
        <v>80</v>
      </c>
      <c r="C114" s="230" t="str">
        <f t="shared" si="102"/>
        <v>Forest Protection</v>
      </c>
      <c r="D114" s="313">
        <f>'Discrete Solution'!D114</f>
        <v>0.32239152753979694</v>
      </c>
      <c r="E114" s="54">
        <f>'Discrete Solution'!E114</f>
        <v>24.325204176014896</v>
      </c>
      <c r="F114" s="313">
        <v>0</v>
      </c>
      <c r="G114" s="55">
        <f>'Discrete Solution'!G114</f>
        <v>0.41279133242573479</v>
      </c>
      <c r="H114" s="56">
        <f>'Discrete Solution'!H114</f>
        <v>6.8208793453819823</v>
      </c>
      <c r="I114" s="226" t="str">
        <f t="shared" si="107"/>
        <v>Forest Protection</v>
      </c>
      <c r="J114" s="313">
        <f>'Discrete Solution'!J114</f>
        <v>0.32239152753979694</v>
      </c>
      <c r="K114" s="54">
        <f>'Discrete Solution'!K114</f>
        <v>6.7407519464117964</v>
      </c>
      <c r="L114" s="313">
        <v>0</v>
      </c>
      <c r="M114" s="55">
        <f>'Discrete Solution'!M114</f>
        <v>0.41279133242573479</v>
      </c>
      <c r="N114" s="56">
        <f>'Discrete Solution'!N114</f>
        <v>1.8901323660402669</v>
      </c>
      <c r="O114" s="226" t="str">
        <f t="shared" si="108"/>
        <v>Forest Protection</v>
      </c>
      <c r="P114" s="313">
        <f>'Discrete Solution'!P114</f>
        <v>0.32239152753979694</v>
      </c>
      <c r="Q114" s="54">
        <f>'Discrete Solution'!Q114</f>
        <v>6.0146533659069483</v>
      </c>
      <c r="R114" s="313">
        <v>0</v>
      </c>
      <c r="S114" s="55">
        <f>'Discrete Solution'!S114</f>
        <v>0.41279133242573479</v>
      </c>
      <c r="T114" s="56">
        <f>'Discrete Solution'!T114</f>
        <v>1.6865315750812304</v>
      </c>
      <c r="U114" s="226" t="str">
        <f t="shared" si="109"/>
        <v>Forest Protection</v>
      </c>
      <c r="V114" s="313"/>
      <c r="W114" s="315"/>
      <c r="X114" s="313"/>
      <c r="Y114" s="313"/>
      <c r="Z114" s="315"/>
      <c r="AA114" s="226" t="str">
        <f t="shared" si="110"/>
        <v>Forest Protection</v>
      </c>
      <c r="AB114" s="313"/>
      <c r="AC114" s="315"/>
      <c r="AD114" s="313"/>
      <c r="AE114" s="313"/>
      <c r="AF114" s="315"/>
      <c r="AG114" s="226" t="str">
        <f t="shared" si="111"/>
        <v>Forest Protection</v>
      </c>
      <c r="AH114" s="313"/>
      <c r="AI114" s="315"/>
      <c r="AJ114" s="313"/>
      <c r="AK114" s="313"/>
      <c r="AL114" s="315"/>
      <c r="AM114" s="226" t="str">
        <f t="shared" si="112"/>
        <v>Forest Protection</v>
      </c>
      <c r="AN114" s="313"/>
      <c r="AO114" s="315"/>
      <c r="AP114" s="313"/>
      <c r="AQ114" s="313"/>
      <c r="AR114" s="315"/>
      <c r="AS114" s="176">
        <f t="shared" si="106"/>
        <v>47.478152774837113</v>
      </c>
      <c r="AT114" s="226" t="str">
        <f t="shared" si="113"/>
        <v>Forest Protection</v>
      </c>
      <c r="AU114" s="313"/>
      <c r="AV114" s="315"/>
      <c r="AW114" s="313"/>
      <c r="AX114" s="313"/>
      <c r="AY114" s="315"/>
      <c r="AZ114" s="226" t="str">
        <f t="shared" si="114"/>
        <v>Forest Protection</v>
      </c>
      <c r="BA114" s="313"/>
      <c r="BB114" s="315"/>
      <c r="BC114" s="313"/>
      <c r="BD114" s="313"/>
      <c r="BE114" s="315"/>
      <c r="BF114" s="226" t="str">
        <f t="shared" si="115"/>
        <v>Forest Protection</v>
      </c>
      <c r="BG114" s="313"/>
      <c r="BH114" s="315"/>
      <c r="BI114" s="313"/>
      <c r="BJ114" s="313"/>
      <c r="BK114" s="315"/>
      <c r="BL114" s="226" t="str">
        <f t="shared" si="116"/>
        <v>Forest Protection</v>
      </c>
      <c r="BM114" s="313"/>
      <c r="BN114" s="315"/>
      <c r="BO114" s="313"/>
      <c r="BP114" s="313"/>
      <c r="BQ114" s="315"/>
      <c r="BR114" s="226" t="str">
        <f t="shared" si="117"/>
        <v>Forest Protection</v>
      </c>
      <c r="BS114" s="313"/>
      <c r="BT114" s="315"/>
      <c r="BU114" s="313"/>
      <c r="BV114" s="313"/>
      <c r="BW114" s="315"/>
      <c r="BX114" s="226" t="str">
        <f t="shared" si="118"/>
        <v>Forest Protection</v>
      </c>
      <c r="BY114" s="313"/>
      <c r="BZ114" s="315"/>
      <c r="CA114" s="313"/>
      <c r="CB114" s="313"/>
      <c r="CC114" s="315"/>
      <c r="CD114" s="226" t="str">
        <f t="shared" si="119"/>
        <v>Forest Protection</v>
      </c>
      <c r="CE114" s="313"/>
      <c r="CF114" s="315"/>
      <c r="CG114" s="313"/>
      <c r="CH114" s="313"/>
      <c r="CI114" s="315"/>
      <c r="CJ114" s="176">
        <f t="shared" si="103"/>
        <v>0</v>
      </c>
      <c r="CK114" s="226" t="str">
        <f t="shared" si="120"/>
        <v>Forest Protection</v>
      </c>
      <c r="CL114" s="313"/>
      <c r="CM114" s="315"/>
      <c r="CN114" s="313"/>
      <c r="CO114" s="313"/>
      <c r="CP114" s="315"/>
      <c r="CQ114" s="226" t="str">
        <f t="shared" si="121"/>
        <v>Forest Protection</v>
      </c>
      <c r="CR114" s="313"/>
      <c r="CS114" s="315"/>
      <c r="CT114" s="313"/>
      <c r="CU114" s="313"/>
      <c r="CV114" s="315"/>
      <c r="CW114" s="226" t="str">
        <f t="shared" si="122"/>
        <v>Forest Protection</v>
      </c>
      <c r="CX114" s="313"/>
      <c r="CY114" s="315"/>
      <c r="CZ114" s="313"/>
      <c r="DA114" s="313"/>
      <c r="DB114" s="315"/>
      <c r="DC114" s="226" t="str">
        <f t="shared" si="123"/>
        <v>Forest Protection</v>
      </c>
      <c r="DD114" s="313"/>
      <c r="DE114" s="315"/>
      <c r="DF114" s="313"/>
      <c r="DG114" s="313"/>
      <c r="DH114" s="315"/>
      <c r="DI114" s="226" t="str">
        <f t="shared" si="124"/>
        <v>Forest Protection</v>
      </c>
      <c r="DJ114" s="313"/>
      <c r="DK114" s="315"/>
      <c r="DL114" s="313"/>
      <c r="DM114" s="313"/>
      <c r="DN114" s="315"/>
      <c r="DO114" s="226" t="str">
        <f t="shared" si="125"/>
        <v>Forest Protection</v>
      </c>
      <c r="DP114" s="313"/>
      <c r="DQ114" s="315"/>
      <c r="DR114" s="313"/>
      <c r="DS114" s="313"/>
      <c r="DT114" s="315"/>
      <c r="DU114" s="226" t="str">
        <f t="shared" si="126"/>
        <v>Forest Protection</v>
      </c>
      <c r="DV114" s="313"/>
      <c r="DW114" s="315"/>
      <c r="DX114" s="313"/>
      <c r="DY114" s="313"/>
      <c r="DZ114" s="315"/>
      <c r="EA114" s="176">
        <f t="shared" si="104"/>
        <v>0</v>
      </c>
      <c r="EB114" s="226" t="str">
        <f t="shared" si="127"/>
        <v>Forest Protection</v>
      </c>
      <c r="EC114" s="313"/>
      <c r="ED114" s="315"/>
      <c r="EE114" s="313"/>
      <c r="EF114" s="313"/>
      <c r="EG114" s="315"/>
      <c r="EH114" s="226" t="str">
        <f t="shared" si="128"/>
        <v>Forest Protection</v>
      </c>
      <c r="EI114" s="313"/>
      <c r="EJ114" s="315"/>
      <c r="EK114" s="313"/>
      <c r="EL114" s="313"/>
      <c r="EM114" s="315"/>
      <c r="EN114" s="226" t="str">
        <f t="shared" si="129"/>
        <v>Forest Protection</v>
      </c>
      <c r="EO114" s="313"/>
      <c r="EP114" s="315"/>
      <c r="EQ114" s="313"/>
      <c r="ER114" s="313"/>
      <c r="ES114" s="315"/>
      <c r="ET114" s="226" t="str">
        <f t="shared" si="130"/>
        <v>Forest Protection</v>
      </c>
      <c r="EU114" s="313"/>
      <c r="EV114" s="315"/>
      <c r="EW114" s="313"/>
      <c r="EX114" s="313"/>
      <c r="EY114" s="315"/>
      <c r="EZ114" s="226" t="str">
        <f t="shared" si="131"/>
        <v>Forest Protection</v>
      </c>
      <c r="FA114" s="313"/>
      <c r="FB114" s="315"/>
      <c r="FC114" s="313"/>
      <c r="FD114" s="313"/>
      <c r="FE114" s="315"/>
      <c r="FF114" s="226" t="str">
        <f t="shared" si="132"/>
        <v>Forest Protection</v>
      </c>
      <c r="FG114" s="313"/>
      <c r="FH114" s="315"/>
      <c r="FI114" s="313"/>
      <c r="FJ114" s="313"/>
      <c r="FK114" s="315"/>
      <c r="FL114" s="226" t="str">
        <f t="shared" si="133"/>
        <v>Forest Protection</v>
      </c>
      <c r="FM114" s="313"/>
      <c r="FN114" s="315"/>
      <c r="FO114" s="313"/>
      <c r="FP114" s="313"/>
      <c r="FQ114" s="315"/>
      <c r="FR114" s="176">
        <f t="shared" si="105"/>
        <v>0</v>
      </c>
      <c r="FS114" s="32"/>
      <c r="FT114" s="34"/>
      <c r="FU114" s="34"/>
      <c r="FV114" s="35"/>
      <c r="FW114" s="36"/>
    </row>
    <row r="115" spans="1:179" ht="12.6" customHeight="1">
      <c r="A115" s="324"/>
      <c r="B115" s="195" t="s">
        <v>548</v>
      </c>
      <c r="C115" s="226" t="str">
        <f t="shared" si="102"/>
        <v>Sustainable Forest Management</v>
      </c>
      <c r="D115" s="313"/>
      <c r="E115" s="54"/>
      <c r="F115" s="313"/>
      <c r="G115" s="55"/>
      <c r="H115" s="56"/>
      <c r="I115" s="226" t="str">
        <f t="shared" si="107"/>
        <v>Sustainable Forest Management</v>
      </c>
      <c r="J115" s="313"/>
      <c r="K115" s="54"/>
      <c r="L115" s="313"/>
      <c r="M115" s="55"/>
      <c r="N115" s="56"/>
      <c r="O115" s="226" t="str">
        <f t="shared" si="108"/>
        <v>Sustainable Forest Management</v>
      </c>
      <c r="P115" s="313"/>
      <c r="Q115" s="54"/>
      <c r="R115" s="313"/>
      <c r="S115" s="55"/>
      <c r="T115" s="56"/>
      <c r="U115" s="226" t="str">
        <f t="shared" si="109"/>
        <v>Sustainable Forest Management</v>
      </c>
      <c r="V115" s="313"/>
      <c r="W115" s="315"/>
      <c r="X115" s="313"/>
      <c r="Y115" s="313"/>
      <c r="Z115" s="315"/>
      <c r="AA115" s="226" t="str">
        <f t="shared" si="110"/>
        <v>Sustainable Forest Management</v>
      </c>
      <c r="AB115" s="313"/>
      <c r="AC115" s="315"/>
      <c r="AD115" s="313"/>
      <c r="AE115" s="313"/>
      <c r="AF115" s="315"/>
      <c r="AG115" s="226" t="str">
        <f t="shared" si="111"/>
        <v>Sustainable Forest Management</v>
      </c>
      <c r="AH115" s="313"/>
      <c r="AI115" s="315"/>
      <c r="AJ115" s="313"/>
      <c r="AK115" s="313"/>
      <c r="AL115" s="315"/>
      <c r="AM115" s="226" t="str">
        <f t="shared" si="112"/>
        <v>Sustainable Forest Management</v>
      </c>
      <c r="AN115" s="313"/>
      <c r="AO115" s="315"/>
      <c r="AP115" s="313"/>
      <c r="AQ115" s="313"/>
      <c r="AR115" s="315"/>
      <c r="AS115" s="176">
        <f t="shared" si="106"/>
        <v>0</v>
      </c>
      <c r="AT115" s="226" t="str">
        <f t="shared" si="113"/>
        <v>Sustainable Forest Management</v>
      </c>
      <c r="AU115" s="313"/>
      <c r="AV115" s="315"/>
      <c r="AW115" s="313"/>
      <c r="AX115" s="313"/>
      <c r="AY115" s="315"/>
      <c r="AZ115" s="226" t="str">
        <f t="shared" si="114"/>
        <v>Sustainable Forest Management</v>
      </c>
      <c r="BA115" s="313"/>
      <c r="BB115" s="315"/>
      <c r="BC115" s="313"/>
      <c r="BD115" s="313"/>
      <c r="BE115" s="315"/>
      <c r="BF115" s="226" t="str">
        <f t="shared" si="115"/>
        <v>Sustainable Forest Management</v>
      </c>
      <c r="BG115" s="313"/>
      <c r="BH115" s="315"/>
      <c r="BI115" s="313"/>
      <c r="BJ115" s="313"/>
      <c r="BK115" s="315"/>
      <c r="BL115" s="226" t="str">
        <f t="shared" si="116"/>
        <v>Sustainable Forest Management</v>
      </c>
      <c r="BM115" s="313"/>
      <c r="BN115" s="315"/>
      <c r="BO115" s="313"/>
      <c r="BP115" s="313"/>
      <c r="BQ115" s="315"/>
      <c r="BR115" s="226" t="str">
        <f t="shared" si="117"/>
        <v>Sustainable Forest Management</v>
      </c>
      <c r="BS115" s="313"/>
      <c r="BT115" s="315"/>
      <c r="BU115" s="313"/>
      <c r="BV115" s="313"/>
      <c r="BW115" s="315"/>
      <c r="BX115" s="226" t="str">
        <f t="shared" si="118"/>
        <v>Sustainable Forest Management</v>
      </c>
      <c r="BY115" s="313"/>
      <c r="BZ115" s="315"/>
      <c r="CA115" s="313"/>
      <c r="CB115" s="313"/>
      <c r="CC115" s="315"/>
      <c r="CD115" s="226" t="str">
        <f t="shared" si="119"/>
        <v>Sustainable Forest Management</v>
      </c>
      <c r="CE115" s="313"/>
      <c r="CF115" s="315"/>
      <c r="CG115" s="313"/>
      <c r="CH115" s="313"/>
      <c r="CI115" s="315"/>
      <c r="CJ115" s="176">
        <f t="shared" si="103"/>
        <v>0</v>
      </c>
      <c r="CK115" s="226" t="str">
        <f t="shared" si="120"/>
        <v>Sustainable Forest Management</v>
      </c>
      <c r="CL115" s="313"/>
      <c r="CM115" s="315"/>
      <c r="CN115" s="313"/>
      <c r="CO115" s="313"/>
      <c r="CP115" s="315"/>
      <c r="CQ115" s="226" t="str">
        <f t="shared" si="121"/>
        <v>Sustainable Forest Management</v>
      </c>
      <c r="CR115" s="313"/>
      <c r="CS115" s="315"/>
      <c r="CT115" s="313"/>
      <c r="CU115" s="313"/>
      <c r="CV115" s="315"/>
      <c r="CW115" s="226" t="str">
        <f t="shared" si="122"/>
        <v>Sustainable Forest Management</v>
      </c>
      <c r="CX115" s="313"/>
      <c r="CY115" s="315"/>
      <c r="CZ115" s="313"/>
      <c r="DA115" s="313"/>
      <c r="DB115" s="315"/>
      <c r="DC115" s="226" t="str">
        <f t="shared" si="123"/>
        <v>Sustainable Forest Management</v>
      </c>
      <c r="DD115" s="313"/>
      <c r="DE115" s="315"/>
      <c r="DF115" s="313"/>
      <c r="DG115" s="313"/>
      <c r="DH115" s="315"/>
      <c r="DI115" s="226" t="str">
        <f t="shared" si="124"/>
        <v>Sustainable Forest Management</v>
      </c>
      <c r="DJ115" s="313"/>
      <c r="DK115" s="315"/>
      <c r="DL115" s="313"/>
      <c r="DM115" s="313"/>
      <c r="DN115" s="315"/>
      <c r="DO115" s="226" t="str">
        <f t="shared" si="125"/>
        <v>Sustainable Forest Management</v>
      </c>
      <c r="DP115" s="313"/>
      <c r="DQ115" s="315"/>
      <c r="DR115" s="313"/>
      <c r="DS115" s="313"/>
      <c r="DT115" s="315"/>
      <c r="DU115" s="226" t="str">
        <f t="shared" si="126"/>
        <v>Sustainable Forest Management</v>
      </c>
      <c r="DV115" s="313"/>
      <c r="DW115" s="315"/>
      <c r="DX115" s="313"/>
      <c r="DY115" s="313"/>
      <c r="DZ115" s="315"/>
      <c r="EA115" s="176">
        <f t="shared" si="104"/>
        <v>0</v>
      </c>
      <c r="EB115" s="226" t="str">
        <f t="shared" si="127"/>
        <v>Sustainable Forest Management</v>
      </c>
      <c r="EC115" s="313"/>
      <c r="ED115" s="315"/>
      <c r="EE115" s="313"/>
      <c r="EF115" s="313"/>
      <c r="EG115" s="315"/>
      <c r="EH115" s="226" t="str">
        <f t="shared" si="128"/>
        <v>Sustainable Forest Management</v>
      </c>
      <c r="EI115" s="313"/>
      <c r="EJ115" s="315"/>
      <c r="EK115" s="313"/>
      <c r="EL115" s="313"/>
      <c r="EM115" s="315"/>
      <c r="EN115" s="226" t="str">
        <f t="shared" si="129"/>
        <v>Sustainable Forest Management</v>
      </c>
      <c r="EO115" s="313"/>
      <c r="EP115" s="315"/>
      <c r="EQ115" s="313"/>
      <c r="ER115" s="313"/>
      <c r="ES115" s="315"/>
      <c r="ET115" s="226" t="str">
        <f t="shared" si="130"/>
        <v>Sustainable Forest Management</v>
      </c>
      <c r="EU115" s="313"/>
      <c r="EV115" s="315"/>
      <c r="EW115" s="313"/>
      <c r="EX115" s="313"/>
      <c r="EY115" s="315"/>
      <c r="EZ115" s="226" t="str">
        <f t="shared" si="131"/>
        <v>Sustainable Forest Management</v>
      </c>
      <c r="FA115" s="313"/>
      <c r="FB115" s="315"/>
      <c r="FC115" s="313"/>
      <c r="FD115" s="313"/>
      <c r="FE115" s="315"/>
      <c r="FF115" s="226" t="str">
        <f t="shared" si="132"/>
        <v>Sustainable Forest Management</v>
      </c>
      <c r="FG115" s="313"/>
      <c r="FH115" s="315"/>
      <c r="FI115" s="313"/>
      <c r="FJ115" s="313"/>
      <c r="FK115" s="315"/>
      <c r="FL115" s="226" t="str">
        <f t="shared" si="133"/>
        <v>Sustainable Forest Management</v>
      </c>
      <c r="FM115" s="313"/>
      <c r="FN115" s="315"/>
      <c r="FO115" s="313"/>
      <c r="FP115" s="313"/>
      <c r="FQ115" s="315"/>
      <c r="FR115" s="176">
        <f t="shared" si="105"/>
        <v>0</v>
      </c>
      <c r="FS115" s="34"/>
      <c r="FT115" s="34"/>
      <c r="FU115" s="34"/>
      <c r="FV115" s="33"/>
      <c r="FW115" s="37"/>
    </row>
    <row r="116" spans="1:179" ht="12.6" customHeight="1">
      <c r="A116" s="324"/>
      <c r="B116" s="195" t="s">
        <v>544</v>
      </c>
      <c r="C116" s="226" t="str">
        <f t="shared" si="102"/>
        <v>Peatland Restoration</v>
      </c>
      <c r="D116" s="313"/>
      <c r="E116" s="54"/>
      <c r="F116" s="313"/>
      <c r="G116" s="55"/>
      <c r="H116" s="56"/>
      <c r="I116" s="226" t="str">
        <f t="shared" si="107"/>
        <v>Peatland Restoration</v>
      </c>
      <c r="J116" s="313"/>
      <c r="K116" s="54"/>
      <c r="L116" s="313"/>
      <c r="M116" s="55"/>
      <c r="N116" s="56"/>
      <c r="O116" s="226" t="str">
        <f t="shared" si="108"/>
        <v>Peatland Restoration</v>
      </c>
      <c r="P116" s="313"/>
      <c r="Q116" s="54"/>
      <c r="R116" s="313"/>
      <c r="S116" s="55"/>
      <c r="T116" s="56"/>
      <c r="U116" s="226" t="str">
        <f t="shared" si="109"/>
        <v>Peatland Restoration</v>
      </c>
      <c r="V116" s="313">
        <f>'Discrete Solution'!V116</f>
        <v>0</v>
      </c>
      <c r="W116" s="315">
        <f>'Discrete Solution'!W116</f>
        <v>0</v>
      </c>
      <c r="X116" s="313">
        <f>'Discrete Solution'!X116</f>
        <v>5.4397887313423193E-3</v>
      </c>
      <c r="Y116" s="313">
        <f>'Discrete Solution'!Y116</f>
        <v>5.4397887313423193E-3</v>
      </c>
      <c r="Z116" s="315">
        <f>'Discrete Solution'!Z116</f>
        <v>4.8845130489497089E-2</v>
      </c>
      <c r="AA116" s="226" t="str">
        <f t="shared" si="110"/>
        <v>Peatland Restoration</v>
      </c>
      <c r="AB116" s="313">
        <f>'Discrete Solution'!AB116</f>
        <v>0</v>
      </c>
      <c r="AC116" s="315">
        <f>'Discrete Solution'!AC116</f>
        <v>0</v>
      </c>
      <c r="AD116" s="313">
        <f>'Discrete Solution'!AD116</f>
        <v>5.4397887313423193E-3</v>
      </c>
      <c r="AE116" s="313">
        <f>'Discrete Solution'!AE116</f>
        <v>5.4397887313423193E-3</v>
      </c>
      <c r="AF116" s="315">
        <f>'Discrete Solution'!AF116</f>
        <v>8.687955668143707E-2</v>
      </c>
      <c r="AG116" s="226" t="str">
        <f t="shared" si="111"/>
        <v>Peatland Restoration</v>
      </c>
      <c r="AH116" s="313">
        <f>'Discrete Solution'!AH116</f>
        <v>0</v>
      </c>
      <c r="AI116" s="315">
        <f>'Discrete Solution'!AI116</f>
        <v>0</v>
      </c>
      <c r="AJ116" s="313">
        <f>'Discrete Solution'!AJ116</f>
        <v>5.4397887313423193E-3</v>
      </c>
      <c r="AK116" s="313">
        <f>'Discrete Solution'!AK116</f>
        <v>5.4397887313423193E-3</v>
      </c>
      <c r="AL116" s="315">
        <f>'Discrete Solution'!AL116</f>
        <v>3.6755287070708478E-2</v>
      </c>
      <c r="AM116" s="226" t="str">
        <f t="shared" si="112"/>
        <v>Peatland Restoration</v>
      </c>
      <c r="AN116" s="313">
        <f>'Discrete Solution'!AN116</f>
        <v>0</v>
      </c>
      <c r="AO116" s="315">
        <f>'Discrete Solution'!AO116</f>
        <v>0</v>
      </c>
      <c r="AP116" s="313">
        <f>'Discrete Solution'!AP116</f>
        <v>5.4397887313423193E-3</v>
      </c>
      <c r="AQ116" s="313">
        <f>'Discrete Solution'!AQ116</f>
        <v>5.4397887313423193E-3</v>
      </c>
      <c r="AR116" s="315">
        <f>'Discrete Solution'!AR116</f>
        <v>2.4160810770679449E-2</v>
      </c>
      <c r="AS116" s="176">
        <f t="shared" si="106"/>
        <v>0.19664078501232207</v>
      </c>
      <c r="AT116" s="226" t="str">
        <f t="shared" si="113"/>
        <v>Peatland Restoration</v>
      </c>
      <c r="AU116" s="313"/>
      <c r="AV116" s="315"/>
      <c r="AW116" s="313"/>
      <c r="AX116" s="313"/>
      <c r="AY116" s="315"/>
      <c r="AZ116" s="226" t="str">
        <f t="shared" si="114"/>
        <v>Peatland Restoration</v>
      </c>
      <c r="BA116" s="313"/>
      <c r="BB116" s="315"/>
      <c r="BC116" s="313"/>
      <c r="BD116" s="313"/>
      <c r="BE116" s="315"/>
      <c r="BF116" s="226" t="str">
        <f t="shared" si="115"/>
        <v>Peatland Restoration</v>
      </c>
      <c r="BG116" s="313"/>
      <c r="BH116" s="315"/>
      <c r="BI116" s="313"/>
      <c r="BJ116" s="313"/>
      <c r="BK116" s="315"/>
      <c r="BL116" s="226" t="str">
        <f t="shared" si="116"/>
        <v>Peatland Restoration</v>
      </c>
      <c r="BM116" s="313"/>
      <c r="BN116" s="315"/>
      <c r="BO116" s="313"/>
      <c r="BP116" s="313"/>
      <c r="BQ116" s="315"/>
      <c r="BR116" s="226" t="str">
        <f t="shared" si="117"/>
        <v>Peatland Restoration</v>
      </c>
      <c r="BS116" s="313"/>
      <c r="BT116" s="315"/>
      <c r="BU116" s="313"/>
      <c r="BV116" s="313"/>
      <c r="BW116" s="315"/>
      <c r="BX116" s="226" t="str">
        <f t="shared" si="118"/>
        <v>Peatland Restoration</v>
      </c>
      <c r="BY116" s="313"/>
      <c r="BZ116" s="315"/>
      <c r="CA116" s="313"/>
      <c r="CB116" s="313"/>
      <c r="CC116" s="315"/>
      <c r="CD116" s="226" t="str">
        <f t="shared" si="119"/>
        <v>Peatland Restoration</v>
      </c>
      <c r="CE116" s="313"/>
      <c r="CF116" s="315"/>
      <c r="CG116" s="313"/>
      <c r="CH116" s="313"/>
      <c r="CI116" s="315"/>
      <c r="CJ116" s="176">
        <f t="shared" si="103"/>
        <v>0</v>
      </c>
      <c r="CK116" s="226" t="str">
        <f t="shared" si="120"/>
        <v>Peatland Restoration</v>
      </c>
      <c r="CL116" s="313"/>
      <c r="CM116" s="315"/>
      <c r="CN116" s="313"/>
      <c r="CO116" s="313"/>
      <c r="CP116" s="315"/>
      <c r="CQ116" s="226" t="str">
        <f t="shared" si="121"/>
        <v>Peatland Restoration</v>
      </c>
      <c r="CR116" s="313"/>
      <c r="CS116" s="315"/>
      <c r="CT116" s="313"/>
      <c r="CU116" s="313"/>
      <c r="CV116" s="315"/>
      <c r="CW116" s="226" t="str">
        <f t="shared" si="122"/>
        <v>Peatland Restoration</v>
      </c>
      <c r="CX116" s="313"/>
      <c r="CY116" s="315"/>
      <c r="CZ116" s="313"/>
      <c r="DA116" s="313"/>
      <c r="DB116" s="315"/>
      <c r="DC116" s="226" t="str">
        <f t="shared" si="123"/>
        <v>Peatland Restoration</v>
      </c>
      <c r="DD116" s="313"/>
      <c r="DE116" s="315"/>
      <c r="DF116" s="313"/>
      <c r="DG116" s="313"/>
      <c r="DH116" s="315"/>
      <c r="DI116" s="226" t="str">
        <f t="shared" si="124"/>
        <v>Peatland Restoration</v>
      </c>
      <c r="DJ116" s="313"/>
      <c r="DK116" s="315"/>
      <c r="DL116" s="313"/>
      <c r="DM116" s="313"/>
      <c r="DN116" s="315"/>
      <c r="DO116" s="226" t="str">
        <f t="shared" si="125"/>
        <v>Peatland Restoration</v>
      </c>
      <c r="DP116" s="313"/>
      <c r="DQ116" s="315"/>
      <c r="DR116" s="313"/>
      <c r="DS116" s="313"/>
      <c r="DT116" s="315"/>
      <c r="DU116" s="226" t="str">
        <f t="shared" si="126"/>
        <v>Peatland Restoration</v>
      </c>
      <c r="DV116" s="313"/>
      <c r="DW116" s="315"/>
      <c r="DX116" s="313"/>
      <c r="DY116" s="313"/>
      <c r="DZ116" s="315"/>
      <c r="EA116" s="176">
        <f t="shared" si="104"/>
        <v>0</v>
      </c>
      <c r="EB116" s="226" t="str">
        <f t="shared" si="127"/>
        <v>Peatland Restoration</v>
      </c>
      <c r="EC116" s="313"/>
      <c r="ED116" s="315"/>
      <c r="EE116" s="313"/>
      <c r="EF116" s="313"/>
      <c r="EG116" s="315"/>
      <c r="EH116" s="226" t="str">
        <f t="shared" si="128"/>
        <v>Peatland Restoration</v>
      </c>
      <c r="EI116" s="313"/>
      <c r="EJ116" s="315"/>
      <c r="EK116" s="313"/>
      <c r="EL116" s="313"/>
      <c r="EM116" s="315"/>
      <c r="EN116" s="226" t="str">
        <f t="shared" si="129"/>
        <v>Peatland Restoration</v>
      </c>
      <c r="EO116" s="313"/>
      <c r="EP116" s="315"/>
      <c r="EQ116" s="313"/>
      <c r="ER116" s="313"/>
      <c r="ES116" s="315"/>
      <c r="ET116" s="226" t="str">
        <f t="shared" si="130"/>
        <v>Peatland Restoration</v>
      </c>
      <c r="EU116" s="313"/>
      <c r="EV116" s="315"/>
      <c r="EW116" s="313"/>
      <c r="EX116" s="313"/>
      <c r="EY116" s="315"/>
      <c r="EZ116" s="226" t="str">
        <f t="shared" si="131"/>
        <v>Peatland Restoration</v>
      </c>
      <c r="FA116" s="313"/>
      <c r="FB116" s="315"/>
      <c r="FC116" s="313"/>
      <c r="FD116" s="313"/>
      <c r="FE116" s="315"/>
      <c r="FF116" s="226" t="str">
        <f t="shared" si="132"/>
        <v>Peatland Restoration</v>
      </c>
      <c r="FG116" s="313"/>
      <c r="FH116" s="315"/>
      <c r="FI116" s="313"/>
      <c r="FJ116" s="313"/>
      <c r="FK116" s="315"/>
      <c r="FL116" s="226" t="str">
        <f t="shared" si="133"/>
        <v>Peatland Restoration</v>
      </c>
      <c r="FM116" s="313"/>
      <c r="FN116" s="315"/>
      <c r="FO116" s="313"/>
      <c r="FP116" s="313"/>
      <c r="FQ116" s="315"/>
      <c r="FR116" s="176">
        <f t="shared" si="105"/>
        <v>0</v>
      </c>
      <c r="FS116" s="34"/>
      <c r="FT116" s="34"/>
      <c r="FU116" s="34"/>
      <c r="FV116" s="33"/>
      <c r="FW116" s="37"/>
    </row>
    <row r="117" spans="1:179" ht="12.6" customHeight="1">
      <c r="A117" s="324"/>
      <c r="B117" s="195" t="s">
        <v>551</v>
      </c>
      <c r="C117" s="226" t="str">
        <f t="shared" si="102"/>
        <v>Mangrove Restoration</v>
      </c>
      <c r="D117" s="313"/>
      <c r="E117" s="54"/>
      <c r="F117" s="313"/>
      <c r="G117" s="55"/>
      <c r="H117" s="56"/>
      <c r="I117" s="226" t="str">
        <f t="shared" si="107"/>
        <v>Mangrove Restoration</v>
      </c>
      <c r="J117" s="313"/>
      <c r="K117" s="54"/>
      <c r="L117" s="313"/>
      <c r="M117" s="55"/>
      <c r="N117" s="56"/>
      <c r="O117" s="226" t="str">
        <f t="shared" si="108"/>
        <v>Mangrove Restoration</v>
      </c>
      <c r="P117" s="313"/>
      <c r="Q117" s="54"/>
      <c r="R117" s="313"/>
      <c r="S117" s="55"/>
      <c r="T117" s="56"/>
      <c r="U117" s="226" t="str">
        <f t="shared" si="109"/>
        <v>Mangrove Restoration</v>
      </c>
      <c r="V117" s="313"/>
      <c r="W117" s="315"/>
      <c r="X117" s="313"/>
      <c r="Y117" s="313"/>
      <c r="Z117" s="315"/>
      <c r="AA117" s="226" t="str">
        <f t="shared" si="110"/>
        <v>Mangrove Restoration</v>
      </c>
      <c r="AB117" s="313"/>
      <c r="AC117" s="315"/>
      <c r="AD117" s="313"/>
      <c r="AE117" s="313"/>
      <c r="AF117" s="315"/>
      <c r="AG117" s="226" t="str">
        <f t="shared" si="111"/>
        <v>Mangrove Restoration</v>
      </c>
      <c r="AH117" s="313"/>
      <c r="AI117" s="315"/>
      <c r="AJ117" s="313"/>
      <c r="AK117" s="313"/>
      <c r="AL117" s="315"/>
      <c r="AM117" s="226" t="str">
        <f t="shared" si="112"/>
        <v>Mangrove Restoration</v>
      </c>
      <c r="AN117" s="313"/>
      <c r="AO117" s="315"/>
      <c r="AP117" s="313"/>
      <c r="AQ117" s="313"/>
      <c r="AR117" s="315"/>
      <c r="AS117" s="176">
        <f t="shared" si="106"/>
        <v>0</v>
      </c>
      <c r="AT117" s="226" t="str">
        <f t="shared" si="113"/>
        <v>Mangrove Restoration</v>
      </c>
      <c r="AU117" s="313"/>
      <c r="AV117" s="315"/>
      <c r="AW117" s="313"/>
      <c r="AX117" s="313"/>
      <c r="AY117" s="315"/>
      <c r="AZ117" s="226" t="str">
        <f t="shared" si="114"/>
        <v>Mangrove Restoration</v>
      </c>
      <c r="BA117" s="313"/>
      <c r="BB117" s="315"/>
      <c r="BC117" s="313"/>
      <c r="BD117" s="313"/>
      <c r="BE117" s="315"/>
      <c r="BF117" s="226" t="str">
        <f t="shared" si="115"/>
        <v>Mangrove Restoration</v>
      </c>
      <c r="BG117" s="313"/>
      <c r="BH117" s="315"/>
      <c r="BI117" s="313"/>
      <c r="BJ117" s="313"/>
      <c r="BK117" s="315"/>
      <c r="BL117" s="226" t="str">
        <f t="shared" si="116"/>
        <v>Mangrove Restoration</v>
      </c>
      <c r="BM117" s="313"/>
      <c r="BN117" s="315"/>
      <c r="BO117" s="313"/>
      <c r="BP117" s="313"/>
      <c r="BQ117" s="315"/>
      <c r="BR117" s="226" t="str">
        <f t="shared" si="117"/>
        <v>Mangrove Restoration</v>
      </c>
      <c r="BS117" s="313"/>
      <c r="BT117" s="315"/>
      <c r="BU117" s="313"/>
      <c r="BV117" s="313"/>
      <c r="BW117" s="315"/>
      <c r="BX117" s="226" t="str">
        <f t="shared" si="118"/>
        <v>Mangrove Restoration</v>
      </c>
      <c r="BY117" s="313"/>
      <c r="BZ117" s="315"/>
      <c r="CA117" s="313"/>
      <c r="CB117" s="313"/>
      <c r="CC117" s="315"/>
      <c r="CD117" s="226" t="str">
        <f t="shared" si="119"/>
        <v>Mangrove Restoration</v>
      </c>
      <c r="CE117" s="313"/>
      <c r="CF117" s="315"/>
      <c r="CG117" s="313"/>
      <c r="CH117" s="313"/>
      <c r="CI117" s="315"/>
      <c r="CJ117" s="176">
        <f t="shared" si="103"/>
        <v>0</v>
      </c>
      <c r="CK117" s="226" t="str">
        <f t="shared" si="120"/>
        <v>Mangrove Restoration</v>
      </c>
      <c r="CL117" s="313"/>
      <c r="CM117" s="315"/>
      <c r="CN117" s="313"/>
      <c r="CO117" s="313"/>
      <c r="CP117" s="315"/>
      <c r="CQ117" s="226" t="str">
        <f t="shared" si="121"/>
        <v>Mangrove Restoration</v>
      </c>
      <c r="CR117" s="313"/>
      <c r="CS117" s="315"/>
      <c r="CT117" s="313"/>
      <c r="CU117" s="313"/>
      <c r="CV117" s="315"/>
      <c r="CW117" s="226" t="str">
        <f t="shared" si="122"/>
        <v>Mangrove Restoration</v>
      </c>
      <c r="CX117" s="313"/>
      <c r="CY117" s="315"/>
      <c r="CZ117" s="313"/>
      <c r="DA117" s="313"/>
      <c r="DB117" s="315"/>
      <c r="DC117" s="226" t="str">
        <f t="shared" si="123"/>
        <v>Mangrove Restoration</v>
      </c>
      <c r="DD117" s="313"/>
      <c r="DE117" s="315"/>
      <c r="DF117" s="313"/>
      <c r="DG117" s="313"/>
      <c r="DH117" s="315"/>
      <c r="DI117" s="226" t="str">
        <f t="shared" si="124"/>
        <v>Mangrove Restoration</v>
      </c>
      <c r="DJ117" s="313"/>
      <c r="DK117" s="315"/>
      <c r="DL117" s="313"/>
      <c r="DM117" s="313"/>
      <c r="DN117" s="315"/>
      <c r="DO117" s="226" t="str">
        <f t="shared" si="125"/>
        <v>Mangrove Restoration</v>
      </c>
      <c r="DP117" s="313"/>
      <c r="DQ117" s="315"/>
      <c r="DR117" s="313"/>
      <c r="DS117" s="313"/>
      <c r="DT117" s="315"/>
      <c r="DU117" s="226" t="str">
        <f t="shared" si="126"/>
        <v>Mangrove Restoration</v>
      </c>
      <c r="DV117" s="313"/>
      <c r="DW117" s="315"/>
      <c r="DX117" s="313"/>
      <c r="DY117" s="313"/>
      <c r="DZ117" s="315"/>
      <c r="EA117" s="176">
        <f t="shared" si="104"/>
        <v>0</v>
      </c>
      <c r="EB117" s="226" t="str">
        <f t="shared" si="127"/>
        <v>Mangrove Restoration</v>
      </c>
      <c r="EC117" s="313"/>
      <c r="ED117" s="315"/>
      <c r="EE117" s="313"/>
      <c r="EF117" s="313"/>
      <c r="EG117" s="315"/>
      <c r="EH117" s="226" t="str">
        <f t="shared" si="128"/>
        <v>Mangrove Restoration</v>
      </c>
      <c r="EI117" s="313"/>
      <c r="EJ117" s="315"/>
      <c r="EK117" s="313"/>
      <c r="EL117" s="313"/>
      <c r="EM117" s="315"/>
      <c r="EN117" s="226" t="str">
        <f t="shared" si="129"/>
        <v>Mangrove Restoration</v>
      </c>
      <c r="EO117" s="313"/>
      <c r="EP117" s="315"/>
      <c r="EQ117" s="313"/>
      <c r="ER117" s="313"/>
      <c r="ES117" s="315"/>
      <c r="ET117" s="226" t="str">
        <f t="shared" si="130"/>
        <v>Mangrove Restoration</v>
      </c>
      <c r="EU117" s="313"/>
      <c r="EV117" s="315"/>
      <c r="EW117" s="313"/>
      <c r="EX117" s="313"/>
      <c r="EY117" s="315"/>
      <c r="EZ117" s="226" t="str">
        <f t="shared" si="131"/>
        <v>Mangrove Restoration</v>
      </c>
      <c r="FA117" s="313"/>
      <c r="FB117" s="315"/>
      <c r="FC117" s="313"/>
      <c r="FD117" s="313"/>
      <c r="FE117" s="315"/>
      <c r="FF117" s="226" t="str">
        <f t="shared" si="132"/>
        <v>Mangrove Restoration</v>
      </c>
      <c r="FG117" s="313"/>
      <c r="FH117" s="315"/>
      <c r="FI117" s="313"/>
      <c r="FJ117" s="313"/>
      <c r="FK117" s="315"/>
      <c r="FL117" s="226" t="str">
        <f t="shared" si="133"/>
        <v>Mangrove Restoration</v>
      </c>
      <c r="FM117" s="313"/>
      <c r="FN117" s="315"/>
      <c r="FO117" s="313"/>
      <c r="FP117" s="313"/>
      <c r="FQ117" s="315"/>
      <c r="FR117" s="176">
        <f t="shared" si="105"/>
        <v>0</v>
      </c>
      <c r="FS117" s="34"/>
      <c r="FT117" s="34"/>
      <c r="FU117" s="34"/>
      <c r="FV117" s="33"/>
      <c r="FW117" s="37"/>
    </row>
    <row r="118" spans="1:179" ht="12.6" customHeight="1">
      <c r="A118" s="324"/>
      <c r="B118" s="195" t="s">
        <v>91</v>
      </c>
      <c r="C118" s="226" t="str">
        <f t="shared" si="102"/>
        <v>Tropical Forest Restoration</v>
      </c>
      <c r="D118" s="313"/>
      <c r="E118" s="54"/>
      <c r="F118" s="313"/>
      <c r="G118" s="55"/>
      <c r="H118" s="56"/>
      <c r="I118" s="226" t="str">
        <f t="shared" si="107"/>
        <v>Tropical Forest Restoration</v>
      </c>
      <c r="J118" s="313"/>
      <c r="K118" s="54"/>
      <c r="L118" s="313"/>
      <c r="M118" s="55"/>
      <c r="N118" s="56"/>
      <c r="O118" s="226" t="str">
        <f t="shared" si="108"/>
        <v>Tropical Forest Restoration</v>
      </c>
      <c r="P118" s="313"/>
      <c r="Q118" s="54"/>
      <c r="R118" s="313"/>
      <c r="S118" s="55"/>
      <c r="T118" s="56"/>
      <c r="U118" s="226" t="str">
        <f t="shared" si="109"/>
        <v>Tropical Forest Restoration</v>
      </c>
      <c r="V118" s="313">
        <f>'Discrete Solution'!V118</f>
        <v>0</v>
      </c>
      <c r="W118" s="315">
        <f>'Discrete Solution'!W118</f>
        <v>0</v>
      </c>
      <c r="X118" s="313">
        <f>'Discrete Solution'!X118</f>
        <v>0.99456021126865768</v>
      </c>
      <c r="Y118" s="313">
        <f>'Discrete Solution'!Y118</f>
        <v>0.99456021126865768</v>
      </c>
      <c r="Z118" s="315">
        <f>'Discrete Solution'!Z118</f>
        <v>8.9303878695105041</v>
      </c>
      <c r="AA118" s="226" t="str">
        <f t="shared" si="110"/>
        <v>Tropical Forest Restoration</v>
      </c>
      <c r="AB118" s="313">
        <f>'Discrete Solution'!AB118</f>
        <v>0</v>
      </c>
      <c r="AC118" s="315">
        <f>'Discrete Solution'!AC118</f>
        <v>0</v>
      </c>
      <c r="AD118" s="313">
        <f>'Discrete Solution'!AD118</f>
        <v>0.99456021126865768</v>
      </c>
      <c r="AE118" s="313">
        <f>'Discrete Solution'!AE118</f>
        <v>0.99456021126865768</v>
      </c>
      <c r="AF118" s="315">
        <f>'Discrete Solution'!AF118</f>
        <v>15.884247443318566</v>
      </c>
      <c r="AG118" s="226" t="str">
        <f t="shared" si="111"/>
        <v>Tropical Forest Restoration</v>
      </c>
      <c r="AH118" s="313">
        <f>'Discrete Solution'!AH118</f>
        <v>0</v>
      </c>
      <c r="AI118" s="315">
        <f>'Discrete Solution'!AI118</f>
        <v>0</v>
      </c>
      <c r="AJ118" s="313">
        <f>'Discrete Solution'!AJ118</f>
        <v>0.99456021126865768</v>
      </c>
      <c r="AK118" s="313">
        <f>'Discrete Solution'!AK118</f>
        <v>0.99456021126865768</v>
      </c>
      <c r="AL118" s="315">
        <f>'Discrete Solution'!AL118</f>
        <v>6.7199937129292904</v>
      </c>
      <c r="AM118" s="226" t="str">
        <f t="shared" si="112"/>
        <v>Tropical Forest Restoration</v>
      </c>
      <c r="AN118" s="313">
        <f>'Discrete Solution'!AN118</f>
        <v>0</v>
      </c>
      <c r="AO118" s="315">
        <f>'Discrete Solution'!AO118</f>
        <v>0</v>
      </c>
      <c r="AP118" s="313">
        <f>'Discrete Solution'!AP118</f>
        <v>0.99456021126865768</v>
      </c>
      <c r="AQ118" s="313">
        <f>'Discrete Solution'!AQ118</f>
        <v>0.99456021126865768</v>
      </c>
      <c r="AR118" s="315">
        <f>'Discrete Solution'!AR118</f>
        <v>4.4173371892293209</v>
      </c>
      <c r="AS118" s="176">
        <f t="shared" si="106"/>
        <v>35.951966214987678</v>
      </c>
      <c r="AT118" s="226" t="str">
        <f t="shared" si="113"/>
        <v>Tropical Forest Restoration</v>
      </c>
      <c r="AU118" s="313"/>
      <c r="AV118" s="315"/>
      <c r="AW118" s="313"/>
      <c r="AX118" s="313"/>
      <c r="AY118" s="315"/>
      <c r="AZ118" s="226" t="str">
        <f t="shared" si="114"/>
        <v>Tropical Forest Restoration</v>
      </c>
      <c r="BA118" s="313"/>
      <c r="BB118" s="315"/>
      <c r="BC118" s="313"/>
      <c r="BD118" s="313"/>
      <c r="BE118" s="315"/>
      <c r="BF118" s="226" t="str">
        <f t="shared" si="115"/>
        <v>Tropical Forest Restoration</v>
      </c>
      <c r="BG118" s="313"/>
      <c r="BH118" s="315"/>
      <c r="BI118" s="313"/>
      <c r="BJ118" s="313"/>
      <c r="BK118" s="315"/>
      <c r="BL118" s="226" t="str">
        <f t="shared" si="116"/>
        <v>Tropical Forest Restoration</v>
      </c>
      <c r="BM118" s="313"/>
      <c r="BN118" s="315"/>
      <c r="BO118" s="313"/>
      <c r="BP118" s="313"/>
      <c r="BQ118" s="315"/>
      <c r="BR118" s="226" t="str">
        <f t="shared" si="117"/>
        <v>Tropical Forest Restoration</v>
      </c>
      <c r="BS118" s="313"/>
      <c r="BT118" s="315"/>
      <c r="BU118" s="313"/>
      <c r="BV118" s="313"/>
      <c r="BW118" s="315"/>
      <c r="BX118" s="226" t="str">
        <f t="shared" si="118"/>
        <v>Tropical Forest Restoration</v>
      </c>
      <c r="BY118" s="313"/>
      <c r="BZ118" s="315"/>
      <c r="CA118" s="313"/>
      <c r="CB118" s="313"/>
      <c r="CC118" s="315"/>
      <c r="CD118" s="226" t="str">
        <f t="shared" si="119"/>
        <v>Tropical Forest Restoration</v>
      </c>
      <c r="CE118" s="313"/>
      <c r="CF118" s="315"/>
      <c r="CG118" s="313"/>
      <c r="CH118" s="313"/>
      <c r="CI118" s="315"/>
      <c r="CJ118" s="176">
        <f t="shared" si="103"/>
        <v>0</v>
      </c>
      <c r="CK118" s="226" t="str">
        <f t="shared" si="120"/>
        <v>Tropical Forest Restoration</v>
      </c>
      <c r="CL118" s="313"/>
      <c r="CM118" s="315"/>
      <c r="CN118" s="313"/>
      <c r="CO118" s="313"/>
      <c r="CP118" s="315"/>
      <c r="CQ118" s="226" t="str">
        <f t="shared" si="121"/>
        <v>Tropical Forest Restoration</v>
      </c>
      <c r="CR118" s="313"/>
      <c r="CS118" s="315"/>
      <c r="CT118" s="313"/>
      <c r="CU118" s="313"/>
      <c r="CV118" s="315"/>
      <c r="CW118" s="226" t="str">
        <f t="shared" si="122"/>
        <v>Tropical Forest Restoration</v>
      </c>
      <c r="CX118" s="313"/>
      <c r="CY118" s="315"/>
      <c r="CZ118" s="313"/>
      <c r="DA118" s="313"/>
      <c r="DB118" s="315"/>
      <c r="DC118" s="226" t="str">
        <f t="shared" si="123"/>
        <v>Tropical Forest Restoration</v>
      </c>
      <c r="DD118" s="313"/>
      <c r="DE118" s="315"/>
      <c r="DF118" s="313"/>
      <c r="DG118" s="313"/>
      <c r="DH118" s="315"/>
      <c r="DI118" s="226" t="str">
        <f t="shared" si="124"/>
        <v>Tropical Forest Restoration</v>
      </c>
      <c r="DJ118" s="313"/>
      <c r="DK118" s="315"/>
      <c r="DL118" s="313"/>
      <c r="DM118" s="313"/>
      <c r="DN118" s="315"/>
      <c r="DO118" s="226" t="str">
        <f t="shared" si="125"/>
        <v>Tropical Forest Restoration</v>
      </c>
      <c r="DP118" s="313"/>
      <c r="DQ118" s="315"/>
      <c r="DR118" s="313"/>
      <c r="DS118" s="313"/>
      <c r="DT118" s="315"/>
      <c r="DU118" s="226" t="str">
        <f t="shared" si="126"/>
        <v>Tropical Forest Restoration</v>
      </c>
      <c r="DV118" s="313"/>
      <c r="DW118" s="315"/>
      <c r="DX118" s="313"/>
      <c r="DY118" s="313"/>
      <c r="DZ118" s="315"/>
      <c r="EA118" s="176">
        <f t="shared" si="104"/>
        <v>0</v>
      </c>
      <c r="EB118" s="226" t="str">
        <f t="shared" si="127"/>
        <v>Tropical Forest Restoration</v>
      </c>
      <c r="EC118" s="313"/>
      <c r="ED118" s="315"/>
      <c r="EE118" s="313"/>
      <c r="EF118" s="313"/>
      <c r="EG118" s="315"/>
      <c r="EH118" s="226" t="str">
        <f t="shared" si="128"/>
        <v>Tropical Forest Restoration</v>
      </c>
      <c r="EI118" s="313"/>
      <c r="EJ118" s="315"/>
      <c r="EK118" s="313"/>
      <c r="EL118" s="313"/>
      <c r="EM118" s="315"/>
      <c r="EN118" s="226" t="str">
        <f t="shared" si="129"/>
        <v>Tropical Forest Restoration</v>
      </c>
      <c r="EO118" s="313"/>
      <c r="EP118" s="315"/>
      <c r="EQ118" s="313"/>
      <c r="ER118" s="313"/>
      <c r="ES118" s="315"/>
      <c r="ET118" s="226" t="str">
        <f t="shared" si="130"/>
        <v>Tropical Forest Restoration</v>
      </c>
      <c r="EU118" s="313"/>
      <c r="EV118" s="315"/>
      <c r="EW118" s="313"/>
      <c r="EX118" s="313"/>
      <c r="EY118" s="315"/>
      <c r="EZ118" s="226" t="str">
        <f t="shared" si="131"/>
        <v>Tropical Forest Restoration</v>
      </c>
      <c r="FA118" s="313"/>
      <c r="FB118" s="315"/>
      <c r="FC118" s="313"/>
      <c r="FD118" s="313"/>
      <c r="FE118" s="315"/>
      <c r="FF118" s="226" t="str">
        <f t="shared" si="132"/>
        <v>Tropical Forest Restoration</v>
      </c>
      <c r="FG118" s="313"/>
      <c r="FH118" s="315"/>
      <c r="FI118" s="313"/>
      <c r="FJ118" s="313"/>
      <c r="FK118" s="315"/>
      <c r="FL118" s="226" t="str">
        <f t="shared" si="133"/>
        <v>Tropical Forest Restoration</v>
      </c>
      <c r="FM118" s="313"/>
      <c r="FN118" s="315"/>
      <c r="FO118" s="313"/>
      <c r="FP118" s="313"/>
      <c r="FQ118" s="315"/>
      <c r="FR118" s="176">
        <f t="shared" si="105"/>
        <v>0</v>
      </c>
      <c r="FS118" s="32"/>
      <c r="FT118" s="34"/>
      <c r="FU118" s="34"/>
      <c r="FV118" s="38"/>
      <c r="FW118" s="37"/>
    </row>
    <row r="119" spans="1:179" ht="12.6" customHeight="1">
      <c r="A119" s="324"/>
      <c r="B119" s="195" t="s">
        <v>92</v>
      </c>
      <c r="C119" s="226" t="str">
        <f t="shared" si="102"/>
        <v>Temperate Forest Restoration</v>
      </c>
      <c r="D119" s="291"/>
      <c r="E119" s="54"/>
      <c r="F119" s="54"/>
      <c r="G119" s="54"/>
      <c r="H119" s="56"/>
      <c r="I119" s="226" t="str">
        <f t="shared" si="107"/>
        <v>Temperate Forest Restoration</v>
      </c>
      <c r="J119" s="291"/>
      <c r="K119" s="54"/>
      <c r="L119" s="54"/>
      <c r="M119" s="54"/>
      <c r="N119" s="56"/>
      <c r="O119" s="226" t="str">
        <f t="shared" si="108"/>
        <v>Temperate Forest Restoration</v>
      </c>
      <c r="P119" s="291"/>
      <c r="Q119" s="54"/>
      <c r="R119" s="54"/>
      <c r="S119" s="54"/>
      <c r="T119" s="56"/>
      <c r="U119" s="226" t="str">
        <f t="shared" si="109"/>
        <v>Temperate Forest Restoration</v>
      </c>
      <c r="V119" s="313"/>
      <c r="W119" s="315"/>
      <c r="X119" s="313"/>
      <c r="Y119" s="313"/>
      <c r="Z119" s="315"/>
      <c r="AA119" s="226" t="str">
        <f t="shared" si="110"/>
        <v>Temperate Forest Restoration</v>
      </c>
      <c r="AB119" s="313"/>
      <c r="AC119" s="315"/>
      <c r="AD119" s="313"/>
      <c r="AE119" s="313"/>
      <c r="AF119" s="315"/>
      <c r="AG119" s="226" t="str">
        <f t="shared" si="111"/>
        <v>Temperate Forest Restoration</v>
      </c>
      <c r="AH119" s="313"/>
      <c r="AI119" s="315"/>
      <c r="AJ119" s="313"/>
      <c r="AK119" s="313"/>
      <c r="AL119" s="315"/>
      <c r="AM119" s="226" t="str">
        <f t="shared" si="112"/>
        <v>Temperate Forest Restoration</v>
      </c>
      <c r="AN119" s="313"/>
      <c r="AO119" s="315"/>
      <c r="AP119" s="313"/>
      <c r="AQ119" s="313"/>
      <c r="AR119" s="315"/>
      <c r="AS119" s="176">
        <f t="shared" si="106"/>
        <v>0</v>
      </c>
      <c r="AT119" s="226" t="str">
        <f t="shared" si="113"/>
        <v>Temperate Forest Restoration</v>
      </c>
      <c r="AU119" s="313"/>
      <c r="AV119" s="315"/>
      <c r="AW119" s="313"/>
      <c r="AX119" s="313"/>
      <c r="AY119" s="315"/>
      <c r="AZ119" s="226" t="str">
        <f t="shared" si="114"/>
        <v>Temperate Forest Restoration</v>
      </c>
      <c r="BA119" s="313"/>
      <c r="BB119" s="315"/>
      <c r="BC119" s="313"/>
      <c r="BD119" s="313"/>
      <c r="BE119" s="315"/>
      <c r="BF119" s="226" t="str">
        <f t="shared" si="115"/>
        <v>Temperate Forest Restoration</v>
      </c>
      <c r="BG119" s="313"/>
      <c r="BH119" s="315"/>
      <c r="BI119" s="313"/>
      <c r="BJ119" s="313"/>
      <c r="BK119" s="315"/>
      <c r="BL119" s="226" t="str">
        <f t="shared" si="116"/>
        <v>Temperate Forest Restoration</v>
      </c>
      <c r="BM119" s="313"/>
      <c r="BN119" s="315"/>
      <c r="BO119" s="313"/>
      <c r="BP119" s="313"/>
      <c r="BQ119" s="315"/>
      <c r="BR119" s="226" t="str">
        <f t="shared" si="117"/>
        <v>Temperate Forest Restoration</v>
      </c>
      <c r="BS119" s="313"/>
      <c r="BT119" s="315"/>
      <c r="BU119" s="313"/>
      <c r="BV119" s="313"/>
      <c r="BW119" s="315"/>
      <c r="BX119" s="226" t="str">
        <f t="shared" si="118"/>
        <v>Temperate Forest Restoration</v>
      </c>
      <c r="BY119" s="313"/>
      <c r="BZ119" s="315"/>
      <c r="CA119" s="313"/>
      <c r="CB119" s="313"/>
      <c r="CC119" s="315"/>
      <c r="CD119" s="226" t="str">
        <f t="shared" si="119"/>
        <v>Temperate Forest Restoration</v>
      </c>
      <c r="CE119" s="313"/>
      <c r="CF119" s="315"/>
      <c r="CG119" s="313"/>
      <c r="CH119" s="313"/>
      <c r="CI119" s="315"/>
      <c r="CJ119" s="176">
        <f t="shared" si="103"/>
        <v>0</v>
      </c>
      <c r="CK119" s="226" t="str">
        <f t="shared" si="120"/>
        <v>Temperate Forest Restoration</v>
      </c>
      <c r="CL119" s="313"/>
      <c r="CM119" s="315"/>
      <c r="CN119" s="313"/>
      <c r="CO119" s="313"/>
      <c r="CP119" s="315"/>
      <c r="CQ119" s="226" t="str">
        <f t="shared" si="121"/>
        <v>Temperate Forest Restoration</v>
      </c>
      <c r="CR119" s="313"/>
      <c r="CS119" s="315"/>
      <c r="CT119" s="313"/>
      <c r="CU119" s="313"/>
      <c r="CV119" s="315"/>
      <c r="CW119" s="226" t="str">
        <f t="shared" si="122"/>
        <v>Temperate Forest Restoration</v>
      </c>
      <c r="CX119" s="313"/>
      <c r="CY119" s="315"/>
      <c r="CZ119" s="313"/>
      <c r="DA119" s="313"/>
      <c r="DB119" s="315"/>
      <c r="DC119" s="226" t="str">
        <f t="shared" si="123"/>
        <v>Temperate Forest Restoration</v>
      </c>
      <c r="DD119" s="313"/>
      <c r="DE119" s="315"/>
      <c r="DF119" s="313"/>
      <c r="DG119" s="313"/>
      <c r="DH119" s="315"/>
      <c r="DI119" s="226" t="str">
        <f t="shared" si="124"/>
        <v>Temperate Forest Restoration</v>
      </c>
      <c r="DJ119" s="313"/>
      <c r="DK119" s="315"/>
      <c r="DL119" s="313"/>
      <c r="DM119" s="313"/>
      <c r="DN119" s="315"/>
      <c r="DO119" s="226" t="str">
        <f t="shared" si="125"/>
        <v>Temperate Forest Restoration</v>
      </c>
      <c r="DP119" s="313"/>
      <c r="DQ119" s="315"/>
      <c r="DR119" s="313"/>
      <c r="DS119" s="313"/>
      <c r="DT119" s="315"/>
      <c r="DU119" s="226" t="str">
        <f t="shared" si="126"/>
        <v>Temperate Forest Restoration</v>
      </c>
      <c r="DV119" s="313"/>
      <c r="DW119" s="315"/>
      <c r="DX119" s="313"/>
      <c r="DY119" s="313"/>
      <c r="DZ119" s="315"/>
      <c r="EA119" s="176">
        <f t="shared" si="104"/>
        <v>0</v>
      </c>
      <c r="EB119" s="226" t="str">
        <f t="shared" si="127"/>
        <v>Temperate Forest Restoration</v>
      </c>
      <c r="EC119" s="313"/>
      <c r="ED119" s="315"/>
      <c r="EE119" s="313"/>
      <c r="EF119" s="313"/>
      <c r="EG119" s="315"/>
      <c r="EH119" s="226" t="str">
        <f t="shared" si="128"/>
        <v>Temperate Forest Restoration</v>
      </c>
      <c r="EI119" s="313"/>
      <c r="EJ119" s="315"/>
      <c r="EK119" s="313"/>
      <c r="EL119" s="313"/>
      <c r="EM119" s="315"/>
      <c r="EN119" s="226" t="str">
        <f t="shared" si="129"/>
        <v>Temperate Forest Restoration</v>
      </c>
      <c r="EO119" s="313"/>
      <c r="EP119" s="315"/>
      <c r="EQ119" s="313"/>
      <c r="ER119" s="313"/>
      <c r="ES119" s="315"/>
      <c r="ET119" s="226" t="str">
        <f t="shared" si="130"/>
        <v>Temperate Forest Restoration</v>
      </c>
      <c r="EU119" s="313"/>
      <c r="EV119" s="315"/>
      <c r="EW119" s="313"/>
      <c r="EX119" s="313"/>
      <c r="EY119" s="315"/>
      <c r="EZ119" s="226" t="str">
        <f t="shared" si="131"/>
        <v>Temperate Forest Restoration</v>
      </c>
      <c r="FA119" s="313"/>
      <c r="FB119" s="315"/>
      <c r="FC119" s="313"/>
      <c r="FD119" s="313"/>
      <c r="FE119" s="315"/>
      <c r="FF119" s="226" t="str">
        <f t="shared" si="132"/>
        <v>Temperate Forest Restoration</v>
      </c>
      <c r="FG119" s="313"/>
      <c r="FH119" s="315"/>
      <c r="FI119" s="313"/>
      <c r="FJ119" s="313"/>
      <c r="FK119" s="315"/>
      <c r="FL119" s="226" t="str">
        <f t="shared" si="133"/>
        <v>Temperate Forest Restoration</v>
      </c>
      <c r="FM119" s="313"/>
      <c r="FN119" s="315"/>
      <c r="FO119" s="313"/>
      <c r="FP119" s="313"/>
      <c r="FQ119" s="315"/>
      <c r="FR119" s="176">
        <f t="shared" si="105"/>
        <v>0</v>
      </c>
      <c r="FS119" s="32"/>
      <c r="FT119" s="34"/>
      <c r="FU119" s="34"/>
      <c r="FV119" s="38"/>
      <c r="FW119" s="37"/>
    </row>
    <row r="120" spans="1:179" ht="12.6" customHeight="1">
      <c r="A120" s="324"/>
      <c r="B120" s="195" t="s">
        <v>93</v>
      </c>
      <c r="C120" s="226" t="str">
        <f t="shared" si="102"/>
        <v>Afforestation</v>
      </c>
      <c r="D120" s="291"/>
      <c r="E120" s="54"/>
      <c r="F120" s="314"/>
      <c r="G120" s="54"/>
      <c r="H120" s="56"/>
      <c r="I120" s="226" t="str">
        <f t="shared" si="107"/>
        <v>Afforestation</v>
      </c>
      <c r="J120" s="291"/>
      <c r="K120" s="54"/>
      <c r="L120" s="314"/>
      <c r="M120" s="54"/>
      <c r="N120" s="56"/>
      <c r="O120" s="226" t="str">
        <f t="shared" si="108"/>
        <v>Afforestation</v>
      </c>
      <c r="P120" s="291"/>
      <c r="Q120" s="54"/>
      <c r="R120" s="314"/>
      <c r="S120" s="54"/>
      <c r="T120" s="56"/>
      <c r="U120" s="226" t="str">
        <f t="shared" si="109"/>
        <v>Afforestation</v>
      </c>
      <c r="V120" s="313"/>
      <c r="W120" s="315"/>
      <c r="X120" s="313"/>
      <c r="Y120" s="313"/>
      <c r="Z120" s="315"/>
      <c r="AA120" s="226" t="str">
        <f t="shared" si="110"/>
        <v>Afforestation</v>
      </c>
      <c r="AB120" s="313"/>
      <c r="AC120" s="315"/>
      <c r="AD120" s="313"/>
      <c r="AE120" s="313"/>
      <c r="AF120" s="315"/>
      <c r="AG120" s="226" t="str">
        <f t="shared" si="111"/>
        <v>Afforestation</v>
      </c>
      <c r="AH120" s="313"/>
      <c r="AI120" s="315"/>
      <c r="AJ120" s="313"/>
      <c r="AK120" s="313"/>
      <c r="AL120" s="315"/>
      <c r="AM120" s="226" t="str">
        <f t="shared" si="112"/>
        <v>Afforestation</v>
      </c>
      <c r="AN120" s="313"/>
      <c r="AO120" s="315"/>
      <c r="AP120" s="313"/>
      <c r="AQ120" s="313"/>
      <c r="AR120" s="315"/>
      <c r="AS120" s="176">
        <f t="shared" si="106"/>
        <v>0</v>
      </c>
      <c r="AT120" s="226" t="str">
        <f t="shared" si="113"/>
        <v>Afforestation</v>
      </c>
      <c r="AU120" s="313"/>
      <c r="AV120" s="315"/>
      <c r="AW120" s="313"/>
      <c r="AX120" s="313"/>
      <c r="AY120" s="315"/>
      <c r="AZ120" s="226" t="str">
        <f t="shared" si="114"/>
        <v>Afforestation</v>
      </c>
      <c r="BA120" s="313"/>
      <c r="BB120" s="315"/>
      <c r="BC120" s="313"/>
      <c r="BD120" s="313"/>
      <c r="BE120" s="315"/>
      <c r="BF120" s="226" t="str">
        <f t="shared" si="115"/>
        <v>Afforestation</v>
      </c>
      <c r="BG120" s="313"/>
      <c r="BH120" s="315"/>
      <c r="BI120" s="313"/>
      <c r="BJ120" s="313"/>
      <c r="BK120" s="315"/>
      <c r="BL120" s="226" t="str">
        <f t="shared" si="116"/>
        <v>Afforestation</v>
      </c>
      <c r="BM120" s="313">
        <f>'Discrete Solution'!BM120</f>
        <v>0</v>
      </c>
      <c r="BN120" s="315">
        <f>'Discrete Solution'!BN120</f>
        <v>0</v>
      </c>
      <c r="BO120" s="313">
        <f>'Discrete Solution'!BO120</f>
        <v>0.4</v>
      </c>
      <c r="BP120" s="313">
        <f>'Discrete Solution'!BP120</f>
        <v>0.4</v>
      </c>
      <c r="BQ120" s="315">
        <f>'Discrete Solution'!BQ120</f>
        <v>8.3989396000000021</v>
      </c>
      <c r="BR120" s="226" t="str">
        <f t="shared" si="117"/>
        <v>Afforestation</v>
      </c>
      <c r="BS120" s="313">
        <f>'Discrete Solution'!BS120</f>
        <v>0</v>
      </c>
      <c r="BT120" s="315">
        <f>'Discrete Solution'!BT120</f>
        <v>0</v>
      </c>
      <c r="BU120" s="313">
        <f>'Discrete Solution'!BU120</f>
        <v>0.4</v>
      </c>
      <c r="BV120" s="313">
        <f>'Discrete Solution'!BV120</f>
        <v>0.4</v>
      </c>
      <c r="BW120" s="315">
        <f>'Discrete Solution'!BW120</f>
        <v>53.865214399999992</v>
      </c>
      <c r="BX120" s="226" t="str">
        <f t="shared" si="118"/>
        <v>Afforestation</v>
      </c>
      <c r="BY120" s="313">
        <f>'Discrete Solution'!BY120</f>
        <v>0</v>
      </c>
      <c r="BZ120" s="315">
        <f>'Discrete Solution'!BZ120</f>
        <v>0</v>
      </c>
      <c r="CA120" s="313">
        <f>'Discrete Solution'!CA120</f>
        <v>0.4</v>
      </c>
      <c r="CB120" s="313">
        <f>'Discrete Solution'!CB120</f>
        <v>0.4</v>
      </c>
      <c r="CC120" s="315">
        <f>'Discrete Solution'!CC120</f>
        <v>15.531311199999999</v>
      </c>
      <c r="CD120" s="226" t="str">
        <f t="shared" si="119"/>
        <v>Afforestation</v>
      </c>
      <c r="CE120" s="313">
        <f>'Discrete Solution'!CE120</f>
        <v>0</v>
      </c>
      <c r="CF120" s="315">
        <f>'Discrete Solution'!CF120</f>
        <v>0</v>
      </c>
      <c r="CG120" s="313">
        <f>'Discrete Solution'!CG120</f>
        <v>0.4</v>
      </c>
      <c r="CH120" s="313">
        <f>'Discrete Solution'!CH120</f>
        <v>0.4</v>
      </c>
      <c r="CI120" s="315">
        <f>'Discrete Solution'!CI120</f>
        <v>8.8121244000000001</v>
      </c>
      <c r="CJ120" s="176">
        <f t="shared" si="103"/>
        <v>86.607589599999997</v>
      </c>
      <c r="CK120" s="226" t="str">
        <f t="shared" si="120"/>
        <v>Afforestation</v>
      </c>
      <c r="CL120" s="313"/>
      <c r="CM120" s="315"/>
      <c r="CN120" s="313"/>
      <c r="CO120" s="313"/>
      <c r="CP120" s="315"/>
      <c r="CQ120" s="226" t="str">
        <f t="shared" si="121"/>
        <v>Afforestation</v>
      </c>
      <c r="CR120" s="313"/>
      <c r="CS120" s="315"/>
      <c r="CT120" s="313"/>
      <c r="CU120" s="313"/>
      <c r="CV120" s="315"/>
      <c r="CW120" s="226" t="str">
        <f t="shared" si="122"/>
        <v>Afforestation</v>
      </c>
      <c r="CX120" s="313"/>
      <c r="CY120" s="315"/>
      <c r="CZ120" s="313"/>
      <c r="DA120" s="313"/>
      <c r="DB120" s="315"/>
      <c r="DC120" s="226" t="str">
        <f t="shared" si="123"/>
        <v>Afforestation</v>
      </c>
      <c r="DD120" s="313"/>
      <c r="DE120" s="315"/>
      <c r="DF120" s="313"/>
      <c r="DG120" s="313"/>
      <c r="DH120" s="315"/>
      <c r="DI120" s="226" t="str">
        <f t="shared" si="124"/>
        <v>Afforestation</v>
      </c>
      <c r="DJ120" s="313"/>
      <c r="DK120" s="315"/>
      <c r="DL120" s="313"/>
      <c r="DM120" s="313"/>
      <c r="DN120" s="315"/>
      <c r="DO120" s="226" t="str">
        <f t="shared" si="125"/>
        <v>Afforestation</v>
      </c>
      <c r="DP120" s="313"/>
      <c r="DQ120" s="315"/>
      <c r="DR120" s="313"/>
      <c r="DS120" s="313"/>
      <c r="DT120" s="315"/>
      <c r="DU120" s="226" t="str">
        <f t="shared" si="126"/>
        <v>Afforestation</v>
      </c>
      <c r="DV120" s="313"/>
      <c r="DW120" s="315"/>
      <c r="DX120" s="313"/>
      <c r="DY120" s="313"/>
      <c r="DZ120" s="315"/>
      <c r="EA120" s="176">
        <f t="shared" si="104"/>
        <v>0</v>
      </c>
      <c r="EB120" s="226" t="str">
        <f t="shared" si="127"/>
        <v>Afforestation</v>
      </c>
      <c r="EC120" s="313"/>
      <c r="ED120" s="315"/>
      <c r="EE120" s="313"/>
      <c r="EF120" s="313"/>
      <c r="EG120" s="315"/>
      <c r="EH120" s="226" t="str">
        <f t="shared" si="128"/>
        <v>Afforestation</v>
      </c>
      <c r="EI120" s="313"/>
      <c r="EJ120" s="315"/>
      <c r="EK120" s="313"/>
      <c r="EL120" s="313"/>
      <c r="EM120" s="315"/>
      <c r="EN120" s="226" t="str">
        <f t="shared" si="129"/>
        <v>Afforestation</v>
      </c>
      <c r="EO120" s="313"/>
      <c r="EP120" s="315"/>
      <c r="EQ120" s="313"/>
      <c r="ER120" s="313"/>
      <c r="ES120" s="315"/>
      <c r="ET120" s="226" t="str">
        <f t="shared" si="130"/>
        <v>Afforestation</v>
      </c>
      <c r="EU120" s="313"/>
      <c r="EV120" s="315"/>
      <c r="EW120" s="313"/>
      <c r="EX120" s="313"/>
      <c r="EY120" s="315"/>
      <c r="EZ120" s="226" t="str">
        <f t="shared" si="131"/>
        <v>Afforestation</v>
      </c>
      <c r="FA120" s="313"/>
      <c r="FB120" s="315"/>
      <c r="FC120" s="313"/>
      <c r="FD120" s="313"/>
      <c r="FE120" s="315"/>
      <c r="FF120" s="226" t="str">
        <f t="shared" si="132"/>
        <v>Afforestation</v>
      </c>
      <c r="FG120" s="313"/>
      <c r="FH120" s="315"/>
      <c r="FI120" s="313"/>
      <c r="FJ120" s="313"/>
      <c r="FK120" s="315"/>
      <c r="FL120" s="226" t="str">
        <f t="shared" si="133"/>
        <v>Afforestation</v>
      </c>
      <c r="FM120" s="313"/>
      <c r="FN120" s="315"/>
      <c r="FO120" s="313"/>
      <c r="FP120" s="313"/>
      <c r="FQ120" s="315"/>
      <c r="FR120" s="176">
        <f t="shared" si="105"/>
        <v>0</v>
      </c>
      <c r="FS120" s="32"/>
      <c r="FT120" s="34"/>
      <c r="FU120" s="34"/>
      <c r="FV120" s="38"/>
      <c r="FW120" s="37"/>
    </row>
    <row r="121" spans="1:179" ht="12.6" customHeight="1">
      <c r="A121" s="324"/>
      <c r="B121" s="195" t="s">
        <v>94</v>
      </c>
      <c r="C121" s="226" t="str">
        <f t="shared" si="102"/>
        <v>Bamboo</v>
      </c>
      <c r="D121" s="291"/>
      <c r="E121" s="54"/>
      <c r="F121" s="54"/>
      <c r="G121" s="54"/>
      <c r="H121" s="56"/>
      <c r="I121" s="226" t="str">
        <f t="shared" si="107"/>
        <v>Bamboo</v>
      </c>
      <c r="J121" s="291"/>
      <c r="K121" s="54"/>
      <c r="L121" s="54"/>
      <c r="M121" s="54"/>
      <c r="N121" s="56"/>
      <c r="O121" s="226" t="str">
        <f t="shared" si="108"/>
        <v>Bamboo</v>
      </c>
      <c r="P121" s="291"/>
      <c r="Q121" s="54"/>
      <c r="R121" s="54"/>
      <c r="S121" s="54"/>
      <c r="T121" s="56"/>
      <c r="U121" s="226" t="str">
        <f t="shared" si="109"/>
        <v>Bamboo</v>
      </c>
      <c r="V121" s="313"/>
      <c r="W121" s="315"/>
      <c r="X121" s="313"/>
      <c r="Y121" s="313"/>
      <c r="Z121" s="315"/>
      <c r="AA121" s="226" t="str">
        <f t="shared" si="110"/>
        <v>Bamboo</v>
      </c>
      <c r="AB121" s="313"/>
      <c r="AC121" s="315"/>
      <c r="AD121" s="313"/>
      <c r="AE121" s="313"/>
      <c r="AF121" s="315"/>
      <c r="AG121" s="226" t="str">
        <f t="shared" si="111"/>
        <v>Bamboo</v>
      </c>
      <c r="AH121" s="313"/>
      <c r="AI121" s="315"/>
      <c r="AJ121" s="313"/>
      <c r="AK121" s="313"/>
      <c r="AL121" s="315"/>
      <c r="AM121" s="226" t="str">
        <f t="shared" si="112"/>
        <v>Bamboo</v>
      </c>
      <c r="AN121" s="313"/>
      <c r="AO121" s="315"/>
      <c r="AP121" s="313"/>
      <c r="AQ121" s="313"/>
      <c r="AR121" s="315"/>
      <c r="AS121" s="176">
        <f t="shared" si="106"/>
        <v>0</v>
      </c>
      <c r="AT121" s="226" t="str">
        <f t="shared" si="113"/>
        <v>Bamboo</v>
      </c>
      <c r="AU121" s="313"/>
      <c r="AV121" s="315"/>
      <c r="AW121" s="313"/>
      <c r="AX121" s="313"/>
      <c r="AY121" s="315"/>
      <c r="AZ121" s="226" t="str">
        <f t="shared" si="114"/>
        <v>Bamboo</v>
      </c>
      <c r="BA121" s="313"/>
      <c r="BB121" s="315"/>
      <c r="BC121" s="313"/>
      <c r="BD121" s="313"/>
      <c r="BE121" s="315"/>
      <c r="BF121" s="226" t="str">
        <f t="shared" si="115"/>
        <v>Bamboo</v>
      </c>
      <c r="BG121" s="313"/>
      <c r="BH121" s="315"/>
      <c r="BI121" s="313"/>
      <c r="BJ121" s="313"/>
      <c r="BK121" s="315"/>
      <c r="BL121" s="226" t="str">
        <f t="shared" si="116"/>
        <v>Bamboo</v>
      </c>
      <c r="BM121" s="313"/>
      <c r="BN121" s="315"/>
      <c r="BO121" s="313"/>
      <c r="BP121" s="313"/>
      <c r="BQ121" s="315"/>
      <c r="BR121" s="226" t="str">
        <f t="shared" si="117"/>
        <v>Bamboo</v>
      </c>
      <c r="BS121" s="313"/>
      <c r="BT121" s="315"/>
      <c r="BU121" s="313"/>
      <c r="BV121" s="313"/>
      <c r="BW121" s="315"/>
      <c r="BX121" s="226" t="str">
        <f t="shared" si="118"/>
        <v>Bamboo</v>
      </c>
      <c r="BY121" s="313"/>
      <c r="BZ121" s="315"/>
      <c r="CA121" s="313"/>
      <c r="CB121" s="313"/>
      <c r="CC121" s="315"/>
      <c r="CD121" s="226" t="str">
        <f t="shared" si="119"/>
        <v>Bamboo</v>
      </c>
      <c r="CE121" s="313"/>
      <c r="CF121" s="315"/>
      <c r="CG121" s="313"/>
      <c r="CH121" s="313"/>
      <c r="CI121" s="315"/>
      <c r="CJ121" s="176">
        <f t="shared" si="103"/>
        <v>0</v>
      </c>
      <c r="CK121" s="226" t="str">
        <f t="shared" si="120"/>
        <v>Bamboo</v>
      </c>
      <c r="CL121" s="313"/>
      <c r="CM121" s="315"/>
      <c r="CN121" s="313"/>
      <c r="CO121" s="313"/>
      <c r="CP121" s="315"/>
      <c r="CQ121" s="226" t="str">
        <f t="shared" si="121"/>
        <v>Bamboo</v>
      </c>
      <c r="CR121" s="313"/>
      <c r="CS121" s="315"/>
      <c r="CT121" s="313"/>
      <c r="CU121" s="313"/>
      <c r="CV121" s="315"/>
      <c r="CW121" s="226" t="str">
        <f t="shared" si="122"/>
        <v>Bamboo</v>
      </c>
      <c r="CX121" s="313"/>
      <c r="CY121" s="315"/>
      <c r="CZ121" s="313"/>
      <c r="DA121" s="313"/>
      <c r="DB121" s="315"/>
      <c r="DC121" s="226" t="str">
        <f t="shared" si="123"/>
        <v>Bamboo</v>
      </c>
      <c r="DD121" s="313"/>
      <c r="DE121" s="315"/>
      <c r="DF121" s="313"/>
      <c r="DG121" s="313"/>
      <c r="DH121" s="315"/>
      <c r="DI121" s="226" t="str">
        <f t="shared" si="124"/>
        <v>Bamboo</v>
      </c>
      <c r="DJ121" s="313"/>
      <c r="DK121" s="315"/>
      <c r="DL121" s="313"/>
      <c r="DM121" s="313"/>
      <c r="DN121" s="315"/>
      <c r="DO121" s="226" t="str">
        <f t="shared" si="125"/>
        <v>Bamboo</v>
      </c>
      <c r="DP121" s="313"/>
      <c r="DQ121" s="315"/>
      <c r="DR121" s="313"/>
      <c r="DS121" s="313"/>
      <c r="DT121" s="315"/>
      <c r="DU121" s="226" t="str">
        <f t="shared" si="126"/>
        <v>Bamboo</v>
      </c>
      <c r="DV121" s="313"/>
      <c r="DW121" s="315"/>
      <c r="DX121" s="313"/>
      <c r="DY121" s="313"/>
      <c r="DZ121" s="315"/>
      <c r="EA121" s="176">
        <f t="shared" si="104"/>
        <v>0</v>
      </c>
      <c r="EB121" s="226" t="str">
        <f t="shared" si="127"/>
        <v>Bamboo</v>
      </c>
      <c r="EC121" s="313"/>
      <c r="ED121" s="315"/>
      <c r="EE121" s="313"/>
      <c r="EF121" s="313"/>
      <c r="EG121" s="315"/>
      <c r="EH121" s="226" t="str">
        <f t="shared" si="128"/>
        <v>Bamboo</v>
      </c>
      <c r="EI121" s="313"/>
      <c r="EJ121" s="315"/>
      <c r="EK121" s="313"/>
      <c r="EL121" s="313"/>
      <c r="EM121" s="315"/>
      <c r="EN121" s="226" t="str">
        <f t="shared" si="129"/>
        <v>Bamboo</v>
      </c>
      <c r="EO121" s="313"/>
      <c r="EP121" s="315"/>
      <c r="EQ121" s="313"/>
      <c r="ER121" s="313"/>
      <c r="ES121" s="315"/>
      <c r="ET121" s="226" t="str">
        <f t="shared" si="130"/>
        <v>Bamboo</v>
      </c>
      <c r="EU121" s="313"/>
      <c r="EV121" s="315"/>
      <c r="EW121" s="313"/>
      <c r="EX121" s="313"/>
      <c r="EY121" s="315"/>
      <c r="EZ121" s="226" t="str">
        <f t="shared" si="131"/>
        <v>Bamboo</v>
      </c>
      <c r="FA121" s="313"/>
      <c r="FB121" s="315"/>
      <c r="FC121" s="313"/>
      <c r="FD121" s="313"/>
      <c r="FE121" s="315"/>
      <c r="FF121" s="226" t="str">
        <f t="shared" si="132"/>
        <v>Bamboo</v>
      </c>
      <c r="FG121" s="313"/>
      <c r="FH121" s="315"/>
      <c r="FI121" s="313"/>
      <c r="FJ121" s="313"/>
      <c r="FK121" s="315"/>
      <c r="FL121" s="226" t="str">
        <f t="shared" si="133"/>
        <v>Bamboo</v>
      </c>
      <c r="FM121" s="313"/>
      <c r="FN121" s="315"/>
      <c r="FO121" s="313"/>
      <c r="FP121" s="313"/>
      <c r="FQ121" s="315"/>
      <c r="FR121" s="176">
        <f t="shared" si="105"/>
        <v>0</v>
      </c>
      <c r="FS121" s="34"/>
      <c r="FT121" s="34"/>
      <c r="FU121" s="34"/>
      <c r="FV121" s="33"/>
      <c r="FW121" s="37"/>
    </row>
    <row r="122" spans="1:179" ht="12.6" customHeight="1">
      <c r="A122" s="324"/>
      <c r="B122" s="195" t="s">
        <v>233</v>
      </c>
      <c r="C122" s="226" t="str">
        <f t="shared" si="102"/>
        <v>Grassland Protection</v>
      </c>
      <c r="D122" s="39"/>
      <c r="E122" s="40"/>
      <c r="F122" s="47"/>
      <c r="G122" s="41"/>
      <c r="H122" s="42"/>
      <c r="I122" s="226" t="str">
        <f t="shared" si="107"/>
        <v>Grassland Protection</v>
      </c>
      <c r="J122" s="39"/>
      <c r="K122" s="40"/>
      <c r="L122" s="47"/>
      <c r="M122" s="41"/>
      <c r="N122" s="42"/>
      <c r="O122" s="226" t="str">
        <f t="shared" si="108"/>
        <v>Grassland Protection</v>
      </c>
      <c r="P122" s="39"/>
      <c r="Q122" s="40"/>
      <c r="R122" s="47"/>
      <c r="S122" s="41"/>
      <c r="T122" s="42"/>
      <c r="U122" s="226" t="str">
        <f t="shared" si="109"/>
        <v>Grassland Protection</v>
      </c>
      <c r="V122" s="39"/>
      <c r="W122" s="40"/>
      <c r="X122" s="47"/>
      <c r="Y122" s="41"/>
      <c r="Z122" s="42"/>
      <c r="AA122" s="226" t="str">
        <f t="shared" si="110"/>
        <v>Grassland Protection</v>
      </c>
      <c r="AB122" s="39"/>
      <c r="AC122" s="40"/>
      <c r="AD122" s="47"/>
      <c r="AE122" s="41"/>
      <c r="AF122" s="42"/>
      <c r="AG122" s="226" t="str">
        <f t="shared" si="111"/>
        <v>Grassland Protection</v>
      </c>
      <c r="AH122" s="39"/>
      <c r="AI122" s="40"/>
      <c r="AJ122" s="47"/>
      <c r="AK122" s="41"/>
      <c r="AL122" s="42"/>
      <c r="AM122" s="226" t="str">
        <f t="shared" si="112"/>
        <v>Grassland Protection</v>
      </c>
      <c r="AN122" s="39"/>
      <c r="AO122" s="40"/>
      <c r="AP122" s="47"/>
      <c r="AQ122" s="41"/>
      <c r="AR122" s="42"/>
      <c r="AS122" s="176">
        <f t="shared" si="106"/>
        <v>0</v>
      </c>
      <c r="AT122" s="226" t="str">
        <f t="shared" si="113"/>
        <v>Grassland Protection</v>
      </c>
      <c r="AU122" s="313">
        <f>'Discrete Solution'!AU122</f>
        <v>4.1694132494121121E-2</v>
      </c>
      <c r="AV122" s="315">
        <f>'Discrete Solution'!AV122</f>
        <v>24.616976450588204</v>
      </c>
      <c r="AW122" s="313">
        <f>'Discrete Solution'!AW122</f>
        <v>0.11181497595056088</v>
      </c>
      <c r="AX122" s="313">
        <f>'Discrete Solution'!AX122</f>
        <v>0.15350910844468199</v>
      </c>
      <c r="AY122" s="315">
        <f>'Discrete Solution'!AY122</f>
        <v>66.017601641817421</v>
      </c>
      <c r="AZ122" s="226" t="str">
        <f t="shared" si="114"/>
        <v>Grassland Protection</v>
      </c>
      <c r="BA122" s="313">
        <f>'Discrete Solution'!BA122</f>
        <v>4.1694132494121121E-2</v>
      </c>
      <c r="BB122" s="315">
        <f>'Discrete Solution'!BB122</f>
        <v>7.5147168285160264</v>
      </c>
      <c r="BC122" s="313">
        <f>'Discrete Solution'!BC122</f>
        <v>0.11181497595056088</v>
      </c>
      <c r="BD122" s="313">
        <f>'Discrete Solution'!BD122</f>
        <v>0.15350910844468199</v>
      </c>
      <c r="BE122" s="315">
        <f>'Discrete Solution'!BE122</f>
        <v>20.152904766018843</v>
      </c>
      <c r="BF122" s="226" t="str">
        <f t="shared" si="115"/>
        <v>Grassland Protection</v>
      </c>
      <c r="BG122" s="313">
        <f>'Discrete Solution'!BG122</f>
        <v>4.1694132494121121E-2</v>
      </c>
      <c r="BH122" s="315">
        <f>'Discrete Solution'!BH122</f>
        <v>2.8213102758067592</v>
      </c>
      <c r="BI122" s="313">
        <f>'Discrete Solution'!BI122</f>
        <v>0.11181497595056088</v>
      </c>
      <c r="BJ122" s="313">
        <f>'Discrete Solution'!BJ122</f>
        <v>0.15350910844468199</v>
      </c>
      <c r="BK122" s="315">
        <f>'Discrete Solution'!BK122</f>
        <v>7.5661663108804014</v>
      </c>
      <c r="BL122" s="226" t="str">
        <f t="shared" si="116"/>
        <v>Grassland Protection</v>
      </c>
      <c r="BM122" s="313"/>
      <c r="BN122" s="315"/>
      <c r="BO122" s="313"/>
      <c r="BP122" s="313"/>
      <c r="BQ122" s="315"/>
      <c r="BR122" s="226" t="str">
        <f t="shared" si="117"/>
        <v>Grassland Protection</v>
      </c>
      <c r="BS122" s="313"/>
      <c r="BT122" s="315"/>
      <c r="BU122" s="313"/>
      <c r="BV122" s="313"/>
      <c r="BW122" s="315"/>
      <c r="BX122" s="226" t="str">
        <f t="shared" si="118"/>
        <v>Grassland Protection</v>
      </c>
      <c r="BY122" s="313"/>
      <c r="BZ122" s="315"/>
      <c r="CA122" s="313"/>
      <c r="CB122" s="313"/>
      <c r="CC122" s="315"/>
      <c r="CD122" s="226" t="str">
        <f t="shared" si="119"/>
        <v>Grassland Protection</v>
      </c>
      <c r="CE122" s="313"/>
      <c r="CF122" s="315"/>
      <c r="CG122" s="313"/>
      <c r="CH122" s="313"/>
      <c r="CI122" s="315"/>
      <c r="CJ122" s="176">
        <f t="shared" si="103"/>
        <v>128.68967627362764</v>
      </c>
      <c r="CK122" s="226" t="str">
        <f t="shared" si="120"/>
        <v>Grassland Protection</v>
      </c>
      <c r="CL122" s="313"/>
      <c r="CM122" s="315"/>
      <c r="CN122" s="313"/>
      <c r="CO122" s="313"/>
      <c r="CP122" s="315"/>
      <c r="CQ122" s="226" t="str">
        <f t="shared" si="121"/>
        <v>Grassland Protection</v>
      </c>
      <c r="CR122" s="313"/>
      <c r="CS122" s="315"/>
      <c r="CT122" s="313"/>
      <c r="CU122" s="313"/>
      <c r="CV122" s="315"/>
      <c r="CW122" s="226" t="str">
        <f t="shared" si="122"/>
        <v>Grassland Protection</v>
      </c>
      <c r="CX122" s="313"/>
      <c r="CY122" s="315"/>
      <c r="CZ122" s="313"/>
      <c r="DA122" s="313"/>
      <c r="DB122" s="315"/>
      <c r="DC122" s="226" t="str">
        <f t="shared" si="123"/>
        <v>Grassland Protection</v>
      </c>
      <c r="DD122" s="313"/>
      <c r="DE122" s="315"/>
      <c r="DF122" s="313"/>
      <c r="DG122" s="313"/>
      <c r="DH122" s="315"/>
      <c r="DI122" s="226" t="str">
        <f t="shared" si="124"/>
        <v>Grassland Protection</v>
      </c>
      <c r="DJ122" s="313"/>
      <c r="DK122" s="315"/>
      <c r="DL122" s="313"/>
      <c r="DM122" s="313"/>
      <c r="DN122" s="315"/>
      <c r="DO122" s="226" t="str">
        <f t="shared" si="125"/>
        <v>Grassland Protection</v>
      </c>
      <c r="DP122" s="313"/>
      <c r="DQ122" s="315"/>
      <c r="DR122" s="313"/>
      <c r="DS122" s="313"/>
      <c r="DT122" s="315"/>
      <c r="DU122" s="226" t="str">
        <f t="shared" si="126"/>
        <v>Grassland Protection</v>
      </c>
      <c r="DV122" s="313"/>
      <c r="DW122" s="315"/>
      <c r="DX122" s="313"/>
      <c r="DY122" s="313"/>
      <c r="DZ122" s="315"/>
      <c r="EA122" s="176">
        <f t="shared" si="104"/>
        <v>0</v>
      </c>
      <c r="EB122" s="226" t="str">
        <f t="shared" si="127"/>
        <v>Grassland Protection</v>
      </c>
      <c r="EC122" s="313"/>
      <c r="ED122" s="315"/>
      <c r="EE122" s="313"/>
      <c r="EF122" s="313"/>
      <c r="EG122" s="315"/>
      <c r="EH122" s="226" t="str">
        <f t="shared" si="128"/>
        <v>Grassland Protection</v>
      </c>
      <c r="EI122" s="313"/>
      <c r="EJ122" s="315"/>
      <c r="EK122" s="313"/>
      <c r="EL122" s="313"/>
      <c r="EM122" s="315"/>
      <c r="EN122" s="226" t="str">
        <f t="shared" si="129"/>
        <v>Grassland Protection</v>
      </c>
      <c r="EO122" s="313"/>
      <c r="EP122" s="315"/>
      <c r="EQ122" s="313"/>
      <c r="ER122" s="313"/>
      <c r="ES122" s="315"/>
      <c r="ET122" s="226" t="str">
        <f t="shared" si="130"/>
        <v>Grassland Protection</v>
      </c>
      <c r="EU122" s="313"/>
      <c r="EV122" s="315"/>
      <c r="EW122" s="313"/>
      <c r="EX122" s="313"/>
      <c r="EY122" s="315"/>
      <c r="EZ122" s="226" t="str">
        <f t="shared" si="131"/>
        <v>Grassland Protection</v>
      </c>
      <c r="FA122" s="313"/>
      <c r="FB122" s="315"/>
      <c r="FC122" s="313"/>
      <c r="FD122" s="313"/>
      <c r="FE122" s="315"/>
      <c r="FF122" s="226" t="str">
        <f t="shared" si="132"/>
        <v>Grassland Protection</v>
      </c>
      <c r="FG122" s="313"/>
      <c r="FH122" s="315"/>
      <c r="FI122" s="313"/>
      <c r="FJ122" s="313"/>
      <c r="FK122" s="315"/>
      <c r="FL122" s="226" t="str">
        <f t="shared" si="133"/>
        <v>Grassland Protection</v>
      </c>
      <c r="FM122" s="313"/>
      <c r="FN122" s="315"/>
      <c r="FO122" s="313"/>
      <c r="FP122" s="313"/>
      <c r="FQ122" s="315"/>
      <c r="FR122" s="176">
        <f t="shared" si="105"/>
        <v>0</v>
      </c>
      <c r="FS122" s="34"/>
      <c r="FT122" s="34"/>
      <c r="FU122" s="34"/>
      <c r="FV122" s="33"/>
      <c r="FW122" s="37"/>
    </row>
    <row r="123" spans="1:179" ht="12.6" customHeight="1">
      <c r="A123" s="324"/>
      <c r="B123" s="195" t="s">
        <v>243</v>
      </c>
      <c r="C123" s="226" t="str">
        <f t="shared" si="102"/>
        <v>Multistrata Agroforestry</v>
      </c>
      <c r="D123" s="313"/>
      <c r="E123" s="54"/>
      <c r="F123" s="313"/>
      <c r="G123" s="55"/>
      <c r="H123" s="56"/>
      <c r="I123" s="226" t="str">
        <f t="shared" si="107"/>
        <v>Multistrata Agroforestry</v>
      </c>
      <c r="J123" s="313"/>
      <c r="K123" s="54"/>
      <c r="L123" s="313"/>
      <c r="M123" s="55"/>
      <c r="N123" s="56"/>
      <c r="O123" s="226" t="str">
        <f t="shared" si="108"/>
        <v>Multistrata Agroforestry</v>
      </c>
      <c r="P123" s="313"/>
      <c r="Q123" s="54"/>
      <c r="R123" s="313"/>
      <c r="S123" s="55"/>
      <c r="T123" s="56"/>
      <c r="U123" s="226" t="str">
        <f t="shared" si="109"/>
        <v>Multistrata Agroforestry</v>
      </c>
      <c r="V123" s="313"/>
      <c r="W123" s="315"/>
      <c r="X123" s="313"/>
      <c r="Y123" s="313"/>
      <c r="Z123" s="315"/>
      <c r="AA123" s="226" t="str">
        <f t="shared" si="110"/>
        <v>Multistrata Agroforestry</v>
      </c>
      <c r="AB123" s="313"/>
      <c r="AC123" s="315"/>
      <c r="AD123" s="313"/>
      <c r="AE123" s="313"/>
      <c r="AF123" s="315"/>
      <c r="AG123" s="226" t="str">
        <f t="shared" si="111"/>
        <v>Multistrata Agroforestry</v>
      </c>
      <c r="AH123" s="313"/>
      <c r="AI123" s="315"/>
      <c r="AJ123" s="313"/>
      <c r="AK123" s="313"/>
      <c r="AL123" s="315"/>
      <c r="AM123" s="226" t="str">
        <f t="shared" si="112"/>
        <v>Multistrata Agroforestry</v>
      </c>
      <c r="AN123" s="313"/>
      <c r="AO123" s="315"/>
      <c r="AP123" s="313"/>
      <c r="AQ123" s="313"/>
      <c r="AR123" s="315"/>
      <c r="AS123" s="176">
        <f t="shared" si="106"/>
        <v>0</v>
      </c>
      <c r="AT123" s="226" t="str">
        <f t="shared" si="113"/>
        <v>Multistrata Agroforestry</v>
      </c>
      <c r="AU123" s="313"/>
      <c r="AV123" s="315"/>
      <c r="AW123" s="313"/>
      <c r="AX123" s="313"/>
      <c r="AY123" s="315"/>
      <c r="AZ123" s="226" t="str">
        <f t="shared" si="114"/>
        <v>Multistrata Agroforestry</v>
      </c>
      <c r="BA123" s="313"/>
      <c r="BB123" s="315"/>
      <c r="BC123" s="313"/>
      <c r="BD123" s="313"/>
      <c r="BE123" s="315"/>
      <c r="BF123" s="226" t="str">
        <f t="shared" si="115"/>
        <v>Multistrata Agroforestry</v>
      </c>
      <c r="BG123" s="313"/>
      <c r="BH123" s="315"/>
      <c r="BI123" s="313"/>
      <c r="BJ123" s="313"/>
      <c r="BK123" s="315"/>
      <c r="BL123" s="226" t="str">
        <f t="shared" si="116"/>
        <v>Multistrata Agroforestry</v>
      </c>
      <c r="BM123" s="313"/>
      <c r="BN123" s="315"/>
      <c r="BO123" s="313"/>
      <c r="BP123" s="313"/>
      <c r="BQ123" s="315"/>
      <c r="BR123" s="226" t="str">
        <f t="shared" si="117"/>
        <v>Multistrata Agroforestry</v>
      </c>
      <c r="BS123" s="313"/>
      <c r="BT123" s="315"/>
      <c r="BU123" s="313"/>
      <c r="BV123" s="313"/>
      <c r="BW123" s="315"/>
      <c r="BX123" s="226" t="str">
        <f t="shared" si="118"/>
        <v>Multistrata Agroforestry</v>
      </c>
      <c r="BY123" s="313"/>
      <c r="BZ123" s="315"/>
      <c r="CA123" s="313"/>
      <c r="CB123" s="313"/>
      <c r="CC123" s="315"/>
      <c r="CD123" s="226" t="str">
        <f t="shared" si="119"/>
        <v>Multistrata Agroforestry</v>
      </c>
      <c r="CE123" s="313"/>
      <c r="CF123" s="315"/>
      <c r="CG123" s="313"/>
      <c r="CH123" s="313"/>
      <c r="CI123" s="315"/>
      <c r="CJ123" s="176">
        <f t="shared" si="103"/>
        <v>0</v>
      </c>
      <c r="CK123" s="226" t="str">
        <f t="shared" si="120"/>
        <v>Multistrata Agroforestry</v>
      </c>
      <c r="CL123" s="313"/>
      <c r="CM123" s="315"/>
      <c r="CN123" s="313"/>
      <c r="CO123" s="313"/>
      <c r="CP123" s="315"/>
      <c r="CQ123" s="226" t="str">
        <f t="shared" si="121"/>
        <v>Multistrata Agroforestry</v>
      </c>
      <c r="CR123" s="313"/>
      <c r="CS123" s="315"/>
      <c r="CT123" s="313"/>
      <c r="CU123" s="313"/>
      <c r="CV123" s="315"/>
      <c r="CW123" s="226" t="str">
        <f t="shared" si="122"/>
        <v>Multistrata Agroforestry</v>
      </c>
      <c r="CX123" s="313"/>
      <c r="CY123" s="315"/>
      <c r="CZ123" s="313"/>
      <c r="DA123" s="313"/>
      <c r="DB123" s="315"/>
      <c r="DC123" s="226" t="str">
        <f t="shared" si="123"/>
        <v>Multistrata Agroforestry</v>
      </c>
      <c r="DD123" s="313"/>
      <c r="DE123" s="315"/>
      <c r="DF123" s="313"/>
      <c r="DG123" s="313"/>
      <c r="DH123" s="315"/>
      <c r="DI123" s="226" t="str">
        <f t="shared" si="124"/>
        <v>Multistrata Agroforestry</v>
      </c>
      <c r="DJ123" s="313"/>
      <c r="DK123" s="315"/>
      <c r="DL123" s="313"/>
      <c r="DM123" s="313"/>
      <c r="DN123" s="315"/>
      <c r="DO123" s="226" t="str">
        <f t="shared" si="125"/>
        <v>Multistrata Agroforestry</v>
      </c>
      <c r="DP123" s="313"/>
      <c r="DQ123" s="315"/>
      <c r="DR123" s="313"/>
      <c r="DS123" s="313"/>
      <c r="DT123" s="315"/>
      <c r="DU123" s="226" t="str">
        <f t="shared" si="126"/>
        <v>Multistrata Agroforestry</v>
      </c>
      <c r="DV123" s="313"/>
      <c r="DW123" s="315"/>
      <c r="DX123" s="313"/>
      <c r="DY123" s="313"/>
      <c r="DZ123" s="315"/>
      <c r="EA123" s="176">
        <f t="shared" si="104"/>
        <v>0</v>
      </c>
      <c r="EB123" s="226" t="str">
        <f t="shared" si="127"/>
        <v>Multistrata Agroforestry</v>
      </c>
      <c r="EC123" s="313"/>
      <c r="ED123" s="315"/>
      <c r="EE123" s="313"/>
      <c r="EF123" s="313"/>
      <c r="EG123" s="315"/>
      <c r="EH123" s="226" t="str">
        <f t="shared" si="128"/>
        <v>Multistrata Agroforestry</v>
      </c>
      <c r="EI123" s="313"/>
      <c r="EJ123" s="315"/>
      <c r="EK123" s="313"/>
      <c r="EL123" s="313"/>
      <c r="EM123" s="315"/>
      <c r="EN123" s="226" t="str">
        <f t="shared" si="129"/>
        <v>Multistrata Agroforestry</v>
      </c>
      <c r="EO123" s="313"/>
      <c r="EP123" s="315"/>
      <c r="EQ123" s="313"/>
      <c r="ER123" s="313"/>
      <c r="ES123" s="315"/>
      <c r="ET123" s="226" t="str">
        <f t="shared" si="130"/>
        <v>Multistrata Agroforestry</v>
      </c>
      <c r="EU123" s="313"/>
      <c r="EV123" s="315"/>
      <c r="EW123" s="313"/>
      <c r="EX123" s="313"/>
      <c r="EY123" s="315"/>
      <c r="EZ123" s="226" t="str">
        <f t="shared" si="131"/>
        <v>Multistrata Agroforestry</v>
      </c>
      <c r="FA123" s="313"/>
      <c r="FB123" s="315"/>
      <c r="FC123" s="313"/>
      <c r="FD123" s="313"/>
      <c r="FE123" s="315"/>
      <c r="FF123" s="226" t="str">
        <f t="shared" si="132"/>
        <v>Multistrata Agroforestry</v>
      </c>
      <c r="FG123" s="313"/>
      <c r="FH123" s="315"/>
      <c r="FI123" s="313"/>
      <c r="FJ123" s="313"/>
      <c r="FK123" s="315"/>
      <c r="FL123" s="226" t="str">
        <f t="shared" si="133"/>
        <v>Multistrata Agroforestry</v>
      </c>
      <c r="FM123" s="313"/>
      <c r="FN123" s="315"/>
      <c r="FO123" s="313"/>
      <c r="FP123" s="313"/>
      <c r="FQ123" s="315"/>
      <c r="FR123" s="176">
        <f t="shared" si="105"/>
        <v>0</v>
      </c>
      <c r="FS123" s="34"/>
      <c r="FT123" s="34"/>
      <c r="FU123" s="34"/>
      <c r="FV123" s="33"/>
      <c r="FW123" s="37"/>
    </row>
    <row r="124" spans="1:179" ht="12.6" customHeight="1">
      <c r="A124" s="324"/>
      <c r="B124" s="222" t="s">
        <v>89</v>
      </c>
      <c r="C124" s="226" t="str">
        <f t="shared" ref="C124:C138" si="134">$B124</f>
        <v>Silvopasture</v>
      </c>
      <c r="D124" s="313"/>
      <c r="E124" s="54"/>
      <c r="F124" s="313"/>
      <c r="G124" s="55"/>
      <c r="H124" s="56"/>
      <c r="I124" s="226" t="str">
        <f t="shared" si="107"/>
        <v>Silvopasture</v>
      </c>
      <c r="J124" s="313"/>
      <c r="K124" s="54"/>
      <c r="L124" s="313"/>
      <c r="M124" s="55"/>
      <c r="N124" s="56"/>
      <c r="O124" s="226" t="str">
        <f t="shared" si="108"/>
        <v>Silvopasture</v>
      </c>
      <c r="P124" s="313"/>
      <c r="Q124" s="54"/>
      <c r="R124" s="313"/>
      <c r="S124" s="55"/>
      <c r="T124" s="56"/>
      <c r="U124" s="226" t="str">
        <f t="shared" si="109"/>
        <v>Silvopasture</v>
      </c>
      <c r="V124" s="313"/>
      <c r="W124" s="315"/>
      <c r="X124" s="313"/>
      <c r="Y124" s="313"/>
      <c r="Z124" s="315"/>
      <c r="AA124" s="226" t="str">
        <f t="shared" si="110"/>
        <v>Silvopasture</v>
      </c>
      <c r="AB124" s="313"/>
      <c r="AC124" s="315"/>
      <c r="AD124" s="313"/>
      <c r="AE124" s="313"/>
      <c r="AF124" s="315"/>
      <c r="AG124" s="226" t="str">
        <f t="shared" si="111"/>
        <v>Silvopasture</v>
      </c>
      <c r="AH124" s="313"/>
      <c r="AI124" s="315"/>
      <c r="AJ124" s="313"/>
      <c r="AK124" s="313"/>
      <c r="AL124" s="315"/>
      <c r="AM124" s="226" t="str">
        <f t="shared" si="112"/>
        <v>Silvopasture</v>
      </c>
      <c r="AN124" s="313"/>
      <c r="AO124" s="315"/>
      <c r="AP124" s="313"/>
      <c r="AQ124" s="313"/>
      <c r="AR124" s="315"/>
      <c r="AS124" s="176">
        <f t="shared" si="106"/>
        <v>0</v>
      </c>
      <c r="AT124" s="226" t="str">
        <f t="shared" si="113"/>
        <v>Silvopasture</v>
      </c>
      <c r="AU124" s="313">
        <f>'Discrete Solution'!AU124</f>
        <v>0.1688600192891502</v>
      </c>
      <c r="AV124" s="315">
        <f>'Discrete Solution'!AV124</f>
        <v>99.698035901646179</v>
      </c>
      <c r="AW124" s="313">
        <f>'Discrete Solution'!AW124</f>
        <v>8.6512875167982839E-2</v>
      </c>
      <c r="AX124" s="313">
        <f>'Discrete Solution'!AX124</f>
        <v>0.25537289445713307</v>
      </c>
      <c r="AY124" s="315">
        <f>'Discrete Solution'!AY124</f>
        <v>51.078779753558763</v>
      </c>
      <c r="AZ124" s="226" t="str">
        <f t="shared" si="114"/>
        <v>Silvopasture</v>
      </c>
      <c r="BA124" s="313">
        <f>'Discrete Solution'!BA124</f>
        <v>0.1688600192891502</v>
      </c>
      <c r="BB124" s="315">
        <f>'Discrete Solution'!BB124</f>
        <v>30.434383753988357</v>
      </c>
      <c r="BC124" s="313">
        <f>'Discrete Solution'!BC124</f>
        <v>8.6512875167982839E-2</v>
      </c>
      <c r="BD124" s="313">
        <f>'Discrete Solution'!BD124</f>
        <v>0.25537289445713307</v>
      </c>
      <c r="BE124" s="315">
        <f>'Discrete Solution'!BE124</f>
        <v>15.592595888637661</v>
      </c>
      <c r="BF124" s="226" t="str">
        <f t="shared" si="115"/>
        <v>Silvopasture</v>
      </c>
      <c r="BG124" s="313">
        <f>'Discrete Solution'!BG124</f>
        <v>0.1688600192891502</v>
      </c>
      <c r="BH124" s="315">
        <f>'Discrete Solution'!BH124</f>
        <v>11.426224245355877</v>
      </c>
      <c r="BI124" s="313">
        <f>'Discrete Solution'!BI124</f>
        <v>8.6512875167982839E-2</v>
      </c>
      <c r="BJ124" s="313">
        <f>'Discrete Solution'!BJ124</f>
        <v>0.25537289445713307</v>
      </c>
      <c r="BK124" s="315">
        <f>'Discrete Solution'!BK124</f>
        <v>5.8540530549576175</v>
      </c>
      <c r="BL124" s="226" t="str">
        <f t="shared" si="116"/>
        <v>Silvopasture</v>
      </c>
      <c r="BM124" s="313"/>
      <c r="BN124" s="315"/>
      <c r="BO124" s="313"/>
      <c r="BP124" s="313"/>
      <c r="BQ124" s="315"/>
      <c r="BR124" s="226" t="str">
        <f t="shared" si="117"/>
        <v>Silvopasture</v>
      </c>
      <c r="BS124" s="313"/>
      <c r="BT124" s="315"/>
      <c r="BU124" s="313"/>
      <c r="BV124" s="313"/>
      <c r="BW124" s="315"/>
      <c r="BX124" s="226" t="str">
        <f t="shared" si="118"/>
        <v>Silvopasture</v>
      </c>
      <c r="BY124" s="313"/>
      <c r="BZ124" s="315"/>
      <c r="CA124" s="313"/>
      <c r="CB124" s="313"/>
      <c r="CC124" s="315"/>
      <c r="CD124" s="226" t="str">
        <f t="shared" si="119"/>
        <v>Silvopasture</v>
      </c>
      <c r="CE124" s="313"/>
      <c r="CF124" s="315"/>
      <c r="CG124" s="313"/>
      <c r="CH124" s="313"/>
      <c r="CI124" s="315"/>
      <c r="CJ124" s="176">
        <f t="shared" si="103"/>
        <v>214.08407259814445</v>
      </c>
      <c r="CK124" s="226" t="str">
        <f t="shared" si="120"/>
        <v>Silvopasture</v>
      </c>
      <c r="CL124" s="313"/>
      <c r="CM124" s="315"/>
      <c r="CN124" s="313"/>
      <c r="CO124" s="313"/>
      <c r="CP124" s="315"/>
      <c r="CQ124" s="226" t="str">
        <f t="shared" si="121"/>
        <v>Silvopasture</v>
      </c>
      <c r="CR124" s="313"/>
      <c r="CS124" s="315"/>
      <c r="CT124" s="313"/>
      <c r="CU124" s="313"/>
      <c r="CV124" s="315"/>
      <c r="CW124" s="226" t="str">
        <f t="shared" si="122"/>
        <v>Silvopasture</v>
      </c>
      <c r="CX124" s="313"/>
      <c r="CY124" s="315"/>
      <c r="CZ124" s="313"/>
      <c r="DA124" s="313"/>
      <c r="DB124" s="315"/>
      <c r="DC124" s="226" t="str">
        <f t="shared" si="123"/>
        <v>Silvopasture</v>
      </c>
      <c r="DD124" s="313"/>
      <c r="DE124" s="315"/>
      <c r="DF124" s="313"/>
      <c r="DG124" s="313"/>
      <c r="DH124" s="315"/>
      <c r="DI124" s="226" t="str">
        <f t="shared" si="124"/>
        <v>Silvopasture</v>
      </c>
      <c r="DJ124" s="313"/>
      <c r="DK124" s="315"/>
      <c r="DL124" s="313"/>
      <c r="DM124" s="313"/>
      <c r="DN124" s="315"/>
      <c r="DO124" s="226" t="str">
        <f t="shared" si="125"/>
        <v>Silvopasture</v>
      </c>
      <c r="DP124" s="313"/>
      <c r="DQ124" s="315"/>
      <c r="DR124" s="313"/>
      <c r="DS124" s="313"/>
      <c r="DT124" s="315"/>
      <c r="DU124" s="226" t="str">
        <f t="shared" si="126"/>
        <v>Silvopasture</v>
      </c>
      <c r="DV124" s="313"/>
      <c r="DW124" s="315"/>
      <c r="DX124" s="313"/>
      <c r="DY124" s="313"/>
      <c r="DZ124" s="315"/>
      <c r="EA124" s="176">
        <f t="shared" si="104"/>
        <v>0</v>
      </c>
      <c r="EB124" s="226" t="str">
        <f t="shared" si="127"/>
        <v>Silvopasture</v>
      </c>
      <c r="EC124" s="313"/>
      <c r="ED124" s="315"/>
      <c r="EE124" s="313"/>
      <c r="EF124" s="313"/>
      <c r="EG124" s="315"/>
      <c r="EH124" s="226" t="str">
        <f t="shared" si="128"/>
        <v>Silvopasture</v>
      </c>
      <c r="EI124" s="313"/>
      <c r="EJ124" s="315"/>
      <c r="EK124" s="313"/>
      <c r="EL124" s="313"/>
      <c r="EM124" s="315"/>
      <c r="EN124" s="226" t="str">
        <f t="shared" si="129"/>
        <v>Silvopasture</v>
      </c>
      <c r="EO124" s="313"/>
      <c r="EP124" s="315"/>
      <c r="EQ124" s="313"/>
      <c r="ER124" s="313"/>
      <c r="ES124" s="315"/>
      <c r="ET124" s="226" t="str">
        <f t="shared" si="130"/>
        <v>Silvopasture</v>
      </c>
      <c r="EU124" s="313"/>
      <c r="EV124" s="315"/>
      <c r="EW124" s="313"/>
      <c r="EX124" s="313"/>
      <c r="EY124" s="315"/>
      <c r="EZ124" s="226" t="str">
        <f t="shared" si="131"/>
        <v>Silvopasture</v>
      </c>
      <c r="FA124" s="313"/>
      <c r="FB124" s="315"/>
      <c r="FC124" s="313"/>
      <c r="FD124" s="313"/>
      <c r="FE124" s="315"/>
      <c r="FF124" s="226" t="str">
        <f t="shared" si="132"/>
        <v>Silvopasture</v>
      </c>
      <c r="FG124" s="313"/>
      <c r="FH124" s="315"/>
      <c r="FI124" s="313"/>
      <c r="FJ124" s="313"/>
      <c r="FK124" s="315"/>
      <c r="FL124" s="226" t="str">
        <f t="shared" si="133"/>
        <v>Silvopasture</v>
      </c>
      <c r="FM124" s="313"/>
      <c r="FN124" s="315"/>
      <c r="FO124" s="313"/>
      <c r="FP124" s="313"/>
      <c r="FQ124" s="315"/>
      <c r="FR124" s="176">
        <f t="shared" si="105"/>
        <v>0</v>
      </c>
      <c r="FS124" s="32"/>
      <c r="FT124" s="34"/>
      <c r="FU124" s="34"/>
      <c r="FV124" s="38"/>
      <c r="FW124" s="37"/>
    </row>
    <row r="125" spans="1:179" ht="12.6" customHeight="1">
      <c r="A125" s="324"/>
      <c r="B125" s="222" t="s">
        <v>88</v>
      </c>
      <c r="C125" s="226" t="str">
        <f>$B125</f>
        <v>Managed Grazing</v>
      </c>
      <c r="D125" s="313"/>
      <c r="E125" s="54"/>
      <c r="F125" s="313"/>
      <c r="G125" s="55"/>
      <c r="H125" s="56"/>
      <c r="I125" s="226" t="str">
        <f t="shared" si="107"/>
        <v>Managed Grazing</v>
      </c>
      <c r="J125" s="313"/>
      <c r="K125" s="54"/>
      <c r="L125" s="313"/>
      <c r="M125" s="55"/>
      <c r="N125" s="56"/>
      <c r="O125" s="226" t="str">
        <f t="shared" si="108"/>
        <v>Managed Grazing</v>
      </c>
      <c r="P125" s="313"/>
      <c r="Q125" s="54"/>
      <c r="R125" s="313"/>
      <c r="S125" s="55"/>
      <c r="T125" s="56"/>
      <c r="U125" s="226" t="str">
        <f t="shared" si="109"/>
        <v>Managed Grazing</v>
      </c>
      <c r="V125" s="313"/>
      <c r="W125" s="315"/>
      <c r="X125" s="313"/>
      <c r="Y125" s="313"/>
      <c r="Z125" s="315"/>
      <c r="AA125" s="226" t="str">
        <f t="shared" si="110"/>
        <v>Managed Grazing</v>
      </c>
      <c r="AB125" s="313"/>
      <c r="AC125" s="315"/>
      <c r="AD125" s="313"/>
      <c r="AE125" s="313"/>
      <c r="AF125" s="315"/>
      <c r="AG125" s="226" t="str">
        <f t="shared" si="111"/>
        <v>Managed Grazing</v>
      </c>
      <c r="AH125" s="313"/>
      <c r="AI125" s="315"/>
      <c r="AJ125" s="313"/>
      <c r="AK125" s="313"/>
      <c r="AL125" s="315"/>
      <c r="AM125" s="226" t="str">
        <f t="shared" si="112"/>
        <v>Managed Grazing</v>
      </c>
      <c r="AN125" s="313"/>
      <c r="AO125" s="315"/>
      <c r="AP125" s="313"/>
      <c r="AQ125" s="313"/>
      <c r="AR125" s="315"/>
      <c r="AS125" s="176">
        <f t="shared" si="106"/>
        <v>0</v>
      </c>
      <c r="AT125" s="226" t="str">
        <f t="shared" si="113"/>
        <v>Managed Grazing</v>
      </c>
      <c r="AU125" s="313">
        <f>'Discrete Solution'!AU125</f>
        <v>2.1992342654936194E-2</v>
      </c>
      <c r="AV125" s="315">
        <f>'Discrete Solution'!AV125</f>
        <v>12.984680309781384</v>
      </c>
      <c r="AW125" s="313">
        <f>'Discrete Solution'!AW125</f>
        <v>0.23338055180219683</v>
      </c>
      <c r="AX125" s="313">
        <f>'Discrete Solution'!AX125</f>
        <v>0.25537289445713302</v>
      </c>
      <c r="AY125" s="315">
        <f>'Discrete Solution'!AY125</f>
        <v>137.79213534542356</v>
      </c>
      <c r="AZ125" s="226" t="str">
        <f t="shared" si="114"/>
        <v>Managed Grazing</v>
      </c>
      <c r="BA125" s="313">
        <f>'Discrete Solution'!BA125</f>
        <v>2.1992342654936194E-2</v>
      </c>
      <c r="BB125" s="315">
        <f>'Discrete Solution'!BB125</f>
        <v>3.9637766170298039</v>
      </c>
      <c r="BC125" s="313">
        <f>'Discrete Solution'!BC125</f>
        <v>0.23338055180219683</v>
      </c>
      <c r="BD125" s="313">
        <f>'Discrete Solution'!BD125</f>
        <v>0.25537289445713302</v>
      </c>
      <c r="BE125" s="315">
        <f>'Discrete Solution'!BE125</f>
        <v>42.063203025596209</v>
      </c>
      <c r="BF125" s="226" t="str">
        <f t="shared" si="115"/>
        <v>Managed Grazing</v>
      </c>
      <c r="BG125" s="313">
        <f>'Discrete Solution'!BG125</f>
        <v>2.1992342654936194E-2</v>
      </c>
      <c r="BH125" s="315">
        <f>'Discrete Solution'!BH125</f>
        <v>1.4881523756414277</v>
      </c>
      <c r="BI125" s="313">
        <f>'Discrete Solution'!BI125</f>
        <v>0.23338055180219683</v>
      </c>
      <c r="BJ125" s="313">
        <f>'Discrete Solution'!BJ125</f>
        <v>0.25537289445713302</v>
      </c>
      <c r="BK125" s="315">
        <f>'Discrete Solution'!BK125</f>
        <v>15.792124924672065</v>
      </c>
      <c r="BL125" s="226" t="str">
        <f t="shared" si="116"/>
        <v>Managed Grazing</v>
      </c>
      <c r="BM125" s="313"/>
      <c r="BN125" s="315"/>
      <c r="BO125" s="313"/>
      <c r="BP125" s="313"/>
      <c r="BQ125" s="315"/>
      <c r="BR125" s="226" t="str">
        <f t="shared" si="117"/>
        <v>Managed Grazing</v>
      </c>
      <c r="BS125" s="313"/>
      <c r="BT125" s="315"/>
      <c r="BU125" s="313"/>
      <c r="BV125" s="313"/>
      <c r="BW125" s="315"/>
      <c r="BX125" s="226" t="str">
        <f t="shared" si="118"/>
        <v>Managed Grazing</v>
      </c>
      <c r="BY125" s="313"/>
      <c r="BZ125" s="315"/>
      <c r="CA125" s="313"/>
      <c r="CB125" s="313"/>
      <c r="CC125" s="315"/>
      <c r="CD125" s="226" t="str">
        <f t="shared" si="119"/>
        <v>Managed Grazing</v>
      </c>
      <c r="CE125" s="313"/>
      <c r="CF125" s="315"/>
      <c r="CG125" s="313"/>
      <c r="CH125" s="313"/>
      <c r="CI125" s="315"/>
      <c r="CJ125" s="176">
        <f t="shared" si="103"/>
        <v>214.08407259814445</v>
      </c>
      <c r="CK125" s="226" t="str">
        <f t="shared" si="120"/>
        <v>Managed Grazing</v>
      </c>
      <c r="CL125" s="313"/>
      <c r="CM125" s="315"/>
      <c r="CN125" s="313"/>
      <c r="CO125" s="313"/>
      <c r="CP125" s="315"/>
      <c r="CQ125" s="226" t="str">
        <f t="shared" si="121"/>
        <v>Managed Grazing</v>
      </c>
      <c r="CR125" s="313"/>
      <c r="CS125" s="315"/>
      <c r="CT125" s="313"/>
      <c r="CU125" s="313"/>
      <c r="CV125" s="315"/>
      <c r="CW125" s="226" t="str">
        <f t="shared" si="122"/>
        <v>Managed Grazing</v>
      </c>
      <c r="CX125" s="313"/>
      <c r="CY125" s="315"/>
      <c r="CZ125" s="313"/>
      <c r="DA125" s="313"/>
      <c r="DB125" s="315"/>
      <c r="DC125" s="226" t="str">
        <f t="shared" si="123"/>
        <v>Managed Grazing</v>
      </c>
      <c r="DD125" s="313"/>
      <c r="DE125" s="315"/>
      <c r="DF125" s="313"/>
      <c r="DG125" s="313"/>
      <c r="DH125" s="315"/>
      <c r="DI125" s="226" t="str">
        <f t="shared" si="124"/>
        <v>Managed Grazing</v>
      </c>
      <c r="DJ125" s="313"/>
      <c r="DK125" s="315"/>
      <c r="DL125" s="313"/>
      <c r="DM125" s="313"/>
      <c r="DN125" s="315"/>
      <c r="DO125" s="226" t="str">
        <f t="shared" si="125"/>
        <v>Managed Grazing</v>
      </c>
      <c r="DP125" s="313"/>
      <c r="DQ125" s="315"/>
      <c r="DR125" s="313"/>
      <c r="DS125" s="313"/>
      <c r="DT125" s="315"/>
      <c r="DU125" s="226" t="str">
        <f t="shared" si="126"/>
        <v>Managed Grazing</v>
      </c>
      <c r="DV125" s="313"/>
      <c r="DW125" s="315"/>
      <c r="DX125" s="313"/>
      <c r="DY125" s="313"/>
      <c r="DZ125" s="315"/>
      <c r="EA125" s="176">
        <f t="shared" si="104"/>
        <v>0</v>
      </c>
      <c r="EB125" s="226" t="str">
        <f t="shared" si="127"/>
        <v>Managed Grazing</v>
      </c>
      <c r="EC125" s="313"/>
      <c r="ED125" s="315"/>
      <c r="EE125" s="313"/>
      <c r="EF125" s="313"/>
      <c r="EG125" s="315"/>
      <c r="EH125" s="226" t="str">
        <f t="shared" si="128"/>
        <v>Managed Grazing</v>
      </c>
      <c r="EI125" s="313"/>
      <c r="EJ125" s="315"/>
      <c r="EK125" s="313"/>
      <c r="EL125" s="313"/>
      <c r="EM125" s="315"/>
      <c r="EN125" s="226" t="str">
        <f t="shared" si="129"/>
        <v>Managed Grazing</v>
      </c>
      <c r="EO125" s="313"/>
      <c r="EP125" s="315"/>
      <c r="EQ125" s="313"/>
      <c r="ER125" s="313"/>
      <c r="ES125" s="315"/>
      <c r="ET125" s="226" t="str">
        <f t="shared" si="130"/>
        <v>Managed Grazing</v>
      </c>
      <c r="EU125" s="313"/>
      <c r="EV125" s="315"/>
      <c r="EW125" s="313"/>
      <c r="EX125" s="313"/>
      <c r="EY125" s="315"/>
      <c r="EZ125" s="226" t="str">
        <f t="shared" si="131"/>
        <v>Managed Grazing</v>
      </c>
      <c r="FA125" s="313"/>
      <c r="FB125" s="315"/>
      <c r="FC125" s="313"/>
      <c r="FD125" s="313"/>
      <c r="FE125" s="315"/>
      <c r="FF125" s="226" t="str">
        <f t="shared" si="132"/>
        <v>Managed Grazing</v>
      </c>
      <c r="FG125" s="313"/>
      <c r="FH125" s="315"/>
      <c r="FI125" s="313"/>
      <c r="FJ125" s="313"/>
      <c r="FK125" s="315"/>
      <c r="FL125" s="226" t="str">
        <f t="shared" si="133"/>
        <v>Managed Grazing</v>
      </c>
      <c r="FM125" s="313"/>
      <c r="FN125" s="315"/>
      <c r="FO125" s="313"/>
      <c r="FP125" s="313"/>
      <c r="FQ125" s="315"/>
      <c r="FR125" s="176">
        <f t="shared" si="105"/>
        <v>0</v>
      </c>
      <c r="FS125" s="32"/>
      <c r="FT125" s="34"/>
      <c r="FU125" s="34"/>
      <c r="FV125" s="38"/>
      <c r="FW125" s="37"/>
    </row>
    <row r="126" spans="1:179" ht="12.6" customHeight="1">
      <c r="A126" s="324"/>
      <c r="B126" s="195" t="s">
        <v>97</v>
      </c>
      <c r="C126" s="226" t="str">
        <f>$B126</f>
        <v>Tropical Tree Staples</v>
      </c>
      <c r="D126" s="313"/>
      <c r="E126" s="54"/>
      <c r="F126" s="314"/>
      <c r="G126" s="55"/>
      <c r="H126" s="56"/>
      <c r="I126" s="226" t="str">
        <f t="shared" si="107"/>
        <v>Tropical Tree Staples</v>
      </c>
      <c r="J126" s="313"/>
      <c r="K126" s="54"/>
      <c r="L126" s="314"/>
      <c r="M126" s="55"/>
      <c r="N126" s="56"/>
      <c r="O126" s="226" t="str">
        <f t="shared" si="108"/>
        <v>Tropical Tree Staples</v>
      </c>
      <c r="P126" s="313"/>
      <c r="Q126" s="54"/>
      <c r="R126" s="314"/>
      <c r="S126" s="55"/>
      <c r="T126" s="56"/>
      <c r="U126" s="226" t="str">
        <f t="shared" si="109"/>
        <v>Tropical Tree Staples</v>
      </c>
      <c r="V126" s="313"/>
      <c r="W126" s="315"/>
      <c r="X126" s="313"/>
      <c r="Y126" s="313"/>
      <c r="Z126" s="315"/>
      <c r="AA126" s="226" t="str">
        <f t="shared" si="110"/>
        <v>Tropical Tree Staples</v>
      </c>
      <c r="AB126" s="313"/>
      <c r="AC126" s="315"/>
      <c r="AD126" s="313"/>
      <c r="AE126" s="313"/>
      <c r="AF126" s="315"/>
      <c r="AG126" s="226" t="str">
        <f t="shared" si="111"/>
        <v>Tropical Tree Staples</v>
      </c>
      <c r="AH126" s="313"/>
      <c r="AI126" s="315"/>
      <c r="AJ126" s="313"/>
      <c r="AK126" s="313"/>
      <c r="AL126" s="315"/>
      <c r="AM126" s="226" t="str">
        <f t="shared" si="112"/>
        <v>Tropical Tree Staples</v>
      </c>
      <c r="AN126" s="313"/>
      <c r="AO126" s="315"/>
      <c r="AP126" s="313"/>
      <c r="AQ126" s="313"/>
      <c r="AR126" s="315"/>
      <c r="AS126" s="176">
        <f t="shared" si="106"/>
        <v>0</v>
      </c>
      <c r="AT126" s="226" t="str">
        <f t="shared" si="113"/>
        <v>Tropical Tree Staples</v>
      </c>
      <c r="AU126" s="313">
        <f>'Discrete Solution'!AU126</f>
        <v>0</v>
      </c>
      <c r="AV126" s="315">
        <f>'Discrete Solution'!AV126</f>
        <v>0</v>
      </c>
      <c r="AW126" s="313">
        <f>'Discrete Solution'!AW126</f>
        <v>0.32226575468048524</v>
      </c>
      <c r="AX126" s="313">
        <f>'Discrete Solution'!AX126</f>
        <v>0.32226575468048524</v>
      </c>
      <c r="AY126" s="315">
        <f>'Discrete Solution'!AY126</f>
        <v>190.27158065752116</v>
      </c>
      <c r="AZ126" s="226" t="str">
        <f t="shared" si="114"/>
        <v>Tropical Tree Staples</v>
      </c>
      <c r="BA126" s="313">
        <f>'Discrete Solution'!BA126</f>
        <v>0</v>
      </c>
      <c r="BB126" s="315">
        <f>'Discrete Solution'!BB126</f>
        <v>0</v>
      </c>
      <c r="BC126" s="313">
        <f>'Discrete Solution'!BC126</f>
        <v>0.32226575468048524</v>
      </c>
      <c r="BD126" s="313">
        <f>'Discrete Solution'!BD126</f>
        <v>0.32226575468048524</v>
      </c>
      <c r="BE126" s="315">
        <f>'Discrete Solution'!BE126</f>
        <v>58.083373968587182</v>
      </c>
      <c r="BF126" s="226" t="str">
        <f t="shared" si="115"/>
        <v>Tropical Tree Staples</v>
      </c>
      <c r="BG126" s="313">
        <f>'Discrete Solution'!BG126</f>
        <v>0</v>
      </c>
      <c r="BH126" s="315">
        <f>'Discrete Solution'!BH126</f>
        <v>0</v>
      </c>
      <c r="BI126" s="313">
        <f>'Discrete Solution'!BI126</f>
        <v>0.32226575468048524</v>
      </c>
      <c r="BJ126" s="313">
        <f>'Discrete Solution'!BJ126</f>
        <v>0.32226575468048524</v>
      </c>
      <c r="BK126" s="315">
        <f>'Discrete Solution'!BK126</f>
        <v>21.80670590397515</v>
      </c>
      <c r="BL126" s="226" t="str">
        <f t="shared" si="116"/>
        <v>Tropical Tree Staples</v>
      </c>
      <c r="BM126" s="313"/>
      <c r="BN126" s="315"/>
      <c r="BO126" s="313"/>
      <c r="BP126" s="313"/>
      <c r="BQ126" s="315"/>
      <c r="BR126" s="226" t="str">
        <f t="shared" si="117"/>
        <v>Tropical Tree Staples</v>
      </c>
      <c r="BS126" s="313"/>
      <c r="BT126" s="315"/>
      <c r="BU126" s="313"/>
      <c r="BV126" s="313"/>
      <c r="BW126" s="315"/>
      <c r="BX126" s="226" t="str">
        <f t="shared" si="118"/>
        <v>Tropical Tree Staples</v>
      </c>
      <c r="BY126" s="313"/>
      <c r="BZ126" s="315"/>
      <c r="CA126" s="313"/>
      <c r="CB126" s="313"/>
      <c r="CC126" s="315"/>
      <c r="CD126" s="226" t="str">
        <f t="shared" si="119"/>
        <v>Tropical Tree Staples</v>
      </c>
      <c r="CE126" s="313"/>
      <c r="CF126" s="315"/>
      <c r="CG126" s="313"/>
      <c r="CH126" s="313"/>
      <c r="CI126" s="315"/>
      <c r="CJ126" s="176">
        <f t="shared" si="103"/>
        <v>270.16166053008351</v>
      </c>
      <c r="CK126" s="226" t="str">
        <f t="shared" si="120"/>
        <v>Tropical Tree Staples</v>
      </c>
      <c r="CL126" s="313">
        <f>'Discrete Solution'!CL126</f>
        <v>8.2859226785635759E-2</v>
      </c>
      <c r="CM126" s="315">
        <f>'Discrete Solution'!CM126</f>
        <v>2.4438653637724963</v>
      </c>
      <c r="CN126" s="313">
        <f>'Discrete Solution'!CN126</f>
        <v>0</v>
      </c>
      <c r="CO126" s="313">
        <f>'Discrete Solution'!CO126</f>
        <v>8.2859226785635759E-2</v>
      </c>
      <c r="CP126" s="315">
        <f>'Discrete Solution'!CP126</f>
        <v>0</v>
      </c>
      <c r="CQ126" s="226" t="str">
        <f t="shared" si="121"/>
        <v>Tropical Tree Staples</v>
      </c>
      <c r="CR126" s="313">
        <f>'Discrete Solution'!CR126</f>
        <v>8.2859226785635759E-2</v>
      </c>
      <c r="CS126" s="315">
        <f>'Discrete Solution'!CS126</f>
        <v>0.41405633932586111</v>
      </c>
      <c r="CT126" s="313">
        <f>'Discrete Solution'!CT126</f>
        <v>0</v>
      </c>
      <c r="CU126" s="313">
        <f>'Discrete Solution'!CU126</f>
        <v>8.2859226785635759E-2</v>
      </c>
      <c r="CV126" s="315">
        <f>'Discrete Solution'!CV126</f>
        <v>0</v>
      </c>
      <c r="CW126" s="226" t="str">
        <f t="shared" si="122"/>
        <v>Tropical Tree Staples</v>
      </c>
      <c r="CX126" s="313">
        <f>'Discrete Solution'!CX126</f>
        <v>8.2859226785635759E-2</v>
      </c>
      <c r="CY126" s="315">
        <f>'Discrete Solution'!CY126</f>
        <v>9.3141476815145646E-2</v>
      </c>
      <c r="CZ126" s="313">
        <f>'Discrete Solution'!CZ126</f>
        <v>0</v>
      </c>
      <c r="DA126" s="313">
        <f>'Discrete Solution'!DA126</f>
        <v>8.2859226785635759E-2</v>
      </c>
      <c r="DB126" s="315">
        <f>'Discrete Solution'!DB126</f>
        <v>0</v>
      </c>
      <c r="DC126" s="226" t="str">
        <f t="shared" si="123"/>
        <v>Tropical Tree Staples</v>
      </c>
      <c r="DD126" s="313"/>
      <c r="DE126" s="315"/>
      <c r="DF126" s="313"/>
      <c r="DG126" s="313"/>
      <c r="DH126" s="315"/>
      <c r="DI126" s="226" t="str">
        <f t="shared" si="124"/>
        <v>Tropical Tree Staples</v>
      </c>
      <c r="DJ126" s="313"/>
      <c r="DK126" s="315"/>
      <c r="DL126" s="313"/>
      <c r="DM126" s="313"/>
      <c r="DN126" s="315"/>
      <c r="DO126" s="226" t="str">
        <f t="shared" si="125"/>
        <v>Tropical Tree Staples</v>
      </c>
      <c r="DP126" s="313"/>
      <c r="DQ126" s="315"/>
      <c r="DR126" s="313"/>
      <c r="DS126" s="313"/>
      <c r="DT126" s="315"/>
      <c r="DU126" s="226" t="str">
        <f t="shared" si="126"/>
        <v>Tropical Tree Staples</v>
      </c>
      <c r="DV126" s="313"/>
      <c r="DW126" s="315"/>
      <c r="DX126" s="313"/>
      <c r="DY126" s="313"/>
      <c r="DZ126" s="315"/>
      <c r="EA126" s="176">
        <f t="shared" si="104"/>
        <v>2.9510631799135032</v>
      </c>
      <c r="EB126" s="226" t="str">
        <f t="shared" si="127"/>
        <v>Tropical Tree Staples</v>
      </c>
      <c r="EC126" s="313">
        <f>'Discrete Solution'!EC126</f>
        <v>8.2859226785635759E-2</v>
      </c>
      <c r="ED126" s="315">
        <f>'Discrete Solution'!ED126</f>
        <v>12.87317734620984</v>
      </c>
      <c r="EE126" s="313">
        <f>'Discrete Solution'!EE126</f>
        <v>0</v>
      </c>
      <c r="EF126" s="313">
        <f>'Discrete Solution'!EF126</f>
        <v>8.2859226785635759E-2</v>
      </c>
      <c r="EG126" s="315">
        <f>'Discrete Solution'!EG126</f>
        <v>0</v>
      </c>
      <c r="EH126" s="226" t="str">
        <f t="shared" si="128"/>
        <v>Tropical Tree Staples</v>
      </c>
      <c r="EI126" s="313">
        <f>'Discrete Solution'!EI126</f>
        <v>8.2859226785635759E-2</v>
      </c>
      <c r="EJ126" s="315">
        <f>'Discrete Solution'!EJ126</f>
        <v>3.6273231508634889</v>
      </c>
      <c r="EK126" s="313">
        <f>'Discrete Solution'!EK126</f>
        <v>0</v>
      </c>
      <c r="EL126" s="313">
        <f>'Discrete Solution'!EL126</f>
        <v>8.2859226785635759E-2</v>
      </c>
      <c r="EM126" s="315">
        <f>'Discrete Solution'!EM126</f>
        <v>0</v>
      </c>
      <c r="EN126" s="226" t="str">
        <f t="shared" si="129"/>
        <v>Tropical Tree Staples</v>
      </c>
      <c r="EO126" s="313">
        <f>'Discrete Solution'!EO126</f>
        <v>8.2859226785635759E-2</v>
      </c>
      <c r="EP126" s="315">
        <f>'Discrete Solution'!EP126</f>
        <v>0.79354853221268185</v>
      </c>
      <c r="EQ126" s="313">
        <f>'Discrete Solution'!EQ126</f>
        <v>0</v>
      </c>
      <c r="ER126" s="313">
        <f>'Discrete Solution'!ER126</f>
        <v>8.2859226785635759E-2</v>
      </c>
      <c r="ES126" s="315">
        <f>'Discrete Solution'!ES126</f>
        <v>0</v>
      </c>
      <c r="ET126" s="226" t="str">
        <f t="shared" si="130"/>
        <v>Tropical Tree Staples</v>
      </c>
      <c r="EU126" s="313"/>
      <c r="EV126" s="315"/>
      <c r="EW126" s="313"/>
      <c r="EX126" s="313"/>
      <c r="EY126" s="315"/>
      <c r="EZ126" s="226" t="str">
        <f t="shared" si="131"/>
        <v>Tropical Tree Staples</v>
      </c>
      <c r="FA126" s="313"/>
      <c r="FB126" s="315"/>
      <c r="FC126" s="313"/>
      <c r="FD126" s="313"/>
      <c r="FE126" s="315"/>
      <c r="FF126" s="226" t="str">
        <f t="shared" si="132"/>
        <v>Tropical Tree Staples</v>
      </c>
      <c r="FG126" s="313"/>
      <c r="FH126" s="315"/>
      <c r="FI126" s="313"/>
      <c r="FJ126" s="313"/>
      <c r="FK126" s="315"/>
      <c r="FL126" s="226" t="str">
        <f t="shared" si="133"/>
        <v>Tropical Tree Staples</v>
      </c>
      <c r="FM126" s="313"/>
      <c r="FN126" s="315"/>
      <c r="FO126" s="313"/>
      <c r="FP126" s="313"/>
      <c r="FQ126" s="315"/>
      <c r="FR126" s="176">
        <f t="shared" si="105"/>
        <v>17.294049029286011</v>
      </c>
      <c r="FS126" s="34"/>
      <c r="FT126" s="34"/>
      <c r="FU126" s="34"/>
      <c r="FV126" s="33"/>
      <c r="FW126" s="37"/>
    </row>
    <row r="127" spans="1:179" ht="12.6" customHeight="1">
      <c r="A127" s="324"/>
      <c r="B127" s="222" t="s">
        <v>103</v>
      </c>
      <c r="C127" s="226" t="str">
        <f>$B127</f>
        <v>Farmland Restoration</v>
      </c>
      <c r="D127" s="39"/>
      <c r="E127" s="40"/>
      <c r="F127" s="47"/>
      <c r="G127" s="41"/>
      <c r="H127" s="42"/>
      <c r="I127" s="226" t="str">
        <f t="shared" si="107"/>
        <v>Farmland Restoration</v>
      </c>
      <c r="J127" s="39"/>
      <c r="K127" s="40"/>
      <c r="L127" s="47"/>
      <c r="M127" s="41"/>
      <c r="N127" s="42"/>
      <c r="O127" s="226" t="str">
        <f t="shared" si="108"/>
        <v>Farmland Restoration</v>
      </c>
      <c r="P127" s="39"/>
      <c r="Q127" s="40"/>
      <c r="R127" s="47"/>
      <c r="S127" s="41"/>
      <c r="T127" s="42"/>
      <c r="U127" s="226" t="str">
        <f t="shared" si="109"/>
        <v>Farmland Restoration</v>
      </c>
      <c r="V127" s="39"/>
      <c r="W127" s="40"/>
      <c r="X127" s="47"/>
      <c r="Y127" s="41"/>
      <c r="Z127" s="42"/>
      <c r="AA127" s="226" t="str">
        <f t="shared" si="110"/>
        <v>Farmland Restoration</v>
      </c>
      <c r="AB127" s="39"/>
      <c r="AC127" s="40"/>
      <c r="AD127" s="47"/>
      <c r="AE127" s="41"/>
      <c r="AF127" s="42"/>
      <c r="AG127" s="226" t="str">
        <f t="shared" si="111"/>
        <v>Farmland Restoration</v>
      </c>
      <c r="AH127" s="39"/>
      <c r="AI127" s="40"/>
      <c r="AJ127" s="47"/>
      <c r="AK127" s="41"/>
      <c r="AL127" s="42"/>
      <c r="AM127" s="226" t="str">
        <f t="shared" si="112"/>
        <v>Farmland Restoration</v>
      </c>
      <c r="AN127" s="39"/>
      <c r="AO127" s="40"/>
      <c r="AP127" s="47"/>
      <c r="AQ127" s="41"/>
      <c r="AR127" s="42"/>
      <c r="AS127" s="176">
        <f t="shared" si="106"/>
        <v>0</v>
      </c>
      <c r="AT127" s="226" t="str">
        <f t="shared" si="113"/>
        <v>Farmland Restoration</v>
      </c>
      <c r="AU127" s="313"/>
      <c r="AV127" s="315"/>
      <c r="AW127" s="313"/>
      <c r="AX127" s="313"/>
      <c r="AY127" s="315"/>
      <c r="AZ127" s="226" t="str">
        <f t="shared" si="114"/>
        <v>Farmland Restoration</v>
      </c>
      <c r="BA127" s="313"/>
      <c r="BB127" s="315"/>
      <c r="BC127" s="313"/>
      <c r="BD127" s="313"/>
      <c r="BE127" s="315"/>
      <c r="BF127" s="226" t="str">
        <f t="shared" si="115"/>
        <v>Farmland Restoration</v>
      </c>
      <c r="BG127" s="313"/>
      <c r="BH127" s="315"/>
      <c r="BI127" s="313"/>
      <c r="BJ127" s="313"/>
      <c r="BK127" s="315"/>
      <c r="BL127" s="226" t="str">
        <f t="shared" si="116"/>
        <v>Farmland Restoration</v>
      </c>
      <c r="BM127" s="313">
        <f>'Discrete Solution'!BM127</f>
        <v>2.3409578732146379E-2</v>
      </c>
      <c r="BN127" s="315">
        <f>'Discrete Solution'!BN127</f>
        <v>0.49153909458185513</v>
      </c>
      <c r="BO127" s="313">
        <f>'Discrete Solution'!BO127</f>
        <v>0.32659042126785359</v>
      </c>
      <c r="BP127" s="313">
        <f>'Discrete Solution'!BP127</f>
        <v>0.35</v>
      </c>
      <c r="BQ127" s="315">
        <f>'Discrete Solution'!BQ127</f>
        <v>6.8575330554181457</v>
      </c>
      <c r="BR127" s="226" t="str">
        <f t="shared" si="117"/>
        <v>Farmland Restoration</v>
      </c>
      <c r="BS127" s="313">
        <f>'Discrete Solution'!BS127</f>
        <v>2.3409578732146379E-2</v>
      </c>
      <c r="BT127" s="315">
        <f>'Discrete Solution'!BT127</f>
        <v>3.1524049435518617</v>
      </c>
      <c r="BU127" s="313">
        <f>'Discrete Solution'!BU127</f>
        <v>0.32659042126785359</v>
      </c>
      <c r="BV127" s="313">
        <f>'Discrete Solution'!BV127</f>
        <v>0.35</v>
      </c>
      <c r="BW127" s="315">
        <f>'Discrete Solution'!BW127</f>
        <v>43.979657656448126</v>
      </c>
      <c r="BX127" s="226" t="str">
        <f t="shared" si="118"/>
        <v>Farmland Restoration</v>
      </c>
      <c r="BY127" s="313">
        <f>'Discrete Solution'!BY127</f>
        <v>2.3409578732146379E-2</v>
      </c>
      <c r="BZ127" s="315">
        <f>'Discrete Solution'!BZ127</f>
        <v>0.90895363087466707</v>
      </c>
      <c r="CA127" s="313">
        <f>'Discrete Solution'!CA127</f>
        <v>0.32659042126785359</v>
      </c>
      <c r="CB127" s="313">
        <f>'Discrete Solution'!CB127</f>
        <v>0.35</v>
      </c>
      <c r="CC127" s="315">
        <f>'Discrete Solution'!CC127</f>
        <v>12.68094366912533</v>
      </c>
      <c r="CD127" s="226" t="str">
        <f t="shared" si="119"/>
        <v>Farmland Restoration</v>
      </c>
      <c r="CE127" s="313">
        <f>'Discrete Solution'!CE127</f>
        <v>2.3409578732146379E-2</v>
      </c>
      <c r="CF127" s="315">
        <f>'Discrete Solution'!CF127</f>
        <v>0.51572029984817036</v>
      </c>
      <c r="CG127" s="313">
        <f>'Discrete Solution'!CG127</f>
        <v>0.32659042126785359</v>
      </c>
      <c r="CH127" s="313">
        <f>'Discrete Solution'!CH127</f>
        <v>0.35</v>
      </c>
      <c r="CI127" s="315">
        <f>'Discrete Solution'!CI127</f>
        <v>7.1948885501518278</v>
      </c>
      <c r="CJ127" s="176">
        <f t="shared" si="103"/>
        <v>75.781640899999985</v>
      </c>
      <c r="CK127" s="226" t="str">
        <f t="shared" si="120"/>
        <v>Farmland Restoration</v>
      </c>
      <c r="CL127" s="313"/>
      <c r="CM127" s="315"/>
      <c r="CN127" s="313"/>
      <c r="CO127" s="313"/>
      <c r="CP127" s="315"/>
      <c r="CQ127" s="226" t="str">
        <f t="shared" si="121"/>
        <v>Farmland Restoration</v>
      </c>
      <c r="CR127" s="313"/>
      <c r="CS127" s="315"/>
      <c r="CT127" s="313"/>
      <c r="CU127" s="313"/>
      <c r="CV127" s="315"/>
      <c r="CW127" s="226" t="str">
        <f t="shared" si="122"/>
        <v>Farmland Restoration</v>
      </c>
      <c r="CX127" s="313"/>
      <c r="CY127" s="315"/>
      <c r="CZ127" s="313"/>
      <c r="DA127" s="313"/>
      <c r="DB127" s="315"/>
      <c r="DC127" s="226" t="str">
        <f t="shared" si="123"/>
        <v>Farmland Restoration</v>
      </c>
      <c r="DD127" s="313"/>
      <c r="DE127" s="315"/>
      <c r="DF127" s="313"/>
      <c r="DG127" s="313"/>
      <c r="DH127" s="315"/>
      <c r="DI127" s="226" t="str">
        <f t="shared" si="124"/>
        <v>Farmland Restoration</v>
      </c>
      <c r="DJ127" s="313"/>
      <c r="DK127" s="315"/>
      <c r="DL127" s="313"/>
      <c r="DM127" s="313"/>
      <c r="DN127" s="315"/>
      <c r="DO127" s="226" t="str">
        <f t="shared" si="125"/>
        <v>Farmland Restoration</v>
      </c>
      <c r="DP127" s="313"/>
      <c r="DQ127" s="315"/>
      <c r="DR127" s="313"/>
      <c r="DS127" s="313"/>
      <c r="DT127" s="315"/>
      <c r="DU127" s="226" t="str">
        <f t="shared" si="126"/>
        <v>Farmland Restoration</v>
      </c>
      <c r="DV127" s="313"/>
      <c r="DW127" s="315"/>
      <c r="DX127" s="313"/>
      <c r="DY127" s="313"/>
      <c r="DZ127" s="315"/>
      <c r="EA127" s="176">
        <f t="shared" si="104"/>
        <v>0</v>
      </c>
      <c r="EB127" s="226" t="str">
        <f t="shared" si="127"/>
        <v>Farmland Restoration</v>
      </c>
      <c r="EC127" s="313"/>
      <c r="ED127" s="315"/>
      <c r="EE127" s="313"/>
      <c r="EF127" s="313"/>
      <c r="EG127" s="315"/>
      <c r="EH127" s="226" t="str">
        <f t="shared" si="128"/>
        <v>Farmland Restoration</v>
      </c>
      <c r="EI127" s="313"/>
      <c r="EJ127" s="315"/>
      <c r="EK127" s="313"/>
      <c r="EL127" s="313"/>
      <c r="EM127" s="315"/>
      <c r="EN127" s="226" t="str">
        <f t="shared" si="129"/>
        <v>Farmland Restoration</v>
      </c>
      <c r="EO127" s="313"/>
      <c r="EP127" s="315"/>
      <c r="EQ127" s="313"/>
      <c r="ER127" s="313"/>
      <c r="ES127" s="315"/>
      <c r="ET127" s="226" t="str">
        <f t="shared" si="130"/>
        <v>Farmland Restoration</v>
      </c>
      <c r="EU127" s="313"/>
      <c r="EV127" s="315"/>
      <c r="EW127" s="313"/>
      <c r="EX127" s="313"/>
      <c r="EY127" s="315"/>
      <c r="EZ127" s="226" t="str">
        <f t="shared" si="131"/>
        <v>Farmland Restoration</v>
      </c>
      <c r="FA127" s="313"/>
      <c r="FB127" s="315"/>
      <c r="FC127" s="313"/>
      <c r="FD127" s="313"/>
      <c r="FE127" s="315"/>
      <c r="FF127" s="226" t="str">
        <f t="shared" si="132"/>
        <v>Farmland Restoration</v>
      </c>
      <c r="FG127" s="313"/>
      <c r="FH127" s="315"/>
      <c r="FI127" s="313"/>
      <c r="FJ127" s="313"/>
      <c r="FK127" s="315"/>
      <c r="FL127" s="226" t="str">
        <f t="shared" si="133"/>
        <v>Farmland Restoration</v>
      </c>
      <c r="FM127" s="313"/>
      <c r="FN127" s="315"/>
      <c r="FO127" s="313"/>
      <c r="FP127" s="313"/>
      <c r="FQ127" s="315"/>
      <c r="FR127" s="176">
        <f t="shared" si="105"/>
        <v>0</v>
      </c>
      <c r="FS127" s="32"/>
      <c r="FT127" s="34"/>
      <c r="FU127" s="34"/>
      <c r="FV127" s="33"/>
      <c r="FW127" s="37"/>
    </row>
    <row r="128" spans="1:179" ht="12.6" customHeight="1">
      <c r="A128" s="324"/>
      <c r="B128" s="195" t="s">
        <v>96</v>
      </c>
      <c r="C128" s="226" t="str">
        <f>$B128</f>
        <v>Perennial Bioenergy Crops</v>
      </c>
      <c r="D128" s="54"/>
      <c r="E128" s="54"/>
      <c r="F128" s="54"/>
      <c r="G128" s="54"/>
      <c r="H128" s="56"/>
      <c r="I128" s="226" t="str">
        <f t="shared" si="107"/>
        <v>Perennial Bioenergy Crops</v>
      </c>
      <c r="J128" s="54"/>
      <c r="K128" s="54"/>
      <c r="L128" s="54"/>
      <c r="M128" s="54"/>
      <c r="N128" s="56"/>
      <c r="O128" s="226" t="str">
        <f t="shared" si="108"/>
        <v>Perennial Bioenergy Crops</v>
      </c>
      <c r="P128" s="54"/>
      <c r="Q128" s="54"/>
      <c r="R128" s="54"/>
      <c r="S128" s="54"/>
      <c r="T128" s="56"/>
      <c r="U128" s="226" t="str">
        <f t="shared" si="109"/>
        <v>Perennial Bioenergy Crops</v>
      </c>
      <c r="V128" s="313"/>
      <c r="W128" s="315"/>
      <c r="X128" s="313"/>
      <c r="Y128" s="313"/>
      <c r="Z128" s="315"/>
      <c r="AA128" s="226" t="str">
        <f t="shared" si="110"/>
        <v>Perennial Bioenergy Crops</v>
      </c>
      <c r="AB128" s="313"/>
      <c r="AC128" s="315"/>
      <c r="AD128" s="313"/>
      <c r="AE128" s="313"/>
      <c r="AF128" s="315"/>
      <c r="AG128" s="226" t="str">
        <f t="shared" si="111"/>
        <v>Perennial Bioenergy Crops</v>
      </c>
      <c r="AH128" s="313"/>
      <c r="AI128" s="315"/>
      <c r="AJ128" s="313"/>
      <c r="AK128" s="313"/>
      <c r="AL128" s="315"/>
      <c r="AM128" s="226" t="str">
        <f t="shared" si="112"/>
        <v>Perennial Bioenergy Crops</v>
      </c>
      <c r="AN128" s="313"/>
      <c r="AO128" s="315"/>
      <c r="AP128" s="313"/>
      <c r="AQ128" s="313"/>
      <c r="AR128" s="315"/>
      <c r="AS128" s="176">
        <f t="shared" si="106"/>
        <v>0</v>
      </c>
      <c r="AT128" s="226" t="str">
        <f t="shared" si="113"/>
        <v>Perennial Bioenergy Crops</v>
      </c>
      <c r="AU128" s="313"/>
      <c r="AV128" s="315"/>
      <c r="AW128" s="313"/>
      <c r="AX128" s="313"/>
      <c r="AY128" s="315"/>
      <c r="AZ128" s="226" t="str">
        <f t="shared" si="114"/>
        <v>Perennial Bioenergy Crops</v>
      </c>
      <c r="BA128" s="313"/>
      <c r="BB128" s="315"/>
      <c r="BC128" s="313"/>
      <c r="BD128" s="313"/>
      <c r="BE128" s="315"/>
      <c r="BF128" s="226" t="str">
        <f t="shared" si="115"/>
        <v>Perennial Bioenergy Crops</v>
      </c>
      <c r="BG128" s="313"/>
      <c r="BH128" s="315"/>
      <c r="BI128" s="313"/>
      <c r="BJ128" s="313"/>
      <c r="BK128" s="315"/>
      <c r="BL128" s="226" t="str">
        <f t="shared" si="116"/>
        <v>Perennial Bioenergy Crops</v>
      </c>
      <c r="BM128" s="313">
        <f>'Discrete Solution'!BM128</f>
        <v>2.5553394151598671E-4</v>
      </c>
      <c r="BN128" s="315">
        <f>'Discrete Solution'!BN128</f>
        <v>5.3655353513567625E-3</v>
      </c>
      <c r="BO128" s="313">
        <f>'Discrete Solution'!BO128</f>
        <v>0.24974446605848402</v>
      </c>
      <c r="BP128" s="313">
        <f>'Discrete Solution'!BP128</f>
        <v>0.25</v>
      </c>
      <c r="BQ128" s="315">
        <f>'Discrete Solution'!BQ128</f>
        <v>5.2439717146486444</v>
      </c>
      <c r="BR128" s="226" t="str">
        <f t="shared" si="117"/>
        <v>Perennial Bioenergy Crops</v>
      </c>
      <c r="BS128" s="313">
        <f>'Discrete Solution'!BS128</f>
        <v>2.5553394151598671E-4</v>
      </c>
      <c r="BT128" s="315">
        <f>'Discrete Solution'!BT128</f>
        <v>3.4410976365589208E-2</v>
      </c>
      <c r="BU128" s="313">
        <f>'Discrete Solution'!BU128</f>
        <v>0.24974446605848402</v>
      </c>
      <c r="BV128" s="313">
        <f>'Discrete Solution'!BV128</f>
        <v>0.25</v>
      </c>
      <c r="BW128" s="315">
        <f>'Discrete Solution'!BW128</f>
        <v>33.631348023634409</v>
      </c>
      <c r="BX128" s="226" t="str">
        <f t="shared" si="118"/>
        <v>Perennial Bioenergy Crops</v>
      </c>
      <c r="BY128" s="313">
        <f>'Discrete Solution'!BY128</f>
        <v>2.5553394151598671E-4</v>
      </c>
      <c r="BZ128" s="315">
        <f>'Discrete Solution'!BZ128</f>
        <v>9.921942919618473E-3</v>
      </c>
      <c r="CA128" s="313">
        <f>'Discrete Solution'!CA128</f>
        <v>0.24974446605848402</v>
      </c>
      <c r="CB128" s="313">
        <f>'Discrete Solution'!CB128</f>
        <v>0.25</v>
      </c>
      <c r="CC128" s="315">
        <f>'Discrete Solution'!CC128</f>
        <v>9.6971475570803811</v>
      </c>
      <c r="CD128" s="226" t="str">
        <f t="shared" si="119"/>
        <v>Perennial Bioenergy Crops</v>
      </c>
      <c r="CE128" s="313">
        <f>'Discrete Solution'!CE128</f>
        <v>2.5553394151598671E-4</v>
      </c>
      <c r="CF128" s="315">
        <f>'Discrete Solution'!CF128</f>
        <v>5.6294922026529984E-3</v>
      </c>
      <c r="CG128" s="313">
        <f>'Discrete Solution'!CG128</f>
        <v>0.24974446605848402</v>
      </c>
      <c r="CH128" s="313">
        <f>'Discrete Solution'!CH128</f>
        <v>0.25</v>
      </c>
      <c r="CI128" s="315">
        <f>'Discrete Solution'!CI128</f>
        <v>5.5019482577973466</v>
      </c>
      <c r="CJ128" s="176">
        <f t="shared" si="103"/>
        <v>54.129743500000004</v>
      </c>
      <c r="CK128" s="226" t="str">
        <f t="shared" si="120"/>
        <v>Perennial Bioenergy Crops</v>
      </c>
      <c r="CL128" s="313"/>
      <c r="CM128" s="315"/>
      <c r="CN128" s="313"/>
      <c r="CO128" s="313"/>
      <c r="CP128" s="315"/>
      <c r="CQ128" s="226" t="str">
        <f t="shared" si="121"/>
        <v>Perennial Bioenergy Crops</v>
      </c>
      <c r="CR128" s="313"/>
      <c r="CS128" s="315"/>
      <c r="CT128" s="313"/>
      <c r="CU128" s="313"/>
      <c r="CV128" s="315"/>
      <c r="CW128" s="226" t="str">
        <f t="shared" si="122"/>
        <v>Perennial Bioenergy Crops</v>
      </c>
      <c r="CX128" s="313"/>
      <c r="CY128" s="315"/>
      <c r="CZ128" s="313"/>
      <c r="DA128" s="313"/>
      <c r="DB128" s="315"/>
      <c r="DC128" s="226" t="str">
        <f t="shared" si="123"/>
        <v>Perennial Bioenergy Crops</v>
      </c>
      <c r="DD128" s="313"/>
      <c r="DE128" s="315"/>
      <c r="DF128" s="313"/>
      <c r="DG128" s="313"/>
      <c r="DH128" s="315"/>
      <c r="DI128" s="226" t="str">
        <f t="shared" si="124"/>
        <v>Perennial Bioenergy Crops</v>
      </c>
      <c r="DJ128" s="313"/>
      <c r="DK128" s="315"/>
      <c r="DL128" s="313"/>
      <c r="DM128" s="313"/>
      <c r="DN128" s="315"/>
      <c r="DO128" s="226" t="str">
        <f t="shared" si="125"/>
        <v>Perennial Bioenergy Crops</v>
      </c>
      <c r="DP128" s="313"/>
      <c r="DQ128" s="315"/>
      <c r="DR128" s="313"/>
      <c r="DS128" s="313"/>
      <c r="DT128" s="315"/>
      <c r="DU128" s="226" t="str">
        <f t="shared" si="126"/>
        <v>Perennial Bioenergy Crops</v>
      </c>
      <c r="DV128" s="313"/>
      <c r="DW128" s="315"/>
      <c r="DX128" s="313"/>
      <c r="DY128" s="313"/>
      <c r="DZ128" s="315"/>
      <c r="EA128" s="176">
        <f t="shared" si="104"/>
        <v>0</v>
      </c>
      <c r="EB128" s="226" t="str">
        <f t="shared" si="127"/>
        <v>Perennial Bioenergy Crops</v>
      </c>
      <c r="EC128" s="313"/>
      <c r="ED128" s="315"/>
      <c r="EE128" s="313"/>
      <c r="EF128" s="313"/>
      <c r="EG128" s="315"/>
      <c r="EH128" s="226" t="str">
        <f t="shared" si="128"/>
        <v>Perennial Bioenergy Crops</v>
      </c>
      <c r="EI128" s="313"/>
      <c r="EJ128" s="315"/>
      <c r="EK128" s="313"/>
      <c r="EL128" s="313"/>
      <c r="EM128" s="315"/>
      <c r="EN128" s="226" t="str">
        <f t="shared" si="129"/>
        <v>Perennial Bioenergy Crops</v>
      </c>
      <c r="EO128" s="313"/>
      <c r="EP128" s="315"/>
      <c r="EQ128" s="313"/>
      <c r="ER128" s="313"/>
      <c r="ES128" s="315"/>
      <c r="ET128" s="226" t="str">
        <f t="shared" si="130"/>
        <v>Perennial Bioenergy Crops</v>
      </c>
      <c r="EU128" s="313"/>
      <c r="EV128" s="315"/>
      <c r="EW128" s="313"/>
      <c r="EX128" s="313"/>
      <c r="EY128" s="315"/>
      <c r="EZ128" s="226" t="str">
        <f t="shared" si="131"/>
        <v>Perennial Bioenergy Crops</v>
      </c>
      <c r="FA128" s="313"/>
      <c r="FB128" s="315"/>
      <c r="FC128" s="313"/>
      <c r="FD128" s="313"/>
      <c r="FE128" s="315"/>
      <c r="FF128" s="226" t="str">
        <f t="shared" si="132"/>
        <v>Perennial Bioenergy Crops</v>
      </c>
      <c r="FG128" s="313"/>
      <c r="FH128" s="315"/>
      <c r="FI128" s="313"/>
      <c r="FJ128" s="313"/>
      <c r="FK128" s="315"/>
      <c r="FL128" s="226" t="str">
        <f t="shared" si="133"/>
        <v>Perennial Bioenergy Crops</v>
      </c>
      <c r="FM128" s="313"/>
      <c r="FN128" s="315"/>
      <c r="FO128" s="313"/>
      <c r="FP128" s="313"/>
      <c r="FQ128" s="315"/>
      <c r="FR128" s="176">
        <f t="shared" si="105"/>
        <v>0</v>
      </c>
      <c r="FS128" s="34"/>
      <c r="FT128" s="34"/>
      <c r="FU128" s="34"/>
      <c r="FV128" s="33"/>
      <c r="FW128" s="37"/>
    </row>
    <row r="129" spans="1:179" ht="12.6" customHeight="1">
      <c r="A129" s="324"/>
      <c r="B129" s="195" t="s">
        <v>552</v>
      </c>
      <c r="C129" s="226"/>
      <c r="D129" s="54"/>
      <c r="E129" s="54"/>
      <c r="F129" s="54"/>
      <c r="G129" s="54"/>
      <c r="H129" s="56"/>
      <c r="I129" s="226" t="str">
        <f t="shared" si="107"/>
        <v>Livestock Feed</v>
      </c>
      <c r="J129" s="54"/>
      <c r="K129" s="54"/>
      <c r="L129" s="54"/>
      <c r="M129" s="54"/>
      <c r="N129" s="56"/>
      <c r="O129" s="226" t="str">
        <f t="shared" si="108"/>
        <v>Livestock Feed</v>
      </c>
      <c r="P129" s="54"/>
      <c r="Q129" s="54"/>
      <c r="R129" s="54"/>
      <c r="S129" s="54"/>
      <c r="T129" s="56"/>
      <c r="U129" s="226" t="str">
        <f t="shared" si="109"/>
        <v>Livestock Feed</v>
      </c>
      <c r="V129" s="313"/>
      <c r="W129" s="315"/>
      <c r="X129" s="313"/>
      <c r="Y129" s="313"/>
      <c r="Z129" s="315"/>
      <c r="AA129" s="226" t="str">
        <f t="shared" si="110"/>
        <v>Livestock Feed</v>
      </c>
      <c r="AB129" s="313"/>
      <c r="AC129" s="315"/>
      <c r="AD129" s="313"/>
      <c r="AE129" s="313"/>
      <c r="AF129" s="315"/>
      <c r="AG129" s="226" t="str">
        <f t="shared" si="111"/>
        <v>Livestock Feed</v>
      </c>
      <c r="AH129" s="313"/>
      <c r="AI129" s="315"/>
      <c r="AJ129" s="313"/>
      <c r="AK129" s="313"/>
      <c r="AL129" s="315"/>
      <c r="AM129" s="226" t="str">
        <f t="shared" si="112"/>
        <v>Livestock Feed</v>
      </c>
      <c r="AN129" s="313"/>
      <c r="AO129" s="315"/>
      <c r="AP129" s="313"/>
      <c r="AQ129" s="313"/>
      <c r="AR129" s="315"/>
      <c r="AS129" s="176">
        <f t="shared" si="106"/>
        <v>0</v>
      </c>
      <c r="AT129" s="226" t="str">
        <f t="shared" si="113"/>
        <v>Livestock Feed</v>
      </c>
      <c r="AU129" s="313"/>
      <c r="AV129" s="315"/>
      <c r="AW129" s="313"/>
      <c r="AX129" s="313"/>
      <c r="AY129" s="315"/>
      <c r="AZ129" s="226" t="str">
        <f t="shared" si="114"/>
        <v>Livestock Feed</v>
      </c>
      <c r="BA129" s="313"/>
      <c r="BB129" s="315"/>
      <c r="BC129" s="313"/>
      <c r="BD129" s="313"/>
      <c r="BE129" s="315"/>
      <c r="BF129" s="226" t="str">
        <f t="shared" si="115"/>
        <v>Livestock Feed</v>
      </c>
      <c r="BG129" s="313"/>
      <c r="BH129" s="315"/>
      <c r="BI129" s="313"/>
      <c r="BJ129" s="313"/>
      <c r="BK129" s="315"/>
      <c r="BL129" s="226" t="str">
        <f t="shared" si="116"/>
        <v>Livestock Feed</v>
      </c>
      <c r="BM129" s="313"/>
      <c r="BN129" s="315"/>
      <c r="BO129" s="313"/>
      <c r="BP129" s="313"/>
      <c r="BQ129" s="315"/>
      <c r="BR129" s="226" t="str">
        <f t="shared" si="117"/>
        <v>Livestock Feed</v>
      </c>
      <c r="BS129" s="313"/>
      <c r="BT129" s="315"/>
      <c r="BU129" s="313"/>
      <c r="BV129" s="313"/>
      <c r="BW129" s="315"/>
      <c r="BX129" s="226" t="str">
        <f t="shared" si="118"/>
        <v>Livestock Feed</v>
      </c>
      <c r="BY129" s="313"/>
      <c r="BZ129" s="315"/>
      <c r="CA129" s="313"/>
      <c r="CB129" s="313"/>
      <c r="CC129" s="315"/>
      <c r="CD129" s="226" t="str">
        <f t="shared" si="119"/>
        <v>Livestock Feed</v>
      </c>
      <c r="CE129" s="313"/>
      <c r="CF129" s="315"/>
      <c r="CG129" s="313"/>
      <c r="CH129" s="313"/>
      <c r="CI129" s="315"/>
      <c r="CJ129" s="176">
        <f t="shared" si="103"/>
        <v>0</v>
      </c>
      <c r="CK129" s="226" t="str">
        <f t="shared" si="120"/>
        <v>Livestock Feed</v>
      </c>
      <c r="CL129" s="313"/>
      <c r="CM129" s="315"/>
      <c r="CN129" s="313"/>
      <c r="CO129" s="313"/>
      <c r="CP129" s="315"/>
      <c r="CQ129" s="226" t="str">
        <f t="shared" si="121"/>
        <v>Livestock Feed</v>
      </c>
      <c r="CR129" s="313"/>
      <c r="CS129" s="315"/>
      <c r="CT129" s="313"/>
      <c r="CU129" s="313"/>
      <c r="CV129" s="315"/>
      <c r="CW129" s="226" t="str">
        <f t="shared" si="122"/>
        <v>Livestock Feed</v>
      </c>
      <c r="CX129" s="313"/>
      <c r="CY129" s="315"/>
      <c r="CZ129" s="313"/>
      <c r="DA129" s="313"/>
      <c r="DB129" s="315"/>
      <c r="DC129" s="226" t="str">
        <f t="shared" si="123"/>
        <v>Livestock Feed</v>
      </c>
      <c r="DD129" s="313"/>
      <c r="DE129" s="315"/>
      <c r="DF129" s="313"/>
      <c r="DG129" s="313"/>
      <c r="DH129" s="315"/>
      <c r="DI129" s="226" t="str">
        <f t="shared" si="124"/>
        <v>Livestock Feed</v>
      </c>
      <c r="DJ129" s="313"/>
      <c r="DK129" s="315"/>
      <c r="DL129" s="313"/>
      <c r="DM129" s="313"/>
      <c r="DN129" s="315"/>
      <c r="DO129" s="226" t="str">
        <f t="shared" si="125"/>
        <v>Livestock Feed</v>
      </c>
      <c r="DP129" s="313"/>
      <c r="DQ129" s="315"/>
      <c r="DR129" s="313"/>
      <c r="DS129" s="313"/>
      <c r="DT129" s="315"/>
      <c r="DU129" s="226" t="str">
        <f t="shared" si="126"/>
        <v>Livestock Feed</v>
      </c>
      <c r="DV129" s="313"/>
      <c r="DW129" s="315"/>
      <c r="DX129" s="313"/>
      <c r="DY129" s="313"/>
      <c r="DZ129" s="315"/>
      <c r="EA129" s="176">
        <f t="shared" si="104"/>
        <v>0</v>
      </c>
      <c r="EB129" s="226" t="str">
        <f t="shared" si="127"/>
        <v>Livestock Feed</v>
      </c>
      <c r="EC129" s="313"/>
      <c r="ED129" s="315"/>
      <c r="EE129" s="313"/>
      <c r="EF129" s="313"/>
      <c r="EG129" s="315"/>
      <c r="EH129" s="226" t="str">
        <f t="shared" si="128"/>
        <v>Livestock Feed</v>
      </c>
      <c r="EI129" s="313"/>
      <c r="EJ129" s="315"/>
      <c r="EK129" s="313"/>
      <c r="EL129" s="313"/>
      <c r="EM129" s="315"/>
      <c r="EN129" s="226" t="str">
        <f t="shared" si="129"/>
        <v>Livestock Feed</v>
      </c>
      <c r="EO129" s="313"/>
      <c r="EP129" s="315"/>
      <c r="EQ129" s="313"/>
      <c r="ER129" s="313"/>
      <c r="ES129" s="315"/>
      <c r="ET129" s="226" t="str">
        <f t="shared" si="130"/>
        <v>Livestock Feed</v>
      </c>
      <c r="EU129" s="313"/>
      <c r="EV129" s="315"/>
      <c r="EW129" s="313"/>
      <c r="EX129" s="313"/>
      <c r="EY129" s="315"/>
      <c r="EZ129" s="226" t="str">
        <f t="shared" si="131"/>
        <v>Livestock Feed</v>
      </c>
      <c r="FA129" s="313"/>
      <c r="FB129" s="315"/>
      <c r="FC129" s="313"/>
      <c r="FD129" s="313"/>
      <c r="FE129" s="315"/>
      <c r="FF129" s="226" t="str">
        <f t="shared" si="132"/>
        <v>Livestock Feed</v>
      </c>
      <c r="FG129" s="313"/>
      <c r="FH129" s="315"/>
      <c r="FI129" s="313"/>
      <c r="FJ129" s="313"/>
      <c r="FK129" s="315"/>
      <c r="FL129" s="226" t="str">
        <f t="shared" si="133"/>
        <v>Livestock Feed</v>
      </c>
      <c r="FM129" s="313"/>
      <c r="FN129" s="315"/>
      <c r="FO129" s="313"/>
      <c r="FP129" s="313"/>
      <c r="FQ129" s="315"/>
      <c r="FR129" s="176">
        <f t="shared" si="105"/>
        <v>0</v>
      </c>
      <c r="FS129" s="34"/>
      <c r="FT129" s="34"/>
      <c r="FU129" s="34"/>
      <c r="FV129" s="33"/>
      <c r="FW129" s="37"/>
    </row>
    <row r="130" spans="1:179" ht="12.6" customHeight="1">
      <c r="A130" s="324"/>
      <c r="B130" s="195" t="s">
        <v>1</v>
      </c>
      <c r="C130" s="226" t="str">
        <f>$B130</f>
        <v>SRI</v>
      </c>
      <c r="D130" s="313"/>
      <c r="E130" s="54"/>
      <c r="F130" s="313"/>
      <c r="G130" s="55"/>
      <c r="H130" s="56"/>
      <c r="I130" s="226" t="str">
        <f t="shared" si="107"/>
        <v>SRI</v>
      </c>
      <c r="J130" s="313"/>
      <c r="K130" s="54"/>
      <c r="L130" s="313"/>
      <c r="M130" s="55"/>
      <c r="N130" s="56"/>
      <c r="O130" s="226" t="str">
        <f t="shared" si="108"/>
        <v>SRI</v>
      </c>
      <c r="P130" s="313"/>
      <c r="Q130" s="54"/>
      <c r="R130" s="313"/>
      <c r="S130" s="55"/>
      <c r="T130" s="56"/>
      <c r="U130" s="226" t="str">
        <f t="shared" si="109"/>
        <v>SRI</v>
      </c>
      <c r="V130" s="313"/>
      <c r="W130" s="315"/>
      <c r="X130" s="313"/>
      <c r="Y130" s="313"/>
      <c r="Z130" s="315"/>
      <c r="AA130" s="226" t="str">
        <f t="shared" si="110"/>
        <v>SRI</v>
      </c>
      <c r="AB130" s="313"/>
      <c r="AC130" s="315"/>
      <c r="AD130" s="313"/>
      <c r="AE130" s="313"/>
      <c r="AF130" s="315"/>
      <c r="AG130" s="226" t="str">
        <f t="shared" si="111"/>
        <v>SRI</v>
      </c>
      <c r="AH130" s="313"/>
      <c r="AI130" s="315"/>
      <c r="AJ130" s="313"/>
      <c r="AK130" s="313"/>
      <c r="AL130" s="315"/>
      <c r="AM130" s="226" t="str">
        <f t="shared" si="112"/>
        <v>SRI</v>
      </c>
      <c r="AN130" s="313"/>
      <c r="AO130" s="315"/>
      <c r="AP130" s="313"/>
      <c r="AQ130" s="313"/>
      <c r="AR130" s="315"/>
      <c r="AS130" s="176">
        <f t="shared" si="106"/>
        <v>0</v>
      </c>
      <c r="AT130" s="226" t="str">
        <f t="shared" si="113"/>
        <v>SRI</v>
      </c>
      <c r="AU130" s="313"/>
      <c r="AV130" s="315"/>
      <c r="AW130" s="313"/>
      <c r="AX130" s="313"/>
      <c r="AY130" s="315"/>
      <c r="AZ130" s="226" t="str">
        <f t="shared" si="114"/>
        <v>SRI</v>
      </c>
      <c r="BA130" s="313"/>
      <c r="BB130" s="315"/>
      <c r="BC130" s="313"/>
      <c r="BD130" s="313"/>
      <c r="BE130" s="315"/>
      <c r="BF130" s="226" t="str">
        <f t="shared" si="115"/>
        <v>SRI</v>
      </c>
      <c r="BG130" s="313"/>
      <c r="BH130" s="315"/>
      <c r="BI130" s="313"/>
      <c r="BJ130" s="313"/>
      <c r="BK130" s="315"/>
      <c r="BL130" s="226" t="str">
        <f t="shared" si="116"/>
        <v>SRI</v>
      </c>
      <c r="BM130" s="313"/>
      <c r="BN130" s="315"/>
      <c r="BO130" s="313"/>
      <c r="BP130" s="313"/>
      <c r="BQ130" s="315"/>
      <c r="BR130" s="226" t="str">
        <f t="shared" si="117"/>
        <v>SRI</v>
      </c>
      <c r="BS130" s="313"/>
      <c r="BT130" s="315"/>
      <c r="BU130" s="313"/>
      <c r="BV130" s="313"/>
      <c r="BW130" s="315"/>
      <c r="BX130" s="226" t="str">
        <f t="shared" si="118"/>
        <v>SRI</v>
      </c>
      <c r="BY130" s="313"/>
      <c r="BZ130" s="315"/>
      <c r="CA130" s="313"/>
      <c r="CB130" s="313"/>
      <c r="CC130" s="315"/>
      <c r="CD130" s="226" t="str">
        <f t="shared" si="119"/>
        <v>SRI</v>
      </c>
      <c r="CE130" s="313"/>
      <c r="CF130" s="315"/>
      <c r="CG130" s="313"/>
      <c r="CH130" s="313"/>
      <c r="CI130" s="315"/>
      <c r="CJ130" s="176">
        <f t="shared" si="103"/>
        <v>0</v>
      </c>
      <c r="CK130" s="226" t="str">
        <f t="shared" si="120"/>
        <v>SRI</v>
      </c>
      <c r="CL130" s="313">
        <f>'Discrete Solution'!CL130</f>
        <v>5.5302241495162659E-3</v>
      </c>
      <c r="CM130" s="315">
        <f>'Discrete Solution'!CM130</f>
        <v>0.16310945415730041</v>
      </c>
      <c r="CN130" s="313">
        <f>'Discrete Solution'!CN130</f>
        <v>3.7556573779014328E-2</v>
      </c>
      <c r="CO130" s="313">
        <f>'Discrete Solution'!CO130</f>
        <v>4.3086797928530596E-2</v>
      </c>
      <c r="CP130" s="315">
        <f>'Discrete Solution'!CP130</f>
        <v>1.1077005350043976</v>
      </c>
      <c r="CQ130" s="226" t="str">
        <f t="shared" si="121"/>
        <v>SRI</v>
      </c>
      <c r="CR130" s="313">
        <f>'Discrete Solution'!CR130</f>
        <v>5.5302241495162659E-3</v>
      </c>
      <c r="CS130" s="315">
        <f>'Discrete Solution'!CS130</f>
        <v>2.7635116278892629E-2</v>
      </c>
      <c r="CT130" s="313">
        <f>'Discrete Solution'!CT130</f>
        <v>3.7556573779014328E-2</v>
      </c>
      <c r="CU130" s="313">
        <f>'Discrete Solution'!CU130</f>
        <v>4.3086797928530596E-2</v>
      </c>
      <c r="CV130" s="315">
        <f>'Discrete Solution'!CV130</f>
        <v>0.18767418017055515</v>
      </c>
      <c r="CW130" s="226" t="str">
        <f t="shared" si="122"/>
        <v>SRI</v>
      </c>
      <c r="CX130" s="313">
        <f>'Discrete Solution'!CX130</f>
        <v>5.5302241495162659E-3</v>
      </c>
      <c r="CY130" s="315">
        <f>'Discrete Solution'!CY130</f>
        <v>6.2164862549021864E-3</v>
      </c>
      <c r="CZ130" s="313">
        <f>'Discrete Solution'!CZ130</f>
        <v>3.7556573779014328E-2</v>
      </c>
      <c r="DA130" s="313">
        <f>'Discrete Solution'!DA130</f>
        <v>4.3086797928530596E-2</v>
      </c>
      <c r="DB130" s="315">
        <f>'Discrete Solution'!DB130</f>
        <v>4.2217081688973548E-2</v>
      </c>
      <c r="DC130" s="226" t="str">
        <f t="shared" si="123"/>
        <v>SRI</v>
      </c>
      <c r="DD130" s="313"/>
      <c r="DE130" s="315"/>
      <c r="DF130" s="313"/>
      <c r="DG130" s="313"/>
      <c r="DH130" s="315"/>
      <c r="DI130" s="226" t="str">
        <f t="shared" si="124"/>
        <v>SRI</v>
      </c>
      <c r="DJ130" s="313"/>
      <c r="DK130" s="315"/>
      <c r="DL130" s="313"/>
      <c r="DM130" s="313"/>
      <c r="DN130" s="315"/>
      <c r="DO130" s="226" t="str">
        <f t="shared" si="125"/>
        <v>SRI</v>
      </c>
      <c r="DP130" s="313"/>
      <c r="DQ130" s="315"/>
      <c r="DR130" s="313"/>
      <c r="DS130" s="313"/>
      <c r="DT130" s="315"/>
      <c r="DU130" s="226" t="str">
        <f t="shared" si="126"/>
        <v>SRI</v>
      </c>
      <c r="DV130" s="313"/>
      <c r="DW130" s="315"/>
      <c r="DX130" s="313"/>
      <c r="DY130" s="313"/>
      <c r="DZ130" s="315"/>
      <c r="EA130" s="176">
        <f t="shared" si="104"/>
        <v>1.5345528535550215</v>
      </c>
      <c r="EB130" s="226" t="str">
        <f t="shared" si="127"/>
        <v>SRI</v>
      </c>
      <c r="EC130" s="313">
        <f>'Discrete Solution'!EC130</f>
        <v>5.5302241495162659E-3</v>
      </c>
      <c r="ED130" s="315">
        <f>'Discrete Solution'!ED130</f>
        <v>0.85918682810297409</v>
      </c>
      <c r="EE130" s="313">
        <f>'Discrete Solution'!EE130</f>
        <v>3.7556573779014328E-2</v>
      </c>
      <c r="EF130" s="313">
        <f>'Discrete Solution'!EF130</f>
        <v>4.3086797928530596E-2</v>
      </c>
      <c r="EG130" s="315">
        <f>'Discrete Solution'!EG130</f>
        <v>5.8348653919261428</v>
      </c>
      <c r="EH130" s="226" t="str">
        <f t="shared" si="128"/>
        <v>SRI</v>
      </c>
      <c r="EI130" s="313">
        <f>'Discrete Solution'!EI130</f>
        <v>5.5302241495162659E-3</v>
      </c>
      <c r="EJ130" s="315">
        <f>'Discrete Solution'!EJ130</f>
        <v>0.24209627418925214</v>
      </c>
      <c r="EK130" s="313">
        <f>'Discrete Solution'!EK130</f>
        <v>3.7556573779014328E-2</v>
      </c>
      <c r="EL130" s="313">
        <f>'Discrete Solution'!EL130</f>
        <v>4.3086797928530596E-2</v>
      </c>
      <c r="EM130" s="315">
        <f>'Discrete Solution'!EM130</f>
        <v>1.644111764259762</v>
      </c>
      <c r="EN130" s="226" t="str">
        <f t="shared" si="129"/>
        <v>SRI</v>
      </c>
      <c r="EO130" s="313">
        <f>'Discrete Solution'!EO130</f>
        <v>5.5302241495162659E-3</v>
      </c>
      <c r="EP130" s="315">
        <f>'Discrete Solution'!EP130</f>
        <v>5.2963338265383596E-2</v>
      </c>
      <c r="EQ130" s="313">
        <f>'Discrete Solution'!EQ130</f>
        <v>3.7556573779014328E-2</v>
      </c>
      <c r="ER130" s="313">
        <f>'Discrete Solution'!ER130</f>
        <v>4.3086797928530596E-2</v>
      </c>
      <c r="ES130" s="315">
        <f>'Discrete Solution'!ES130</f>
        <v>0.35968189848521098</v>
      </c>
      <c r="ET130" s="226" t="str">
        <f t="shared" si="130"/>
        <v>SRI</v>
      </c>
      <c r="EU130" s="313"/>
      <c r="EV130" s="315"/>
      <c r="EW130" s="313"/>
      <c r="EX130" s="313"/>
      <c r="EY130" s="315"/>
      <c r="EZ130" s="226" t="str">
        <f t="shared" si="131"/>
        <v>SRI</v>
      </c>
      <c r="FA130" s="313"/>
      <c r="FB130" s="315"/>
      <c r="FC130" s="313"/>
      <c r="FD130" s="313"/>
      <c r="FE130" s="315"/>
      <c r="FF130" s="226" t="str">
        <f t="shared" si="132"/>
        <v>SRI</v>
      </c>
      <c r="FG130" s="313"/>
      <c r="FH130" s="315"/>
      <c r="FI130" s="313"/>
      <c r="FJ130" s="313"/>
      <c r="FK130" s="315"/>
      <c r="FL130" s="226" t="str">
        <f t="shared" si="133"/>
        <v>SRI</v>
      </c>
      <c r="FM130" s="313"/>
      <c r="FN130" s="315"/>
      <c r="FO130" s="313"/>
      <c r="FP130" s="313"/>
      <c r="FQ130" s="315"/>
      <c r="FR130" s="176">
        <f t="shared" si="105"/>
        <v>8.992905495228726</v>
      </c>
      <c r="FS130" s="34"/>
      <c r="FT130" s="34"/>
      <c r="FU130" s="34"/>
      <c r="FV130" s="38"/>
      <c r="FW130" s="37"/>
    </row>
    <row r="131" spans="1:179" ht="12.6" customHeight="1">
      <c r="A131" s="324"/>
      <c r="B131" s="195" t="s">
        <v>90</v>
      </c>
      <c r="C131" s="226" t="str">
        <f>$B131</f>
        <v>Improved Rice</v>
      </c>
      <c r="D131" s="313"/>
      <c r="E131" s="54"/>
      <c r="F131" s="313"/>
      <c r="G131" s="55"/>
      <c r="H131" s="56"/>
      <c r="I131" s="226" t="str">
        <f t="shared" si="107"/>
        <v>Improved Rice</v>
      </c>
      <c r="J131" s="313"/>
      <c r="K131" s="54"/>
      <c r="L131" s="313"/>
      <c r="M131" s="55"/>
      <c r="N131" s="56"/>
      <c r="O131" s="226" t="str">
        <f t="shared" si="108"/>
        <v>Improved Rice</v>
      </c>
      <c r="P131" s="313"/>
      <c r="Q131" s="54"/>
      <c r="R131" s="313"/>
      <c r="S131" s="55"/>
      <c r="T131" s="56"/>
      <c r="U131" s="226" t="str">
        <f t="shared" si="109"/>
        <v>Improved Rice</v>
      </c>
      <c r="V131" s="313"/>
      <c r="W131" s="315"/>
      <c r="X131" s="313"/>
      <c r="Y131" s="313"/>
      <c r="Z131" s="315"/>
      <c r="AA131" s="226" t="str">
        <f t="shared" si="110"/>
        <v>Improved Rice</v>
      </c>
      <c r="AB131" s="313"/>
      <c r="AC131" s="315"/>
      <c r="AD131" s="313"/>
      <c r="AE131" s="313"/>
      <c r="AF131" s="315"/>
      <c r="AG131" s="226" t="str">
        <f t="shared" si="111"/>
        <v>Improved Rice</v>
      </c>
      <c r="AH131" s="313"/>
      <c r="AI131" s="315"/>
      <c r="AJ131" s="313"/>
      <c r="AK131" s="313"/>
      <c r="AL131" s="315"/>
      <c r="AM131" s="226" t="str">
        <f t="shared" si="112"/>
        <v>Improved Rice</v>
      </c>
      <c r="AN131" s="313"/>
      <c r="AO131" s="315"/>
      <c r="AP131" s="313"/>
      <c r="AQ131" s="313"/>
      <c r="AR131" s="315"/>
      <c r="AS131" s="176">
        <f t="shared" si="106"/>
        <v>0</v>
      </c>
      <c r="AT131" s="226" t="str">
        <f t="shared" si="113"/>
        <v>Improved Rice</v>
      </c>
      <c r="AU131" s="313"/>
      <c r="AV131" s="315"/>
      <c r="AW131" s="313"/>
      <c r="AX131" s="313"/>
      <c r="AY131" s="315"/>
      <c r="AZ131" s="226" t="str">
        <f t="shared" si="114"/>
        <v>Improved Rice</v>
      </c>
      <c r="BA131" s="313"/>
      <c r="BB131" s="315"/>
      <c r="BC131" s="313"/>
      <c r="BD131" s="313"/>
      <c r="BE131" s="315"/>
      <c r="BF131" s="226" t="str">
        <f t="shared" si="115"/>
        <v>Improved Rice</v>
      </c>
      <c r="BG131" s="313"/>
      <c r="BH131" s="315"/>
      <c r="BI131" s="313"/>
      <c r="BJ131" s="313"/>
      <c r="BK131" s="315"/>
      <c r="BL131" s="226" t="str">
        <f t="shared" si="116"/>
        <v>Improved Rice</v>
      </c>
      <c r="BM131" s="313"/>
      <c r="BN131" s="315"/>
      <c r="BO131" s="313"/>
      <c r="BP131" s="313"/>
      <c r="BQ131" s="315"/>
      <c r="BR131" s="226" t="str">
        <f t="shared" si="117"/>
        <v>Improved Rice</v>
      </c>
      <c r="BS131" s="313"/>
      <c r="BT131" s="315"/>
      <c r="BU131" s="313"/>
      <c r="BV131" s="313"/>
      <c r="BW131" s="315"/>
      <c r="BX131" s="226" t="str">
        <f t="shared" si="118"/>
        <v>Improved Rice</v>
      </c>
      <c r="BY131" s="313"/>
      <c r="BZ131" s="315"/>
      <c r="CA131" s="313"/>
      <c r="CB131" s="313"/>
      <c r="CC131" s="315"/>
      <c r="CD131" s="226" t="str">
        <f t="shared" si="119"/>
        <v>Improved Rice</v>
      </c>
      <c r="CE131" s="313"/>
      <c r="CF131" s="315"/>
      <c r="CG131" s="313"/>
      <c r="CH131" s="313"/>
      <c r="CI131" s="315"/>
      <c r="CJ131" s="176">
        <f t="shared" si="103"/>
        <v>0</v>
      </c>
      <c r="CK131" s="226" t="str">
        <f t="shared" si="120"/>
        <v>Improved Rice</v>
      </c>
      <c r="CL131" s="313">
        <f>'Discrete Solution'!CL131</f>
        <v>3.370460045561819E-2</v>
      </c>
      <c r="CM131" s="315">
        <f>'Discrete Solution'!CM131</f>
        <v>0.99408972118908712</v>
      </c>
      <c r="CN131" s="313">
        <f>'Discrete Solution'!CN131</f>
        <v>5.8269141276437508E-2</v>
      </c>
      <c r="CO131" s="313">
        <f>'Discrete Solution'!CO131</f>
        <v>9.1973741732055692E-2</v>
      </c>
      <c r="CP131" s="315">
        <f>'Discrete Solution'!CP131</f>
        <v>1.7186008325983839</v>
      </c>
      <c r="CQ131" s="226" t="str">
        <f t="shared" si="121"/>
        <v>Improved Rice</v>
      </c>
      <c r="CR131" s="313">
        <f>'Discrete Solution'!CR131</f>
        <v>3.370460045561819E-2</v>
      </c>
      <c r="CS131" s="315">
        <f>'Discrete Solution'!CS131</f>
        <v>0.16842546116437238</v>
      </c>
      <c r="CT131" s="313">
        <f>'Discrete Solution'!CT131</f>
        <v>5.8269141276437508E-2</v>
      </c>
      <c r="CU131" s="313">
        <f>'Discrete Solution'!CU131</f>
        <v>9.1973741732055692E-2</v>
      </c>
      <c r="CV131" s="315">
        <f>'Discrete Solution'!CV131</f>
        <v>0.29117707548733351</v>
      </c>
      <c r="CW131" s="226" t="str">
        <f t="shared" si="122"/>
        <v>Improved Rice</v>
      </c>
      <c r="CX131" s="313">
        <f>'Discrete Solution'!CX131</f>
        <v>3.370460045561819E-2</v>
      </c>
      <c r="CY131" s="315">
        <f>'Discrete Solution'!CY131</f>
        <v>3.7887105439957214E-2</v>
      </c>
      <c r="CZ131" s="313">
        <f>'Discrete Solution'!CZ131</f>
        <v>5.8269141276437508E-2</v>
      </c>
      <c r="DA131" s="313">
        <f>'Discrete Solution'!DA131</f>
        <v>9.1973741732055692E-2</v>
      </c>
      <c r="DB131" s="315">
        <f>'Discrete Solution'!DB131</f>
        <v>6.5499933824854459E-2</v>
      </c>
      <c r="DC131" s="226" t="str">
        <f t="shared" si="123"/>
        <v>Improved Rice</v>
      </c>
      <c r="DD131" s="313"/>
      <c r="DE131" s="315"/>
      <c r="DF131" s="313"/>
      <c r="DG131" s="313"/>
      <c r="DH131" s="315"/>
      <c r="DI131" s="226" t="str">
        <f t="shared" si="124"/>
        <v>Improved Rice</v>
      </c>
      <c r="DJ131" s="313"/>
      <c r="DK131" s="315"/>
      <c r="DL131" s="313"/>
      <c r="DM131" s="313"/>
      <c r="DN131" s="315"/>
      <c r="DO131" s="226" t="str">
        <f t="shared" si="125"/>
        <v>Improved Rice</v>
      </c>
      <c r="DP131" s="313"/>
      <c r="DQ131" s="315"/>
      <c r="DR131" s="313"/>
      <c r="DS131" s="313"/>
      <c r="DT131" s="315"/>
      <c r="DU131" s="226" t="str">
        <f t="shared" si="126"/>
        <v>Improved Rice</v>
      </c>
      <c r="DV131" s="313"/>
      <c r="DW131" s="315"/>
      <c r="DX131" s="313"/>
      <c r="DY131" s="313"/>
      <c r="DZ131" s="315"/>
      <c r="EA131" s="176">
        <f t="shared" si="104"/>
        <v>3.2756801297039884</v>
      </c>
      <c r="EB131" s="226" t="str">
        <f t="shared" si="127"/>
        <v>Improved Rice</v>
      </c>
      <c r="EC131" s="313">
        <f>'Discrete Solution'!EC131</f>
        <v>3.370460045561819E-2</v>
      </c>
      <c r="ED131" s="315">
        <f>'Discrete Solution'!ED131</f>
        <v>5.2364150123053657</v>
      </c>
      <c r="EE131" s="313">
        <f>'Discrete Solution'!EE131</f>
        <v>5.8269141276437508E-2</v>
      </c>
      <c r="EF131" s="313">
        <f>'Discrete Solution'!EF131</f>
        <v>9.1973741732055692E-2</v>
      </c>
      <c r="EG131" s="315">
        <f>'Discrete Solution'!EG131</f>
        <v>9.0528118419875589</v>
      </c>
      <c r="EH131" s="226" t="str">
        <f t="shared" si="128"/>
        <v>Improved Rice</v>
      </c>
      <c r="EI131" s="313">
        <f>'Discrete Solution'!EI131</f>
        <v>3.370460045561819E-2</v>
      </c>
      <c r="EJ131" s="315">
        <f>'Discrete Solution'!EJ131</f>
        <v>1.4754841707557687</v>
      </c>
      <c r="EK131" s="313">
        <f>'Discrete Solution'!EK131</f>
        <v>5.8269141276437508E-2</v>
      </c>
      <c r="EL131" s="313">
        <f>'Discrete Solution'!EL131</f>
        <v>9.1973741732055692E-2</v>
      </c>
      <c r="EM131" s="315">
        <f>'Discrete Solution'!EM131</f>
        <v>2.5508445267027042</v>
      </c>
      <c r="EN131" s="226" t="str">
        <f t="shared" si="129"/>
        <v>Improved Rice</v>
      </c>
      <c r="EO131" s="313">
        <f>'Discrete Solution'!EO131</f>
        <v>3.370460045561819E-2</v>
      </c>
      <c r="EP131" s="315">
        <f>'Discrete Solution'!EP131</f>
        <v>0.32279128418088682</v>
      </c>
      <c r="EQ131" s="313">
        <f>'Discrete Solution'!EQ131</f>
        <v>5.8269141276437508E-2</v>
      </c>
      <c r="ER131" s="313">
        <f>'Discrete Solution'!ER131</f>
        <v>9.1973741732055692E-2</v>
      </c>
      <c r="ES131" s="315">
        <f>'Discrete Solution'!ES131</f>
        <v>0.55804758657519005</v>
      </c>
      <c r="ET131" s="226" t="str">
        <f t="shared" si="130"/>
        <v>Improved Rice</v>
      </c>
      <c r="EU131" s="313"/>
      <c r="EV131" s="315"/>
      <c r="EW131" s="313"/>
      <c r="EX131" s="313"/>
      <c r="EY131" s="315"/>
      <c r="EZ131" s="226" t="str">
        <f t="shared" si="131"/>
        <v>Improved Rice</v>
      </c>
      <c r="FA131" s="313"/>
      <c r="FB131" s="315"/>
      <c r="FC131" s="313"/>
      <c r="FD131" s="313"/>
      <c r="FE131" s="315"/>
      <c r="FF131" s="226" t="str">
        <f t="shared" si="132"/>
        <v>Improved Rice</v>
      </c>
      <c r="FG131" s="313"/>
      <c r="FH131" s="315"/>
      <c r="FI131" s="313"/>
      <c r="FJ131" s="313"/>
      <c r="FK131" s="315"/>
      <c r="FL131" s="226" t="str">
        <f t="shared" si="133"/>
        <v>Improved Rice</v>
      </c>
      <c r="FM131" s="313"/>
      <c r="FN131" s="315"/>
      <c r="FO131" s="313"/>
      <c r="FP131" s="313"/>
      <c r="FQ131" s="315"/>
      <c r="FR131" s="176">
        <f t="shared" si="105"/>
        <v>19.196394422507474</v>
      </c>
      <c r="FS131" s="34"/>
      <c r="FT131" s="34"/>
      <c r="FU131" s="34"/>
      <c r="FV131" s="38"/>
      <c r="FW131" s="37"/>
    </row>
    <row r="132" spans="1:179" ht="12.6" customHeight="1">
      <c r="A132" s="324"/>
      <c r="B132" s="222" t="s">
        <v>86</v>
      </c>
      <c r="C132" s="226" t="str">
        <f t="shared" si="134"/>
        <v>Conservation Agriculture</v>
      </c>
      <c r="D132" s="313"/>
      <c r="E132" s="54"/>
      <c r="F132" s="313"/>
      <c r="G132" s="55"/>
      <c r="H132" s="56"/>
      <c r="I132" s="226" t="str">
        <f t="shared" si="107"/>
        <v>Conservation Agriculture</v>
      </c>
      <c r="J132" s="313"/>
      <c r="K132" s="54"/>
      <c r="L132" s="313"/>
      <c r="M132" s="55"/>
      <c r="N132" s="56"/>
      <c r="O132" s="226" t="str">
        <f t="shared" si="108"/>
        <v>Conservation Agriculture</v>
      </c>
      <c r="P132" s="313"/>
      <c r="Q132" s="54"/>
      <c r="R132" s="313"/>
      <c r="S132" s="55"/>
      <c r="T132" s="56"/>
      <c r="U132" s="226" t="str">
        <f t="shared" si="109"/>
        <v>Conservation Agriculture</v>
      </c>
      <c r="V132" s="313"/>
      <c r="W132" s="315"/>
      <c r="X132" s="313"/>
      <c r="Y132" s="313"/>
      <c r="Z132" s="315"/>
      <c r="AA132" s="226" t="str">
        <f t="shared" si="110"/>
        <v>Conservation Agriculture</v>
      </c>
      <c r="AB132" s="313"/>
      <c r="AC132" s="315"/>
      <c r="AD132" s="313"/>
      <c r="AE132" s="313"/>
      <c r="AF132" s="315"/>
      <c r="AG132" s="226" t="str">
        <f t="shared" si="111"/>
        <v>Conservation Agriculture</v>
      </c>
      <c r="AH132" s="313"/>
      <c r="AI132" s="315"/>
      <c r="AJ132" s="313"/>
      <c r="AK132" s="313"/>
      <c r="AL132" s="315"/>
      <c r="AM132" s="226" t="str">
        <f t="shared" si="112"/>
        <v>Conservation Agriculture</v>
      </c>
      <c r="AN132" s="313"/>
      <c r="AO132" s="315"/>
      <c r="AP132" s="313"/>
      <c r="AQ132" s="313"/>
      <c r="AR132" s="315"/>
      <c r="AS132" s="176">
        <f t="shared" si="106"/>
        <v>0</v>
      </c>
      <c r="AT132" s="226" t="str">
        <f t="shared" si="113"/>
        <v>Conservation Agriculture</v>
      </c>
      <c r="AU132" s="313"/>
      <c r="AV132" s="315"/>
      <c r="AW132" s="313"/>
      <c r="AX132" s="313"/>
      <c r="AY132" s="315"/>
      <c r="AZ132" s="226" t="str">
        <f t="shared" si="114"/>
        <v>Conservation Agriculture</v>
      </c>
      <c r="BA132" s="313"/>
      <c r="BB132" s="315"/>
      <c r="BC132" s="313"/>
      <c r="BD132" s="313"/>
      <c r="BE132" s="315"/>
      <c r="BF132" s="226" t="str">
        <f t="shared" si="115"/>
        <v>Conservation Agriculture</v>
      </c>
      <c r="BG132" s="313"/>
      <c r="BH132" s="315"/>
      <c r="BI132" s="313"/>
      <c r="BJ132" s="313"/>
      <c r="BK132" s="315"/>
      <c r="BL132" s="226" t="str">
        <f t="shared" si="116"/>
        <v>Conservation Agriculture</v>
      </c>
      <c r="BM132" s="313"/>
      <c r="BN132" s="315"/>
      <c r="BO132" s="313"/>
      <c r="BP132" s="313"/>
      <c r="BQ132" s="315"/>
      <c r="BR132" s="226" t="str">
        <f t="shared" si="117"/>
        <v>Conservation Agriculture</v>
      </c>
      <c r="BS132" s="313"/>
      <c r="BT132" s="315"/>
      <c r="BU132" s="313"/>
      <c r="BV132" s="313"/>
      <c r="BW132" s="315"/>
      <c r="BX132" s="226" t="str">
        <f t="shared" si="118"/>
        <v>Conservation Agriculture</v>
      </c>
      <c r="BY132" s="313"/>
      <c r="BZ132" s="315"/>
      <c r="CA132" s="313"/>
      <c r="CB132" s="313"/>
      <c r="CC132" s="315"/>
      <c r="CD132" s="226" t="str">
        <f t="shared" si="119"/>
        <v>Conservation Agriculture</v>
      </c>
      <c r="CE132" s="313"/>
      <c r="CF132" s="315"/>
      <c r="CG132" s="313"/>
      <c r="CH132" s="313"/>
      <c r="CI132" s="315"/>
      <c r="CJ132" s="176">
        <f t="shared" si="103"/>
        <v>0</v>
      </c>
      <c r="CK132" s="226" t="str">
        <f t="shared" si="120"/>
        <v>Conservation Agriculture</v>
      </c>
      <c r="CL132" s="313">
        <f>'Discrete Solution'!CL132</f>
        <v>0.12262443369517835</v>
      </c>
      <c r="CM132" s="315">
        <f>'Discrete Solution'!CM132</f>
        <v>3.6167077329258235</v>
      </c>
      <c r="CN132" s="313">
        <f>'Discrete Solution'!CN132</f>
        <v>0.44496126978642653</v>
      </c>
      <c r="CO132" s="313">
        <f>'Discrete Solution'!CO132</f>
        <v>0.56758570348160486</v>
      </c>
      <c r="CP132" s="315">
        <f>'Discrete Solution'!CP132</f>
        <v>13.123770008915773</v>
      </c>
      <c r="CQ132" s="226" t="str">
        <f t="shared" si="121"/>
        <v>Conservation Agriculture</v>
      </c>
      <c r="CR132" s="313">
        <f>'Discrete Solution'!CR132</f>
        <v>0.12262443369517835</v>
      </c>
      <c r="CS132" s="315">
        <f>'Discrete Solution'!CS132</f>
        <v>0.61276729336477787</v>
      </c>
      <c r="CT132" s="313">
        <f>'Discrete Solution'!CT132</f>
        <v>0.44496126978642653</v>
      </c>
      <c r="CU132" s="313">
        <f>'Discrete Solution'!CU132</f>
        <v>0.56758570348160486</v>
      </c>
      <c r="CV132" s="315">
        <f>'Discrete Solution'!CV132</f>
        <v>2.2235186310173707</v>
      </c>
      <c r="CW132" s="226" t="str">
        <f t="shared" si="122"/>
        <v>Conservation Agriculture</v>
      </c>
      <c r="CX132" s="313">
        <f>'Discrete Solution'!CX132</f>
        <v>0.12262443369517835</v>
      </c>
      <c r="CY132" s="315">
        <f>'Discrete Solution'!CY132</f>
        <v>0.1378412675457141</v>
      </c>
      <c r="CZ132" s="313">
        <f>'Discrete Solution'!CZ132</f>
        <v>0.44496126978642653</v>
      </c>
      <c r="DA132" s="313">
        <f>'Discrete Solution'!DA132</f>
        <v>0.56758570348160486</v>
      </c>
      <c r="DB132" s="315">
        <f>'Discrete Solution'!DB132</f>
        <v>0.5001778486380335</v>
      </c>
      <c r="DC132" s="226" t="str">
        <f t="shared" si="123"/>
        <v>Conservation Agriculture</v>
      </c>
      <c r="DD132" s="313"/>
      <c r="DE132" s="315"/>
      <c r="DF132" s="313"/>
      <c r="DG132" s="313"/>
      <c r="DH132" s="315"/>
      <c r="DI132" s="226" t="str">
        <f t="shared" si="124"/>
        <v>Conservation Agriculture</v>
      </c>
      <c r="DJ132" s="313"/>
      <c r="DK132" s="315"/>
      <c r="DL132" s="313"/>
      <c r="DM132" s="313"/>
      <c r="DN132" s="315"/>
      <c r="DO132" s="226" t="str">
        <f t="shared" si="125"/>
        <v>Conservation Agriculture</v>
      </c>
      <c r="DP132" s="313"/>
      <c r="DQ132" s="315"/>
      <c r="DR132" s="313"/>
      <c r="DS132" s="313"/>
      <c r="DT132" s="315"/>
      <c r="DU132" s="226" t="str">
        <f t="shared" si="126"/>
        <v>Conservation Agriculture</v>
      </c>
      <c r="DV132" s="313"/>
      <c r="DW132" s="315"/>
      <c r="DX132" s="313"/>
      <c r="DY132" s="313"/>
      <c r="DZ132" s="315"/>
      <c r="EA132" s="176">
        <f t="shared" si="104"/>
        <v>20.214782782407493</v>
      </c>
      <c r="EB132" s="226" t="str">
        <f t="shared" si="127"/>
        <v>Conservation Agriculture</v>
      </c>
      <c r="EC132" s="313">
        <f>'Discrete Solution'!EC132</f>
        <v>0.12262443369517835</v>
      </c>
      <c r="ED132" s="315">
        <f>'Discrete Solution'!ED132</f>
        <v>19.051180455985577</v>
      </c>
      <c r="EE132" s="313">
        <f>'Discrete Solution'!EE132</f>
        <v>0.44496126978642653</v>
      </c>
      <c r="EF132" s="313">
        <f>'Discrete Solution'!EF132</f>
        <v>0.56758570348160486</v>
      </c>
      <c r="EG132" s="315">
        <f>'Discrete Solution'!EG132</f>
        <v>69.130084365551824</v>
      </c>
      <c r="EH132" s="226" t="str">
        <f t="shared" si="128"/>
        <v>Conservation Agriculture</v>
      </c>
      <c r="EI132" s="313">
        <f>'Discrete Solution'!EI132</f>
        <v>0.12262443369517835</v>
      </c>
      <c r="EJ132" s="315">
        <f>'Discrete Solution'!EJ132</f>
        <v>5.3681221085344992</v>
      </c>
      <c r="EK132" s="313">
        <f>'Discrete Solution'!EK132</f>
        <v>0.44496126978642653</v>
      </c>
      <c r="EL132" s="313">
        <f>'Discrete Solution'!EL132</f>
        <v>0.56758570348160486</v>
      </c>
      <c r="EM132" s="315">
        <f>'Discrete Solution'!EM132</f>
        <v>19.479041474880397</v>
      </c>
      <c r="EN132" s="226" t="str">
        <f t="shared" si="129"/>
        <v>Conservation Agriculture</v>
      </c>
      <c r="EO132" s="313">
        <f>'Discrete Solution'!EO132</f>
        <v>0.12262443369517835</v>
      </c>
      <c r="EP132" s="315">
        <f>'Discrete Solution'!EP132</f>
        <v>1.1743826625846481</v>
      </c>
      <c r="EQ132" s="313">
        <f>'Discrete Solution'!EQ132</f>
        <v>0.44496126978642653</v>
      </c>
      <c r="ER132" s="313">
        <f>'Discrete Solution'!ER132</f>
        <v>0.56758570348160486</v>
      </c>
      <c r="ES132" s="315">
        <f>'Discrete Solution'!ES132</f>
        <v>4.2614247830722221</v>
      </c>
      <c r="ET132" s="226" t="str">
        <f t="shared" si="130"/>
        <v>Conservation Agriculture</v>
      </c>
      <c r="EU132" s="313"/>
      <c r="EV132" s="315"/>
      <c r="EW132" s="313"/>
      <c r="EX132" s="313"/>
      <c r="EY132" s="315"/>
      <c r="EZ132" s="226" t="str">
        <f t="shared" si="131"/>
        <v>Conservation Agriculture</v>
      </c>
      <c r="FA132" s="313"/>
      <c r="FB132" s="315"/>
      <c r="FC132" s="313"/>
      <c r="FD132" s="313"/>
      <c r="FE132" s="315"/>
      <c r="FF132" s="226" t="str">
        <f t="shared" si="132"/>
        <v>Conservation Agriculture</v>
      </c>
      <c r="FG132" s="313"/>
      <c r="FH132" s="315"/>
      <c r="FI132" s="313"/>
      <c r="FJ132" s="313"/>
      <c r="FK132" s="315"/>
      <c r="FL132" s="226" t="str">
        <f t="shared" si="133"/>
        <v>Conservation Agriculture</v>
      </c>
      <c r="FM132" s="313"/>
      <c r="FN132" s="315"/>
      <c r="FO132" s="313"/>
      <c r="FP132" s="313"/>
      <c r="FQ132" s="315"/>
      <c r="FR132" s="176">
        <f t="shared" si="105"/>
        <v>118.46423585060917</v>
      </c>
      <c r="FS132" s="34"/>
      <c r="FT132" s="34"/>
      <c r="FU132" s="34"/>
      <c r="FV132" s="38"/>
      <c r="FW132" s="37"/>
    </row>
    <row r="133" spans="1:179" ht="12.6" customHeight="1">
      <c r="A133" s="324"/>
      <c r="B133" s="195" t="s">
        <v>87</v>
      </c>
      <c r="C133" s="226" t="str">
        <f t="shared" si="134"/>
        <v>Regenerative Agriculture</v>
      </c>
      <c r="D133" s="313"/>
      <c r="E133" s="54"/>
      <c r="F133" s="313"/>
      <c r="G133" s="55"/>
      <c r="H133" s="56"/>
      <c r="I133" s="226" t="str">
        <f t="shared" si="107"/>
        <v>Regenerative Agriculture</v>
      </c>
      <c r="J133" s="313"/>
      <c r="K133" s="54"/>
      <c r="L133" s="313"/>
      <c r="M133" s="55"/>
      <c r="N133" s="56"/>
      <c r="O133" s="226" t="str">
        <f t="shared" si="108"/>
        <v>Regenerative Agriculture</v>
      </c>
      <c r="P133" s="313"/>
      <c r="Q133" s="54"/>
      <c r="R133" s="313"/>
      <c r="S133" s="55"/>
      <c r="T133" s="56"/>
      <c r="U133" s="226" t="str">
        <f t="shared" si="109"/>
        <v>Regenerative Agriculture</v>
      </c>
      <c r="V133" s="313"/>
      <c r="W133" s="315"/>
      <c r="X133" s="313"/>
      <c r="Y133" s="313"/>
      <c r="Z133" s="315"/>
      <c r="AA133" s="226" t="str">
        <f t="shared" si="110"/>
        <v>Regenerative Agriculture</v>
      </c>
      <c r="AB133" s="313"/>
      <c r="AC133" s="315"/>
      <c r="AD133" s="313"/>
      <c r="AE133" s="313"/>
      <c r="AF133" s="315"/>
      <c r="AG133" s="226" t="str">
        <f t="shared" si="111"/>
        <v>Regenerative Agriculture</v>
      </c>
      <c r="AH133" s="313"/>
      <c r="AI133" s="315"/>
      <c r="AJ133" s="313"/>
      <c r="AK133" s="313"/>
      <c r="AL133" s="315"/>
      <c r="AM133" s="226" t="str">
        <f t="shared" si="112"/>
        <v>Regenerative Agriculture</v>
      </c>
      <c r="AN133" s="313"/>
      <c r="AO133" s="315"/>
      <c r="AP133" s="313"/>
      <c r="AQ133" s="313"/>
      <c r="AR133" s="315"/>
      <c r="AS133" s="176">
        <f t="shared" si="106"/>
        <v>0</v>
      </c>
      <c r="AT133" s="226" t="str">
        <f t="shared" si="113"/>
        <v>Regenerative Agriculture</v>
      </c>
      <c r="AU133" s="313"/>
      <c r="AV133" s="315"/>
      <c r="AW133" s="313"/>
      <c r="AX133" s="313"/>
      <c r="AY133" s="315"/>
      <c r="AZ133" s="226" t="str">
        <f t="shared" si="114"/>
        <v>Regenerative Agriculture</v>
      </c>
      <c r="BA133" s="313"/>
      <c r="BB133" s="315"/>
      <c r="BC133" s="313"/>
      <c r="BD133" s="313"/>
      <c r="BE133" s="315"/>
      <c r="BF133" s="226" t="str">
        <f t="shared" si="115"/>
        <v>Regenerative Agriculture</v>
      </c>
      <c r="BG133" s="313"/>
      <c r="BH133" s="315"/>
      <c r="BI133" s="313"/>
      <c r="BJ133" s="313"/>
      <c r="BK133" s="315"/>
      <c r="BL133" s="226" t="str">
        <f t="shared" si="116"/>
        <v>Regenerative Agriculture</v>
      </c>
      <c r="BM133" s="313"/>
      <c r="BN133" s="315"/>
      <c r="BO133" s="313"/>
      <c r="BP133" s="313"/>
      <c r="BQ133" s="315"/>
      <c r="BR133" s="226" t="str">
        <f t="shared" si="117"/>
        <v>Regenerative Agriculture</v>
      </c>
      <c r="BS133" s="313"/>
      <c r="BT133" s="315"/>
      <c r="BU133" s="313"/>
      <c r="BV133" s="313"/>
      <c r="BW133" s="315"/>
      <c r="BX133" s="226" t="str">
        <f t="shared" si="118"/>
        <v>Regenerative Agriculture</v>
      </c>
      <c r="BY133" s="313"/>
      <c r="BZ133" s="315"/>
      <c r="CA133" s="313"/>
      <c r="CB133" s="313"/>
      <c r="CC133" s="315"/>
      <c r="CD133" s="226" t="str">
        <f t="shared" si="119"/>
        <v>Regenerative Agriculture</v>
      </c>
      <c r="CE133" s="313"/>
      <c r="CF133" s="315"/>
      <c r="CG133" s="313"/>
      <c r="CH133" s="313"/>
      <c r="CI133" s="315"/>
      <c r="CJ133" s="176">
        <f t="shared" si="103"/>
        <v>0</v>
      </c>
      <c r="CK133" s="226" t="str">
        <f t="shared" si="120"/>
        <v>Regenerative Agriculture</v>
      </c>
      <c r="CL133" s="313">
        <f>'Addon-General Solution'!CL133</f>
        <v>1.0042941285159587E-2</v>
      </c>
      <c r="CM133" s="315">
        <f>'Addon-General Solution'!CM133</f>
        <v>0.29620836820863461</v>
      </c>
      <c r="CN133" s="313">
        <f>'Addon-General Solution'!CN133</f>
        <v>0.5710238079433162</v>
      </c>
      <c r="CO133" s="313">
        <f>'Addon-General Solution'!CO133</f>
        <v>0.58106674922847579</v>
      </c>
      <c r="CP133" s="315">
        <f>'Addon-General Solution'!CP133</f>
        <v>16.841881830884635</v>
      </c>
      <c r="CQ133" s="226" t="str">
        <f t="shared" si="121"/>
        <v>Regenerative Agriculture</v>
      </c>
      <c r="CR133" s="313">
        <f>'Addon-General Solution'!CR133</f>
        <v>1.0042941285159587E-2</v>
      </c>
      <c r="CS133" s="315">
        <f>'Addon-General Solution'!CS133</f>
        <v>5.0185642153718679E-2</v>
      </c>
      <c r="CT133" s="313">
        <f>'Addon-General Solution'!CT133</f>
        <v>0.5710238079433162</v>
      </c>
      <c r="CU133" s="313">
        <f>'Addon-General Solution'!CU133</f>
        <v>0.58106674922847579</v>
      </c>
      <c r="CV133" s="315">
        <f>'Addon-General Solution'!CV133</f>
        <v>2.853466496816393</v>
      </c>
      <c r="CW133" s="226" t="str">
        <f t="shared" si="122"/>
        <v>Regenerative Agriculture</v>
      </c>
      <c r="CX133" s="313">
        <f>'Addon-General Solution'!CX133</f>
        <v>1.0042941285159587E-2</v>
      </c>
      <c r="CY133" s="315">
        <f>'Addon-General Solution'!CY133</f>
        <v>1.1289199998058892E-2</v>
      </c>
      <c r="CZ133" s="313">
        <f>'Addon-General Solution'!CZ133</f>
        <v>0.5710238079433162</v>
      </c>
      <c r="DA133" s="313">
        <f>'Addon-General Solution'!DA133</f>
        <v>0.58106674922847579</v>
      </c>
      <c r="DB133" s="315">
        <f>'Addon-General Solution'!DB133</f>
        <v>0.64188386534242603</v>
      </c>
      <c r="DC133" s="226" t="str">
        <f t="shared" si="123"/>
        <v>Regenerative Agriculture</v>
      </c>
      <c r="DD133" s="313"/>
      <c r="DE133" s="315"/>
      <c r="DF133" s="313"/>
      <c r="DG133" s="313"/>
      <c r="DH133" s="315"/>
      <c r="DI133" s="226" t="str">
        <f t="shared" si="124"/>
        <v>Regenerative Agriculture</v>
      </c>
      <c r="DJ133" s="313"/>
      <c r="DK133" s="315"/>
      <c r="DL133" s="313"/>
      <c r="DM133" s="313"/>
      <c r="DN133" s="315"/>
      <c r="DO133" s="226" t="str">
        <f t="shared" si="125"/>
        <v>Regenerative Agriculture</v>
      </c>
      <c r="DP133" s="313"/>
      <c r="DQ133" s="315"/>
      <c r="DR133" s="313"/>
      <c r="DS133" s="313"/>
      <c r="DT133" s="315"/>
      <c r="DU133" s="226" t="str">
        <f t="shared" si="126"/>
        <v>Regenerative Agriculture</v>
      </c>
      <c r="DV133" s="313"/>
      <c r="DW133" s="315"/>
      <c r="DX133" s="313"/>
      <c r="DY133" s="313"/>
      <c r="DZ133" s="315"/>
      <c r="EA133" s="176">
        <f t="shared" si="104"/>
        <v>20.694915403403865</v>
      </c>
      <c r="EB133" s="226" t="str">
        <f t="shared" si="127"/>
        <v>Regenerative Agriculture</v>
      </c>
      <c r="EC133" s="313">
        <f>'Addon-General Solution'!EC133</f>
        <v>1.0042941285159587E-2</v>
      </c>
      <c r="ED133" s="315">
        <f>'Addon-General Solution'!ED133</f>
        <v>1.5602917050614373</v>
      </c>
      <c r="EE133" s="313">
        <f>'Addon-General Solution'!EE133</f>
        <v>0.5710238079433162</v>
      </c>
      <c r="EF133" s="313">
        <f>'Addon-General Solution'!EF133</f>
        <v>0.58106674922847579</v>
      </c>
      <c r="EG133" s="315">
        <f>'Addon-General Solution'!EG133</f>
        <v>88.715415696308511</v>
      </c>
      <c r="EH133" s="226" t="str">
        <f t="shared" si="128"/>
        <v>Regenerative Agriculture</v>
      </c>
      <c r="EI133" s="313">
        <f>'Addon-General Solution'!EI133</f>
        <v>1.0042941285159587E-2</v>
      </c>
      <c r="EJ133" s="315">
        <f>'Addon-General Solution'!EJ133</f>
        <v>0.43964920793513024</v>
      </c>
      <c r="EK133" s="313">
        <f>'Addon-General Solution'!EK133</f>
        <v>0.5710238079433162</v>
      </c>
      <c r="EL133" s="313">
        <f>'Addon-General Solution'!EL133</f>
        <v>0.58106674922847579</v>
      </c>
      <c r="EM133" s="315">
        <f>'Addon-General Solution'!EM133</f>
        <v>24.997673265834649</v>
      </c>
      <c r="EN133" s="226" t="str">
        <f t="shared" si="129"/>
        <v>Regenerative Agriculture</v>
      </c>
      <c r="EO133" s="313">
        <f>'Addon-General Solution'!EO133</f>
        <v>1.0042941285159587E-2</v>
      </c>
      <c r="EP133" s="315">
        <f>'Addon-General Solution'!EP133</f>
        <v>9.6181941650922032E-2</v>
      </c>
      <c r="EQ133" s="313">
        <f>'Addon-General Solution'!EQ133</f>
        <v>0.5710238079433162</v>
      </c>
      <c r="ER133" s="313">
        <f>'Addon-General Solution'!ER133</f>
        <v>0.58106674922847579</v>
      </c>
      <c r="ES133" s="315">
        <f>'Addon-General Solution'!ES133</f>
        <v>5.4687344093158874</v>
      </c>
      <c r="ET133" s="226" t="str">
        <f t="shared" si="130"/>
        <v>Regenerative Agriculture</v>
      </c>
      <c r="EU133" s="313"/>
      <c r="EV133" s="315"/>
      <c r="EW133" s="313"/>
      <c r="EX133" s="313"/>
      <c r="EY133" s="315"/>
      <c r="EZ133" s="226" t="str">
        <f t="shared" si="131"/>
        <v>Regenerative Agriculture</v>
      </c>
      <c r="FA133" s="313"/>
      <c r="FB133" s="315"/>
      <c r="FC133" s="313"/>
      <c r="FD133" s="313"/>
      <c r="FE133" s="315"/>
      <c r="FF133" s="226" t="str">
        <f t="shared" si="132"/>
        <v>Regenerative Agriculture</v>
      </c>
      <c r="FG133" s="313"/>
      <c r="FH133" s="315"/>
      <c r="FI133" s="313"/>
      <c r="FJ133" s="313"/>
      <c r="FK133" s="315"/>
      <c r="FL133" s="226" t="str">
        <f t="shared" si="133"/>
        <v>Regenerative Agriculture</v>
      </c>
      <c r="FM133" s="313"/>
      <c r="FN133" s="315"/>
      <c r="FO133" s="313"/>
      <c r="FP133" s="313"/>
      <c r="FQ133" s="315"/>
      <c r="FR133" s="176">
        <f t="shared" si="105"/>
        <v>121.27794622610654</v>
      </c>
      <c r="FS133" s="34"/>
      <c r="FT133" s="34"/>
      <c r="FU133" s="34"/>
      <c r="FV133" s="38"/>
      <c r="FW133" s="37"/>
    </row>
    <row r="134" spans="1:179" ht="12.6" customHeight="1">
      <c r="A134" s="324"/>
      <c r="B134" s="195" t="s">
        <v>102</v>
      </c>
      <c r="C134" s="226" t="str">
        <f>$B134</f>
        <v>Tree Intercropping</v>
      </c>
      <c r="D134" s="39"/>
      <c r="E134" s="40"/>
      <c r="F134" s="47"/>
      <c r="G134" s="41"/>
      <c r="H134" s="42"/>
      <c r="I134" s="226" t="str">
        <f t="shared" si="107"/>
        <v>Tree Intercropping</v>
      </c>
      <c r="J134" s="39"/>
      <c r="K134" s="40"/>
      <c r="L134" s="47"/>
      <c r="M134" s="41"/>
      <c r="N134" s="42"/>
      <c r="O134" s="226" t="str">
        <f t="shared" si="108"/>
        <v>Tree Intercropping</v>
      </c>
      <c r="P134" s="39"/>
      <c r="Q134" s="40"/>
      <c r="R134" s="47"/>
      <c r="S134" s="41"/>
      <c r="T134" s="42"/>
      <c r="U134" s="226" t="str">
        <f t="shared" si="109"/>
        <v>Tree Intercropping</v>
      </c>
      <c r="V134" s="313"/>
      <c r="W134" s="54"/>
      <c r="X134" s="314"/>
      <c r="Y134" s="55"/>
      <c r="Z134" s="56"/>
      <c r="AA134" s="226" t="str">
        <f t="shared" si="110"/>
        <v>Tree Intercropping</v>
      </c>
      <c r="AB134" s="313"/>
      <c r="AC134" s="54"/>
      <c r="AD134" s="314"/>
      <c r="AE134" s="55"/>
      <c r="AF134" s="56"/>
      <c r="AG134" s="226" t="str">
        <f t="shared" si="111"/>
        <v>Tree Intercropping</v>
      </c>
      <c r="AH134" s="313"/>
      <c r="AI134" s="54"/>
      <c r="AJ134" s="314"/>
      <c r="AK134" s="55"/>
      <c r="AL134" s="56"/>
      <c r="AM134" s="226" t="str">
        <f t="shared" si="112"/>
        <v>Tree Intercropping</v>
      </c>
      <c r="AN134" s="313"/>
      <c r="AO134" s="54"/>
      <c r="AP134" s="314"/>
      <c r="AQ134" s="55"/>
      <c r="AR134" s="56"/>
      <c r="AS134" s="176">
        <f t="shared" si="106"/>
        <v>0</v>
      </c>
      <c r="AT134" s="226" t="str">
        <f t="shared" si="113"/>
        <v>Tree Intercropping</v>
      </c>
      <c r="AU134" s="313"/>
      <c r="AV134" s="315"/>
      <c r="AW134" s="313"/>
      <c r="AX134" s="313"/>
      <c r="AY134" s="315"/>
      <c r="AZ134" s="226" t="str">
        <f t="shared" si="114"/>
        <v>Tree Intercropping</v>
      </c>
      <c r="BA134" s="313"/>
      <c r="BB134" s="315"/>
      <c r="BC134" s="313"/>
      <c r="BD134" s="313"/>
      <c r="BE134" s="315"/>
      <c r="BF134" s="226" t="str">
        <f t="shared" si="115"/>
        <v>Tree Intercropping</v>
      </c>
      <c r="BG134" s="313"/>
      <c r="BH134" s="315"/>
      <c r="BI134" s="313"/>
      <c r="BJ134" s="313"/>
      <c r="BK134" s="315"/>
      <c r="BL134" s="226" t="str">
        <f t="shared" si="116"/>
        <v>Tree Intercropping</v>
      </c>
      <c r="BM134" s="313"/>
      <c r="BN134" s="315"/>
      <c r="BO134" s="313"/>
      <c r="BP134" s="313"/>
      <c r="BQ134" s="315"/>
      <c r="BR134" s="226" t="str">
        <f t="shared" si="117"/>
        <v>Tree Intercropping</v>
      </c>
      <c r="BS134" s="313"/>
      <c r="BT134" s="315"/>
      <c r="BU134" s="313"/>
      <c r="BV134" s="313"/>
      <c r="BW134" s="315"/>
      <c r="BX134" s="226" t="str">
        <f t="shared" si="118"/>
        <v>Tree Intercropping</v>
      </c>
      <c r="BY134" s="313"/>
      <c r="BZ134" s="315"/>
      <c r="CA134" s="313"/>
      <c r="CB134" s="313"/>
      <c r="CC134" s="315"/>
      <c r="CD134" s="226" t="str">
        <f t="shared" si="119"/>
        <v>Tree Intercropping</v>
      </c>
      <c r="CE134" s="313"/>
      <c r="CF134" s="315"/>
      <c r="CG134" s="313"/>
      <c r="CH134" s="313"/>
      <c r="CI134" s="315"/>
      <c r="CJ134" s="176">
        <f t="shared" si="103"/>
        <v>0</v>
      </c>
      <c r="CK134" s="226" t="str">
        <f t="shared" si="120"/>
        <v>Tree Intercropping</v>
      </c>
      <c r="CL134" s="313">
        <f>'Discrete Solution'!CL134</f>
        <v>0.20033393205536856</v>
      </c>
      <c r="CM134" s="315">
        <f>'Discrete Solution'!CM134</f>
        <v>5.90868605381847</v>
      </c>
      <c r="CN134" s="313">
        <f>'Discrete Solution'!CN134</f>
        <v>0</v>
      </c>
      <c r="CO134" s="313">
        <f>'Discrete Solution'!CO134</f>
        <v>0.20033393205536856</v>
      </c>
      <c r="CP134" s="315">
        <f>'Discrete Solution'!CP134</f>
        <v>0</v>
      </c>
      <c r="CQ134" s="226" t="str">
        <f t="shared" si="121"/>
        <v>Tree Intercropping</v>
      </c>
      <c r="CR134" s="313">
        <f>'Discrete Solution'!CR134</f>
        <v>0.20033393205536856</v>
      </c>
      <c r="CS134" s="315">
        <f>'Discrete Solution'!CS134</f>
        <v>1.0010898938774746</v>
      </c>
      <c r="CT134" s="313">
        <f>'Discrete Solution'!CT134</f>
        <v>0</v>
      </c>
      <c r="CU134" s="313">
        <f>'Discrete Solution'!CU134</f>
        <v>0.20033393205536856</v>
      </c>
      <c r="CV134" s="315">
        <f>'Discrete Solution'!CV134</f>
        <v>0</v>
      </c>
      <c r="CW134" s="226" t="str">
        <f t="shared" si="122"/>
        <v>Tree Intercropping</v>
      </c>
      <c r="CX134" s="313">
        <f>'Discrete Solution'!CX134</f>
        <v>0.20033393205536856</v>
      </c>
      <c r="CY134" s="315">
        <f>'Discrete Solution'!CY134</f>
        <v>0.22519397068591537</v>
      </c>
      <c r="CZ134" s="313">
        <f>'Discrete Solution'!CZ134</f>
        <v>0</v>
      </c>
      <c r="DA134" s="313">
        <f>'Discrete Solution'!DA134</f>
        <v>0.20033393205536856</v>
      </c>
      <c r="DB134" s="315">
        <f>'Discrete Solution'!DB134</f>
        <v>0</v>
      </c>
      <c r="DC134" s="226" t="str">
        <f t="shared" si="123"/>
        <v>Tree Intercropping</v>
      </c>
      <c r="DD134" s="313">
        <f>'Discrete Solution'!DD134</f>
        <v>2.2137017618213888E-2</v>
      </c>
      <c r="DE134" s="315">
        <f>'Discrete Solution'!DE134</f>
        <v>4.8465679522436576E-3</v>
      </c>
      <c r="DF134" s="313">
        <f>'Discrete Solution'!DF134</f>
        <v>0.97786298238178615</v>
      </c>
      <c r="DG134" s="313">
        <f>'Discrete Solution'!DG134</f>
        <v>1</v>
      </c>
      <c r="DH134" s="315">
        <f>'Discrete Solution'!DH134</f>
        <v>0.21408843204775635</v>
      </c>
      <c r="DI134" s="226" t="str">
        <f t="shared" si="124"/>
        <v>Tree Intercropping</v>
      </c>
      <c r="DJ134" s="313">
        <f>'Discrete Solution'!DJ134</f>
        <v>2.2137017618213888E-2</v>
      </c>
      <c r="DK134" s="315">
        <f>'Discrete Solution'!DK134</f>
        <v>0.15439084394822006</v>
      </c>
      <c r="DL134" s="313">
        <f>'Discrete Solution'!DL134</f>
        <v>0.97786298238178615</v>
      </c>
      <c r="DM134" s="313">
        <f>'Discrete Solution'!DM134</f>
        <v>1</v>
      </c>
      <c r="DN134" s="315">
        <f>'Discrete Solution'!DN134</f>
        <v>6.8199381560517809</v>
      </c>
      <c r="DO134" s="226" t="str">
        <f t="shared" si="125"/>
        <v>Tree Intercropping</v>
      </c>
      <c r="DP134" s="313">
        <f>'Discrete Solution'!DP134</f>
        <v>2.2137017618213888E-2</v>
      </c>
      <c r="DQ134" s="315">
        <f>'Discrete Solution'!DQ134</f>
        <v>7.0519683324582168E-3</v>
      </c>
      <c r="DR134" s="313">
        <f>'Discrete Solution'!DR134</f>
        <v>0.97786298238178615</v>
      </c>
      <c r="DS134" s="313">
        <f>'Discrete Solution'!DS134</f>
        <v>1</v>
      </c>
      <c r="DT134" s="315">
        <f>'Discrete Solution'!DT134</f>
        <v>0.31150803166754182</v>
      </c>
      <c r="DU134" s="226" t="str">
        <f t="shared" si="126"/>
        <v>Tree Intercropping</v>
      </c>
      <c r="DV134" s="313">
        <f>'Discrete Solution'!DV134</f>
        <v>2.2137017618213888E-2</v>
      </c>
      <c r="DW134" s="315">
        <f>'Discrete Solution'!DW134</f>
        <v>4.1392016912712515E-3</v>
      </c>
      <c r="DX134" s="313">
        <f>'Discrete Solution'!DX134</f>
        <v>0.97786298238178615</v>
      </c>
      <c r="DY134" s="313">
        <f>'Discrete Solution'!DY134</f>
        <v>1</v>
      </c>
      <c r="DZ134" s="315">
        <f>'Discrete Solution'!DZ134</f>
        <v>0.18284179830872876</v>
      </c>
      <c r="EA134" s="176">
        <f t="shared" si="104"/>
        <v>14.833774918381863</v>
      </c>
      <c r="EB134" s="226" t="str">
        <f t="shared" si="127"/>
        <v>Tree Intercropping</v>
      </c>
      <c r="EC134" s="313">
        <f>'Discrete Solution'!EC134</f>
        <v>0.20033393205536856</v>
      </c>
      <c r="ED134" s="315">
        <f>'Discrete Solution'!ED134</f>
        <v>31.124285560668408</v>
      </c>
      <c r="EE134" s="313">
        <f>'Discrete Solution'!EE134</f>
        <v>0</v>
      </c>
      <c r="EF134" s="313">
        <f>'Discrete Solution'!EF134</f>
        <v>0.20033393205536856</v>
      </c>
      <c r="EG134" s="315">
        <f>'Discrete Solution'!EG134</f>
        <v>0</v>
      </c>
      <c r="EH134" s="226" t="str">
        <f t="shared" si="128"/>
        <v>Tree Intercropping</v>
      </c>
      <c r="EI134" s="313">
        <f>'Discrete Solution'!EI134</f>
        <v>0.20033393205536856</v>
      </c>
      <c r="EJ134" s="315">
        <f>'Discrete Solution'!EJ134</f>
        <v>8.7700059225501494</v>
      </c>
      <c r="EK134" s="313">
        <f>'Discrete Solution'!EK134</f>
        <v>0</v>
      </c>
      <c r="EL134" s="313">
        <f>'Discrete Solution'!EL134</f>
        <v>0.20033393205536856</v>
      </c>
      <c r="EM134" s="315">
        <f>'Discrete Solution'!EM134</f>
        <v>0</v>
      </c>
      <c r="EN134" s="226" t="str">
        <f t="shared" si="129"/>
        <v>Tree Intercropping</v>
      </c>
      <c r="EO134" s="313">
        <f>'Discrete Solution'!EO134</f>
        <v>0.20033393205536856</v>
      </c>
      <c r="EP134" s="315">
        <f>'Discrete Solution'!EP134</f>
        <v>1.9186118903355764</v>
      </c>
      <c r="EQ134" s="313">
        <f>'Discrete Solution'!EQ134</f>
        <v>0</v>
      </c>
      <c r="ER134" s="313">
        <f>'Discrete Solution'!ER134</f>
        <v>0.20033393205536856</v>
      </c>
      <c r="ES134" s="315">
        <f>'Discrete Solution'!ES134</f>
        <v>0</v>
      </c>
      <c r="ET134" s="226" t="str">
        <f t="shared" si="130"/>
        <v>Tree Intercropping</v>
      </c>
      <c r="EU134" s="313">
        <f>'Discrete Solution'!EU134</f>
        <v>2.2137017618213888E-2</v>
      </c>
      <c r="EV134" s="315">
        <f>'Discrete Solution'!EV134</f>
        <v>4.3017781623611751E-2</v>
      </c>
      <c r="EW134" s="313">
        <f>'Discrete Solution'!EW134</f>
        <v>0.97786298238178615</v>
      </c>
      <c r="EX134" s="313">
        <f>'Discrete Solution'!EX134</f>
        <v>1</v>
      </c>
      <c r="EY134" s="315">
        <f>'Discrete Solution'!EY134</f>
        <v>1.9002332183763881</v>
      </c>
      <c r="EZ134" s="226" t="str">
        <f t="shared" si="131"/>
        <v>Tree Intercropping</v>
      </c>
      <c r="FA134" s="313">
        <f>'Discrete Solution'!FA134</f>
        <v>2.2137017618213888E-2</v>
      </c>
      <c r="FB134" s="315">
        <f>'Discrete Solution'!FB134</f>
        <v>1.0784512567342526</v>
      </c>
      <c r="FC134" s="313">
        <f>'Discrete Solution'!FC134</f>
        <v>0.97786298238178615</v>
      </c>
      <c r="FD134" s="313">
        <f>'Discrete Solution'!FD134</f>
        <v>1</v>
      </c>
      <c r="FE134" s="315">
        <f>'Discrete Solution'!FE134</f>
        <v>47.638646743265753</v>
      </c>
      <c r="FF134" s="226" t="str">
        <f t="shared" si="132"/>
        <v>Tree Intercropping</v>
      </c>
      <c r="FG134" s="313">
        <f>'Discrete Solution'!FG134</f>
        <v>2.2137017618213888E-2</v>
      </c>
      <c r="FH134" s="315">
        <f>'Discrete Solution'!FH134</f>
        <v>8.8059440082968718E-2</v>
      </c>
      <c r="FI134" s="313">
        <f>'Discrete Solution'!FI134</f>
        <v>0.97786298238178615</v>
      </c>
      <c r="FJ134" s="313">
        <f>'Discrete Solution'!FJ134</f>
        <v>1</v>
      </c>
      <c r="FK134" s="315">
        <f>'Discrete Solution'!FK134</f>
        <v>3.8898675599170316</v>
      </c>
      <c r="FL134" s="226" t="str">
        <f t="shared" si="133"/>
        <v>Tree Intercropping</v>
      </c>
      <c r="FM134" s="313">
        <f>'Discrete Solution'!FM134</f>
        <v>2.2137017618213888E-2</v>
      </c>
      <c r="FN134" s="315">
        <f>'Discrete Solution'!FN134</f>
        <v>2.9915212950655232E-2</v>
      </c>
      <c r="FO134" s="313">
        <f>'Discrete Solution'!FO134</f>
        <v>0.97786298238178615</v>
      </c>
      <c r="FP134" s="313">
        <f>'Discrete Solution'!FP134</f>
        <v>1</v>
      </c>
      <c r="FQ134" s="315">
        <f>'Discrete Solution'!FQ134</f>
        <v>1.3214507870493448</v>
      </c>
      <c r="FR134" s="176">
        <f t="shared" si="105"/>
        <v>97.802545373554139</v>
      </c>
      <c r="FS134" s="34"/>
      <c r="FT134" s="34"/>
      <c r="FU134" s="34"/>
      <c r="FV134" s="33"/>
      <c r="FW134" s="37"/>
    </row>
    <row r="135" spans="1:179" ht="12.6" customHeight="1">
      <c r="A135" s="324"/>
      <c r="B135" s="195" t="s">
        <v>98</v>
      </c>
      <c r="C135" s="226" t="str">
        <f t="shared" si="134"/>
        <v>Biochar</v>
      </c>
      <c r="D135" s="313"/>
      <c r="E135" s="54"/>
      <c r="F135" s="314"/>
      <c r="G135" s="55"/>
      <c r="H135" s="56"/>
      <c r="I135" s="226" t="str">
        <f t="shared" si="107"/>
        <v>Biochar</v>
      </c>
      <c r="J135" s="313"/>
      <c r="K135" s="54"/>
      <c r="L135" s="314"/>
      <c r="M135" s="55"/>
      <c r="N135" s="56"/>
      <c r="O135" s="226" t="str">
        <f t="shared" si="108"/>
        <v>Biochar</v>
      </c>
      <c r="P135" s="313"/>
      <c r="Q135" s="54"/>
      <c r="R135" s="314"/>
      <c r="S135" s="55"/>
      <c r="T135" s="56"/>
      <c r="U135" s="226" t="str">
        <f t="shared" si="109"/>
        <v>Biochar</v>
      </c>
      <c r="V135" s="313"/>
      <c r="W135" s="315"/>
      <c r="X135" s="313"/>
      <c r="Y135" s="313"/>
      <c r="Z135" s="315"/>
      <c r="AA135" s="226" t="str">
        <f t="shared" si="110"/>
        <v>Biochar</v>
      </c>
      <c r="AB135" s="313"/>
      <c r="AC135" s="315"/>
      <c r="AD135" s="313"/>
      <c r="AE135" s="313"/>
      <c r="AF135" s="315"/>
      <c r="AG135" s="226" t="str">
        <f t="shared" si="111"/>
        <v>Biochar</v>
      </c>
      <c r="AH135" s="313"/>
      <c r="AI135" s="315"/>
      <c r="AJ135" s="313"/>
      <c r="AK135" s="313"/>
      <c r="AL135" s="315"/>
      <c r="AM135" s="226" t="str">
        <f t="shared" si="112"/>
        <v>Biochar</v>
      </c>
      <c r="AN135" s="313"/>
      <c r="AO135" s="315"/>
      <c r="AP135" s="313"/>
      <c r="AQ135" s="313"/>
      <c r="AR135" s="315"/>
      <c r="AS135" s="176">
        <f t="shared" si="106"/>
        <v>0</v>
      </c>
      <c r="AT135" s="226" t="str">
        <f t="shared" si="113"/>
        <v>Biochar</v>
      </c>
      <c r="AU135" s="313"/>
      <c r="AV135" s="315"/>
      <c r="AW135" s="313"/>
      <c r="AX135" s="313"/>
      <c r="AY135" s="315"/>
      <c r="AZ135" s="226" t="str">
        <f t="shared" si="114"/>
        <v>Biochar</v>
      </c>
      <c r="BA135" s="313"/>
      <c r="BB135" s="315"/>
      <c r="BC135" s="313"/>
      <c r="BD135" s="313"/>
      <c r="BE135" s="315"/>
      <c r="BF135" s="226" t="str">
        <f t="shared" si="115"/>
        <v>Biochar</v>
      </c>
      <c r="BG135" s="313"/>
      <c r="BH135" s="315"/>
      <c r="BI135" s="313"/>
      <c r="BJ135" s="313"/>
      <c r="BK135" s="315"/>
      <c r="BL135" s="226" t="str">
        <f t="shared" si="116"/>
        <v>Biochar</v>
      </c>
      <c r="BM135" s="313"/>
      <c r="BN135" s="315"/>
      <c r="BO135" s="313"/>
      <c r="BP135" s="313"/>
      <c r="BQ135" s="315"/>
      <c r="BR135" s="226" t="str">
        <f t="shared" si="117"/>
        <v>Biochar</v>
      </c>
      <c r="BS135" s="313"/>
      <c r="BT135" s="315"/>
      <c r="BU135" s="313"/>
      <c r="BV135" s="313"/>
      <c r="BW135" s="315"/>
      <c r="BX135" s="226" t="str">
        <f t="shared" si="118"/>
        <v>Biochar</v>
      </c>
      <c r="BY135" s="313"/>
      <c r="BZ135" s="315"/>
      <c r="CA135" s="313"/>
      <c r="CB135" s="313"/>
      <c r="CC135" s="315"/>
      <c r="CD135" s="226" t="str">
        <f t="shared" si="119"/>
        <v>Biochar</v>
      </c>
      <c r="CE135" s="313"/>
      <c r="CF135" s="315"/>
      <c r="CG135" s="313"/>
      <c r="CH135" s="313"/>
      <c r="CI135" s="315"/>
      <c r="CJ135" s="176">
        <f t="shared" si="103"/>
        <v>0</v>
      </c>
      <c r="CK135" s="226" t="str">
        <f t="shared" si="120"/>
        <v>Biochar</v>
      </c>
      <c r="CL135" s="313"/>
      <c r="CM135" s="315"/>
      <c r="CN135" s="313"/>
      <c r="CO135" s="313"/>
      <c r="CP135" s="315"/>
      <c r="CQ135" s="226" t="str">
        <f t="shared" si="121"/>
        <v>Biochar</v>
      </c>
      <c r="CR135" s="313"/>
      <c r="CS135" s="315"/>
      <c r="CT135" s="313"/>
      <c r="CU135" s="313"/>
      <c r="CV135" s="315"/>
      <c r="CW135" s="226" t="str">
        <f t="shared" si="122"/>
        <v>Biochar</v>
      </c>
      <c r="CX135" s="313"/>
      <c r="CY135" s="315"/>
      <c r="CZ135" s="313"/>
      <c r="DA135" s="313"/>
      <c r="DB135" s="315"/>
      <c r="DC135" s="226" t="str">
        <f t="shared" si="123"/>
        <v>Biochar</v>
      </c>
      <c r="DD135" s="313"/>
      <c r="DE135" s="315"/>
      <c r="DF135" s="313"/>
      <c r="DG135" s="313"/>
      <c r="DH135" s="315"/>
      <c r="DI135" s="226" t="str">
        <f t="shared" si="124"/>
        <v>Biochar</v>
      </c>
      <c r="DJ135" s="313"/>
      <c r="DK135" s="315"/>
      <c r="DL135" s="313"/>
      <c r="DM135" s="313"/>
      <c r="DN135" s="315"/>
      <c r="DO135" s="226" t="str">
        <f t="shared" si="125"/>
        <v>Biochar</v>
      </c>
      <c r="DP135" s="313"/>
      <c r="DQ135" s="315"/>
      <c r="DR135" s="313"/>
      <c r="DS135" s="313"/>
      <c r="DT135" s="315"/>
      <c r="DU135" s="226" t="str">
        <f t="shared" si="126"/>
        <v>Biochar</v>
      </c>
      <c r="DV135" s="313"/>
      <c r="DW135" s="315"/>
      <c r="DX135" s="313"/>
      <c r="DY135" s="313"/>
      <c r="DZ135" s="315"/>
      <c r="EA135" s="176">
        <f t="shared" si="104"/>
        <v>0</v>
      </c>
      <c r="EB135" s="226" t="str">
        <f t="shared" si="127"/>
        <v>Biochar</v>
      </c>
      <c r="EC135" s="313"/>
      <c r="ED135" s="315"/>
      <c r="EE135" s="313"/>
      <c r="EF135" s="313"/>
      <c r="EG135" s="315"/>
      <c r="EH135" s="226" t="str">
        <f t="shared" si="128"/>
        <v>Biochar</v>
      </c>
      <c r="EI135" s="313"/>
      <c r="EJ135" s="315"/>
      <c r="EK135" s="313"/>
      <c r="EL135" s="313"/>
      <c r="EM135" s="315"/>
      <c r="EN135" s="226" t="str">
        <f t="shared" si="129"/>
        <v>Biochar</v>
      </c>
      <c r="EO135" s="313"/>
      <c r="EP135" s="315"/>
      <c r="EQ135" s="313"/>
      <c r="ER135" s="313"/>
      <c r="ES135" s="315"/>
      <c r="ET135" s="226" t="str">
        <f t="shared" si="130"/>
        <v>Biochar</v>
      </c>
      <c r="EU135" s="313"/>
      <c r="EV135" s="315"/>
      <c r="EW135" s="313"/>
      <c r="EX135" s="313"/>
      <c r="EY135" s="315"/>
      <c r="EZ135" s="226" t="str">
        <f t="shared" si="131"/>
        <v>Biochar</v>
      </c>
      <c r="FA135" s="313"/>
      <c r="FB135" s="315"/>
      <c r="FC135" s="313"/>
      <c r="FD135" s="313"/>
      <c r="FE135" s="315"/>
      <c r="FF135" s="226" t="str">
        <f t="shared" si="132"/>
        <v>Biochar</v>
      </c>
      <c r="FG135" s="313"/>
      <c r="FH135" s="315"/>
      <c r="FI135" s="313"/>
      <c r="FJ135" s="313"/>
      <c r="FK135" s="315"/>
      <c r="FL135" s="226" t="str">
        <f t="shared" si="133"/>
        <v>Biochar</v>
      </c>
      <c r="FM135" s="313"/>
      <c r="FN135" s="315"/>
      <c r="FO135" s="313"/>
      <c r="FP135" s="313"/>
      <c r="FQ135" s="315"/>
      <c r="FR135" s="176">
        <f t="shared" si="105"/>
        <v>0</v>
      </c>
      <c r="FS135" s="34"/>
      <c r="FT135" s="34"/>
      <c r="FU135" s="34"/>
      <c r="FV135" s="33"/>
      <c r="FW135" s="37"/>
    </row>
    <row r="136" spans="1:179" ht="12.6" customHeight="1">
      <c r="A136" s="324"/>
      <c r="B136" s="195" t="s">
        <v>99</v>
      </c>
      <c r="C136" s="226" t="str">
        <f t="shared" si="134"/>
        <v>Irrigation Efficiency</v>
      </c>
      <c r="D136" s="313"/>
      <c r="E136" s="54"/>
      <c r="F136" s="314"/>
      <c r="G136" s="55"/>
      <c r="H136" s="56"/>
      <c r="I136" s="226" t="str">
        <f t="shared" si="107"/>
        <v>Irrigation Efficiency</v>
      </c>
      <c r="J136" s="313"/>
      <c r="K136" s="54"/>
      <c r="L136" s="314"/>
      <c r="M136" s="55"/>
      <c r="N136" s="56"/>
      <c r="O136" s="226" t="str">
        <f t="shared" si="108"/>
        <v>Irrigation Efficiency</v>
      </c>
      <c r="P136" s="313"/>
      <c r="Q136" s="54"/>
      <c r="R136" s="314"/>
      <c r="S136" s="55"/>
      <c r="T136" s="56"/>
      <c r="U136" s="226" t="str">
        <f t="shared" si="109"/>
        <v>Irrigation Efficiency</v>
      </c>
      <c r="V136" s="313"/>
      <c r="W136" s="54"/>
      <c r="X136" s="314"/>
      <c r="Y136" s="55"/>
      <c r="Z136" s="56"/>
      <c r="AA136" s="226" t="str">
        <f t="shared" si="110"/>
        <v>Irrigation Efficiency</v>
      </c>
      <c r="AB136" s="313"/>
      <c r="AC136" s="54"/>
      <c r="AD136" s="314"/>
      <c r="AE136" s="55"/>
      <c r="AF136" s="56"/>
      <c r="AG136" s="226" t="str">
        <f t="shared" si="111"/>
        <v>Irrigation Efficiency</v>
      </c>
      <c r="AH136" s="313"/>
      <c r="AI136" s="54"/>
      <c r="AJ136" s="314"/>
      <c r="AK136" s="55"/>
      <c r="AL136" s="56"/>
      <c r="AM136" s="226" t="str">
        <f t="shared" si="112"/>
        <v>Irrigation Efficiency</v>
      </c>
      <c r="AN136" s="313"/>
      <c r="AO136" s="54"/>
      <c r="AP136" s="314"/>
      <c r="AQ136" s="55"/>
      <c r="AR136" s="56"/>
      <c r="AS136" s="176">
        <f t="shared" si="106"/>
        <v>0</v>
      </c>
      <c r="AT136" s="226" t="str">
        <f t="shared" si="113"/>
        <v>Irrigation Efficiency</v>
      </c>
      <c r="AU136" s="313"/>
      <c r="AV136" s="315"/>
      <c r="AW136" s="313"/>
      <c r="AX136" s="313"/>
      <c r="AY136" s="315"/>
      <c r="AZ136" s="226" t="str">
        <f t="shared" si="114"/>
        <v>Irrigation Efficiency</v>
      </c>
      <c r="BA136" s="313"/>
      <c r="BB136" s="315"/>
      <c r="BC136" s="313"/>
      <c r="BD136" s="313"/>
      <c r="BE136" s="315"/>
      <c r="BF136" s="226" t="str">
        <f t="shared" si="115"/>
        <v>Irrigation Efficiency</v>
      </c>
      <c r="BG136" s="313"/>
      <c r="BH136" s="315"/>
      <c r="BI136" s="313"/>
      <c r="BJ136" s="313"/>
      <c r="BK136" s="315"/>
      <c r="BL136" s="226" t="str">
        <f t="shared" si="116"/>
        <v>Irrigation Efficiency</v>
      </c>
      <c r="BM136" s="313"/>
      <c r="BN136" s="315"/>
      <c r="BO136" s="313"/>
      <c r="BP136" s="313"/>
      <c r="BQ136" s="315"/>
      <c r="BR136" s="226" t="str">
        <f t="shared" si="117"/>
        <v>Irrigation Efficiency</v>
      </c>
      <c r="BS136" s="313"/>
      <c r="BT136" s="315"/>
      <c r="BU136" s="313"/>
      <c r="BV136" s="313"/>
      <c r="BW136" s="315"/>
      <c r="BX136" s="226" t="str">
        <f t="shared" si="118"/>
        <v>Irrigation Efficiency</v>
      </c>
      <c r="BY136" s="313"/>
      <c r="BZ136" s="315"/>
      <c r="CA136" s="313"/>
      <c r="CB136" s="313"/>
      <c r="CC136" s="315"/>
      <c r="CD136" s="226" t="str">
        <f t="shared" si="119"/>
        <v>Irrigation Efficiency</v>
      </c>
      <c r="CE136" s="313"/>
      <c r="CF136" s="315"/>
      <c r="CG136" s="313"/>
      <c r="CH136" s="313"/>
      <c r="CI136" s="315"/>
      <c r="CJ136" s="176">
        <f t="shared" si="103"/>
        <v>0</v>
      </c>
      <c r="CK136" s="226" t="str">
        <f t="shared" si="120"/>
        <v>Irrigation Efficiency</v>
      </c>
      <c r="CL136" s="313">
        <f>'Addon-General Solution'!CL136</f>
        <v>3.810563634115486E-2</v>
      </c>
      <c r="CM136" s="315">
        <f>'Addon-General Solution'!CM136</f>
        <v>1.1238946877887446</v>
      </c>
      <c r="CN136" s="313">
        <f>'Addon-General Solution'!CN136</f>
        <v>0.18894252502273287</v>
      </c>
      <c r="CO136" s="313">
        <f>'Addon-General Solution'!CO136</f>
        <v>0.22704816136388772</v>
      </c>
      <c r="CP136" s="315">
        <f>'Addon-General Solution'!CP136</f>
        <v>5.572705787387612</v>
      </c>
      <c r="CQ136" s="226" t="str">
        <f t="shared" si="121"/>
        <v>Irrigation Efficiency</v>
      </c>
      <c r="CR136" s="313">
        <f>'Addon-General Solution'!CR136</f>
        <v>3.810563634115486E-2</v>
      </c>
      <c r="CS136" s="315">
        <f>'Addon-General Solution'!CS136</f>
        <v>0.19041790399420297</v>
      </c>
      <c r="CT136" s="313">
        <f>'Addon-General Solution'!CT136</f>
        <v>0.18894252502273287</v>
      </c>
      <c r="CU136" s="313">
        <f>'Addon-General Solution'!CU136</f>
        <v>0.22704816136388772</v>
      </c>
      <c r="CV136" s="315">
        <f>'Addon-General Solution'!CV136</f>
        <v>0.9441658254462485</v>
      </c>
      <c r="CW136" s="226" t="str">
        <f t="shared" si="122"/>
        <v>Irrigation Efficiency</v>
      </c>
      <c r="CX136" s="313">
        <f>'Addon-General Solution'!CX136</f>
        <v>3.810563634115486E-2</v>
      </c>
      <c r="CY136" s="315">
        <f>'Addon-General Solution'!CY136</f>
        <v>4.2834279071637782E-2</v>
      </c>
      <c r="CZ136" s="313">
        <f>'Addon-General Solution'!CZ136</f>
        <v>0.18894252502273287</v>
      </c>
      <c r="DA136" s="313">
        <f>'Addon-General Solution'!DA136</f>
        <v>0.22704816136388772</v>
      </c>
      <c r="DB136" s="315">
        <f>'Addon-General Solution'!DB136</f>
        <v>0.21238896978037883</v>
      </c>
      <c r="DC136" s="226" t="str">
        <f t="shared" si="123"/>
        <v>Irrigation Efficiency</v>
      </c>
      <c r="DD136" s="313">
        <f>'Addon-General Solution'!DD136</f>
        <v>3.810563634115486E-2</v>
      </c>
      <c r="DE136" s="315">
        <f>'Addon-General Solution'!DE136</f>
        <v>8.3426574923507382E-3</v>
      </c>
      <c r="DF136" s="313">
        <f>'Addon-General Solution'!DF136</f>
        <v>0.18894252502273287</v>
      </c>
      <c r="DG136" s="313">
        <f>'Addon-General Solution'!DG136</f>
        <v>0.22704816136388772</v>
      </c>
      <c r="DH136" s="315">
        <f>'Addon-General Solution'!DH136</f>
        <v>4.1366131715852017E-2</v>
      </c>
      <c r="DI136" s="226" t="str">
        <f t="shared" si="124"/>
        <v>Irrigation Efficiency</v>
      </c>
      <c r="DJ136" s="313">
        <f>'Addon-General Solution'!DJ136</f>
        <v>3.810563634115486E-2</v>
      </c>
      <c r="DK136" s="315">
        <f>'Addon-General Solution'!DK136</f>
        <v>0.26576124459757028</v>
      </c>
      <c r="DL136" s="313">
        <f>'Addon-General Solution'!DL136</f>
        <v>0.18894252502273287</v>
      </c>
      <c r="DM136" s="313">
        <f>'Addon-General Solution'!DM136</f>
        <v>0.22704816136388772</v>
      </c>
      <c r="DN136" s="315">
        <f>'Addon-General Solution'!DN136</f>
        <v>1.3177473315992716</v>
      </c>
      <c r="DO136" s="226" t="str">
        <f t="shared" si="125"/>
        <v>Irrigation Efficiency</v>
      </c>
      <c r="DP136" s="313">
        <f>'Addon-General Solution'!DP136</f>
        <v>3.810563634115486E-2</v>
      </c>
      <c r="DQ136" s="315">
        <f>'Addon-General Solution'!DQ136</f>
        <v>1.2138931512838293E-2</v>
      </c>
      <c r="DR136" s="313">
        <f>'Addon-General Solution'!DR136</f>
        <v>0.18894252502273287</v>
      </c>
      <c r="DS136" s="313">
        <f>'Addon-General Solution'!DS136</f>
        <v>0.22704816136388772</v>
      </c>
      <c r="DT136" s="315">
        <f>'Addon-General Solution'!DT136</f>
        <v>6.0189530771241784E-2</v>
      </c>
      <c r="DU136" s="226" t="str">
        <f t="shared" si="126"/>
        <v>Irrigation Efficiency</v>
      </c>
      <c r="DV136" s="313">
        <f>'Addon-General Solution'!DV136</f>
        <v>3.810563634115486E-2</v>
      </c>
      <c r="DW136" s="315">
        <f>'Addon-General Solution'!DW136</f>
        <v>7.1250299887054775E-3</v>
      </c>
      <c r="DX136" s="313">
        <f>'Addon-General Solution'!DX136</f>
        <v>0.18894252502273287</v>
      </c>
      <c r="DY136" s="313">
        <f>'Addon-General Solution'!DY136</f>
        <v>0.22704816136388772</v>
      </c>
      <c r="DZ136" s="315">
        <f>'Addon-General Solution'!DZ136</f>
        <v>3.5328662271275617E-2</v>
      </c>
      <c r="EA136" s="176">
        <f t="shared" si="104"/>
        <v>9.8344069734179289</v>
      </c>
      <c r="EB136" s="226" t="str">
        <f t="shared" si="127"/>
        <v>Irrigation Efficiency</v>
      </c>
      <c r="EC136" s="313">
        <f>'Addon-General Solution'!EC136</f>
        <v>3.810563634115486E-2</v>
      </c>
      <c r="ED136" s="315">
        <f>'Addon-General Solution'!ED136</f>
        <v>5.920168863981047</v>
      </c>
      <c r="EE136" s="313">
        <f>'Addon-General Solution'!EE136</f>
        <v>0.18894252502273287</v>
      </c>
      <c r="EF136" s="313">
        <f>'Addon-General Solution'!EF136</f>
        <v>0.22704816136388772</v>
      </c>
      <c r="EG136" s="315">
        <f>'Addon-General Solution'!EG136</f>
        <v>29.354493485087477</v>
      </c>
      <c r="EH136" s="226" t="str">
        <f t="shared" si="128"/>
        <v>Irrigation Efficiency</v>
      </c>
      <c r="EI136" s="313">
        <f>'Addon-General Solution'!EI136</f>
        <v>3.810563634115486E-2</v>
      </c>
      <c r="EJ136" s="315">
        <f>'Addon-General Solution'!EJ136</f>
        <v>1.6681480414516467</v>
      </c>
      <c r="EK136" s="313">
        <f>'Addon-General Solution'!EK136</f>
        <v>0.18894252502273287</v>
      </c>
      <c r="EL136" s="313">
        <f>'Addon-General Solution'!EL136</f>
        <v>0.22704816136388772</v>
      </c>
      <c r="EM136" s="315">
        <f>'Addon-General Solution'!EM136</f>
        <v>8.2713250145410999</v>
      </c>
      <c r="EN136" s="226" t="str">
        <f t="shared" si="129"/>
        <v>Irrigation Efficiency</v>
      </c>
      <c r="EO136" s="313">
        <f>'Addon-General Solution'!EO136</f>
        <v>3.810563634115486E-2</v>
      </c>
      <c r="EP136" s="315">
        <f>'Addon-General Solution'!EP136</f>
        <v>0.36494030852814763</v>
      </c>
      <c r="EQ136" s="313">
        <f>'Addon-General Solution'!EQ136</f>
        <v>0.18894252502273287</v>
      </c>
      <c r="ER136" s="313">
        <f>'Addon-General Solution'!ER136</f>
        <v>0.22704816136388772</v>
      </c>
      <c r="ES136" s="315">
        <f>'Addon-General Solution'!ES136</f>
        <v>1.8095155991769392</v>
      </c>
      <c r="ET136" s="226" t="str">
        <f t="shared" si="130"/>
        <v>Irrigation Efficiency</v>
      </c>
      <c r="EU136" s="313">
        <f>'Addon-General Solution'!EU136</f>
        <v>3.810563634115486E-2</v>
      </c>
      <c r="EV136" s="315">
        <f>'Addon-General Solution'!EV136</f>
        <v>7.4048815925585515E-2</v>
      </c>
      <c r="EW136" s="313">
        <f>'Addon-General Solution'!EW136</f>
        <v>0.18894252502273287</v>
      </c>
      <c r="EX136" s="313">
        <f>'Addon-General Solution'!EX136</f>
        <v>0.22704816136388772</v>
      </c>
      <c r="EY136" s="315">
        <f>'Addon-General Solution'!EY136</f>
        <v>0.36716275069295062</v>
      </c>
      <c r="EZ136" s="226" t="str">
        <f t="shared" si="131"/>
        <v>Irrigation Efficiency</v>
      </c>
      <c r="FA136" s="313">
        <f>'Addon-General Solution'!FA136</f>
        <v>3.810563634115486E-2</v>
      </c>
      <c r="FB136" s="315">
        <f>'Addon-General Solution'!FB136</f>
        <v>1.8563960199844027</v>
      </c>
      <c r="FC136" s="313">
        <f>'Addon-General Solution'!FC136</f>
        <v>0.18894252502273287</v>
      </c>
      <c r="FD136" s="313">
        <f>'Addon-General Solution'!FD136</f>
        <v>0.22704816136388772</v>
      </c>
      <c r="FE136" s="315">
        <f>'Addon-General Solution'!FE136</f>
        <v>9.204731507899929</v>
      </c>
      <c r="FF136" s="226" t="str">
        <f t="shared" si="132"/>
        <v>Irrigation Efficiency</v>
      </c>
      <c r="FG136" s="313">
        <f>'Addon-General Solution'!FG136</f>
        <v>3.810563634115486E-2</v>
      </c>
      <c r="FH136" s="315">
        <f>'Addon-General Solution'!FH136</f>
        <v>0.15158143965366114</v>
      </c>
      <c r="FI136" s="313">
        <f>'Addon-General Solution'!FI136</f>
        <v>0.18894252502273287</v>
      </c>
      <c r="FJ136" s="313">
        <f>'Addon-General Solution'!FJ136</f>
        <v>0.22704816136388772</v>
      </c>
      <c r="FK136" s="315">
        <f>'Addon-General Solution'!FK136</f>
        <v>0.7515995717361047</v>
      </c>
      <c r="FL136" s="226" t="str">
        <f t="shared" si="133"/>
        <v>Irrigation Efficiency</v>
      </c>
      <c r="FM136" s="313">
        <f>'Addon-General Solution'!FM136</f>
        <v>3.810563634115486E-2</v>
      </c>
      <c r="FN136" s="315">
        <f>'Addon-General Solution'!FN136</f>
        <v>5.1494661359801082E-2</v>
      </c>
      <c r="FO136" s="313">
        <f>'Addon-General Solution'!FO136</f>
        <v>0.18894252502273287</v>
      </c>
      <c r="FP136" s="313">
        <f>'Addon-General Solution'!FP136</f>
        <v>0.22704816136388772</v>
      </c>
      <c r="FQ136" s="315">
        <f>'Addon-General Solution'!FQ136</f>
        <v>0.25533050426987042</v>
      </c>
      <c r="FR136" s="176">
        <f t="shared" si="105"/>
        <v>60.100936584288668</v>
      </c>
      <c r="FS136" s="34"/>
      <c r="FT136" s="34"/>
      <c r="FU136" s="34"/>
      <c r="FV136" s="33"/>
      <c r="FW136" s="37"/>
    </row>
    <row r="137" spans="1:179" ht="12.6" customHeight="1">
      <c r="A137" s="324"/>
      <c r="B137" s="195" t="s">
        <v>100</v>
      </c>
      <c r="C137" s="226" t="str">
        <f t="shared" si="134"/>
        <v>Nutrient Management</v>
      </c>
      <c r="D137" s="313"/>
      <c r="E137" s="54"/>
      <c r="F137" s="314"/>
      <c r="G137" s="55"/>
      <c r="H137" s="56"/>
      <c r="I137" s="226" t="str">
        <f t="shared" si="107"/>
        <v>Nutrient Management</v>
      </c>
      <c r="J137" s="313"/>
      <c r="K137" s="54"/>
      <c r="L137" s="314"/>
      <c r="M137" s="55"/>
      <c r="N137" s="56"/>
      <c r="O137" s="226" t="str">
        <f t="shared" si="108"/>
        <v>Nutrient Management</v>
      </c>
      <c r="P137" s="313"/>
      <c r="Q137" s="54"/>
      <c r="R137" s="314"/>
      <c r="S137" s="55"/>
      <c r="T137" s="56"/>
      <c r="U137" s="226" t="str">
        <f t="shared" si="109"/>
        <v>Nutrient Management</v>
      </c>
      <c r="V137" s="313"/>
      <c r="W137" s="54"/>
      <c r="X137" s="314"/>
      <c r="Y137" s="55"/>
      <c r="Z137" s="56"/>
      <c r="AA137" s="226" t="str">
        <f t="shared" si="110"/>
        <v>Nutrient Management</v>
      </c>
      <c r="AB137" s="313"/>
      <c r="AC137" s="54"/>
      <c r="AD137" s="314"/>
      <c r="AE137" s="55"/>
      <c r="AF137" s="56"/>
      <c r="AG137" s="226" t="str">
        <f t="shared" si="111"/>
        <v>Nutrient Management</v>
      </c>
      <c r="AH137" s="313"/>
      <c r="AI137" s="54"/>
      <c r="AJ137" s="314"/>
      <c r="AK137" s="55"/>
      <c r="AL137" s="56"/>
      <c r="AM137" s="226" t="str">
        <f t="shared" si="112"/>
        <v>Nutrient Management</v>
      </c>
      <c r="AN137" s="313"/>
      <c r="AO137" s="54"/>
      <c r="AP137" s="314"/>
      <c r="AQ137" s="55"/>
      <c r="AR137" s="56"/>
      <c r="AS137" s="176">
        <f t="shared" si="106"/>
        <v>0</v>
      </c>
      <c r="AT137" s="226" t="str">
        <f t="shared" si="113"/>
        <v>Nutrient Management</v>
      </c>
      <c r="AU137" s="313"/>
      <c r="AV137" s="315"/>
      <c r="AW137" s="313"/>
      <c r="AX137" s="313"/>
      <c r="AY137" s="315"/>
      <c r="AZ137" s="226" t="str">
        <f t="shared" si="114"/>
        <v>Nutrient Management</v>
      </c>
      <c r="BA137" s="313"/>
      <c r="BB137" s="315"/>
      <c r="BC137" s="313"/>
      <c r="BD137" s="313"/>
      <c r="BE137" s="315"/>
      <c r="BF137" s="226" t="str">
        <f t="shared" si="115"/>
        <v>Nutrient Management</v>
      </c>
      <c r="BG137" s="313"/>
      <c r="BH137" s="315"/>
      <c r="BI137" s="313"/>
      <c r="BJ137" s="313"/>
      <c r="BK137" s="315"/>
      <c r="BL137" s="226" t="str">
        <f t="shared" si="116"/>
        <v>Nutrient Management</v>
      </c>
      <c r="BM137" s="313"/>
      <c r="BN137" s="315"/>
      <c r="BO137" s="313"/>
      <c r="BP137" s="313"/>
      <c r="BQ137" s="315"/>
      <c r="BR137" s="226" t="str">
        <f t="shared" si="117"/>
        <v>Nutrient Management</v>
      </c>
      <c r="BS137" s="313"/>
      <c r="BT137" s="315"/>
      <c r="BU137" s="313"/>
      <c r="BV137" s="313"/>
      <c r="BW137" s="315"/>
      <c r="BX137" s="226" t="str">
        <f t="shared" si="118"/>
        <v>Nutrient Management</v>
      </c>
      <c r="BY137" s="313"/>
      <c r="BZ137" s="315"/>
      <c r="CA137" s="313"/>
      <c r="CB137" s="313"/>
      <c r="CC137" s="315"/>
      <c r="CD137" s="226" t="str">
        <f t="shared" si="119"/>
        <v>Nutrient Management</v>
      </c>
      <c r="CE137" s="313"/>
      <c r="CF137" s="315"/>
      <c r="CG137" s="313"/>
      <c r="CH137" s="313"/>
      <c r="CI137" s="315"/>
      <c r="CJ137" s="176">
        <f t="shared" si="103"/>
        <v>0</v>
      </c>
      <c r="CK137" s="226" t="str">
        <f t="shared" si="120"/>
        <v>Nutrient Management</v>
      </c>
      <c r="CL137" s="313">
        <f>'Addon-General Solution'!CL137</f>
        <v>9.8619444215213861E-2</v>
      </c>
      <c r="CM137" s="315">
        <f>'Addon-General Solution'!CM137</f>
        <v>2.9087001322806971</v>
      </c>
      <c r="CN137" s="313">
        <f>'Addon-General Solution'!CN137</f>
        <v>0.90138055578478604</v>
      </c>
      <c r="CO137" s="313">
        <f>'Addon-General Solution'!CO137</f>
        <v>0.99999999999999989</v>
      </c>
      <c r="CP137" s="315">
        <f>'Addon-General Solution'!CP137</f>
        <v>26.585484867719298</v>
      </c>
      <c r="CQ137" s="226" t="str">
        <f t="shared" si="121"/>
        <v>Nutrient Management</v>
      </c>
      <c r="CR137" s="313">
        <f>'Addon-General Solution'!CR137</f>
        <v>9.8619444215213861E-2</v>
      </c>
      <c r="CS137" s="315">
        <f>'Addon-General Solution'!CS137</f>
        <v>0.49281181640451044</v>
      </c>
      <c r="CT137" s="313">
        <f>'Addon-General Solution'!CT137</f>
        <v>0.90138055578478604</v>
      </c>
      <c r="CU137" s="313">
        <f>'Addon-General Solution'!CU137</f>
        <v>0.99999999999999989</v>
      </c>
      <c r="CV137" s="315">
        <f>'Addon-General Solution'!CV137</f>
        <v>4.5042941835954888</v>
      </c>
      <c r="CW137" s="226" t="str">
        <f t="shared" si="122"/>
        <v>Nutrient Management</v>
      </c>
      <c r="CX137" s="313">
        <f>'Addon-General Solution'!CX137</f>
        <v>9.8619444215213861E-2</v>
      </c>
      <c r="CY137" s="315">
        <f>'Addon-General Solution'!CY137</f>
        <v>0.11085742690621238</v>
      </c>
      <c r="CZ137" s="313">
        <f>'Addon-General Solution'!CZ137</f>
        <v>0.90138055578478604</v>
      </c>
      <c r="DA137" s="313">
        <f>'Addon-General Solution'!DA137</f>
        <v>0.99999999999999989</v>
      </c>
      <c r="DB137" s="315">
        <f>'Addon-General Solution'!DB137</f>
        <v>1.0132355730937872</v>
      </c>
      <c r="DC137" s="226" t="str">
        <f t="shared" si="123"/>
        <v>Nutrient Management</v>
      </c>
      <c r="DD137" s="313">
        <f>'Addon-General Solution'!DD137</f>
        <v>9.8619444215213861E-2</v>
      </c>
      <c r="DE137" s="315">
        <f>'Addon-General Solution'!DE137</f>
        <v>2.1591248019257846E-2</v>
      </c>
      <c r="DF137" s="313">
        <f>'Addon-General Solution'!DF137</f>
        <v>0.90138055578478604</v>
      </c>
      <c r="DG137" s="313">
        <f>'Addon-General Solution'!DG137</f>
        <v>0.99999999999999989</v>
      </c>
      <c r="DH137" s="315">
        <f>'Addon-General Solution'!DH137</f>
        <v>0.19734375198074211</v>
      </c>
      <c r="DI137" s="226" t="str">
        <f t="shared" si="124"/>
        <v>Nutrient Management</v>
      </c>
      <c r="DJ137" s="313">
        <f>'Addon-General Solution'!DJ137</f>
        <v>9.8619444215213861E-2</v>
      </c>
      <c r="DK137" s="315">
        <f>'Addon-General Solution'!DK137</f>
        <v>0.68780444975404831</v>
      </c>
      <c r="DL137" s="313">
        <f>'Addon-General Solution'!DL137</f>
        <v>0.90138055578478604</v>
      </c>
      <c r="DM137" s="313">
        <f>'Addon-General Solution'!DM137</f>
        <v>0.99999999999999989</v>
      </c>
      <c r="DN137" s="315">
        <f>'Addon-General Solution'!DN137</f>
        <v>6.2865245502459519</v>
      </c>
      <c r="DO137" s="226" t="str">
        <f t="shared" si="125"/>
        <v>Nutrient Management</v>
      </c>
      <c r="DP137" s="313">
        <f>'Addon-General Solution'!DP137</f>
        <v>9.8619444215213861E-2</v>
      </c>
      <c r="DQ137" s="315">
        <f>'Addon-General Solution'!DQ137</f>
        <v>3.1416210149198529E-2</v>
      </c>
      <c r="DR137" s="313">
        <f>'Addon-General Solution'!DR137</f>
        <v>0.90138055578478604</v>
      </c>
      <c r="DS137" s="313">
        <f>'Addon-General Solution'!DS137</f>
        <v>0.99999999999999989</v>
      </c>
      <c r="DT137" s="315">
        <f>'Addon-General Solution'!DT137</f>
        <v>0.28714378985080147</v>
      </c>
      <c r="DU137" s="226" t="str">
        <f t="shared" si="126"/>
        <v>Nutrient Management</v>
      </c>
      <c r="DV137" s="313">
        <f>'Addon-General Solution'!DV137</f>
        <v>9.8619444215213861E-2</v>
      </c>
      <c r="DW137" s="315">
        <f>'Addon-General Solution'!DW137</f>
        <v>1.8439962298804905E-2</v>
      </c>
      <c r="DX137" s="313">
        <f>'Addon-General Solution'!DX137</f>
        <v>0.90138055578478604</v>
      </c>
      <c r="DY137" s="313">
        <f>'Addon-General Solution'!DY137</f>
        <v>0.99999999999999989</v>
      </c>
      <c r="DZ137" s="315">
        <f>'Addon-General Solution'!DZ137</f>
        <v>0.16854103770119508</v>
      </c>
      <c r="EA137" s="176">
        <f t="shared" si="104"/>
        <v>43.314188999999992</v>
      </c>
      <c r="EB137" s="226" t="str">
        <f t="shared" si="127"/>
        <v>Nutrient Management</v>
      </c>
      <c r="EC137" s="313">
        <f>'Addon-General Solution'!EC137</f>
        <v>9.8619444215213861E-2</v>
      </c>
      <c r="ED137" s="315">
        <f>'Addon-General Solution'!ED137</f>
        <v>15.321716656269606</v>
      </c>
      <c r="EE137" s="313">
        <f>'Addon-General Solution'!EE137</f>
        <v>0.90138055578478604</v>
      </c>
      <c r="EF137" s="313">
        <f>'Addon-General Solution'!EF137</f>
        <v>0.99999999999999989</v>
      </c>
      <c r="EG137" s="315">
        <f>'Addon-General Solution'!EG137</f>
        <v>140.0403093437304</v>
      </c>
      <c r="EH137" s="226" t="str">
        <f t="shared" si="128"/>
        <v>Nutrient Management</v>
      </c>
      <c r="EI137" s="313">
        <f>'Addon-General Solution'!EI137</f>
        <v>9.8619444215213861E-2</v>
      </c>
      <c r="EJ137" s="315">
        <f>'Addon-General Solution'!EJ137</f>
        <v>4.3172571963844311</v>
      </c>
      <c r="EK137" s="313">
        <f>'Addon-General Solution'!EK137</f>
        <v>0.90138055578478604</v>
      </c>
      <c r="EL137" s="313">
        <f>'Addon-General Solution'!EL137</f>
        <v>0.99999999999999989</v>
      </c>
      <c r="EM137" s="315">
        <f>'Addon-General Solution'!EM137</f>
        <v>39.459679803615558</v>
      </c>
      <c r="EN137" s="226" t="str">
        <f t="shared" si="129"/>
        <v>Nutrient Management</v>
      </c>
      <c r="EO137" s="313">
        <f>'Addon-General Solution'!EO137</f>
        <v>9.8619444215213861E-2</v>
      </c>
      <c r="EP137" s="315">
        <f>'Addon-General Solution'!EP137</f>
        <v>0.94448522199075402</v>
      </c>
      <c r="EQ137" s="313">
        <f>'Addon-General Solution'!EQ137</f>
        <v>0.90138055578478604</v>
      </c>
      <c r="ER137" s="313">
        <f>'Addon-General Solution'!ER137</f>
        <v>0.99999999999999989</v>
      </c>
      <c r="ES137" s="315">
        <f>'Addon-General Solution'!ES137</f>
        <v>8.6325837780092449</v>
      </c>
      <c r="ET137" s="226" t="str">
        <f t="shared" si="130"/>
        <v>Nutrient Management</v>
      </c>
      <c r="EU137" s="313">
        <f>'Addon-General Solution'!EU137</f>
        <v>9.8619444215213861E-2</v>
      </c>
      <c r="EV137" s="315">
        <f>'Addon-General Solution'!EV137</f>
        <v>0.19164233359065855</v>
      </c>
      <c r="EW137" s="313">
        <f>'Addon-General Solution'!EW137</f>
        <v>0.90138055578478604</v>
      </c>
      <c r="EX137" s="313">
        <f>'Addon-General Solution'!EX137</f>
        <v>0.99999999999999989</v>
      </c>
      <c r="EY137" s="315">
        <f>'Addon-General Solution'!EY137</f>
        <v>1.7516086664093411</v>
      </c>
      <c r="EZ137" s="226" t="str">
        <f t="shared" si="131"/>
        <v>Nutrient Management</v>
      </c>
      <c r="FA137" s="313">
        <f>'Addon-General Solution'!FA137</f>
        <v>9.8619444215213861E-2</v>
      </c>
      <c r="FB137" s="315">
        <f>'Addon-General Solution'!FB137</f>
        <v>4.8044531285381069</v>
      </c>
      <c r="FC137" s="313">
        <f>'Addon-General Solution'!FC137</f>
        <v>0.90138055578478604</v>
      </c>
      <c r="FD137" s="313">
        <f>'Addon-General Solution'!FD137</f>
        <v>0.99999999999999989</v>
      </c>
      <c r="FE137" s="315">
        <f>'Addon-General Solution'!FE137</f>
        <v>43.912644871461886</v>
      </c>
      <c r="FF137" s="226" t="str">
        <f t="shared" si="132"/>
        <v>Nutrient Management</v>
      </c>
      <c r="FG137" s="313">
        <f>'Addon-General Solution'!FG137</f>
        <v>9.8619444215213861E-2</v>
      </c>
      <c r="FH137" s="315">
        <f>'Addon-General Solution'!FH137</f>
        <v>0.39230094986869307</v>
      </c>
      <c r="FI137" s="313">
        <f>'Addon-General Solution'!FI137</f>
        <v>0.90138055578478604</v>
      </c>
      <c r="FJ137" s="313">
        <f>'Addon-General Solution'!FJ137</f>
        <v>0.99999999999999989</v>
      </c>
      <c r="FK137" s="315">
        <f>'Addon-General Solution'!FK137</f>
        <v>3.5856260501313066</v>
      </c>
      <c r="FL137" s="226" t="str">
        <f t="shared" si="133"/>
        <v>Nutrient Management</v>
      </c>
      <c r="FM137" s="313">
        <f>'Addon-General Solution'!FM137</f>
        <v>9.8619444215213861E-2</v>
      </c>
      <c r="FN137" s="315">
        <f>'Addon-General Solution'!FN137</f>
        <v>0.13327096385133669</v>
      </c>
      <c r="FO137" s="313">
        <f>'Addon-General Solution'!FO137</f>
        <v>0.90138055578478604</v>
      </c>
      <c r="FP137" s="313">
        <f>'Addon-General Solution'!FP137</f>
        <v>0.99999999999999989</v>
      </c>
      <c r="FQ137" s="315">
        <f>'Addon-General Solution'!FQ137</f>
        <v>1.2180950361486633</v>
      </c>
      <c r="FR137" s="176">
        <f t="shared" si="105"/>
        <v>264.70567399999999</v>
      </c>
      <c r="FS137" s="34"/>
      <c r="FT137" s="34"/>
      <c r="FU137" s="34"/>
      <c r="FV137" s="33"/>
      <c r="FW137" s="37"/>
    </row>
    <row r="138" spans="1:179" ht="12.6" customHeight="1">
      <c r="A138" s="324"/>
      <c r="B138" s="195" t="s">
        <v>690</v>
      </c>
      <c r="C138" s="226" t="str">
        <f t="shared" si="134"/>
        <v>Boreal Forest Restoration</v>
      </c>
      <c r="D138" s="313"/>
      <c r="E138" s="54"/>
      <c r="F138" s="314"/>
      <c r="G138" s="55"/>
      <c r="H138" s="56"/>
      <c r="I138" s="226" t="str">
        <f t="shared" si="107"/>
        <v>Boreal Forest Restoration</v>
      </c>
      <c r="J138" s="313"/>
      <c r="K138" s="54"/>
      <c r="L138" s="314"/>
      <c r="M138" s="55"/>
      <c r="N138" s="56"/>
      <c r="O138" s="226" t="str">
        <f t="shared" si="108"/>
        <v>Boreal Forest Restoration</v>
      </c>
      <c r="P138" s="313"/>
      <c r="Q138" s="54"/>
      <c r="R138" s="314"/>
      <c r="S138" s="55"/>
      <c r="T138" s="56"/>
      <c r="U138" s="226" t="str">
        <f t="shared" si="109"/>
        <v>Boreal Forest Restoration</v>
      </c>
      <c r="V138" s="313"/>
      <c r="W138" s="54"/>
      <c r="X138" s="314"/>
      <c r="Y138" s="55"/>
      <c r="Z138" s="56"/>
      <c r="AA138" s="226" t="str">
        <f t="shared" si="110"/>
        <v>Boreal Forest Restoration</v>
      </c>
      <c r="AB138" s="313"/>
      <c r="AC138" s="54"/>
      <c r="AD138" s="314"/>
      <c r="AE138" s="55"/>
      <c r="AF138" s="56"/>
      <c r="AG138" s="226" t="str">
        <f t="shared" si="111"/>
        <v>Boreal Forest Restoration</v>
      </c>
      <c r="AH138" s="313"/>
      <c r="AI138" s="54"/>
      <c r="AJ138" s="314"/>
      <c r="AK138" s="55"/>
      <c r="AL138" s="56"/>
      <c r="AM138" s="226" t="str">
        <f t="shared" si="112"/>
        <v>Boreal Forest Restoration</v>
      </c>
      <c r="AN138" s="313"/>
      <c r="AO138" s="54"/>
      <c r="AP138" s="314"/>
      <c r="AQ138" s="55"/>
      <c r="AR138" s="56"/>
      <c r="AS138" s="176">
        <f t="shared" si="106"/>
        <v>0</v>
      </c>
      <c r="AT138" s="226" t="str">
        <f t="shared" si="113"/>
        <v>Boreal Forest Restoration</v>
      </c>
      <c r="AU138" s="313"/>
      <c r="AV138" s="315"/>
      <c r="AW138" s="313"/>
      <c r="AX138" s="313"/>
      <c r="AY138" s="315"/>
      <c r="AZ138" s="226" t="str">
        <f t="shared" si="114"/>
        <v>Boreal Forest Restoration</v>
      </c>
      <c r="BA138" s="313"/>
      <c r="BB138" s="315"/>
      <c r="BC138" s="313"/>
      <c r="BD138" s="313"/>
      <c r="BE138" s="315"/>
      <c r="BF138" s="226" t="str">
        <f t="shared" si="115"/>
        <v>Boreal Forest Restoration</v>
      </c>
      <c r="BG138" s="313"/>
      <c r="BH138" s="315"/>
      <c r="BI138" s="313"/>
      <c r="BJ138" s="313"/>
      <c r="BK138" s="315"/>
      <c r="BL138" s="226" t="str">
        <f t="shared" si="116"/>
        <v>Boreal Forest Restoration</v>
      </c>
      <c r="BM138" s="313"/>
      <c r="BN138" s="315"/>
      <c r="BO138" s="313"/>
      <c r="BP138" s="313"/>
      <c r="BQ138" s="315"/>
      <c r="BR138" s="226" t="str">
        <f t="shared" si="117"/>
        <v>Boreal Forest Restoration</v>
      </c>
      <c r="BS138" s="313"/>
      <c r="BT138" s="315"/>
      <c r="BU138" s="313"/>
      <c r="BV138" s="313"/>
      <c r="BW138" s="315"/>
      <c r="BX138" s="226" t="str">
        <f t="shared" si="118"/>
        <v>Boreal Forest Restoration</v>
      </c>
      <c r="BY138" s="313"/>
      <c r="BZ138" s="315"/>
      <c r="CA138" s="313"/>
      <c r="CB138" s="313"/>
      <c r="CC138" s="315"/>
      <c r="CD138" s="226" t="str">
        <f t="shared" si="119"/>
        <v>Boreal Forest Restoration</v>
      </c>
      <c r="CE138" s="313"/>
      <c r="CF138" s="315"/>
      <c r="CG138" s="313"/>
      <c r="CH138" s="313"/>
      <c r="CI138" s="315"/>
      <c r="CJ138" s="176">
        <f t="shared" si="103"/>
        <v>0</v>
      </c>
      <c r="CK138" s="226" t="str">
        <f t="shared" si="120"/>
        <v>Boreal Forest Restoration</v>
      </c>
      <c r="CL138" s="313"/>
      <c r="CM138" s="315"/>
      <c r="CN138" s="313"/>
      <c r="CO138" s="313"/>
      <c r="CP138" s="315"/>
      <c r="CQ138" s="226" t="str">
        <f t="shared" si="121"/>
        <v>Boreal Forest Restoration</v>
      </c>
      <c r="CR138" s="313"/>
      <c r="CS138" s="315"/>
      <c r="CT138" s="313"/>
      <c r="CU138" s="313"/>
      <c r="CV138" s="315"/>
      <c r="CW138" s="226" t="str">
        <f t="shared" si="122"/>
        <v>Boreal Forest Restoration</v>
      </c>
      <c r="CX138" s="313"/>
      <c r="CY138" s="315"/>
      <c r="CZ138" s="313"/>
      <c r="DA138" s="313"/>
      <c r="DB138" s="315"/>
      <c r="DC138" s="226" t="str">
        <f t="shared" si="123"/>
        <v>Boreal Forest Restoration</v>
      </c>
      <c r="DD138" s="313"/>
      <c r="DE138" s="315"/>
      <c r="DF138" s="313"/>
      <c r="DG138" s="313"/>
      <c r="DH138" s="315"/>
      <c r="DI138" s="226" t="str">
        <f t="shared" si="124"/>
        <v>Boreal Forest Restoration</v>
      </c>
      <c r="DJ138" s="313"/>
      <c r="DK138" s="315"/>
      <c r="DL138" s="313"/>
      <c r="DM138" s="313"/>
      <c r="DN138" s="315"/>
      <c r="DO138" s="226" t="str">
        <f t="shared" si="125"/>
        <v>Boreal Forest Restoration</v>
      </c>
      <c r="DP138" s="313"/>
      <c r="DQ138" s="315"/>
      <c r="DR138" s="313"/>
      <c r="DS138" s="313"/>
      <c r="DT138" s="315"/>
      <c r="DU138" s="226" t="str">
        <f t="shared" si="126"/>
        <v>Boreal Forest Restoration</v>
      </c>
      <c r="DV138" s="313"/>
      <c r="DW138" s="315"/>
      <c r="DX138" s="313"/>
      <c r="DY138" s="313"/>
      <c r="DZ138" s="315"/>
      <c r="EA138" s="176">
        <f t="shared" si="104"/>
        <v>0</v>
      </c>
      <c r="EB138" s="226" t="str">
        <f t="shared" si="127"/>
        <v>Boreal Forest Restoration</v>
      </c>
      <c r="EC138" s="313"/>
      <c r="ED138" s="315"/>
      <c r="EE138" s="313"/>
      <c r="EF138" s="313"/>
      <c r="EG138" s="315"/>
      <c r="EH138" s="226" t="str">
        <f t="shared" si="128"/>
        <v>Boreal Forest Restoration</v>
      </c>
      <c r="EI138" s="313"/>
      <c r="EJ138" s="315"/>
      <c r="EK138" s="313"/>
      <c r="EL138" s="313"/>
      <c r="EM138" s="315"/>
      <c r="EN138" s="226" t="str">
        <f t="shared" si="129"/>
        <v>Boreal Forest Restoration</v>
      </c>
      <c r="EO138" s="313"/>
      <c r="EP138" s="315"/>
      <c r="EQ138" s="313"/>
      <c r="ER138" s="313"/>
      <c r="ES138" s="315"/>
      <c r="ET138" s="226" t="str">
        <f t="shared" si="130"/>
        <v>Boreal Forest Restoration</v>
      </c>
      <c r="EU138" s="313"/>
      <c r="EV138" s="315"/>
      <c r="EW138" s="313"/>
      <c r="EX138" s="313"/>
      <c r="EY138" s="315"/>
      <c r="EZ138" s="226" t="str">
        <f t="shared" si="131"/>
        <v>Boreal Forest Restoration</v>
      </c>
      <c r="FA138" s="313"/>
      <c r="FB138" s="315"/>
      <c r="FC138" s="313"/>
      <c r="FD138" s="313"/>
      <c r="FE138" s="315"/>
      <c r="FF138" s="226" t="str">
        <f t="shared" si="132"/>
        <v>Boreal Forest Restoration</v>
      </c>
      <c r="FG138" s="313"/>
      <c r="FH138" s="315"/>
      <c r="FI138" s="313"/>
      <c r="FJ138" s="313"/>
      <c r="FK138" s="315"/>
      <c r="FL138" s="226" t="str">
        <f t="shared" si="133"/>
        <v>Boreal Forest Restoration</v>
      </c>
      <c r="FM138" s="313"/>
      <c r="FN138" s="315"/>
      <c r="FO138" s="313"/>
      <c r="FP138" s="313"/>
      <c r="FQ138" s="315"/>
      <c r="FR138" s="176">
        <f t="shared" si="105"/>
        <v>0</v>
      </c>
      <c r="FS138" s="34"/>
      <c r="FT138" s="34"/>
      <c r="FU138" s="34"/>
      <c r="FV138" s="33"/>
      <c r="FW138" s="37"/>
    </row>
    <row r="139" spans="1:179" ht="12.6" customHeight="1" thickBot="1">
      <c r="A139" s="324"/>
      <c r="B139" s="195" t="s">
        <v>549</v>
      </c>
      <c r="C139" s="226" t="str">
        <f>$B139</f>
        <v>Sustainable Intensification</v>
      </c>
      <c r="D139" s="39"/>
      <c r="E139" s="40"/>
      <c r="F139" s="47"/>
      <c r="G139" s="41"/>
      <c r="H139" s="42"/>
      <c r="I139" s="226" t="str">
        <f t="shared" si="107"/>
        <v>Sustainable Intensification</v>
      </c>
      <c r="J139" s="39"/>
      <c r="K139" s="40"/>
      <c r="L139" s="47"/>
      <c r="M139" s="41"/>
      <c r="N139" s="42"/>
      <c r="O139" s="226" t="str">
        <f t="shared" si="108"/>
        <v>Sustainable Intensification</v>
      </c>
      <c r="P139" s="39"/>
      <c r="Q139" s="40"/>
      <c r="R139" s="47"/>
      <c r="S139" s="41"/>
      <c r="T139" s="42"/>
      <c r="U139" s="226" t="str">
        <f t="shared" si="109"/>
        <v>Sustainable Intensification</v>
      </c>
      <c r="V139" s="39"/>
      <c r="W139" s="40"/>
      <c r="X139" s="47"/>
      <c r="Y139" s="41"/>
      <c r="Z139" s="42"/>
      <c r="AA139" s="226" t="str">
        <f t="shared" si="110"/>
        <v>Sustainable Intensification</v>
      </c>
      <c r="AB139" s="39"/>
      <c r="AC139" s="40"/>
      <c r="AD139" s="47"/>
      <c r="AE139" s="41"/>
      <c r="AF139" s="42"/>
      <c r="AG139" s="226" t="str">
        <f t="shared" si="111"/>
        <v>Sustainable Intensification</v>
      </c>
      <c r="AH139" s="39"/>
      <c r="AI139" s="40"/>
      <c r="AJ139" s="47"/>
      <c r="AK139" s="41"/>
      <c r="AL139" s="42"/>
      <c r="AM139" s="226" t="str">
        <f t="shared" si="112"/>
        <v>Sustainable Intensification</v>
      </c>
      <c r="AN139" s="39"/>
      <c r="AO139" s="40"/>
      <c r="AP139" s="47"/>
      <c r="AQ139" s="41"/>
      <c r="AR139" s="42"/>
      <c r="AS139" s="176">
        <f t="shared" si="106"/>
        <v>0</v>
      </c>
      <c r="AT139" s="226" t="str">
        <f t="shared" si="113"/>
        <v>Sustainable Intensification</v>
      </c>
      <c r="AU139" s="313"/>
      <c r="AV139" s="315"/>
      <c r="AW139" s="313"/>
      <c r="AX139" s="313"/>
      <c r="AY139" s="315"/>
      <c r="AZ139" s="226" t="str">
        <f t="shared" si="114"/>
        <v>Sustainable Intensification</v>
      </c>
      <c r="BA139" s="313"/>
      <c r="BB139" s="315"/>
      <c r="BC139" s="313"/>
      <c r="BD139" s="313"/>
      <c r="BE139" s="315"/>
      <c r="BF139" s="226" t="str">
        <f t="shared" si="115"/>
        <v>Sustainable Intensification</v>
      </c>
      <c r="BG139" s="313"/>
      <c r="BH139" s="315"/>
      <c r="BI139" s="313"/>
      <c r="BJ139" s="313"/>
      <c r="BK139" s="315"/>
      <c r="BL139" s="226" t="str">
        <f t="shared" si="116"/>
        <v>Sustainable Intensification</v>
      </c>
      <c r="BM139" s="313"/>
      <c r="BN139" s="315"/>
      <c r="BO139" s="313"/>
      <c r="BP139" s="313"/>
      <c r="BQ139" s="315"/>
      <c r="BR139" s="226" t="str">
        <f t="shared" si="117"/>
        <v>Sustainable Intensification</v>
      </c>
      <c r="BS139" s="313"/>
      <c r="BT139" s="315"/>
      <c r="BU139" s="313"/>
      <c r="BV139" s="313"/>
      <c r="BW139" s="315"/>
      <c r="BX139" s="226" t="str">
        <f t="shared" si="118"/>
        <v>Sustainable Intensification</v>
      </c>
      <c r="BY139" s="313"/>
      <c r="BZ139" s="315"/>
      <c r="CA139" s="313"/>
      <c r="CB139" s="313"/>
      <c r="CC139" s="315"/>
      <c r="CD139" s="226" t="str">
        <f t="shared" si="119"/>
        <v>Sustainable Intensification</v>
      </c>
      <c r="CE139" s="313"/>
      <c r="CF139" s="315"/>
      <c r="CG139" s="313"/>
      <c r="CH139" s="313"/>
      <c r="CI139" s="315"/>
      <c r="CJ139" s="176">
        <f t="shared" ref="CJ139" si="135">SUM(AV139+BB139+BH139+BN139+BT139+BZ139+CF139)+SUM(AY139+BE139+BK139+BQ139+BW139+CC139+CI139)</f>
        <v>0</v>
      </c>
      <c r="CK139" s="226" t="str">
        <f t="shared" si="120"/>
        <v>Sustainable Intensification</v>
      </c>
      <c r="CL139" s="313"/>
      <c r="CM139" s="315"/>
      <c r="CN139" s="313"/>
      <c r="CO139" s="313"/>
      <c r="CP139" s="315"/>
      <c r="CQ139" s="226" t="str">
        <f t="shared" si="121"/>
        <v>Sustainable Intensification</v>
      </c>
      <c r="CR139" s="313"/>
      <c r="CS139" s="315"/>
      <c r="CT139" s="313"/>
      <c r="CU139" s="313"/>
      <c r="CV139" s="315"/>
      <c r="CW139" s="226" t="str">
        <f t="shared" si="122"/>
        <v>Sustainable Intensification</v>
      </c>
      <c r="CX139" s="313"/>
      <c r="CY139" s="315"/>
      <c r="CZ139" s="313"/>
      <c r="DA139" s="313"/>
      <c r="DB139" s="315"/>
      <c r="DC139" s="226" t="str">
        <f t="shared" si="123"/>
        <v>Sustainable Intensification</v>
      </c>
      <c r="DD139" s="313"/>
      <c r="DE139" s="315"/>
      <c r="DF139" s="313"/>
      <c r="DG139" s="313"/>
      <c r="DH139" s="315"/>
      <c r="DI139" s="226" t="str">
        <f t="shared" si="124"/>
        <v>Sustainable Intensification</v>
      </c>
      <c r="DJ139" s="313"/>
      <c r="DK139" s="315"/>
      <c r="DL139" s="313"/>
      <c r="DM139" s="313"/>
      <c r="DN139" s="315"/>
      <c r="DO139" s="226" t="str">
        <f t="shared" si="125"/>
        <v>Sustainable Intensification</v>
      </c>
      <c r="DP139" s="313"/>
      <c r="DQ139" s="315"/>
      <c r="DR139" s="313"/>
      <c r="DS139" s="313"/>
      <c r="DT139" s="315"/>
      <c r="DU139" s="226" t="str">
        <f t="shared" si="126"/>
        <v>Sustainable Intensification</v>
      </c>
      <c r="DV139" s="313"/>
      <c r="DW139" s="315"/>
      <c r="DX139" s="313"/>
      <c r="DY139" s="313"/>
      <c r="DZ139" s="315"/>
      <c r="EA139" s="176">
        <f t="shared" ref="EA139" si="136">SUM(CM139+CS139+CY139+DE139+DK139+DQ139+DW139)+SUM(CP139+CV139+DB139+DH139+DN139+DT139+DZ139)</f>
        <v>0</v>
      </c>
      <c r="EB139" s="226" t="str">
        <f t="shared" si="127"/>
        <v>Sustainable Intensification</v>
      </c>
      <c r="EC139" s="313"/>
      <c r="ED139" s="315"/>
      <c r="EE139" s="313"/>
      <c r="EF139" s="313"/>
      <c r="EG139" s="315"/>
      <c r="EH139" s="226" t="str">
        <f t="shared" si="128"/>
        <v>Sustainable Intensification</v>
      </c>
      <c r="EI139" s="313"/>
      <c r="EJ139" s="315"/>
      <c r="EK139" s="313"/>
      <c r="EL139" s="313"/>
      <c r="EM139" s="315"/>
      <c r="EN139" s="226" t="str">
        <f t="shared" si="129"/>
        <v>Sustainable Intensification</v>
      </c>
      <c r="EO139" s="313"/>
      <c r="EP139" s="315"/>
      <c r="EQ139" s="313"/>
      <c r="ER139" s="313"/>
      <c r="ES139" s="315"/>
      <c r="ET139" s="226" t="str">
        <f t="shared" si="130"/>
        <v>Sustainable Intensification</v>
      </c>
      <c r="EU139" s="313"/>
      <c r="EV139" s="315"/>
      <c r="EW139" s="313"/>
      <c r="EX139" s="313"/>
      <c r="EY139" s="315"/>
      <c r="EZ139" s="226" t="str">
        <f t="shared" si="131"/>
        <v>Sustainable Intensification</v>
      </c>
      <c r="FA139" s="313"/>
      <c r="FB139" s="315"/>
      <c r="FC139" s="313"/>
      <c r="FD139" s="313"/>
      <c r="FE139" s="315"/>
      <c r="FF139" s="226" t="str">
        <f t="shared" si="132"/>
        <v>Sustainable Intensification</v>
      </c>
      <c r="FG139" s="313"/>
      <c r="FH139" s="315"/>
      <c r="FI139" s="313"/>
      <c r="FJ139" s="313"/>
      <c r="FK139" s="315"/>
      <c r="FL139" s="226" t="str">
        <f t="shared" si="133"/>
        <v>Sustainable Intensification</v>
      </c>
      <c r="FM139" s="313"/>
      <c r="FN139" s="315"/>
      <c r="FO139" s="313"/>
      <c r="FP139" s="313"/>
      <c r="FQ139" s="315"/>
      <c r="FR139" s="176">
        <f t="shared" ref="FR139" si="137">SUM(ED139+EJ139+EP139+EV139+FB139+FH139+FN139)+SUM(EG139+EM139+ES139+EY139+FE139+FK139+FQ139)</f>
        <v>0</v>
      </c>
      <c r="FS139" s="32"/>
      <c r="FT139" s="34"/>
      <c r="FU139" s="34"/>
      <c r="FV139" s="33"/>
      <c r="FW139" s="37"/>
    </row>
    <row r="140" spans="1:179" s="201" customFormat="1" ht="12.6" customHeight="1" thickBot="1">
      <c r="A140" s="324"/>
      <c r="B140" s="223"/>
      <c r="C140" s="231" t="s">
        <v>0</v>
      </c>
      <c r="D140" s="202"/>
      <c r="E140" s="158" t="s">
        <v>71</v>
      </c>
      <c r="F140" s="159"/>
      <c r="G140" s="136">
        <f>1-SUM(G111:G139)</f>
        <v>0</v>
      </c>
      <c r="H140" s="159"/>
      <c r="I140" s="225" t="s">
        <v>0</v>
      </c>
      <c r="J140" s="202"/>
      <c r="K140" s="158" t="s">
        <v>71</v>
      </c>
      <c r="L140" s="159"/>
      <c r="M140" s="136">
        <f>1-SUM(M111:M139)</f>
        <v>0</v>
      </c>
      <c r="N140" s="203"/>
      <c r="O140" s="231" t="s">
        <v>0</v>
      </c>
      <c r="P140" s="202"/>
      <c r="Q140" s="158" t="s">
        <v>71</v>
      </c>
      <c r="R140" s="159"/>
      <c r="S140" s="136">
        <f>1-SUM(S111:S139)</f>
        <v>0</v>
      </c>
      <c r="T140" s="203"/>
      <c r="U140" s="231" t="s">
        <v>0</v>
      </c>
      <c r="V140" s="202"/>
      <c r="W140" s="158" t="s">
        <v>71</v>
      </c>
      <c r="X140" s="159"/>
      <c r="Y140" s="136">
        <f>1-SUM(Y111:Y139)</f>
        <v>0</v>
      </c>
      <c r="Z140" s="203"/>
      <c r="AA140" s="231" t="s">
        <v>0</v>
      </c>
      <c r="AB140" s="202"/>
      <c r="AC140" s="158" t="s">
        <v>71</v>
      </c>
      <c r="AD140" s="159"/>
      <c r="AE140" s="136">
        <f>1-SUM(AE111:AE139)</f>
        <v>0</v>
      </c>
      <c r="AF140" s="203"/>
      <c r="AG140" s="231" t="s">
        <v>0</v>
      </c>
      <c r="AH140" s="202"/>
      <c r="AI140" s="158" t="s">
        <v>71</v>
      </c>
      <c r="AJ140" s="159"/>
      <c r="AK140" s="136">
        <f>1-SUM(AK111:AK139)</f>
        <v>0</v>
      </c>
      <c r="AL140" s="203"/>
      <c r="AM140" s="231" t="s">
        <v>0</v>
      </c>
      <c r="AN140" s="202"/>
      <c r="AO140" s="158" t="s">
        <v>71</v>
      </c>
      <c r="AP140" s="159"/>
      <c r="AQ140" s="136">
        <f>1-SUM(AQ111:AQ139)</f>
        <v>0</v>
      </c>
      <c r="AR140" s="203"/>
      <c r="AS140" s="177"/>
      <c r="AT140" s="231" t="s">
        <v>0</v>
      </c>
      <c r="AU140" s="202"/>
      <c r="AV140" s="133" t="s">
        <v>71</v>
      </c>
      <c r="AX140" s="136">
        <f>1-SUM(AX111:AX139)</f>
        <v>0</v>
      </c>
      <c r="AY140" s="203"/>
      <c r="AZ140" s="231" t="s">
        <v>0</v>
      </c>
      <c r="BA140" s="202"/>
      <c r="BB140" s="133" t="s">
        <v>71</v>
      </c>
      <c r="BD140" s="136">
        <f>1-SUM(BD111:BD139)</f>
        <v>0</v>
      </c>
      <c r="BE140" s="203"/>
      <c r="BF140" s="231" t="s">
        <v>0</v>
      </c>
      <c r="BG140" s="202"/>
      <c r="BH140" s="133" t="s">
        <v>71</v>
      </c>
      <c r="BJ140" s="136">
        <f>1-SUM(BJ111:BJ139)</f>
        <v>0</v>
      </c>
      <c r="BK140" s="203"/>
      <c r="BL140" s="231" t="s">
        <v>0</v>
      </c>
      <c r="BM140" s="202"/>
      <c r="BN140" s="133" t="s">
        <v>71</v>
      </c>
      <c r="BP140" s="136">
        <f>1-SUM(BP111:BP139)</f>
        <v>0</v>
      </c>
      <c r="BQ140" s="203"/>
      <c r="BR140" s="231" t="s">
        <v>0</v>
      </c>
      <c r="BS140" s="202"/>
      <c r="BT140" s="133" t="s">
        <v>71</v>
      </c>
      <c r="BV140" s="136">
        <f>1-SUM(BV111:BV139)</f>
        <v>0</v>
      </c>
      <c r="BW140" s="203"/>
      <c r="BX140" s="231" t="s">
        <v>0</v>
      </c>
      <c r="BY140" s="202"/>
      <c r="BZ140" s="133" t="s">
        <v>71</v>
      </c>
      <c r="CB140" s="136">
        <f>1-SUM(CB111:CB139)</f>
        <v>0</v>
      </c>
      <c r="CC140" s="203"/>
      <c r="CD140" s="231" t="s">
        <v>0</v>
      </c>
      <c r="CE140" s="202"/>
      <c r="CF140" s="133" t="s">
        <v>71</v>
      </c>
      <c r="CH140" s="136">
        <f>1-SUM(CH111:CH139)</f>
        <v>0</v>
      </c>
      <c r="CI140" s="203"/>
      <c r="CJ140" s="177"/>
      <c r="CK140" s="231" t="s">
        <v>0</v>
      </c>
      <c r="CL140" s="202"/>
      <c r="CM140" s="133" t="s">
        <v>71</v>
      </c>
      <c r="CO140" s="136">
        <f>1-SUM(CO111:CO139)</f>
        <v>-1.8081149105923631</v>
      </c>
      <c r="CP140" s="203"/>
      <c r="CQ140" s="231" t="s">
        <v>0</v>
      </c>
      <c r="CR140" s="202"/>
      <c r="CS140" s="133" t="s">
        <v>71</v>
      </c>
      <c r="CU140" s="136">
        <f>1-SUM(CU111:CU139)</f>
        <v>-1.8081149105923631</v>
      </c>
      <c r="CV140" s="203"/>
      <c r="CW140" s="231" t="s">
        <v>0</v>
      </c>
      <c r="CX140" s="202"/>
      <c r="CY140" s="133" t="s">
        <v>71</v>
      </c>
      <c r="DA140" s="136">
        <f>1-SUM(DA111:DA139)</f>
        <v>-1.8081149105923631</v>
      </c>
      <c r="DB140" s="203"/>
      <c r="DC140" s="231" t="s">
        <v>0</v>
      </c>
      <c r="DD140" s="202"/>
      <c r="DE140" s="133" t="s">
        <v>71</v>
      </c>
      <c r="DG140" s="136">
        <f>1-SUM(DG111:DG139)</f>
        <v>-1.2270481613638875</v>
      </c>
      <c r="DH140" s="203"/>
      <c r="DI140" s="231" t="s">
        <v>0</v>
      </c>
      <c r="DJ140" s="202"/>
      <c r="DK140" s="133" t="s">
        <v>71</v>
      </c>
      <c r="DM140" s="136">
        <f>1-SUM(DM111:DM139)</f>
        <v>-1.2270481613638875</v>
      </c>
      <c r="DN140" s="203"/>
      <c r="DO140" s="231" t="s">
        <v>0</v>
      </c>
      <c r="DP140" s="202"/>
      <c r="DQ140" s="133" t="s">
        <v>71</v>
      </c>
      <c r="DS140" s="136">
        <f>1-SUM(DS111:DS139)</f>
        <v>-1.2270481613638875</v>
      </c>
      <c r="DT140" s="203"/>
      <c r="DU140" s="231" t="s">
        <v>0</v>
      </c>
      <c r="DV140" s="202"/>
      <c r="DW140" s="133" t="s">
        <v>71</v>
      </c>
      <c r="DY140" s="136">
        <f>1-SUM(DY111:DY139)</f>
        <v>-1.2270481613638875</v>
      </c>
      <c r="DZ140" s="203"/>
      <c r="EA140" s="177"/>
      <c r="EB140" s="231" t="s">
        <v>0</v>
      </c>
      <c r="EC140" s="202"/>
      <c r="ED140" s="133" t="s">
        <v>71</v>
      </c>
      <c r="EF140" s="136">
        <f>1-SUM(EF111:EF139)</f>
        <v>-1.8081149105923631</v>
      </c>
      <c r="EG140" s="203"/>
      <c r="EH140" s="231" t="s">
        <v>0</v>
      </c>
      <c r="EI140" s="202"/>
      <c r="EJ140" s="133" t="s">
        <v>71</v>
      </c>
      <c r="EL140" s="136">
        <f>1-SUM(EL111:EL139)</f>
        <v>-1.8081149105923631</v>
      </c>
      <c r="EM140" s="203"/>
      <c r="EN140" s="231" t="s">
        <v>0</v>
      </c>
      <c r="EO140" s="202"/>
      <c r="EP140" s="133" t="s">
        <v>71</v>
      </c>
      <c r="ER140" s="136">
        <f>1-SUM(ER111:ER139)</f>
        <v>-1.8081149105923631</v>
      </c>
      <c r="ES140" s="203"/>
      <c r="ET140" s="231" t="s">
        <v>0</v>
      </c>
      <c r="EU140" s="202"/>
      <c r="EV140" s="133" t="s">
        <v>71</v>
      </c>
      <c r="EX140" s="136">
        <f>1-SUM(EX111:EX139)</f>
        <v>-1.2270481613638875</v>
      </c>
      <c r="EY140" s="203"/>
      <c r="EZ140" s="231" t="s">
        <v>0</v>
      </c>
      <c r="FA140" s="202"/>
      <c r="FB140" s="133" t="s">
        <v>71</v>
      </c>
      <c r="FD140" s="136">
        <f>1-SUM(FD111:FD139)</f>
        <v>-1.2270481613638875</v>
      </c>
      <c r="FE140" s="203"/>
      <c r="FF140" s="231" t="s">
        <v>0</v>
      </c>
      <c r="FG140" s="202"/>
      <c r="FH140" s="133" t="s">
        <v>71</v>
      </c>
      <c r="FJ140" s="136">
        <f>1-SUM(FJ111:FJ139)</f>
        <v>-1.2270481613638875</v>
      </c>
      <c r="FK140" s="203"/>
      <c r="FL140" s="231" t="s">
        <v>0</v>
      </c>
      <c r="FM140" s="202"/>
      <c r="FN140" s="133" t="s">
        <v>71</v>
      </c>
      <c r="FP140" s="136">
        <f>1-SUM(FP111:FP139)</f>
        <v>-1.2270481613638875</v>
      </c>
      <c r="FQ140" s="203"/>
      <c r="FR140" s="177"/>
      <c r="FS140" s="199"/>
      <c r="FT140" s="199"/>
      <c r="FU140" s="199"/>
      <c r="FV140" s="200"/>
      <c r="FW140" s="204"/>
    </row>
    <row r="141" spans="1:179" s="208" customFormat="1" ht="12.6" customHeight="1">
      <c r="A141" s="325"/>
      <c r="B141" s="216">
        <f>SUM(C141+I141+O141+U141+AA141+AG141+AM141+AT141+AZ141+BF141+BL141+BR141+BX141+CD141+CK141+CQ141+CW141+DC141+DI141+DO141+DU141+EB141+EH141+EN141+ET141+EZ141+FF141+FL141+FV141)</f>
        <v>1650.672679</v>
      </c>
      <c r="C141" s="232">
        <f>'World Land Data'!B5</f>
        <v>75.452368000000007</v>
      </c>
      <c r="D141" s="143"/>
      <c r="E141" s="143">
        <f>C141-SUM(E111:E139)</f>
        <v>29.19466439716313</v>
      </c>
      <c r="F141" s="143"/>
      <c r="G141" s="143">
        <f>SUM(G111:G139)</f>
        <v>1</v>
      </c>
      <c r="H141" s="143"/>
      <c r="I141" s="228">
        <f>'World Land Data'!C5</f>
        <v>20.908589000000003</v>
      </c>
      <c r="J141" s="143"/>
      <c r="K141" s="143">
        <f>I141-SUM(K111:K139)</f>
        <v>8.0901269907555022</v>
      </c>
      <c r="L141" s="143"/>
      <c r="M141" s="143">
        <f>SUM(M111:M139)</f>
        <v>1</v>
      </c>
      <c r="N141" s="143"/>
      <c r="O141" s="234">
        <f>'World Land Data'!D5</f>
        <v>18.656362999999999</v>
      </c>
      <c r="P141" s="143"/>
      <c r="Q141" s="143">
        <f>O141-SUM(Q111:Q139)</f>
        <v>7.218676777071483</v>
      </c>
      <c r="R141" s="143"/>
      <c r="S141" s="143">
        <f>SUM(S111:S139)</f>
        <v>1</v>
      </c>
      <c r="T141" s="143"/>
      <c r="U141" s="234">
        <f>'World Land Data'!E5</f>
        <v>8.9792330000000007</v>
      </c>
      <c r="V141" s="143"/>
      <c r="W141" s="143">
        <f>U141-SUM(W111:W139)</f>
        <v>8.9792330000000007</v>
      </c>
      <c r="X141" s="143"/>
      <c r="Y141" s="162">
        <f>SUM(Y111:Y140)</f>
        <v>1</v>
      </c>
      <c r="Z141" s="143"/>
      <c r="AA141" s="234">
        <f>'World Land Data'!F5</f>
        <v>15.971127000000003</v>
      </c>
      <c r="AB141" s="143"/>
      <c r="AC141" s="143">
        <f>AA141-SUM(AC111:AC139)</f>
        <v>15.971127000000003</v>
      </c>
      <c r="AD141" s="143"/>
      <c r="AE141" s="162">
        <f>SUM(AE111:AE140)</f>
        <v>1</v>
      </c>
      <c r="AF141" s="143"/>
      <c r="AG141" s="234">
        <f>'World Land Data'!G5</f>
        <v>6.7567489999999992</v>
      </c>
      <c r="AH141" s="143"/>
      <c r="AI141" s="143">
        <f>AG141-SUM(AI111:AI139)</f>
        <v>6.7567489999999992</v>
      </c>
      <c r="AJ141" s="143"/>
      <c r="AK141" s="162">
        <f>SUM(AK111:AK140)</f>
        <v>1</v>
      </c>
      <c r="AL141" s="143"/>
      <c r="AM141" s="232">
        <f>'World Land Data'!H5</f>
        <v>4.4414980000000002</v>
      </c>
      <c r="AN141" s="143"/>
      <c r="AO141" s="143">
        <f>AM141-SUM(AO111:AO139)</f>
        <v>4.4414980000000002</v>
      </c>
      <c r="AP141" s="143"/>
      <c r="AQ141" s="162">
        <f>SUM(AQ111:AQ140)</f>
        <v>1</v>
      </c>
      <c r="AR141" s="143"/>
      <c r="AS141" s="205"/>
      <c r="AT141" s="232">
        <f>'World Land Data'!I5</f>
        <v>590.41824300000007</v>
      </c>
      <c r="AU141" s="206"/>
      <c r="AV141" s="155">
        <f>AT141-SUM(AV111:AV139)</f>
        <v>453.11855033798429</v>
      </c>
      <c r="AW141" s="206"/>
      <c r="AX141" s="149">
        <f>SUM(AX111:AX139)</f>
        <v>1</v>
      </c>
      <c r="AY141" s="206"/>
      <c r="AZ141" s="232">
        <f>'World Land Data'!J5</f>
        <v>180.234397</v>
      </c>
      <c r="BA141" s="206"/>
      <c r="BB141" s="155">
        <f>AZ141-SUM(BB111:BB139)</f>
        <v>138.32151980046581</v>
      </c>
      <c r="BC141" s="206"/>
      <c r="BD141" s="149">
        <f>SUM(BD111:BD139)</f>
        <v>1</v>
      </c>
      <c r="BE141" s="206"/>
      <c r="BF141" s="232">
        <f>'World Land Data'!K5</f>
        <v>67.666841999999988</v>
      </c>
      <c r="BG141" s="143"/>
      <c r="BH141" s="155">
        <f>BF141-SUM(BH111:BH139)</f>
        <v>51.93115510319592</v>
      </c>
      <c r="BI141" s="143"/>
      <c r="BJ141" s="149">
        <f>SUM(BJ111:BJ139)</f>
        <v>1</v>
      </c>
      <c r="BK141" s="143"/>
      <c r="BL141" s="232">
        <f>'World Land Data'!L5</f>
        <v>20.997349000000003</v>
      </c>
      <c r="BM141" s="143"/>
      <c r="BN141" s="155">
        <f>BL141-SUM(BN111:BN139)</f>
        <v>20.500444370066791</v>
      </c>
      <c r="BO141" s="143"/>
      <c r="BP141" s="149">
        <f>SUM(BP111:BP139)</f>
        <v>1</v>
      </c>
      <c r="BQ141" s="143"/>
      <c r="BR141" s="232">
        <f>'World Land Data'!M5</f>
        <v>134.66303599999998</v>
      </c>
      <c r="BS141" s="143"/>
      <c r="BT141" s="155">
        <f>BR141-SUM(BT111:BT139)</f>
        <v>131.47622008008253</v>
      </c>
      <c r="BU141" s="143"/>
      <c r="BV141" s="149">
        <f>SUM(BV111:BV139)</f>
        <v>1</v>
      </c>
      <c r="BW141" s="143"/>
      <c r="BX141" s="232">
        <f>'World Land Data'!N5</f>
        <v>38.828277999999997</v>
      </c>
      <c r="BY141" s="143"/>
      <c r="BZ141" s="155">
        <f>BX141-SUM(BZ111:BZ139)</f>
        <v>37.909402426205709</v>
      </c>
      <c r="CA141" s="143"/>
      <c r="CB141" s="149">
        <f>SUM(CB111:CB139)</f>
        <v>1</v>
      </c>
      <c r="CC141" s="143"/>
      <c r="CD141" s="232">
        <f>'World Land Data'!O5</f>
        <v>22.030310999999998</v>
      </c>
      <c r="CE141" s="143"/>
      <c r="CF141" s="155">
        <f>CD141-SUM(CF111:CF139)</f>
        <v>21.508961207949174</v>
      </c>
      <c r="CG141" s="143"/>
      <c r="CH141" s="149">
        <f>SUM(CH111:CH139)</f>
        <v>1</v>
      </c>
      <c r="CI141" s="178"/>
      <c r="CJ141" s="205"/>
      <c r="CK141" s="232">
        <f>'World Land Data'!P5</f>
        <v>29.494184999999998</v>
      </c>
      <c r="CL141" s="206"/>
      <c r="CM141" s="148">
        <f>CK141-SUM(CM111:CM139)</f>
        <v>12.038923485858746</v>
      </c>
      <c r="CN141" s="206"/>
      <c r="CO141" s="149">
        <f>SUM(CO111:CO139)</f>
        <v>2.8081149105923631</v>
      </c>
      <c r="CP141" s="206"/>
      <c r="CQ141" s="232">
        <f>'World Land Data'!Q5</f>
        <v>4.9971059999999996</v>
      </c>
      <c r="CR141" s="206"/>
      <c r="CS141" s="148">
        <f>CQ141-SUM(CS111:CS139)</f>
        <v>2.0397165334361889</v>
      </c>
      <c r="CT141" s="206"/>
      <c r="CU141" s="149">
        <f>SUM(CU111:CU139)</f>
        <v>2.8081149105923631</v>
      </c>
      <c r="CV141" s="206"/>
      <c r="CW141" s="232">
        <f>'World Land Data'!R5</f>
        <v>1.1240929999999998</v>
      </c>
      <c r="CX141" s="143"/>
      <c r="CY141" s="148">
        <f>CW141-SUM(CY111:CY139)</f>
        <v>0.45883178728245611</v>
      </c>
      <c r="CZ141" s="143"/>
      <c r="DA141" s="149">
        <f>SUM(DA111:DA139)</f>
        <v>2.8081149105923631</v>
      </c>
      <c r="DB141" s="143"/>
      <c r="DC141" s="232">
        <f>'World Land Data'!S5</f>
        <v>0.21893499999999999</v>
      </c>
      <c r="DD141" s="143"/>
      <c r="DE141" s="148">
        <f>DC141-SUM(DE111:DE139)</f>
        <v>0.18415452653614775</v>
      </c>
      <c r="DF141" s="143"/>
      <c r="DG141" s="149">
        <f>SUM(DG111:DG139)</f>
        <v>2.2270481613638875</v>
      </c>
      <c r="DH141" s="143"/>
      <c r="DI141" s="232">
        <f>'World Land Data'!T5</f>
        <v>6.9743290000000009</v>
      </c>
      <c r="DJ141" s="143"/>
      <c r="DK141" s="148">
        <f>DI141-SUM(DK111:DK139)</f>
        <v>5.8663724617001627</v>
      </c>
      <c r="DL141" s="143"/>
      <c r="DM141" s="149">
        <f>SUM(DM111:DM139)</f>
        <v>2.2270481613638875</v>
      </c>
      <c r="DN141" s="143"/>
      <c r="DO141" s="232">
        <f>'World Land Data'!U5</f>
        <v>0.31856000000000001</v>
      </c>
      <c r="DP141" s="143"/>
      <c r="DQ141" s="148">
        <f>DO141-SUM(DQ111:DQ139)</f>
        <v>0.26795289000550498</v>
      </c>
      <c r="DR141" s="143"/>
      <c r="DS141" s="149">
        <f>SUM(DS111:DS139)</f>
        <v>2.2270481613638875</v>
      </c>
      <c r="DT141" s="143"/>
      <c r="DU141" s="232">
        <f>'World Land Data'!V5</f>
        <v>0.18698100000000001</v>
      </c>
      <c r="DV141" s="143"/>
      <c r="DW141" s="148">
        <f>DU141-SUM(DW111:DW139)</f>
        <v>0.15727680602121838</v>
      </c>
      <c r="DX141" s="143"/>
      <c r="DY141" s="149">
        <f>SUM(DY111:DY139)</f>
        <v>2.2270481613638875</v>
      </c>
      <c r="DZ141" s="143"/>
      <c r="EA141" s="205"/>
      <c r="EB141" s="232">
        <f>'World Land Data'!W5</f>
        <v>155.36202600000001</v>
      </c>
      <c r="EC141" s="206"/>
      <c r="ED141" s="155">
        <f>EB141-SUM(ED111:ED139)</f>
        <v>63.415603571415772</v>
      </c>
      <c r="EE141" s="155"/>
      <c r="EF141" s="149">
        <f>SUM(EF111:EF139)</f>
        <v>2.8081149105923631</v>
      </c>
      <c r="EG141" s="181"/>
      <c r="EH141" s="232">
        <f>'World Land Data'!X5</f>
        <v>43.776936999999997</v>
      </c>
      <c r="EI141" s="181"/>
      <c r="EJ141" s="155">
        <f>EH141-SUM(EJ111:EJ139)</f>
        <v>17.868850927335629</v>
      </c>
      <c r="EK141" s="155"/>
      <c r="EL141" s="149">
        <f>SUM(EL111:EL139)</f>
        <v>2.8081149105923631</v>
      </c>
      <c r="EM141" s="206"/>
      <c r="EN141" s="232">
        <f>'World Land Data'!Y5</f>
        <v>9.5770689999999998</v>
      </c>
      <c r="EO141" s="143"/>
      <c r="EP141" s="155">
        <f>EN141-SUM(EP111:EP139)</f>
        <v>3.9091638202509991</v>
      </c>
      <c r="EQ141" s="155"/>
      <c r="ER141" s="149">
        <f>SUM(ER111:ER139)</f>
        <v>2.8081149105923631</v>
      </c>
      <c r="ES141" s="143"/>
      <c r="ET141" s="232">
        <f>'World Land Data'!Z5</f>
        <v>1.9432509999999998</v>
      </c>
      <c r="EU141" s="143"/>
      <c r="EV141" s="155">
        <f>ET141-SUM(EV111:EV139)</f>
        <v>1.634542068860144</v>
      </c>
      <c r="EW141" s="155"/>
      <c r="EX141" s="149">
        <f>SUM(EX111:EX139)</f>
        <v>2.2270481613638875</v>
      </c>
      <c r="EY141" s="143"/>
      <c r="EZ141" s="232">
        <f>'World Land Data'!AA5</f>
        <v>48.717098</v>
      </c>
      <c r="FA141" s="143"/>
      <c r="FB141" s="155">
        <f>EZ141-SUM(FB111:FB139)</f>
        <v>40.977797594743237</v>
      </c>
      <c r="FC141" s="155"/>
      <c r="FD141" s="149">
        <f>SUM(FD111:FD139)</f>
        <v>2.2270481613638875</v>
      </c>
      <c r="FE141" s="143"/>
      <c r="FF141" s="232">
        <f>'World Land Data'!AB5</f>
        <v>3.9779270000000002</v>
      </c>
      <c r="FG141" s="207"/>
      <c r="FH141" s="155">
        <f>FF141-SUM(FH111:FH139)</f>
        <v>3.3459851703946772</v>
      </c>
      <c r="FI141" s="155"/>
      <c r="FJ141" s="149">
        <f>SUM(FJ111:FJ139)</f>
        <v>2.2270481613638875</v>
      </c>
      <c r="FK141" s="143"/>
      <c r="FL141" s="232">
        <f>'World Land Data'!AC5</f>
        <v>1.3513660000000001</v>
      </c>
      <c r="FM141" s="143"/>
      <c r="FN141" s="155">
        <f>FL141-SUM(FN111:FN139)</f>
        <v>1.136685161838207</v>
      </c>
      <c r="FO141" s="155"/>
      <c r="FP141" s="149">
        <f>SUM(FP111:FP139)</f>
        <v>2.2270481613638875</v>
      </c>
      <c r="FQ141" s="143"/>
      <c r="FR141" s="205"/>
      <c r="FS141" s="178"/>
      <c r="FT141" s="178"/>
      <c r="FU141" s="178"/>
      <c r="FV141" s="232">
        <f>'World Land Data'!AD5</f>
        <v>136.64843300000001</v>
      </c>
      <c r="FW141" s="143"/>
    </row>
    <row r="142" spans="1:179" ht="12.6" customHeight="1">
      <c r="A142" s="324"/>
      <c r="B142" s="222" t="s">
        <v>78</v>
      </c>
      <c r="C142" s="230" t="str">
        <f t="shared" ref="C142:C154" si="138">$B142</f>
        <v>Peatland Protection</v>
      </c>
      <c r="D142" s="313">
        <f>'Discrete Solution'!D142</f>
        <v>1.5248584528145493E-3</v>
      </c>
      <c r="E142" s="54">
        <f>'Discrete Solution'!E142</f>
        <v>1.6344338663187311E-2</v>
      </c>
      <c r="F142" s="313">
        <f>'Discrete Solution'!F142</f>
        <v>2.6633324746125328E-2</v>
      </c>
      <c r="G142" s="55">
        <f>'Discrete Solution'!G142</f>
        <v>2.8158183198939878E-2</v>
      </c>
      <c r="H142" s="56">
        <f>'Discrete Solution'!H142</f>
        <v>0.28547179482387047</v>
      </c>
      <c r="I142" s="226" t="str">
        <f>$B142</f>
        <v>Peatland Protection</v>
      </c>
      <c r="J142" s="313">
        <f>'Discrete Solution'!J142</f>
        <v>1.5248584528145493E-3</v>
      </c>
      <c r="K142" s="54">
        <f>'Discrete Solution'!K142</f>
        <v>1.0766590950664479E-2</v>
      </c>
      <c r="L142" s="313">
        <f>'Discrete Solution'!L142</f>
        <v>2.6633324746125328E-2</v>
      </c>
      <c r="M142" s="55">
        <f>'Discrete Solution'!M142</f>
        <v>2.8158183198939878E-2</v>
      </c>
      <c r="N142" s="56">
        <f>'Discrete Solution'!N142</f>
        <v>0.18805031553483828</v>
      </c>
      <c r="O142" s="226" t="str">
        <f>$B142</f>
        <v>Peatland Protection</v>
      </c>
      <c r="P142" s="313">
        <f>'Discrete Solution'!P142</f>
        <v>1.5248584528145493E-3</v>
      </c>
      <c r="Q142" s="54">
        <f>'Discrete Solution'!Q142</f>
        <v>3.2733439546256994E-2</v>
      </c>
      <c r="R142" s="313">
        <f>'Discrete Solution'!R142</f>
        <v>2.6633324746125328E-2</v>
      </c>
      <c r="S142" s="55">
        <f>'Discrete Solution'!S142</f>
        <v>2.8158183198939878E-2</v>
      </c>
      <c r="T142" s="56">
        <f>'Discrete Solution'!T142</f>
        <v>0.57172541089566342</v>
      </c>
      <c r="U142" s="226" t="str">
        <f>$B142</f>
        <v>Peatland Protection</v>
      </c>
      <c r="V142" s="313"/>
      <c r="W142" s="315"/>
      <c r="X142" s="313"/>
      <c r="Y142" s="313"/>
      <c r="Z142" s="315"/>
      <c r="AA142" s="226" t="str">
        <f>$B142</f>
        <v>Peatland Protection</v>
      </c>
      <c r="AB142" s="313"/>
      <c r="AC142" s="315"/>
      <c r="AD142" s="313"/>
      <c r="AE142" s="313"/>
      <c r="AF142" s="315"/>
      <c r="AG142" s="226" t="str">
        <f>$B142</f>
        <v>Peatland Protection</v>
      </c>
      <c r="AH142" s="313"/>
      <c r="AI142" s="315"/>
      <c r="AJ142" s="313"/>
      <c r="AK142" s="313"/>
      <c r="AL142" s="315"/>
      <c r="AM142" s="226" t="str">
        <f>$B142</f>
        <v>Peatland Protection</v>
      </c>
      <c r="AN142" s="313"/>
      <c r="AO142" s="315"/>
      <c r="AP142" s="313"/>
      <c r="AQ142" s="313"/>
      <c r="AR142" s="315"/>
      <c r="AS142" s="176">
        <f>SUM(E142+K142+Q142+W142+AC142+AI142+AO142)+SUM(H142+N142+T142+Z142+AF142+AL142+AR142)</f>
        <v>1.1050918904144809</v>
      </c>
      <c r="AT142" s="226" t="str">
        <f>$B142</f>
        <v>Peatland Protection</v>
      </c>
      <c r="AU142" s="313">
        <f>'Discrete Solution'!AU142</f>
        <v>0</v>
      </c>
      <c r="AV142" s="315">
        <f>'Discrete Solution'!AV142</f>
        <v>0</v>
      </c>
      <c r="AW142" s="313">
        <f>'Discrete Solution'!AW142</f>
        <v>1.1064380282998169E-2</v>
      </c>
      <c r="AX142" s="313">
        <f>'Discrete Solution'!AX142</f>
        <v>1.1064380282998169E-2</v>
      </c>
      <c r="AY142" s="315">
        <f>'Discrete Solution'!AY142</f>
        <v>0.30650234244437546</v>
      </c>
      <c r="AZ142" s="226" t="str">
        <f>$B142</f>
        <v>Peatland Protection</v>
      </c>
      <c r="BA142" s="313">
        <f>'Discrete Solution'!BA142</f>
        <v>0</v>
      </c>
      <c r="BB142" s="315">
        <f>'Discrete Solution'!BB142</f>
        <v>0</v>
      </c>
      <c r="BC142" s="313">
        <f>'Discrete Solution'!BC142</f>
        <v>1.1064380282998169E-2</v>
      </c>
      <c r="BD142" s="313">
        <f>'Discrete Solution'!BD142</f>
        <v>1.1064380282998169E-2</v>
      </c>
      <c r="BE142" s="315">
        <f>'Discrete Solution'!BE142</f>
        <v>0.15499043648077365</v>
      </c>
      <c r="BF142" s="226" t="str">
        <f>$B142</f>
        <v>Peatland Protection</v>
      </c>
      <c r="BG142" s="313">
        <f>'Discrete Solution'!BG142</f>
        <v>0</v>
      </c>
      <c r="BH142" s="315">
        <f>'Discrete Solution'!BH142</f>
        <v>0</v>
      </c>
      <c r="BI142" s="313">
        <f>'Discrete Solution'!BI142</f>
        <v>1.1064380282998169E-2</v>
      </c>
      <c r="BJ142" s="313">
        <f>'Discrete Solution'!BJ142</f>
        <v>1.1064380282998169E-2</v>
      </c>
      <c r="BK142" s="315">
        <f>'Discrete Solution'!BK142</f>
        <v>0.19590681350556852</v>
      </c>
      <c r="BL142" s="226" t="str">
        <f>$B142</f>
        <v>Peatland Protection</v>
      </c>
      <c r="BM142" s="313"/>
      <c r="BN142" s="315"/>
      <c r="BO142" s="313"/>
      <c r="BP142" s="313"/>
      <c r="BQ142" s="315"/>
      <c r="BR142" s="226" t="str">
        <f>$B142</f>
        <v>Peatland Protection</v>
      </c>
      <c r="BS142" s="313"/>
      <c r="BT142" s="315"/>
      <c r="BU142" s="313"/>
      <c r="BV142" s="313"/>
      <c r="BW142" s="315"/>
      <c r="BX142" s="226" t="str">
        <f>$B142</f>
        <v>Peatland Protection</v>
      </c>
      <c r="BY142" s="313"/>
      <c r="BZ142" s="315"/>
      <c r="CA142" s="313"/>
      <c r="CB142" s="313"/>
      <c r="CC142" s="315"/>
      <c r="CD142" s="226" t="str">
        <f>$B142</f>
        <v>Peatland Protection</v>
      </c>
      <c r="CE142" s="313"/>
      <c r="CF142" s="315"/>
      <c r="CG142" s="313"/>
      <c r="CH142" s="313"/>
      <c r="CI142" s="315"/>
      <c r="CJ142" s="176">
        <f t="shared" ref="CJ142:CJ169" si="139">SUM(AV142+BB142+BH142+BN142+BT142+BZ142+CF142)+SUM(AY142+BE142+BK142+BQ142+BW142+CC142+CI142)</f>
        <v>0.65739959243071766</v>
      </c>
      <c r="CK142" s="226" t="str">
        <f>$B142</f>
        <v>Peatland Protection</v>
      </c>
      <c r="CL142" s="313">
        <f>'Discrete Solution'!CL142</f>
        <v>0</v>
      </c>
      <c r="CM142" s="315">
        <f>'Discrete Solution'!CM142</f>
        <v>0</v>
      </c>
      <c r="CN142" s="313">
        <f>'Discrete Solution'!CN142</f>
        <v>1.8168966805168676E-2</v>
      </c>
      <c r="CO142" s="313">
        <f>'Discrete Solution'!CO142</f>
        <v>1.8168966805168676E-2</v>
      </c>
      <c r="CP142" s="315">
        <f>'Discrete Solution'!CP142</f>
        <v>7.1569395311206749E-2</v>
      </c>
      <c r="CQ142" s="226" t="str">
        <f>$B142</f>
        <v>Peatland Protection</v>
      </c>
      <c r="CR142" s="313">
        <f>'Discrete Solution'!CR142</f>
        <v>0</v>
      </c>
      <c r="CS142" s="315">
        <f>'Discrete Solution'!CS142</f>
        <v>0</v>
      </c>
      <c r="CT142" s="313">
        <f>'Discrete Solution'!CT142</f>
        <v>1.8168966805168676E-2</v>
      </c>
      <c r="CU142" s="313">
        <f>'Discrete Solution'!CU142</f>
        <v>1.8168966805168676E-2</v>
      </c>
      <c r="CV142" s="315">
        <f>'Discrete Solution'!CV142</f>
        <v>2.9315664278073271E-2</v>
      </c>
      <c r="CW142" s="226" t="str">
        <f>$B142</f>
        <v>Peatland Protection</v>
      </c>
      <c r="CX142" s="313">
        <f>'Discrete Solution'!CX142</f>
        <v>0</v>
      </c>
      <c r="CY142" s="315">
        <f>'Discrete Solution'!CY142</f>
        <v>0</v>
      </c>
      <c r="CZ142" s="313">
        <f>'Discrete Solution'!CZ142</f>
        <v>1.8168966805168676E-2</v>
      </c>
      <c r="DA142" s="313">
        <f>'Discrete Solution'!DA142</f>
        <v>1.8168966805168676E-2</v>
      </c>
      <c r="DB142" s="315">
        <f>'Discrete Solution'!DB142</f>
        <v>5.1030813686341161E-3</v>
      </c>
      <c r="DC142" s="226" t="str">
        <f>$B142</f>
        <v>Peatland Protection</v>
      </c>
      <c r="DD142" s="313"/>
      <c r="DE142" s="315"/>
      <c r="DF142" s="313"/>
      <c r="DG142" s="313"/>
      <c r="DH142" s="315"/>
      <c r="DI142" s="226" t="str">
        <f>$B142</f>
        <v>Peatland Protection</v>
      </c>
      <c r="DJ142" s="313"/>
      <c r="DK142" s="315"/>
      <c r="DL142" s="313"/>
      <c r="DM142" s="313"/>
      <c r="DN142" s="315"/>
      <c r="DO142" s="226" t="str">
        <f>$B142</f>
        <v>Peatland Protection</v>
      </c>
      <c r="DP142" s="313"/>
      <c r="DQ142" s="315"/>
      <c r="DR142" s="313"/>
      <c r="DS142" s="313"/>
      <c r="DT142" s="315"/>
      <c r="DU142" s="226" t="str">
        <f>$B142</f>
        <v>Peatland Protection</v>
      </c>
      <c r="DV142" s="313"/>
      <c r="DW142" s="315"/>
      <c r="DX142" s="313"/>
      <c r="DY142" s="313"/>
      <c r="DZ142" s="315"/>
      <c r="EA142" s="176">
        <f t="shared" ref="EA142:EA169" si="140">SUM(CM142+CS142+CY142+DE142+DK142+DQ142+DW142)+SUM(CP142+CV142+DB142+DH142+DN142+DT142+DZ142)</f>
        <v>0.10598814095791413</v>
      </c>
      <c r="EB142" s="226" t="str">
        <f>$B142</f>
        <v>Peatland Protection</v>
      </c>
      <c r="EC142" s="313">
        <f>'Discrete Solution'!EC142</f>
        <v>0</v>
      </c>
      <c r="ED142" s="315">
        <f>'Discrete Solution'!ED142</f>
        <v>0</v>
      </c>
      <c r="EE142" s="313">
        <f>'Discrete Solution'!EE142</f>
        <v>1.8168966805168676E-2</v>
      </c>
      <c r="EF142" s="313">
        <f>'Discrete Solution'!EF142</f>
        <v>1.8168966805168676E-2</v>
      </c>
      <c r="EG142" s="315">
        <f>'Discrete Solution'!EG142</f>
        <v>0.1487477141958703</v>
      </c>
      <c r="EH142" s="226" t="str">
        <f>$B142</f>
        <v>Peatland Protection</v>
      </c>
      <c r="EI142" s="313">
        <f>'Discrete Solution'!EI142</f>
        <v>0</v>
      </c>
      <c r="EJ142" s="315">
        <f>'Discrete Solution'!EJ142</f>
        <v>0</v>
      </c>
      <c r="EK142" s="313">
        <f>'Discrete Solution'!EK142</f>
        <v>1.8168966805168676E-2</v>
      </c>
      <c r="EL142" s="313">
        <f>'Discrete Solution'!EL142</f>
        <v>1.8168966805168676E-2</v>
      </c>
      <c r="EM142" s="315">
        <f>'Discrete Solution'!EM142</f>
        <v>0.1231507286917445</v>
      </c>
      <c r="EN142" s="226" t="str">
        <f>$B142</f>
        <v>Peatland Protection</v>
      </c>
      <c r="EO142" s="313">
        <f>'Discrete Solution'!EO142</f>
        <v>0</v>
      </c>
      <c r="EP142" s="315">
        <f>'Discrete Solution'!EP142</f>
        <v>0</v>
      </c>
      <c r="EQ142" s="313">
        <f>'Discrete Solution'!EQ142</f>
        <v>1.8168966805168676E-2</v>
      </c>
      <c r="ER142" s="313">
        <f>'Discrete Solution'!ER142</f>
        <v>1.8168966805168676E-2</v>
      </c>
      <c r="ES142" s="315">
        <f>'Discrete Solution'!ES142</f>
        <v>0.1509441424239803</v>
      </c>
      <c r="ET142" s="226" t="str">
        <f>$B142</f>
        <v>Peatland Protection</v>
      </c>
      <c r="EU142" s="313"/>
      <c r="EV142" s="315"/>
      <c r="EW142" s="313"/>
      <c r="EX142" s="313"/>
      <c r="EY142" s="315"/>
      <c r="EZ142" s="226" t="str">
        <f>$B142</f>
        <v>Peatland Protection</v>
      </c>
      <c r="FA142" s="313"/>
      <c r="FB142" s="315"/>
      <c r="FC142" s="313"/>
      <c r="FD142" s="313"/>
      <c r="FE142" s="315"/>
      <c r="FF142" s="226" t="str">
        <f>$B142</f>
        <v>Peatland Protection</v>
      </c>
      <c r="FG142" s="313"/>
      <c r="FH142" s="315"/>
      <c r="FI142" s="313"/>
      <c r="FJ142" s="313"/>
      <c r="FK142" s="315"/>
      <c r="FL142" s="226" t="str">
        <f>$B142</f>
        <v>Peatland Protection</v>
      </c>
      <c r="FM142" s="313"/>
      <c r="FN142" s="315"/>
      <c r="FO142" s="313"/>
      <c r="FP142" s="313"/>
      <c r="FQ142" s="315"/>
      <c r="FR142" s="176">
        <f t="shared" ref="FR142:FR169" si="141">SUM(ED142+EJ142+EP142+EV142+FB142+FH142+FN142)+SUM(EG142+EM142+ES142+EY142+FE142+FK142+FQ142)</f>
        <v>0.42284258531159508</v>
      </c>
      <c r="FS142" s="32"/>
      <c r="FT142" s="34"/>
      <c r="FU142" s="34"/>
      <c r="FV142" s="38"/>
      <c r="FW142" s="37"/>
    </row>
    <row r="143" spans="1:179" ht="12.6" customHeight="1">
      <c r="A143" s="809"/>
      <c r="B143" s="222" t="s">
        <v>550</v>
      </c>
      <c r="C143" s="226" t="str">
        <f t="shared" si="138"/>
        <v>Mangrove Protection</v>
      </c>
      <c r="D143" s="313">
        <f>'Discrete Solution'!D143</f>
        <v>4.0932410566798397E-3</v>
      </c>
      <c r="E143" s="54">
        <f>'Discrete Solution'!E143</f>
        <v>4.3873789030682189E-2</v>
      </c>
      <c r="F143" s="313">
        <f>'Discrete Solution'!F143</f>
        <v>4.3108561108251122E-3</v>
      </c>
      <c r="G143" s="55">
        <f>'Discrete Solution'!G143</f>
        <v>8.4040971675049519E-3</v>
      </c>
      <c r="H143" s="56">
        <f>'Discrete Solution'!H143</f>
        <v>4.6206316444353378E-2</v>
      </c>
      <c r="I143" s="226" t="str">
        <f>$B143</f>
        <v>Mangrove Protection</v>
      </c>
      <c r="J143" s="313">
        <f>'Discrete Solution'!J143</f>
        <v>4.0932410566798397E-3</v>
      </c>
      <c r="K143" s="54">
        <f>'Discrete Solution'!K143</f>
        <v>2.8901208527515192E-2</v>
      </c>
      <c r="L143" s="313">
        <f>'Discrete Solution'!L143</f>
        <v>4.3108561108251122E-3</v>
      </c>
      <c r="M143" s="55">
        <f>'Discrete Solution'!M143</f>
        <v>8.4040971675049519E-3</v>
      </c>
      <c r="N143" s="56">
        <f>'Discrete Solution'!N143</f>
        <v>3.0437726404544528E-2</v>
      </c>
      <c r="O143" s="226" t="str">
        <f>$B143</f>
        <v>Mangrove Protection</v>
      </c>
      <c r="P143" s="313">
        <f>'Discrete Solution'!P143</f>
        <v>4.0932410566798397E-3</v>
      </c>
      <c r="Q143" s="54">
        <f>'Discrete Solution'!Q143</f>
        <v>8.7867735152583212E-2</v>
      </c>
      <c r="R143" s="313">
        <f>'Discrete Solution'!R143</f>
        <v>4.3108561108251122E-3</v>
      </c>
      <c r="S143" s="55">
        <f>'Discrete Solution'!S143</f>
        <v>8.4040971675049519E-3</v>
      </c>
      <c r="T143" s="56">
        <f>'Discrete Solution'!T143</f>
        <v>9.2539178069840022E-2</v>
      </c>
      <c r="U143" s="226" t="str">
        <f>$B143</f>
        <v>Mangrove Protection</v>
      </c>
      <c r="V143" s="313"/>
      <c r="W143" s="315"/>
      <c r="X143" s="313"/>
      <c r="Y143" s="313"/>
      <c r="Z143" s="315"/>
      <c r="AA143" s="226" t="str">
        <f>$B143</f>
        <v>Mangrove Protection</v>
      </c>
      <c r="AB143" s="313"/>
      <c r="AC143" s="315"/>
      <c r="AD143" s="313"/>
      <c r="AE143" s="313"/>
      <c r="AF143" s="315"/>
      <c r="AG143" s="226" t="str">
        <f>$B143</f>
        <v>Mangrove Protection</v>
      </c>
      <c r="AH143" s="313"/>
      <c r="AI143" s="315"/>
      <c r="AJ143" s="313"/>
      <c r="AK143" s="313"/>
      <c r="AL143" s="315"/>
      <c r="AM143" s="226" t="str">
        <f>$B143</f>
        <v>Mangrove Protection</v>
      </c>
      <c r="AN143" s="313"/>
      <c r="AO143" s="315"/>
      <c r="AP143" s="313"/>
      <c r="AQ143" s="313"/>
      <c r="AR143" s="315"/>
      <c r="AS143" s="176">
        <f t="shared" ref="AS143:AS170" si="142">SUM(E143+K143+Q143+W143+AC143+AI143+AO143)+SUM(H143+N143+T143+Z143+AF143+AL143+AR143)</f>
        <v>0.32982595362951855</v>
      </c>
      <c r="AT143" s="226" t="str">
        <f>$B143</f>
        <v>Mangrove Protection</v>
      </c>
      <c r="AU143" s="313"/>
      <c r="AV143" s="315"/>
      <c r="AW143" s="313"/>
      <c r="AX143" s="313"/>
      <c r="AY143" s="315"/>
      <c r="AZ143" s="226" t="str">
        <f>$B143</f>
        <v>Mangrove Protection</v>
      </c>
      <c r="BA143" s="313"/>
      <c r="BB143" s="315"/>
      <c r="BC143" s="313"/>
      <c r="BD143" s="313"/>
      <c r="BE143" s="315"/>
      <c r="BF143" s="226" t="str">
        <f>$B143</f>
        <v>Mangrove Protection</v>
      </c>
      <c r="BG143" s="313"/>
      <c r="BH143" s="315"/>
      <c r="BI143" s="313"/>
      <c r="BJ143" s="313"/>
      <c r="BK143" s="315"/>
      <c r="BL143" s="226" t="str">
        <f>$B143</f>
        <v>Mangrove Protection</v>
      </c>
      <c r="BM143" s="313"/>
      <c r="BN143" s="315"/>
      <c r="BO143" s="313"/>
      <c r="BP143" s="313"/>
      <c r="BQ143" s="315"/>
      <c r="BR143" s="226" t="str">
        <f>$B143</f>
        <v>Mangrove Protection</v>
      </c>
      <c r="BS143" s="313"/>
      <c r="BT143" s="315"/>
      <c r="BU143" s="313"/>
      <c r="BV143" s="313"/>
      <c r="BW143" s="315"/>
      <c r="BX143" s="226" t="str">
        <f>$B143</f>
        <v>Mangrove Protection</v>
      </c>
      <c r="BY143" s="313"/>
      <c r="BZ143" s="315"/>
      <c r="CA143" s="313"/>
      <c r="CB143" s="313"/>
      <c r="CC143" s="315"/>
      <c r="CD143" s="226" t="str">
        <f>$B143</f>
        <v>Mangrove Protection</v>
      </c>
      <c r="CE143" s="313"/>
      <c r="CF143" s="315"/>
      <c r="CG143" s="313"/>
      <c r="CH143" s="313"/>
      <c r="CI143" s="315"/>
      <c r="CJ143" s="176">
        <f t="shared" si="139"/>
        <v>0</v>
      </c>
      <c r="CK143" s="226" t="str">
        <f>$B143</f>
        <v>Mangrove Protection</v>
      </c>
      <c r="CL143" s="313"/>
      <c r="CM143" s="315"/>
      <c r="CN143" s="313"/>
      <c r="CO143" s="313"/>
      <c r="CP143" s="315"/>
      <c r="CQ143" s="226" t="str">
        <f>$B143</f>
        <v>Mangrove Protection</v>
      </c>
      <c r="CR143" s="313"/>
      <c r="CS143" s="315"/>
      <c r="CT143" s="313"/>
      <c r="CU143" s="313"/>
      <c r="CV143" s="315"/>
      <c r="CW143" s="226" t="str">
        <f>$B143</f>
        <v>Mangrove Protection</v>
      </c>
      <c r="CX143" s="313"/>
      <c r="CY143" s="315"/>
      <c r="CZ143" s="313"/>
      <c r="DA143" s="313"/>
      <c r="DB143" s="315"/>
      <c r="DC143" s="226" t="str">
        <f>$B143</f>
        <v>Mangrove Protection</v>
      </c>
      <c r="DD143" s="313"/>
      <c r="DE143" s="315"/>
      <c r="DF143" s="313"/>
      <c r="DG143" s="313"/>
      <c r="DH143" s="315"/>
      <c r="DI143" s="226" t="str">
        <f>$B143</f>
        <v>Mangrove Protection</v>
      </c>
      <c r="DJ143" s="313"/>
      <c r="DK143" s="315"/>
      <c r="DL143" s="313"/>
      <c r="DM143" s="313"/>
      <c r="DN143" s="315"/>
      <c r="DO143" s="226" t="str">
        <f>$B143</f>
        <v>Mangrove Protection</v>
      </c>
      <c r="DP143" s="313"/>
      <c r="DQ143" s="315"/>
      <c r="DR143" s="313"/>
      <c r="DS143" s="313"/>
      <c r="DT143" s="315"/>
      <c r="DU143" s="226" t="str">
        <f>$B143</f>
        <v>Mangrove Protection</v>
      </c>
      <c r="DV143" s="313"/>
      <c r="DW143" s="315"/>
      <c r="DX143" s="313"/>
      <c r="DY143" s="313"/>
      <c r="DZ143" s="315"/>
      <c r="EA143" s="176">
        <f t="shared" si="140"/>
        <v>0</v>
      </c>
      <c r="EB143" s="226" t="str">
        <f>$B143</f>
        <v>Mangrove Protection</v>
      </c>
      <c r="EC143" s="313"/>
      <c r="ED143" s="315"/>
      <c r="EE143" s="313"/>
      <c r="EF143" s="313"/>
      <c r="EG143" s="315"/>
      <c r="EH143" s="226" t="str">
        <f>$B143</f>
        <v>Mangrove Protection</v>
      </c>
      <c r="EI143" s="313"/>
      <c r="EJ143" s="315"/>
      <c r="EK143" s="313"/>
      <c r="EL143" s="313"/>
      <c r="EM143" s="315"/>
      <c r="EN143" s="226" t="str">
        <f>$B143</f>
        <v>Mangrove Protection</v>
      </c>
      <c r="EO143" s="313"/>
      <c r="EP143" s="315"/>
      <c r="EQ143" s="313"/>
      <c r="ER143" s="313"/>
      <c r="ES143" s="315"/>
      <c r="ET143" s="226" t="str">
        <f>$B143</f>
        <v>Mangrove Protection</v>
      </c>
      <c r="EU143" s="313"/>
      <c r="EV143" s="315"/>
      <c r="EW143" s="313"/>
      <c r="EX143" s="313"/>
      <c r="EY143" s="315"/>
      <c r="EZ143" s="226" t="str">
        <f>$B143</f>
        <v>Mangrove Protection</v>
      </c>
      <c r="FA143" s="313"/>
      <c r="FB143" s="315"/>
      <c r="FC143" s="313"/>
      <c r="FD143" s="313"/>
      <c r="FE143" s="315"/>
      <c r="FF143" s="226" t="str">
        <f>$B143</f>
        <v>Mangrove Protection</v>
      </c>
      <c r="FG143" s="313"/>
      <c r="FH143" s="315"/>
      <c r="FI143" s="313"/>
      <c r="FJ143" s="313"/>
      <c r="FK143" s="315"/>
      <c r="FL143" s="226" t="str">
        <f>$B143</f>
        <v>Mangrove Protection</v>
      </c>
      <c r="FM143" s="313"/>
      <c r="FN143" s="315"/>
      <c r="FO143" s="313"/>
      <c r="FP143" s="313"/>
      <c r="FQ143" s="315"/>
      <c r="FR143" s="176">
        <f t="shared" si="141"/>
        <v>0</v>
      </c>
      <c r="FS143" s="32"/>
      <c r="FT143" s="34"/>
      <c r="FU143" s="34"/>
      <c r="FV143" s="38"/>
      <c r="FW143" s="37"/>
    </row>
    <row r="144" spans="1:179" ht="12.6" customHeight="1">
      <c r="A144" s="809"/>
      <c r="B144" s="222" t="s">
        <v>79</v>
      </c>
      <c r="C144" s="229" t="str">
        <f t="shared" si="138"/>
        <v>IP Forest Management</v>
      </c>
      <c r="D144" s="313">
        <f>'Discrete Solution'!D144</f>
        <v>0.28506196803751721</v>
      </c>
      <c r="E144" s="54">
        <f>'Discrete Solution'!E144</f>
        <v>3.0554635002351236</v>
      </c>
      <c r="F144" s="313">
        <f>'Discrete Solution'!F144</f>
        <v>0.26558441917030323</v>
      </c>
      <c r="G144" s="55">
        <f>'Discrete Solution'!G144</f>
        <v>0.55064638720782044</v>
      </c>
      <c r="H144" s="56">
        <f>'Discrete Solution'!H144</f>
        <v>2.846691561812297</v>
      </c>
      <c r="I144" s="226" t="str">
        <f t="shared" ref="I144:I170" si="143">$B144</f>
        <v>IP Forest Management</v>
      </c>
      <c r="J144" s="313">
        <f>'Discrete Solution'!J144</f>
        <v>0.28506196803751721</v>
      </c>
      <c r="K144" s="54">
        <f>'Discrete Solution'!K144</f>
        <v>2.0127413136520182</v>
      </c>
      <c r="L144" s="313">
        <f>'Discrete Solution'!L144</f>
        <v>0.26558441917030323</v>
      </c>
      <c r="M144" s="55">
        <f>'Discrete Solution'!M144</f>
        <v>0.55064638720782044</v>
      </c>
      <c r="N144" s="56">
        <f>'Discrete Solution'!N144</f>
        <v>1.8752158922020474</v>
      </c>
      <c r="O144" s="226" t="str">
        <f t="shared" ref="O144:O170" si="144">$B144</f>
        <v>IP Forest Management</v>
      </c>
      <c r="P144" s="313">
        <f>'Discrete Solution'!P144</f>
        <v>0.28506196803751721</v>
      </c>
      <c r="Q144" s="54">
        <f>'Discrete Solution'!Q144</f>
        <v>6.1192949945419883</v>
      </c>
      <c r="R144" s="313">
        <f>'Discrete Solution'!R144</f>
        <v>0.26558441917030323</v>
      </c>
      <c r="S144" s="55">
        <f>'Discrete Solution'!S144</f>
        <v>0.55064638720782044</v>
      </c>
      <c r="T144" s="56">
        <f>'Discrete Solution'!T144</f>
        <v>5.7011793542493381</v>
      </c>
      <c r="U144" s="226" t="str">
        <f t="shared" ref="U144:U170" si="145">$B144</f>
        <v>IP Forest Management</v>
      </c>
      <c r="V144" s="313"/>
      <c r="W144" s="315"/>
      <c r="X144" s="313"/>
      <c r="Y144" s="313"/>
      <c r="Z144" s="315"/>
      <c r="AA144" s="226" t="str">
        <f t="shared" ref="AA144:AA170" si="146">$B144</f>
        <v>IP Forest Management</v>
      </c>
      <c r="AB144" s="313"/>
      <c r="AC144" s="315"/>
      <c r="AD144" s="313"/>
      <c r="AE144" s="313"/>
      <c r="AF144" s="315"/>
      <c r="AG144" s="226" t="str">
        <f t="shared" ref="AG144:AG170" si="147">$B144</f>
        <v>IP Forest Management</v>
      </c>
      <c r="AH144" s="313"/>
      <c r="AI144" s="315"/>
      <c r="AJ144" s="313"/>
      <c r="AK144" s="313"/>
      <c r="AL144" s="315"/>
      <c r="AM144" s="226" t="str">
        <f t="shared" ref="AM144:AM170" si="148">$B144</f>
        <v>IP Forest Management</v>
      </c>
      <c r="AN144" s="313"/>
      <c r="AO144" s="315"/>
      <c r="AP144" s="313"/>
      <c r="AQ144" s="313"/>
      <c r="AR144" s="315"/>
      <c r="AS144" s="176">
        <f t="shared" si="142"/>
        <v>21.610586616692814</v>
      </c>
      <c r="AT144" s="226" t="str">
        <f t="shared" ref="AT144:AT170" si="149">$B144</f>
        <v>IP Forest Management</v>
      </c>
      <c r="AU144" s="313"/>
      <c r="AV144" s="315"/>
      <c r="AW144" s="313"/>
      <c r="AX144" s="313"/>
      <c r="AY144" s="315"/>
      <c r="AZ144" s="226" t="str">
        <f t="shared" ref="AZ144:AZ170" si="150">$B144</f>
        <v>IP Forest Management</v>
      </c>
      <c r="BA144" s="313"/>
      <c r="BB144" s="315"/>
      <c r="BC144" s="313"/>
      <c r="BD144" s="313"/>
      <c r="BE144" s="315"/>
      <c r="BF144" s="226" t="str">
        <f t="shared" ref="BF144:BF170" si="151">$B144</f>
        <v>IP Forest Management</v>
      </c>
      <c r="BG144" s="313"/>
      <c r="BH144" s="315"/>
      <c r="BI144" s="313"/>
      <c r="BJ144" s="313"/>
      <c r="BK144" s="315"/>
      <c r="BL144" s="226" t="str">
        <f t="shared" ref="BL144:BL170" si="152">$B144</f>
        <v>IP Forest Management</v>
      </c>
      <c r="BM144" s="313"/>
      <c r="BN144" s="315"/>
      <c r="BO144" s="313"/>
      <c r="BP144" s="313"/>
      <c r="BQ144" s="315"/>
      <c r="BR144" s="226" t="str">
        <f t="shared" ref="BR144:BR170" si="153">$B144</f>
        <v>IP Forest Management</v>
      </c>
      <c r="BS144" s="313"/>
      <c r="BT144" s="315"/>
      <c r="BU144" s="313"/>
      <c r="BV144" s="313"/>
      <c r="BW144" s="315"/>
      <c r="BX144" s="226" t="str">
        <f t="shared" ref="BX144:BX170" si="154">$B144</f>
        <v>IP Forest Management</v>
      </c>
      <c r="BY144" s="313"/>
      <c r="BZ144" s="315"/>
      <c r="CA144" s="313"/>
      <c r="CB144" s="313"/>
      <c r="CC144" s="315"/>
      <c r="CD144" s="226" t="str">
        <f t="shared" ref="CD144:CD170" si="155">$B144</f>
        <v>IP Forest Management</v>
      </c>
      <c r="CE144" s="313"/>
      <c r="CF144" s="315"/>
      <c r="CG144" s="313"/>
      <c r="CH144" s="313"/>
      <c r="CI144" s="315"/>
      <c r="CJ144" s="176">
        <f t="shared" si="139"/>
        <v>0</v>
      </c>
      <c r="CK144" s="226" t="str">
        <f t="shared" ref="CK144:CK170" si="156">$B144</f>
        <v>IP Forest Management</v>
      </c>
      <c r="CL144" s="313"/>
      <c r="CM144" s="315"/>
      <c r="CN144" s="313"/>
      <c r="CO144" s="313"/>
      <c r="CP144" s="315"/>
      <c r="CQ144" s="226" t="str">
        <f t="shared" ref="CQ144:CQ170" si="157">$B144</f>
        <v>IP Forest Management</v>
      </c>
      <c r="CR144" s="313"/>
      <c r="CS144" s="315"/>
      <c r="CT144" s="313"/>
      <c r="CU144" s="313"/>
      <c r="CV144" s="315"/>
      <c r="CW144" s="226" t="str">
        <f t="shared" ref="CW144:CW170" si="158">$B144</f>
        <v>IP Forest Management</v>
      </c>
      <c r="CX144" s="313"/>
      <c r="CY144" s="315"/>
      <c r="CZ144" s="313"/>
      <c r="DA144" s="313"/>
      <c r="DB144" s="315"/>
      <c r="DC144" s="226" t="str">
        <f t="shared" ref="DC144:DC170" si="159">$B144</f>
        <v>IP Forest Management</v>
      </c>
      <c r="DD144" s="313"/>
      <c r="DE144" s="315"/>
      <c r="DF144" s="313"/>
      <c r="DG144" s="313"/>
      <c r="DH144" s="315"/>
      <c r="DI144" s="226" t="str">
        <f t="shared" ref="DI144:DI170" si="160">$B144</f>
        <v>IP Forest Management</v>
      </c>
      <c r="DJ144" s="313"/>
      <c r="DK144" s="315"/>
      <c r="DL144" s="313"/>
      <c r="DM144" s="313"/>
      <c r="DN144" s="315"/>
      <c r="DO144" s="226" t="str">
        <f t="shared" ref="DO144:DO170" si="161">$B144</f>
        <v>IP Forest Management</v>
      </c>
      <c r="DP144" s="313"/>
      <c r="DQ144" s="315"/>
      <c r="DR144" s="313"/>
      <c r="DS144" s="313"/>
      <c r="DT144" s="315"/>
      <c r="DU144" s="226" t="str">
        <f t="shared" ref="DU144:DU170" si="162">$B144</f>
        <v>IP Forest Management</v>
      </c>
      <c r="DV144" s="313"/>
      <c r="DW144" s="315"/>
      <c r="DX144" s="313"/>
      <c r="DY144" s="313"/>
      <c r="DZ144" s="315"/>
      <c r="EA144" s="176">
        <f t="shared" si="140"/>
        <v>0</v>
      </c>
      <c r="EB144" s="226" t="str">
        <f t="shared" ref="EB144:EB170" si="163">$B144</f>
        <v>IP Forest Management</v>
      </c>
      <c r="EC144" s="313"/>
      <c r="ED144" s="315"/>
      <c r="EE144" s="313"/>
      <c r="EF144" s="313"/>
      <c r="EG144" s="315"/>
      <c r="EH144" s="226" t="str">
        <f t="shared" ref="EH144:EH170" si="164">$B144</f>
        <v>IP Forest Management</v>
      </c>
      <c r="EI144" s="313"/>
      <c r="EJ144" s="315"/>
      <c r="EK144" s="313"/>
      <c r="EL144" s="313"/>
      <c r="EM144" s="315"/>
      <c r="EN144" s="226" t="str">
        <f t="shared" ref="EN144:EN170" si="165">$B144</f>
        <v>IP Forest Management</v>
      </c>
      <c r="EO144" s="313"/>
      <c r="EP144" s="315"/>
      <c r="EQ144" s="313"/>
      <c r="ER144" s="313"/>
      <c r="ES144" s="315"/>
      <c r="ET144" s="226" t="str">
        <f t="shared" ref="ET144:ET170" si="166">$B144</f>
        <v>IP Forest Management</v>
      </c>
      <c r="EU144" s="313"/>
      <c r="EV144" s="315"/>
      <c r="EW144" s="313"/>
      <c r="EX144" s="313"/>
      <c r="EY144" s="315"/>
      <c r="EZ144" s="226" t="str">
        <f t="shared" ref="EZ144:EZ170" si="167">$B144</f>
        <v>IP Forest Management</v>
      </c>
      <c r="FA144" s="313"/>
      <c r="FB144" s="315"/>
      <c r="FC144" s="313"/>
      <c r="FD144" s="313"/>
      <c r="FE144" s="315"/>
      <c r="FF144" s="226" t="str">
        <f t="shared" ref="FF144:FF170" si="168">$B144</f>
        <v>IP Forest Management</v>
      </c>
      <c r="FG144" s="313"/>
      <c r="FH144" s="315"/>
      <c r="FI144" s="313"/>
      <c r="FJ144" s="313"/>
      <c r="FK144" s="315"/>
      <c r="FL144" s="226" t="str">
        <f t="shared" ref="FL144:FL170" si="169">$B144</f>
        <v>IP Forest Management</v>
      </c>
      <c r="FM144" s="313"/>
      <c r="FN144" s="315"/>
      <c r="FO144" s="313"/>
      <c r="FP144" s="313"/>
      <c r="FQ144" s="315"/>
      <c r="FR144" s="176">
        <f t="shared" si="141"/>
        <v>0</v>
      </c>
      <c r="FS144" s="32"/>
      <c r="FT144" s="34"/>
      <c r="FU144" s="34"/>
      <c r="FV144" s="38"/>
      <c r="FW144" s="37"/>
    </row>
    <row r="145" spans="1:179" ht="12.6" customHeight="1">
      <c r="A145" s="809" t="s">
        <v>679</v>
      </c>
      <c r="B145" s="222" t="s">
        <v>80</v>
      </c>
      <c r="C145" s="233" t="str">
        <f t="shared" si="138"/>
        <v>Forest Protection</v>
      </c>
      <c r="D145" s="313">
        <f>'Discrete Solution'!D145</f>
        <v>0.32239152753979694</v>
      </c>
      <c r="E145" s="54">
        <f>'Discrete Solution'!E145</f>
        <v>3.4555838927389022</v>
      </c>
      <c r="F145" s="313">
        <v>0</v>
      </c>
      <c r="G145" s="55">
        <f>'Discrete Solution'!G145</f>
        <v>0.41279133242573479</v>
      </c>
      <c r="H145" s="56">
        <f>'Discrete Solution'!H145</f>
        <v>0.96895880625158426</v>
      </c>
      <c r="I145" s="226" t="str">
        <f t="shared" si="143"/>
        <v>Forest Protection</v>
      </c>
      <c r="J145" s="313">
        <f>'Discrete Solution'!J145</f>
        <v>0.32239152753979694</v>
      </c>
      <c r="K145" s="54">
        <f>'Discrete Solution'!K145</f>
        <v>2.2763146943731569</v>
      </c>
      <c r="L145" s="313">
        <v>0</v>
      </c>
      <c r="M145" s="55">
        <f>'Discrete Solution'!M145</f>
        <v>0.41279133242573479</v>
      </c>
      <c r="N145" s="56">
        <f>'Discrete Solution'!N145</f>
        <v>0.63828725835521471</v>
      </c>
      <c r="O145" s="226" t="str">
        <f t="shared" si="144"/>
        <v>Forest Protection</v>
      </c>
      <c r="P145" s="313">
        <f>'Discrete Solution'!P145</f>
        <v>0.32239152753979694</v>
      </c>
      <c r="Q145" s="54">
        <f>'Discrete Solution'!Q145</f>
        <v>6.9206315887687344</v>
      </c>
      <c r="R145" s="313">
        <v>0</v>
      </c>
      <c r="S145" s="55">
        <f>'Discrete Solution'!S145</f>
        <v>0.41279133242573479</v>
      </c>
      <c r="T145" s="56">
        <f>'Discrete Solution'!T145</f>
        <v>1.940571298775595</v>
      </c>
      <c r="U145" s="226" t="str">
        <f t="shared" si="145"/>
        <v>Forest Protection</v>
      </c>
      <c r="V145" s="313"/>
      <c r="W145" s="315"/>
      <c r="X145" s="313"/>
      <c r="Y145" s="313"/>
      <c r="Z145" s="315"/>
      <c r="AA145" s="226" t="str">
        <f t="shared" si="146"/>
        <v>Forest Protection</v>
      </c>
      <c r="AB145" s="313"/>
      <c r="AC145" s="315"/>
      <c r="AD145" s="313"/>
      <c r="AE145" s="313"/>
      <c r="AF145" s="315"/>
      <c r="AG145" s="226" t="str">
        <f t="shared" si="147"/>
        <v>Forest Protection</v>
      </c>
      <c r="AH145" s="313"/>
      <c r="AI145" s="315"/>
      <c r="AJ145" s="313"/>
      <c r="AK145" s="313"/>
      <c r="AL145" s="315"/>
      <c r="AM145" s="226" t="str">
        <f t="shared" si="148"/>
        <v>Forest Protection</v>
      </c>
      <c r="AN145" s="313"/>
      <c r="AO145" s="315"/>
      <c r="AP145" s="313"/>
      <c r="AQ145" s="313"/>
      <c r="AR145" s="315"/>
      <c r="AS145" s="176">
        <f t="shared" si="142"/>
        <v>16.200347539263188</v>
      </c>
      <c r="AT145" s="226" t="str">
        <f t="shared" si="149"/>
        <v>Forest Protection</v>
      </c>
      <c r="AU145" s="313"/>
      <c r="AV145" s="315"/>
      <c r="AW145" s="313"/>
      <c r="AX145" s="313"/>
      <c r="AY145" s="315"/>
      <c r="AZ145" s="226" t="str">
        <f t="shared" si="150"/>
        <v>Forest Protection</v>
      </c>
      <c r="BA145" s="313"/>
      <c r="BB145" s="315"/>
      <c r="BC145" s="313"/>
      <c r="BD145" s="313"/>
      <c r="BE145" s="315"/>
      <c r="BF145" s="226" t="str">
        <f t="shared" si="151"/>
        <v>Forest Protection</v>
      </c>
      <c r="BG145" s="313"/>
      <c r="BH145" s="315"/>
      <c r="BI145" s="313"/>
      <c r="BJ145" s="313"/>
      <c r="BK145" s="315"/>
      <c r="BL145" s="226" t="str">
        <f t="shared" si="152"/>
        <v>Forest Protection</v>
      </c>
      <c r="BM145" s="313"/>
      <c r="BN145" s="315"/>
      <c r="BO145" s="313"/>
      <c r="BP145" s="313"/>
      <c r="BQ145" s="315"/>
      <c r="BR145" s="226" t="str">
        <f t="shared" si="153"/>
        <v>Forest Protection</v>
      </c>
      <c r="BS145" s="313"/>
      <c r="BT145" s="315"/>
      <c r="BU145" s="313"/>
      <c r="BV145" s="313"/>
      <c r="BW145" s="315"/>
      <c r="BX145" s="226" t="str">
        <f t="shared" si="154"/>
        <v>Forest Protection</v>
      </c>
      <c r="BY145" s="313"/>
      <c r="BZ145" s="315"/>
      <c r="CA145" s="313"/>
      <c r="CB145" s="313"/>
      <c r="CC145" s="315"/>
      <c r="CD145" s="226" t="str">
        <f t="shared" si="155"/>
        <v>Forest Protection</v>
      </c>
      <c r="CE145" s="313"/>
      <c r="CF145" s="315"/>
      <c r="CG145" s="313"/>
      <c r="CH145" s="313"/>
      <c r="CI145" s="315"/>
      <c r="CJ145" s="176">
        <f t="shared" si="139"/>
        <v>0</v>
      </c>
      <c r="CK145" s="226" t="str">
        <f t="shared" si="156"/>
        <v>Forest Protection</v>
      </c>
      <c r="CL145" s="313"/>
      <c r="CM145" s="315"/>
      <c r="CN145" s="313"/>
      <c r="CO145" s="313"/>
      <c r="CP145" s="315"/>
      <c r="CQ145" s="226" t="str">
        <f t="shared" si="157"/>
        <v>Forest Protection</v>
      </c>
      <c r="CR145" s="313"/>
      <c r="CS145" s="315"/>
      <c r="CT145" s="313"/>
      <c r="CU145" s="313"/>
      <c r="CV145" s="315"/>
      <c r="CW145" s="226" t="str">
        <f t="shared" si="158"/>
        <v>Forest Protection</v>
      </c>
      <c r="CX145" s="313"/>
      <c r="CY145" s="315"/>
      <c r="CZ145" s="313"/>
      <c r="DA145" s="313"/>
      <c r="DB145" s="315"/>
      <c r="DC145" s="226" t="str">
        <f t="shared" si="159"/>
        <v>Forest Protection</v>
      </c>
      <c r="DD145" s="313"/>
      <c r="DE145" s="315"/>
      <c r="DF145" s="313"/>
      <c r="DG145" s="313"/>
      <c r="DH145" s="315"/>
      <c r="DI145" s="226" t="str">
        <f t="shared" si="160"/>
        <v>Forest Protection</v>
      </c>
      <c r="DJ145" s="313"/>
      <c r="DK145" s="315"/>
      <c r="DL145" s="313"/>
      <c r="DM145" s="313"/>
      <c r="DN145" s="315"/>
      <c r="DO145" s="226" t="str">
        <f t="shared" si="161"/>
        <v>Forest Protection</v>
      </c>
      <c r="DP145" s="313"/>
      <c r="DQ145" s="315"/>
      <c r="DR145" s="313"/>
      <c r="DS145" s="313"/>
      <c r="DT145" s="315"/>
      <c r="DU145" s="226" t="str">
        <f t="shared" si="162"/>
        <v>Forest Protection</v>
      </c>
      <c r="DV145" s="313"/>
      <c r="DW145" s="315"/>
      <c r="DX145" s="313"/>
      <c r="DY145" s="313"/>
      <c r="DZ145" s="315"/>
      <c r="EA145" s="176">
        <f t="shared" si="140"/>
        <v>0</v>
      </c>
      <c r="EB145" s="226" t="str">
        <f t="shared" si="163"/>
        <v>Forest Protection</v>
      </c>
      <c r="EC145" s="313"/>
      <c r="ED145" s="315"/>
      <c r="EE145" s="313"/>
      <c r="EF145" s="313"/>
      <c r="EG145" s="315"/>
      <c r="EH145" s="226" t="str">
        <f t="shared" si="164"/>
        <v>Forest Protection</v>
      </c>
      <c r="EI145" s="313"/>
      <c r="EJ145" s="315"/>
      <c r="EK145" s="313"/>
      <c r="EL145" s="313"/>
      <c r="EM145" s="315"/>
      <c r="EN145" s="226" t="str">
        <f t="shared" si="165"/>
        <v>Forest Protection</v>
      </c>
      <c r="EO145" s="313"/>
      <c r="EP145" s="315"/>
      <c r="EQ145" s="313"/>
      <c r="ER145" s="313"/>
      <c r="ES145" s="315"/>
      <c r="ET145" s="226" t="str">
        <f t="shared" si="166"/>
        <v>Forest Protection</v>
      </c>
      <c r="EU145" s="313"/>
      <c r="EV145" s="315"/>
      <c r="EW145" s="313"/>
      <c r="EX145" s="313"/>
      <c r="EY145" s="315"/>
      <c r="EZ145" s="226" t="str">
        <f t="shared" si="167"/>
        <v>Forest Protection</v>
      </c>
      <c r="FA145" s="313"/>
      <c r="FB145" s="315"/>
      <c r="FC145" s="313"/>
      <c r="FD145" s="313"/>
      <c r="FE145" s="315"/>
      <c r="FF145" s="226" t="str">
        <f t="shared" si="168"/>
        <v>Forest Protection</v>
      </c>
      <c r="FG145" s="313"/>
      <c r="FH145" s="315"/>
      <c r="FI145" s="313"/>
      <c r="FJ145" s="313"/>
      <c r="FK145" s="315"/>
      <c r="FL145" s="226" t="str">
        <f t="shared" si="169"/>
        <v>Forest Protection</v>
      </c>
      <c r="FM145" s="313"/>
      <c r="FN145" s="315"/>
      <c r="FO145" s="313"/>
      <c r="FP145" s="313"/>
      <c r="FQ145" s="315"/>
      <c r="FR145" s="176">
        <f t="shared" si="141"/>
        <v>0</v>
      </c>
      <c r="FS145" s="32"/>
      <c r="FT145" s="34"/>
      <c r="FU145" s="34"/>
      <c r="FV145" s="35"/>
      <c r="FW145" s="36"/>
    </row>
    <row r="146" spans="1:179" ht="12.6" customHeight="1">
      <c r="A146" s="809"/>
      <c r="B146" s="195" t="s">
        <v>548</v>
      </c>
      <c r="C146" s="226" t="str">
        <f t="shared" si="138"/>
        <v>Sustainable Forest Management</v>
      </c>
      <c r="D146" s="313"/>
      <c r="E146" s="54"/>
      <c r="F146" s="313"/>
      <c r="G146" s="55"/>
      <c r="H146" s="56"/>
      <c r="I146" s="226" t="str">
        <f t="shared" si="143"/>
        <v>Sustainable Forest Management</v>
      </c>
      <c r="J146" s="313"/>
      <c r="K146" s="54"/>
      <c r="L146" s="313"/>
      <c r="M146" s="55"/>
      <c r="N146" s="56"/>
      <c r="O146" s="226" t="str">
        <f t="shared" si="144"/>
        <v>Sustainable Forest Management</v>
      </c>
      <c r="P146" s="313"/>
      <c r="Q146" s="54"/>
      <c r="R146" s="313"/>
      <c r="S146" s="55"/>
      <c r="T146" s="56"/>
      <c r="U146" s="226" t="str">
        <f t="shared" si="145"/>
        <v>Sustainable Forest Management</v>
      </c>
      <c r="V146" s="313"/>
      <c r="W146" s="315"/>
      <c r="X146" s="313"/>
      <c r="Y146" s="313"/>
      <c r="Z146" s="315"/>
      <c r="AA146" s="226" t="str">
        <f t="shared" si="146"/>
        <v>Sustainable Forest Management</v>
      </c>
      <c r="AB146" s="313"/>
      <c r="AC146" s="315"/>
      <c r="AD146" s="313"/>
      <c r="AE146" s="313"/>
      <c r="AF146" s="315"/>
      <c r="AG146" s="226" t="str">
        <f t="shared" si="147"/>
        <v>Sustainable Forest Management</v>
      </c>
      <c r="AH146" s="313"/>
      <c r="AI146" s="315"/>
      <c r="AJ146" s="313"/>
      <c r="AK146" s="313"/>
      <c r="AL146" s="315"/>
      <c r="AM146" s="226" t="str">
        <f t="shared" si="148"/>
        <v>Sustainable Forest Management</v>
      </c>
      <c r="AN146" s="313"/>
      <c r="AO146" s="315"/>
      <c r="AP146" s="313"/>
      <c r="AQ146" s="313"/>
      <c r="AR146" s="315"/>
      <c r="AS146" s="176">
        <f t="shared" si="142"/>
        <v>0</v>
      </c>
      <c r="AT146" s="226" t="str">
        <f t="shared" si="149"/>
        <v>Sustainable Forest Management</v>
      </c>
      <c r="AU146" s="313"/>
      <c r="AV146" s="315"/>
      <c r="AW146" s="313"/>
      <c r="AX146" s="313"/>
      <c r="AY146" s="315"/>
      <c r="AZ146" s="226" t="str">
        <f t="shared" si="150"/>
        <v>Sustainable Forest Management</v>
      </c>
      <c r="BA146" s="313"/>
      <c r="BB146" s="315"/>
      <c r="BC146" s="313"/>
      <c r="BD146" s="313"/>
      <c r="BE146" s="315"/>
      <c r="BF146" s="226" t="str">
        <f t="shared" si="151"/>
        <v>Sustainable Forest Management</v>
      </c>
      <c r="BG146" s="313"/>
      <c r="BH146" s="315"/>
      <c r="BI146" s="313"/>
      <c r="BJ146" s="313"/>
      <c r="BK146" s="315"/>
      <c r="BL146" s="226" t="str">
        <f t="shared" si="152"/>
        <v>Sustainable Forest Management</v>
      </c>
      <c r="BM146" s="313"/>
      <c r="BN146" s="315"/>
      <c r="BO146" s="313"/>
      <c r="BP146" s="313"/>
      <c r="BQ146" s="315"/>
      <c r="BR146" s="226" t="str">
        <f t="shared" si="153"/>
        <v>Sustainable Forest Management</v>
      </c>
      <c r="BS146" s="313"/>
      <c r="BT146" s="315"/>
      <c r="BU146" s="313"/>
      <c r="BV146" s="313"/>
      <c r="BW146" s="315"/>
      <c r="BX146" s="226" t="str">
        <f t="shared" si="154"/>
        <v>Sustainable Forest Management</v>
      </c>
      <c r="BY146" s="313"/>
      <c r="BZ146" s="315"/>
      <c r="CA146" s="313"/>
      <c r="CB146" s="313"/>
      <c r="CC146" s="315"/>
      <c r="CD146" s="226" t="str">
        <f t="shared" si="155"/>
        <v>Sustainable Forest Management</v>
      </c>
      <c r="CE146" s="313"/>
      <c r="CF146" s="315"/>
      <c r="CG146" s="313"/>
      <c r="CH146" s="313"/>
      <c r="CI146" s="315"/>
      <c r="CJ146" s="176">
        <f t="shared" si="139"/>
        <v>0</v>
      </c>
      <c r="CK146" s="226" t="str">
        <f t="shared" si="156"/>
        <v>Sustainable Forest Management</v>
      </c>
      <c r="CL146" s="313"/>
      <c r="CM146" s="315"/>
      <c r="CN146" s="313"/>
      <c r="CO146" s="313"/>
      <c r="CP146" s="315"/>
      <c r="CQ146" s="226" t="str">
        <f t="shared" si="157"/>
        <v>Sustainable Forest Management</v>
      </c>
      <c r="CR146" s="313"/>
      <c r="CS146" s="315"/>
      <c r="CT146" s="313"/>
      <c r="CU146" s="313"/>
      <c r="CV146" s="315"/>
      <c r="CW146" s="226" t="str">
        <f t="shared" si="158"/>
        <v>Sustainable Forest Management</v>
      </c>
      <c r="CX146" s="313"/>
      <c r="CY146" s="315"/>
      <c r="CZ146" s="313"/>
      <c r="DA146" s="313"/>
      <c r="DB146" s="315"/>
      <c r="DC146" s="226" t="str">
        <f t="shared" si="159"/>
        <v>Sustainable Forest Management</v>
      </c>
      <c r="DD146" s="313"/>
      <c r="DE146" s="315"/>
      <c r="DF146" s="313"/>
      <c r="DG146" s="313"/>
      <c r="DH146" s="315"/>
      <c r="DI146" s="226" t="str">
        <f t="shared" si="160"/>
        <v>Sustainable Forest Management</v>
      </c>
      <c r="DJ146" s="313"/>
      <c r="DK146" s="315"/>
      <c r="DL146" s="313"/>
      <c r="DM146" s="313"/>
      <c r="DN146" s="315"/>
      <c r="DO146" s="226" t="str">
        <f t="shared" si="161"/>
        <v>Sustainable Forest Management</v>
      </c>
      <c r="DP146" s="313"/>
      <c r="DQ146" s="315"/>
      <c r="DR146" s="313"/>
      <c r="DS146" s="313"/>
      <c r="DT146" s="315"/>
      <c r="DU146" s="226" t="str">
        <f t="shared" si="162"/>
        <v>Sustainable Forest Management</v>
      </c>
      <c r="DV146" s="313"/>
      <c r="DW146" s="315"/>
      <c r="DX146" s="313"/>
      <c r="DY146" s="313"/>
      <c r="DZ146" s="315"/>
      <c r="EA146" s="176">
        <f t="shared" si="140"/>
        <v>0</v>
      </c>
      <c r="EB146" s="226" t="str">
        <f t="shared" si="163"/>
        <v>Sustainable Forest Management</v>
      </c>
      <c r="EC146" s="313"/>
      <c r="ED146" s="315"/>
      <c r="EE146" s="313"/>
      <c r="EF146" s="313"/>
      <c r="EG146" s="315"/>
      <c r="EH146" s="226" t="str">
        <f t="shared" si="164"/>
        <v>Sustainable Forest Management</v>
      </c>
      <c r="EI146" s="313"/>
      <c r="EJ146" s="315"/>
      <c r="EK146" s="313"/>
      <c r="EL146" s="313"/>
      <c r="EM146" s="315"/>
      <c r="EN146" s="226" t="str">
        <f t="shared" si="165"/>
        <v>Sustainable Forest Management</v>
      </c>
      <c r="EO146" s="313"/>
      <c r="EP146" s="315"/>
      <c r="EQ146" s="313"/>
      <c r="ER146" s="313"/>
      <c r="ES146" s="315"/>
      <c r="ET146" s="226" t="str">
        <f t="shared" si="166"/>
        <v>Sustainable Forest Management</v>
      </c>
      <c r="EU146" s="313"/>
      <c r="EV146" s="315"/>
      <c r="EW146" s="313"/>
      <c r="EX146" s="313"/>
      <c r="EY146" s="315"/>
      <c r="EZ146" s="226" t="str">
        <f t="shared" si="167"/>
        <v>Sustainable Forest Management</v>
      </c>
      <c r="FA146" s="313"/>
      <c r="FB146" s="315"/>
      <c r="FC146" s="313"/>
      <c r="FD146" s="313"/>
      <c r="FE146" s="315"/>
      <c r="FF146" s="226" t="str">
        <f t="shared" si="168"/>
        <v>Sustainable Forest Management</v>
      </c>
      <c r="FG146" s="313"/>
      <c r="FH146" s="315"/>
      <c r="FI146" s="313"/>
      <c r="FJ146" s="313"/>
      <c r="FK146" s="315"/>
      <c r="FL146" s="226" t="str">
        <f t="shared" si="169"/>
        <v>Sustainable Forest Management</v>
      </c>
      <c r="FM146" s="313"/>
      <c r="FN146" s="315"/>
      <c r="FO146" s="313"/>
      <c r="FP146" s="313"/>
      <c r="FQ146" s="315"/>
      <c r="FR146" s="176">
        <f t="shared" si="141"/>
        <v>0</v>
      </c>
      <c r="FS146" s="34"/>
      <c r="FT146" s="34"/>
      <c r="FU146" s="34"/>
      <c r="FV146" s="33"/>
      <c r="FW146" s="37"/>
    </row>
    <row r="147" spans="1:179" ht="12.6" customHeight="1">
      <c r="A147" s="324"/>
      <c r="B147" s="195" t="s">
        <v>544</v>
      </c>
      <c r="C147" s="226" t="str">
        <f t="shared" si="138"/>
        <v>Peatland Restoration</v>
      </c>
      <c r="D147" s="313"/>
      <c r="E147" s="54"/>
      <c r="F147" s="313"/>
      <c r="G147" s="55"/>
      <c r="H147" s="56"/>
      <c r="I147" s="226" t="str">
        <f t="shared" si="143"/>
        <v>Peatland Restoration</v>
      </c>
      <c r="J147" s="313"/>
      <c r="K147" s="54"/>
      <c r="L147" s="313"/>
      <c r="M147" s="55"/>
      <c r="N147" s="56"/>
      <c r="O147" s="226" t="str">
        <f t="shared" si="144"/>
        <v>Peatland Restoration</v>
      </c>
      <c r="P147" s="313"/>
      <c r="Q147" s="54"/>
      <c r="R147" s="313"/>
      <c r="S147" s="55"/>
      <c r="T147" s="56"/>
      <c r="U147" s="226" t="str">
        <f t="shared" si="145"/>
        <v>Peatland Restoration</v>
      </c>
      <c r="V147" s="313">
        <f>'Discrete Solution'!V147</f>
        <v>0</v>
      </c>
      <c r="W147" s="315">
        <f>'Discrete Solution'!W147</f>
        <v>0</v>
      </c>
      <c r="X147" s="313">
        <f>'Discrete Solution'!X147</f>
        <v>6.7668042486160292E-3</v>
      </c>
      <c r="Y147" s="313">
        <f>'Discrete Solution'!Y147</f>
        <v>6.7668042486160292E-3</v>
      </c>
      <c r="Z147" s="315">
        <f>'Discrete Solution'!Z147</f>
        <v>8.902844128353285E-2</v>
      </c>
      <c r="AA147" s="226" t="str">
        <f t="shared" si="146"/>
        <v>Peatland Restoration</v>
      </c>
      <c r="AB147" s="313">
        <f>'Discrete Solution'!AB147</f>
        <v>0</v>
      </c>
      <c r="AC147" s="315">
        <f>'Discrete Solution'!AC147</f>
        <v>0</v>
      </c>
      <c r="AD147" s="313">
        <f>'Discrete Solution'!AD147</f>
        <v>6.7668042486160292E-3</v>
      </c>
      <c r="AE147" s="313">
        <f>'Discrete Solution'!AE147</f>
        <v>6.7668042486160292E-3</v>
      </c>
      <c r="AF147" s="315">
        <f>'Discrete Solution'!AF147</f>
        <v>2.9678939529064207E-2</v>
      </c>
      <c r="AG147" s="226" t="str">
        <f t="shared" si="147"/>
        <v>Peatland Restoration</v>
      </c>
      <c r="AH147" s="313">
        <f>'Discrete Solution'!AH147</f>
        <v>0</v>
      </c>
      <c r="AI147" s="315">
        <f>'Discrete Solution'!AI147</f>
        <v>0</v>
      </c>
      <c r="AJ147" s="313">
        <f>'Discrete Solution'!AJ147</f>
        <v>6.7668042486160292E-3</v>
      </c>
      <c r="AK147" s="313">
        <f>'Discrete Solution'!AK147</f>
        <v>6.7668042486160292E-3</v>
      </c>
      <c r="AL147" s="315">
        <f>'Discrete Solution'!AL147</f>
        <v>5.8447392012868624E-2</v>
      </c>
      <c r="AM147" s="226" t="str">
        <f t="shared" si="148"/>
        <v>Peatland Restoration</v>
      </c>
      <c r="AN147" s="313">
        <f>'Discrete Solution'!AN147</f>
        <v>0</v>
      </c>
      <c r="AO147" s="315">
        <f>'Discrete Solution'!AO147</f>
        <v>0</v>
      </c>
      <c r="AP147" s="313">
        <f>'Discrete Solution'!AP147</f>
        <v>6.7668042486160292E-3</v>
      </c>
      <c r="AQ147" s="313">
        <f>'Discrete Solution'!AQ147</f>
        <v>6.7668042486160292E-3</v>
      </c>
      <c r="AR147" s="315">
        <f>'Discrete Solution'!AR147</f>
        <v>4.4994470889497075E-2</v>
      </c>
      <c r="AS147" s="176">
        <f t="shared" si="142"/>
        <v>0.22214924371496275</v>
      </c>
      <c r="AT147" s="226" t="str">
        <f t="shared" si="149"/>
        <v>Peatland Restoration</v>
      </c>
      <c r="AU147" s="313"/>
      <c r="AV147" s="315"/>
      <c r="AW147" s="313"/>
      <c r="AX147" s="313"/>
      <c r="AY147" s="315"/>
      <c r="AZ147" s="226" t="str">
        <f t="shared" si="150"/>
        <v>Peatland Restoration</v>
      </c>
      <c r="BA147" s="313"/>
      <c r="BB147" s="315"/>
      <c r="BC147" s="313"/>
      <c r="BD147" s="313"/>
      <c r="BE147" s="315"/>
      <c r="BF147" s="226" t="str">
        <f t="shared" si="151"/>
        <v>Peatland Restoration</v>
      </c>
      <c r="BG147" s="313"/>
      <c r="BH147" s="315"/>
      <c r="BI147" s="313"/>
      <c r="BJ147" s="313"/>
      <c r="BK147" s="315"/>
      <c r="BL147" s="226" t="str">
        <f t="shared" si="152"/>
        <v>Peatland Restoration</v>
      </c>
      <c r="BM147" s="313"/>
      <c r="BN147" s="315"/>
      <c r="BO147" s="313"/>
      <c r="BP147" s="313"/>
      <c r="BQ147" s="315"/>
      <c r="BR147" s="226" t="str">
        <f t="shared" si="153"/>
        <v>Peatland Restoration</v>
      </c>
      <c r="BS147" s="313"/>
      <c r="BT147" s="315"/>
      <c r="BU147" s="313"/>
      <c r="BV147" s="313"/>
      <c r="BW147" s="315"/>
      <c r="BX147" s="226" t="str">
        <f t="shared" si="154"/>
        <v>Peatland Restoration</v>
      </c>
      <c r="BY147" s="313"/>
      <c r="BZ147" s="315"/>
      <c r="CA147" s="313"/>
      <c r="CB147" s="313"/>
      <c r="CC147" s="315"/>
      <c r="CD147" s="226" t="str">
        <f t="shared" si="155"/>
        <v>Peatland Restoration</v>
      </c>
      <c r="CE147" s="313"/>
      <c r="CF147" s="315"/>
      <c r="CG147" s="313"/>
      <c r="CH147" s="313"/>
      <c r="CI147" s="315"/>
      <c r="CJ147" s="176">
        <f t="shared" si="139"/>
        <v>0</v>
      </c>
      <c r="CK147" s="226" t="str">
        <f t="shared" si="156"/>
        <v>Peatland Restoration</v>
      </c>
      <c r="CL147" s="313"/>
      <c r="CM147" s="315"/>
      <c r="CN147" s="313"/>
      <c r="CO147" s="313"/>
      <c r="CP147" s="315"/>
      <c r="CQ147" s="226" t="str">
        <f t="shared" si="157"/>
        <v>Peatland Restoration</v>
      </c>
      <c r="CR147" s="313"/>
      <c r="CS147" s="315"/>
      <c r="CT147" s="313"/>
      <c r="CU147" s="313"/>
      <c r="CV147" s="315"/>
      <c r="CW147" s="226" t="str">
        <f t="shared" si="158"/>
        <v>Peatland Restoration</v>
      </c>
      <c r="CX147" s="313"/>
      <c r="CY147" s="315"/>
      <c r="CZ147" s="313"/>
      <c r="DA147" s="313"/>
      <c r="DB147" s="315"/>
      <c r="DC147" s="226" t="str">
        <f t="shared" si="159"/>
        <v>Peatland Restoration</v>
      </c>
      <c r="DD147" s="313"/>
      <c r="DE147" s="315"/>
      <c r="DF147" s="313"/>
      <c r="DG147" s="313"/>
      <c r="DH147" s="315"/>
      <c r="DI147" s="226" t="str">
        <f t="shared" si="160"/>
        <v>Peatland Restoration</v>
      </c>
      <c r="DJ147" s="313"/>
      <c r="DK147" s="315"/>
      <c r="DL147" s="313"/>
      <c r="DM147" s="313"/>
      <c r="DN147" s="315"/>
      <c r="DO147" s="226" t="str">
        <f t="shared" si="161"/>
        <v>Peatland Restoration</v>
      </c>
      <c r="DP147" s="313"/>
      <c r="DQ147" s="315"/>
      <c r="DR147" s="313"/>
      <c r="DS147" s="313"/>
      <c r="DT147" s="315"/>
      <c r="DU147" s="226" t="str">
        <f t="shared" si="162"/>
        <v>Peatland Restoration</v>
      </c>
      <c r="DV147" s="313"/>
      <c r="DW147" s="315"/>
      <c r="DX147" s="313"/>
      <c r="DY147" s="313"/>
      <c r="DZ147" s="315"/>
      <c r="EA147" s="176">
        <f t="shared" si="140"/>
        <v>0</v>
      </c>
      <c r="EB147" s="226" t="str">
        <f t="shared" si="163"/>
        <v>Peatland Restoration</v>
      </c>
      <c r="EC147" s="313"/>
      <c r="ED147" s="315"/>
      <c r="EE147" s="313"/>
      <c r="EF147" s="313"/>
      <c r="EG147" s="315"/>
      <c r="EH147" s="226" t="str">
        <f t="shared" si="164"/>
        <v>Peatland Restoration</v>
      </c>
      <c r="EI147" s="313"/>
      <c r="EJ147" s="315"/>
      <c r="EK147" s="313"/>
      <c r="EL147" s="313"/>
      <c r="EM147" s="315"/>
      <c r="EN147" s="226" t="str">
        <f t="shared" si="165"/>
        <v>Peatland Restoration</v>
      </c>
      <c r="EO147" s="313"/>
      <c r="EP147" s="315"/>
      <c r="EQ147" s="313"/>
      <c r="ER147" s="313"/>
      <c r="ES147" s="315"/>
      <c r="ET147" s="226" t="str">
        <f t="shared" si="166"/>
        <v>Peatland Restoration</v>
      </c>
      <c r="EU147" s="313"/>
      <c r="EV147" s="315"/>
      <c r="EW147" s="313"/>
      <c r="EX147" s="313"/>
      <c r="EY147" s="315"/>
      <c r="EZ147" s="226" t="str">
        <f t="shared" si="167"/>
        <v>Peatland Restoration</v>
      </c>
      <c r="FA147" s="313"/>
      <c r="FB147" s="315"/>
      <c r="FC147" s="313"/>
      <c r="FD147" s="313"/>
      <c r="FE147" s="315"/>
      <c r="FF147" s="226" t="str">
        <f t="shared" si="168"/>
        <v>Peatland Restoration</v>
      </c>
      <c r="FG147" s="313"/>
      <c r="FH147" s="315"/>
      <c r="FI147" s="313"/>
      <c r="FJ147" s="313"/>
      <c r="FK147" s="315"/>
      <c r="FL147" s="226" t="str">
        <f t="shared" si="169"/>
        <v>Peatland Restoration</v>
      </c>
      <c r="FM147" s="313"/>
      <c r="FN147" s="315"/>
      <c r="FO147" s="313"/>
      <c r="FP147" s="313"/>
      <c r="FQ147" s="315"/>
      <c r="FR147" s="176">
        <f t="shared" si="141"/>
        <v>0</v>
      </c>
      <c r="FS147" s="34"/>
      <c r="FT147" s="34"/>
      <c r="FU147" s="34"/>
      <c r="FV147" s="33"/>
      <c r="FW147" s="37"/>
    </row>
    <row r="148" spans="1:179" ht="12.6" customHeight="1">
      <c r="A148" s="324"/>
      <c r="B148" s="195" t="s">
        <v>551</v>
      </c>
      <c r="C148" s="226" t="str">
        <f t="shared" si="138"/>
        <v>Mangrove Restoration</v>
      </c>
      <c r="D148" s="313"/>
      <c r="E148" s="54"/>
      <c r="F148" s="313"/>
      <c r="G148" s="55"/>
      <c r="H148" s="56"/>
      <c r="I148" s="226" t="str">
        <f t="shared" si="143"/>
        <v>Mangrove Restoration</v>
      </c>
      <c r="J148" s="313"/>
      <c r="K148" s="54"/>
      <c r="L148" s="313"/>
      <c r="M148" s="55"/>
      <c r="N148" s="56"/>
      <c r="O148" s="226" t="str">
        <f t="shared" si="144"/>
        <v>Mangrove Restoration</v>
      </c>
      <c r="P148" s="313"/>
      <c r="Q148" s="54"/>
      <c r="R148" s="313"/>
      <c r="S148" s="55"/>
      <c r="T148" s="56"/>
      <c r="U148" s="226" t="str">
        <f t="shared" si="145"/>
        <v>Mangrove Restoration</v>
      </c>
      <c r="V148" s="313">
        <f>'Discrete Solution'!V148</f>
        <v>0</v>
      </c>
      <c r="W148" s="315">
        <f>'Discrete Solution'!W148</f>
        <v>0</v>
      </c>
      <c r="X148" s="313">
        <f>'Discrete Solution'!X148</f>
        <v>1.7050993865985952E-3</v>
      </c>
      <c r="Y148" s="313">
        <f>'Discrete Solution'!Y148</f>
        <v>1.7050993865985952E-3</v>
      </c>
      <c r="Z148" s="315">
        <f>'Discrete Solution'!Z148</f>
        <v>2.2433387319195478E-2</v>
      </c>
      <c r="AA148" s="226" t="str">
        <f t="shared" si="146"/>
        <v>Mangrove Restoration</v>
      </c>
      <c r="AB148" s="313">
        <f>'Discrete Solution'!AB148</f>
        <v>0</v>
      </c>
      <c r="AC148" s="315">
        <f>'Discrete Solution'!AC148</f>
        <v>0</v>
      </c>
      <c r="AD148" s="313">
        <f>'Discrete Solution'!AD148</f>
        <v>1.7050993865985952E-3</v>
      </c>
      <c r="AE148" s="313">
        <f>'Discrete Solution'!AE148</f>
        <v>1.7050993865985952E-3</v>
      </c>
      <c r="AF148" s="315">
        <f>'Discrete Solution'!AF148</f>
        <v>7.4784994107453609E-3</v>
      </c>
      <c r="AG148" s="226" t="str">
        <f t="shared" si="147"/>
        <v>Mangrove Restoration</v>
      </c>
      <c r="AH148" s="313">
        <f>'Discrete Solution'!AH148</f>
        <v>0</v>
      </c>
      <c r="AI148" s="315">
        <f>'Discrete Solution'!AI148</f>
        <v>0</v>
      </c>
      <c r="AJ148" s="313">
        <f>'Discrete Solution'!AJ148</f>
        <v>1.7050993865985952E-3</v>
      </c>
      <c r="AK148" s="313">
        <f>'Discrete Solution'!AK148</f>
        <v>1.7050993865985952E-3</v>
      </c>
      <c r="AL148" s="315">
        <f>'Discrete Solution'!AL148</f>
        <v>1.4727574288825106E-2</v>
      </c>
      <c r="AM148" s="226" t="str">
        <f t="shared" si="148"/>
        <v>Mangrove Restoration</v>
      </c>
      <c r="AN148" s="313">
        <f>'Discrete Solution'!AN148</f>
        <v>0</v>
      </c>
      <c r="AO148" s="315">
        <f>'Discrete Solution'!AO148</f>
        <v>0</v>
      </c>
      <c r="AP148" s="313">
        <f>'Discrete Solution'!AP148</f>
        <v>1.7050993865985952E-3</v>
      </c>
      <c r="AQ148" s="313">
        <f>'Discrete Solution'!AQ148</f>
        <v>1.7050993865985952E-3</v>
      </c>
      <c r="AR148" s="315">
        <f>'Discrete Solution'!AR148</f>
        <v>1.1337707120713719E-2</v>
      </c>
      <c r="AS148" s="176">
        <f t="shared" si="142"/>
        <v>5.5977168139479665E-2</v>
      </c>
      <c r="AT148" s="226" t="str">
        <f t="shared" si="149"/>
        <v>Mangrove Restoration</v>
      </c>
      <c r="AU148" s="313"/>
      <c r="AV148" s="315"/>
      <c r="AW148" s="313"/>
      <c r="AX148" s="313"/>
      <c r="AY148" s="315"/>
      <c r="AZ148" s="226" t="str">
        <f t="shared" si="150"/>
        <v>Mangrove Restoration</v>
      </c>
      <c r="BA148" s="313"/>
      <c r="BB148" s="315"/>
      <c r="BC148" s="313"/>
      <c r="BD148" s="313"/>
      <c r="BE148" s="315"/>
      <c r="BF148" s="226" t="str">
        <f t="shared" si="151"/>
        <v>Mangrove Restoration</v>
      </c>
      <c r="BG148" s="313"/>
      <c r="BH148" s="315"/>
      <c r="BI148" s="313"/>
      <c r="BJ148" s="313"/>
      <c r="BK148" s="315"/>
      <c r="BL148" s="226" t="str">
        <f t="shared" si="152"/>
        <v>Mangrove Restoration</v>
      </c>
      <c r="BM148" s="313"/>
      <c r="BN148" s="315"/>
      <c r="BO148" s="313"/>
      <c r="BP148" s="313"/>
      <c r="BQ148" s="315"/>
      <c r="BR148" s="226" t="str">
        <f t="shared" si="153"/>
        <v>Mangrove Restoration</v>
      </c>
      <c r="BS148" s="313"/>
      <c r="BT148" s="315"/>
      <c r="BU148" s="313"/>
      <c r="BV148" s="313"/>
      <c r="BW148" s="315"/>
      <c r="BX148" s="226" t="str">
        <f t="shared" si="154"/>
        <v>Mangrove Restoration</v>
      </c>
      <c r="BY148" s="313"/>
      <c r="BZ148" s="315"/>
      <c r="CA148" s="313"/>
      <c r="CB148" s="313"/>
      <c r="CC148" s="315"/>
      <c r="CD148" s="226" t="str">
        <f t="shared" si="155"/>
        <v>Mangrove Restoration</v>
      </c>
      <c r="CE148" s="313"/>
      <c r="CF148" s="315"/>
      <c r="CG148" s="313"/>
      <c r="CH148" s="313"/>
      <c r="CI148" s="315"/>
      <c r="CJ148" s="176">
        <f t="shared" si="139"/>
        <v>0</v>
      </c>
      <c r="CK148" s="226" t="str">
        <f t="shared" si="156"/>
        <v>Mangrove Restoration</v>
      </c>
      <c r="CL148" s="313"/>
      <c r="CM148" s="315"/>
      <c r="CN148" s="313"/>
      <c r="CO148" s="313"/>
      <c r="CP148" s="315"/>
      <c r="CQ148" s="226" t="str">
        <f t="shared" si="157"/>
        <v>Mangrove Restoration</v>
      </c>
      <c r="CR148" s="313"/>
      <c r="CS148" s="315"/>
      <c r="CT148" s="313"/>
      <c r="CU148" s="313"/>
      <c r="CV148" s="315"/>
      <c r="CW148" s="226" t="str">
        <f t="shared" si="158"/>
        <v>Mangrove Restoration</v>
      </c>
      <c r="CX148" s="313"/>
      <c r="CY148" s="315"/>
      <c r="CZ148" s="313"/>
      <c r="DA148" s="313"/>
      <c r="DB148" s="315"/>
      <c r="DC148" s="226" t="str">
        <f t="shared" si="159"/>
        <v>Mangrove Restoration</v>
      </c>
      <c r="DD148" s="313"/>
      <c r="DE148" s="315"/>
      <c r="DF148" s="313"/>
      <c r="DG148" s="313"/>
      <c r="DH148" s="315"/>
      <c r="DI148" s="226" t="str">
        <f t="shared" si="160"/>
        <v>Mangrove Restoration</v>
      </c>
      <c r="DJ148" s="313"/>
      <c r="DK148" s="315"/>
      <c r="DL148" s="313"/>
      <c r="DM148" s="313"/>
      <c r="DN148" s="315"/>
      <c r="DO148" s="226" t="str">
        <f t="shared" si="161"/>
        <v>Mangrove Restoration</v>
      </c>
      <c r="DP148" s="313"/>
      <c r="DQ148" s="315"/>
      <c r="DR148" s="313"/>
      <c r="DS148" s="313"/>
      <c r="DT148" s="315"/>
      <c r="DU148" s="226" t="str">
        <f t="shared" si="162"/>
        <v>Mangrove Restoration</v>
      </c>
      <c r="DV148" s="313"/>
      <c r="DW148" s="315"/>
      <c r="DX148" s="313"/>
      <c r="DY148" s="313"/>
      <c r="DZ148" s="315"/>
      <c r="EA148" s="176">
        <f t="shared" si="140"/>
        <v>0</v>
      </c>
      <c r="EB148" s="226" t="str">
        <f t="shared" si="163"/>
        <v>Mangrove Restoration</v>
      </c>
      <c r="EC148" s="313"/>
      <c r="ED148" s="315"/>
      <c r="EE148" s="313"/>
      <c r="EF148" s="313"/>
      <c r="EG148" s="315"/>
      <c r="EH148" s="226" t="str">
        <f t="shared" si="164"/>
        <v>Mangrove Restoration</v>
      </c>
      <c r="EI148" s="313"/>
      <c r="EJ148" s="315"/>
      <c r="EK148" s="313"/>
      <c r="EL148" s="313"/>
      <c r="EM148" s="315"/>
      <c r="EN148" s="226" t="str">
        <f t="shared" si="165"/>
        <v>Mangrove Restoration</v>
      </c>
      <c r="EO148" s="313"/>
      <c r="EP148" s="315"/>
      <c r="EQ148" s="313"/>
      <c r="ER148" s="313"/>
      <c r="ES148" s="315"/>
      <c r="ET148" s="226" t="str">
        <f t="shared" si="166"/>
        <v>Mangrove Restoration</v>
      </c>
      <c r="EU148" s="313"/>
      <c r="EV148" s="315"/>
      <c r="EW148" s="313"/>
      <c r="EX148" s="313"/>
      <c r="EY148" s="315"/>
      <c r="EZ148" s="226" t="str">
        <f t="shared" si="167"/>
        <v>Mangrove Restoration</v>
      </c>
      <c r="FA148" s="313"/>
      <c r="FB148" s="315"/>
      <c r="FC148" s="313"/>
      <c r="FD148" s="313"/>
      <c r="FE148" s="315"/>
      <c r="FF148" s="226" t="str">
        <f t="shared" si="168"/>
        <v>Mangrove Restoration</v>
      </c>
      <c r="FG148" s="313"/>
      <c r="FH148" s="315"/>
      <c r="FI148" s="313"/>
      <c r="FJ148" s="313"/>
      <c r="FK148" s="315"/>
      <c r="FL148" s="226" t="str">
        <f t="shared" si="169"/>
        <v>Mangrove Restoration</v>
      </c>
      <c r="FM148" s="313"/>
      <c r="FN148" s="315"/>
      <c r="FO148" s="313"/>
      <c r="FP148" s="313"/>
      <c r="FQ148" s="315"/>
      <c r="FR148" s="176">
        <f t="shared" si="141"/>
        <v>0</v>
      </c>
      <c r="FS148" s="34"/>
      <c r="FT148" s="34"/>
      <c r="FU148" s="34"/>
      <c r="FV148" s="33"/>
      <c r="FW148" s="37"/>
    </row>
    <row r="149" spans="1:179" ht="12.6" customHeight="1">
      <c r="A149" s="324"/>
      <c r="B149" s="195" t="s">
        <v>91</v>
      </c>
      <c r="C149" s="226" t="str">
        <f t="shared" si="138"/>
        <v>Tropical Forest Restoration</v>
      </c>
      <c r="D149" s="313"/>
      <c r="E149" s="54"/>
      <c r="F149" s="313"/>
      <c r="G149" s="55"/>
      <c r="H149" s="56"/>
      <c r="I149" s="226" t="str">
        <f t="shared" si="143"/>
        <v>Tropical Forest Restoration</v>
      </c>
      <c r="J149" s="313"/>
      <c r="K149" s="54"/>
      <c r="L149" s="313"/>
      <c r="M149" s="55"/>
      <c r="N149" s="56"/>
      <c r="O149" s="226" t="str">
        <f t="shared" si="144"/>
        <v>Tropical Forest Restoration</v>
      </c>
      <c r="P149" s="313"/>
      <c r="Q149" s="54"/>
      <c r="R149" s="313"/>
      <c r="S149" s="55"/>
      <c r="T149" s="56"/>
      <c r="U149" s="226" t="str">
        <f t="shared" si="145"/>
        <v>Tropical Forest Restoration</v>
      </c>
      <c r="V149" s="313"/>
      <c r="W149" s="315"/>
      <c r="X149" s="313"/>
      <c r="Y149" s="313"/>
      <c r="Z149" s="315"/>
      <c r="AA149" s="226" t="str">
        <f t="shared" si="146"/>
        <v>Tropical Forest Restoration</v>
      </c>
      <c r="AB149" s="313"/>
      <c r="AC149" s="315"/>
      <c r="AD149" s="313"/>
      <c r="AE149" s="313"/>
      <c r="AF149" s="315"/>
      <c r="AG149" s="226" t="str">
        <f t="shared" si="147"/>
        <v>Tropical Forest Restoration</v>
      </c>
      <c r="AH149" s="313"/>
      <c r="AI149" s="315"/>
      <c r="AJ149" s="313"/>
      <c r="AK149" s="313"/>
      <c r="AL149" s="315"/>
      <c r="AM149" s="226" t="str">
        <f t="shared" si="148"/>
        <v>Tropical Forest Restoration</v>
      </c>
      <c r="AN149" s="313"/>
      <c r="AO149" s="315"/>
      <c r="AP149" s="313"/>
      <c r="AQ149" s="313"/>
      <c r="AR149" s="315"/>
      <c r="AS149" s="176">
        <f t="shared" si="142"/>
        <v>0</v>
      </c>
      <c r="AT149" s="226" t="str">
        <f t="shared" si="149"/>
        <v>Tropical Forest Restoration</v>
      </c>
      <c r="AU149" s="313"/>
      <c r="AV149" s="315"/>
      <c r="AW149" s="313"/>
      <c r="AX149" s="313"/>
      <c r="AY149" s="315"/>
      <c r="AZ149" s="226" t="str">
        <f t="shared" si="150"/>
        <v>Tropical Forest Restoration</v>
      </c>
      <c r="BA149" s="313"/>
      <c r="BB149" s="315"/>
      <c r="BC149" s="313"/>
      <c r="BD149" s="313"/>
      <c r="BE149" s="315"/>
      <c r="BF149" s="226" t="str">
        <f t="shared" si="151"/>
        <v>Tropical Forest Restoration</v>
      </c>
      <c r="BG149" s="313"/>
      <c r="BH149" s="315"/>
      <c r="BI149" s="313"/>
      <c r="BJ149" s="313"/>
      <c r="BK149" s="315"/>
      <c r="BL149" s="226" t="str">
        <f t="shared" si="152"/>
        <v>Tropical Forest Restoration</v>
      </c>
      <c r="BM149" s="313"/>
      <c r="BN149" s="315"/>
      <c r="BO149" s="313"/>
      <c r="BP149" s="313"/>
      <c r="BQ149" s="315"/>
      <c r="BR149" s="226" t="str">
        <f t="shared" si="153"/>
        <v>Tropical Forest Restoration</v>
      </c>
      <c r="BS149" s="313"/>
      <c r="BT149" s="315"/>
      <c r="BU149" s="313"/>
      <c r="BV149" s="313"/>
      <c r="BW149" s="315"/>
      <c r="BX149" s="226" t="str">
        <f t="shared" si="154"/>
        <v>Tropical Forest Restoration</v>
      </c>
      <c r="BY149" s="313"/>
      <c r="BZ149" s="315"/>
      <c r="CA149" s="313"/>
      <c r="CB149" s="313"/>
      <c r="CC149" s="315"/>
      <c r="CD149" s="226" t="str">
        <f t="shared" si="155"/>
        <v>Tropical Forest Restoration</v>
      </c>
      <c r="CE149" s="313"/>
      <c r="CF149" s="315"/>
      <c r="CG149" s="313"/>
      <c r="CH149" s="313"/>
      <c r="CI149" s="315"/>
      <c r="CJ149" s="176">
        <f t="shared" si="139"/>
        <v>0</v>
      </c>
      <c r="CK149" s="226" t="str">
        <f t="shared" si="156"/>
        <v>Tropical Forest Restoration</v>
      </c>
      <c r="CL149" s="313"/>
      <c r="CM149" s="315"/>
      <c r="CN149" s="313"/>
      <c r="CO149" s="313"/>
      <c r="CP149" s="315"/>
      <c r="CQ149" s="226" t="str">
        <f t="shared" si="157"/>
        <v>Tropical Forest Restoration</v>
      </c>
      <c r="CR149" s="313"/>
      <c r="CS149" s="315"/>
      <c r="CT149" s="313"/>
      <c r="CU149" s="313"/>
      <c r="CV149" s="315"/>
      <c r="CW149" s="226" t="str">
        <f t="shared" si="158"/>
        <v>Tropical Forest Restoration</v>
      </c>
      <c r="CX149" s="313"/>
      <c r="CY149" s="315"/>
      <c r="CZ149" s="313"/>
      <c r="DA149" s="313"/>
      <c r="DB149" s="315"/>
      <c r="DC149" s="226" t="str">
        <f t="shared" si="159"/>
        <v>Tropical Forest Restoration</v>
      </c>
      <c r="DD149" s="313"/>
      <c r="DE149" s="315"/>
      <c r="DF149" s="313"/>
      <c r="DG149" s="313"/>
      <c r="DH149" s="315"/>
      <c r="DI149" s="226" t="str">
        <f t="shared" si="160"/>
        <v>Tropical Forest Restoration</v>
      </c>
      <c r="DJ149" s="313"/>
      <c r="DK149" s="315"/>
      <c r="DL149" s="313"/>
      <c r="DM149" s="313"/>
      <c r="DN149" s="315"/>
      <c r="DO149" s="226" t="str">
        <f t="shared" si="161"/>
        <v>Tropical Forest Restoration</v>
      </c>
      <c r="DP149" s="313"/>
      <c r="DQ149" s="315"/>
      <c r="DR149" s="313"/>
      <c r="DS149" s="313"/>
      <c r="DT149" s="315"/>
      <c r="DU149" s="226" t="str">
        <f t="shared" si="162"/>
        <v>Tropical Forest Restoration</v>
      </c>
      <c r="DV149" s="313"/>
      <c r="DW149" s="315"/>
      <c r="DX149" s="313"/>
      <c r="DY149" s="313"/>
      <c r="DZ149" s="315"/>
      <c r="EA149" s="176">
        <f t="shared" si="140"/>
        <v>0</v>
      </c>
      <c r="EB149" s="226" t="str">
        <f t="shared" si="163"/>
        <v>Tropical Forest Restoration</v>
      </c>
      <c r="EC149" s="313"/>
      <c r="ED149" s="315"/>
      <c r="EE149" s="313"/>
      <c r="EF149" s="313"/>
      <c r="EG149" s="315"/>
      <c r="EH149" s="226" t="str">
        <f t="shared" si="164"/>
        <v>Tropical Forest Restoration</v>
      </c>
      <c r="EI149" s="313"/>
      <c r="EJ149" s="315"/>
      <c r="EK149" s="313"/>
      <c r="EL149" s="313"/>
      <c r="EM149" s="315"/>
      <c r="EN149" s="226" t="str">
        <f t="shared" si="165"/>
        <v>Tropical Forest Restoration</v>
      </c>
      <c r="EO149" s="313"/>
      <c r="EP149" s="315"/>
      <c r="EQ149" s="313"/>
      <c r="ER149" s="313"/>
      <c r="ES149" s="315"/>
      <c r="ET149" s="226" t="str">
        <f t="shared" si="166"/>
        <v>Tropical Forest Restoration</v>
      </c>
      <c r="EU149" s="313"/>
      <c r="EV149" s="315"/>
      <c r="EW149" s="313"/>
      <c r="EX149" s="313"/>
      <c r="EY149" s="315"/>
      <c r="EZ149" s="226" t="str">
        <f t="shared" si="167"/>
        <v>Tropical Forest Restoration</v>
      </c>
      <c r="FA149" s="313"/>
      <c r="FB149" s="315"/>
      <c r="FC149" s="313"/>
      <c r="FD149" s="313"/>
      <c r="FE149" s="315"/>
      <c r="FF149" s="226" t="str">
        <f t="shared" si="168"/>
        <v>Tropical Forest Restoration</v>
      </c>
      <c r="FG149" s="313"/>
      <c r="FH149" s="315"/>
      <c r="FI149" s="313"/>
      <c r="FJ149" s="313"/>
      <c r="FK149" s="315"/>
      <c r="FL149" s="226" t="str">
        <f t="shared" si="169"/>
        <v>Tropical Forest Restoration</v>
      </c>
      <c r="FM149" s="313"/>
      <c r="FN149" s="315"/>
      <c r="FO149" s="313"/>
      <c r="FP149" s="313"/>
      <c r="FQ149" s="315"/>
      <c r="FR149" s="176">
        <f t="shared" si="141"/>
        <v>0</v>
      </c>
      <c r="FS149" s="32"/>
      <c r="FT149" s="34"/>
      <c r="FU149" s="34"/>
      <c r="FV149" s="38"/>
      <c r="FW149" s="37"/>
    </row>
    <row r="150" spans="1:179" ht="12.6" customHeight="1">
      <c r="A150" s="324"/>
      <c r="B150" s="195" t="s">
        <v>92</v>
      </c>
      <c r="C150" s="226" t="str">
        <f t="shared" si="138"/>
        <v>Temperate Forest Restoration</v>
      </c>
      <c r="D150" s="291"/>
      <c r="E150" s="54"/>
      <c r="F150" s="54"/>
      <c r="G150" s="54"/>
      <c r="H150" s="56"/>
      <c r="I150" s="226" t="str">
        <f t="shared" si="143"/>
        <v>Temperate Forest Restoration</v>
      </c>
      <c r="J150" s="291"/>
      <c r="K150" s="54"/>
      <c r="L150" s="54"/>
      <c r="M150" s="54"/>
      <c r="N150" s="56"/>
      <c r="O150" s="226" t="str">
        <f t="shared" si="144"/>
        <v>Temperate Forest Restoration</v>
      </c>
      <c r="P150" s="291"/>
      <c r="Q150" s="54"/>
      <c r="R150" s="54"/>
      <c r="S150" s="54"/>
      <c r="T150" s="56"/>
      <c r="U150" s="226" t="str">
        <f t="shared" si="145"/>
        <v>Temperate Forest Restoration</v>
      </c>
      <c r="V150" s="313">
        <f>'Discrete Solution'!V150</f>
        <v>0</v>
      </c>
      <c r="W150" s="315">
        <f>'Discrete Solution'!W150</f>
        <v>0</v>
      </c>
      <c r="X150" s="313">
        <f>'Discrete Solution'!X150</f>
        <v>0.6394122699744732</v>
      </c>
      <c r="Y150" s="313">
        <f>'Discrete Solution'!Y150</f>
        <v>0.6394122699744732</v>
      </c>
      <c r="Z150" s="315">
        <f>'Discrete Solution'!Z150</f>
        <v>8.4125202446983032</v>
      </c>
      <c r="AA150" s="226" t="str">
        <f t="shared" si="146"/>
        <v>Temperate Forest Restoration</v>
      </c>
      <c r="AB150" s="313">
        <f>'Discrete Solution'!AB150</f>
        <v>0</v>
      </c>
      <c r="AC150" s="315">
        <f>'Discrete Solution'!AC150</f>
        <v>0</v>
      </c>
      <c r="AD150" s="313">
        <f>'Discrete Solution'!AD150</f>
        <v>0.6394122699744732</v>
      </c>
      <c r="AE150" s="313">
        <f>'Discrete Solution'!AE150</f>
        <v>0.6394122699744732</v>
      </c>
      <c r="AF150" s="315">
        <f>'Discrete Solution'!AF150</f>
        <v>2.8044372790295107</v>
      </c>
      <c r="AG150" s="226" t="str">
        <f t="shared" si="147"/>
        <v>Temperate Forest Restoration</v>
      </c>
      <c r="AH150" s="313">
        <f>'Discrete Solution'!AH150</f>
        <v>0</v>
      </c>
      <c r="AI150" s="315">
        <f>'Discrete Solution'!AI150</f>
        <v>0</v>
      </c>
      <c r="AJ150" s="313">
        <f>'Discrete Solution'!AJ150</f>
        <v>0.6394122699744732</v>
      </c>
      <c r="AK150" s="313">
        <f>'Discrete Solution'!AK150</f>
        <v>0.6394122699744732</v>
      </c>
      <c r="AL150" s="315">
        <f>'Discrete Solution'!AL150</f>
        <v>5.5228403583094146</v>
      </c>
      <c r="AM150" s="226" t="str">
        <f t="shared" si="148"/>
        <v>Temperate Forest Restoration</v>
      </c>
      <c r="AN150" s="313">
        <f>'Discrete Solution'!AN150</f>
        <v>0</v>
      </c>
      <c r="AO150" s="315">
        <f>'Discrete Solution'!AO150</f>
        <v>0</v>
      </c>
      <c r="AP150" s="313">
        <f>'Discrete Solution'!AP150</f>
        <v>0.6394122699744732</v>
      </c>
      <c r="AQ150" s="313">
        <f>'Discrete Solution'!AQ150</f>
        <v>0.6394122699744732</v>
      </c>
      <c r="AR150" s="315">
        <f>'Discrete Solution'!AR150</f>
        <v>4.2516401702676454</v>
      </c>
      <c r="AS150" s="176">
        <f t="shared" si="142"/>
        <v>20.991438052304876</v>
      </c>
      <c r="AT150" s="226" t="str">
        <f t="shared" si="149"/>
        <v>Temperate Forest Restoration</v>
      </c>
      <c r="AU150" s="313"/>
      <c r="AV150" s="315"/>
      <c r="AW150" s="313"/>
      <c r="AX150" s="313"/>
      <c r="AY150" s="315"/>
      <c r="AZ150" s="226" t="str">
        <f t="shared" si="150"/>
        <v>Temperate Forest Restoration</v>
      </c>
      <c r="BA150" s="313"/>
      <c r="BB150" s="315"/>
      <c r="BC150" s="313"/>
      <c r="BD150" s="313"/>
      <c r="BE150" s="315"/>
      <c r="BF150" s="226" t="str">
        <f t="shared" si="151"/>
        <v>Temperate Forest Restoration</v>
      </c>
      <c r="BG150" s="313"/>
      <c r="BH150" s="315"/>
      <c r="BI150" s="313"/>
      <c r="BJ150" s="313"/>
      <c r="BK150" s="315"/>
      <c r="BL150" s="226" t="str">
        <f t="shared" si="152"/>
        <v>Temperate Forest Restoration</v>
      </c>
      <c r="BM150" s="313"/>
      <c r="BN150" s="315"/>
      <c r="BO150" s="313"/>
      <c r="BP150" s="313"/>
      <c r="BQ150" s="315"/>
      <c r="BR150" s="226" t="str">
        <f t="shared" si="153"/>
        <v>Temperate Forest Restoration</v>
      </c>
      <c r="BS150" s="313"/>
      <c r="BT150" s="315"/>
      <c r="BU150" s="313"/>
      <c r="BV150" s="313"/>
      <c r="BW150" s="315"/>
      <c r="BX150" s="226" t="str">
        <f t="shared" si="154"/>
        <v>Temperate Forest Restoration</v>
      </c>
      <c r="BY150" s="313"/>
      <c r="BZ150" s="315"/>
      <c r="CA150" s="313"/>
      <c r="CB150" s="313"/>
      <c r="CC150" s="315"/>
      <c r="CD150" s="226" t="str">
        <f t="shared" si="155"/>
        <v>Temperate Forest Restoration</v>
      </c>
      <c r="CE150" s="313"/>
      <c r="CF150" s="315"/>
      <c r="CG150" s="313"/>
      <c r="CH150" s="313"/>
      <c r="CI150" s="315"/>
      <c r="CJ150" s="176">
        <f t="shared" si="139"/>
        <v>0</v>
      </c>
      <c r="CK150" s="226" t="str">
        <f t="shared" si="156"/>
        <v>Temperate Forest Restoration</v>
      </c>
      <c r="CL150" s="313"/>
      <c r="CM150" s="315"/>
      <c r="CN150" s="313"/>
      <c r="CO150" s="313"/>
      <c r="CP150" s="315"/>
      <c r="CQ150" s="226" t="str">
        <f t="shared" si="157"/>
        <v>Temperate Forest Restoration</v>
      </c>
      <c r="CR150" s="313"/>
      <c r="CS150" s="315"/>
      <c r="CT150" s="313"/>
      <c r="CU150" s="313"/>
      <c r="CV150" s="315"/>
      <c r="CW150" s="226" t="str">
        <f t="shared" si="158"/>
        <v>Temperate Forest Restoration</v>
      </c>
      <c r="CX150" s="313"/>
      <c r="CY150" s="315"/>
      <c r="CZ150" s="313"/>
      <c r="DA150" s="313"/>
      <c r="DB150" s="315"/>
      <c r="DC150" s="226" t="str">
        <f t="shared" si="159"/>
        <v>Temperate Forest Restoration</v>
      </c>
      <c r="DD150" s="313"/>
      <c r="DE150" s="315"/>
      <c r="DF150" s="313"/>
      <c r="DG150" s="313"/>
      <c r="DH150" s="315"/>
      <c r="DI150" s="226" t="str">
        <f t="shared" si="160"/>
        <v>Temperate Forest Restoration</v>
      </c>
      <c r="DJ150" s="313"/>
      <c r="DK150" s="315"/>
      <c r="DL150" s="313"/>
      <c r="DM150" s="313"/>
      <c r="DN150" s="315"/>
      <c r="DO150" s="226" t="str">
        <f t="shared" si="161"/>
        <v>Temperate Forest Restoration</v>
      </c>
      <c r="DP150" s="313"/>
      <c r="DQ150" s="315"/>
      <c r="DR150" s="313"/>
      <c r="DS150" s="313"/>
      <c r="DT150" s="315"/>
      <c r="DU150" s="226" t="str">
        <f t="shared" si="162"/>
        <v>Temperate Forest Restoration</v>
      </c>
      <c r="DV150" s="313"/>
      <c r="DW150" s="315"/>
      <c r="DX150" s="313"/>
      <c r="DY150" s="313"/>
      <c r="DZ150" s="315"/>
      <c r="EA150" s="176">
        <f t="shared" si="140"/>
        <v>0</v>
      </c>
      <c r="EB150" s="226" t="str">
        <f t="shared" si="163"/>
        <v>Temperate Forest Restoration</v>
      </c>
      <c r="EC150" s="313"/>
      <c r="ED150" s="315"/>
      <c r="EE150" s="313"/>
      <c r="EF150" s="313"/>
      <c r="EG150" s="315"/>
      <c r="EH150" s="226" t="str">
        <f t="shared" si="164"/>
        <v>Temperate Forest Restoration</v>
      </c>
      <c r="EI150" s="313"/>
      <c r="EJ150" s="315"/>
      <c r="EK150" s="313"/>
      <c r="EL150" s="313"/>
      <c r="EM150" s="315"/>
      <c r="EN150" s="226" t="str">
        <f t="shared" si="165"/>
        <v>Temperate Forest Restoration</v>
      </c>
      <c r="EO150" s="313"/>
      <c r="EP150" s="315"/>
      <c r="EQ150" s="313"/>
      <c r="ER150" s="313"/>
      <c r="ES150" s="315"/>
      <c r="ET150" s="226" t="str">
        <f t="shared" si="166"/>
        <v>Temperate Forest Restoration</v>
      </c>
      <c r="EU150" s="313"/>
      <c r="EV150" s="315"/>
      <c r="EW150" s="313"/>
      <c r="EX150" s="313"/>
      <c r="EY150" s="315"/>
      <c r="EZ150" s="226" t="str">
        <f t="shared" si="167"/>
        <v>Temperate Forest Restoration</v>
      </c>
      <c r="FA150" s="313"/>
      <c r="FB150" s="315"/>
      <c r="FC150" s="313"/>
      <c r="FD150" s="313"/>
      <c r="FE150" s="315"/>
      <c r="FF150" s="226" t="str">
        <f t="shared" si="168"/>
        <v>Temperate Forest Restoration</v>
      </c>
      <c r="FG150" s="313"/>
      <c r="FH150" s="315"/>
      <c r="FI150" s="313"/>
      <c r="FJ150" s="313"/>
      <c r="FK150" s="315"/>
      <c r="FL150" s="226" t="str">
        <f t="shared" si="169"/>
        <v>Temperate Forest Restoration</v>
      </c>
      <c r="FM150" s="313"/>
      <c r="FN150" s="315"/>
      <c r="FO150" s="313"/>
      <c r="FP150" s="313"/>
      <c r="FQ150" s="315"/>
      <c r="FR150" s="176">
        <f t="shared" si="141"/>
        <v>0</v>
      </c>
      <c r="FS150" s="32"/>
      <c r="FT150" s="34"/>
      <c r="FU150" s="34"/>
      <c r="FV150" s="38"/>
      <c r="FW150" s="37"/>
    </row>
    <row r="151" spans="1:179" ht="12.6" customHeight="1">
      <c r="A151" s="324"/>
      <c r="B151" s="195" t="s">
        <v>93</v>
      </c>
      <c r="C151" s="226" t="str">
        <f t="shared" si="138"/>
        <v>Afforestation</v>
      </c>
      <c r="D151" s="291"/>
      <c r="E151" s="54"/>
      <c r="F151" s="314"/>
      <c r="G151" s="54"/>
      <c r="H151" s="56"/>
      <c r="I151" s="226" t="str">
        <f t="shared" si="143"/>
        <v>Afforestation</v>
      </c>
      <c r="J151" s="291"/>
      <c r="K151" s="54"/>
      <c r="L151" s="314"/>
      <c r="M151" s="54"/>
      <c r="N151" s="56"/>
      <c r="O151" s="226" t="str">
        <f t="shared" si="144"/>
        <v>Afforestation</v>
      </c>
      <c r="P151" s="291"/>
      <c r="Q151" s="54"/>
      <c r="R151" s="314"/>
      <c r="S151" s="54"/>
      <c r="T151" s="56"/>
      <c r="U151" s="226" t="str">
        <f t="shared" si="145"/>
        <v>Afforestation</v>
      </c>
      <c r="V151" s="313">
        <f>'Discrete Solution'!V151</f>
        <v>0.27964341879524995</v>
      </c>
      <c r="W151" s="315">
        <f>'Discrete Solution'!W151</f>
        <v>3.6791691876754316</v>
      </c>
      <c r="X151" s="313">
        <f>'Discrete Solution'!X151</f>
        <v>0</v>
      </c>
      <c r="Y151" s="313">
        <f>'Discrete Solution'!Y151</f>
        <v>0.27964341879524995</v>
      </c>
      <c r="Z151" s="315">
        <f>'Discrete Solution'!Z151</f>
        <v>0</v>
      </c>
      <c r="AA151" s="226" t="str">
        <f t="shared" si="146"/>
        <v>Afforestation</v>
      </c>
      <c r="AB151" s="313">
        <f>'Discrete Solution'!AB151</f>
        <v>0.27964341879524995</v>
      </c>
      <c r="AC151" s="315">
        <f>'Discrete Solution'!AC151</f>
        <v>1.2265051287426332</v>
      </c>
      <c r="AD151" s="313">
        <f>'Discrete Solution'!AD151</f>
        <v>0</v>
      </c>
      <c r="AE151" s="313">
        <f>'Discrete Solution'!AE151</f>
        <v>0.27964341879524995</v>
      </c>
      <c r="AF151" s="315">
        <f>'Discrete Solution'!AF151</f>
        <v>0</v>
      </c>
      <c r="AG151" s="226" t="str">
        <f t="shared" si="147"/>
        <v>Afforestation</v>
      </c>
      <c r="AH151" s="313">
        <f>'Discrete Solution'!AH151</f>
        <v>0.27964341879524995</v>
      </c>
      <c r="AI151" s="315">
        <f>'Discrete Solution'!AI151</f>
        <v>2.4153836761995278</v>
      </c>
      <c r="AJ151" s="313">
        <f>'Discrete Solution'!AJ151</f>
        <v>0</v>
      </c>
      <c r="AK151" s="313">
        <f>'Discrete Solution'!AK151</f>
        <v>0.27964341879524995</v>
      </c>
      <c r="AL151" s="315">
        <f>'Discrete Solution'!AL151</f>
        <v>0</v>
      </c>
      <c r="AM151" s="226" t="str">
        <f t="shared" si="148"/>
        <v>Afforestation</v>
      </c>
      <c r="AN151" s="313">
        <f>'Discrete Solution'!AN151</f>
        <v>0.27964341879524995</v>
      </c>
      <c r="AO151" s="315">
        <f>'Discrete Solution'!AO151</f>
        <v>1.8594313067347428</v>
      </c>
      <c r="AP151" s="313">
        <f>'Discrete Solution'!AP151</f>
        <v>0</v>
      </c>
      <c r="AQ151" s="313">
        <f>'Discrete Solution'!AQ151</f>
        <v>0.27964341879524995</v>
      </c>
      <c r="AR151" s="315">
        <f>'Discrete Solution'!AR151</f>
        <v>0</v>
      </c>
      <c r="AS151" s="176">
        <f t="shared" si="142"/>
        <v>9.1804892993523346</v>
      </c>
      <c r="AT151" s="226" t="str">
        <f t="shared" si="149"/>
        <v>Afforestation</v>
      </c>
      <c r="AU151" s="313"/>
      <c r="AV151" s="315"/>
      <c r="AW151" s="313"/>
      <c r="AX151" s="313"/>
      <c r="AY151" s="315"/>
      <c r="AZ151" s="226" t="str">
        <f t="shared" si="150"/>
        <v>Afforestation</v>
      </c>
      <c r="BA151" s="313"/>
      <c r="BB151" s="315"/>
      <c r="BC151" s="313"/>
      <c r="BD151" s="313"/>
      <c r="BE151" s="315"/>
      <c r="BF151" s="226" t="str">
        <f t="shared" si="151"/>
        <v>Afforestation</v>
      </c>
      <c r="BG151" s="313"/>
      <c r="BH151" s="315"/>
      <c r="BI151" s="313"/>
      <c r="BJ151" s="313"/>
      <c r="BK151" s="315"/>
      <c r="BL151" s="226" t="str">
        <f t="shared" si="152"/>
        <v>Afforestation</v>
      </c>
      <c r="BM151" s="313">
        <f>'Discrete Solution'!BM151</f>
        <v>0</v>
      </c>
      <c r="BN151" s="315">
        <f>'Discrete Solution'!BN151</f>
        <v>0</v>
      </c>
      <c r="BO151" s="313">
        <f>'Discrete Solution'!BO151</f>
        <v>0.4</v>
      </c>
      <c r="BP151" s="313">
        <f>'Discrete Solution'!BP151</f>
        <v>0.4</v>
      </c>
      <c r="BQ151" s="315">
        <f>'Discrete Solution'!BQ151</f>
        <v>2.1907248000000004</v>
      </c>
      <c r="BR151" s="226" t="str">
        <f t="shared" si="153"/>
        <v>Afforestation</v>
      </c>
      <c r="BS151" s="313">
        <f>'Discrete Solution'!BS151</f>
        <v>0</v>
      </c>
      <c r="BT151" s="315">
        <f>'Discrete Solution'!BT151</f>
        <v>0</v>
      </c>
      <c r="BU151" s="313">
        <f>'Discrete Solution'!BU151</f>
        <v>0.4</v>
      </c>
      <c r="BV151" s="313">
        <f>'Discrete Solution'!BV151</f>
        <v>0.4</v>
      </c>
      <c r="BW151" s="315">
        <f>'Discrete Solution'!BW151</f>
        <v>3.9433735999999997</v>
      </c>
      <c r="BX151" s="226" t="str">
        <f t="shared" si="154"/>
        <v>Afforestation</v>
      </c>
      <c r="BY151" s="313">
        <f>'Discrete Solution'!BY151</f>
        <v>0</v>
      </c>
      <c r="BZ151" s="315">
        <f>'Discrete Solution'!BZ151</f>
        <v>0</v>
      </c>
      <c r="CA151" s="313">
        <f>'Discrete Solution'!CA151</f>
        <v>0.4</v>
      </c>
      <c r="CB151" s="313">
        <f>'Discrete Solution'!CB151</f>
        <v>0.4</v>
      </c>
      <c r="CC151" s="315">
        <f>'Discrete Solution'!CC151</f>
        <v>3.234038</v>
      </c>
      <c r="CD151" s="226" t="str">
        <f t="shared" si="155"/>
        <v>Afforestation</v>
      </c>
      <c r="CE151" s="313">
        <f>'Discrete Solution'!CE151</f>
        <v>0</v>
      </c>
      <c r="CF151" s="315">
        <f>'Discrete Solution'!CF151</f>
        <v>0</v>
      </c>
      <c r="CG151" s="313">
        <f>'Discrete Solution'!CG151</f>
        <v>0.4</v>
      </c>
      <c r="CH151" s="313">
        <f>'Discrete Solution'!CH151</f>
        <v>0.4</v>
      </c>
      <c r="CI151" s="315">
        <f>'Discrete Solution'!CI151</f>
        <v>2.0167511999999999</v>
      </c>
      <c r="CJ151" s="176">
        <f t="shared" si="139"/>
        <v>11.384887600000001</v>
      </c>
      <c r="CK151" s="226" t="str">
        <f t="shared" si="156"/>
        <v>Afforestation</v>
      </c>
      <c r="CL151" s="313"/>
      <c r="CM151" s="315"/>
      <c r="CN151" s="313"/>
      <c r="CO151" s="313"/>
      <c r="CP151" s="315"/>
      <c r="CQ151" s="226" t="str">
        <f t="shared" si="157"/>
        <v>Afforestation</v>
      </c>
      <c r="CR151" s="313"/>
      <c r="CS151" s="315"/>
      <c r="CT151" s="313"/>
      <c r="CU151" s="313"/>
      <c r="CV151" s="315"/>
      <c r="CW151" s="226" t="str">
        <f t="shared" si="158"/>
        <v>Afforestation</v>
      </c>
      <c r="CX151" s="313"/>
      <c r="CY151" s="315"/>
      <c r="CZ151" s="313"/>
      <c r="DA151" s="313"/>
      <c r="DB151" s="315"/>
      <c r="DC151" s="226" t="str">
        <f t="shared" si="159"/>
        <v>Afforestation</v>
      </c>
      <c r="DD151" s="313"/>
      <c r="DE151" s="315"/>
      <c r="DF151" s="313"/>
      <c r="DG151" s="313"/>
      <c r="DH151" s="315"/>
      <c r="DI151" s="226" t="str">
        <f t="shared" si="160"/>
        <v>Afforestation</v>
      </c>
      <c r="DJ151" s="313"/>
      <c r="DK151" s="315"/>
      <c r="DL151" s="313"/>
      <c r="DM151" s="313"/>
      <c r="DN151" s="315"/>
      <c r="DO151" s="226" t="str">
        <f t="shared" si="161"/>
        <v>Afforestation</v>
      </c>
      <c r="DP151" s="313"/>
      <c r="DQ151" s="315"/>
      <c r="DR151" s="313"/>
      <c r="DS151" s="313"/>
      <c r="DT151" s="315"/>
      <c r="DU151" s="226" t="str">
        <f t="shared" si="162"/>
        <v>Afforestation</v>
      </c>
      <c r="DV151" s="313"/>
      <c r="DW151" s="315"/>
      <c r="DX151" s="313"/>
      <c r="DY151" s="313"/>
      <c r="DZ151" s="315"/>
      <c r="EA151" s="176">
        <f t="shared" si="140"/>
        <v>0</v>
      </c>
      <c r="EB151" s="226" t="str">
        <f t="shared" si="163"/>
        <v>Afforestation</v>
      </c>
      <c r="EC151" s="313"/>
      <c r="ED151" s="315"/>
      <c r="EE151" s="313"/>
      <c r="EF151" s="313"/>
      <c r="EG151" s="315"/>
      <c r="EH151" s="226" t="str">
        <f t="shared" si="164"/>
        <v>Afforestation</v>
      </c>
      <c r="EI151" s="313"/>
      <c r="EJ151" s="315"/>
      <c r="EK151" s="313"/>
      <c r="EL151" s="313"/>
      <c r="EM151" s="315"/>
      <c r="EN151" s="226" t="str">
        <f t="shared" si="165"/>
        <v>Afforestation</v>
      </c>
      <c r="EO151" s="313"/>
      <c r="EP151" s="315"/>
      <c r="EQ151" s="313"/>
      <c r="ER151" s="313"/>
      <c r="ES151" s="315"/>
      <c r="ET151" s="226" t="str">
        <f t="shared" si="166"/>
        <v>Afforestation</v>
      </c>
      <c r="EU151" s="313"/>
      <c r="EV151" s="315"/>
      <c r="EW151" s="313"/>
      <c r="EX151" s="313"/>
      <c r="EY151" s="315"/>
      <c r="EZ151" s="226" t="str">
        <f t="shared" si="167"/>
        <v>Afforestation</v>
      </c>
      <c r="FA151" s="313"/>
      <c r="FB151" s="315"/>
      <c r="FC151" s="313"/>
      <c r="FD151" s="313"/>
      <c r="FE151" s="315"/>
      <c r="FF151" s="226" t="str">
        <f t="shared" si="168"/>
        <v>Afforestation</v>
      </c>
      <c r="FG151" s="313"/>
      <c r="FH151" s="315"/>
      <c r="FI151" s="313"/>
      <c r="FJ151" s="313"/>
      <c r="FK151" s="315"/>
      <c r="FL151" s="226" t="str">
        <f t="shared" si="169"/>
        <v>Afforestation</v>
      </c>
      <c r="FM151" s="313"/>
      <c r="FN151" s="315"/>
      <c r="FO151" s="313"/>
      <c r="FP151" s="313"/>
      <c r="FQ151" s="315"/>
      <c r="FR151" s="176">
        <f t="shared" si="141"/>
        <v>0</v>
      </c>
      <c r="FS151" s="32"/>
      <c r="FT151" s="34"/>
      <c r="FU151" s="34"/>
      <c r="FV151" s="38"/>
      <c r="FW151" s="37"/>
    </row>
    <row r="152" spans="1:179" ht="12.6" customHeight="1">
      <c r="A152" s="324"/>
      <c r="B152" s="195" t="s">
        <v>94</v>
      </c>
      <c r="C152" s="226" t="str">
        <f t="shared" si="138"/>
        <v>Bamboo</v>
      </c>
      <c r="D152" s="291"/>
      <c r="E152" s="54"/>
      <c r="F152" s="54"/>
      <c r="G152" s="54"/>
      <c r="H152" s="56"/>
      <c r="I152" s="226" t="str">
        <f t="shared" si="143"/>
        <v>Bamboo</v>
      </c>
      <c r="J152" s="291"/>
      <c r="K152" s="54"/>
      <c r="L152" s="54"/>
      <c r="M152" s="54"/>
      <c r="N152" s="56"/>
      <c r="O152" s="226" t="str">
        <f t="shared" si="144"/>
        <v>Bamboo</v>
      </c>
      <c r="P152" s="291"/>
      <c r="Q152" s="54"/>
      <c r="R152" s="54"/>
      <c r="S152" s="54"/>
      <c r="T152" s="56"/>
      <c r="U152" s="226" t="str">
        <f t="shared" si="145"/>
        <v>Bamboo</v>
      </c>
      <c r="V152" s="313">
        <f>'Discrete Solution'!V152</f>
        <v>7.247240759506228E-2</v>
      </c>
      <c r="W152" s="315">
        <f>'Discrete Solution'!W152</f>
        <v>0.95349373902353829</v>
      </c>
      <c r="X152" s="313">
        <f>'Discrete Solution'!X152</f>
        <v>0</v>
      </c>
      <c r="Y152" s="313">
        <f>'Discrete Solution'!Y152</f>
        <v>7.247240759506228E-2</v>
      </c>
      <c r="Z152" s="315">
        <f>'Discrete Solution'!Z152</f>
        <v>0</v>
      </c>
      <c r="AA152" s="226" t="str">
        <f t="shared" si="146"/>
        <v>Bamboo</v>
      </c>
      <c r="AB152" s="313">
        <f>'Discrete Solution'!AB152</f>
        <v>7.247240759506228E-2</v>
      </c>
      <c r="AC152" s="315">
        <f>'Discrete Solution'!AC152</f>
        <v>0.31786115328804693</v>
      </c>
      <c r="AD152" s="313">
        <f>'Discrete Solution'!AD152</f>
        <v>0</v>
      </c>
      <c r="AE152" s="313">
        <f>'Discrete Solution'!AE152</f>
        <v>7.247240759506228E-2</v>
      </c>
      <c r="AF152" s="315">
        <f>'Discrete Solution'!AF152</f>
        <v>0</v>
      </c>
      <c r="AG152" s="226" t="str">
        <f t="shared" si="147"/>
        <v>Bamboo</v>
      </c>
      <c r="AH152" s="313">
        <f>'Discrete Solution'!AH152</f>
        <v>7.247240759506228E-2</v>
      </c>
      <c r="AI152" s="315">
        <f>'Discrete Solution'!AI152</f>
        <v>0.62597099918936305</v>
      </c>
      <c r="AJ152" s="313">
        <f>'Discrete Solution'!AJ152</f>
        <v>0</v>
      </c>
      <c r="AK152" s="313">
        <f>'Discrete Solution'!AK152</f>
        <v>7.247240759506228E-2</v>
      </c>
      <c r="AL152" s="315">
        <f>'Discrete Solution'!AL152</f>
        <v>0</v>
      </c>
      <c r="AM152" s="226" t="str">
        <f t="shared" si="148"/>
        <v>Bamboo</v>
      </c>
      <c r="AN152" s="313">
        <f>'Discrete Solution'!AN152</f>
        <v>7.247240759506228E-2</v>
      </c>
      <c r="AO152" s="315">
        <f>'Discrete Solution'!AO152</f>
        <v>0.48189034498740208</v>
      </c>
      <c r="AP152" s="313">
        <f>'Discrete Solution'!AP152</f>
        <v>0</v>
      </c>
      <c r="AQ152" s="313">
        <f>'Discrete Solution'!AQ152</f>
        <v>7.247240759506228E-2</v>
      </c>
      <c r="AR152" s="315">
        <f>'Discrete Solution'!AR152</f>
        <v>0</v>
      </c>
      <c r="AS152" s="176">
        <f t="shared" si="142"/>
        <v>2.3792162364883502</v>
      </c>
      <c r="AT152" s="226" t="str">
        <f t="shared" si="149"/>
        <v>Bamboo</v>
      </c>
      <c r="AU152" s="313"/>
      <c r="AV152" s="315"/>
      <c r="AW152" s="313"/>
      <c r="AX152" s="313"/>
      <c r="AY152" s="315"/>
      <c r="AZ152" s="226" t="str">
        <f t="shared" si="150"/>
        <v>Bamboo</v>
      </c>
      <c r="BA152" s="313"/>
      <c r="BB152" s="315"/>
      <c r="BC152" s="313"/>
      <c r="BD152" s="313"/>
      <c r="BE152" s="315"/>
      <c r="BF152" s="226" t="str">
        <f t="shared" si="151"/>
        <v>Bamboo</v>
      </c>
      <c r="BG152" s="313"/>
      <c r="BH152" s="315"/>
      <c r="BI152" s="313"/>
      <c r="BJ152" s="313"/>
      <c r="BK152" s="315"/>
      <c r="BL152" s="226" t="str">
        <f t="shared" si="152"/>
        <v>Bamboo</v>
      </c>
      <c r="BM152" s="313"/>
      <c r="BN152" s="315"/>
      <c r="BO152" s="313"/>
      <c r="BP152" s="313"/>
      <c r="BQ152" s="315"/>
      <c r="BR152" s="226" t="str">
        <f t="shared" si="153"/>
        <v>Bamboo</v>
      </c>
      <c r="BS152" s="313"/>
      <c r="BT152" s="315"/>
      <c r="BU152" s="313"/>
      <c r="BV152" s="313"/>
      <c r="BW152" s="315"/>
      <c r="BX152" s="226" t="str">
        <f t="shared" si="154"/>
        <v>Bamboo</v>
      </c>
      <c r="BY152" s="313"/>
      <c r="BZ152" s="315"/>
      <c r="CA152" s="313"/>
      <c r="CB152" s="313"/>
      <c r="CC152" s="315"/>
      <c r="CD152" s="226" t="str">
        <f t="shared" si="155"/>
        <v>Bamboo</v>
      </c>
      <c r="CE152" s="313"/>
      <c r="CF152" s="315"/>
      <c r="CG152" s="313"/>
      <c r="CH152" s="313"/>
      <c r="CI152" s="315"/>
      <c r="CJ152" s="176">
        <f t="shared" si="139"/>
        <v>0</v>
      </c>
      <c r="CK152" s="226" t="str">
        <f t="shared" si="156"/>
        <v>Bamboo</v>
      </c>
      <c r="CL152" s="313"/>
      <c r="CM152" s="315"/>
      <c r="CN152" s="313"/>
      <c r="CO152" s="313"/>
      <c r="CP152" s="315"/>
      <c r="CQ152" s="226" t="str">
        <f t="shared" si="157"/>
        <v>Bamboo</v>
      </c>
      <c r="CR152" s="313"/>
      <c r="CS152" s="315"/>
      <c r="CT152" s="313"/>
      <c r="CU152" s="313"/>
      <c r="CV152" s="315"/>
      <c r="CW152" s="226" t="str">
        <f t="shared" si="158"/>
        <v>Bamboo</v>
      </c>
      <c r="CX152" s="313"/>
      <c r="CY152" s="315"/>
      <c r="CZ152" s="313"/>
      <c r="DA152" s="313"/>
      <c r="DB152" s="315"/>
      <c r="DC152" s="226" t="str">
        <f t="shared" si="159"/>
        <v>Bamboo</v>
      </c>
      <c r="DD152" s="313"/>
      <c r="DE152" s="315"/>
      <c r="DF152" s="313"/>
      <c r="DG152" s="313"/>
      <c r="DH152" s="315"/>
      <c r="DI152" s="226" t="str">
        <f t="shared" si="160"/>
        <v>Bamboo</v>
      </c>
      <c r="DJ152" s="313"/>
      <c r="DK152" s="315"/>
      <c r="DL152" s="313"/>
      <c r="DM152" s="313"/>
      <c r="DN152" s="315"/>
      <c r="DO152" s="226" t="str">
        <f t="shared" si="161"/>
        <v>Bamboo</v>
      </c>
      <c r="DP152" s="313"/>
      <c r="DQ152" s="315"/>
      <c r="DR152" s="313"/>
      <c r="DS152" s="313"/>
      <c r="DT152" s="315"/>
      <c r="DU152" s="226" t="str">
        <f t="shared" si="162"/>
        <v>Bamboo</v>
      </c>
      <c r="DV152" s="313"/>
      <c r="DW152" s="315"/>
      <c r="DX152" s="313"/>
      <c r="DY152" s="313"/>
      <c r="DZ152" s="315"/>
      <c r="EA152" s="176">
        <f t="shared" si="140"/>
        <v>0</v>
      </c>
      <c r="EB152" s="226" t="str">
        <f t="shared" si="163"/>
        <v>Bamboo</v>
      </c>
      <c r="EC152" s="313"/>
      <c r="ED152" s="315"/>
      <c r="EE152" s="313"/>
      <c r="EF152" s="313"/>
      <c r="EG152" s="315"/>
      <c r="EH152" s="226" t="str">
        <f t="shared" si="164"/>
        <v>Bamboo</v>
      </c>
      <c r="EI152" s="313"/>
      <c r="EJ152" s="315"/>
      <c r="EK152" s="313"/>
      <c r="EL152" s="313"/>
      <c r="EM152" s="315"/>
      <c r="EN152" s="226" t="str">
        <f t="shared" si="165"/>
        <v>Bamboo</v>
      </c>
      <c r="EO152" s="313"/>
      <c r="EP152" s="315"/>
      <c r="EQ152" s="313"/>
      <c r="ER152" s="313"/>
      <c r="ES152" s="315"/>
      <c r="ET152" s="226" t="str">
        <f t="shared" si="166"/>
        <v>Bamboo</v>
      </c>
      <c r="EU152" s="313"/>
      <c r="EV152" s="315"/>
      <c r="EW152" s="313"/>
      <c r="EX152" s="313"/>
      <c r="EY152" s="315"/>
      <c r="EZ152" s="226" t="str">
        <f t="shared" si="167"/>
        <v>Bamboo</v>
      </c>
      <c r="FA152" s="313"/>
      <c r="FB152" s="315"/>
      <c r="FC152" s="313"/>
      <c r="FD152" s="313"/>
      <c r="FE152" s="315"/>
      <c r="FF152" s="226" t="str">
        <f t="shared" si="168"/>
        <v>Bamboo</v>
      </c>
      <c r="FG152" s="313"/>
      <c r="FH152" s="315"/>
      <c r="FI152" s="313"/>
      <c r="FJ152" s="313"/>
      <c r="FK152" s="315"/>
      <c r="FL152" s="226" t="str">
        <f t="shared" si="169"/>
        <v>Bamboo</v>
      </c>
      <c r="FM152" s="313"/>
      <c r="FN152" s="315"/>
      <c r="FO152" s="313"/>
      <c r="FP152" s="313"/>
      <c r="FQ152" s="315"/>
      <c r="FR152" s="176">
        <f t="shared" si="141"/>
        <v>0</v>
      </c>
      <c r="FS152" s="32"/>
      <c r="FT152" s="34"/>
      <c r="FU152" s="34"/>
      <c r="FV152" s="38"/>
      <c r="FW152" s="37"/>
    </row>
    <row r="153" spans="1:179" ht="12.6" customHeight="1">
      <c r="A153" s="324"/>
      <c r="B153" s="195" t="s">
        <v>233</v>
      </c>
      <c r="C153" s="226" t="str">
        <f t="shared" si="138"/>
        <v>Grassland Protection</v>
      </c>
      <c r="D153" s="39"/>
      <c r="E153" s="40"/>
      <c r="F153" s="47"/>
      <c r="G153" s="41"/>
      <c r="H153" s="42"/>
      <c r="I153" s="226" t="str">
        <f t="shared" si="143"/>
        <v>Grassland Protection</v>
      </c>
      <c r="J153" s="39"/>
      <c r="K153" s="40"/>
      <c r="L153" s="47"/>
      <c r="M153" s="41"/>
      <c r="N153" s="42"/>
      <c r="O153" s="226" t="str">
        <f t="shared" si="144"/>
        <v>Grassland Protection</v>
      </c>
      <c r="P153" s="39"/>
      <c r="Q153" s="40"/>
      <c r="R153" s="47"/>
      <c r="S153" s="41"/>
      <c r="T153" s="42"/>
      <c r="U153" s="226" t="str">
        <f t="shared" si="145"/>
        <v>Grassland Protection</v>
      </c>
      <c r="V153" s="39"/>
      <c r="W153" s="40"/>
      <c r="X153" s="47"/>
      <c r="Y153" s="41"/>
      <c r="Z153" s="42"/>
      <c r="AA153" s="226" t="str">
        <f t="shared" si="146"/>
        <v>Grassland Protection</v>
      </c>
      <c r="AB153" s="39"/>
      <c r="AC153" s="40"/>
      <c r="AD153" s="47"/>
      <c r="AE153" s="41"/>
      <c r="AF153" s="42"/>
      <c r="AG153" s="226" t="str">
        <f t="shared" si="147"/>
        <v>Grassland Protection</v>
      </c>
      <c r="AH153" s="39"/>
      <c r="AI153" s="40"/>
      <c r="AJ153" s="47"/>
      <c r="AK153" s="41"/>
      <c r="AL153" s="42"/>
      <c r="AM153" s="226" t="str">
        <f t="shared" si="148"/>
        <v>Grassland Protection</v>
      </c>
      <c r="AN153" s="39"/>
      <c r="AO153" s="40"/>
      <c r="AP153" s="47"/>
      <c r="AQ153" s="41"/>
      <c r="AR153" s="42"/>
      <c r="AS153" s="176">
        <f t="shared" si="142"/>
        <v>0</v>
      </c>
      <c r="AT153" s="226" t="str">
        <f t="shared" si="149"/>
        <v>Grassland Protection</v>
      </c>
      <c r="AU153" s="313">
        <f>'Discrete Solution'!AU153</f>
        <v>4.1694132494121107E-2</v>
      </c>
      <c r="AV153" s="315">
        <f>'Discrete Solution'!AV153</f>
        <v>1.1549991006067795</v>
      </c>
      <c r="AW153" s="313">
        <f>'Discrete Solution'!AW153</f>
        <v>0.11181497595056085</v>
      </c>
      <c r="AX153" s="313">
        <f>'Discrete Solution'!AX153</f>
        <v>0.15350910844468196</v>
      </c>
      <c r="AY153" s="315">
        <f>'Discrete Solution'!AY153</f>
        <v>3.0974669319592185</v>
      </c>
      <c r="AZ153" s="226" t="str">
        <f t="shared" si="150"/>
        <v>Grassland Protection</v>
      </c>
      <c r="BA153" s="313">
        <f>'Discrete Solution'!BA153</f>
        <v>4.1694132494121107E-2</v>
      </c>
      <c r="BB153" s="315">
        <f>'Discrete Solution'!BB153</f>
        <v>0.58405365946080323</v>
      </c>
      <c r="BC153" s="313">
        <f>'Discrete Solution'!BC153</f>
        <v>0.11181497595056085</v>
      </c>
      <c r="BD153" s="313">
        <f>'Discrete Solution'!BD153</f>
        <v>0.15350910844468196</v>
      </c>
      <c r="BE153" s="315">
        <f>'Discrete Solution'!BE153</f>
        <v>1.566310221124158</v>
      </c>
      <c r="BF153" s="226" t="str">
        <f t="shared" si="151"/>
        <v>Grassland Protection</v>
      </c>
      <c r="BG153" s="313">
        <f>'Discrete Solution'!BG153</f>
        <v>4.1694132494121107E-2</v>
      </c>
      <c r="BH153" s="315">
        <f>'Discrete Solution'!BH153</f>
        <v>0.73823968716564037</v>
      </c>
      <c r="BI153" s="313">
        <f>'Discrete Solution'!BI153</f>
        <v>0.11181497595056085</v>
      </c>
      <c r="BJ153" s="313">
        <f>'Discrete Solution'!BJ153</f>
        <v>0.15350910844468196</v>
      </c>
      <c r="BK153" s="315">
        <f>'Discrete Solution'!BK153</f>
        <v>1.9798050211936824</v>
      </c>
      <c r="BL153" s="226" t="str">
        <f t="shared" si="152"/>
        <v>Grassland Protection</v>
      </c>
      <c r="BM153" s="313"/>
      <c r="BN153" s="315"/>
      <c r="BO153" s="313"/>
      <c r="BP153" s="313"/>
      <c r="BQ153" s="315"/>
      <c r="BR153" s="226" t="str">
        <f t="shared" si="153"/>
        <v>Grassland Protection</v>
      </c>
      <c r="BS153" s="313"/>
      <c r="BT153" s="315"/>
      <c r="BU153" s="313"/>
      <c r="BV153" s="313"/>
      <c r="BW153" s="315"/>
      <c r="BX153" s="226" t="str">
        <f t="shared" si="154"/>
        <v>Grassland Protection</v>
      </c>
      <c r="BY153" s="313"/>
      <c r="BZ153" s="315"/>
      <c r="CA153" s="313"/>
      <c r="CB153" s="313"/>
      <c r="CC153" s="315"/>
      <c r="CD153" s="226" t="str">
        <f t="shared" si="155"/>
        <v>Grassland Protection</v>
      </c>
      <c r="CE153" s="313"/>
      <c r="CF153" s="315"/>
      <c r="CG153" s="313"/>
      <c r="CH153" s="313"/>
      <c r="CI153" s="315"/>
      <c r="CJ153" s="176">
        <f t="shared" si="139"/>
        <v>9.1208746215102821</v>
      </c>
      <c r="CK153" s="226" t="str">
        <f t="shared" si="156"/>
        <v>Grassland Protection</v>
      </c>
      <c r="CL153" s="313"/>
      <c r="CM153" s="315"/>
      <c r="CN153" s="313"/>
      <c r="CO153" s="313"/>
      <c r="CP153" s="315"/>
      <c r="CQ153" s="226" t="str">
        <f t="shared" si="157"/>
        <v>Grassland Protection</v>
      </c>
      <c r="CR153" s="313"/>
      <c r="CS153" s="315"/>
      <c r="CT153" s="313"/>
      <c r="CU153" s="313"/>
      <c r="CV153" s="315"/>
      <c r="CW153" s="226" t="str">
        <f t="shared" si="158"/>
        <v>Grassland Protection</v>
      </c>
      <c r="CX153" s="313"/>
      <c r="CY153" s="315"/>
      <c r="CZ153" s="313"/>
      <c r="DA153" s="313"/>
      <c r="DB153" s="315"/>
      <c r="DC153" s="226" t="str">
        <f t="shared" si="159"/>
        <v>Grassland Protection</v>
      </c>
      <c r="DD153" s="313"/>
      <c r="DE153" s="315"/>
      <c r="DF153" s="313"/>
      <c r="DG153" s="313"/>
      <c r="DH153" s="315"/>
      <c r="DI153" s="226" t="str">
        <f t="shared" si="160"/>
        <v>Grassland Protection</v>
      </c>
      <c r="DJ153" s="313"/>
      <c r="DK153" s="315"/>
      <c r="DL153" s="313"/>
      <c r="DM153" s="313"/>
      <c r="DN153" s="315"/>
      <c r="DO153" s="226" t="str">
        <f t="shared" si="161"/>
        <v>Grassland Protection</v>
      </c>
      <c r="DP153" s="313"/>
      <c r="DQ153" s="315"/>
      <c r="DR153" s="313"/>
      <c r="DS153" s="313"/>
      <c r="DT153" s="315"/>
      <c r="DU153" s="226" t="str">
        <f t="shared" si="162"/>
        <v>Grassland Protection</v>
      </c>
      <c r="DV153" s="313"/>
      <c r="DW153" s="315"/>
      <c r="DX153" s="313"/>
      <c r="DY153" s="313"/>
      <c r="DZ153" s="315"/>
      <c r="EA153" s="176">
        <f t="shared" si="140"/>
        <v>0</v>
      </c>
      <c r="EB153" s="226" t="str">
        <f t="shared" si="163"/>
        <v>Grassland Protection</v>
      </c>
      <c r="EC153" s="313"/>
      <c r="ED153" s="315"/>
      <c r="EE153" s="313"/>
      <c r="EF153" s="313"/>
      <c r="EG153" s="315"/>
      <c r="EH153" s="226" t="str">
        <f t="shared" si="164"/>
        <v>Grassland Protection</v>
      </c>
      <c r="EI153" s="313"/>
      <c r="EJ153" s="315"/>
      <c r="EK153" s="313"/>
      <c r="EL153" s="313"/>
      <c r="EM153" s="315"/>
      <c r="EN153" s="226" t="str">
        <f t="shared" si="165"/>
        <v>Grassland Protection</v>
      </c>
      <c r="EO153" s="313"/>
      <c r="EP153" s="315"/>
      <c r="EQ153" s="313"/>
      <c r="ER153" s="313"/>
      <c r="ES153" s="315"/>
      <c r="ET153" s="226" t="str">
        <f t="shared" si="166"/>
        <v>Grassland Protection</v>
      </c>
      <c r="EU153" s="313"/>
      <c r="EV153" s="315"/>
      <c r="EW153" s="313"/>
      <c r="EX153" s="313"/>
      <c r="EY153" s="315"/>
      <c r="EZ153" s="226" t="str">
        <f t="shared" si="167"/>
        <v>Grassland Protection</v>
      </c>
      <c r="FA153" s="313"/>
      <c r="FB153" s="315"/>
      <c r="FC153" s="313"/>
      <c r="FD153" s="313"/>
      <c r="FE153" s="315"/>
      <c r="FF153" s="226" t="str">
        <f t="shared" si="168"/>
        <v>Grassland Protection</v>
      </c>
      <c r="FG153" s="313"/>
      <c r="FH153" s="315"/>
      <c r="FI153" s="313"/>
      <c r="FJ153" s="313"/>
      <c r="FK153" s="315"/>
      <c r="FL153" s="226" t="str">
        <f t="shared" si="169"/>
        <v>Grassland Protection</v>
      </c>
      <c r="FM153" s="313"/>
      <c r="FN153" s="315"/>
      <c r="FO153" s="313"/>
      <c r="FP153" s="313"/>
      <c r="FQ153" s="315"/>
      <c r="FR153" s="176">
        <f t="shared" si="141"/>
        <v>0</v>
      </c>
      <c r="FS153" s="34"/>
      <c r="FT153" s="34"/>
      <c r="FU153" s="34"/>
      <c r="FV153" s="33"/>
      <c r="FW153" s="37"/>
    </row>
    <row r="154" spans="1:179" ht="12.6" customHeight="1">
      <c r="A154" s="324"/>
      <c r="B154" s="195" t="s">
        <v>243</v>
      </c>
      <c r="C154" s="226" t="str">
        <f t="shared" si="138"/>
        <v>Multistrata Agroforestry</v>
      </c>
      <c r="D154" s="313"/>
      <c r="E154" s="54"/>
      <c r="F154" s="313"/>
      <c r="G154" s="55"/>
      <c r="H154" s="56"/>
      <c r="I154" s="226" t="str">
        <f t="shared" si="143"/>
        <v>Multistrata Agroforestry</v>
      </c>
      <c r="J154" s="313"/>
      <c r="K154" s="54"/>
      <c r="L154" s="313"/>
      <c r="M154" s="55"/>
      <c r="N154" s="56"/>
      <c r="O154" s="226" t="str">
        <f t="shared" si="144"/>
        <v>Multistrata Agroforestry</v>
      </c>
      <c r="P154" s="313"/>
      <c r="Q154" s="54"/>
      <c r="R154" s="313"/>
      <c r="S154" s="55"/>
      <c r="T154" s="56"/>
      <c r="U154" s="226" t="str">
        <f t="shared" si="145"/>
        <v>Multistrata Agroforestry</v>
      </c>
      <c r="V154" s="313"/>
      <c r="W154" s="315"/>
      <c r="X154" s="313"/>
      <c r="Y154" s="313"/>
      <c r="Z154" s="315"/>
      <c r="AA154" s="226" t="str">
        <f t="shared" si="146"/>
        <v>Multistrata Agroforestry</v>
      </c>
      <c r="AB154" s="313"/>
      <c r="AC154" s="315"/>
      <c r="AD154" s="313"/>
      <c r="AE154" s="313"/>
      <c r="AF154" s="315"/>
      <c r="AG154" s="226" t="str">
        <f t="shared" si="147"/>
        <v>Multistrata Agroforestry</v>
      </c>
      <c r="AH154" s="313"/>
      <c r="AI154" s="315"/>
      <c r="AJ154" s="313"/>
      <c r="AK154" s="313"/>
      <c r="AL154" s="315"/>
      <c r="AM154" s="226" t="str">
        <f t="shared" si="148"/>
        <v>Multistrata Agroforestry</v>
      </c>
      <c r="AN154" s="313"/>
      <c r="AO154" s="315"/>
      <c r="AP154" s="313"/>
      <c r="AQ154" s="313"/>
      <c r="AR154" s="315"/>
      <c r="AS154" s="176">
        <f t="shared" si="142"/>
        <v>0</v>
      </c>
      <c r="AT154" s="226" t="str">
        <f t="shared" si="149"/>
        <v>Multistrata Agroforestry</v>
      </c>
      <c r="AU154" s="313"/>
      <c r="AV154" s="315"/>
      <c r="AW154" s="313"/>
      <c r="AX154" s="313"/>
      <c r="AY154" s="315"/>
      <c r="AZ154" s="226" t="str">
        <f t="shared" si="150"/>
        <v>Multistrata Agroforestry</v>
      </c>
      <c r="BA154" s="313"/>
      <c r="BB154" s="315"/>
      <c r="BC154" s="313"/>
      <c r="BD154" s="313"/>
      <c r="BE154" s="315"/>
      <c r="BF154" s="226" t="str">
        <f t="shared" si="151"/>
        <v>Multistrata Agroforestry</v>
      </c>
      <c r="BG154" s="313"/>
      <c r="BH154" s="315"/>
      <c r="BI154" s="313"/>
      <c r="BJ154" s="313"/>
      <c r="BK154" s="315"/>
      <c r="BL154" s="226" t="str">
        <f t="shared" si="152"/>
        <v>Multistrata Agroforestry</v>
      </c>
      <c r="BM154" s="313"/>
      <c r="BN154" s="315"/>
      <c r="BO154" s="313"/>
      <c r="BP154" s="313"/>
      <c r="BQ154" s="315"/>
      <c r="BR154" s="226" t="str">
        <f t="shared" si="153"/>
        <v>Multistrata Agroforestry</v>
      </c>
      <c r="BS154" s="313"/>
      <c r="BT154" s="315"/>
      <c r="BU154" s="313"/>
      <c r="BV154" s="313"/>
      <c r="BW154" s="315"/>
      <c r="BX154" s="226" t="str">
        <f t="shared" si="154"/>
        <v>Multistrata Agroforestry</v>
      </c>
      <c r="BY154" s="313"/>
      <c r="BZ154" s="315"/>
      <c r="CA154" s="313"/>
      <c r="CB154" s="313"/>
      <c r="CC154" s="315"/>
      <c r="CD154" s="226" t="str">
        <f t="shared" si="155"/>
        <v>Multistrata Agroforestry</v>
      </c>
      <c r="CE154" s="313"/>
      <c r="CF154" s="315"/>
      <c r="CG154" s="313"/>
      <c r="CH154" s="313"/>
      <c r="CI154" s="315"/>
      <c r="CJ154" s="176">
        <f t="shared" si="139"/>
        <v>0</v>
      </c>
      <c r="CK154" s="226" t="str">
        <f t="shared" si="156"/>
        <v>Multistrata Agroforestry</v>
      </c>
      <c r="CL154" s="313"/>
      <c r="CM154" s="315"/>
      <c r="CN154" s="313"/>
      <c r="CO154" s="313"/>
      <c r="CP154" s="315"/>
      <c r="CQ154" s="226" t="str">
        <f t="shared" si="157"/>
        <v>Multistrata Agroforestry</v>
      </c>
      <c r="CR154" s="313"/>
      <c r="CS154" s="315"/>
      <c r="CT154" s="313"/>
      <c r="CU154" s="313"/>
      <c r="CV154" s="315"/>
      <c r="CW154" s="226" t="str">
        <f t="shared" si="158"/>
        <v>Multistrata Agroforestry</v>
      </c>
      <c r="CX154" s="313"/>
      <c r="CY154" s="315"/>
      <c r="CZ154" s="313"/>
      <c r="DA154" s="313"/>
      <c r="DB154" s="315"/>
      <c r="DC154" s="226" t="str">
        <f t="shared" si="159"/>
        <v>Multistrata Agroforestry</v>
      </c>
      <c r="DD154" s="313"/>
      <c r="DE154" s="315"/>
      <c r="DF154" s="313"/>
      <c r="DG154" s="313"/>
      <c r="DH154" s="315"/>
      <c r="DI154" s="226" t="str">
        <f t="shared" si="160"/>
        <v>Multistrata Agroforestry</v>
      </c>
      <c r="DJ154" s="313"/>
      <c r="DK154" s="315"/>
      <c r="DL154" s="313"/>
      <c r="DM154" s="313"/>
      <c r="DN154" s="315"/>
      <c r="DO154" s="226" t="str">
        <f t="shared" si="161"/>
        <v>Multistrata Agroforestry</v>
      </c>
      <c r="DP154" s="313"/>
      <c r="DQ154" s="315"/>
      <c r="DR154" s="313"/>
      <c r="DS154" s="313"/>
      <c r="DT154" s="315"/>
      <c r="DU154" s="226" t="str">
        <f t="shared" si="162"/>
        <v>Multistrata Agroforestry</v>
      </c>
      <c r="DV154" s="313"/>
      <c r="DW154" s="315"/>
      <c r="DX154" s="313"/>
      <c r="DY154" s="313"/>
      <c r="DZ154" s="315"/>
      <c r="EA154" s="176">
        <f t="shared" si="140"/>
        <v>0</v>
      </c>
      <c r="EB154" s="226" t="str">
        <f t="shared" si="163"/>
        <v>Multistrata Agroforestry</v>
      </c>
      <c r="EC154" s="313"/>
      <c r="ED154" s="315"/>
      <c r="EE154" s="313"/>
      <c r="EF154" s="313"/>
      <c r="EG154" s="315"/>
      <c r="EH154" s="226" t="str">
        <f t="shared" si="164"/>
        <v>Multistrata Agroforestry</v>
      </c>
      <c r="EI154" s="313"/>
      <c r="EJ154" s="315"/>
      <c r="EK154" s="313"/>
      <c r="EL154" s="313"/>
      <c r="EM154" s="315"/>
      <c r="EN154" s="226" t="str">
        <f t="shared" si="165"/>
        <v>Multistrata Agroforestry</v>
      </c>
      <c r="EO154" s="313"/>
      <c r="EP154" s="315"/>
      <c r="EQ154" s="313"/>
      <c r="ER154" s="313"/>
      <c r="ES154" s="315"/>
      <c r="ET154" s="226" t="str">
        <f t="shared" si="166"/>
        <v>Multistrata Agroforestry</v>
      </c>
      <c r="EU154" s="313"/>
      <c r="EV154" s="315"/>
      <c r="EW154" s="313"/>
      <c r="EX154" s="313"/>
      <c r="EY154" s="315"/>
      <c r="EZ154" s="226" t="str">
        <f t="shared" si="167"/>
        <v>Multistrata Agroforestry</v>
      </c>
      <c r="FA154" s="313"/>
      <c r="FB154" s="315"/>
      <c r="FC154" s="313"/>
      <c r="FD154" s="313"/>
      <c r="FE154" s="315"/>
      <c r="FF154" s="226" t="str">
        <f t="shared" si="168"/>
        <v>Multistrata Agroforestry</v>
      </c>
      <c r="FG154" s="313"/>
      <c r="FH154" s="315"/>
      <c r="FI154" s="313"/>
      <c r="FJ154" s="313"/>
      <c r="FK154" s="315"/>
      <c r="FL154" s="226" t="str">
        <f t="shared" si="169"/>
        <v>Multistrata Agroforestry</v>
      </c>
      <c r="FM154" s="313"/>
      <c r="FN154" s="315"/>
      <c r="FO154" s="313"/>
      <c r="FP154" s="313"/>
      <c r="FQ154" s="315"/>
      <c r="FR154" s="176">
        <f t="shared" si="141"/>
        <v>0</v>
      </c>
      <c r="FS154" s="32"/>
      <c r="FT154" s="34"/>
      <c r="FU154" s="34"/>
      <c r="FV154" s="38"/>
      <c r="FW154" s="37"/>
    </row>
    <row r="155" spans="1:179" ht="12.6" customHeight="1">
      <c r="A155" s="324"/>
      <c r="B155" s="222" t="s">
        <v>89</v>
      </c>
      <c r="C155" s="226" t="str">
        <f t="shared" ref="C155:C169" si="170">$B155</f>
        <v>Silvopasture</v>
      </c>
      <c r="D155" s="313"/>
      <c r="E155" s="54"/>
      <c r="F155" s="313"/>
      <c r="G155" s="55"/>
      <c r="H155" s="56"/>
      <c r="I155" s="226" t="str">
        <f t="shared" si="143"/>
        <v>Silvopasture</v>
      </c>
      <c r="J155" s="313"/>
      <c r="K155" s="54"/>
      <c r="L155" s="313"/>
      <c r="M155" s="55"/>
      <c r="N155" s="56"/>
      <c r="O155" s="226" t="str">
        <f t="shared" si="144"/>
        <v>Silvopasture</v>
      </c>
      <c r="P155" s="313"/>
      <c r="Q155" s="54"/>
      <c r="R155" s="313"/>
      <c r="S155" s="55"/>
      <c r="T155" s="56"/>
      <c r="U155" s="226" t="str">
        <f t="shared" si="145"/>
        <v>Silvopasture</v>
      </c>
      <c r="V155" s="313"/>
      <c r="W155" s="315"/>
      <c r="X155" s="313"/>
      <c r="Y155" s="313"/>
      <c r="Z155" s="315"/>
      <c r="AA155" s="226" t="str">
        <f t="shared" si="146"/>
        <v>Silvopasture</v>
      </c>
      <c r="AB155" s="313"/>
      <c r="AC155" s="315"/>
      <c r="AD155" s="313"/>
      <c r="AE155" s="313"/>
      <c r="AF155" s="315"/>
      <c r="AG155" s="226" t="str">
        <f t="shared" si="147"/>
        <v>Silvopasture</v>
      </c>
      <c r="AH155" s="313"/>
      <c r="AI155" s="315"/>
      <c r="AJ155" s="313"/>
      <c r="AK155" s="313"/>
      <c r="AL155" s="315"/>
      <c r="AM155" s="226" t="str">
        <f t="shared" si="148"/>
        <v>Silvopasture</v>
      </c>
      <c r="AN155" s="313"/>
      <c r="AO155" s="315"/>
      <c r="AP155" s="313"/>
      <c r="AQ155" s="313"/>
      <c r="AR155" s="315"/>
      <c r="AS155" s="176">
        <f t="shared" si="142"/>
        <v>0</v>
      </c>
      <c r="AT155" s="226" t="str">
        <f t="shared" si="149"/>
        <v>Silvopasture</v>
      </c>
      <c r="AU155" s="313">
        <f>'Discrete Solution'!AU155</f>
        <v>0.27926905506018762</v>
      </c>
      <c r="AV155" s="315">
        <f>'Discrete Solution'!AV155</f>
        <v>7.7362326094037908</v>
      </c>
      <c r="AW155" s="313">
        <f>'Discrete Solution'!AW155</f>
        <v>0.30552950283043623</v>
      </c>
      <c r="AX155" s="313">
        <f>'Discrete Solution'!AX155</f>
        <v>0.58479855789062385</v>
      </c>
      <c r="AY155" s="315">
        <f>'Discrete Solution'!AY155</f>
        <v>8.4636921280889457</v>
      </c>
      <c r="AZ155" s="226" t="str">
        <f t="shared" si="150"/>
        <v>Silvopasture</v>
      </c>
      <c r="BA155" s="313">
        <f>'Discrete Solution'!BA155</f>
        <v>0.27926905506018762</v>
      </c>
      <c r="BB155" s="315">
        <f>'Discrete Solution'!BB155</f>
        <v>3.9120160038120817</v>
      </c>
      <c r="BC155" s="313">
        <f>'Discrete Solution'!BC155</f>
        <v>0.30552950283043623</v>
      </c>
      <c r="BD155" s="313">
        <f>'Discrete Solution'!BD155</f>
        <v>0.58479855789062385</v>
      </c>
      <c r="BE155" s="315">
        <f>'Discrete Solution'!BE155</f>
        <v>4.2798737742419037</v>
      </c>
      <c r="BF155" s="226" t="str">
        <f t="shared" si="151"/>
        <v>Silvopasture</v>
      </c>
      <c r="BG155" s="313">
        <f>'Discrete Solution'!BG155</f>
        <v>0.27926905506018762</v>
      </c>
      <c r="BH155" s="315">
        <f>'Discrete Solution'!BH155</f>
        <v>4.944760509689142</v>
      </c>
      <c r="BI155" s="313">
        <f>'Discrete Solution'!BI155</f>
        <v>0.30552950283043623</v>
      </c>
      <c r="BJ155" s="313">
        <f>'Discrete Solution'!BJ155</f>
        <v>0.58479855789062385</v>
      </c>
      <c r="BK155" s="315">
        <f>'Discrete Solution'!BK155</f>
        <v>5.4097301250054333</v>
      </c>
      <c r="BL155" s="226" t="str">
        <f t="shared" si="152"/>
        <v>Silvopasture</v>
      </c>
      <c r="BM155" s="313"/>
      <c r="BN155" s="315"/>
      <c r="BO155" s="313"/>
      <c r="BP155" s="313"/>
      <c r="BQ155" s="315"/>
      <c r="BR155" s="226" t="str">
        <f t="shared" si="153"/>
        <v>Silvopasture</v>
      </c>
      <c r="BS155" s="313"/>
      <c r="BT155" s="315"/>
      <c r="BU155" s="313"/>
      <c r="BV155" s="313"/>
      <c r="BW155" s="315"/>
      <c r="BX155" s="226" t="str">
        <f t="shared" si="154"/>
        <v>Silvopasture</v>
      </c>
      <c r="BY155" s="313"/>
      <c r="BZ155" s="315"/>
      <c r="CA155" s="313"/>
      <c r="CB155" s="313"/>
      <c r="CC155" s="315"/>
      <c r="CD155" s="226" t="str">
        <f t="shared" si="155"/>
        <v>Silvopasture</v>
      </c>
      <c r="CE155" s="313"/>
      <c r="CF155" s="315"/>
      <c r="CG155" s="313"/>
      <c r="CH155" s="313"/>
      <c r="CI155" s="315"/>
      <c r="CJ155" s="176">
        <f t="shared" si="139"/>
        <v>34.746305150241298</v>
      </c>
      <c r="CK155" s="226" t="str">
        <f t="shared" si="156"/>
        <v>Silvopasture</v>
      </c>
      <c r="CL155" s="313"/>
      <c r="CM155" s="315"/>
      <c r="CN155" s="313"/>
      <c r="CO155" s="313"/>
      <c r="CP155" s="315"/>
      <c r="CQ155" s="226" t="str">
        <f t="shared" si="157"/>
        <v>Silvopasture</v>
      </c>
      <c r="CR155" s="313"/>
      <c r="CS155" s="315"/>
      <c r="CT155" s="313"/>
      <c r="CU155" s="313"/>
      <c r="CV155" s="315"/>
      <c r="CW155" s="226" t="str">
        <f t="shared" si="158"/>
        <v>Silvopasture</v>
      </c>
      <c r="CX155" s="313"/>
      <c r="CY155" s="315"/>
      <c r="CZ155" s="313"/>
      <c r="DA155" s="313"/>
      <c r="DB155" s="315"/>
      <c r="DC155" s="226" t="str">
        <f t="shared" si="159"/>
        <v>Silvopasture</v>
      </c>
      <c r="DD155" s="313"/>
      <c r="DE155" s="315"/>
      <c r="DF155" s="313"/>
      <c r="DG155" s="313"/>
      <c r="DH155" s="315"/>
      <c r="DI155" s="226" t="str">
        <f t="shared" si="160"/>
        <v>Silvopasture</v>
      </c>
      <c r="DJ155" s="313"/>
      <c r="DK155" s="315"/>
      <c r="DL155" s="313"/>
      <c r="DM155" s="313"/>
      <c r="DN155" s="315"/>
      <c r="DO155" s="226" t="str">
        <f t="shared" si="161"/>
        <v>Silvopasture</v>
      </c>
      <c r="DP155" s="313"/>
      <c r="DQ155" s="315"/>
      <c r="DR155" s="313"/>
      <c r="DS155" s="313"/>
      <c r="DT155" s="315"/>
      <c r="DU155" s="226" t="str">
        <f t="shared" si="162"/>
        <v>Silvopasture</v>
      </c>
      <c r="DV155" s="313"/>
      <c r="DW155" s="315"/>
      <c r="DX155" s="313"/>
      <c r="DY155" s="313"/>
      <c r="DZ155" s="315"/>
      <c r="EA155" s="176">
        <f t="shared" si="140"/>
        <v>0</v>
      </c>
      <c r="EB155" s="226" t="str">
        <f t="shared" si="163"/>
        <v>Silvopasture</v>
      </c>
      <c r="EC155" s="313"/>
      <c r="ED155" s="315"/>
      <c r="EE155" s="313"/>
      <c r="EF155" s="313"/>
      <c r="EG155" s="315"/>
      <c r="EH155" s="226" t="str">
        <f t="shared" si="164"/>
        <v>Silvopasture</v>
      </c>
      <c r="EI155" s="313"/>
      <c r="EJ155" s="315"/>
      <c r="EK155" s="313"/>
      <c r="EL155" s="313"/>
      <c r="EM155" s="315"/>
      <c r="EN155" s="226" t="str">
        <f t="shared" si="165"/>
        <v>Silvopasture</v>
      </c>
      <c r="EO155" s="313"/>
      <c r="EP155" s="315"/>
      <c r="EQ155" s="313"/>
      <c r="ER155" s="313"/>
      <c r="ES155" s="315"/>
      <c r="ET155" s="226" t="str">
        <f t="shared" si="166"/>
        <v>Silvopasture</v>
      </c>
      <c r="EU155" s="313"/>
      <c r="EV155" s="315"/>
      <c r="EW155" s="313"/>
      <c r="EX155" s="313"/>
      <c r="EY155" s="315"/>
      <c r="EZ155" s="226" t="str">
        <f t="shared" si="167"/>
        <v>Silvopasture</v>
      </c>
      <c r="FA155" s="313"/>
      <c r="FB155" s="315"/>
      <c r="FC155" s="313"/>
      <c r="FD155" s="313"/>
      <c r="FE155" s="315"/>
      <c r="FF155" s="226" t="str">
        <f t="shared" si="168"/>
        <v>Silvopasture</v>
      </c>
      <c r="FG155" s="313"/>
      <c r="FH155" s="315"/>
      <c r="FI155" s="313"/>
      <c r="FJ155" s="313"/>
      <c r="FK155" s="315"/>
      <c r="FL155" s="226" t="str">
        <f t="shared" si="169"/>
        <v>Silvopasture</v>
      </c>
      <c r="FM155" s="313"/>
      <c r="FN155" s="315"/>
      <c r="FO155" s="313"/>
      <c r="FP155" s="313"/>
      <c r="FQ155" s="315"/>
      <c r="FR155" s="176">
        <f t="shared" si="141"/>
        <v>0</v>
      </c>
      <c r="FS155" s="32"/>
      <c r="FT155" s="34"/>
      <c r="FU155" s="34"/>
      <c r="FV155" s="38"/>
      <c r="FW155" s="37"/>
    </row>
    <row r="156" spans="1:179" ht="12.6" customHeight="1">
      <c r="A156" s="324"/>
      <c r="B156" s="222" t="s">
        <v>88</v>
      </c>
      <c r="C156" s="226" t="str">
        <f>$B156</f>
        <v>Managed Grazing</v>
      </c>
      <c r="D156" s="313"/>
      <c r="E156" s="54"/>
      <c r="F156" s="313"/>
      <c r="G156" s="55"/>
      <c r="H156" s="56"/>
      <c r="I156" s="226" t="str">
        <f t="shared" si="143"/>
        <v>Managed Grazing</v>
      </c>
      <c r="J156" s="313"/>
      <c r="K156" s="54"/>
      <c r="L156" s="313"/>
      <c r="M156" s="55"/>
      <c r="N156" s="56"/>
      <c r="O156" s="226" t="str">
        <f t="shared" si="144"/>
        <v>Managed Grazing</v>
      </c>
      <c r="P156" s="313"/>
      <c r="Q156" s="54"/>
      <c r="R156" s="313"/>
      <c r="S156" s="55"/>
      <c r="T156" s="56"/>
      <c r="U156" s="226" t="str">
        <f t="shared" si="145"/>
        <v>Managed Grazing</v>
      </c>
      <c r="V156" s="313"/>
      <c r="W156" s="315"/>
      <c r="X156" s="313"/>
      <c r="Y156" s="313"/>
      <c r="Z156" s="315"/>
      <c r="AA156" s="226" t="str">
        <f t="shared" si="146"/>
        <v>Managed Grazing</v>
      </c>
      <c r="AB156" s="313"/>
      <c r="AC156" s="315"/>
      <c r="AD156" s="313"/>
      <c r="AE156" s="313"/>
      <c r="AF156" s="315"/>
      <c r="AG156" s="226" t="str">
        <f t="shared" si="147"/>
        <v>Managed Grazing</v>
      </c>
      <c r="AH156" s="313"/>
      <c r="AI156" s="315"/>
      <c r="AJ156" s="313"/>
      <c r="AK156" s="313"/>
      <c r="AL156" s="315"/>
      <c r="AM156" s="226" t="str">
        <f t="shared" si="148"/>
        <v>Managed Grazing</v>
      </c>
      <c r="AN156" s="313"/>
      <c r="AO156" s="315"/>
      <c r="AP156" s="313"/>
      <c r="AQ156" s="313"/>
      <c r="AR156" s="315"/>
      <c r="AS156" s="176">
        <f t="shared" si="142"/>
        <v>0</v>
      </c>
      <c r="AT156" s="226" t="str">
        <f t="shared" si="149"/>
        <v>Managed Grazing</v>
      </c>
      <c r="AU156" s="313">
        <f>'Discrete Solution'!AU156</f>
        <v>2.1992342654936183E-2</v>
      </c>
      <c r="AV156" s="315">
        <f>'Discrete Solution'!AV156</f>
        <v>0.6092256743864134</v>
      </c>
      <c r="AW156" s="313">
        <f>'Discrete Solution'!AW156</f>
        <v>0.22863561072675984</v>
      </c>
      <c r="AX156" s="313">
        <f>'Discrete Solution'!AX156</f>
        <v>0.25062795338169602</v>
      </c>
      <c r="AY156" s="315">
        <f>'Discrete Solution'!AY156</f>
        <v>6.3335992131104764</v>
      </c>
      <c r="AZ156" s="226" t="str">
        <f t="shared" si="150"/>
        <v>Managed Grazing</v>
      </c>
      <c r="BA156" s="313">
        <f>'Discrete Solution'!BA156</f>
        <v>2.1992342654936183E-2</v>
      </c>
      <c r="BB156" s="315">
        <f>'Discrete Solution'!BB156</f>
        <v>0.30806992349684947</v>
      </c>
      <c r="BC156" s="313">
        <f>'Discrete Solution'!BC156</f>
        <v>0.22863561072675984</v>
      </c>
      <c r="BD156" s="313">
        <f>'Discrete Solution'!BD156</f>
        <v>0.25062795338169602</v>
      </c>
      <c r="BE156" s="315">
        <f>'Discrete Solution'!BE156</f>
        <v>3.2027399813834312</v>
      </c>
      <c r="BF156" s="226" t="str">
        <f t="shared" si="151"/>
        <v>Managed Grazing</v>
      </c>
      <c r="BG156" s="313">
        <f>'Discrete Solution'!BG156</f>
        <v>2.1992342654936183E-2</v>
      </c>
      <c r="BH156" s="315">
        <f>'Discrete Solution'!BH156</f>
        <v>0.38939820042805512</v>
      </c>
      <c r="BI156" s="313">
        <f>'Discrete Solution'!BI156</f>
        <v>0.22863561072675984</v>
      </c>
      <c r="BJ156" s="313">
        <f>'Discrete Solution'!BJ156</f>
        <v>0.25062795338169602</v>
      </c>
      <c r="BK156" s="315">
        <f>'Discrete Solution'!BK156</f>
        <v>4.0482406430124787</v>
      </c>
      <c r="BL156" s="226" t="str">
        <f t="shared" si="152"/>
        <v>Managed Grazing</v>
      </c>
      <c r="BM156" s="313"/>
      <c r="BN156" s="315"/>
      <c r="BO156" s="313"/>
      <c r="BP156" s="313"/>
      <c r="BQ156" s="315"/>
      <c r="BR156" s="226" t="str">
        <f t="shared" si="153"/>
        <v>Managed Grazing</v>
      </c>
      <c r="BS156" s="313"/>
      <c r="BT156" s="315"/>
      <c r="BU156" s="313"/>
      <c r="BV156" s="313"/>
      <c r="BW156" s="315"/>
      <c r="BX156" s="226" t="str">
        <f t="shared" si="154"/>
        <v>Managed Grazing</v>
      </c>
      <c r="BY156" s="313"/>
      <c r="BZ156" s="315"/>
      <c r="CA156" s="313"/>
      <c r="CB156" s="313"/>
      <c r="CC156" s="315"/>
      <c r="CD156" s="226" t="str">
        <f t="shared" si="155"/>
        <v>Managed Grazing</v>
      </c>
      <c r="CE156" s="313"/>
      <c r="CF156" s="315"/>
      <c r="CG156" s="313"/>
      <c r="CH156" s="313"/>
      <c r="CI156" s="315"/>
      <c r="CJ156" s="176">
        <f t="shared" si="139"/>
        <v>14.891273635817704</v>
      </c>
      <c r="CK156" s="226" t="str">
        <f t="shared" si="156"/>
        <v>Managed Grazing</v>
      </c>
      <c r="CL156" s="313"/>
      <c r="CM156" s="315"/>
      <c r="CN156" s="313"/>
      <c r="CO156" s="313"/>
      <c r="CP156" s="315"/>
      <c r="CQ156" s="226" t="str">
        <f t="shared" si="157"/>
        <v>Managed Grazing</v>
      </c>
      <c r="CR156" s="313"/>
      <c r="CS156" s="315"/>
      <c r="CT156" s="313"/>
      <c r="CU156" s="313"/>
      <c r="CV156" s="315"/>
      <c r="CW156" s="226" t="str">
        <f t="shared" si="158"/>
        <v>Managed Grazing</v>
      </c>
      <c r="CX156" s="313"/>
      <c r="CY156" s="315"/>
      <c r="CZ156" s="313"/>
      <c r="DA156" s="313"/>
      <c r="DB156" s="315"/>
      <c r="DC156" s="226" t="str">
        <f t="shared" si="159"/>
        <v>Managed Grazing</v>
      </c>
      <c r="DD156" s="313"/>
      <c r="DE156" s="315"/>
      <c r="DF156" s="313"/>
      <c r="DG156" s="313"/>
      <c r="DH156" s="315"/>
      <c r="DI156" s="226" t="str">
        <f t="shared" si="160"/>
        <v>Managed Grazing</v>
      </c>
      <c r="DJ156" s="313"/>
      <c r="DK156" s="315"/>
      <c r="DL156" s="313"/>
      <c r="DM156" s="313"/>
      <c r="DN156" s="315"/>
      <c r="DO156" s="226" t="str">
        <f t="shared" si="161"/>
        <v>Managed Grazing</v>
      </c>
      <c r="DP156" s="313"/>
      <c r="DQ156" s="315"/>
      <c r="DR156" s="313"/>
      <c r="DS156" s="313"/>
      <c r="DT156" s="315"/>
      <c r="DU156" s="226" t="str">
        <f t="shared" si="162"/>
        <v>Managed Grazing</v>
      </c>
      <c r="DV156" s="313"/>
      <c r="DW156" s="315"/>
      <c r="DX156" s="313"/>
      <c r="DY156" s="313"/>
      <c r="DZ156" s="315"/>
      <c r="EA156" s="176">
        <f t="shared" si="140"/>
        <v>0</v>
      </c>
      <c r="EB156" s="226" t="str">
        <f t="shared" si="163"/>
        <v>Managed Grazing</v>
      </c>
      <c r="EC156" s="313"/>
      <c r="ED156" s="315"/>
      <c r="EE156" s="313"/>
      <c r="EF156" s="313"/>
      <c r="EG156" s="315"/>
      <c r="EH156" s="226" t="str">
        <f t="shared" si="164"/>
        <v>Managed Grazing</v>
      </c>
      <c r="EI156" s="313"/>
      <c r="EJ156" s="315"/>
      <c r="EK156" s="313"/>
      <c r="EL156" s="313"/>
      <c r="EM156" s="315"/>
      <c r="EN156" s="226" t="str">
        <f t="shared" si="165"/>
        <v>Managed Grazing</v>
      </c>
      <c r="EO156" s="313"/>
      <c r="EP156" s="315"/>
      <c r="EQ156" s="313"/>
      <c r="ER156" s="313"/>
      <c r="ES156" s="315"/>
      <c r="ET156" s="226" t="str">
        <f t="shared" si="166"/>
        <v>Managed Grazing</v>
      </c>
      <c r="EU156" s="313"/>
      <c r="EV156" s="315"/>
      <c r="EW156" s="313"/>
      <c r="EX156" s="313"/>
      <c r="EY156" s="315"/>
      <c r="EZ156" s="226" t="str">
        <f t="shared" si="167"/>
        <v>Managed Grazing</v>
      </c>
      <c r="FA156" s="313"/>
      <c r="FB156" s="315"/>
      <c r="FC156" s="313"/>
      <c r="FD156" s="313"/>
      <c r="FE156" s="315"/>
      <c r="FF156" s="226" t="str">
        <f t="shared" si="168"/>
        <v>Managed Grazing</v>
      </c>
      <c r="FG156" s="313"/>
      <c r="FH156" s="315"/>
      <c r="FI156" s="313"/>
      <c r="FJ156" s="313"/>
      <c r="FK156" s="315"/>
      <c r="FL156" s="226" t="str">
        <f t="shared" si="169"/>
        <v>Managed Grazing</v>
      </c>
      <c r="FM156" s="313"/>
      <c r="FN156" s="315"/>
      <c r="FO156" s="313"/>
      <c r="FP156" s="313"/>
      <c r="FQ156" s="315"/>
      <c r="FR156" s="176">
        <f t="shared" si="141"/>
        <v>0</v>
      </c>
      <c r="FS156" s="32"/>
      <c r="FT156" s="34"/>
      <c r="FU156" s="34"/>
      <c r="FV156" s="38"/>
      <c r="FW156" s="37"/>
    </row>
    <row r="157" spans="1:179" ht="12.6" customHeight="1">
      <c r="A157" s="324"/>
      <c r="B157" s="195" t="s">
        <v>97</v>
      </c>
      <c r="C157" s="226" t="str">
        <f>$B157</f>
        <v>Tropical Tree Staples</v>
      </c>
      <c r="D157" s="313"/>
      <c r="E157" s="54"/>
      <c r="F157" s="314"/>
      <c r="G157" s="55"/>
      <c r="H157" s="56"/>
      <c r="I157" s="226" t="str">
        <f t="shared" si="143"/>
        <v>Tropical Tree Staples</v>
      </c>
      <c r="J157" s="313"/>
      <c r="K157" s="54"/>
      <c r="L157" s="314"/>
      <c r="M157" s="55"/>
      <c r="N157" s="56"/>
      <c r="O157" s="226" t="str">
        <f t="shared" si="144"/>
        <v>Tropical Tree Staples</v>
      </c>
      <c r="P157" s="313"/>
      <c r="Q157" s="54"/>
      <c r="R157" s="314"/>
      <c r="S157" s="55"/>
      <c r="T157" s="56"/>
      <c r="U157" s="226" t="str">
        <f t="shared" si="145"/>
        <v>Tropical Tree Staples</v>
      </c>
      <c r="V157" s="313"/>
      <c r="W157" s="315"/>
      <c r="X157" s="313"/>
      <c r="Y157" s="313"/>
      <c r="Z157" s="315"/>
      <c r="AA157" s="226" t="str">
        <f t="shared" si="146"/>
        <v>Tropical Tree Staples</v>
      </c>
      <c r="AB157" s="313"/>
      <c r="AC157" s="315"/>
      <c r="AD157" s="313"/>
      <c r="AE157" s="313"/>
      <c r="AF157" s="315"/>
      <c r="AG157" s="226" t="str">
        <f t="shared" si="147"/>
        <v>Tropical Tree Staples</v>
      </c>
      <c r="AH157" s="313"/>
      <c r="AI157" s="315"/>
      <c r="AJ157" s="313"/>
      <c r="AK157" s="313"/>
      <c r="AL157" s="315"/>
      <c r="AM157" s="226" t="str">
        <f t="shared" si="148"/>
        <v>Tropical Tree Staples</v>
      </c>
      <c r="AN157" s="313"/>
      <c r="AO157" s="315"/>
      <c r="AP157" s="313"/>
      <c r="AQ157" s="313"/>
      <c r="AR157" s="315"/>
      <c r="AS157" s="176">
        <f t="shared" si="142"/>
        <v>0</v>
      </c>
      <c r="AT157" s="226" t="str">
        <f t="shared" si="149"/>
        <v>Tropical Tree Staples</v>
      </c>
      <c r="AU157" s="313">
        <f>'Discrete Solution'!AU157</f>
        <v>0</v>
      </c>
      <c r="AV157" s="315">
        <f>'Discrete Solution'!AV157</f>
        <v>0</v>
      </c>
      <c r="AW157" s="313">
        <f>'Discrete Solution'!AW157</f>
        <v>0</v>
      </c>
      <c r="AX157" s="313">
        <f>'Discrete Solution'!AX157</f>
        <v>0</v>
      </c>
      <c r="AY157" s="315">
        <f>'Discrete Solution'!AY157</f>
        <v>0</v>
      </c>
      <c r="AZ157" s="226" t="str">
        <f t="shared" si="150"/>
        <v>Tropical Tree Staples</v>
      </c>
      <c r="BA157" s="313">
        <f>'Discrete Solution'!BA157</f>
        <v>0</v>
      </c>
      <c r="BB157" s="315">
        <f>'Discrete Solution'!BB157</f>
        <v>0</v>
      </c>
      <c r="BC157" s="313">
        <f>'Discrete Solution'!BC157</f>
        <v>0</v>
      </c>
      <c r="BD157" s="313">
        <f>'Discrete Solution'!BD157</f>
        <v>0</v>
      </c>
      <c r="BE157" s="315">
        <f>'Discrete Solution'!BE157</f>
        <v>0</v>
      </c>
      <c r="BF157" s="226" t="str">
        <f t="shared" si="151"/>
        <v>Tropical Tree Staples</v>
      </c>
      <c r="BG157" s="313">
        <f>'Discrete Solution'!BG157</f>
        <v>0</v>
      </c>
      <c r="BH157" s="315">
        <f>'Discrete Solution'!BH157</f>
        <v>0</v>
      </c>
      <c r="BI157" s="313">
        <f>'Discrete Solution'!BI157</f>
        <v>0</v>
      </c>
      <c r="BJ157" s="313">
        <f>'Discrete Solution'!BJ157</f>
        <v>0</v>
      </c>
      <c r="BK157" s="315">
        <f>'Discrete Solution'!BK157</f>
        <v>0</v>
      </c>
      <c r="BL157" s="226" t="str">
        <f t="shared" si="152"/>
        <v>Tropical Tree Staples</v>
      </c>
      <c r="BM157" s="313"/>
      <c r="BN157" s="315"/>
      <c r="BO157" s="313"/>
      <c r="BP157" s="313"/>
      <c r="BQ157" s="315"/>
      <c r="BR157" s="226" t="str">
        <f t="shared" si="153"/>
        <v>Tropical Tree Staples</v>
      </c>
      <c r="BS157" s="313"/>
      <c r="BT157" s="315"/>
      <c r="BU157" s="313"/>
      <c r="BV157" s="313"/>
      <c r="BW157" s="315"/>
      <c r="BX157" s="226" t="str">
        <f t="shared" si="154"/>
        <v>Tropical Tree Staples</v>
      </c>
      <c r="BY157" s="313"/>
      <c r="BZ157" s="315"/>
      <c r="CA157" s="313"/>
      <c r="CB157" s="313"/>
      <c r="CC157" s="315"/>
      <c r="CD157" s="226" t="str">
        <f t="shared" si="155"/>
        <v>Tropical Tree Staples</v>
      </c>
      <c r="CE157" s="313"/>
      <c r="CF157" s="315"/>
      <c r="CG157" s="313"/>
      <c r="CH157" s="313"/>
      <c r="CI157" s="315"/>
      <c r="CJ157" s="176">
        <f t="shared" si="139"/>
        <v>0</v>
      </c>
      <c r="CK157" s="226" t="str">
        <f t="shared" si="156"/>
        <v>Tropical Tree Staples</v>
      </c>
      <c r="CL157" s="313"/>
      <c r="CM157" s="315"/>
      <c r="CN157" s="313"/>
      <c r="CO157" s="313"/>
      <c r="CP157" s="315"/>
      <c r="CQ157" s="226" t="str">
        <f t="shared" si="157"/>
        <v>Tropical Tree Staples</v>
      </c>
      <c r="CR157" s="313"/>
      <c r="CS157" s="315"/>
      <c r="CT157" s="313"/>
      <c r="CU157" s="313"/>
      <c r="CV157" s="315"/>
      <c r="CW157" s="226" t="str">
        <f t="shared" si="158"/>
        <v>Tropical Tree Staples</v>
      </c>
      <c r="CX157" s="313"/>
      <c r="CY157" s="315"/>
      <c r="CZ157" s="313"/>
      <c r="DA157" s="313"/>
      <c r="DB157" s="315"/>
      <c r="DC157" s="226" t="str">
        <f t="shared" si="159"/>
        <v>Tropical Tree Staples</v>
      </c>
      <c r="DD157" s="313"/>
      <c r="DE157" s="315"/>
      <c r="DF157" s="313"/>
      <c r="DG157" s="313"/>
      <c r="DH157" s="315"/>
      <c r="DI157" s="226" t="str">
        <f t="shared" si="160"/>
        <v>Tropical Tree Staples</v>
      </c>
      <c r="DJ157" s="313"/>
      <c r="DK157" s="315"/>
      <c r="DL157" s="313"/>
      <c r="DM157" s="313"/>
      <c r="DN157" s="315"/>
      <c r="DO157" s="226" t="str">
        <f t="shared" si="161"/>
        <v>Tropical Tree Staples</v>
      </c>
      <c r="DP157" s="313"/>
      <c r="DQ157" s="315"/>
      <c r="DR157" s="313"/>
      <c r="DS157" s="313"/>
      <c r="DT157" s="315"/>
      <c r="DU157" s="226" t="str">
        <f t="shared" si="162"/>
        <v>Tropical Tree Staples</v>
      </c>
      <c r="DV157" s="313"/>
      <c r="DW157" s="315"/>
      <c r="DX157" s="313"/>
      <c r="DY157" s="313"/>
      <c r="DZ157" s="315"/>
      <c r="EA157" s="176">
        <f t="shared" si="140"/>
        <v>0</v>
      </c>
      <c r="EB157" s="226" t="str">
        <f t="shared" si="163"/>
        <v>Tropical Tree Staples</v>
      </c>
      <c r="EC157" s="313"/>
      <c r="ED157" s="315"/>
      <c r="EE157" s="313"/>
      <c r="EF157" s="313"/>
      <c r="EG157" s="315"/>
      <c r="EH157" s="226" t="str">
        <f t="shared" si="164"/>
        <v>Tropical Tree Staples</v>
      </c>
      <c r="EI157" s="313"/>
      <c r="EJ157" s="315"/>
      <c r="EK157" s="313"/>
      <c r="EL157" s="313"/>
      <c r="EM157" s="315"/>
      <c r="EN157" s="226" t="str">
        <f t="shared" si="165"/>
        <v>Tropical Tree Staples</v>
      </c>
      <c r="EO157" s="313"/>
      <c r="EP157" s="315"/>
      <c r="EQ157" s="313"/>
      <c r="ER157" s="313"/>
      <c r="ES157" s="315"/>
      <c r="ET157" s="226" t="str">
        <f t="shared" si="166"/>
        <v>Tropical Tree Staples</v>
      </c>
      <c r="EU157" s="313"/>
      <c r="EV157" s="315"/>
      <c r="EW157" s="313"/>
      <c r="EX157" s="313"/>
      <c r="EY157" s="315"/>
      <c r="EZ157" s="226" t="str">
        <f t="shared" si="167"/>
        <v>Tropical Tree Staples</v>
      </c>
      <c r="FA157" s="313"/>
      <c r="FB157" s="315"/>
      <c r="FC157" s="313"/>
      <c r="FD157" s="313"/>
      <c r="FE157" s="315"/>
      <c r="FF157" s="226" t="str">
        <f t="shared" si="168"/>
        <v>Tropical Tree Staples</v>
      </c>
      <c r="FG157" s="313"/>
      <c r="FH157" s="315"/>
      <c r="FI157" s="313"/>
      <c r="FJ157" s="313"/>
      <c r="FK157" s="315"/>
      <c r="FL157" s="226" t="str">
        <f t="shared" si="169"/>
        <v>Tropical Tree Staples</v>
      </c>
      <c r="FM157" s="313"/>
      <c r="FN157" s="315"/>
      <c r="FO157" s="313"/>
      <c r="FP157" s="313"/>
      <c r="FQ157" s="315"/>
      <c r="FR157" s="176">
        <f t="shared" si="141"/>
        <v>0</v>
      </c>
      <c r="FS157" s="32"/>
      <c r="FT157" s="34"/>
      <c r="FU157" s="34"/>
      <c r="FV157" s="38"/>
      <c r="FW157" s="37"/>
    </row>
    <row r="158" spans="1:179" ht="12.6" customHeight="1">
      <c r="A158" s="324"/>
      <c r="B158" s="222" t="s">
        <v>103</v>
      </c>
      <c r="C158" s="226" t="str">
        <f>$B158</f>
        <v>Farmland Restoration</v>
      </c>
      <c r="D158" s="39"/>
      <c r="E158" s="40"/>
      <c r="F158" s="47"/>
      <c r="G158" s="41"/>
      <c r="H158" s="42"/>
      <c r="I158" s="226" t="str">
        <f t="shared" si="143"/>
        <v>Farmland Restoration</v>
      </c>
      <c r="J158" s="39"/>
      <c r="K158" s="40"/>
      <c r="L158" s="47"/>
      <c r="M158" s="41"/>
      <c r="N158" s="42"/>
      <c r="O158" s="226" t="str">
        <f t="shared" si="144"/>
        <v>Farmland Restoration</v>
      </c>
      <c r="P158" s="39"/>
      <c r="Q158" s="40"/>
      <c r="R158" s="47"/>
      <c r="S158" s="41"/>
      <c r="T158" s="42"/>
      <c r="U158" s="226" t="str">
        <f t="shared" si="145"/>
        <v>Farmland Restoration</v>
      </c>
      <c r="V158" s="39"/>
      <c r="W158" s="40"/>
      <c r="X158" s="47"/>
      <c r="Y158" s="41"/>
      <c r="Z158" s="42"/>
      <c r="AA158" s="226" t="str">
        <f t="shared" si="146"/>
        <v>Farmland Restoration</v>
      </c>
      <c r="AB158" s="39"/>
      <c r="AC158" s="40"/>
      <c r="AD158" s="47"/>
      <c r="AE158" s="41"/>
      <c r="AF158" s="42"/>
      <c r="AG158" s="226" t="str">
        <f t="shared" si="147"/>
        <v>Farmland Restoration</v>
      </c>
      <c r="AH158" s="39"/>
      <c r="AI158" s="40"/>
      <c r="AJ158" s="47"/>
      <c r="AK158" s="41"/>
      <c r="AL158" s="42"/>
      <c r="AM158" s="226" t="str">
        <f t="shared" si="148"/>
        <v>Farmland Restoration</v>
      </c>
      <c r="AN158" s="39"/>
      <c r="AO158" s="40"/>
      <c r="AP158" s="47"/>
      <c r="AQ158" s="41"/>
      <c r="AR158" s="42"/>
      <c r="AS158" s="176">
        <f t="shared" si="142"/>
        <v>0</v>
      </c>
      <c r="AT158" s="226" t="str">
        <f t="shared" si="149"/>
        <v>Farmland Restoration</v>
      </c>
      <c r="AU158" s="313"/>
      <c r="AV158" s="315"/>
      <c r="AW158" s="313"/>
      <c r="AX158" s="313"/>
      <c r="AY158" s="315"/>
      <c r="AZ158" s="226" t="str">
        <f t="shared" si="150"/>
        <v>Farmland Restoration</v>
      </c>
      <c r="BA158" s="313"/>
      <c r="BB158" s="315"/>
      <c r="BC158" s="313"/>
      <c r="BD158" s="313"/>
      <c r="BE158" s="315"/>
      <c r="BF158" s="226" t="str">
        <f t="shared" si="151"/>
        <v>Farmland Restoration</v>
      </c>
      <c r="BG158" s="313"/>
      <c r="BH158" s="315"/>
      <c r="BI158" s="313"/>
      <c r="BJ158" s="313"/>
      <c r="BK158" s="315"/>
      <c r="BL158" s="226" t="str">
        <f t="shared" si="152"/>
        <v>Farmland Restoration</v>
      </c>
      <c r="BM158" s="313">
        <f>'Discrete Solution'!BM158</f>
        <v>2.3409578732146379E-2</v>
      </c>
      <c r="BN158" s="315">
        <f>'Discrete Solution'!BN158</f>
        <v>0.12820986171516408</v>
      </c>
      <c r="BO158" s="313">
        <f>'Discrete Solution'!BO158</f>
        <v>0.32659042126785359</v>
      </c>
      <c r="BP158" s="313">
        <f>'Discrete Solution'!BP158</f>
        <v>0.35</v>
      </c>
      <c r="BQ158" s="315">
        <f>'Discrete Solution'!BQ158</f>
        <v>1.788674338284836</v>
      </c>
      <c r="BR158" s="226" t="str">
        <f t="shared" si="153"/>
        <v>Farmland Restoration</v>
      </c>
      <c r="BS158" s="313">
        <f>'Discrete Solution'!BS158</f>
        <v>2.3409578732146379E-2</v>
      </c>
      <c r="BT158" s="315">
        <f>'Discrete Solution'!BT158</f>
        <v>0.23078178689866874</v>
      </c>
      <c r="BU158" s="313">
        <f>'Discrete Solution'!BU158</f>
        <v>0.32659042126785359</v>
      </c>
      <c r="BV158" s="313">
        <f>'Discrete Solution'!BV158</f>
        <v>0.35</v>
      </c>
      <c r="BW158" s="315">
        <f>'Discrete Solution'!BW158</f>
        <v>3.2196701131013308</v>
      </c>
      <c r="BX158" s="226" t="str">
        <f t="shared" si="154"/>
        <v>Farmland Restoration</v>
      </c>
      <c r="BY158" s="313">
        <f>'Discrete Solution'!BY158</f>
        <v>2.3409578732146379E-2</v>
      </c>
      <c r="BZ158" s="315">
        <f>'Discrete Solution'!BZ158</f>
        <v>0.18926866795938299</v>
      </c>
      <c r="CA158" s="313">
        <f>'Discrete Solution'!CA158</f>
        <v>0.32659042126785359</v>
      </c>
      <c r="CB158" s="313">
        <f>'Discrete Solution'!CB158</f>
        <v>0.35</v>
      </c>
      <c r="CC158" s="315">
        <f>'Discrete Solution'!CC158</f>
        <v>2.6405145820406166</v>
      </c>
      <c r="CD158" s="226" t="str">
        <f t="shared" si="155"/>
        <v>Farmland Restoration</v>
      </c>
      <c r="CE158" s="313">
        <f>'Discrete Solution'!CE158</f>
        <v>2.3409578732146379E-2</v>
      </c>
      <c r="CF158" s="315">
        <f>'Discrete Solution'!CF158</f>
        <v>0.11802823999887671</v>
      </c>
      <c r="CG158" s="313">
        <f>'Discrete Solution'!CG158</f>
        <v>0.32659042126785359</v>
      </c>
      <c r="CH158" s="313">
        <f>'Discrete Solution'!CH158</f>
        <v>0.35</v>
      </c>
      <c r="CI158" s="315">
        <f>'Discrete Solution'!CI158</f>
        <v>1.6466290600011231</v>
      </c>
      <c r="CJ158" s="176">
        <f t="shared" si="139"/>
        <v>9.9617766499999991</v>
      </c>
      <c r="CK158" s="226" t="str">
        <f t="shared" si="156"/>
        <v>Farmland Restoration</v>
      </c>
      <c r="CL158" s="313"/>
      <c r="CM158" s="315"/>
      <c r="CN158" s="313"/>
      <c r="CO158" s="313"/>
      <c r="CP158" s="315"/>
      <c r="CQ158" s="226" t="str">
        <f t="shared" si="157"/>
        <v>Farmland Restoration</v>
      </c>
      <c r="CR158" s="313"/>
      <c r="CS158" s="315"/>
      <c r="CT158" s="313"/>
      <c r="CU158" s="313"/>
      <c r="CV158" s="315"/>
      <c r="CW158" s="226" t="str">
        <f t="shared" si="158"/>
        <v>Farmland Restoration</v>
      </c>
      <c r="CX158" s="313"/>
      <c r="CY158" s="315"/>
      <c r="CZ158" s="313"/>
      <c r="DA158" s="313"/>
      <c r="DB158" s="315"/>
      <c r="DC158" s="226" t="str">
        <f t="shared" si="159"/>
        <v>Farmland Restoration</v>
      </c>
      <c r="DD158" s="313"/>
      <c r="DE158" s="315"/>
      <c r="DF158" s="313"/>
      <c r="DG158" s="313"/>
      <c r="DH158" s="315"/>
      <c r="DI158" s="226" t="str">
        <f t="shared" si="160"/>
        <v>Farmland Restoration</v>
      </c>
      <c r="DJ158" s="313"/>
      <c r="DK158" s="315"/>
      <c r="DL158" s="313"/>
      <c r="DM158" s="313"/>
      <c r="DN158" s="315"/>
      <c r="DO158" s="226" t="str">
        <f t="shared" si="161"/>
        <v>Farmland Restoration</v>
      </c>
      <c r="DP158" s="313"/>
      <c r="DQ158" s="315"/>
      <c r="DR158" s="313"/>
      <c r="DS158" s="313"/>
      <c r="DT158" s="315"/>
      <c r="DU158" s="226" t="str">
        <f t="shared" si="162"/>
        <v>Farmland Restoration</v>
      </c>
      <c r="DV158" s="313"/>
      <c r="DW158" s="315"/>
      <c r="DX158" s="313"/>
      <c r="DY158" s="313"/>
      <c r="DZ158" s="315"/>
      <c r="EA158" s="176">
        <f t="shared" si="140"/>
        <v>0</v>
      </c>
      <c r="EB158" s="226" t="str">
        <f t="shared" si="163"/>
        <v>Farmland Restoration</v>
      </c>
      <c r="EC158" s="313"/>
      <c r="ED158" s="315"/>
      <c r="EE158" s="313"/>
      <c r="EF158" s="313"/>
      <c r="EG158" s="315"/>
      <c r="EH158" s="226" t="str">
        <f t="shared" si="164"/>
        <v>Farmland Restoration</v>
      </c>
      <c r="EI158" s="313"/>
      <c r="EJ158" s="315"/>
      <c r="EK158" s="313"/>
      <c r="EL158" s="313"/>
      <c r="EM158" s="315"/>
      <c r="EN158" s="226" t="str">
        <f t="shared" si="165"/>
        <v>Farmland Restoration</v>
      </c>
      <c r="EO158" s="313"/>
      <c r="EP158" s="315"/>
      <c r="EQ158" s="313"/>
      <c r="ER158" s="313"/>
      <c r="ES158" s="315"/>
      <c r="ET158" s="226" t="str">
        <f t="shared" si="166"/>
        <v>Farmland Restoration</v>
      </c>
      <c r="EU158" s="313"/>
      <c r="EV158" s="315"/>
      <c r="EW158" s="313"/>
      <c r="EX158" s="313"/>
      <c r="EY158" s="315"/>
      <c r="EZ158" s="226" t="str">
        <f t="shared" si="167"/>
        <v>Farmland Restoration</v>
      </c>
      <c r="FA158" s="313"/>
      <c r="FB158" s="315"/>
      <c r="FC158" s="313"/>
      <c r="FD158" s="313"/>
      <c r="FE158" s="315"/>
      <c r="FF158" s="226" t="str">
        <f t="shared" si="168"/>
        <v>Farmland Restoration</v>
      </c>
      <c r="FG158" s="313"/>
      <c r="FH158" s="315"/>
      <c r="FI158" s="313"/>
      <c r="FJ158" s="313"/>
      <c r="FK158" s="315"/>
      <c r="FL158" s="226" t="str">
        <f t="shared" si="169"/>
        <v>Farmland Restoration</v>
      </c>
      <c r="FM158" s="313"/>
      <c r="FN158" s="315"/>
      <c r="FO158" s="313"/>
      <c r="FP158" s="313"/>
      <c r="FQ158" s="315"/>
      <c r="FR158" s="176">
        <f t="shared" si="141"/>
        <v>0</v>
      </c>
      <c r="FS158" s="32"/>
      <c r="FT158" s="34"/>
      <c r="FU158" s="34"/>
      <c r="FV158" s="33"/>
      <c r="FW158" s="37"/>
    </row>
    <row r="159" spans="1:179" ht="12.6" customHeight="1">
      <c r="A159" s="324"/>
      <c r="B159" s="195" t="s">
        <v>96</v>
      </c>
      <c r="C159" s="226" t="str">
        <f>$B159</f>
        <v>Perennial Bioenergy Crops</v>
      </c>
      <c r="D159" s="54"/>
      <c r="E159" s="54"/>
      <c r="F159" s="54"/>
      <c r="G159" s="54"/>
      <c r="H159" s="56"/>
      <c r="I159" s="226" t="str">
        <f t="shared" si="143"/>
        <v>Perennial Bioenergy Crops</v>
      </c>
      <c r="J159" s="54"/>
      <c r="K159" s="54"/>
      <c r="L159" s="54"/>
      <c r="M159" s="54"/>
      <c r="N159" s="56"/>
      <c r="O159" s="226" t="str">
        <f t="shared" si="144"/>
        <v>Perennial Bioenergy Crops</v>
      </c>
      <c r="P159" s="54"/>
      <c r="Q159" s="54"/>
      <c r="R159" s="54"/>
      <c r="S159" s="54"/>
      <c r="T159" s="56"/>
      <c r="U159" s="226" t="str">
        <f t="shared" si="145"/>
        <v>Perennial Bioenergy Crops</v>
      </c>
      <c r="V159" s="313"/>
      <c r="W159" s="315"/>
      <c r="X159" s="313"/>
      <c r="Y159" s="313"/>
      <c r="Z159" s="315"/>
      <c r="AA159" s="226" t="str">
        <f t="shared" si="146"/>
        <v>Perennial Bioenergy Crops</v>
      </c>
      <c r="AB159" s="313"/>
      <c r="AC159" s="315"/>
      <c r="AD159" s="313"/>
      <c r="AE159" s="313"/>
      <c r="AF159" s="315"/>
      <c r="AG159" s="226" t="str">
        <f t="shared" si="147"/>
        <v>Perennial Bioenergy Crops</v>
      </c>
      <c r="AH159" s="313"/>
      <c r="AI159" s="315"/>
      <c r="AJ159" s="313"/>
      <c r="AK159" s="313"/>
      <c r="AL159" s="315"/>
      <c r="AM159" s="226" t="str">
        <f t="shared" si="148"/>
        <v>Perennial Bioenergy Crops</v>
      </c>
      <c r="AN159" s="313"/>
      <c r="AO159" s="315"/>
      <c r="AP159" s="313"/>
      <c r="AQ159" s="313"/>
      <c r="AR159" s="315"/>
      <c r="AS159" s="176">
        <f t="shared" si="142"/>
        <v>0</v>
      </c>
      <c r="AT159" s="226" t="str">
        <f t="shared" si="149"/>
        <v>Perennial Bioenergy Crops</v>
      </c>
      <c r="AU159" s="313"/>
      <c r="AV159" s="315"/>
      <c r="AW159" s="313"/>
      <c r="AX159" s="313"/>
      <c r="AY159" s="315"/>
      <c r="AZ159" s="226" t="str">
        <f t="shared" si="150"/>
        <v>Perennial Bioenergy Crops</v>
      </c>
      <c r="BA159" s="313"/>
      <c r="BB159" s="315"/>
      <c r="BC159" s="313"/>
      <c r="BD159" s="313"/>
      <c r="BE159" s="315"/>
      <c r="BF159" s="226" t="str">
        <f t="shared" si="151"/>
        <v>Perennial Bioenergy Crops</v>
      </c>
      <c r="BG159" s="313"/>
      <c r="BH159" s="315"/>
      <c r="BI159" s="313"/>
      <c r="BJ159" s="313"/>
      <c r="BK159" s="315"/>
      <c r="BL159" s="226" t="str">
        <f t="shared" si="152"/>
        <v>Perennial Bioenergy Crops</v>
      </c>
      <c r="BM159" s="313">
        <f>'Discrete Solution'!BM159</f>
        <v>2.5553394151598671E-4</v>
      </c>
      <c r="BN159" s="315">
        <f>'Discrete Solution'!BN159</f>
        <v>1.3995113573020545E-3</v>
      </c>
      <c r="BO159" s="313">
        <f>'Discrete Solution'!BO159</f>
        <v>0.24974446605848402</v>
      </c>
      <c r="BP159" s="313">
        <f>'Discrete Solution'!BP159</f>
        <v>0.25</v>
      </c>
      <c r="BQ159" s="315">
        <f>'Discrete Solution'!BQ159</f>
        <v>1.3678034886426982</v>
      </c>
      <c r="BR159" s="226" t="str">
        <f t="shared" si="153"/>
        <v>Perennial Bioenergy Crops</v>
      </c>
      <c r="BS159" s="313">
        <f>'Discrete Solution'!BS159</f>
        <v>2.5553394151598671E-4</v>
      </c>
      <c r="BT159" s="315">
        <f>'Discrete Solution'!BT159</f>
        <v>2.5191644971952146E-3</v>
      </c>
      <c r="BU159" s="313">
        <f>'Discrete Solution'!BU159</f>
        <v>0.24974446605848402</v>
      </c>
      <c r="BV159" s="313">
        <f>'Discrete Solution'!BV159</f>
        <v>0.25</v>
      </c>
      <c r="BW159" s="315">
        <f>'Discrete Solution'!BW159</f>
        <v>2.4620893355028048</v>
      </c>
      <c r="BX159" s="226" t="str">
        <f t="shared" si="154"/>
        <v>Perennial Bioenergy Crops</v>
      </c>
      <c r="BY159" s="313">
        <f>'Discrete Solution'!BY159</f>
        <v>2.5553394151598671E-4</v>
      </c>
      <c r="BZ159" s="315">
        <f>'Discrete Solution'!BZ159</f>
        <v>2.0660161928811962E-3</v>
      </c>
      <c r="CA159" s="313">
        <f>'Discrete Solution'!CA159</f>
        <v>0.24974446605848402</v>
      </c>
      <c r="CB159" s="313">
        <f>'Discrete Solution'!CB159</f>
        <v>0.25</v>
      </c>
      <c r="CC159" s="315">
        <f>'Discrete Solution'!CC159</f>
        <v>2.0192077338071188</v>
      </c>
      <c r="CD159" s="226" t="str">
        <f t="shared" si="155"/>
        <v>Perennial Bioenergy Crops</v>
      </c>
      <c r="CE159" s="313">
        <f>'Discrete Solution'!CE159</f>
        <v>2.5553394151598671E-4</v>
      </c>
      <c r="CF159" s="315">
        <f>'Discrete Solution'!CF159</f>
        <v>1.2883709579827398E-3</v>
      </c>
      <c r="CG159" s="313">
        <f>'Discrete Solution'!CG159</f>
        <v>0.24974446605848402</v>
      </c>
      <c r="CH159" s="313">
        <f>'Discrete Solution'!CH159</f>
        <v>0.25</v>
      </c>
      <c r="CI159" s="315">
        <f>'Discrete Solution'!CI159</f>
        <v>1.2591811290420172</v>
      </c>
      <c r="CJ159" s="176">
        <f t="shared" si="139"/>
        <v>7.1155547500000003</v>
      </c>
      <c r="CK159" s="226" t="str">
        <f t="shared" si="156"/>
        <v>Perennial Bioenergy Crops</v>
      </c>
      <c r="CL159" s="313"/>
      <c r="CM159" s="315"/>
      <c r="CN159" s="313"/>
      <c r="CO159" s="313"/>
      <c r="CP159" s="315"/>
      <c r="CQ159" s="226" t="str">
        <f t="shared" si="157"/>
        <v>Perennial Bioenergy Crops</v>
      </c>
      <c r="CR159" s="313"/>
      <c r="CS159" s="315"/>
      <c r="CT159" s="313"/>
      <c r="CU159" s="313"/>
      <c r="CV159" s="315"/>
      <c r="CW159" s="226" t="str">
        <f t="shared" si="158"/>
        <v>Perennial Bioenergy Crops</v>
      </c>
      <c r="CX159" s="313"/>
      <c r="CY159" s="315"/>
      <c r="CZ159" s="313"/>
      <c r="DA159" s="313"/>
      <c r="DB159" s="315"/>
      <c r="DC159" s="226" t="str">
        <f t="shared" si="159"/>
        <v>Perennial Bioenergy Crops</v>
      </c>
      <c r="DD159" s="313"/>
      <c r="DE159" s="315"/>
      <c r="DF159" s="313"/>
      <c r="DG159" s="313"/>
      <c r="DH159" s="315"/>
      <c r="DI159" s="226" t="str">
        <f t="shared" si="160"/>
        <v>Perennial Bioenergy Crops</v>
      </c>
      <c r="DJ159" s="313"/>
      <c r="DK159" s="315"/>
      <c r="DL159" s="313"/>
      <c r="DM159" s="313"/>
      <c r="DN159" s="315"/>
      <c r="DO159" s="226" t="str">
        <f t="shared" si="161"/>
        <v>Perennial Bioenergy Crops</v>
      </c>
      <c r="DP159" s="313"/>
      <c r="DQ159" s="315"/>
      <c r="DR159" s="313"/>
      <c r="DS159" s="313"/>
      <c r="DT159" s="315"/>
      <c r="DU159" s="226" t="str">
        <f t="shared" si="162"/>
        <v>Perennial Bioenergy Crops</v>
      </c>
      <c r="DV159" s="313"/>
      <c r="DW159" s="315"/>
      <c r="DX159" s="313"/>
      <c r="DY159" s="313"/>
      <c r="DZ159" s="315"/>
      <c r="EA159" s="176">
        <f t="shared" si="140"/>
        <v>0</v>
      </c>
      <c r="EB159" s="226" t="str">
        <f t="shared" si="163"/>
        <v>Perennial Bioenergy Crops</v>
      </c>
      <c r="EC159" s="313"/>
      <c r="ED159" s="315"/>
      <c r="EE159" s="313"/>
      <c r="EF159" s="313"/>
      <c r="EG159" s="315"/>
      <c r="EH159" s="226" t="str">
        <f t="shared" si="164"/>
        <v>Perennial Bioenergy Crops</v>
      </c>
      <c r="EI159" s="313"/>
      <c r="EJ159" s="315"/>
      <c r="EK159" s="313"/>
      <c r="EL159" s="313"/>
      <c r="EM159" s="315"/>
      <c r="EN159" s="226" t="str">
        <f t="shared" si="165"/>
        <v>Perennial Bioenergy Crops</v>
      </c>
      <c r="EO159" s="313"/>
      <c r="EP159" s="315"/>
      <c r="EQ159" s="313"/>
      <c r="ER159" s="313"/>
      <c r="ES159" s="315"/>
      <c r="ET159" s="226" t="str">
        <f t="shared" si="166"/>
        <v>Perennial Bioenergy Crops</v>
      </c>
      <c r="EU159" s="313"/>
      <c r="EV159" s="315"/>
      <c r="EW159" s="313"/>
      <c r="EX159" s="313"/>
      <c r="EY159" s="315"/>
      <c r="EZ159" s="226" t="str">
        <f t="shared" si="167"/>
        <v>Perennial Bioenergy Crops</v>
      </c>
      <c r="FA159" s="313"/>
      <c r="FB159" s="315"/>
      <c r="FC159" s="313"/>
      <c r="FD159" s="313"/>
      <c r="FE159" s="315"/>
      <c r="FF159" s="226" t="str">
        <f t="shared" si="168"/>
        <v>Perennial Bioenergy Crops</v>
      </c>
      <c r="FG159" s="313"/>
      <c r="FH159" s="315"/>
      <c r="FI159" s="313"/>
      <c r="FJ159" s="313"/>
      <c r="FK159" s="315"/>
      <c r="FL159" s="226" t="str">
        <f t="shared" si="169"/>
        <v>Perennial Bioenergy Crops</v>
      </c>
      <c r="FM159" s="313"/>
      <c r="FN159" s="315"/>
      <c r="FO159" s="313"/>
      <c r="FP159" s="313"/>
      <c r="FQ159" s="315"/>
      <c r="FR159" s="176">
        <f t="shared" si="141"/>
        <v>0</v>
      </c>
      <c r="FS159" s="32"/>
      <c r="FT159" s="34"/>
      <c r="FU159" s="34"/>
      <c r="FV159" s="38"/>
      <c r="FW159" s="37"/>
    </row>
    <row r="160" spans="1:179" ht="12.6" customHeight="1">
      <c r="A160" s="324"/>
      <c r="B160" s="195" t="s">
        <v>552</v>
      </c>
      <c r="C160" s="226"/>
      <c r="D160" s="54"/>
      <c r="E160" s="54"/>
      <c r="F160" s="54"/>
      <c r="G160" s="54"/>
      <c r="H160" s="56"/>
      <c r="I160" s="226" t="str">
        <f t="shared" si="143"/>
        <v>Livestock Feed</v>
      </c>
      <c r="J160" s="54"/>
      <c r="K160" s="54"/>
      <c r="L160" s="54"/>
      <c r="M160" s="54"/>
      <c r="N160" s="56"/>
      <c r="O160" s="226" t="str">
        <f t="shared" si="144"/>
        <v>Livestock Feed</v>
      </c>
      <c r="P160" s="54"/>
      <c r="Q160" s="54"/>
      <c r="R160" s="54"/>
      <c r="S160" s="54"/>
      <c r="T160" s="56"/>
      <c r="U160" s="226" t="str">
        <f t="shared" si="145"/>
        <v>Livestock Feed</v>
      </c>
      <c r="V160" s="313"/>
      <c r="W160" s="315"/>
      <c r="X160" s="313"/>
      <c r="Y160" s="313"/>
      <c r="Z160" s="315"/>
      <c r="AA160" s="226" t="str">
        <f t="shared" si="146"/>
        <v>Livestock Feed</v>
      </c>
      <c r="AB160" s="313"/>
      <c r="AC160" s="315"/>
      <c r="AD160" s="313"/>
      <c r="AE160" s="313"/>
      <c r="AF160" s="315"/>
      <c r="AG160" s="226" t="str">
        <f t="shared" si="147"/>
        <v>Livestock Feed</v>
      </c>
      <c r="AH160" s="313"/>
      <c r="AI160" s="315"/>
      <c r="AJ160" s="313"/>
      <c r="AK160" s="313"/>
      <c r="AL160" s="315"/>
      <c r="AM160" s="226" t="str">
        <f t="shared" si="148"/>
        <v>Livestock Feed</v>
      </c>
      <c r="AN160" s="313"/>
      <c r="AO160" s="315"/>
      <c r="AP160" s="313"/>
      <c r="AQ160" s="313"/>
      <c r="AR160" s="315"/>
      <c r="AS160" s="176">
        <f t="shared" si="142"/>
        <v>0</v>
      </c>
      <c r="AT160" s="226" t="str">
        <f t="shared" si="149"/>
        <v>Livestock Feed</v>
      </c>
      <c r="AU160" s="313"/>
      <c r="AV160" s="315"/>
      <c r="AW160" s="313"/>
      <c r="AX160" s="313"/>
      <c r="AY160" s="315"/>
      <c r="AZ160" s="226" t="str">
        <f t="shared" si="150"/>
        <v>Livestock Feed</v>
      </c>
      <c r="BA160" s="313"/>
      <c r="BB160" s="315"/>
      <c r="BC160" s="313"/>
      <c r="BD160" s="313"/>
      <c r="BE160" s="315"/>
      <c r="BF160" s="226" t="str">
        <f t="shared" si="151"/>
        <v>Livestock Feed</v>
      </c>
      <c r="BG160" s="313"/>
      <c r="BH160" s="315"/>
      <c r="BI160" s="313"/>
      <c r="BJ160" s="313"/>
      <c r="BK160" s="315"/>
      <c r="BL160" s="226" t="str">
        <f t="shared" si="152"/>
        <v>Livestock Feed</v>
      </c>
      <c r="BM160" s="313"/>
      <c r="BN160" s="315"/>
      <c r="BO160" s="313"/>
      <c r="BP160" s="313"/>
      <c r="BQ160" s="315"/>
      <c r="BR160" s="226" t="str">
        <f t="shared" si="153"/>
        <v>Livestock Feed</v>
      </c>
      <c r="BS160" s="313"/>
      <c r="BT160" s="315"/>
      <c r="BU160" s="313"/>
      <c r="BV160" s="313"/>
      <c r="BW160" s="315"/>
      <c r="BX160" s="226" t="str">
        <f t="shared" si="154"/>
        <v>Livestock Feed</v>
      </c>
      <c r="BY160" s="313"/>
      <c r="BZ160" s="315"/>
      <c r="CA160" s="313"/>
      <c r="CB160" s="313"/>
      <c r="CC160" s="315"/>
      <c r="CD160" s="226" t="str">
        <f t="shared" si="155"/>
        <v>Livestock Feed</v>
      </c>
      <c r="CE160" s="313"/>
      <c r="CF160" s="315"/>
      <c r="CG160" s="313"/>
      <c r="CH160" s="313"/>
      <c r="CI160" s="315"/>
      <c r="CJ160" s="176">
        <f t="shared" si="139"/>
        <v>0</v>
      </c>
      <c r="CK160" s="226" t="str">
        <f t="shared" si="156"/>
        <v>Livestock Feed</v>
      </c>
      <c r="CL160" s="313"/>
      <c r="CM160" s="315"/>
      <c r="CN160" s="313"/>
      <c r="CO160" s="313"/>
      <c r="CP160" s="315"/>
      <c r="CQ160" s="226" t="str">
        <f t="shared" si="157"/>
        <v>Livestock Feed</v>
      </c>
      <c r="CR160" s="313"/>
      <c r="CS160" s="315"/>
      <c r="CT160" s="313"/>
      <c r="CU160" s="313"/>
      <c r="CV160" s="315"/>
      <c r="CW160" s="226" t="str">
        <f t="shared" si="158"/>
        <v>Livestock Feed</v>
      </c>
      <c r="CX160" s="313"/>
      <c r="CY160" s="315"/>
      <c r="CZ160" s="313"/>
      <c r="DA160" s="313"/>
      <c r="DB160" s="315"/>
      <c r="DC160" s="226" t="str">
        <f t="shared" si="159"/>
        <v>Livestock Feed</v>
      </c>
      <c r="DD160" s="313"/>
      <c r="DE160" s="315"/>
      <c r="DF160" s="313"/>
      <c r="DG160" s="313"/>
      <c r="DH160" s="315"/>
      <c r="DI160" s="226" t="str">
        <f t="shared" si="160"/>
        <v>Livestock Feed</v>
      </c>
      <c r="DJ160" s="313"/>
      <c r="DK160" s="315"/>
      <c r="DL160" s="313"/>
      <c r="DM160" s="313"/>
      <c r="DN160" s="315"/>
      <c r="DO160" s="226" t="str">
        <f t="shared" si="161"/>
        <v>Livestock Feed</v>
      </c>
      <c r="DP160" s="313"/>
      <c r="DQ160" s="315"/>
      <c r="DR160" s="313"/>
      <c r="DS160" s="313"/>
      <c r="DT160" s="315"/>
      <c r="DU160" s="226" t="str">
        <f t="shared" si="162"/>
        <v>Livestock Feed</v>
      </c>
      <c r="DV160" s="313"/>
      <c r="DW160" s="315"/>
      <c r="DX160" s="313"/>
      <c r="DY160" s="313"/>
      <c r="DZ160" s="315"/>
      <c r="EA160" s="176">
        <f t="shared" si="140"/>
        <v>0</v>
      </c>
      <c r="EB160" s="226" t="str">
        <f t="shared" si="163"/>
        <v>Livestock Feed</v>
      </c>
      <c r="EC160" s="313"/>
      <c r="ED160" s="315"/>
      <c r="EE160" s="313"/>
      <c r="EF160" s="313"/>
      <c r="EG160" s="315"/>
      <c r="EH160" s="226" t="str">
        <f t="shared" si="164"/>
        <v>Livestock Feed</v>
      </c>
      <c r="EI160" s="313"/>
      <c r="EJ160" s="315"/>
      <c r="EK160" s="313"/>
      <c r="EL160" s="313"/>
      <c r="EM160" s="315"/>
      <c r="EN160" s="226" t="str">
        <f t="shared" si="165"/>
        <v>Livestock Feed</v>
      </c>
      <c r="EO160" s="313"/>
      <c r="EP160" s="315"/>
      <c r="EQ160" s="313"/>
      <c r="ER160" s="313"/>
      <c r="ES160" s="315"/>
      <c r="ET160" s="226" t="str">
        <f t="shared" si="166"/>
        <v>Livestock Feed</v>
      </c>
      <c r="EU160" s="313"/>
      <c r="EV160" s="315"/>
      <c r="EW160" s="313"/>
      <c r="EX160" s="313"/>
      <c r="EY160" s="315"/>
      <c r="EZ160" s="226" t="str">
        <f t="shared" si="167"/>
        <v>Livestock Feed</v>
      </c>
      <c r="FA160" s="313"/>
      <c r="FB160" s="315"/>
      <c r="FC160" s="313"/>
      <c r="FD160" s="313"/>
      <c r="FE160" s="315"/>
      <c r="FF160" s="226" t="str">
        <f t="shared" si="168"/>
        <v>Livestock Feed</v>
      </c>
      <c r="FG160" s="313"/>
      <c r="FH160" s="315"/>
      <c r="FI160" s="313"/>
      <c r="FJ160" s="313"/>
      <c r="FK160" s="315"/>
      <c r="FL160" s="226" t="str">
        <f t="shared" si="169"/>
        <v>Livestock Feed</v>
      </c>
      <c r="FM160" s="313"/>
      <c r="FN160" s="315"/>
      <c r="FO160" s="313"/>
      <c r="FP160" s="313"/>
      <c r="FQ160" s="315"/>
      <c r="FR160" s="176">
        <f t="shared" si="141"/>
        <v>0</v>
      </c>
      <c r="FS160" s="32"/>
      <c r="FT160" s="34"/>
      <c r="FU160" s="34"/>
      <c r="FV160" s="38"/>
      <c r="FW160" s="37"/>
    </row>
    <row r="161" spans="1:179" ht="12.6" customHeight="1">
      <c r="A161" s="324"/>
      <c r="B161" s="195" t="s">
        <v>1</v>
      </c>
      <c r="C161" s="226" t="str">
        <f>$B161</f>
        <v>SRI</v>
      </c>
      <c r="D161" s="313"/>
      <c r="E161" s="54"/>
      <c r="F161" s="313"/>
      <c r="G161" s="55"/>
      <c r="H161" s="56"/>
      <c r="I161" s="226" t="str">
        <f t="shared" si="143"/>
        <v>SRI</v>
      </c>
      <c r="J161" s="313"/>
      <c r="K161" s="54"/>
      <c r="L161" s="313"/>
      <c r="M161" s="55"/>
      <c r="N161" s="56"/>
      <c r="O161" s="226" t="str">
        <f t="shared" si="144"/>
        <v>SRI</v>
      </c>
      <c r="P161" s="313"/>
      <c r="Q161" s="54"/>
      <c r="R161" s="313"/>
      <c r="S161" s="55"/>
      <c r="T161" s="56"/>
      <c r="U161" s="226" t="str">
        <f t="shared" si="145"/>
        <v>SRI</v>
      </c>
      <c r="V161" s="313"/>
      <c r="W161" s="315"/>
      <c r="X161" s="313"/>
      <c r="Y161" s="313"/>
      <c r="Z161" s="315"/>
      <c r="AA161" s="226" t="str">
        <f t="shared" si="146"/>
        <v>SRI</v>
      </c>
      <c r="AB161" s="313"/>
      <c r="AC161" s="315"/>
      <c r="AD161" s="313"/>
      <c r="AE161" s="313"/>
      <c r="AF161" s="315"/>
      <c r="AG161" s="226" t="str">
        <f t="shared" si="147"/>
        <v>SRI</v>
      </c>
      <c r="AH161" s="313"/>
      <c r="AI161" s="315"/>
      <c r="AJ161" s="313"/>
      <c r="AK161" s="313"/>
      <c r="AL161" s="315"/>
      <c r="AM161" s="226" t="str">
        <f t="shared" si="148"/>
        <v>SRI</v>
      </c>
      <c r="AN161" s="313"/>
      <c r="AO161" s="315"/>
      <c r="AP161" s="313"/>
      <c r="AQ161" s="313"/>
      <c r="AR161" s="315"/>
      <c r="AS161" s="176">
        <f t="shared" si="142"/>
        <v>0</v>
      </c>
      <c r="AT161" s="226" t="str">
        <f t="shared" si="149"/>
        <v>SRI</v>
      </c>
      <c r="AU161" s="313"/>
      <c r="AV161" s="315"/>
      <c r="AW161" s="313"/>
      <c r="AX161" s="313"/>
      <c r="AY161" s="315"/>
      <c r="AZ161" s="226" t="str">
        <f t="shared" si="150"/>
        <v>SRI</v>
      </c>
      <c r="BA161" s="313"/>
      <c r="BB161" s="315"/>
      <c r="BC161" s="313"/>
      <c r="BD161" s="313"/>
      <c r="BE161" s="315"/>
      <c r="BF161" s="226" t="str">
        <f t="shared" si="151"/>
        <v>SRI</v>
      </c>
      <c r="BG161" s="313"/>
      <c r="BH161" s="315"/>
      <c r="BI161" s="313"/>
      <c r="BJ161" s="313"/>
      <c r="BK161" s="315"/>
      <c r="BL161" s="226" t="str">
        <f t="shared" si="152"/>
        <v>SRI</v>
      </c>
      <c r="BM161" s="313"/>
      <c r="BN161" s="315"/>
      <c r="BO161" s="313"/>
      <c r="BP161" s="313"/>
      <c r="BQ161" s="315"/>
      <c r="BR161" s="226" t="str">
        <f t="shared" si="153"/>
        <v>SRI</v>
      </c>
      <c r="BS161" s="313"/>
      <c r="BT161" s="315"/>
      <c r="BU161" s="313"/>
      <c r="BV161" s="313"/>
      <c r="BW161" s="315"/>
      <c r="BX161" s="226" t="str">
        <f t="shared" si="154"/>
        <v>SRI</v>
      </c>
      <c r="BY161" s="313"/>
      <c r="BZ161" s="315"/>
      <c r="CA161" s="313"/>
      <c r="CB161" s="313"/>
      <c r="CC161" s="315"/>
      <c r="CD161" s="226" t="str">
        <f t="shared" si="155"/>
        <v>SRI</v>
      </c>
      <c r="CE161" s="313"/>
      <c r="CF161" s="315"/>
      <c r="CG161" s="313"/>
      <c r="CH161" s="313"/>
      <c r="CI161" s="315"/>
      <c r="CJ161" s="176">
        <f t="shared" si="139"/>
        <v>0</v>
      </c>
      <c r="CK161" s="226" t="str">
        <f t="shared" si="156"/>
        <v>SRI</v>
      </c>
      <c r="CL161" s="313">
        <f>'Discrete Solution'!CL161</f>
        <v>5.7993184576379973E-3</v>
      </c>
      <c r="CM161" s="315">
        <f>'Discrete Solution'!CM161</f>
        <v>2.2844101135800297E-2</v>
      </c>
      <c r="CN161" s="313">
        <f>'Discrete Solution'!CN161</f>
        <v>3.9384033202584101E-2</v>
      </c>
      <c r="CO161" s="313">
        <f>'Discrete Solution'!CO161</f>
        <v>4.5183351660222096E-2</v>
      </c>
      <c r="CP161" s="315">
        <f>'Discrete Solution'!CP161</f>
        <v>0.15513768457233226</v>
      </c>
      <c r="CQ161" s="226" t="str">
        <f t="shared" si="157"/>
        <v>SRI</v>
      </c>
      <c r="CR161" s="313">
        <f>'Discrete Solution'!CR161</f>
        <v>5.7993184576379973E-3</v>
      </c>
      <c r="CS161" s="315">
        <f>'Discrete Solution'!CS161</f>
        <v>9.3572119300358234E-3</v>
      </c>
      <c r="CT161" s="313">
        <f>'Discrete Solution'!CT161</f>
        <v>3.9384033202584101E-2</v>
      </c>
      <c r="CU161" s="313">
        <f>'Discrete Solution'!CU161</f>
        <v>4.5183351660222096E-2</v>
      </c>
      <c r="CV161" s="315">
        <f>'Discrete Solution'!CV161</f>
        <v>6.3546216340435849E-2</v>
      </c>
      <c r="CW161" s="226" t="str">
        <f t="shared" si="158"/>
        <v>SRI</v>
      </c>
      <c r="CX161" s="313">
        <f>'Discrete Solution'!CX161</f>
        <v>5.7993184576379973E-3</v>
      </c>
      <c r="CY161" s="315">
        <f>'Discrete Solution'!CY161</f>
        <v>1.6288429765598691E-3</v>
      </c>
      <c r="CZ161" s="313">
        <f>'Discrete Solution'!CZ161</f>
        <v>3.9384033202584101E-2</v>
      </c>
      <c r="DA161" s="313">
        <f>'Discrete Solution'!DA161</f>
        <v>4.5183351660222096E-2</v>
      </c>
      <c r="DB161" s="315">
        <f>'Discrete Solution'!DB161</f>
        <v>1.1061714637543392E-2</v>
      </c>
      <c r="DC161" s="226" t="str">
        <f t="shared" si="159"/>
        <v>SRI</v>
      </c>
      <c r="DD161" s="313"/>
      <c r="DE161" s="315"/>
      <c r="DF161" s="313"/>
      <c r="DG161" s="313"/>
      <c r="DH161" s="315"/>
      <c r="DI161" s="226" t="str">
        <f t="shared" si="160"/>
        <v>SRI</v>
      </c>
      <c r="DJ161" s="313"/>
      <c r="DK161" s="315"/>
      <c r="DL161" s="313"/>
      <c r="DM161" s="313"/>
      <c r="DN161" s="315"/>
      <c r="DO161" s="226" t="str">
        <f t="shared" si="161"/>
        <v>SRI</v>
      </c>
      <c r="DP161" s="313"/>
      <c r="DQ161" s="315"/>
      <c r="DR161" s="313"/>
      <c r="DS161" s="313"/>
      <c r="DT161" s="315"/>
      <c r="DU161" s="226" t="str">
        <f t="shared" si="162"/>
        <v>SRI</v>
      </c>
      <c r="DV161" s="313"/>
      <c r="DW161" s="315"/>
      <c r="DX161" s="313"/>
      <c r="DY161" s="313"/>
      <c r="DZ161" s="315"/>
      <c r="EA161" s="176">
        <f t="shared" si="140"/>
        <v>0.26357577159270751</v>
      </c>
      <c r="EB161" s="226" t="str">
        <f t="shared" si="163"/>
        <v>SRI</v>
      </c>
      <c r="EC161" s="313">
        <f>'Discrete Solution'!EC161</f>
        <v>5.7993184576379973E-3</v>
      </c>
      <c r="ED161" s="315">
        <f>'Discrete Solution'!ED161</f>
        <v>4.7478504073339554E-2</v>
      </c>
      <c r="EE161" s="313">
        <f>'Discrete Solution'!EE161</f>
        <v>3.9384033202584101E-2</v>
      </c>
      <c r="EF161" s="313">
        <f>'Discrete Solution'!EF161</f>
        <v>4.5183351660222096E-2</v>
      </c>
      <c r="EG161" s="315">
        <f>'Discrete Solution'!EG161</f>
        <v>0.32243357465060102</v>
      </c>
      <c r="EH161" s="226" t="str">
        <f t="shared" si="164"/>
        <v>SRI</v>
      </c>
      <c r="EI161" s="313">
        <f>'Discrete Solution'!EI161</f>
        <v>5.7993184576379973E-3</v>
      </c>
      <c r="EJ161" s="315">
        <f>'Discrete Solution'!EJ161</f>
        <v>3.9308250250665408E-2</v>
      </c>
      <c r="EK161" s="313">
        <f>'Discrete Solution'!EK161</f>
        <v>3.9384033202584101E-2</v>
      </c>
      <c r="EL161" s="313">
        <f>'Discrete Solution'!EL161</f>
        <v>4.5183351660222096E-2</v>
      </c>
      <c r="EM161" s="315">
        <f>'Discrete Solution'!EM161</f>
        <v>0.26694816715380443</v>
      </c>
      <c r="EN161" s="226" t="str">
        <f t="shared" si="165"/>
        <v>SRI</v>
      </c>
      <c r="EO161" s="313">
        <f>'Discrete Solution'!EO161</f>
        <v>5.7993184576379973E-3</v>
      </c>
      <c r="EP161" s="315">
        <f>'Discrete Solution'!EP161</f>
        <v>4.8179577882364946E-2</v>
      </c>
      <c r="EQ161" s="313">
        <f>'Discrete Solution'!EQ161</f>
        <v>3.9384033202584101E-2</v>
      </c>
      <c r="ER161" s="313">
        <f>'Discrete Solution'!ER161</f>
        <v>4.5183351660222096E-2</v>
      </c>
      <c r="ES161" s="315">
        <f>'Discrete Solution'!ES161</f>
        <v>0.32719467104042815</v>
      </c>
      <c r="ET161" s="226" t="str">
        <f t="shared" si="166"/>
        <v>SRI</v>
      </c>
      <c r="EU161" s="313"/>
      <c r="EV161" s="315"/>
      <c r="EW161" s="313"/>
      <c r="EX161" s="313"/>
      <c r="EY161" s="315"/>
      <c r="EZ161" s="226" t="str">
        <f t="shared" si="167"/>
        <v>SRI</v>
      </c>
      <c r="FA161" s="313"/>
      <c r="FB161" s="315"/>
      <c r="FC161" s="313"/>
      <c r="FD161" s="313"/>
      <c r="FE161" s="315"/>
      <c r="FF161" s="226" t="str">
        <f t="shared" si="168"/>
        <v>SRI</v>
      </c>
      <c r="FG161" s="313"/>
      <c r="FH161" s="315"/>
      <c r="FI161" s="313"/>
      <c r="FJ161" s="313"/>
      <c r="FK161" s="315"/>
      <c r="FL161" s="226" t="str">
        <f t="shared" si="169"/>
        <v>SRI</v>
      </c>
      <c r="FM161" s="313"/>
      <c r="FN161" s="315"/>
      <c r="FO161" s="313"/>
      <c r="FP161" s="313"/>
      <c r="FQ161" s="315"/>
      <c r="FR161" s="176">
        <f t="shared" si="141"/>
        <v>1.0515427450512034</v>
      </c>
      <c r="FS161" s="34"/>
      <c r="FT161" s="34"/>
      <c r="FU161" s="34"/>
      <c r="FV161" s="38"/>
      <c r="FW161" s="37"/>
    </row>
    <row r="162" spans="1:179" ht="12.6" customHeight="1">
      <c r="A162" s="324"/>
      <c r="B162" s="195" t="s">
        <v>90</v>
      </c>
      <c r="C162" s="226" t="str">
        <f t="shared" si="170"/>
        <v>Improved Rice</v>
      </c>
      <c r="D162" s="313"/>
      <c r="E162" s="54"/>
      <c r="F162" s="313"/>
      <c r="G162" s="55"/>
      <c r="H162" s="56"/>
      <c r="I162" s="226" t="str">
        <f t="shared" si="143"/>
        <v>Improved Rice</v>
      </c>
      <c r="J162" s="313"/>
      <c r="K162" s="54"/>
      <c r="L162" s="313"/>
      <c r="M162" s="55"/>
      <c r="N162" s="56"/>
      <c r="O162" s="226" t="str">
        <f t="shared" si="144"/>
        <v>Improved Rice</v>
      </c>
      <c r="P162" s="313"/>
      <c r="Q162" s="54"/>
      <c r="R162" s="313"/>
      <c r="S162" s="55"/>
      <c r="T162" s="56"/>
      <c r="U162" s="226" t="str">
        <f t="shared" si="145"/>
        <v>Improved Rice</v>
      </c>
      <c r="V162" s="313"/>
      <c r="W162" s="315"/>
      <c r="X162" s="313"/>
      <c r="Y162" s="313"/>
      <c r="Z162" s="315"/>
      <c r="AA162" s="226" t="str">
        <f t="shared" si="146"/>
        <v>Improved Rice</v>
      </c>
      <c r="AB162" s="313"/>
      <c r="AC162" s="315"/>
      <c r="AD162" s="313"/>
      <c r="AE162" s="313"/>
      <c r="AF162" s="315"/>
      <c r="AG162" s="226" t="str">
        <f t="shared" si="147"/>
        <v>Improved Rice</v>
      </c>
      <c r="AH162" s="313"/>
      <c r="AI162" s="315"/>
      <c r="AJ162" s="313"/>
      <c r="AK162" s="313"/>
      <c r="AL162" s="315"/>
      <c r="AM162" s="226" t="str">
        <f t="shared" si="148"/>
        <v>Improved Rice</v>
      </c>
      <c r="AN162" s="313"/>
      <c r="AO162" s="315"/>
      <c r="AP162" s="313"/>
      <c r="AQ162" s="313"/>
      <c r="AR162" s="315"/>
      <c r="AS162" s="176">
        <f t="shared" si="142"/>
        <v>0</v>
      </c>
      <c r="AT162" s="226" t="str">
        <f t="shared" si="149"/>
        <v>Improved Rice</v>
      </c>
      <c r="AU162" s="313"/>
      <c r="AV162" s="315"/>
      <c r="AW162" s="313"/>
      <c r="AX162" s="313"/>
      <c r="AY162" s="315"/>
      <c r="AZ162" s="226" t="str">
        <f t="shared" si="150"/>
        <v>Improved Rice</v>
      </c>
      <c r="BA162" s="313"/>
      <c r="BB162" s="315"/>
      <c r="BC162" s="313"/>
      <c r="BD162" s="313"/>
      <c r="BE162" s="315"/>
      <c r="BF162" s="226" t="str">
        <f t="shared" si="151"/>
        <v>Improved Rice</v>
      </c>
      <c r="BG162" s="313"/>
      <c r="BH162" s="315"/>
      <c r="BI162" s="313"/>
      <c r="BJ162" s="313"/>
      <c r="BK162" s="315"/>
      <c r="BL162" s="226" t="str">
        <f t="shared" si="152"/>
        <v>Improved Rice</v>
      </c>
      <c r="BM162" s="313"/>
      <c r="BN162" s="315"/>
      <c r="BO162" s="313"/>
      <c r="BP162" s="313"/>
      <c r="BQ162" s="315"/>
      <c r="BR162" s="226" t="str">
        <f t="shared" si="153"/>
        <v>Improved Rice</v>
      </c>
      <c r="BS162" s="313"/>
      <c r="BT162" s="315"/>
      <c r="BU162" s="313"/>
      <c r="BV162" s="313"/>
      <c r="BW162" s="315"/>
      <c r="BX162" s="226" t="str">
        <f t="shared" si="154"/>
        <v>Improved Rice</v>
      </c>
      <c r="BY162" s="313"/>
      <c r="BZ162" s="315"/>
      <c r="CA162" s="313"/>
      <c r="CB162" s="313"/>
      <c r="CC162" s="315"/>
      <c r="CD162" s="226" t="str">
        <f t="shared" si="155"/>
        <v>Improved Rice</v>
      </c>
      <c r="CE162" s="313"/>
      <c r="CF162" s="315"/>
      <c r="CG162" s="313"/>
      <c r="CH162" s="313"/>
      <c r="CI162" s="315"/>
      <c r="CJ162" s="176">
        <f t="shared" si="139"/>
        <v>0</v>
      </c>
      <c r="CK162" s="226" t="str">
        <f t="shared" si="156"/>
        <v>Improved Rice</v>
      </c>
      <c r="CL162" s="313">
        <f>'Discrete Solution'!CL162</f>
        <v>3.5344627314369895E-2</v>
      </c>
      <c r="CM162" s="315">
        <f>'Discrete Solution'!CM162</f>
        <v>0.13922605679866179</v>
      </c>
      <c r="CN162" s="313">
        <f>'Discrete Solution'!CN162</f>
        <v>6.1104450268027279E-2</v>
      </c>
      <c r="CO162" s="313">
        <f>'Discrete Solution'!CO162</f>
        <v>9.644907758239718E-2</v>
      </c>
      <c r="CP162" s="315">
        <f>'Discrete Solution'!CP162</f>
        <v>0.24069660115523656</v>
      </c>
      <c r="CQ162" s="226" t="str">
        <f t="shared" si="157"/>
        <v>Improved Rice</v>
      </c>
      <c r="CR162" s="313">
        <f>'Discrete Solution'!CR162</f>
        <v>3.5344627314369895E-2</v>
      </c>
      <c r="CS162" s="315">
        <f>'Discrete Solution'!CS162</f>
        <v>5.7028626860990451E-2</v>
      </c>
      <c r="CT162" s="313">
        <f>'Discrete Solution'!CT162</f>
        <v>6.1104450268027279E-2</v>
      </c>
      <c r="CU162" s="313">
        <f>'Discrete Solution'!CU162</f>
        <v>9.644907758239718E-2</v>
      </c>
      <c r="CV162" s="315">
        <f>'Discrete Solution'!CV162</f>
        <v>9.8592152716362555E-2</v>
      </c>
      <c r="CW162" s="226" t="str">
        <f t="shared" si="158"/>
        <v>Improved Rice</v>
      </c>
      <c r="CX162" s="313">
        <f>'Discrete Solution'!CX162</f>
        <v>3.5344627314369895E-2</v>
      </c>
      <c r="CY162" s="315">
        <f>'Discrete Solution'!CY162</f>
        <v>9.9271747845324446E-3</v>
      </c>
      <c r="CZ162" s="313">
        <f>'Discrete Solution'!CZ162</f>
        <v>6.1104450268027279E-2</v>
      </c>
      <c r="DA162" s="313">
        <f>'Discrete Solution'!DA162</f>
        <v>9.644907758239718E-2</v>
      </c>
      <c r="DB162" s="315">
        <f>'Discrete Solution'!DB162</f>
        <v>1.7162284737880285E-2</v>
      </c>
      <c r="DC162" s="226" t="str">
        <f t="shared" si="159"/>
        <v>Improved Rice</v>
      </c>
      <c r="DD162" s="313"/>
      <c r="DE162" s="315"/>
      <c r="DF162" s="313"/>
      <c r="DG162" s="313"/>
      <c r="DH162" s="315"/>
      <c r="DI162" s="226" t="str">
        <f t="shared" si="160"/>
        <v>Improved Rice</v>
      </c>
      <c r="DJ162" s="313"/>
      <c r="DK162" s="315"/>
      <c r="DL162" s="313"/>
      <c r="DM162" s="313"/>
      <c r="DN162" s="315"/>
      <c r="DO162" s="226" t="str">
        <f t="shared" si="161"/>
        <v>Improved Rice</v>
      </c>
      <c r="DP162" s="313"/>
      <c r="DQ162" s="315"/>
      <c r="DR162" s="313"/>
      <c r="DS162" s="313"/>
      <c r="DT162" s="315"/>
      <c r="DU162" s="226" t="str">
        <f t="shared" si="162"/>
        <v>Improved Rice</v>
      </c>
      <c r="DV162" s="313"/>
      <c r="DW162" s="315"/>
      <c r="DX162" s="313"/>
      <c r="DY162" s="313"/>
      <c r="DZ162" s="315"/>
      <c r="EA162" s="176">
        <f t="shared" si="140"/>
        <v>0.56263289705366404</v>
      </c>
      <c r="EB162" s="226" t="str">
        <f t="shared" si="163"/>
        <v>Improved Rice</v>
      </c>
      <c r="EC162" s="313">
        <f>'Discrete Solution'!EC162</f>
        <v>3.5344627314369895E-2</v>
      </c>
      <c r="ED162" s="315">
        <f>'Discrete Solution'!ED162</f>
        <v>0.28936331815091537</v>
      </c>
      <c r="EE162" s="313">
        <f>'Discrete Solution'!EE162</f>
        <v>6.1104450268027279E-2</v>
      </c>
      <c r="EF162" s="313">
        <f>'Discrete Solution'!EF162</f>
        <v>9.644907758239718E-2</v>
      </c>
      <c r="EG162" s="315">
        <f>'Discrete Solution'!EG162</f>
        <v>0.5002566960482655</v>
      </c>
      <c r="EH162" s="226" t="str">
        <f t="shared" si="164"/>
        <v>Improved Rice</v>
      </c>
      <c r="EI162" s="313">
        <f>'Discrete Solution'!EI162</f>
        <v>3.5344627314369895E-2</v>
      </c>
      <c r="EJ162" s="315">
        <f>'Discrete Solution'!EJ162</f>
        <v>0.23956874685161159</v>
      </c>
      <c r="EK162" s="313">
        <f>'Discrete Solution'!EK162</f>
        <v>6.1104450268027279E-2</v>
      </c>
      <c r="EL162" s="313">
        <f>'Discrete Solution'!EL162</f>
        <v>9.644907758239718E-2</v>
      </c>
      <c r="EM162" s="315">
        <f>'Discrete Solution'!EM162</f>
        <v>0.41417091337716055</v>
      </c>
      <c r="EN162" s="226" t="str">
        <f t="shared" si="165"/>
        <v>Improved Rice</v>
      </c>
      <c r="EO162" s="313">
        <f>'Discrete Solution'!EO162</f>
        <v>3.5344627314369895E-2</v>
      </c>
      <c r="EP162" s="315">
        <f>'Discrete Solution'!EP162</f>
        <v>0.29363609480232217</v>
      </c>
      <c r="EQ162" s="313">
        <f>'Discrete Solution'!EQ162</f>
        <v>6.1104450268027279E-2</v>
      </c>
      <c r="ER162" s="313">
        <f>'Discrete Solution'!ER162</f>
        <v>9.644907758239718E-2</v>
      </c>
      <c r="ES162" s="315">
        <f>'Discrete Solution'!ES162</f>
        <v>0.50764355193671695</v>
      </c>
      <c r="ET162" s="226" t="str">
        <f t="shared" si="166"/>
        <v>Improved Rice</v>
      </c>
      <c r="EU162" s="313"/>
      <c r="EV162" s="315"/>
      <c r="EW162" s="313"/>
      <c r="EX162" s="313"/>
      <c r="EY162" s="315"/>
      <c r="EZ162" s="226" t="str">
        <f t="shared" si="167"/>
        <v>Improved Rice</v>
      </c>
      <c r="FA162" s="313"/>
      <c r="FB162" s="315"/>
      <c r="FC162" s="313"/>
      <c r="FD162" s="313"/>
      <c r="FE162" s="315"/>
      <c r="FF162" s="226" t="str">
        <f t="shared" si="168"/>
        <v>Improved Rice</v>
      </c>
      <c r="FG162" s="313"/>
      <c r="FH162" s="315"/>
      <c r="FI162" s="313"/>
      <c r="FJ162" s="313"/>
      <c r="FK162" s="315"/>
      <c r="FL162" s="226" t="str">
        <f t="shared" si="169"/>
        <v>Improved Rice</v>
      </c>
      <c r="FM162" s="313"/>
      <c r="FN162" s="315"/>
      <c r="FO162" s="313"/>
      <c r="FP162" s="313"/>
      <c r="FQ162" s="315"/>
      <c r="FR162" s="176">
        <f t="shared" si="141"/>
        <v>2.2446393211669919</v>
      </c>
      <c r="FS162" s="34"/>
      <c r="FT162" s="34"/>
      <c r="FU162" s="34"/>
      <c r="FV162" s="38"/>
      <c r="FW162" s="37"/>
    </row>
    <row r="163" spans="1:179" ht="12.6" customHeight="1">
      <c r="A163" s="324"/>
      <c r="B163" s="222" t="s">
        <v>86</v>
      </c>
      <c r="C163" s="226" t="str">
        <f>$B163</f>
        <v>Conservation Agriculture</v>
      </c>
      <c r="D163" s="313"/>
      <c r="E163" s="54"/>
      <c r="F163" s="313"/>
      <c r="G163" s="55"/>
      <c r="H163" s="56"/>
      <c r="I163" s="226" t="str">
        <f t="shared" si="143"/>
        <v>Conservation Agriculture</v>
      </c>
      <c r="J163" s="313"/>
      <c r="K163" s="54"/>
      <c r="L163" s="313"/>
      <c r="M163" s="55"/>
      <c r="N163" s="56"/>
      <c r="O163" s="226" t="str">
        <f t="shared" si="144"/>
        <v>Conservation Agriculture</v>
      </c>
      <c r="P163" s="313"/>
      <c r="Q163" s="54"/>
      <c r="R163" s="313"/>
      <c r="S163" s="55"/>
      <c r="T163" s="56"/>
      <c r="U163" s="226" t="str">
        <f t="shared" si="145"/>
        <v>Conservation Agriculture</v>
      </c>
      <c r="V163" s="313"/>
      <c r="W163" s="315"/>
      <c r="X163" s="313"/>
      <c r="Y163" s="313"/>
      <c r="Z163" s="315"/>
      <c r="AA163" s="226" t="str">
        <f t="shared" si="146"/>
        <v>Conservation Agriculture</v>
      </c>
      <c r="AB163" s="313"/>
      <c r="AC163" s="315"/>
      <c r="AD163" s="313"/>
      <c r="AE163" s="313"/>
      <c r="AF163" s="315"/>
      <c r="AG163" s="226" t="str">
        <f t="shared" si="147"/>
        <v>Conservation Agriculture</v>
      </c>
      <c r="AH163" s="313"/>
      <c r="AI163" s="315"/>
      <c r="AJ163" s="313"/>
      <c r="AK163" s="313"/>
      <c r="AL163" s="315"/>
      <c r="AM163" s="226" t="str">
        <f t="shared" si="148"/>
        <v>Conservation Agriculture</v>
      </c>
      <c r="AN163" s="313"/>
      <c r="AO163" s="315"/>
      <c r="AP163" s="313"/>
      <c r="AQ163" s="313"/>
      <c r="AR163" s="315"/>
      <c r="AS163" s="176">
        <f t="shared" si="142"/>
        <v>0</v>
      </c>
      <c r="AT163" s="226" t="str">
        <f t="shared" si="149"/>
        <v>Conservation Agriculture</v>
      </c>
      <c r="AU163" s="313"/>
      <c r="AV163" s="315"/>
      <c r="AW163" s="313"/>
      <c r="AX163" s="313"/>
      <c r="AY163" s="315"/>
      <c r="AZ163" s="226" t="str">
        <f t="shared" si="150"/>
        <v>Conservation Agriculture</v>
      </c>
      <c r="BA163" s="313"/>
      <c r="BB163" s="315"/>
      <c r="BC163" s="313"/>
      <c r="BD163" s="313"/>
      <c r="BE163" s="315"/>
      <c r="BF163" s="226" t="str">
        <f t="shared" si="151"/>
        <v>Conservation Agriculture</v>
      </c>
      <c r="BG163" s="313"/>
      <c r="BH163" s="315"/>
      <c r="BI163" s="313"/>
      <c r="BJ163" s="313"/>
      <c r="BK163" s="315"/>
      <c r="BL163" s="226" t="str">
        <f t="shared" si="152"/>
        <v>Conservation Agriculture</v>
      </c>
      <c r="BM163" s="313"/>
      <c r="BN163" s="315"/>
      <c r="BO163" s="313"/>
      <c r="BP163" s="313"/>
      <c r="BQ163" s="315"/>
      <c r="BR163" s="226" t="str">
        <f t="shared" si="153"/>
        <v>Conservation Agriculture</v>
      </c>
      <c r="BS163" s="313"/>
      <c r="BT163" s="315"/>
      <c r="BU163" s="313"/>
      <c r="BV163" s="313"/>
      <c r="BW163" s="315"/>
      <c r="BX163" s="226" t="str">
        <f t="shared" si="154"/>
        <v>Conservation Agriculture</v>
      </c>
      <c r="BY163" s="313"/>
      <c r="BZ163" s="315"/>
      <c r="CA163" s="313"/>
      <c r="CB163" s="313"/>
      <c r="CC163" s="315"/>
      <c r="CD163" s="226" t="str">
        <f t="shared" si="155"/>
        <v>Conservation Agriculture</v>
      </c>
      <c r="CE163" s="313"/>
      <c r="CF163" s="315"/>
      <c r="CG163" s="313"/>
      <c r="CH163" s="313"/>
      <c r="CI163" s="315"/>
      <c r="CJ163" s="176">
        <f t="shared" si="139"/>
        <v>0</v>
      </c>
      <c r="CK163" s="226" t="str">
        <f t="shared" si="156"/>
        <v>Conservation Agriculture</v>
      </c>
      <c r="CL163" s="313">
        <f>'Discrete Solution'!CL163</f>
        <v>0.12859119675068839</v>
      </c>
      <c r="CM163" s="315">
        <f>'Discrete Solution'!CM163</f>
        <v>0.50653371171183348</v>
      </c>
      <c r="CN163" s="313">
        <f>'Discrete Solution'!CN163</f>
        <v>0.46661257031185266</v>
      </c>
      <c r="CO163" s="313">
        <f>'Discrete Solution'!CO163</f>
        <v>0.59520376706254108</v>
      </c>
      <c r="CP163" s="315">
        <f>'Discrete Solution'!CP163</f>
        <v>1.8380340423279893</v>
      </c>
      <c r="CQ163" s="226" t="str">
        <f t="shared" si="157"/>
        <v>Conservation Agriculture</v>
      </c>
      <c r="CR163" s="313">
        <f>'Discrete Solution'!CR163</f>
        <v>0.12859119675068839</v>
      </c>
      <c r="CS163" s="315">
        <f>'Discrete Solution'!CS163</f>
        <v>0.20748215313962923</v>
      </c>
      <c r="CT163" s="313">
        <f>'Discrete Solution'!CT163</f>
        <v>0.46661257031185266</v>
      </c>
      <c r="CU163" s="313">
        <f>'Discrete Solution'!CU163</f>
        <v>0.59520376706254108</v>
      </c>
      <c r="CV163" s="315">
        <f>'Discrete Solution'!CV163</f>
        <v>0.75288031542331491</v>
      </c>
      <c r="CW163" s="226" t="str">
        <f t="shared" si="158"/>
        <v>Conservation Agriculture</v>
      </c>
      <c r="CX163" s="313">
        <f>'Discrete Solution'!CX163</f>
        <v>0.12859119675068839</v>
      </c>
      <c r="CY163" s="315">
        <f>'Discrete Solution'!CY163</f>
        <v>3.6117152248972349E-2</v>
      </c>
      <c r="CZ163" s="313">
        <f>'Discrete Solution'!CZ163</f>
        <v>0.46661257031185266</v>
      </c>
      <c r="DA163" s="313">
        <f>'Discrete Solution'!DA163</f>
        <v>0.59520376706254108</v>
      </c>
      <c r="DB163" s="315">
        <f>'Discrete Solution'!DB163</f>
        <v>0.13105653939834944</v>
      </c>
      <c r="DC163" s="226" t="str">
        <f t="shared" si="159"/>
        <v>Conservation Agriculture</v>
      </c>
      <c r="DD163" s="313"/>
      <c r="DE163" s="315"/>
      <c r="DF163" s="313"/>
      <c r="DG163" s="313"/>
      <c r="DH163" s="315"/>
      <c r="DI163" s="226" t="str">
        <f t="shared" si="160"/>
        <v>Conservation Agriculture</v>
      </c>
      <c r="DJ163" s="313"/>
      <c r="DK163" s="315"/>
      <c r="DL163" s="313"/>
      <c r="DM163" s="313"/>
      <c r="DN163" s="315"/>
      <c r="DO163" s="226" t="str">
        <f t="shared" si="161"/>
        <v>Conservation Agriculture</v>
      </c>
      <c r="DP163" s="313"/>
      <c r="DQ163" s="315"/>
      <c r="DR163" s="313"/>
      <c r="DS163" s="313"/>
      <c r="DT163" s="315"/>
      <c r="DU163" s="226" t="str">
        <f t="shared" si="162"/>
        <v>Conservation Agriculture</v>
      </c>
      <c r="DV163" s="313"/>
      <c r="DW163" s="315"/>
      <c r="DX163" s="313"/>
      <c r="DY163" s="313"/>
      <c r="DZ163" s="315"/>
      <c r="EA163" s="176">
        <f t="shared" si="140"/>
        <v>3.4721039142500891</v>
      </c>
      <c r="EB163" s="226" t="str">
        <f t="shared" si="163"/>
        <v>Conservation Agriculture</v>
      </c>
      <c r="EC163" s="313">
        <f>'Discrete Solution'!EC163</f>
        <v>0.12859119675068839</v>
      </c>
      <c r="ED163" s="315">
        <f>'Discrete Solution'!ED163</f>
        <v>1.0527646831813751</v>
      </c>
      <c r="EE163" s="313">
        <f>'Discrete Solution'!EE163</f>
        <v>0.46661257031185266</v>
      </c>
      <c r="EF163" s="313">
        <f>'Discrete Solution'!EF163</f>
        <v>0.59520376706254108</v>
      </c>
      <c r="EG163" s="315">
        <f>'Discrete Solution'!EG163</f>
        <v>3.8201155846243799</v>
      </c>
      <c r="EH163" s="226" t="str">
        <f t="shared" si="164"/>
        <v>Conservation Agriculture</v>
      </c>
      <c r="EI163" s="313">
        <f>'Discrete Solution'!EI163</f>
        <v>0.12859119675068839</v>
      </c>
      <c r="EJ163" s="315">
        <f>'Discrete Solution'!EJ163</f>
        <v>0.87160154746310259</v>
      </c>
      <c r="EK163" s="313">
        <f>'Discrete Solution'!EK163</f>
        <v>0.46661257031185266</v>
      </c>
      <c r="EL163" s="313">
        <f>'Discrete Solution'!EL163</f>
        <v>0.59520376706254108</v>
      </c>
      <c r="EM163" s="315">
        <f>'Discrete Solution'!EM163</f>
        <v>3.1627377971919324</v>
      </c>
      <c r="EN163" s="226" t="str">
        <f t="shared" si="165"/>
        <v>Conservation Agriculture</v>
      </c>
      <c r="EO163" s="313">
        <f>'Discrete Solution'!EO163</f>
        <v>0.12859119675068839</v>
      </c>
      <c r="EP163" s="315">
        <f>'Discrete Solution'!EP163</f>
        <v>1.0683099443653687</v>
      </c>
      <c r="EQ163" s="313">
        <f>'Discrete Solution'!EQ163</f>
        <v>0.46661257031185266</v>
      </c>
      <c r="ER163" s="313">
        <f>'Discrete Solution'!ER163</f>
        <v>0.59520376706254108</v>
      </c>
      <c r="ES163" s="315">
        <f>'Discrete Solution'!ES163</f>
        <v>3.8765239116368089</v>
      </c>
      <c r="ET163" s="226" t="str">
        <f t="shared" si="166"/>
        <v>Conservation Agriculture</v>
      </c>
      <c r="EU163" s="313"/>
      <c r="EV163" s="315"/>
      <c r="EW163" s="313"/>
      <c r="EX163" s="313"/>
      <c r="EY163" s="315"/>
      <c r="EZ163" s="226" t="str">
        <f t="shared" si="167"/>
        <v>Conservation Agriculture</v>
      </c>
      <c r="FA163" s="313"/>
      <c r="FB163" s="315"/>
      <c r="FC163" s="313"/>
      <c r="FD163" s="313"/>
      <c r="FE163" s="315"/>
      <c r="FF163" s="226" t="str">
        <f t="shared" si="168"/>
        <v>Conservation Agriculture</v>
      </c>
      <c r="FG163" s="313"/>
      <c r="FH163" s="315"/>
      <c r="FI163" s="313"/>
      <c r="FJ163" s="313"/>
      <c r="FK163" s="315"/>
      <c r="FL163" s="226" t="str">
        <f t="shared" si="169"/>
        <v>Conservation Agriculture</v>
      </c>
      <c r="FM163" s="313"/>
      <c r="FN163" s="315"/>
      <c r="FO163" s="313"/>
      <c r="FP163" s="313"/>
      <c r="FQ163" s="315"/>
      <c r="FR163" s="176">
        <f t="shared" si="141"/>
        <v>13.852053468462968</v>
      </c>
      <c r="FS163" s="34"/>
      <c r="FT163" s="34"/>
      <c r="FU163" s="34"/>
      <c r="FV163" s="38"/>
      <c r="FW163" s="37"/>
    </row>
    <row r="164" spans="1:179" ht="12.6" customHeight="1">
      <c r="A164" s="324"/>
      <c r="B164" s="195" t="s">
        <v>87</v>
      </c>
      <c r="C164" s="226" t="str">
        <f>$B164</f>
        <v>Regenerative Agriculture</v>
      </c>
      <c r="D164" s="313"/>
      <c r="E164" s="54"/>
      <c r="F164" s="313"/>
      <c r="G164" s="55"/>
      <c r="H164" s="56"/>
      <c r="I164" s="226" t="str">
        <f t="shared" si="143"/>
        <v>Regenerative Agriculture</v>
      </c>
      <c r="J164" s="313"/>
      <c r="K164" s="54"/>
      <c r="L164" s="313"/>
      <c r="M164" s="55"/>
      <c r="N164" s="56"/>
      <c r="O164" s="226" t="str">
        <f t="shared" si="144"/>
        <v>Regenerative Agriculture</v>
      </c>
      <c r="P164" s="313"/>
      <c r="Q164" s="54"/>
      <c r="R164" s="313"/>
      <c r="S164" s="55"/>
      <c r="T164" s="56"/>
      <c r="U164" s="226" t="str">
        <f t="shared" si="145"/>
        <v>Regenerative Agriculture</v>
      </c>
      <c r="V164" s="313"/>
      <c r="W164" s="315"/>
      <c r="X164" s="313"/>
      <c r="Y164" s="313"/>
      <c r="Z164" s="315"/>
      <c r="AA164" s="226" t="str">
        <f t="shared" si="146"/>
        <v>Regenerative Agriculture</v>
      </c>
      <c r="AB164" s="313"/>
      <c r="AC164" s="315"/>
      <c r="AD164" s="313"/>
      <c r="AE164" s="313"/>
      <c r="AF164" s="315"/>
      <c r="AG164" s="226" t="str">
        <f t="shared" si="147"/>
        <v>Regenerative Agriculture</v>
      </c>
      <c r="AH164" s="313"/>
      <c r="AI164" s="315"/>
      <c r="AJ164" s="313"/>
      <c r="AK164" s="313"/>
      <c r="AL164" s="315"/>
      <c r="AM164" s="226" t="str">
        <f t="shared" si="148"/>
        <v>Regenerative Agriculture</v>
      </c>
      <c r="AN164" s="313"/>
      <c r="AO164" s="315"/>
      <c r="AP164" s="313"/>
      <c r="AQ164" s="313"/>
      <c r="AR164" s="315"/>
      <c r="AS164" s="176">
        <f t="shared" si="142"/>
        <v>0</v>
      </c>
      <c r="AT164" s="226" t="str">
        <f t="shared" si="149"/>
        <v>Regenerative Agriculture</v>
      </c>
      <c r="AU164" s="313"/>
      <c r="AV164" s="315"/>
      <c r="AW164" s="313"/>
      <c r="AX164" s="313"/>
      <c r="AY164" s="315"/>
      <c r="AZ164" s="226" t="str">
        <f t="shared" si="150"/>
        <v>Regenerative Agriculture</v>
      </c>
      <c r="BA164" s="313"/>
      <c r="BB164" s="315"/>
      <c r="BC164" s="313"/>
      <c r="BD164" s="313"/>
      <c r="BE164" s="315"/>
      <c r="BF164" s="226" t="str">
        <f t="shared" si="151"/>
        <v>Regenerative Agriculture</v>
      </c>
      <c r="BG164" s="313"/>
      <c r="BH164" s="315"/>
      <c r="BI164" s="313"/>
      <c r="BJ164" s="313"/>
      <c r="BK164" s="315"/>
      <c r="BL164" s="226" t="str">
        <f t="shared" si="152"/>
        <v>Regenerative Agriculture</v>
      </c>
      <c r="BM164" s="313"/>
      <c r="BN164" s="315"/>
      <c r="BO164" s="313"/>
      <c r="BP164" s="313"/>
      <c r="BQ164" s="315"/>
      <c r="BR164" s="226" t="str">
        <f t="shared" si="153"/>
        <v>Regenerative Agriculture</v>
      </c>
      <c r="BS164" s="313"/>
      <c r="BT164" s="315"/>
      <c r="BU164" s="313"/>
      <c r="BV164" s="313"/>
      <c r="BW164" s="315"/>
      <c r="BX164" s="226" t="str">
        <f t="shared" si="154"/>
        <v>Regenerative Agriculture</v>
      </c>
      <c r="BY164" s="313"/>
      <c r="BZ164" s="315"/>
      <c r="CA164" s="313"/>
      <c r="CB164" s="313"/>
      <c r="CC164" s="315"/>
      <c r="CD164" s="226" t="str">
        <f t="shared" si="155"/>
        <v>Regenerative Agriculture</v>
      </c>
      <c r="CE164" s="313"/>
      <c r="CF164" s="315"/>
      <c r="CG164" s="313"/>
      <c r="CH164" s="313"/>
      <c r="CI164" s="315"/>
      <c r="CJ164" s="176">
        <f t="shared" si="139"/>
        <v>0</v>
      </c>
      <c r="CK164" s="226" t="str">
        <f t="shared" si="156"/>
        <v>Regenerative Agriculture</v>
      </c>
      <c r="CL164" s="313">
        <f>'Addon-General Solution'!CL164</f>
        <v>1.0042941285159587E-2</v>
      </c>
      <c r="CM164" s="315">
        <f>'Addon-General Solution'!CM164</f>
        <v>3.9560160059313419E-2</v>
      </c>
      <c r="CN164" s="313">
        <f>'Addon-General Solution'!CN164</f>
        <v>0.5710238079433162</v>
      </c>
      <c r="CO164" s="313">
        <f>'Addon-General Solution'!CO164</f>
        <v>0.58106674922847579</v>
      </c>
      <c r="CP164" s="315">
        <f>'Addon-General Solution'!CP164</f>
        <v>2.2493204528933251</v>
      </c>
      <c r="CQ164" s="226" t="str">
        <f t="shared" si="157"/>
        <v>Regenerative Agriculture</v>
      </c>
      <c r="CR164" s="313">
        <f>'Addon-General Solution'!CR164</f>
        <v>1.0042941285159587E-2</v>
      </c>
      <c r="CS164" s="315">
        <f>'Addon-General Solution'!CS164</f>
        <v>1.6204305849487562E-2</v>
      </c>
      <c r="CT164" s="313">
        <f>'Addon-General Solution'!CT164</f>
        <v>0.5710238079433162</v>
      </c>
      <c r="CU164" s="313">
        <f>'Addon-General Solution'!CU164</f>
        <v>0.58106674922847579</v>
      </c>
      <c r="CV164" s="315">
        <f>'Addon-General Solution'!CV164</f>
        <v>0.9213480561641566</v>
      </c>
      <c r="CW164" s="226" t="str">
        <f t="shared" si="158"/>
        <v>Regenerative Agriculture</v>
      </c>
      <c r="CX164" s="313">
        <f>'Addon-General Solution'!CX164</f>
        <v>1.0042941285159587E-2</v>
      </c>
      <c r="CY164" s="315">
        <f>'Addon-General Solution'!CY164</f>
        <v>2.8207408328802027E-3</v>
      </c>
      <c r="CZ164" s="313">
        <f>'Addon-General Solution'!CZ164</f>
        <v>0.5710238079433162</v>
      </c>
      <c r="DA164" s="313">
        <f>'Addon-General Solution'!DA164</f>
        <v>0.58106674922847579</v>
      </c>
      <c r="DB164" s="315">
        <f>'Addon-General Solution'!DB164</f>
        <v>0.16038231488942334</v>
      </c>
      <c r="DC164" s="226" t="str">
        <f t="shared" si="159"/>
        <v>Regenerative Agriculture</v>
      </c>
      <c r="DD164" s="313"/>
      <c r="DE164" s="315"/>
      <c r="DF164" s="313"/>
      <c r="DG164" s="313"/>
      <c r="DH164" s="315"/>
      <c r="DI164" s="226" t="str">
        <f t="shared" si="160"/>
        <v>Regenerative Agriculture</v>
      </c>
      <c r="DJ164" s="313"/>
      <c r="DK164" s="315"/>
      <c r="DL164" s="313"/>
      <c r="DM164" s="313"/>
      <c r="DN164" s="315"/>
      <c r="DO164" s="226" t="str">
        <f t="shared" si="161"/>
        <v>Regenerative Agriculture</v>
      </c>
      <c r="DP164" s="313"/>
      <c r="DQ164" s="315"/>
      <c r="DR164" s="313"/>
      <c r="DS164" s="313"/>
      <c r="DT164" s="315"/>
      <c r="DU164" s="226" t="str">
        <f t="shared" si="162"/>
        <v>Regenerative Agriculture</v>
      </c>
      <c r="DV164" s="313"/>
      <c r="DW164" s="315"/>
      <c r="DX164" s="313"/>
      <c r="DY164" s="313"/>
      <c r="DZ164" s="315"/>
      <c r="EA164" s="176">
        <f t="shared" si="140"/>
        <v>3.3896360306885858</v>
      </c>
      <c r="EB164" s="226" t="str">
        <f t="shared" si="163"/>
        <v>Regenerative Agriculture</v>
      </c>
      <c r="EC164" s="313">
        <f>'Addon-General Solution'!EC164</f>
        <v>1.0042941285159587E-2</v>
      </c>
      <c r="ED164" s="315">
        <f>'Addon-General Solution'!ED164</f>
        <v>8.2220666479827162E-2</v>
      </c>
      <c r="EE164" s="313">
        <f>'Addon-General Solution'!EE164</f>
        <v>0.5710238079433162</v>
      </c>
      <c r="EF164" s="313">
        <f>'Addon-General Solution'!EF164</f>
        <v>0.58106674922847579</v>
      </c>
      <c r="EG164" s="315">
        <f>'Addon-General Solution'!EG164</f>
        <v>4.6749210945130226</v>
      </c>
      <c r="EH164" s="226" t="str">
        <f t="shared" si="164"/>
        <v>Regenerative Agriculture</v>
      </c>
      <c r="EI164" s="313">
        <f>'Addon-General Solution'!EI164</f>
        <v>1.0042941285159587E-2</v>
      </c>
      <c r="EJ164" s="315">
        <f>'Addon-General Solution'!EJ164</f>
        <v>6.8071869509055763E-2</v>
      </c>
      <c r="EK164" s="313">
        <f>'Addon-General Solution'!EK164</f>
        <v>0.5710238079433162</v>
      </c>
      <c r="EL164" s="313">
        <f>'Addon-General Solution'!EL164</f>
        <v>0.58106674922847579</v>
      </c>
      <c r="EM164" s="315">
        <f>'Addon-General Solution'!EM164</f>
        <v>3.8704456231682403</v>
      </c>
      <c r="EN164" s="226" t="str">
        <f t="shared" si="165"/>
        <v>Regenerative Agriculture</v>
      </c>
      <c r="EO164" s="313">
        <f>'Addon-General Solution'!EO164</f>
        <v>1.0042941285159587E-2</v>
      </c>
      <c r="EP164" s="315">
        <f>'Addon-General Solution'!EP164</f>
        <v>8.3434747608848794E-2</v>
      </c>
      <c r="EQ164" s="313">
        <f>'Addon-General Solution'!EQ164</f>
        <v>0.5710238079433162</v>
      </c>
      <c r="ER164" s="313">
        <f>'Addon-General Solution'!ER164</f>
        <v>0.58106674922847579</v>
      </c>
      <c r="ES164" s="315">
        <f>'Addon-General Solution'!ES164</f>
        <v>4.7439515916314816</v>
      </c>
      <c r="ET164" s="226" t="str">
        <f t="shared" si="166"/>
        <v>Regenerative Agriculture</v>
      </c>
      <c r="EU164" s="313"/>
      <c r="EV164" s="315"/>
      <c r="EW164" s="313"/>
      <c r="EX164" s="313"/>
      <c r="EY164" s="315"/>
      <c r="EZ164" s="226" t="str">
        <f t="shared" si="167"/>
        <v>Regenerative Agriculture</v>
      </c>
      <c r="FA164" s="313"/>
      <c r="FB164" s="315"/>
      <c r="FC164" s="313"/>
      <c r="FD164" s="313"/>
      <c r="FE164" s="315"/>
      <c r="FF164" s="226" t="str">
        <f t="shared" si="168"/>
        <v>Regenerative Agriculture</v>
      </c>
      <c r="FG164" s="313"/>
      <c r="FH164" s="315"/>
      <c r="FI164" s="313"/>
      <c r="FJ164" s="313"/>
      <c r="FK164" s="315"/>
      <c r="FL164" s="226" t="str">
        <f t="shared" si="169"/>
        <v>Regenerative Agriculture</v>
      </c>
      <c r="FM164" s="313"/>
      <c r="FN164" s="315"/>
      <c r="FO164" s="313"/>
      <c r="FP164" s="313"/>
      <c r="FQ164" s="315"/>
      <c r="FR164" s="176">
        <f t="shared" si="141"/>
        <v>13.523045592910476</v>
      </c>
      <c r="FS164" s="34"/>
      <c r="FT164" s="34"/>
      <c r="FU164" s="34"/>
      <c r="FV164" s="38"/>
      <c r="FW164" s="37"/>
    </row>
    <row r="165" spans="1:179" ht="12.6" customHeight="1">
      <c r="A165" s="324"/>
      <c r="B165" s="195" t="s">
        <v>102</v>
      </c>
      <c r="C165" s="226" t="str">
        <f>$B165</f>
        <v>Tree Intercropping</v>
      </c>
      <c r="D165" s="39"/>
      <c r="E165" s="40"/>
      <c r="F165" s="47"/>
      <c r="G165" s="41"/>
      <c r="H165" s="42"/>
      <c r="I165" s="226" t="str">
        <f t="shared" si="143"/>
        <v>Tree Intercropping</v>
      </c>
      <c r="J165" s="39"/>
      <c r="K165" s="40"/>
      <c r="L165" s="47"/>
      <c r="M165" s="41"/>
      <c r="N165" s="42"/>
      <c r="O165" s="226" t="str">
        <f t="shared" si="144"/>
        <v>Tree Intercropping</v>
      </c>
      <c r="P165" s="39"/>
      <c r="Q165" s="40"/>
      <c r="R165" s="47"/>
      <c r="S165" s="41"/>
      <c r="T165" s="42"/>
      <c r="U165" s="226" t="str">
        <f t="shared" si="145"/>
        <v>Tree Intercropping</v>
      </c>
      <c r="V165" s="313"/>
      <c r="W165" s="54"/>
      <c r="X165" s="314"/>
      <c r="Y165" s="55"/>
      <c r="Z165" s="56"/>
      <c r="AA165" s="226" t="str">
        <f t="shared" si="146"/>
        <v>Tree Intercropping</v>
      </c>
      <c r="AB165" s="313"/>
      <c r="AC165" s="54"/>
      <c r="AD165" s="314"/>
      <c r="AE165" s="55"/>
      <c r="AF165" s="56"/>
      <c r="AG165" s="226" t="str">
        <f t="shared" si="147"/>
        <v>Tree Intercropping</v>
      </c>
      <c r="AH165" s="313"/>
      <c r="AI165" s="54"/>
      <c r="AJ165" s="314"/>
      <c r="AK165" s="55"/>
      <c r="AL165" s="56"/>
      <c r="AM165" s="226" t="str">
        <f t="shared" si="148"/>
        <v>Tree Intercropping</v>
      </c>
      <c r="AN165" s="313"/>
      <c r="AO165" s="54"/>
      <c r="AP165" s="314"/>
      <c r="AQ165" s="55"/>
      <c r="AR165" s="56"/>
      <c r="AS165" s="176">
        <f t="shared" si="142"/>
        <v>0</v>
      </c>
      <c r="AT165" s="226" t="str">
        <f t="shared" si="149"/>
        <v>Tree Intercropping</v>
      </c>
      <c r="AU165" s="313"/>
      <c r="AV165" s="315"/>
      <c r="AW165" s="313"/>
      <c r="AX165" s="313"/>
      <c r="AY165" s="315"/>
      <c r="AZ165" s="226" t="str">
        <f t="shared" si="150"/>
        <v>Tree Intercropping</v>
      </c>
      <c r="BA165" s="313"/>
      <c r="BB165" s="315"/>
      <c r="BC165" s="313"/>
      <c r="BD165" s="313"/>
      <c r="BE165" s="315"/>
      <c r="BF165" s="226" t="str">
        <f t="shared" si="151"/>
        <v>Tree Intercropping</v>
      </c>
      <c r="BG165" s="313"/>
      <c r="BH165" s="315"/>
      <c r="BI165" s="313"/>
      <c r="BJ165" s="313"/>
      <c r="BK165" s="315"/>
      <c r="BL165" s="226" t="str">
        <f t="shared" si="152"/>
        <v>Tree Intercropping</v>
      </c>
      <c r="BM165" s="313"/>
      <c r="BN165" s="315"/>
      <c r="BO165" s="313"/>
      <c r="BP165" s="313"/>
      <c r="BQ165" s="315"/>
      <c r="BR165" s="226" t="str">
        <f t="shared" si="153"/>
        <v>Tree Intercropping</v>
      </c>
      <c r="BS165" s="313"/>
      <c r="BT165" s="315"/>
      <c r="BU165" s="313"/>
      <c r="BV165" s="313"/>
      <c r="BW165" s="315"/>
      <c r="BX165" s="226" t="str">
        <f t="shared" si="154"/>
        <v>Tree Intercropping</v>
      </c>
      <c r="BY165" s="313"/>
      <c r="BZ165" s="315"/>
      <c r="CA165" s="313"/>
      <c r="CB165" s="313"/>
      <c r="CC165" s="315"/>
      <c r="CD165" s="226" t="str">
        <f t="shared" si="155"/>
        <v>Tree Intercropping</v>
      </c>
      <c r="CE165" s="313"/>
      <c r="CF165" s="315"/>
      <c r="CG165" s="313"/>
      <c r="CH165" s="313"/>
      <c r="CI165" s="315"/>
      <c r="CJ165" s="176">
        <f t="shared" si="139"/>
        <v>0</v>
      </c>
      <c r="CK165" s="226" t="str">
        <f t="shared" si="156"/>
        <v>Tree Intercropping</v>
      </c>
      <c r="CL165" s="313">
        <f>'Discrete Solution'!CL165</f>
        <v>0.24499483688967102</v>
      </c>
      <c r="CM165" s="315">
        <f>'Discrete Solution'!CM165</f>
        <v>0.96505940698694015</v>
      </c>
      <c r="CN165" s="313">
        <f>'Discrete Solution'!CN165</f>
        <v>0</v>
      </c>
      <c r="CO165" s="313">
        <f>'Discrete Solution'!CO165</f>
        <v>0.24499483688967102</v>
      </c>
      <c r="CP165" s="315">
        <f>'Discrete Solution'!CP165</f>
        <v>0</v>
      </c>
      <c r="CQ165" s="226" t="str">
        <f t="shared" si="157"/>
        <v>Tree Intercropping</v>
      </c>
      <c r="CR165" s="313">
        <f>'Discrete Solution'!CR165</f>
        <v>0.24499483688967102</v>
      </c>
      <c r="CS165" s="315">
        <f>'Discrete Solution'!CS165</f>
        <v>0.39529965931115796</v>
      </c>
      <c r="CT165" s="313">
        <f>'Discrete Solution'!CT165</f>
        <v>0</v>
      </c>
      <c r="CU165" s="313">
        <f>'Discrete Solution'!CU165</f>
        <v>0.24499483688967102</v>
      </c>
      <c r="CV165" s="315">
        <f>'Discrete Solution'!CV165</f>
        <v>0</v>
      </c>
      <c r="CW165" s="226" t="str">
        <f t="shared" si="158"/>
        <v>Tree Intercropping</v>
      </c>
      <c r="CX165" s="313">
        <f>'Discrete Solution'!CX165</f>
        <v>0.24499483688967102</v>
      </c>
      <c r="CY165" s="315">
        <f>'Discrete Solution'!CY165</f>
        <v>6.8811209847528129E-2</v>
      </c>
      <c r="CZ165" s="313">
        <f>'Discrete Solution'!CZ165</f>
        <v>0</v>
      </c>
      <c r="DA165" s="313">
        <f>'Discrete Solution'!DA165</f>
        <v>0.24499483688967102</v>
      </c>
      <c r="DB165" s="315">
        <f>'Discrete Solution'!DB165</f>
        <v>0</v>
      </c>
      <c r="DC165" s="226" t="str">
        <f t="shared" si="159"/>
        <v>Tree Intercropping</v>
      </c>
      <c r="DD165" s="313">
        <f>'Discrete Solution'!DD165</f>
        <v>2.2137017618213888E-2</v>
      </c>
      <c r="DE165" s="315">
        <f>'Discrete Solution'!DE165</f>
        <v>8.8231511120915088E-4</v>
      </c>
      <c r="DF165" s="313">
        <f>'Discrete Solution'!DF165</f>
        <v>0.97786298238178615</v>
      </c>
      <c r="DG165" s="313">
        <f>'Discrete Solution'!DG165</f>
        <v>1</v>
      </c>
      <c r="DH165" s="315">
        <f>'Discrete Solution'!DH165</f>
        <v>3.8974684888790849E-2</v>
      </c>
      <c r="DI165" s="226" t="str">
        <f t="shared" si="160"/>
        <v>Tree Intercropping</v>
      </c>
      <c r="DJ165" s="313">
        <f>'Discrete Solution'!DJ165</f>
        <v>2.2137017618213888E-2</v>
      </c>
      <c r="DK165" s="315">
        <f>'Discrete Solution'!DK165</f>
        <v>1.2804316634586333E-2</v>
      </c>
      <c r="DL165" s="313">
        <f>'Discrete Solution'!DL165</f>
        <v>0.97786298238178615</v>
      </c>
      <c r="DM165" s="313">
        <f>'Discrete Solution'!DM165</f>
        <v>1</v>
      </c>
      <c r="DN165" s="315">
        <f>'Discrete Solution'!DN165</f>
        <v>0.56560768336541367</v>
      </c>
      <c r="DO165" s="226" t="str">
        <f t="shared" si="161"/>
        <v>Tree Intercropping</v>
      </c>
      <c r="DP165" s="313">
        <f>'Discrete Solution'!DP165</f>
        <v>2.2137017618213888E-2</v>
      </c>
      <c r="DQ165" s="315">
        <f>'Discrete Solution'!DQ165</f>
        <v>2.7114968770021648E-3</v>
      </c>
      <c r="DR165" s="313">
        <f>'Discrete Solution'!DR165</f>
        <v>0.97786298238178615</v>
      </c>
      <c r="DS165" s="313">
        <f>'Discrete Solution'!DS165</f>
        <v>1</v>
      </c>
      <c r="DT165" s="315">
        <f>'Discrete Solution'!DT165</f>
        <v>0.11977550312299785</v>
      </c>
      <c r="DU165" s="226" t="str">
        <f t="shared" si="162"/>
        <v>Tree Intercropping</v>
      </c>
      <c r="DV165" s="313">
        <f>'Discrete Solution'!DV165</f>
        <v>2.2137017618213888E-2</v>
      </c>
      <c r="DW165" s="315">
        <f>'Discrete Solution'!DW165</f>
        <v>9.1769006536305674E-4</v>
      </c>
      <c r="DX165" s="313">
        <f>'Discrete Solution'!DX165</f>
        <v>0.97786298238178615</v>
      </c>
      <c r="DY165" s="313">
        <f>'Discrete Solution'!DY165</f>
        <v>1</v>
      </c>
      <c r="DZ165" s="315">
        <f>'Discrete Solution'!DZ165</f>
        <v>4.0537309934636945E-2</v>
      </c>
      <c r="EA165" s="176">
        <f t="shared" si="140"/>
        <v>2.2113812761456266</v>
      </c>
      <c r="EB165" s="226" t="str">
        <f t="shared" si="163"/>
        <v>Tree Intercropping</v>
      </c>
      <c r="EC165" s="313">
        <f>'Discrete Solution'!EC165</f>
        <v>0.24499483688967102</v>
      </c>
      <c r="ED165" s="315">
        <f>'Discrete Solution'!ED165</f>
        <v>2.0057509250752537</v>
      </c>
      <c r="EE165" s="313">
        <f>'Discrete Solution'!EE165</f>
        <v>0</v>
      </c>
      <c r="EF165" s="313">
        <f>'Discrete Solution'!EF165</f>
        <v>0.24499483688967102</v>
      </c>
      <c r="EG165" s="315">
        <f>'Discrete Solution'!EG165</f>
        <v>0</v>
      </c>
      <c r="EH165" s="226" t="str">
        <f t="shared" si="164"/>
        <v>Tree Intercropping</v>
      </c>
      <c r="EI165" s="313">
        <f>'Discrete Solution'!EI165</f>
        <v>0.24499483688967102</v>
      </c>
      <c r="EJ165" s="315">
        <f>'Discrete Solution'!EJ165</f>
        <v>1.660594849019978</v>
      </c>
      <c r="EK165" s="313">
        <f>'Discrete Solution'!EK165</f>
        <v>0</v>
      </c>
      <c r="EL165" s="313">
        <f>'Discrete Solution'!EL165</f>
        <v>0.24499483688967102</v>
      </c>
      <c r="EM165" s="315">
        <f>'Discrete Solution'!EM165</f>
        <v>0</v>
      </c>
      <c r="EN165" s="226" t="str">
        <f t="shared" si="165"/>
        <v>Tree Intercropping</v>
      </c>
      <c r="EO165" s="313">
        <f>'Discrete Solution'!EO165</f>
        <v>0.24499483688967102</v>
      </c>
      <c r="EP165" s="315">
        <f>'Discrete Solution'!EP165</f>
        <v>2.0353681059120086</v>
      </c>
      <c r="EQ165" s="313">
        <f>'Discrete Solution'!EQ165</f>
        <v>0</v>
      </c>
      <c r="ER165" s="313">
        <f>'Discrete Solution'!ER165</f>
        <v>0.24499483688967102</v>
      </c>
      <c r="ES165" s="315">
        <f>'Discrete Solution'!ES165</f>
        <v>0</v>
      </c>
      <c r="ET165" s="226" t="str">
        <f t="shared" si="166"/>
        <v>Tree Intercropping</v>
      </c>
      <c r="EU165" s="313">
        <f>'Discrete Solution'!EU165</f>
        <v>2.2137017618213888E-2</v>
      </c>
      <c r="EV165" s="315">
        <f>'Discrete Solution'!EV165</f>
        <v>4.2171749084278849E-2</v>
      </c>
      <c r="EW165" s="313">
        <f>'Discrete Solution'!EW165</f>
        <v>0.97786298238178615</v>
      </c>
      <c r="EX165" s="313">
        <f>'Discrete Solution'!EX165</f>
        <v>1</v>
      </c>
      <c r="EY165" s="315">
        <f>'Discrete Solution'!EY165</f>
        <v>1.862861250915721</v>
      </c>
      <c r="EZ165" s="226" t="str">
        <f t="shared" si="167"/>
        <v>Tree Intercropping</v>
      </c>
      <c r="FA165" s="313">
        <f>'Discrete Solution'!FA165</f>
        <v>2.2137017618213888E-2</v>
      </c>
      <c r="FB165" s="315">
        <f>'Discrete Solution'!FB165</f>
        <v>0.12315900973770394</v>
      </c>
      <c r="FC165" s="313">
        <f>'Discrete Solution'!FC165</f>
        <v>0.97786298238178615</v>
      </c>
      <c r="FD165" s="313">
        <f>'Discrete Solution'!FD165</f>
        <v>1</v>
      </c>
      <c r="FE165" s="315">
        <f>'Discrete Solution'!FE165</f>
        <v>5.440327990262297</v>
      </c>
      <c r="FF165" s="226" t="str">
        <f t="shared" si="168"/>
        <v>Tree Intercropping</v>
      </c>
      <c r="FG165" s="313">
        <f>'Discrete Solution'!FG165</f>
        <v>2.2137017618213888E-2</v>
      </c>
      <c r="FH165" s="315">
        <f>'Discrete Solution'!FH165</f>
        <v>8.6332442790501368E-2</v>
      </c>
      <c r="FI165" s="313">
        <f>'Discrete Solution'!FI165</f>
        <v>0.97786298238178615</v>
      </c>
      <c r="FJ165" s="313">
        <f>'Discrete Solution'!FJ165</f>
        <v>1</v>
      </c>
      <c r="FK165" s="315">
        <f>'Discrete Solution'!FK165</f>
        <v>3.8135805572094985</v>
      </c>
      <c r="FL165" s="226" t="str">
        <f t="shared" si="169"/>
        <v>Tree Intercropping</v>
      </c>
      <c r="FM165" s="313">
        <f>'Discrete Solution'!FM165</f>
        <v>2.2137017618213888E-2</v>
      </c>
      <c r="FN165" s="315">
        <f>'Discrete Solution'!FN165</f>
        <v>3.1014360149434789E-2</v>
      </c>
      <c r="FO165" s="313">
        <f>'Discrete Solution'!FO165</f>
        <v>0.97786298238178615</v>
      </c>
      <c r="FP165" s="313">
        <f>'Discrete Solution'!FP165</f>
        <v>1</v>
      </c>
      <c r="FQ165" s="315">
        <f>'Discrete Solution'!FQ165</f>
        <v>1.3700036398505653</v>
      </c>
      <c r="FR165" s="176">
        <f t="shared" si="141"/>
        <v>18.47116488000724</v>
      </c>
      <c r="FS165" s="34"/>
      <c r="FT165" s="34"/>
      <c r="FU165" s="34"/>
      <c r="FV165" s="33"/>
      <c r="FW165" s="37"/>
    </row>
    <row r="166" spans="1:179" ht="12.6" customHeight="1">
      <c r="A166" s="324"/>
      <c r="B166" s="195" t="s">
        <v>98</v>
      </c>
      <c r="C166" s="226" t="str">
        <f t="shared" si="170"/>
        <v>Biochar</v>
      </c>
      <c r="D166" s="313"/>
      <c r="E166" s="54"/>
      <c r="F166" s="314"/>
      <c r="G166" s="55"/>
      <c r="H166" s="56"/>
      <c r="I166" s="226" t="str">
        <f t="shared" si="143"/>
        <v>Biochar</v>
      </c>
      <c r="J166" s="313"/>
      <c r="K166" s="54"/>
      <c r="L166" s="314"/>
      <c r="M166" s="55"/>
      <c r="N166" s="56"/>
      <c r="O166" s="226" t="str">
        <f t="shared" si="144"/>
        <v>Biochar</v>
      </c>
      <c r="P166" s="313"/>
      <c r="Q166" s="54"/>
      <c r="R166" s="314"/>
      <c r="S166" s="55"/>
      <c r="T166" s="56"/>
      <c r="U166" s="226" t="str">
        <f t="shared" si="145"/>
        <v>Biochar</v>
      </c>
      <c r="V166" s="313"/>
      <c r="W166" s="315"/>
      <c r="X166" s="313"/>
      <c r="Y166" s="313"/>
      <c r="Z166" s="315"/>
      <c r="AA166" s="226" t="str">
        <f t="shared" si="146"/>
        <v>Biochar</v>
      </c>
      <c r="AB166" s="313"/>
      <c r="AC166" s="315"/>
      <c r="AD166" s="313"/>
      <c r="AE166" s="313"/>
      <c r="AF166" s="315"/>
      <c r="AG166" s="226" t="str">
        <f t="shared" si="147"/>
        <v>Biochar</v>
      </c>
      <c r="AH166" s="313"/>
      <c r="AI166" s="315"/>
      <c r="AJ166" s="313"/>
      <c r="AK166" s="313"/>
      <c r="AL166" s="315"/>
      <c r="AM166" s="226" t="str">
        <f t="shared" si="148"/>
        <v>Biochar</v>
      </c>
      <c r="AN166" s="313"/>
      <c r="AO166" s="315"/>
      <c r="AP166" s="313"/>
      <c r="AQ166" s="313"/>
      <c r="AR166" s="315"/>
      <c r="AS166" s="176">
        <f t="shared" si="142"/>
        <v>0</v>
      </c>
      <c r="AT166" s="226" t="str">
        <f t="shared" si="149"/>
        <v>Biochar</v>
      </c>
      <c r="AU166" s="313"/>
      <c r="AV166" s="315"/>
      <c r="AW166" s="313"/>
      <c r="AX166" s="313"/>
      <c r="AY166" s="315"/>
      <c r="AZ166" s="226" t="str">
        <f t="shared" si="150"/>
        <v>Biochar</v>
      </c>
      <c r="BA166" s="313"/>
      <c r="BB166" s="315"/>
      <c r="BC166" s="313"/>
      <c r="BD166" s="313"/>
      <c r="BE166" s="315"/>
      <c r="BF166" s="226" t="str">
        <f t="shared" si="151"/>
        <v>Biochar</v>
      </c>
      <c r="BG166" s="313"/>
      <c r="BH166" s="315"/>
      <c r="BI166" s="313"/>
      <c r="BJ166" s="313"/>
      <c r="BK166" s="315"/>
      <c r="BL166" s="226" t="str">
        <f t="shared" si="152"/>
        <v>Biochar</v>
      </c>
      <c r="BM166" s="313"/>
      <c r="BN166" s="315"/>
      <c r="BO166" s="313"/>
      <c r="BP166" s="313"/>
      <c r="BQ166" s="315"/>
      <c r="BR166" s="226" t="str">
        <f t="shared" si="153"/>
        <v>Biochar</v>
      </c>
      <c r="BS166" s="313"/>
      <c r="BT166" s="315"/>
      <c r="BU166" s="313"/>
      <c r="BV166" s="313"/>
      <c r="BW166" s="315"/>
      <c r="BX166" s="226" t="str">
        <f t="shared" si="154"/>
        <v>Biochar</v>
      </c>
      <c r="BY166" s="313"/>
      <c r="BZ166" s="315"/>
      <c r="CA166" s="313"/>
      <c r="CB166" s="313"/>
      <c r="CC166" s="315"/>
      <c r="CD166" s="226" t="str">
        <f t="shared" si="155"/>
        <v>Biochar</v>
      </c>
      <c r="CE166" s="313"/>
      <c r="CF166" s="315"/>
      <c r="CG166" s="313"/>
      <c r="CH166" s="313"/>
      <c r="CI166" s="315"/>
      <c r="CJ166" s="176">
        <f t="shared" si="139"/>
        <v>0</v>
      </c>
      <c r="CK166" s="226" t="str">
        <f t="shared" si="156"/>
        <v>Biochar</v>
      </c>
      <c r="CL166" s="313"/>
      <c r="CM166" s="315"/>
      <c r="CN166" s="313"/>
      <c r="CO166" s="313"/>
      <c r="CP166" s="315"/>
      <c r="CQ166" s="226" t="str">
        <f t="shared" si="157"/>
        <v>Biochar</v>
      </c>
      <c r="CR166" s="313"/>
      <c r="CS166" s="315"/>
      <c r="CT166" s="313"/>
      <c r="CU166" s="313"/>
      <c r="CV166" s="315"/>
      <c r="CW166" s="226" t="str">
        <f t="shared" si="158"/>
        <v>Biochar</v>
      </c>
      <c r="CX166" s="313"/>
      <c r="CY166" s="315"/>
      <c r="CZ166" s="313"/>
      <c r="DA166" s="313"/>
      <c r="DB166" s="315"/>
      <c r="DC166" s="226" t="str">
        <f t="shared" si="159"/>
        <v>Biochar</v>
      </c>
      <c r="DD166" s="313"/>
      <c r="DE166" s="315"/>
      <c r="DF166" s="313"/>
      <c r="DG166" s="313"/>
      <c r="DH166" s="315"/>
      <c r="DI166" s="226" t="str">
        <f t="shared" si="160"/>
        <v>Biochar</v>
      </c>
      <c r="DJ166" s="313"/>
      <c r="DK166" s="315"/>
      <c r="DL166" s="313"/>
      <c r="DM166" s="313"/>
      <c r="DN166" s="315"/>
      <c r="DO166" s="226" t="str">
        <f t="shared" si="161"/>
        <v>Biochar</v>
      </c>
      <c r="DP166" s="313"/>
      <c r="DQ166" s="315"/>
      <c r="DR166" s="313"/>
      <c r="DS166" s="313"/>
      <c r="DT166" s="315"/>
      <c r="DU166" s="226" t="str">
        <f t="shared" si="162"/>
        <v>Biochar</v>
      </c>
      <c r="DV166" s="313"/>
      <c r="DW166" s="315"/>
      <c r="DX166" s="313"/>
      <c r="DY166" s="313"/>
      <c r="DZ166" s="315"/>
      <c r="EA166" s="176">
        <f t="shared" si="140"/>
        <v>0</v>
      </c>
      <c r="EB166" s="226" t="str">
        <f t="shared" si="163"/>
        <v>Biochar</v>
      </c>
      <c r="EC166" s="313"/>
      <c r="ED166" s="315"/>
      <c r="EE166" s="313"/>
      <c r="EF166" s="313"/>
      <c r="EG166" s="315"/>
      <c r="EH166" s="226" t="str">
        <f t="shared" si="164"/>
        <v>Biochar</v>
      </c>
      <c r="EI166" s="313"/>
      <c r="EJ166" s="315"/>
      <c r="EK166" s="313"/>
      <c r="EL166" s="313"/>
      <c r="EM166" s="315"/>
      <c r="EN166" s="226" t="str">
        <f t="shared" si="165"/>
        <v>Biochar</v>
      </c>
      <c r="EO166" s="313"/>
      <c r="EP166" s="315"/>
      <c r="EQ166" s="313"/>
      <c r="ER166" s="313"/>
      <c r="ES166" s="315"/>
      <c r="ET166" s="226" t="str">
        <f t="shared" si="166"/>
        <v>Biochar</v>
      </c>
      <c r="EU166" s="313"/>
      <c r="EV166" s="315"/>
      <c r="EW166" s="313"/>
      <c r="EX166" s="313"/>
      <c r="EY166" s="315"/>
      <c r="EZ166" s="226" t="str">
        <f t="shared" si="167"/>
        <v>Biochar</v>
      </c>
      <c r="FA166" s="313"/>
      <c r="FB166" s="315"/>
      <c r="FC166" s="313"/>
      <c r="FD166" s="313"/>
      <c r="FE166" s="315"/>
      <c r="FF166" s="226" t="str">
        <f t="shared" si="168"/>
        <v>Biochar</v>
      </c>
      <c r="FG166" s="313"/>
      <c r="FH166" s="315"/>
      <c r="FI166" s="313"/>
      <c r="FJ166" s="313"/>
      <c r="FK166" s="315"/>
      <c r="FL166" s="226" t="str">
        <f t="shared" si="169"/>
        <v>Biochar</v>
      </c>
      <c r="FM166" s="313"/>
      <c r="FN166" s="315"/>
      <c r="FO166" s="313"/>
      <c r="FP166" s="313"/>
      <c r="FQ166" s="315"/>
      <c r="FR166" s="176">
        <f t="shared" si="141"/>
        <v>0</v>
      </c>
      <c r="FS166" s="32"/>
      <c r="FT166" s="34"/>
      <c r="FU166" s="34"/>
      <c r="FV166" s="38"/>
      <c r="FW166" s="37"/>
    </row>
    <row r="167" spans="1:179" ht="12.6" customHeight="1">
      <c r="A167" s="324"/>
      <c r="B167" s="195" t="s">
        <v>99</v>
      </c>
      <c r="C167" s="226" t="str">
        <f t="shared" si="170"/>
        <v>Irrigation Efficiency</v>
      </c>
      <c r="D167" s="313"/>
      <c r="E167" s="54"/>
      <c r="F167" s="314"/>
      <c r="G167" s="55"/>
      <c r="H167" s="56"/>
      <c r="I167" s="226" t="str">
        <f t="shared" si="143"/>
        <v>Irrigation Efficiency</v>
      </c>
      <c r="J167" s="313"/>
      <c r="K167" s="54"/>
      <c r="L167" s="314"/>
      <c r="M167" s="55"/>
      <c r="N167" s="56"/>
      <c r="O167" s="226" t="str">
        <f t="shared" si="144"/>
        <v>Irrigation Efficiency</v>
      </c>
      <c r="P167" s="313"/>
      <c r="Q167" s="54"/>
      <c r="R167" s="314"/>
      <c r="S167" s="55"/>
      <c r="T167" s="56"/>
      <c r="U167" s="226" t="str">
        <f t="shared" si="145"/>
        <v>Irrigation Efficiency</v>
      </c>
      <c r="V167" s="313"/>
      <c r="W167" s="54"/>
      <c r="X167" s="314"/>
      <c r="Y167" s="55"/>
      <c r="Z167" s="56"/>
      <c r="AA167" s="226" t="str">
        <f t="shared" si="146"/>
        <v>Irrigation Efficiency</v>
      </c>
      <c r="AB167" s="313"/>
      <c r="AC167" s="54"/>
      <c r="AD167" s="314"/>
      <c r="AE167" s="55"/>
      <c r="AF167" s="56"/>
      <c r="AG167" s="226" t="str">
        <f t="shared" si="147"/>
        <v>Irrigation Efficiency</v>
      </c>
      <c r="AH167" s="313"/>
      <c r="AI167" s="54"/>
      <c r="AJ167" s="314"/>
      <c r="AK167" s="55"/>
      <c r="AL167" s="56"/>
      <c r="AM167" s="226" t="str">
        <f t="shared" si="148"/>
        <v>Irrigation Efficiency</v>
      </c>
      <c r="AN167" s="313"/>
      <c r="AO167" s="54"/>
      <c r="AP167" s="314"/>
      <c r="AQ167" s="55"/>
      <c r="AR167" s="56"/>
      <c r="AS167" s="176">
        <f t="shared" si="142"/>
        <v>0</v>
      </c>
      <c r="AT167" s="226" t="str">
        <f t="shared" si="149"/>
        <v>Irrigation Efficiency</v>
      </c>
      <c r="AU167" s="313"/>
      <c r="AV167" s="315"/>
      <c r="AW167" s="313"/>
      <c r="AX167" s="313"/>
      <c r="AY167" s="315"/>
      <c r="AZ167" s="226" t="str">
        <f t="shared" si="150"/>
        <v>Irrigation Efficiency</v>
      </c>
      <c r="BA167" s="313"/>
      <c r="BB167" s="315"/>
      <c r="BC167" s="313"/>
      <c r="BD167" s="313"/>
      <c r="BE167" s="315"/>
      <c r="BF167" s="226" t="str">
        <f t="shared" si="151"/>
        <v>Irrigation Efficiency</v>
      </c>
      <c r="BG167" s="313"/>
      <c r="BH167" s="315"/>
      <c r="BI167" s="313"/>
      <c r="BJ167" s="313"/>
      <c r="BK167" s="315"/>
      <c r="BL167" s="226" t="str">
        <f t="shared" si="152"/>
        <v>Irrigation Efficiency</v>
      </c>
      <c r="BM167" s="313"/>
      <c r="BN167" s="315"/>
      <c r="BO167" s="313"/>
      <c r="BP167" s="313"/>
      <c r="BQ167" s="315"/>
      <c r="BR167" s="226" t="str">
        <f t="shared" si="153"/>
        <v>Irrigation Efficiency</v>
      </c>
      <c r="BS167" s="313"/>
      <c r="BT167" s="315"/>
      <c r="BU167" s="313"/>
      <c r="BV167" s="313"/>
      <c r="BW167" s="315"/>
      <c r="BX167" s="226" t="str">
        <f t="shared" si="154"/>
        <v>Irrigation Efficiency</v>
      </c>
      <c r="BY167" s="313"/>
      <c r="BZ167" s="315"/>
      <c r="CA167" s="313"/>
      <c r="CB167" s="313"/>
      <c r="CC167" s="315"/>
      <c r="CD167" s="226" t="str">
        <f t="shared" si="155"/>
        <v>Irrigation Efficiency</v>
      </c>
      <c r="CE167" s="313"/>
      <c r="CF167" s="315"/>
      <c r="CG167" s="313"/>
      <c r="CH167" s="313"/>
      <c r="CI167" s="315"/>
      <c r="CJ167" s="176">
        <f t="shared" si="139"/>
        <v>0</v>
      </c>
      <c r="CK167" s="226" t="str">
        <f t="shared" si="156"/>
        <v>Irrigation Efficiency</v>
      </c>
      <c r="CL167" s="313">
        <f>'Addon-General Solution'!CL167</f>
        <v>3.810563634115486E-2</v>
      </c>
      <c r="CM167" s="315">
        <f>'Addon-General Solution'!CM167</f>
        <v>0.15010195021707948</v>
      </c>
      <c r="CN167" s="313">
        <f>'Addon-General Solution'!CN167</f>
        <v>0.18894252502273287</v>
      </c>
      <c r="CO167" s="313">
        <f>'Addon-General Solution'!CO167</f>
        <v>0.22704816136388772</v>
      </c>
      <c r="CP167" s="315">
        <f>'Addon-General Solution'!CP167</f>
        <v>0.7442636892595722</v>
      </c>
      <c r="CQ167" s="226" t="str">
        <f t="shared" si="157"/>
        <v>Irrigation Efficiency</v>
      </c>
      <c r="CR167" s="313">
        <f>'Addon-General Solution'!CR167</f>
        <v>3.810563634115486E-2</v>
      </c>
      <c r="CS167" s="315">
        <f>'Addon-General Solution'!CS167</f>
        <v>6.1483520447726051E-2</v>
      </c>
      <c r="CT167" s="313">
        <f>'Addon-General Solution'!CT167</f>
        <v>0.18894252502273287</v>
      </c>
      <c r="CU167" s="313">
        <f>'Addon-General Solution'!CU167</f>
        <v>0.22704816136388772</v>
      </c>
      <c r="CV167" s="315">
        <f>'Addon-General Solution'!CV167</f>
        <v>0.30485914200922953</v>
      </c>
      <c r="CW167" s="226" t="str">
        <f t="shared" si="158"/>
        <v>Irrigation Efficiency</v>
      </c>
      <c r="CX167" s="313">
        <f>'Addon-General Solution'!CX167</f>
        <v>3.810563634115486E-2</v>
      </c>
      <c r="CY167" s="315">
        <f>'Addon-General Solution'!CY167</f>
        <v>1.0702653867867484E-2</v>
      </c>
      <c r="CZ167" s="313">
        <f>'Addon-General Solution'!CZ167</f>
        <v>0.18894252502273287</v>
      </c>
      <c r="DA167" s="313">
        <f>'Addon-General Solution'!DA167</f>
        <v>0.22704816136388772</v>
      </c>
      <c r="DB167" s="315">
        <f>'Addon-General Solution'!DB167</f>
        <v>5.3067909118084934E-2</v>
      </c>
      <c r="DC167" s="226" t="str">
        <f t="shared" si="159"/>
        <v>Irrigation Efficiency</v>
      </c>
      <c r="DD167" s="313">
        <f>'Addon-General Solution'!DD167</f>
        <v>3.810563634115486E-2</v>
      </c>
      <c r="DE167" s="315">
        <f>'Addon-General Solution'!DE167</f>
        <v>1.5187763476494092E-3</v>
      </c>
      <c r="DF167" s="313">
        <f>'Addon-General Solution'!DF167</f>
        <v>0.18894252502273287</v>
      </c>
      <c r="DG167" s="313">
        <f>'Addon-General Solution'!DG167</f>
        <v>0.22704816136388772</v>
      </c>
      <c r="DH167" s="315">
        <f>'Addon-General Solution'!DH167</f>
        <v>7.5306822198310634E-3</v>
      </c>
      <c r="DI167" s="226" t="str">
        <f t="shared" si="160"/>
        <v>Irrigation Efficiency</v>
      </c>
      <c r="DJ167" s="313">
        <f>'Addon-General Solution'!DJ167</f>
        <v>3.810563634115486E-2</v>
      </c>
      <c r="DK167" s="315">
        <f>'Addon-General Solution'!DK167</f>
        <v>2.2040757327360067E-2</v>
      </c>
      <c r="DL167" s="313">
        <f>'Addon-General Solution'!DL167</f>
        <v>0.18894252502273287</v>
      </c>
      <c r="DM167" s="313">
        <f>'Addon-General Solution'!DM167</f>
        <v>0.22704816136388772</v>
      </c>
      <c r="DN167" s="315">
        <f>'Addon-General Solution'!DN167</f>
        <v>0.10928662378344897</v>
      </c>
      <c r="DO167" s="226" t="str">
        <f t="shared" si="161"/>
        <v>Irrigation Efficiency</v>
      </c>
      <c r="DP167" s="313">
        <f>'Addon-General Solution'!DP167</f>
        <v>3.810563634115486E-2</v>
      </c>
      <c r="DQ167" s="315">
        <f>'Addon-General Solution'!DQ167</f>
        <v>4.667445078519036E-3</v>
      </c>
      <c r="DR167" s="313">
        <f>'Addon-General Solution'!DR167</f>
        <v>0.18894252502273287</v>
      </c>
      <c r="DS167" s="313">
        <f>'Addon-General Solution'!DS167</f>
        <v>0.22704816136388772</v>
      </c>
      <c r="DT167" s="315">
        <f>'Addon-General Solution'!DT167</f>
        <v>2.3143003062459484E-2</v>
      </c>
      <c r="DU167" s="226" t="str">
        <f t="shared" si="162"/>
        <v>Irrigation Efficiency</v>
      </c>
      <c r="DV167" s="313">
        <f>'Addon-General Solution'!DV167</f>
        <v>3.810563634115486E-2</v>
      </c>
      <c r="DW167" s="315">
        <f>'Addon-General Solution'!DW167</f>
        <v>1.5796691545225748E-3</v>
      </c>
      <c r="DX167" s="313">
        <f>'Addon-General Solution'!DX167</f>
        <v>0.18894252502273287</v>
      </c>
      <c r="DY167" s="313">
        <f>'Addon-General Solution'!DY167</f>
        <v>0.22704816136388772</v>
      </c>
      <c r="DZ167" s="315">
        <f>'Addon-General Solution'!DZ167</f>
        <v>7.8326123748173916E-3</v>
      </c>
      <c r="EA167" s="176">
        <f t="shared" si="140"/>
        <v>1.5020784342681677</v>
      </c>
      <c r="EB167" s="226" t="str">
        <f t="shared" si="163"/>
        <v>Irrigation Efficiency</v>
      </c>
      <c r="EC167" s="313">
        <f>'Addon-General Solution'!EC167</f>
        <v>3.810563634115486E-2</v>
      </c>
      <c r="ED167" s="315">
        <f>'Addon-General Solution'!ED167</f>
        <v>0.31196745332340048</v>
      </c>
      <c r="EE167" s="313">
        <f>'Addon-General Solution'!EE167</f>
        <v>0.18894252502273287</v>
      </c>
      <c r="EF167" s="313">
        <f>'Addon-General Solution'!EF167</f>
        <v>0.22704816136388772</v>
      </c>
      <c r="EG167" s="315">
        <f>'Addon-General Solution'!EG167</f>
        <v>1.546855636476387</v>
      </c>
      <c r="EH167" s="226" t="str">
        <f t="shared" si="164"/>
        <v>Irrigation Efficiency</v>
      </c>
      <c r="EI167" s="313">
        <f>'Addon-General Solution'!EI167</f>
        <v>3.810563634115486E-2</v>
      </c>
      <c r="EJ167" s="315">
        <f>'Addon-General Solution'!EJ167</f>
        <v>0.25828308967689123</v>
      </c>
      <c r="EK167" s="313">
        <f>'Addon-General Solution'!EK167</f>
        <v>0.18894252502273287</v>
      </c>
      <c r="EL167" s="313">
        <f>'Addon-General Solution'!EL167</f>
        <v>0.22704816136388772</v>
      </c>
      <c r="EM167" s="315">
        <f>'Addon-General Solution'!EM167</f>
        <v>1.2806677389486101</v>
      </c>
      <c r="EN167" s="226" t="str">
        <f t="shared" si="165"/>
        <v>Irrigation Efficiency</v>
      </c>
      <c r="EO167" s="313">
        <f>'Addon-General Solution'!EO167</f>
        <v>3.810563634115486E-2</v>
      </c>
      <c r="EP167" s="315">
        <f>'Addon-General Solution'!EP167</f>
        <v>0.31657400559504628</v>
      </c>
      <c r="EQ167" s="313">
        <f>'Addon-General Solution'!EQ167</f>
        <v>0.18894252502273287</v>
      </c>
      <c r="ER167" s="313">
        <f>'Addon-General Solution'!ER167</f>
        <v>0.22704816136388772</v>
      </c>
      <c r="ES167" s="315">
        <f>'Addon-General Solution'!ES167</f>
        <v>1.5696967093838599</v>
      </c>
      <c r="ET167" s="226" t="str">
        <f t="shared" si="166"/>
        <v>Irrigation Efficiency</v>
      </c>
      <c r="EU167" s="313">
        <f>'Addon-General Solution'!EU167</f>
        <v>3.810563634115486E-2</v>
      </c>
      <c r="EV167" s="315">
        <f>'Addon-General Solution'!EV167</f>
        <v>7.259249471589925E-2</v>
      </c>
      <c r="EW167" s="313">
        <f>'Addon-General Solution'!EW167</f>
        <v>0.18894252502273287</v>
      </c>
      <c r="EX167" s="313">
        <f>'Addon-General Solution'!EX167</f>
        <v>0.22704816136388772</v>
      </c>
      <c r="EY167" s="315">
        <f>'Addon-General Solution'!EY167</f>
        <v>0.35994174527163181</v>
      </c>
      <c r="EZ167" s="226" t="str">
        <f t="shared" si="167"/>
        <v>Irrigation Efficiency</v>
      </c>
      <c r="FA167" s="313">
        <f>'Addon-General Solution'!FA167</f>
        <v>3.810563634115486E-2</v>
      </c>
      <c r="FB167" s="315">
        <f>'Addon-General Solution'!FB167</f>
        <v>0.21200021241074263</v>
      </c>
      <c r="FC167" s="313">
        <f>'Addon-General Solution'!FC167</f>
        <v>0.18894252502273287</v>
      </c>
      <c r="FD167" s="313">
        <f>'Addon-General Solution'!FD167</f>
        <v>0.22704816136388772</v>
      </c>
      <c r="FE167" s="315">
        <f>'Addon-General Solution'!FE167</f>
        <v>1.0511792817111492</v>
      </c>
      <c r="FF167" s="226" t="str">
        <f t="shared" si="168"/>
        <v>Irrigation Efficiency</v>
      </c>
      <c r="FG167" s="313">
        <f>'Addon-General Solution'!FG167</f>
        <v>3.810563634115486E-2</v>
      </c>
      <c r="FH167" s="315">
        <f>'Addon-General Solution'!FH167</f>
        <v>0.14860866654014226</v>
      </c>
      <c r="FI167" s="313">
        <f>'Addon-General Solution'!FI167</f>
        <v>0.18894252502273287</v>
      </c>
      <c r="FJ167" s="313">
        <f>'Addon-General Solution'!FJ167</f>
        <v>0.22704816136388772</v>
      </c>
      <c r="FK167" s="315">
        <f>'Addon-General Solution'!FK167</f>
        <v>0.73685940958898122</v>
      </c>
      <c r="FL167" s="226" t="str">
        <f t="shared" si="169"/>
        <v>Irrigation Efficiency</v>
      </c>
      <c r="FM167" s="313">
        <f>'Addon-General Solution'!FM167</f>
        <v>3.810563634115486E-2</v>
      </c>
      <c r="FN167" s="315">
        <f>'Addon-General Solution'!FN167</f>
        <v>5.3386682415412105E-2</v>
      </c>
      <c r="FO167" s="313">
        <f>'Addon-General Solution'!FO167</f>
        <v>0.18894252502273287</v>
      </c>
      <c r="FP167" s="313">
        <f>'Addon-General Solution'!FP167</f>
        <v>0.22704816136388772</v>
      </c>
      <c r="FQ167" s="315">
        <f>'Addon-General Solution'!FQ167</f>
        <v>0.26471187852229916</v>
      </c>
      <c r="FR167" s="176">
        <f t="shared" si="141"/>
        <v>8.1833250045804533</v>
      </c>
      <c r="FS167" s="32"/>
      <c r="FT167" s="34"/>
      <c r="FU167" s="34"/>
      <c r="FV167" s="38"/>
      <c r="FW167" s="37"/>
    </row>
    <row r="168" spans="1:179" ht="12.6" customHeight="1">
      <c r="A168" s="324"/>
      <c r="B168" s="195" t="s">
        <v>100</v>
      </c>
      <c r="C168" s="226" t="str">
        <f t="shared" si="170"/>
        <v>Nutrient Management</v>
      </c>
      <c r="D168" s="313"/>
      <c r="E168" s="54"/>
      <c r="F168" s="314"/>
      <c r="G168" s="55"/>
      <c r="H168" s="56"/>
      <c r="I168" s="226" t="str">
        <f t="shared" si="143"/>
        <v>Nutrient Management</v>
      </c>
      <c r="J168" s="313"/>
      <c r="K168" s="54"/>
      <c r="L168" s="314"/>
      <c r="M168" s="55"/>
      <c r="N168" s="56"/>
      <c r="O168" s="226" t="str">
        <f t="shared" si="144"/>
        <v>Nutrient Management</v>
      </c>
      <c r="P168" s="313"/>
      <c r="Q168" s="54"/>
      <c r="R168" s="314"/>
      <c r="S168" s="55"/>
      <c r="T168" s="56"/>
      <c r="U168" s="226" t="str">
        <f t="shared" si="145"/>
        <v>Nutrient Management</v>
      </c>
      <c r="V168" s="313"/>
      <c r="W168" s="54"/>
      <c r="X168" s="314"/>
      <c r="Y168" s="55"/>
      <c r="Z168" s="56"/>
      <c r="AA168" s="226" t="str">
        <f t="shared" si="146"/>
        <v>Nutrient Management</v>
      </c>
      <c r="AB168" s="313"/>
      <c r="AC168" s="54"/>
      <c r="AD168" s="314"/>
      <c r="AE168" s="55"/>
      <c r="AF168" s="56"/>
      <c r="AG168" s="226" t="str">
        <f t="shared" si="147"/>
        <v>Nutrient Management</v>
      </c>
      <c r="AH168" s="313"/>
      <c r="AI168" s="54"/>
      <c r="AJ168" s="314"/>
      <c r="AK168" s="55"/>
      <c r="AL168" s="56"/>
      <c r="AM168" s="226" t="str">
        <f t="shared" si="148"/>
        <v>Nutrient Management</v>
      </c>
      <c r="AN168" s="313"/>
      <c r="AO168" s="54"/>
      <c r="AP168" s="314"/>
      <c r="AQ168" s="55"/>
      <c r="AR168" s="56"/>
      <c r="AS168" s="176">
        <f t="shared" si="142"/>
        <v>0</v>
      </c>
      <c r="AT168" s="226" t="str">
        <f t="shared" si="149"/>
        <v>Nutrient Management</v>
      </c>
      <c r="AU168" s="313"/>
      <c r="AV168" s="315"/>
      <c r="AW168" s="313"/>
      <c r="AX168" s="313"/>
      <c r="AY168" s="315"/>
      <c r="AZ168" s="226" t="str">
        <f t="shared" si="150"/>
        <v>Nutrient Management</v>
      </c>
      <c r="BA168" s="313"/>
      <c r="BB168" s="315"/>
      <c r="BC168" s="313"/>
      <c r="BD168" s="313"/>
      <c r="BE168" s="315"/>
      <c r="BF168" s="226" t="str">
        <f t="shared" si="151"/>
        <v>Nutrient Management</v>
      </c>
      <c r="BG168" s="313"/>
      <c r="BH168" s="315"/>
      <c r="BI168" s="313"/>
      <c r="BJ168" s="313"/>
      <c r="BK168" s="315"/>
      <c r="BL168" s="226" t="str">
        <f t="shared" si="152"/>
        <v>Nutrient Management</v>
      </c>
      <c r="BM168" s="313"/>
      <c r="BN168" s="315"/>
      <c r="BO168" s="313"/>
      <c r="BP168" s="313"/>
      <c r="BQ168" s="315"/>
      <c r="BR168" s="226" t="str">
        <f t="shared" si="153"/>
        <v>Nutrient Management</v>
      </c>
      <c r="BS168" s="313"/>
      <c r="BT168" s="315"/>
      <c r="BU168" s="313"/>
      <c r="BV168" s="313"/>
      <c r="BW168" s="315"/>
      <c r="BX168" s="226" t="str">
        <f t="shared" si="154"/>
        <v>Nutrient Management</v>
      </c>
      <c r="BY168" s="313"/>
      <c r="BZ168" s="315"/>
      <c r="CA168" s="313"/>
      <c r="CB168" s="313"/>
      <c r="CC168" s="315"/>
      <c r="CD168" s="226" t="str">
        <f t="shared" si="155"/>
        <v>Nutrient Management</v>
      </c>
      <c r="CE168" s="313"/>
      <c r="CF168" s="315"/>
      <c r="CG168" s="313"/>
      <c r="CH168" s="313"/>
      <c r="CI168" s="315"/>
      <c r="CJ168" s="176">
        <f t="shared" si="139"/>
        <v>0</v>
      </c>
      <c r="CK168" s="226" t="str">
        <f t="shared" si="156"/>
        <v>Nutrient Management</v>
      </c>
      <c r="CL168" s="313">
        <f>'Addon-General Solution'!CL168</f>
        <v>9.8619444215213861E-2</v>
      </c>
      <c r="CM168" s="315">
        <f>'Addon-General Solution'!CM168</f>
        <v>0.38847195132759316</v>
      </c>
      <c r="CN168" s="313">
        <f>'Addon-General Solution'!CN168</f>
        <v>0.90138055578478604</v>
      </c>
      <c r="CO168" s="313">
        <f>'Addon-General Solution'!CO168</f>
        <v>0.99999999999999989</v>
      </c>
      <c r="CP168" s="315">
        <f>'Addon-General Solution'!CP168</f>
        <v>3.5506290486724068</v>
      </c>
      <c r="CQ168" s="226" t="str">
        <f t="shared" si="157"/>
        <v>Nutrient Management</v>
      </c>
      <c r="CR168" s="313">
        <f>'Addon-General Solution'!CR168</f>
        <v>9.8619444215213861E-2</v>
      </c>
      <c r="CS168" s="315">
        <f>'Addon-General Solution'!CS168</f>
        <v>0.15912267048013601</v>
      </c>
      <c r="CT168" s="313">
        <f>'Addon-General Solution'!CT168</f>
        <v>0.90138055578478604</v>
      </c>
      <c r="CU168" s="313">
        <f>'Addon-General Solution'!CU168</f>
        <v>0.99999999999999989</v>
      </c>
      <c r="CV168" s="315">
        <f>'Addon-General Solution'!CV168</f>
        <v>1.4543793295198639</v>
      </c>
      <c r="CW168" s="226" t="str">
        <f t="shared" si="158"/>
        <v>Nutrient Management</v>
      </c>
      <c r="CX168" s="313">
        <f>'Addon-General Solution'!CX168</f>
        <v>9.8619444215213861E-2</v>
      </c>
      <c r="CY168" s="315">
        <f>'Addon-General Solution'!CY168</f>
        <v>2.7699046057838687E-2</v>
      </c>
      <c r="CZ168" s="313">
        <f>'Addon-General Solution'!CZ168</f>
        <v>0.90138055578478604</v>
      </c>
      <c r="DA168" s="313">
        <f>'Addon-General Solution'!DA168</f>
        <v>0.99999999999999989</v>
      </c>
      <c r="DB168" s="315">
        <f>'Addon-General Solution'!DB168</f>
        <v>0.25316895394216127</v>
      </c>
      <c r="DC168" s="226" t="str">
        <f t="shared" si="159"/>
        <v>Nutrient Management</v>
      </c>
      <c r="DD168" s="313">
        <f>'Addon-General Solution'!DD168</f>
        <v>9.8619444215213861E-2</v>
      </c>
      <c r="DE168" s="315">
        <f>'Addon-General Solution'!DE168</f>
        <v>3.9306751880857785E-3</v>
      </c>
      <c r="DF168" s="313">
        <f>'Addon-General Solution'!DF168</f>
        <v>0.90138055578478604</v>
      </c>
      <c r="DG168" s="313">
        <f>'Addon-General Solution'!DG168</f>
        <v>0.99999999999999989</v>
      </c>
      <c r="DH168" s="315">
        <f>'Addon-General Solution'!DH168</f>
        <v>3.5926324811914212E-2</v>
      </c>
      <c r="DI168" s="226" t="str">
        <f t="shared" si="160"/>
        <v>Nutrient Management</v>
      </c>
      <c r="DJ168" s="313">
        <f>'Addon-General Solution'!DJ168</f>
        <v>9.8619444215213861E-2</v>
      </c>
      <c r="DK168" s="315">
        <f>'Addon-General Solution'!DK168</f>
        <v>5.7042669967410281E-2</v>
      </c>
      <c r="DL168" s="313">
        <f>'Addon-General Solution'!DL168</f>
        <v>0.90138055578478604</v>
      </c>
      <c r="DM168" s="313">
        <f>'Addon-General Solution'!DM168</f>
        <v>0.99999999999999989</v>
      </c>
      <c r="DN168" s="315">
        <f>'Addon-General Solution'!DN168</f>
        <v>0.52136933003258967</v>
      </c>
      <c r="DO168" s="226" t="str">
        <f t="shared" si="161"/>
        <v>Nutrient Management</v>
      </c>
      <c r="DP168" s="313">
        <f>'Addon-General Solution'!DP168</f>
        <v>9.8619444215213861E-2</v>
      </c>
      <c r="DQ168" s="315">
        <f>'Addon-General Solution'!DQ168</f>
        <v>1.2079599863588902E-2</v>
      </c>
      <c r="DR168" s="313">
        <f>'Addon-General Solution'!DR168</f>
        <v>0.90138055578478604</v>
      </c>
      <c r="DS168" s="313">
        <f>'Addon-General Solution'!DS168</f>
        <v>0.99999999999999989</v>
      </c>
      <c r="DT168" s="315">
        <f>'Addon-General Solution'!DT168</f>
        <v>0.11040740013641109</v>
      </c>
      <c r="DU168" s="226" t="str">
        <f t="shared" si="162"/>
        <v>Nutrient Management</v>
      </c>
      <c r="DV168" s="313">
        <f>'Addon-General Solution'!DV168</f>
        <v>9.8619444215213861E-2</v>
      </c>
      <c r="DW168" s="315">
        <f>'Addon-General Solution'!DW168</f>
        <v>4.0882690599416908E-3</v>
      </c>
      <c r="DX168" s="313">
        <f>'Addon-General Solution'!DX168</f>
        <v>0.90138055578478604</v>
      </c>
      <c r="DY168" s="313">
        <f>'Addon-General Solution'!DY168</f>
        <v>0.99999999999999989</v>
      </c>
      <c r="DZ168" s="315">
        <f>'Addon-General Solution'!DZ168</f>
        <v>3.7366730940058303E-2</v>
      </c>
      <c r="EA168" s="176">
        <f t="shared" si="140"/>
        <v>6.6156819999999996</v>
      </c>
      <c r="EB168" s="226" t="str">
        <f t="shared" si="163"/>
        <v>Nutrient Management</v>
      </c>
      <c r="EC168" s="313">
        <f>'Addon-General Solution'!EC168</f>
        <v>9.8619444215213861E-2</v>
      </c>
      <c r="ED168" s="315">
        <f>'Addon-General Solution'!ED168</f>
        <v>0.80738861265942075</v>
      </c>
      <c r="EE168" s="313">
        <f>'Addon-General Solution'!EE168</f>
        <v>0.90138055578478604</v>
      </c>
      <c r="EF168" s="313">
        <f>'Addon-General Solution'!EF168</f>
        <v>0.99999999999999989</v>
      </c>
      <c r="EG168" s="315">
        <f>'Addon-General Solution'!EG168</f>
        <v>7.3795223873405789</v>
      </c>
      <c r="EH168" s="226" t="str">
        <f t="shared" si="164"/>
        <v>Nutrient Management</v>
      </c>
      <c r="EI168" s="313">
        <f>'Addon-General Solution'!EI168</f>
        <v>9.8619444215213861E-2</v>
      </c>
      <c r="EJ168" s="315">
        <f>'Addon-General Solution'!EJ168</f>
        <v>0.66845058106570088</v>
      </c>
      <c r="EK168" s="313">
        <f>'Addon-General Solution'!EK168</f>
        <v>0.90138055578478604</v>
      </c>
      <c r="EL168" s="313">
        <f>'Addon-General Solution'!EL168</f>
        <v>0.99999999999999989</v>
      </c>
      <c r="EM168" s="315">
        <f>'Addon-General Solution'!EM168</f>
        <v>6.109630418934298</v>
      </c>
      <c r="EN168" s="226" t="str">
        <f t="shared" si="165"/>
        <v>Nutrient Management</v>
      </c>
      <c r="EO168" s="313">
        <f>'Addon-General Solution'!EO168</f>
        <v>9.8619444215213861E-2</v>
      </c>
      <c r="EP168" s="315">
        <f>'Addon-General Solution'!EP168</f>
        <v>0.81931061865115362</v>
      </c>
      <c r="EQ168" s="313">
        <f>'Addon-General Solution'!EQ168</f>
        <v>0.90138055578478604</v>
      </c>
      <c r="ER168" s="313">
        <f>'Addon-General Solution'!ER168</f>
        <v>0.99999999999999989</v>
      </c>
      <c r="ES168" s="315">
        <f>'Addon-General Solution'!ES168</f>
        <v>7.4884893813488445</v>
      </c>
      <c r="ET168" s="226" t="str">
        <f t="shared" si="166"/>
        <v>Nutrient Management</v>
      </c>
      <c r="EU168" s="313">
        <f>'Addon-General Solution'!EU168</f>
        <v>9.8619444215213861E-2</v>
      </c>
      <c r="EV168" s="315">
        <f>'Addon-General Solution'!EV168</f>
        <v>0.18787329567164149</v>
      </c>
      <c r="EW168" s="313">
        <f>'Addon-General Solution'!EW168</f>
        <v>0.90138055578478604</v>
      </c>
      <c r="EX168" s="313">
        <f>'Addon-General Solution'!EX168</f>
        <v>0.99999999999999989</v>
      </c>
      <c r="EY168" s="315">
        <f>'Addon-General Solution'!EY168</f>
        <v>1.7171597043283582</v>
      </c>
      <c r="EZ168" s="226" t="str">
        <f t="shared" si="167"/>
        <v>Nutrient Management</v>
      </c>
      <c r="FA168" s="313">
        <f>'Addon-General Solution'!FA168</f>
        <v>9.8619444215213861E-2</v>
      </c>
      <c r="FB168" s="315">
        <f>'Addon-General Solution'!FB168</f>
        <v>0.54866799583856751</v>
      </c>
      <c r="FC168" s="313">
        <f>'Addon-General Solution'!FC168</f>
        <v>0.90138055578478604</v>
      </c>
      <c r="FD168" s="313">
        <f>'Addon-General Solution'!FD168</f>
        <v>0.99999999999999989</v>
      </c>
      <c r="FE168" s="315">
        <f>'Addon-General Solution'!FE168</f>
        <v>5.0148190041614322</v>
      </c>
      <c r="FF168" s="226" t="str">
        <f t="shared" si="168"/>
        <v>Nutrient Management</v>
      </c>
      <c r="FG168" s="313">
        <f>'Addon-General Solution'!FG168</f>
        <v>9.8619444215213861E-2</v>
      </c>
      <c r="FH168" s="315">
        <f>'Addon-General Solution'!FH168</f>
        <v>0.38460725254768729</v>
      </c>
      <c r="FI168" s="313">
        <f>'Addon-General Solution'!FI168</f>
        <v>0.90138055578478604</v>
      </c>
      <c r="FJ168" s="313">
        <f>'Addon-General Solution'!FJ168</f>
        <v>0.99999999999999989</v>
      </c>
      <c r="FK168" s="315">
        <f>'Addon-General Solution'!FK168</f>
        <v>3.5153057474523122</v>
      </c>
      <c r="FL168" s="226" t="str">
        <f t="shared" si="169"/>
        <v>Nutrient Management</v>
      </c>
      <c r="FM168" s="313">
        <f>'Addon-General Solution'!FM168</f>
        <v>9.8619444215213861E-2</v>
      </c>
      <c r="FN168" s="315">
        <f>'Addon-General Solution'!FN168</f>
        <v>0.13816761649551051</v>
      </c>
      <c r="FO168" s="313">
        <f>'Addon-General Solution'!FO168</f>
        <v>0.90138055578478604</v>
      </c>
      <c r="FP168" s="313">
        <f>'Addon-General Solution'!FP168</f>
        <v>0.99999999999999989</v>
      </c>
      <c r="FQ168" s="315">
        <f>'Addon-General Solution'!FQ168</f>
        <v>1.2628503835044895</v>
      </c>
      <c r="FR168" s="176">
        <f t="shared" si="141"/>
        <v>36.042242999999999</v>
      </c>
      <c r="FS168" s="34"/>
      <c r="FT168" s="34"/>
      <c r="FU168" s="34"/>
      <c r="FV168" s="33"/>
      <c r="FW168" s="37"/>
    </row>
    <row r="169" spans="1:179" ht="12.6" customHeight="1">
      <c r="A169" s="324"/>
      <c r="B169" s="195" t="s">
        <v>690</v>
      </c>
      <c r="C169" s="226" t="str">
        <f t="shared" si="170"/>
        <v>Boreal Forest Restoration</v>
      </c>
      <c r="D169" s="313"/>
      <c r="E169" s="54"/>
      <c r="F169" s="314"/>
      <c r="G169" s="55"/>
      <c r="H169" s="56"/>
      <c r="I169" s="226" t="str">
        <f t="shared" si="143"/>
        <v>Boreal Forest Restoration</v>
      </c>
      <c r="J169" s="313"/>
      <c r="K169" s="54"/>
      <c r="L169" s="314"/>
      <c r="M169" s="55"/>
      <c r="N169" s="56"/>
      <c r="O169" s="226" t="str">
        <f t="shared" si="144"/>
        <v>Boreal Forest Restoration</v>
      </c>
      <c r="P169" s="313"/>
      <c r="Q169" s="54"/>
      <c r="R169" s="314"/>
      <c r="S169" s="55"/>
      <c r="T169" s="56"/>
      <c r="U169" s="226" t="str">
        <f t="shared" si="145"/>
        <v>Boreal Forest Restoration</v>
      </c>
      <c r="V169" s="313"/>
      <c r="W169" s="54"/>
      <c r="X169" s="314"/>
      <c r="Y169" s="55"/>
      <c r="Z169" s="56"/>
      <c r="AA169" s="226" t="str">
        <f t="shared" si="146"/>
        <v>Boreal Forest Restoration</v>
      </c>
      <c r="AB169" s="313"/>
      <c r="AC169" s="54"/>
      <c r="AD169" s="314"/>
      <c r="AE169" s="55"/>
      <c r="AF169" s="56"/>
      <c r="AG169" s="226" t="str">
        <f t="shared" si="147"/>
        <v>Boreal Forest Restoration</v>
      </c>
      <c r="AH169" s="313"/>
      <c r="AI169" s="54"/>
      <c r="AJ169" s="314"/>
      <c r="AK169" s="55"/>
      <c r="AL169" s="56"/>
      <c r="AM169" s="226" t="str">
        <f t="shared" si="148"/>
        <v>Boreal Forest Restoration</v>
      </c>
      <c r="AN169" s="313"/>
      <c r="AO169" s="54"/>
      <c r="AP169" s="314"/>
      <c r="AQ169" s="55"/>
      <c r="AR169" s="56"/>
      <c r="AS169" s="176">
        <f t="shared" si="142"/>
        <v>0</v>
      </c>
      <c r="AT169" s="226" t="str">
        <f t="shared" si="149"/>
        <v>Boreal Forest Restoration</v>
      </c>
      <c r="AU169" s="313"/>
      <c r="AV169" s="315"/>
      <c r="AW169" s="313"/>
      <c r="AX169" s="313"/>
      <c r="AY169" s="315"/>
      <c r="AZ169" s="226" t="str">
        <f t="shared" si="150"/>
        <v>Boreal Forest Restoration</v>
      </c>
      <c r="BA169" s="313"/>
      <c r="BB169" s="315"/>
      <c r="BC169" s="313"/>
      <c r="BD169" s="313"/>
      <c r="BE169" s="315"/>
      <c r="BF169" s="226" t="str">
        <f t="shared" si="151"/>
        <v>Boreal Forest Restoration</v>
      </c>
      <c r="BG169" s="313"/>
      <c r="BH169" s="315"/>
      <c r="BI169" s="313"/>
      <c r="BJ169" s="313"/>
      <c r="BK169" s="315"/>
      <c r="BL169" s="226" t="str">
        <f t="shared" si="152"/>
        <v>Boreal Forest Restoration</v>
      </c>
      <c r="BM169" s="313"/>
      <c r="BN169" s="315"/>
      <c r="BO169" s="313"/>
      <c r="BP169" s="313"/>
      <c r="BQ169" s="315"/>
      <c r="BR169" s="226" t="str">
        <f t="shared" si="153"/>
        <v>Boreal Forest Restoration</v>
      </c>
      <c r="BS169" s="313"/>
      <c r="BT169" s="315"/>
      <c r="BU169" s="313"/>
      <c r="BV169" s="313"/>
      <c r="BW169" s="315"/>
      <c r="BX169" s="226" t="str">
        <f t="shared" si="154"/>
        <v>Boreal Forest Restoration</v>
      </c>
      <c r="BY169" s="313"/>
      <c r="BZ169" s="315"/>
      <c r="CA169" s="313"/>
      <c r="CB169" s="313"/>
      <c r="CC169" s="315"/>
      <c r="CD169" s="226" t="str">
        <f t="shared" si="155"/>
        <v>Boreal Forest Restoration</v>
      </c>
      <c r="CE169" s="313"/>
      <c r="CF169" s="315"/>
      <c r="CG169" s="313"/>
      <c r="CH169" s="313"/>
      <c r="CI169" s="315"/>
      <c r="CJ169" s="176">
        <f t="shared" si="139"/>
        <v>0</v>
      </c>
      <c r="CK169" s="226" t="str">
        <f t="shared" si="156"/>
        <v>Boreal Forest Restoration</v>
      </c>
      <c r="CL169" s="313"/>
      <c r="CM169" s="315"/>
      <c r="CN169" s="313"/>
      <c r="CO169" s="313"/>
      <c r="CP169" s="315"/>
      <c r="CQ169" s="226" t="str">
        <f t="shared" si="157"/>
        <v>Boreal Forest Restoration</v>
      </c>
      <c r="CR169" s="313"/>
      <c r="CS169" s="315"/>
      <c r="CT169" s="313"/>
      <c r="CU169" s="313"/>
      <c r="CV169" s="315"/>
      <c r="CW169" s="226" t="str">
        <f t="shared" si="158"/>
        <v>Boreal Forest Restoration</v>
      </c>
      <c r="CX169" s="313"/>
      <c r="CY169" s="315"/>
      <c r="CZ169" s="313"/>
      <c r="DA169" s="313"/>
      <c r="DB169" s="315"/>
      <c r="DC169" s="226" t="str">
        <f t="shared" si="159"/>
        <v>Boreal Forest Restoration</v>
      </c>
      <c r="DD169" s="313"/>
      <c r="DE169" s="315"/>
      <c r="DF169" s="313"/>
      <c r="DG169" s="313"/>
      <c r="DH169" s="315"/>
      <c r="DI169" s="226" t="str">
        <f t="shared" si="160"/>
        <v>Boreal Forest Restoration</v>
      </c>
      <c r="DJ169" s="313"/>
      <c r="DK169" s="315"/>
      <c r="DL169" s="313"/>
      <c r="DM169" s="313"/>
      <c r="DN169" s="315"/>
      <c r="DO169" s="226" t="str">
        <f t="shared" si="161"/>
        <v>Boreal Forest Restoration</v>
      </c>
      <c r="DP169" s="313"/>
      <c r="DQ169" s="315"/>
      <c r="DR169" s="313"/>
      <c r="DS169" s="313"/>
      <c r="DT169" s="315"/>
      <c r="DU169" s="226" t="str">
        <f t="shared" si="162"/>
        <v>Boreal Forest Restoration</v>
      </c>
      <c r="DV169" s="313"/>
      <c r="DW169" s="315"/>
      <c r="DX169" s="313"/>
      <c r="DY169" s="313"/>
      <c r="DZ169" s="315"/>
      <c r="EA169" s="176">
        <f t="shared" si="140"/>
        <v>0</v>
      </c>
      <c r="EB169" s="226" t="str">
        <f t="shared" si="163"/>
        <v>Boreal Forest Restoration</v>
      </c>
      <c r="EC169" s="313"/>
      <c r="ED169" s="315"/>
      <c r="EE169" s="313"/>
      <c r="EF169" s="313"/>
      <c r="EG169" s="315"/>
      <c r="EH169" s="226" t="str">
        <f t="shared" si="164"/>
        <v>Boreal Forest Restoration</v>
      </c>
      <c r="EI169" s="313"/>
      <c r="EJ169" s="315"/>
      <c r="EK169" s="313"/>
      <c r="EL169" s="313"/>
      <c r="EM169" s="315"/>
      <c r="EN169" s="226" t="str">
        <f t="shared" si="165"/>
        <v>Boreal Forest Restoration</v>
      </c>
      <c r="EO169" s="313"/>
      <c r="EP169" s="315"/>
      <c r="EQ169" s="313"/>
      <c r="ER169" s="313"/>
      <c r="ES169" s="315"/>
      <c r="ET169" s="226" t="str">
        <f t="shared" si="166"/>
        <v>Boreal Forest Restoration</v>
      </c>
      <c r="EU169" s="313"/>
      <c r="EV169" s="315"/>
      <c r="EW169" s="313"/>
      <c r="EX169" s="313"/>
      <c r="EY169" s="315"/>
      <c r="EZ169" s="226" t="str">
        <f t="shared" si="167"/>
        <v>Boreal Forest Restoration</v>
      </c>
      <c r="FA169" s="313"/>
      <c r="FB169" s="315"/>
      <c r="FC169" s="313"/>
      <c r="FD169" s="313"/>
      <c r="FE169" s="315"/>
      <c r="FF169" s="226" t="str">
        <f t="shared" si="168"/>
        <v>Boreal Forest Restoration</v>
      </c>
      <c r="FG169" s="313"/>
      <c r="FH169" s="315"/>
      <c r="FI169" s="313"/>
      <c r="FJ169" s="313"/>
      <c r="FK169" s="315"/>
      <c r="FL169" s="226" t="str">
        <f t="shared" si="169"/>
        <v>Boreal Forest Restoration</v>
      </c>
      <c r="FM169" s="313"/>
      <c r="FN169" s="315"/>
      <c r="FO169" s="313"/>
      <c r="FP169" s="313"/>
      <c r="FQ169" s="315"/>
      <c r="FR169" s="176">
        <f t="shared" si="141"/>
        <v>0</v>
      </c>
      <c r="FS169" s="34"/>
      <c r="FT169" s="34"/>
      <c r="FU169" s="34"/>
      <c r="FV169" s="33"/>
      <c r="FW169" s="37"/>
    </row>
    <row r="170" spans="1:179" ht="12.6" customHeight="1" thickBot="1">
      <c r="A170" s="324"/>
      <c r="B170" s="195" t="s">
        <v>549</v>
      </c>
      <c r="C170" s="226" t="str">
        <f>$B170</f>
        <v>Sustainable Intensification</v>
      </c>
      <c r="D170" s="39"/>
      <c r="E170" s="40"/>
      <c r="F170" s="47"/>
      <c r="G170" s="41"/>
      <c r="H170" s="42"/>
      <c r="I170" s="226" t="str">
        <f t="shared" si="143"/>
        <v>Sustainable Intensification</v>
      </c>
      <c r="J170" s="39"/>
      <c r="K170" s="40"/>
      <c r="L170" s="47"/>
      <c r="M170" s="41"/>
      <c r="N170" s="42"/>
      <c r="O170" s="226" t="str">
        <f t="shared" si="144"/>
        <v>Sustainable Intensification</v>
      </c>
      <c r="P170" s="39"/>
      <c r="Q170" s="40"/>
      <c r="R170" s="47"/>
      <c r="S170" s="41"/>
      <c r="T170" s="42"/>
      <c r="U170" s="226" t="str">
        <f t="shared" si="145"/>
        <v>Sustainable Intensification</v>
      </c>
      <c r="V170" s="39"/>
      <c r="W170" s="40"/>
      <c r="X170" s="47"/>
      <c r="Y170" s="41"/>
      <c r="Z170" s="42"/>
      <c r="AA170" s="226" t="str">
        <f t="shared" si="146"/>
        <v>Sustainable Intensification</v>
      </c>
      <c r="AB170" s="39"/>
      <c r="AC170" s="40"/>
      <c r="AD170" s="47"/>
      <c r="AE170" s="41"/>
      <c r="AF170" s="42"/>
      <c r="AG170" s="226" t="str">
        <f t="shared" si="147"/>
        <v>Sustainable Intensification</v>
      </c>
      <c r="AH170" s="39"/>
      <c r="AI170" s="40"/>
      <c r="AJ170" s="47"/>
      <c r="AK170" s="41"/>
      <c r="AL170" s="42"/>
      <c r="AM170" s="226" t="str">
        <f t="shared" si="148"/>
        <v>Sustainable Intensification</v>
      </c>
      <c r="AN170" s="39"/>
      <c r="AO170" s="40"/>
      <c r="AP170" s="47"/>
      <c r="AQ170" s="41"/>
      <c r="AR170" s="42"/>
      <c r="AS170" s="176">
        <f t="shared" si="142"/>
        <v>0</v>
      </c>
      <c r="AT170" s="226" t="str">
        <f t="shared" si="149"/>
        <v>Sustainable Intensification</v>
      </c>
      <c r="AU170" s="313"/>
      <c r="AV170" s="315"/>
      <c r="AW170" s="313"/>
      <c r="AX170" s="313"/>
      <c r="AY170" s="315"/>
      <c r="AZ170" s="226" t="str">
        <f t="shared" si="150"/>
        <v>Sustainable Intensification</v>
      </c>
      <c r="BA170" s="313"/>
      <c r="BB170" s="315"/>
      <c r="BC170" s="313"/>
      <c r="BD170" s="313"/>
      <c r="BE170" s="315"/>
      <c r="BF170" s="226" t="str">
        <f t="shared" si="151"/>
        <v>Sustainable Intensification</v>
      </c>
      <c r="BG170" s="313"/>
      <c r="BH170" s="315"/>
      <c r="BI170" s="313"/>
      <c r="BJ170" s="313"/>
      <c r="BK170" s="315"/>
      <c r="BL170" s="226" t="str">
        <f t="shared" si="152"/>
        <v>Sustainable Intensification</v>
      </c>
      <c r="BM170" s="313"/>
      <c r="BN170" s="315"/>
      <c r="BO170" s="313"/>
      <c r="BP170" s="313"/>
      <c r="BQ170" s="315"/>
      <c r="BR170" s="226" t="str">
        <f t="shared" si="153"/>
        <v>Sustainable Intensification</v>
      </c>
      <c r="BS170" s="313"/>
      <c r="BT170" s="315"/>
      <c r="BU170" s="313"/>
      <c r="BV170" s="313"/>
      <c r="BW170" s="315"/>
      <c r="BX170" s="226" t="str">
        <f t="shared" si="154"/>
        <v>Sustainable Intensification</v>
      </c>
      <c r="BY170" s="313"/>
      <c r="BZ170" s="315"/>
      <c r="CA170" s="313"/>
      <c r="CB170" s="313"/>
      <c r="CC170" s="315"/>
      <c r="CD170" s="226" t="str">
        <f t="shared" si="155"/>
        <v>Sustainable Intensification</v>
      </c>
      <c r="CE170" s="313"/>
      <c r="CF170" s="315"/>
      <c r="CG170" s="313"/>
      <c r="CH170" s="313"/>
      <c r="CI170" s="315"/>
      <c r="CJ170" s="176">
        <f t="shared" ref="CJ170" si="171">SUM(AV170+BB170+BH170+BN170+BT170+BZ170+CF170)+SUM(AY170+BE170+BK170+BQ170+BW170+CC170+CI170)</f>
        <v>0</v>
      </c>
      <c r="CK170" s="226" t="str">
        <f t="shared" si="156"/>
        <v>Sustainable Intensification</v>
      </c>
      <c r="CL170" s="313"/>
      <c r="CM170" s="315"/>
      <c r="CN170" s="313"/>
      <c r="CO170" s="313"/>
      <c r="CP170" s="315"/>
      <c r="CQ170" s="226" t="str">
        <f t="shared" si="157"/>
        <v>Sustainable Intensification</v>
      </c>
      <c r="CR170" s="313"/>
      <c r="CS170" s="315"/>
      <c r="CT170" s="313"/>
      <c r="CU170" s="313"/>
      <c r="CV170" s="315"/>
      <c r="CW170" s="226" t="str">
        <f t="shared" si="158"/>
        <v>Sustainable Intensification</v>
      </c>
      <c r="CX170" s="313"/>
      <c r="CY170" s="315"/>
      <c r="CZ170" s="313"/>
      <c r="DA170" s="313"/>
      <c r="DB170" s="315"/>
      <c r="DC170" s="226" t="str">
        <f t="shared" si="159"/>
        <v>Sustainable Intensification</v>
      </c>
      <c r="DD170" s="313"/>
      <c r="DE170" s="315"/>
      <c r="DF170" s="313"/>
      <c r="DG170" s="313"/>
      <c r="DH170" s="315"/>
      <c r="DI170" s="226" t="str">
        <f t="shared" si="160"/>
        <v>Sustainable Intensification</v>
      </c>
      <c r="DJ170" s="313"/>
      <c r="DK170" s="315"/>
      <c r="DL170" s="313"/>
      <c r="DM170" s="313"/>
      <c r="DN170" s="315"/>
      <c r="DO170" s="226" t="str">
        <f t="shared" si="161"/>
        <v>Sustainable Intensification</v>
      </c>
      <c r="DP170" s="313"/>
      <c r="DQ170" s="315"/>
      <c r="DR170" s="313"/>
      <c r="DS170" s="313"/>
      <c r="DT170" s="315"/>
      <c r="DU170" s="226" t="str">
        <f t="shared" si="162"/>
        <v>Sustainable Intensification</v>
      </c>
      <c r="DV170" s="313"/>
      <c r="DW170" s="315"/>
      <c r="DX170" s="313"/>
      <c r="DY170" s="313"/>
      <c r="DZ170" s="315"/>
      <c r="EA170" s="176">
        <f t="shared" ref="EA170" si="172">SUM(CM170+CS170+CY170+DE170+DK170+DQ170+DW170)+SUM(CP170+CV170+DB170+DH170+DN170+DT170+DZ170)</f>
        <v>0</v>
      </c>
      <c r="EB170" s="226" t="str">
        <f t="shared" si="163"/>
        <v>Sustainable Intensification</v>
      </c>
      <c r="EC170" s="313"/>
      <c r="ED170" s="315"/>
      <c r="EE170" s="313"/>
      <c r="EF170" s="313"/>
      <c r="EG170" s="315"/>
      <c r="EH170" s="226" t="str">
        <f t="shared" si="164"/>
        <v>Sustainable Intensification</v>
      </c>
      <c r="EI170" s="313"/>
      <c r="EJ170" s="315"/>
      <c r="EK170" s="313"/>
      <c r="EL170" s="313"/>
      <c r="EM170" s="315"/>
      <c r="EN170" s="226" t="str">
        <f t="shared" si="165"/>
        <v>Sustainable Intensification</v>
      </c>
      <c r="EO170" s="313"/>
      <c r="EP170" s="315"/>
      <c r="EQ170" s="313"/>
      <c r="ER170" s="313"/>
      <c r="ES170" s="315"/>
      <c r="ET170" s="226" t="str">
        <f t="shared" si="166"/>
        <v>Sustainable Intensification</v>
      </c>
      <c r="EU170" s="313"/>
      <c r="EV170" s="315"/>
      <c r="EW170" s="313"/>
      <c r="EX170" s="313"/>
      <c r="EY170" s="315"/>
      <c r="EZ170" s="226" t="str">
        <f t="shared" si="167"/>
        <v>Sustainable Intensification</v>
      </c>
      <c r="FA170" s="313"/>
      <c r="FB170" s="315"/>
      <c r="FC170" s="313"/>
      <c r="FD170" s="313"/>
      <c r="FE170" s="315"/>
      <c r="FF170" s="226" t="str">
        <f t="shared" si="168"/>
        <v>Sustainable Intensification</v>
      </c>
      <c r="FG170" s="313"/>
      <c r="FH170" s="315"/>
      <c r="FI170" s="313"/>
      <c r="FJ170" s="313"/>
      <c r="FK170" s="315"/>
      <c r="FL170" s="226" t="str">
        <f t="shared" si="169"/>
        <v>Sustainable Intensification</v>
      </c>
      <c r="FM170" s="313"/>
      <c r="FN170" s="315"/>
      <c r="FO170" s="313"/>
      <c r="FP170" s="313"/>
      <c r="FQ170" s="315"/>
      <c r="FR170" s="176">
        <f t="shared" ref="FR170" si="173">SUM(ED170+EJ170+EP170+EV170+FB170+FH170+FN170)+SUM(EG170+EM170+ES170+EY170+FE170+FK170+FQ170)</f>
        <v>0</v>
      </c>
      <c r="FS170" s="32"/>
      <c r="FT170" s="34"/>
      <c r="FU170" s="34"/>
      <c r="FV170" s="33"/>
      <c r="FW170" s="37"/>
    </row>
    <row r="171" spans="1:179" s="135" customFormat="1" ht="12.6" customHeight="1" thickBot="1">
      <c r="A171" s="324"/>
      <c r="B171" s="220"/>
      <c r="C171" s="226" t="s">
        <v>0</v>
      </c>
      <c r="D171" s="134"/>
      <c r="E171" s="158" t="s">
        <v>71</v>
      </c>
      <c r="F171" s="159"/>
      <c r="G171" s="136">
        <f>1-SUM(G142:G170)</f>
        <v>0</v>
      </c>
      <c r="H171" s="137"/>
      <c r="I171" s="226" t="s">
        <v>0</v>
      </c>
      <c r="J171" s="134"/>
      <c r="K171" s="158" t="s">
        <v>71</v>
      </c>
      <c r="L171" s="159"/>
      <c r="M171" s="136">
        <f>1-SUM(M142:M170)</f>
        <v>0</v>
      </c>
      <c r="N171" s="137"/>
      <c r="O171" s="226" t="s">
        <v>0</v>
      </c>
      <c r="P171" s="134"/>
      <c r="Q171" s="158" t="s">
        <v>71</v>
      </c>
      <c r="R171" s="159"/>
      <c r="S171" s="136">
        <f>1-SUM(S142:S170)</f>
        <v>0</v>
      </c>
      <c r="T171" s="137"/>
      <c r="U171" s="226" t="s">
        <v>0</v>
      </c>
      <c r="V171" s="134"/>
      <c r="W171" s="158" t="s">
        <v>71</v>
      </c>
      <c r="X171" s="159"/>
      <c r="Y171" s="136">
        <f>1-SUM(Y142:Y170)</f>
        <v>0</v>
      </c>
      <c r="Z171" s="137"/>
      <c r="AA171" s="226" t="s">
        <v>0</v>
      </c>
      <c r="AB171" s="134"/>
      <c r="AC171" s="158" t="s">
        <v>71</v>
      </c>
      <c r="AD171" s="159"/>
      <c r="AE171" s="136">
        <f>1-SUM(AE142:AE170)</f>
        <v>0</v>
      </c>
      <c r="AF171" s="137"/>
      <c r="AG171" s="226" t="s">
        <v>0</v>
      </c>
      <c r="AH171" s="134"/>
      <c r="AI171" s="158" t="s">
        <v>71</v>
      </c>
      <c r="AJ171" s="159"/>
      <c r="AK171" s="136">
        <f>1-SUM(AK142:AK170)</f>
        <v>0</v>
      </c>
      <c r="AL171" s="137"/>
      <c r="AM171" s="226" t="s">
        <v>0</v>
      </c>
      <c r="AN171" s="134"/>
      <c r="AO171" s="158" t="s">
        <v>71</v>
      </c>
      <c r="AP171" s="159"/>
      <c r="AQ171" s="136">
        <f>1-SUM(AQ142:AQ170)</f>
        <v>0</v>
      </c>
      <c r="AR171" s="137"/>
      <c r="AS171" s="176"/>
      <c r="AT171" s="226" t="s">
        <v>0</v>
      </c>
      <c r="AU171" s="134"/>
      <c r="AV171" s="133" t="s">
        <v>71</v>
      </c>
      <c r="AX171" s="136">
        <f>1-SUM(AX142:AX170)</f>
        <v>0</v>
      </c>
      <c r="AY171" s="137"/>
      <c r="AZ171" s="226" t="s">
        <v>0</v>
      </c>
      <c r="BA171" s="134"/>
      <c r="BB171" s="133" t="s">
        <v>71</v>
      </c>
      <c r="BD171" s="136">
        <f>1-SUM(BD142:BD170)</f>
        <v>0</v>
      </c>
      <c r="BE171" s="137"/>
      <c r="BF171" s="226" t="s">
        <v>0</v>
      </c>
      <c r="BG171" s="134"/>
      <c r="BH171" s="133" t="s">
        <v>71</v>
      </c>
      <c r="BJ171" s="136">
        <f>1-SUM(BJ142:BJ170)</f>
        <v>0</v>
      </c>
      <c r="BK171" s="137"/>
      <c r="BL171" s="226" t="s">
        <v>0</v>
      </c>
      <c r="BM171" s="134"/>
      <c r="BN171" s="133" t="s">
        <v>71</v>
      </c>
      <c r="BP171" s="136">
        <f>1-SUM(BP142:BP170)</f>
        <v>0</v>
      </c>
      <c r="BQ171" s="137"/>
      <c r="BR171" s="226" t="s">
        <v>0</v>
      </c>
      <c r="BS171" s="134"/>
      <c r="BT171" s="133" t="s">
        <v>71</v>
      </c>
      <c r="BV171" s="136">
        <f>1-SUM(BV142:BV170)</f>
        <v>0</v>
      </c>
      <c r="BW171" s="137"/>
      <c r="BX171" s="226" t="s">
        <v>0</v>
      </c>
      <c r="BY171" s="134"/>
      <c r="BZ171" s="133" t="s">
        <v>71</v>
      </c>
      <c r="CB171" s="136">
        <f>1-SUM(CB142:CB170)</f>
        <v>0</v>
      </c>
      <c r="CC171" s="137"/>
      <c r="CD171" s="226" t="s">
        <v>0</v>
      </c>
      <c r="CE171" s="134"/>
      <c r="CF171" s="133" t="s">
        <v>71</v>
      </c>
      <c r="CH171" s="136">
        <f>1-SUM(CH142:CH170)</f>
        <v>0</v>
      </c>
      <c r="CI171" s="137"/>
      <c r="CJ171" s="176"/>
      <c r="CK171" s="226" t="s">
        <v>0</v>
      </c>
      <c r="CL171" s="134"/>
      <c r="CM171" s="133" t="s">
        <v>71</v>
      </c>
      <c r="CO171" s="189">
        <f>1-SUM(CO142:CO170)</f>
        <v>-1.8081149105923635</v>
      </c>
      <c r="CP171" s="137"/>
      <c r="CQ171" s="226" t="s">
        <v>0</v>
      </c>
      <c r="CR171" s="134"/>
      <c r="CS171" s="133" t="s">
        <v>71</v>
      </c>
      <c r="CU171" s="189">
        <f>1-SUM(CU142:CU170)</f>
        <v>-1.8081149105923635</v>
      </c>
      <c r="CV171" s="137"/>
      <c r="CW171" s="226" t="s">
        <v>0</v>
      </c>
      <c r="CX171" s="134"/>
      <c r="CY171" s="133" t="s">
        <v>71</v>
      </c>
      <c r="DA171" s="189">
        <f>1-SUM(DA142:DA170)</f>
        <v>-1.8081149105923635</v>
      </c>
      <c r="DB171" s="137"/>
      <c r="DC171" s="226" t="s">
        <v>0</v>
      </c>
      <c r="DD171" s="134"/>
      <c r="DE171" s="133" t="s">
        <v>71</v>
      </c>
      <c r="DG171" s="189">
        <f>1-SUM(DG142:DG170)</f>
        <v>-1.2270481613638875</v>
      </c>
      <c r="DH171" s="137"/>
      <c r="DI171" s="226" t="s">
        <v>0</v>
      </c>
      <c r="DJ171" s="134"/>
      <c r="DK171" s="133" t="s">
        <v>71</v>
      </c>
      <c r="DM171" s="189">
        <f>1-SUM(DM142:DM170)</f>
        <v>-1.2270481613638875</v>
      </c>
      <c r="DN171" s="137"/>
      <c r="DO171" s="226" t="s">
        <v>0</v>
      </c>
      <c r="DP171" s="134"/>
      <c r="DQ171" s="133" t="s">
        <v>71</v>
      </c>
      <c r="DS171" s="189">
        <f>1-SUM(DS142:DS170)</f>
        <v>-1.2270481613638875</v>
      </c>
      <c r="DT171" s="137"/>
      <c r="DU171" s="226" t="s">
        <v>0</v>
      </c>
      <c r="DV171" s="134"/>
      <c r="DW171" s="133" t="s">
        <v>71</v>
      </c>
      <c r="DY171" s="189">
        <f>1-SUM(DY142:DY170)</f>
        <v>-1.2270481613638875</v>
      </c>
      <c r="DZ171" s="137"/>
      <c r="EA171" s="176"/>
      <c r="EB171" s="226" t="s">
        <v>0</v>
      </c>
      <c r="EC171" s="134"/>
      <c r="ED171" s="133" t="s">
        <v>71</v>
      </c>
      <c r="EF171" s="136">
        <f>1-SUM(EF142:EF170)</f>
        <v>-1.8081149105923635</v>
      </c>
      <c r="EG171" s="137"/>
      <c r="EH171" s="226" t="s">
        <v>0</v>
      </c>
      <c r="EI171" s="134"/>
      <c r="EJ171" s="133" t="s">
        <v>71</v>
      </c>
      <c r="EL171" s="136">
        <f>1-SUM(EL142:EL170)</f>
        <v>-1.8081149105923635</v>
      </c>
      <c r="EM171" s="137"/>
      <c r="EN171" s="226" t="s">
        <v>0</v>
      </c>
      <c r="EO171" s="134"/>
      <c r="EP171" s="133" t="s">
        <v>71</v>
      </c>
      <c r="ER171" s="136">
        <f>1-SUM(ER142:ER170)</f>
        <v>-1.8081149105923635</v>
      </c>
      <c r="ES171" s="137"/>
      <c r="ET171" s="226" t="s">
        <v>0</v>
      </c>
      <c r="EU171" s="134"/>
      <c r="EV171" s="133" t="s">
        <v>71</v>
      </c>
      <c r="EX171" s="136">
        <f>1-SUM(EX142:EX170)</f>
        <v>-1.2270481613638875</v>
      </c>
      <c r="EY171" s="137"/>
      <c r="EZ171" s="226" t="s">
        <v>0</v>
      </c>
      <c r="FA171" s="134"/>
      <c r="FB171" s="133" t="s">
        <v>71</v>
      </c>
      <c r="FD171" s="136">
        <f>1-SUM(FD142:FD170)</f>
        <v>-1.2270481613638875</v>
      </c>
      <c r="FE171" s="137"/>
      <c r="FF171" s="226" t="s">
        <v>0</v>
      </c>
      <c r="FG171" s="134"/>
      <c r="FH171" s="133" t="s">
        <v>71</v>
      </c>
      <c r="FJ171" s="136">
        <f>1-SUM(FJ142:FJ170)</f>
        <v>-1.2270481613638875</v>
      </c>
      <c r="FK171" s="137"/>
      <c r="FL171" s="226" t="s">
        <v>0</v>
      </c>
      <c r="FM171" s="134"/>
      <c r="FN171" s="133" t="s">
        <v>71</v>
      </c>
      <c r="FP171" s="136">
        <f>1-SUM(FP142:FP170)</f>
        <v>-1.2270481613638875</v>
      </c>
      <c r="FQ171" s="137"/>
      <c r="FR171" s="176"/>
      <c r="FS171" s="138"/>
      <c r="FT171" s="138"/>
      <c r="FU171" s="138"/>
      <c r="FV171" s="140"/>
      <c r="FW171" s="141"/>
    </row>
    <row r="172" spans="1:179" s="152" customFormat="1" ht="12.6" customHeight="1">
      <c r="A172" s="325"/>
      <c r="B172" s="216">
        <f>SUM(C172+I172+O172+U172+AA172+AG172+AM172+AT172+AZ172+BF172+BL172+BR172+BX172+CD172+CK172+CQ172+CW172+DC172+DI172+DO172+DU172+EB172+EH172+EN172+ET172+EZ172+FF172+FL172+FV172)</f>
        <v>204.01213699999997</v>
      </c>
      <c r="C172" s="234">
        <f>'World Land Data'!B6</f>
        <v>10.718594</v>
      </c>
      <c r="D172" s="142"/>
      <c r="E172" s="142">
        <f>C172-SUM(E142:E170)</f>
        <v>4.1473284793321046</v>
      </c>
      <c r="F172" s="142"/>
      <c r="G172" s="146">
        <f>SUM(G142:G170)</f>
        <v>1</v>
      </c>
      <c r="H172" s="142"/>
      <c r="I172" s="234">
        <f>'World Land Data'!C6</f>
        <v>7.0607149999999992</v>
      </c>
      <c r="J172" s="142"/>
      <c r="K172" s="142">
        <f>I172-SUM(K142:K170)</f>
        <v>2.7319911924966442</v>
      </c>
      <c r="L172" s="142"/>
      <c r="M172" s="146">
        <f>SUM(M142:M170)</f>
        <v>1</v>
      </c>
      <c r="N172" s="142"/>
      <c r="O172" s="234">
        <f>'World Land Data'!D6</f>
        <v>21.466542999999998</v>
      </c>
      <c r="P172" s="142"/>
      <c r="Q172" s="142">
        <f>O172-SUM(Q142:Q170)</f>
        <v>8.3060152419904352</v>
      </c>
      <c r="R172" s="142"/>
      <c r="S172" s="162">
        <f>SUM(S142:S171)</f>
        <v>1</v>
      </c>
      <c r="T172" s="142"/>
      <c r="U172" s="234">
        <f>'World Land Data'!E6</f>
        <v>13.156645000000001</v>
      </c>
      <c r="V172" s="142"/>
      <c r="W172" s="142">
        <f>U172-SUM(W142:W170)</f>
        <v>8.5239820733010312</v>
      </c>
      <c r="X172" s="142"/>
      <c r="Y172" s="162">
        <f>SUM(Y142:Y171)</f>
        <v>1</v>
      </c>
      <c r="Z172" s="142"/>
      <c r="AA172" s="234">
        <f>'World Land Data'!F6</f>
        <v>4.385961</v>
      </c>
      <c r="AB172" s="142"/>
      <c r="AC172" s="142">
        <f>AA172-SUM(AC142:AC170)</f>
        <v>2.8415947179693202</v>
      </c>
      <c r="AD172" s="142"/>
      <c r="AE172" s="162">
        <f>SUM(AE142:AE171)</f>
        <v>1</v>
      </c>
      <c r="AF172" s="142"/>
      <c r="AG172" s="234">
        <f>'World Land Data'!G6</f>
        <v>8.6373699999999989</v>
      </c>
      <c r="AH172" s="142"/>
      <c r="AI172" s="142">
        <f>AG172-SUM(AI142:AI170)</f>
        <v>5.5960153246111082</v>
      </c>
      <c r="AJ172" s="142"/>
      <c r="AK172" s="162">
        <f>SUM(AK142:AK171)</f>
        <v>1</v>
      </c>
      <c r="AL172" s="142"/>
      <c r="AM172" s="234">
        <f>'World Land Data'!H6</f>
        <v>6.6492940000000003</v>
      </c>
      <c r="AN172" s="142"/>
      <c r="AO172" s="142">
        <f>AM172-SUM(AO142:AO170)</f>
        <v>4.3079723482778558</v>
      </c>
      <c r="AP172" s="142"/>
      <c r="AQ172" s="162">
        <f>SUM(AQ142:AQ171)</f>
        <v>1</v>
      </c>
      <c r="AR172" s="142"/>
      <c r="AS172" s="177"/>
      <c r="AT172" s="234">
        <f>'World Land Data'!I6</f>
        <v>27.701718</v>
      </c>
      <c r="AU172" s="148"/>
      <c r="AV172" s="155">
        <f>AT172-SUM(AV142:AV170)</f>
        <v>18.201260615603015</v>
      </c>
      <c r="AW172" s="148"/>
      <c r="AX172" s="149">
        <f>SUM(AX142:AX170)</f>
        <v>1</v>
      </c>
      <c r="AY172" s="148"/>
      <c r="AZ172" s="234">
        <f>'World Land Data'!J6</f>
        <v>14.008054000000001</v>
      </c>
      <c r="BA172" s="148"/>
      <c r="BB172" s="155">
        <f>AZ172-SUM(BB142:BB170)</f>
        <v>9.203914413230267</v>
      </c>
      <c r="BC172" s="148"/>
      <c r="BD172" s="149">
        <f>SUM(BD142:BD170)</f>
        <v>1</v>
      </c>
      <c r="BE172" s="148"/>
      <c r="BF172" s="234">
        <f>'World Land Data'!K6</f>
        <v>17.706081000000001</v>
      </c>
      <c r="BG172" s="142"/>
      <c r="BH172" s="155">
        <f>BF172-SUM(BH142:BH170)</f>
        <v>11.633682602717164</v>
      </c>
      <c r="BI172" s="142"/>
      <c r="BJ172" s="149">
        <f>SUM(BJ142:BJ170)</f>
        <v>1</v>
      </c>
      <c r="BK172" s="142"/>
      <c r="BL172" s="234">
        <f>'World Land Data'!L6</f>
        <v>5.4768120000000007</v>
      </c>
      <c r="BM172" s="142"/>
      <c r="BN172" s="155">
        <f>BL172-SUM(BN142:BN170)</f>
        <v>5.347202626927535</v>
      </c>
      <c r="BO172" s="142"/>
      <c r="BP172" s="149">
        <f>SUM(BP142:BP170)</f>
        <v>1</v>
      </c>
      <c r="BQ172" s="142"/>
      <c r="BR172" s="234">
        <f>'World Land Data'!M6</f>
        <v>9.858433999999999</v>
      </c>
      <c r="BS172" s="142"/>
      <c r="BT172" s="155">
        <f>BR172-SUM(BT142:BT170)</f>
        <v>9.6251330486041358</v>
      </c>
      <c r="BU172" s="142"/>
      <c r="BV172" s="149">
        <f>SUM(BV142:BV170)</f>
        <v>1</v>
      </c>
      <c r="BW172" s="142"/>
      <c r="BX172" s="234">
        <f>'World Land Data'!N6</f>
        <v>8.085094999999999</v>
      </c>
      <c r="BY172" s="142"/>
      <c r="BZ172" s="155">
        <f>BX172-SUM(BZ142:BZ170)</f>
        <v>7.893760315847735</v>
      </c>
      <c r="CA172" s="142"/>
      <c r="CB172" s="149">
        <f>SUM(CB142:CB170)</f>
        <v>1</v>
      </c>
      <c r="CC172" s="142"/>
      <c r="CD172" s="234">
        <f>'World Land Data'!O6</f>
        <v>5.0418779999999996</v>
      </c>
      <c r="CE172" s="142"/>
      <c r="CF172" s="155">
        <f>CD172-SUM(CF142:CF170)</f>
        <v>4.9225613890431399</v>
      </c>
      <c r="CG172" s="142"/>
      <c r="CH172" s="149">
        <f>SUM(CH142:CH170)</f>
        <v>1</v>
      </c>
      <c r="CI172" s="147"/>
      <c r="CJ172" s="177"/>
      <c r="CK172" s="234">
        <f>'World Land Data'!P6</f>
        <v>3.9391010000000004</v>
      </c>
      <c r="CL172" s="148"/>
      <c r="CM172" s="148">
        <f>CK172-SUM(CM142:CM170)</f>
        <v>1.7273036617627784</v>
      </c>
      <c r="CN172" s="148"/>
      <c r="CO172" s="149">
        <f>SUM(CO142:CO170)</f>
        <v>2.8081149105923635</v>
      </c>
      <c r="CP172" s="148"/>
      <c r="CQ172" s="234">
        <f>'World Land Data'!Q6</f>
        <v>1.613502</v>
      </c>
      <c r="CR172" s="148"/>
      <c r="CS172" s="148">
        <f>CQ172-SUM(CS142:CS170)</f>
        <v>0.70752385198083689</v>
      </c>
      <c r="CT172" s="148"/>
      <c r="CU172" s="149">
        <f>SUM(CU142:CU170)</f>
        <v>2.8081149105923635</v>
      </c>
      <c r="CV172" s="148"/>
      <c r="CW172" s="234">
        <f>'World Land Data'!R6</f>
        <v>0.28086800000000001</v>
      </c>
      <c r="CX172" s="142"/>
      <c r="CY172" s="148">
        <f>CW172-SUM(CY142:CY170)</f>
        <v>0.12316117938382085</v>
      </c>
      <c r="CZ172" s="142"/>
      <c r="DA172" s="149">
        <f>SUM(DA142:DA170)</f>
        <v>2.8081149105923635</v>
      </c>
      <c r="DB172" s="142"/>
      <c r="DC172" s="234">
        <f>'World Land Data'!S6</f>
        <v>3.9856999999999997E-2</v>
      </c>
      <c r="DD172" s="142"/>
      <c r="DE172" s="148">
        <f>DC172-SUM(DE142:DE170)</f>
        <v>3.3525233353055656E-2</v>
      </c>
      <c r="DF172" s="142"/>
      <c r="DG172" s="149">
        <f>SUM(DG142:DG170)</f>
        <v>2.2270481613638875</v>
      </c>
      <c r="DH172" s="142"/>
      <c r="DI172" s="234">
        <f>'World Land Data'!T6</f>
        <v>0.57841200000000004</v>
      </c>
      <c r="DJ172" s="142"/>
      <c r="DK172" s="148">
        <f>DI172-SUM(DK142:DK170)</f>
        <v>0.48652425607064337</v>
      </c>
      <c r="DL172" s="142"/>
      <c r="DM172" s="149">
        <f>SUM(DM142:DM170)</f>
        <v>2.2270481613638875</v>
      </c>
      <c r="DN172" s="142"/>
      <c r="DO172" s="234">
        <f>'World Land Data'!U6</f>
        <v>0.12248700000000001</v>
      </c>
      <c r="DP172" s="142"/>
      <c r="DQ172" s="148">
        <f>DO172-SUM(DQ142:DQ170)</f>
        <v>0.1030284581808899</v>
      </c>
      <c r="DR172" s="142"/>
      <c r="DS172" s="149">
        <f>SUM(DS142:DS170)</f>
        <v>2.2270481613638875</v>
      </c>
      <c r="DT172" s="142"/>
      <c r="DU172" s="234">
        <f>'World Land Data'!V6</f>
        <v>4.1454999999999999E-2</v>
      </c>
      <c r="DV172" s="142"/>
      <c r="DW172" s="148">
        <f>DU172-SUM(DW142:DW170)</f>
        <v>3.4869371720172675E-2</v>
      </c>
      <c r="DX172" s="142"/>
      <c r="DY172" s="149">
        <f>SUM(DY142:DY170)</f>
        <v>2.2270481613638875</v>
      </c>
      <c r="DZ172" s="142"/>
      <c r="EA172" s="177"/>
      <c r="EB172" s="234">
        <f>'World Land Data'!W6</f>
        <v>8.1869110000000003</v>
      </c>
      <c r="EC172" s="148"/>
      <c r="ED172" s="155">
        <f>EB172-SUM(ED142:ED170)</f>
        <v>3.5899768370564686</v>
      </c>
      <c r="EE172" s="155"/>
      <c r="EF172" s="149">
        <f>SUM(EF142:EF170)</f>
        <v>2.8081149105923635</v>
      </c>
      <c r="EG172" s="148"/>
      <c r="EH172" s="234">
        <f>'World Land Data'!X6</f>
        <v>6.7780809999999994</v>
      </c>
      <c r="EI172" s="148"/>
      <c r="EJ172" s="155">
        <f>EH172-SUM(EJ142:EJ170)</f>
        <v>2.972202066162994</v>
      </c>
      <c r="EK172" s="155"/>
      <c r="EL172" s="149">
        <f>SUM(EL142:EL170)</f>
        <v>2.8081149105923635</v>
      </c>
      <c r="EM172" s="148"/>
      <c r="EN172" s="234">
        <f>'World Land Data'!Y6</f>
        <v>8.3077999999999985</v>
      </c>
      <c r="EO172" s="142"/>
      <c r="EP172" s="155">
        <f>EN172-SUM(EP142:EP170)</f>
        <v>3.6429869051828856</v>
      </c>
      <c r="EQ172" s="155"/>
      <c r="ER172" s="149">
        <f>SUM(ER142:ER170)</f>
        <v>2.8081149105923635</v>
      </c>
      <c r="ES172" s="142"/>
      <c r="ET172" s="234">
        <f>'World Land Data'!Z6</f>
        <v>1.9050329999999998</v>
      </c>
      <c r="EU172" s="142"/>
      <c r="EV172" s="155">
        <f>ET172-SUM(EV142:EV170)</f>
        <v>1.60239546052818</v>
      </c>
      <c r="EW172" s="155"/>
      <c r="EX172" s="149">
        <f>SUM(EX142:EX170)</f>
        <v>2.2270481613638875</v>
      </c>
      <c r="EY172" s="142"/>
      <c r="EZ172" s="234">
        <f>'World Land Data'!AA6</f>
        <v>5.5634870000000003</v>
      </c>
      <c r="FA172" s="142"/>
      <c r="FB172" s="155">
        <f>EZ172-SUM(FB142:FB170)</f>
        <v>4.6796597820129859</v>
      </c>
      <c r="FC172" s="155"/>
      <c r="FD172" s="149">
        <f>SUM(FD142:FD170)</f>
        <v>2.2270481613638875</v>
      </c>
      <c r="FE172" s="142"/>
      <c r="FF172" s="234">
        <f>'World Land Data'!AB6</f>
        <v>3.8999129999999997</v>
      </c>
      <c r="FG172" s="142"/>
      <c r="FH172" s="155">
        <f>FF172-SUM(FH142:FH170)</f>
        <v>3.2803646381216689</v>
      </c>
      <c r="FI172" s="155"/>
      <c r="FJ172" s="149">
        <f>SUM(FJ142:FJ170)</f>
        <v>2.2270481613638875</v>
      </c>
      <c r="FK172" s="147"/>
      <c r="FL172" s="234">
        <f>'World Land Data'!AC6</f>
        <v>1.4010180000000001</v>
      </c>
      <c r="FM172" s="147"/>
      <c r="FN172" s="155">
        <f>FL172-SUM(FN142:FN170)</f>
        <v>1.1784493409396426</v>
      </c>
      <c r="FO172" s="155"/>
      <c r="FP172" s="149">
        <f>SUM(FP142:FP170)</f>
        <v>2.2270481613638875</v>
      </c>
      <c r="FQ172" s="142"/>
      <c r="FR172" s="177"/>
      <c r="FS172" s="147"/>
      <c r="FT172" s="147"/>
      <c r="FU172" s="147"/>
      <c r="FV172" s="234">
        <f>'World Land Data'!AC6</f>
        <v>1.4010180000000001</v>
      </c>
      <c r="FW172" s="151"/>
    </row>
    <row r="173" spans="1:179" ht="12.6" customHeight="1">
      <c r="A173" s="324"/>
      <c r="B173" s="222" t="s">
        <v>78</v>
      </c>
      <c r="C173" s="230" t="str">
        <f t="shared" ref="C173:C200" si="174">$B173</f>
        <v>Peatland Protection</v>
      </c>
      <c r="D173" s="313">
        <f>'Discrete Solution'!D173</f>
        <v>8.2489035191231005E-3</v>
      </c>
      <c r="E173" s="54">
        <f>'Discrete Solution'!E173</f>
        <v>0.37956371020656027</v>
      </c>
      <c r="F173" s="313">
        <f>'Discrete Solution'!F173</f>
        <v>0.29759096560082265</v>
      </c>
      <c r="G173" s="55">
        <f>'Discrete Solution'!G173</f>
        <v>0.30583986911994576</v>
      </c>
      <c r="H173" s="56">
        <f>'Discrete Solution'!H173</f>
        <v>13.693302481419826</v>
      </c>
      <c r="I173" s="226" t="str">
        <f>$B173</f>
        <v>Peatland Protection</v>
      </c>
      <c r="J173" s="313">
        <f>'Discrete Solution'!J173</f>
        <v>8.2489035191231005E-3</v>
      </c>
      <c r="K173" s="54">
        <f>'Discrete Solution'!K173</f>
        <v>0.16097418459673596</v>
      </c>
      <c r="L173" s="313">
        <f>'Discrete Solution'!L173</f>
        <v>0.29759096560082265</v>
      </c>
      <c r="M173" s="55">
        <f>'Discrete Solution'!M173</f>
        <v>0.30583986911994576</v>
      </c>
      <c r="N173" s="56">
        <f>'Discrete Solution'!N173</f>
        <v>5.8073734187692638</v>
      </c>
      <c r="O173" s="226" t="str">
        <f>$B173</f>
        <v>Peatland Protection</v>
      </c>
      <c r="P173" s="313">
        <f>'Discrete Solution'!P173</f>
        <v>8.2489035191231005E-3</v>
      </c>
      <c r="Q173" s="54">
        <f>'Discrete Solution'!Q173</f>
        <v>0.54065253806440505</v>
      </c>
      <c r="R173" s="313">
        <f>'Discrete Solution'!R173</f>
        <v>0.29759096560082265</v>
      </c>
      <c r="S173" s="55">
        <f>'Discrete Solution'!S173</f>
        <v>0.30583986911994576</v>
      </c>
      <c r="T173" s="56">
        <f>'Discrete Solution'!T173</f>
        <v>19.504811819429012</v>
      </c>
      <c r="U173" s="226" t="str">
        <f>$B173</f>
        <v>Peatland Protection</v>
      </c>
      <c r="V173" s="313"/>
      <c r="W173" s="315"/>
      <c r="X173" s="313"/>
      <c r="Y173" s="313"/>
      <c r="Z173" s="315"/>
      <c r="AA173" s="226" t="str">
        <f>$B173</f>
        <v>Peatland Protection</v>
      </c>
      <c r="AB173" s="313"/>
      <c r="AC173" s="315"/>
      <c r="AD173" s="313"/>
      <c r="AE173" s="313"/>
      <c r="AF173" s="315"/>
      <c r="AG173" s="226" t="str">
        <f>$B173</f>
        <v>Peatland Protection</v>
      </c>
      <c r="AH173" s="313"/>
      <c r="AI173" s="315"/>
      <c r="AJ173" s="313"/>
      <c r="AK173" s="313"/>
      <c r="AL173" s="315"/>
      <c r="AM173" s="226" t="str">
        <f>$B173</f>
        <v>Peatland Protection</v>
      </c>
      <c r="AN173" s="313"/>
      <c r="AO173" s="315"/>
      <c r="AP173" s="313"/>
      <c r="AQ173" s="313"/>
      <c r="AR173" s="315"/>
      <c r="AS173" s="176">
        <f>SUM(E173+K173+Q173+W173+AC173+AI173+AO173)+SUM(H173+N173+T173+Z173+AF173+AL173+AR173)</f>
        <v>40.086678152485803</v>
      </c>
      <c r="AT173" s="226" t="str">
        <f>$B173</f>
        <v>Peatland Protection</v>
      </c>
      <c r="AU173" s="313">
        <f>'Discrete Solution'!AU173</f>
        <v>0</v>
      </c>
      <c r="AV173" s="315">
        <f>'Discrete Solution'!AV173</f>
        <v>0</v>
      </c>
      <c r="AW173" s="313">
        <f>'Discrete Solution'!AW173</f>
        <v>0.15138132202355462</v>
      </c>
      <c r="AX173" s="313">
        <f>'Discrete Solution'!AX173</f>
        <v>0.15138132202355462</v>
      </c>
      <c r="AY173" s="315">
        <f>'Discrete Solution'!AY173</f>
        <v>15.856634884889079</v>
      </c>
      <c r="AZ173" s="226" t="str">
        <f>$B173</f>
        <v>Peatland Protection</v>
      </c>
      <c r="BA173" s="313">
        <f>'Discrete Solution'!BA173</f>
        <v>0</v>
      </c>
      <c r="BB173" s="315">
        <f>'Discrete Solution'!BB173</f>
        <v>0</v>
      </c>
      <c r="BC173" s="313">
        <f>'Discrete Solution'!BC173</f>
        <v>0.15138132202355462</v>
      </c>
      <c r="BD173" s="313">
        <f>'Discrete Solution'!BD173</f>
        <v>0.15138132202355462</v>
      </c>
      <c r="BE173" s="315">
        <f>'Discrete Solution'!BE173</f>
        <v>1.5890500400438965</v>
      </c>
      <c r="BF173" s="226" t="str">
        <f>$B173</f>
        <v>Peatland Protection</v>
      </c>
      <c r="BG173" s="313">
        <f>'Discrete Solution'!BG173</f>
        <v>0</v>
      </c>
      <c r="BH173" s="315">
        <f>'Discrete Solution'!BH173</f>
        <v>0</v>
      </c>
      <c r="BI173" s="313">
        <f>'Discrete Solution'!BI173</f>
        <v>0.15138132202355462</v>
      </c>
      <c r="BJ173" s="313">
        <f>'Discrete Solution'!BJ173</f>
        <v>0.15138132202355462</v>
      </c>
      <c r="BK173" s="315">
        <f>'Discrete Solution'!BK173</f>
        <v>6.6215566309319973</v>
      </c>
      <c r="BL173" s="226" t="str">
        <f>$B173</f>
        <v>Peatland Protection</v>
      </c>
      <c r="BM173" s="313"/>
      <c r="BN173" s="315"/>
      <c r="BO173" s="313"/>
      <c r="BP173" s="313"/>
      <c r="BQ173" s="315"/>
      <c r="BR173" s="226" t="str">
        <f>$B173</f>
        <v>Peatland Protection</v>
      </c>
      <c r="BS173" s="313"/>
      <c r="BT173" s="315"/>
      <c r="BU173" s="313"/>
      <c r="BV173" s="313"/>
      <c r="BW173" s="315"/>
      <c r="BX173" s="226" t="str">
        <f>$B173</f>
        <v>Peatland Protection</v>
      </c>
      <c r="BY173" s="313"/>
      <c r="BZ173" s="315"/>
      <c r="CA173" s="313"/>
      <c r="CB173" s="313"/>
      <c r="CC173" s="315"/>
      <c r="CD173" s="226" t="str">
        <f>$B173</f>
        <v>Peatland Protection</v>
      </c>
      <c r="CE173" s="313"/>
      <c r="CF173" s="315"/>
      <c r="CG173" s="313"/>
      <c r="CH173" s="313"/>
      <c r="CI173" s="315"/>
      <c r="CJ173" s="176">
        <f t="shared" ref="CJ173:CJ200" si="175">SUM(AV173+BB173+BH173+BN173+BT173+BZ173+CF173)+SUM(AY173+BE173+BK173+BQ173+BW173+CC173+CI173)</f>
        <v>24.067241555864975</v>
      </c>
      <c r="CK173" s="226" t="str">
        <f>$B173</f>
        <v>Peatland Protection</v>
      </c>
      <c r="CL173" s="313">
        <f>'Discrete Solution'!CL173</f>
        <v>0</v>
      </c>
      <c r="CM173" s="315">
        <f>'Discrete Solution'!CM173</f>
        <v>0</v>
      </c>
      <c r="CN173" s="313">
        <f>'Discrete Solution'!CN173</f>
        <v>1.8168966805168676E-2</v>
      </c>
      <c r="CO173" s="313">
        <f>'Discrete Solution'!CO173</f>
        <v>1.8168966805168676E-2</v>
      </c>
      <c r="CP173" s="315">
        <f>'Discrete Solution'!CP173</f>
        <v>0.21480918722009013</v>
      </c>
      <c r="CQ173" s="226" t="str">
        <f>$B173</f>
        <v>Peatland Protection</v>
      </c>
      <c r="CR173" s="313">
        <f>'Discrete Solution'!CR173</f>
        <v>0</v>
      </c>
      <c r="CS173" s="315">
        <f>'Discrete Solution'!CS173</f>
        <v>0</v>
      </c>
      <c r="CT173" s="313">
        <f>'Discrete Solution'!CT173</f>
        <v>1.8168966805168676E-2</v>
      </c>
      <c r="CU173" s="313">
        <f>'Discrete Solution'!CU173</f>
        <v>1.8168966805168676E-2</v>
      </c>
      <c r="CV173" s="315">
        <f>'Discrete Solution'!CV173</f>
        <v>1.8706423012232368E-2</v>
      </c>
      <c r="CW173" s="226" t="str">
        <f>$B173</f>
        <v>Peatland Protection</v>
      </c>
      <c r="CX173" s="313">
        <f>'Discrete Solution'!CX173</f>
        <v>0</v>
      </c>
      <c r="CY173" s="315">
        <f>'Discrete Solution'!CY173</f>
        <v>0</v>
      </c>
      <c r="CZ173" s="313">
        <f>'Discrete Solution'!CZ173</f>
        <v>1.8168966805168676E-2</v>
      </c>
      <c r="DA173" s="313">
        <f>'Discrete Solution'!DA173</f>
        <v>1.8168966805168676E-2</v>
      </c>
      <c r="DB173" s="315">
        <f>'Discrete Solution'!DB173</f>
        <v>2.4012905964250347E-2</v>
      </c>
      <c r="DC173" s="226" t="str">
        <f>$B173</f>
        <v>Peatland Protection</v>
      </c>
      <c r="DD173" s="313"/>
      <c r="DE173" s="315"/>
      <c r="DF173" s="313"/>
      <c r="DG173" s="313"/>
      <c r="DH173" s="315"/>
      <c r="DI173" s="226" t="str">
        <f>$B173</f>
        <v>Peatland Protection</v>
      </c>
      <c r="DJ173" s="313"/>
      <c r="DK173" s="315"/>
      <c r="DL173" s="313"/>
      <c r="DM173" s="313"/>
      <c r="DN173" s="315"/>
      <c r="DO173" s="226" t="str">
        <f>$B173</f>
        <v>Peatland Protection</v>
      </c>
      <c r="DP173" s="313"/>
      <c r="DQ173" s="315"/>
      <c r="DR173" s="313"/>
      <c r="DS173" s="313"/>
      <c r="DT173" s="315"/>
      <c r="DU173" s="226" t="str">
        <f>$B173</f>
        <v>Peatland Protection</v>
      </c>
      <c r="DV173" s="313"/>
      <c r="DW173" s="315"/>
      <c r="DX173" s="313"/>
      <c r="DY173" s="313"/>
      <c r="DZ173" s="315"/>
      <c r="EA173" s="176">
        <f t="shared" ref="EA173:EA200" si="176">SUM(CM173+CS173+CY173+DE173+DK173+DQ173+DW173)+SUM(CP173+CV173+DB173+DH173+DN173+DT173+DZ173)</f>
        <v>0.2575285161965728</v>
      </c>
      <c r="EB173" s="226" t="str">
        <f>$B173</f>
        <v>Peatland Protection</v>
      </c>
      <c r="EC173" s="313">
        <f>'Discrete Solution'!EC173</f>
        <v>0</v>
      </c>
      <c r="ED173" s="315">
        <f>'Discrete Solution'!ED173</f>
        <v>0</v>
      </c>
      <c r="EE173" s="313">
        <f>'Discrete Solution'!EE173</f>
        <v>1.8168966805168676E-2</v>
      </c>
      <c r="EF173" s="313">
        <f>'Discrete Solution'!EF173</f>
        <v>1.8168966805168676E-2</v>
      </c>
      <c r="EG173" s="315">
        <f>'Discrete Solution'!EG173</f>
        <v>0.28518455437079476</v>
      </c>
      <c r="EH173" s="226" t="str">
        <f>$B173</f>
        <v>Peatland Protection</v>
      </c>
      <c r="EI173" s="313">
        <f>'Discrete Solution'!EI173</f>
        <v>0</v>
      </c>
      <c r="EJ173" s="315">
        <f>'Discrete Solution'!EJ173</f>
        <v>0</v>
      </c>
      <c r="EK173" s="313">
        <f>'Discrete Solution'!EK173</f>
        <v>1.8168966805168676E-2</v>
      </c>
      <c r="EL173" s="313">
        <f>'Discrete Solution'!EL173</f>
        <v>1.8168966805168676E-2</v>
      </c>
      <c r="EM173" s="315">
        <f>'Discrete Solution'!EM173</f>
        <v>3.7254249113222435E-2</v>
      </c>
      <c r="EN173" s="226" t="str">
        <f>$B173</f>
        <v>Peatland Protection</v>
      </c>
      <c r="EO173" s="313">
        <f>'Discrete Solution'!EO173</f>
        <v>0</v>
      </c>
      <c r="EP173" s="315">
        <f>'Discrete Solution'!EP173</f>
        <v>0</v>
      </c>
      <c r="EQ173" s="313">
        <f>'Discrete Solution'!EQ173</f>
        <v>1.8168966805168676E-2</v>
      </c>
      <c r="ER173" s="313">
        <f>'Discrete Solution'!ER173</f>
        <v>1.8168966805168676E-2</v>
      </c>
      <c r="ES173" s="315">
        <f>'Discrete Solution'!ES173</f>
        <v>0.21287444662087493</v>
      </c>
      <c r="ET173" s="226" t="str">
        <f>$B173</f>
        <v>Peatland Protection</v>
      </c>
      <c r="EU173" s="313"/>
      <c r="EV173" s="315"/>
      <c r="EW173" s="313"/>
      <c r="EX173" s="313"/>
      <c r="EY173" s="315"/>
      <c r="EZ173" s="226" t="str">
        <f>$B173</f>
        <v>Peatland Protection</v>
      </c>
      <c r="FA173" s="313"/>
      <c r="FB173" s="315"/>
      <c r="FC173" s="313"/>
      <c r="FD173" s="313"/>
      <c r="FE173" s="315"/>
      <c r="FF173" s="226" t="str">
        <f>$B173</f>
        <v>Peatland Protection</v>
      </c>
      <c r="FG173" s="313"/>
      <c r="FH173" s="315"/>
      <c r="FI173" s="313"/>
      <c r="FJ173" s="313"/>
      <c r="FK173" s="315"/>
      <c r="FL173" s="226" t="str">
        <f>$B173</f>
        <v>Peatland Protection</v>
      </c>
      <c r="FM173" s="313"/>
      <c r="FN173" s="315"/>
      <c r="FO173" s="313"/>
      <c r="FP173" s="313"/>
      <c r="FQ173" s="315"/>
      <c r="FR173" s="176">
        <f t="shared" ref="FR173:FR201" si="177">SUM(ED173+EJ173+EP173+EV173+FB173+FH173+FN173)+SUM(EG173+EM173+ES173+EY173+FE173+FK173+FQ173)</f>
        <v>0.53531325010489217</v>
      </c>
      <c r="FS173" s="32"/>
      <c r="FT173" s="34"/>
      <c r="FU173" s="34"/>
      <c r="FV173" s="38"/>
      <c r="FW173" s="37"/>
    </row>
    <row r="174" spans="1:179" ht="12.6" customHeight="1">
      <c r="A174" s="809"/>
      <c r="B174" s="222" t="s">
        <v>550</v>
      </c>
      <c r="C174" s="226" t="str">
        <f t="shared" si="174"/>
        <v>Mangrove Protection</v>
      </c>
      <c r="D174" s="313">
        <f>'Discrete Solution'!D174</f>
        <v>1.2226000975372135E-3</v>
      </c>
      <c r="E174" s="54">
        <f>'Discrete Solution'!E174</f>
        <v>5.6256522826861541E-2</v>
      </c>
      <c r="F174" s="313">
        <f>'Discrete Solution'!F174</f>
        <v>3.7977981025326545E-3</v>
      </c>
      <c r="G174" s="55">
        <f>'Discrete Solution'!G174</f>
        <v>5.0203982000698675E-3</v>
      </c>
      <c r="H174" s="56">
        <f>'Discrete Solution'!H174</f>
        <v>0.17475126664664495</v>
      </c>
      <c r="I174" s="226" t="str">
        <f>$B174</f>
        <v>Mangrove Protection</v>
      </c>
      <c r="J174" s="313">
        <f>'Discrete Solution'!J174</f>
        <v>1.2226000975372135E-3</v>
      </c>
      <c r="K174" s="54">
        <f>'Discrete Solution'!K174</f>
        <v>2.3858571425001265E-2</v>
      </c>
      <c r="L174" s="313">
        <f>'Discrete Solution'!L174</f>
        <v>3.7977981025326545E-3</v>
      </c>
      <c r="M174" s="55">
        <f>'Discrete Solution'!M174</f>
        <v>5.0203982000698675E-3</v>
      </c>
      <c r="N174" s="56">
        <f>'Discrete Solution'!N174</f>
        <v>7.4112571616453377E-2</v>
      </c>
      <c r="O174" s="226" t="str">
        <f>$B174</f>
        <v>Mangrove Protection</v>
      </c>
      <c r="P174" s="313">
        <f>'Discrete Solution'!P174</f>
        <v>1.2226000975372135E-3</v>
      </c>
      <c r="Q174" s="54">
        <f>'Discrete Solution'!Q174</f>
        <v>8.0132085948018392E-2</v>
      </c>
      <c r="R174" s="313">
        <f>'Discrete Solution'!R174</f>
        <v>3.7977981025326545E-3</v>
      </c>
      <c r="S174" s="55">
        <f>'Discrete Solution'!S174</f>
        <v>5.0203982000698675E-3</v>
      </c>
      <c r="T174" s="56">
        <f>'Discrete Solution'!T174</f>
        <v>0.24891662006112736</v>
      </c>
      <c r="U174" s="226" t="str">
        <f>$B174</f>
        <v>Mangrove Protection</v>
      </c>
      <c r="V174" s="313"/>
      <c r="W174" s="315"/>
      <c r="X174" s="313"/>
      <c r="Y174" s="313"/>
      <c r="Z174" s="315"/>
      <c r="AA174" s="226" t="str">
        <f>$B174</f>
        <v>Mangrove Protection</v>
      </c>
      <c r="AB174" s="313"/>
      <c r="AC174" s="315"/>
      <c r="AD174" s="313"/>
      <c r="AE174" s="313"/>
      <c r="AF174" s="315"/>
      <c r="AG174" s="226" t="str">
        <f>$B174</f>
        <v>Mangrove Protection</v>
      </c>
      <c r="AH174" s="313"/>
      <c r="AI174" s="315"/>
      <c r="AJ174" s="313"/>
      <c r="AK174" s="313"/>
      <c r="AL174" s="315"/>
      <c r="AM174" s="226" t="str">
        <f>$B174</f>
        <v>Mangrove Protection</v>
      </c>
      <c r="AN174" s="313"/>
      <c r="AO174" s="315"/>
      <c r="AP174" s="313"/>
      <c r="AQ174" s="313"/>
      <c r="AR174" s="315"/>
      <c r="AS174" s="176">
        <f t="shared" ref="AS174:AS201" si="178">SUM(E174+K174+Q174+W174+AC174+AI174+AO174)+SUM(H174+N174+T174+Z174+AF174+AL174+AR174)</f>
        <v>0.65802763852410684</v>
      </c>
      <c r="AT174" s="226" t="str">
        <f>$B174</f>
        <v>Mangrove Protection</v>
      </c>
      <c r="AU174" s="313"/>
      <c r="AV174" s="315"/>
      <c r="AW174" s="313"/>
      <c r="AX174" s="313"/>
      <c r="AY174" s="315"/>
      <c r="AZ174" s="226" t="str">
        <f>$B174</f>
        <v>Mangrove Protection</v>
      </c>
      <c r="BA174" s="313"/>
      <c r="BB174" s="315"/>
      <c r="BC174" s="313"/>
      <c r="BD174" s="313"/>
      <c r="BE174" s="315"/>
      <c r="BF174" s="226" t="str">
        <f>$B174</f>
        <v>Mangrove Protection</v>
      </c>
      <c r="BG174" s="313"/>
      <c r="BH174" s="315"/>
      <c r="BI174" s="313"/>
      <c r="BJ174" s="313"/>
      <c r="BK174" s="315"/>
      <c r="BL174" s="226" t="str">
        <f>$B174</f>
        <v>Mangrove Protection</v>
      </c>
      <c r="BM174" s="313"/>
      <c r="BN174" s="315"/>
      <c r="BO174" s="313"/>
      <c r="BP174" s="313"/>
      <c r="BQ174" s="315"/>
      <c r="BR174" s="226" t="str">
        <f>$B174</f>
        <v>Mangrove Protection</v>
      </c>
      <c r="BS174" s="313"/>
      <c r="BT174" s="315"/>
      <c r="BU174" s="313"/>
      <c r="BV174" s="313"/>
      <c r="BW174" s="315"/>
      <c r="BX174" s="226" t="str">
        <f>$B174</f>
        <v>Mangrove Protection</v>
      </c>
      <c r="BY174" s="313"/>
      <c r="BZ174" s="315"/>
      <c r="CA174" s="313"/>
      <c r="CB174" s="313"/>
      <c r="CC174" s="315"/>
      <c r="CD174" s="226" t="str">
        <f>$B174</f>
        <v>Mangrove Protection</v>
      </c>
      <c r="CE174" s="313"/>
      <c r="CF174" s="315"/>
      <c r="CG174" s="313"/>
      <c r="CH174" s="313"/>
      <c r="CI174" s="315"/>
      <c r="CJ174" s="176">
        <f t="shared" si="175"/>
        <v>0</v>
      </c>
      <c r="CK174" s="226" t="str">
        <f>$B174</f>
        <v>Mangrove Protection</v>
      </c>
      <c r="CL174" s="313"/>
      <c r="CM174" s="315"/>
      <c r="CN174" s="313"/>
      <c r="CO174" s="313"/>
      <c r="CP174" s="315"/>
      <c r="CQ174" s="226" t="str">
        <f>$B174</f>
        <v>Mangrove Protection</v>
      </c>
      <c r="CR174" s="313"/>
      <c r="CS174" s="315"/>
      <c r="CT174" s="313"/>
      <c r="CU174" s="313"/>
      <c r="CV174" s="315"/>
      <c r="CW174" s="226" t="str">
        <f>$B174</f>
        <v>Mangrove Protection</v>
      </c>
      <c r="CX174" s="313"/>
      <c r="CY174" s="315"/>
      <c r="CZ174" s="313"/>
      <c r="DA174" s="313"/>
      <c r="DB174" s="315"/>
      <c r="DC174" s="226" t="str">
        <f>$B174</f>
        <v>Mangrove Protection</v>
      </c>
      <c r="DD174" s="313"/>
      <c r="DE174" s="315"/>
      <c r="DF174" s="313"/>
      <c r="DG174" s="313"/>
      <c r="DH174" s="315"/>
      <c r="DI174" s="226" t="str">
        <f>$B174</f>
        <v>Mangrove Protection</v>
      </c>
      <c r="DJ174" s="313"/>
      <c r="DK174" s="315"/>
      <c r="DL174" s="313"/>
      <c r="DM174" s="313"/>
      <c r="DN174" s="315"/>
      <c r="DO174" s="226" t="str">
        <f>$B174</f>
        <v>Mangrove Protection</v>
      </c>
      <c r="DP174" s="313"/>
      <c r="DQ174" s="315"/>
      <c r="DR174" s="313"/>
      <c r="DS174" s="313"/>
      <c r="DT174" s="315"/>
      <c r="DU174" s="226" t="str">
        <f>$B174</f>
        <v>Mangrove Protection</v>
      </c>
      <c r="DV174" s="313"/>
      <c r="DW174" s="315"/>
      <c r="DX174" s="313"/>
      <c r="DY174" s="313"/>
      <c r="DZ174" s="315"/>
      <c r="EA174" s="176">
        <f t="shared" si="176"/>
        <v>0</v>
      </c>
      <c r="EB174" s="226" t="str">
        <f>$B174</f>
        <v>Mangrove Protection</v>
      </c>
      <c r="EC174" s="313"/>
      <c r="ED174" s="315"/>
      <c r="EE174" s="313"/>
      <c r="EF174" s="313"/>
      <c r="EG174" s="315"/>
      <c r="EH174" s="226" t="str">
        <f>$B174</f>
        <v>Mangrove Protection</v>
      </c>
      <c r="EI174" s="313"/>
      <c r="EJ174" s="315"/>
      <c r="EK174" s="313"/>
      <c r="EL174" s="313"/>
      <c r="EM174" s="315"/>
      <c r="EN174" s="226" t="str">
        <f>$B174</f>
        <v>Mangrove Protection</v>
      </c>
      <c r="EO174" s="313"/>
      <c r="EP174" s="315"/>
      <c r="EQ174" s="313"/>
      <c r="ER174" s="313"/>
      <c r="ES174" s="315"/>
      <c r="ET174" s="226" t="str">
        <f>$B174</f>
        <v>Mangrove Protection</v>
      </c>
      <c r="EU174" s="313"/>
      <c r="EV174" s="315"/>
      <c r="EW174" s="313"/>
      <c r="EX174" s="313"/>
      <c r="EY174" s="315"/>
      <c r="EZ174" s="226" t="str">
        <f>$B174</f>
        <v>Mangrove Protection</v>
      </c>
      <c r="FA174" s="313"/>
      <c r="FB174" s="315"/>
      <c r="FC174" s="313"/>
      <c r="FD174" s="313"/>
      <c r="FE174" s="315"/>
      <c r="FF174" s="226" t="str">
        <f>$B174</f>
        <v>Mangrove Protection</v>
      </c>
      <c r="FG174" s="313"/>
      <c r="FH174" s="315"/>
      <c r="FI174" s="313"/>
      <c r="FJ174" s="313"/>
      <c r="FK174" s="315"/>
      <c r="FL174" s="226" t="str">
        <f>$B174</f>
        <v>Mangrove Protection</v>
      </c>
      <c r="FM174" s="313"/>
      <c r="FN174" s="315"/>
      <c r="FO174" s="313"/>
      <c r="FP174" s="313"/>
      <c r="FQ174" s="315"/>
      <c r="FR174" s="176">
        <f t="shared" si="177"/>
        <v>0</v>
      </c>
      <c r="FS174" s="32"/>
      <c r="FT174" s="34"/>
      <c r="FU174" s="34"/>
      <c r="FV174" s="38"/>
      <c r="FW174" s="37"/>
    </row>
    <row r="175" spans="1:179" ht="12.6" customHeight="1">
      <c r="A175" s="809"/>
      <c r="B175" s="222" t="s">
        <v>79</v>
      </c>
      <c r="C175" s="229" t="str">
        <f t="shared" si="174"/>
        <v>IP Forest Management</v>
      </c>
      <c r="D175" s="313">
        <f>'Discrete Solution'!D175</f>
        <v>1.7063547831146976E-2</v>
      </c>
      <c r="E175" s="54">
        <f>'Discrete Solution'!E175</f>
        <v>0.78515932560764834</v>
      </c>
      <c r="F175" s="313">
        <f>'Discrete Solution'!F175</f>
        <v>0.3118788806193612</v>
      </c>
      <c r="G175" s="55">
        <f>'Discrete Solution'!G175</f>
        <v>0.3289424284505082</v>
      </c>
      <c r="H175" s="56">
        <f>'Discrete Solution'!H175</f>
        <v>14.350744288440627</v>
      </c>
      <c r="I175" s="226" t="str">
        <f t="shared" ref="I175:I201" si="179">$B175</f>
        <v>IP Forest Management</v>
      </c>
      <c r="J175" s="313">
        <f>'Discrete Solution'!J175</f>
        <v>1.7063547831146976E-2</v>
      </c>
      <c r="K175" s="54">
        <f>'Discrete Solution'!K175</f>
        <v>0.33298858352246608</v>
      </c>
      <c r="L175" s="313">
        <f>'Discrete Solution'!L175</f>
        <v>0.3118788806193612</v>
      </c>
      <c r="M175" s="55">
        <f>'Discrete Solution'!M175</f>
        <v>0.3289424284505082</v>
      </c>
      <c r="N175" s="56">
        <f>'Discrete Solution'!N175</f>
        <v>6.086196593796676</v>
      </c>
      <c r="O175" s="226" t="str">
        <f t="shared" ref="O175:O201" si="180">$B175</f>
        <v>IP Forest Management</v>
      </c>
      <c r="P175" s="313">
        <f>'Discrete Solution'!P175</f>
        <v>1.7063547831146976E-2</v>
      </c>
      <c r="Q175" s="54">
        <f>'Discrete Solution'!Q175</f>
        <v>1.1183850583178718</v>
      </c>
      <c r="R175" s="313">
        <f>'Discrete Solution'!R175</f>
        <v>0.3118788806193612</v>
      </c>
      <c r="S175" s="55">
        <f>'Discrete Solution'!S175</f>
        <v>0.3289424284505082</v>
      </c>
      <c r="T175" s="56">
        <f>'Discrete Solution'!T175</f>
        <v>20.441275374920153</v>
      </c>
      <c r="U175" s="226" t="str">
        <f t="shared" ref="U175:U201" si="181">$B175</f>
        <v>IP Forest Management</v>
      </c>
      <c r="V175" s="313"/>
      <c r="W175" s="315"/>
      <c r="X175" s="313"/>
      <c r="Y175" s="313"/>
      <c r="Z175" s="315"/>
      <c r="AA175" s="226" t="str">
        <f t="shared" ref="AA175:AA201" si="182">$B175</f>
        <v>IP Forest Management</v>
      </c>
      <c r="AB175" s="313"/>
      <c r="AC175" s="315"/>
      <c r="AD175" s="313"/>
      <c r="AE175" s="313"/>
      <c r="AF175" s="315"/>
      <c r="AG175" s="226" t="str">
        <f t="shared" ref="AG175:AG201" si="183">$B175</f>
        <v>IP Forest Management</v>
      </c>
      <c r="AH175" s="313"/>
      <c r="AI175" s="315"/>
      <c r="AJ175" s="313"/>
      <c r="AK175" s="313"/>
      <c r="AL175" s="315"/>
      <c r="AM175" s="226" t="str">
        <f t="shared" ref="AM175:AM201" si="184">$B175</f>
        <v>IP Forest Management</v>
      </c>
      <c r="AN175" s="313"/>
      <c r="AO175" s="315"/>
      <c r="AP175" s="313"/>
      <c r="AQ175" s="313"/>
      <c r="AR175" s="315"/>
      <c r="AS175" s="176">
        <f t="shared" si="178"/>
        <v>43.11474922460544</v>
      </c>
      <c r="AT175" s="226" t="str">
        <f t="shared" ref="AT175:AT201" si="185">$B175</f>
        <v>IP Forest Management</v>
      </c>
      <c r="AU175" s="313"/>
      <c r="AV175" s="315"/>
      <c r="AW175" s="313"/>
      <c r="AX175" s="313"/>
      <c r="AY175" s="315"/>
      <c r="AZ175" s="226" t="str">
        <f t="shared" ref="AZ175:AZ201" si="186">$B175</f>
        <v>IP Forest Management</v>
      </c>
      <c r="BA175" s="313"/>
      <c r="BB175" s="315"/>
      <c r="BC175" s="313"/>
      <c r="BD175" s="313"/>
      <c r="BE175" s="315"/>
      <c r="BF175" s="226" t="str">
        <f t="shared" ref="BF175:BF201" si="187">$B175</f>
        <v>IP Forest Management</v>
      </c>
      <c r="BG175" s="313"/>
      <c r="BH175" s="315"/>
      <c r="BI175" s="313"/>
      <c r="BJ175" s="313"/>
      <c r="BK175" s="315"/>
      <c r="BL175" s="226" t="str">
        <f t="shared" ref="BL175:BL201" si="188">$B175</f>
        <v>IP Forest Management</v>
      </c>
      <c r="BM175" s="313"/>
      <c r="BN175" s="315"/>
      <c r="BO175" s="313"/>
      <c r="BP175" s="313"/>
      <c r="BQ175" s="315"/>
      <c r="BR175" s="226" t="str">
        <f t="shared" ref="BR175:BR201" si="189">$B175</f>
        <v>IP Forest Management</v>
      </c>
      <c r="BS175" s="313"/>
      <c r="BT175" s="315"/>
      <c r="BU175" s="313"/>
      <c r="BV175" s="313"/>
      <c r="BW175" s="315"/>
      <c r="BX175" s="226" t="str">
        <f t="shared" ref="BX175:BX201" si="190">$B175</f>
        <v>IP Forest Management</v>
      </c>
      <c r="BY175" s="313"/>
      <c r="BZ175" s="315"/>
      <c r="CA175" s="313"/>
      <c r="CB175" s="313"/>
      <c r="CC175" s="315"/>
      <c r="CD175" s="226" t="str">
        <f t="shared" ref="CD175:CD201" si="191">$B175</f>
        <v>IP Forest Management</v>
      </c>
      <c r="CE175" s="313"/>
      <c r="CF175" s="315"/>
      <c r="CG175" s="313"/>
      <c r="CH175" s="313"/>
      <c r="CI175" s="315"/>
      <c r="CJ175" s="176">
        <f t="shared" si="175"/>
        <v>0</v>
      </c>
      <c r="CK175" s="226" t="str">
        <f t="shared" ref="CK175:CK201" si="192">$B175</f>
        <v>IP Forest Management</v>
      </c>
      <c r="CL175" s="313"/>
      <c r="CM175" s="315"/>
      <c r="CN175" s="313"/>
      <c r="CO175" s="313"/>
      <c r="CP175" s="315"/>
      <c r="CQ175" s="226" t="str">
        <f t="shared" ref="CQ175:CQ201" si="193">$B175</f>
        <v>IP Forest Management</v>
      </c>
      <c r="CR175" s="313"/>
      <c r="CS175" s="315"/>
      <c r="CT175" s="313"/>
      <c r="CU175" s="313"/>
      <c r="CV175" s="315"/>
      <c r="CW175" s="226" t="str">
        <f t="shared" ref="CW175:CW201" si="194">$B175</f>
        <v>IP Forest Management</v>
      </c>
      <c r="CX175" s="313"/>
      <c r="CY175" s="315"/>
      <c r="CZ175" s="313"/>
      <c r="DA175" s="313"/>
      <c r="DB175" s="315"/>
      <c r="DC175" s="226" t="str">
        <f t="shared" ref="DC175:DC201" si="195">$B175</f>
        <v>IP Forest Management</v>
      </c>
      <c r="DD175" s="313"/>
      <c r="DE175" s="315"/>
      <c r="DF175" s="313"/>
      <c r="DG175" s="313"/>
      <c r="DH175" s="315"/>
      <c r="DI175" s="226" t="str">
        <f t="shared" ref="DI175:DI201" si="196">$B175</f>
        <v>IP Forest Management</v>
      </c>
      <c r="DJ175" s="313"/>
      <c r="DK175" s="315"/>
      <c r="DL175" s="313"/>
      <c r="DM175" s="313"/>
      <c r="DN175" s="315"/>
      <c r="DO175" s="226" t="str">
        <f t="shared" ref="DO175:DO201" si="197">$B175</f>
        <v>IP Forest Management</v>
      </c>
      <c r="DP175" s="313"/>
      <c r="DQ175" s="315"/>
      <c r="DR175" s="313"/>
      <c r="DS175" s="313"/>
      <c r="DT175" s="315"/>
      <c r="DU175" s="226" t="str">
        <f t="shared" ref="DU175:DU201" si="198">$B175</f>
        <v>IP Forest Management</v>
      </c>
      <c r="DV175" s="313"/>
      <c r="DW175" s="315"/>
      <c r="DX175" s="313"/>
      <c r="DY175" s="313"/>
      <c r="DZ175" s="315"/>
      <c r="EA175" s="176">
        <f t="shared" si="176"/>
        <v>0</v>
      </c>
      <c r="EB175" s="226" t="str">
        <f t="shared" ref="EB175:EB201" si="199">$B175</f>
        <v>IP Forest Management</v>
      </c>
      <c r="EC175" s="313"/>
      <c r="ED175" s="315"/>
      <c r="EE175" s="313"/>
      <c r="EF175" s="313"/>
      <c r="EG175" s="315"/>
      <c r="EH175" s="226" t="str">
        <f t="shared" ref="EH175:EH201" si="200">$B175</f>
        <v>IP Forest Management</v>
      </c>
      <c r="EI175" s="313"/>
      <c r="EJ175" s="315"/>
      <c r="EK175" s="313"/>
      <c r="EL175" s="313"/>
      <c r="EM175" s="315"/>
      <c r="EN175" s="226" t="str">
        <f t="shared" ref="EN175:EN201" si="201">$B175</f>
        <v>IP Forest Management</v>
      </c>
      <c r="EO175" s="313"/>
      <c r="EP175" s="315"/>
      <c r="EQ175" s="313"/>
      <c r="ER175" s="313"/>
      <c r="ES175" s="315"/>
      <c r="ET175" s="226" t="str">
        <f t="shared" ref="ET175:ET201" si="202">$B175</f>
        <v>IP Forest Management</v>
      </c>
      <c r="EU175" s="313"/>
      <c r="EV175" s="315"/>
      <c r="EW175" s="313"/>
      <c r="EX175" s="313"/>
      <c r="EY175" s="315"/>
      <c r="EZ175" s="226" t="str">
        <f t="shared" ref="EZ175:EZ201" si="203">$B175</f>
        <v>IP Forest Management</v>
      </c>
      <c r="FA175" s="313"/>
      <c r="FB175" s="315"/>
      <c r="FC175" s="313"/>
      <c r="FD175" s="313"/>
      <c r="FE175" s="315"/>
      <c r="FF175" s="226" t="str">
        <f t="shared" ref="FF175:FF201" si="204">$B175</f>
        <v>IP Forest Management</v>
      </c>
      <c r="FG175" s="313"/>
      <c r="FH175" s="315"/>
      <c r="FI175" s="313"/>
      <c r="FJ175" s="313"/>
      <c r="FK175" s="315"/>
      <c r="FL175" s="226" t="str">
        <f t="shared" ref="FL175:FL201" si="205">$B175</f>
        <v>IP Forest Management</v>
      </c>
      <c r="FM175" s="313"/>
      <c r="FN175" s="315"/>
      <c r="FO175" s="313"/>
      <c r="FP175" s="313"/>
      <c r="FQ175" s="315"/>
      <c r="FR175" s="176">
        <f t="shared" si="177"/>
        <v>0</v>
      </c>
      <c r="FS175" s="32"/>
      <c r="FT175" s="34"/>
      <c r="FU175" s="34"/>
      <c r="FV175" s="38"/>
      <c r="FW175" s="37"/>
    </row>
    <row r="176" spans="1:179" ht="12.6" customHeight="1">
      <c r="A176" s="809" t="s">
        <v>678</v>
      </c>
      <c r="B176" s="222" t="s">
        <v>80</v>
      </c>
      <c r="C176" s="233" t="str">
        <f t="shared" si="174"/>
        <v>Forest Protection</v>
      </c>
      <c r="D176" s="313">
        <f>'Discrete Solution'!D176</f>
        <v>3.7983786112786987E-2</v>
      </c>
      <c r="E176" s="54">
        <f>'Discrete Solution'!E176</f>
        <v>1.7477797808204301</v>
      </c>
      <c r="F176" s="313">
        <v>0</v>
      </c>
      <c r="G176" s="55">
        <f>'Discrete Solution'!G176</f>
        <v>0.3601973042294761</v>
      </c>
      <c r="H176" s="56">
        <f>'Discrete Solution'!H176</f>
        <v>14.8262806240314</v>
      </c>
      <c r="I176" s="226" t="str">
        <f t="shared" si="179"/>
        <v>Forest Protection</v>
      </c>
      <c r="J176" s="313">
        <f>'Discrete Solution'!J176</f>
        <v>3.7983786112786987E-2</v>
      </c>
      <c r="K176" s="54">
        <f>'Discrete Solution'!K176</f>
        <v>0.74123900021717071</v>
      </c>
      <c r="L176" s="313">
        <v>0</v>
      </c>
      <c r="M176" s="55">
        <f>'Discrete Solution'!M176</f>
        <v>0.3601973042294761</v>
      </c>
      <c r="N176" s="56">
        <f>'Discrete Solution'!N176</f>
        <v>6.2878730760562318</v>
      </c>
      <c r="O176" s="226" t="str">
        <f t="shared" si="180"/>
        <v>Forest Protection</v>
      </c>
      <c r="P176" s="313">
        <f>'Discrete Solution'!P176</f>
        <v>3.7983786112786987E-2</v>
      </c>
      <c r="Q176" s="54">
        <f>'Discrete Solution'!Q176</f>
        <v>2.4895466796969967</v>
      </c>
      <c r="R176" s="313">
        <v>0</v>
      </c>
      <c r="S176" s="55">
        <f>'Discrete Solution'!S176</f>
        <v>0.3601973042294761</v>
      </c>
      <c r="T176" s="56">
        <f>'Discrete Solution'!T176</f>
        <v>21.118631823562421</v>
      </c>
      <c r="U176" s="226" t="str">
        <f t="shared" si="181"/>
        <v>Forest Protection</v>
      </c>
      <c r="V176" s="313"/>
      <c r="W176" s="315"/>
      <c r="X176" s="313"/>
      <c r="Y176" s="313"/>
      <c r="Z176" s="315"/>
      <c r="AA176" s="226" t="str">
        <f t="shared" si="182"/>
        <v>Forest Protection</v>
      </c>
      <c r="AB176" s="313"/>
      <c r="AC176" s="315"/>
      <c r="AD176" s="313"/>
      <c r="AE176" s="313"/>
      <c r="AF176" s="315"/>
      <c r="AG176" s="226" t="str">
        <f t="shared" si="183"/>
        <v>Forest Protection</v>
      </c>
      <c r="AH176" s="313"/>
      <c r="AI176" s="315"/>
      <c r="AJ176" s="313"/>
      <c r="AK176" s="313"/>
      <c r="AL176" s="315"/>
      <c r="AM176" s="226" t="str">
        <f t="shared" si="184"/>
        <v>Forest Protection</v>
      </c>
      <c r="AN176" s="313"/>
      <c r="AO176" s="315"/>
      <c r="AP176" s="313"/>
      <c r="AQ176" s="313"/>
      <c r="AR176" s="315"/>
      <c r="AS176" s="176">
        <f t="shared" si="178"/>
        <v>47.211350984384651</v>
      </c>
      <c r="AT176" s="226" t="str">
        <f t="shared" si="185"/>
        <v>Forest Protection</v>
      </c>
      <c r="AU176" s="313"/>
      <c r="AV176" s="315"/>
      <c r="AW176" s="313"/>
      <c r="AX176" s="313"/>
      <c r="AY176" s="315"/>
      <c r="AZ176" s="226" t="str">
        <f t="shared" si="186"/>
        <v>Forest Protection</v>
      </c>
      <c r="BA176" s="313"/>
      <c r="BB176" s="315"/>
      <c r="BC176" s="313"/>
      <c r="BD176" s="313"/>
      <c r="BE176" s="315"/>
      <c r="BF176" s="226" t="str">
        <f t="shared" si="187"/>
        <v>Forest Protection</v>
      </c>
      <c r="BG176" s="313"/>
      <c r="BH176" s="315"/>
      <c r="BI176" s="313"/>
      <c r="BJ176" s="313"/>
      <c r="BK176" s="315"/>
      <c r="BL176" s="226" t="str">
        <f t="shared" si="188"/>
        <v>Forest Protection</v>
      </c>
      <c r="BM176" s="313"/>
      <c r="BN176" s="315"/>
      <c r="BO176" s="313"/>
      <c r="BP176" s="313"/>
      <c r="BQ176" s="315"/>
      <c r="BR176" s="226" t="str">
        <f t="shared" si="189"/>
        <v>Forest Protection</v>
      </c>
      <c r="BS176" s="313"/>
      <c r="BT176" s="315"/>
      <c r="BU176" s="313"/>
      <c r="BV176" s="313"/>
      <c r="BW176" s="315"/>
      <c r="BX176" s="226" t="str">
        <f t="shared" si="190"/>
        <v>Forest Protection</v>
      </c>
      <c r="BY176" s="313"/>
      <c r="BZ176" s="315"/>
      <c r="CA176" s="313"/>
      <c r="CB176" s="313"/>
      <c r="CC176" s="315"/>
      <c r="CD176" s="226" t="str">
        <f t="shared" si="191"/>
        <v>Forest Protection</v>
      </c>
      <c r="CE176" s="313"/>
      <c r="CF176" s="315"/>
      <c r="CG176" s="313"/>
      <c r="CH176" s="313"/>
      <c r="CI176" s="315"/>
      <c r="CJ176" s="176">
        <f t="shared" si="175"/>
        <v>0</v>
      </c>
      <c r="CK176" s="226" t="str">
        <f t="shared" si="192"/>
        <v>Forest Protection</v>
      </c>
      <c r="CL176" s="313"/>
      <c r="CM176" s="315"/>
      <c r="CN176" s="313"/>
      <c r="CO176" s="313"/>
      <c r="CP176" s="315"/>
      <c r="CQ176" s="226" t="str">
        <f t="shared" si="193"/>
        <v>Forest Protection</v>
      </c>
      <c r="CR176" s="313"/>
      <c r="CS176" s="315"/>
      <c r="CT176" s="313"/>
      <c r="CU176" s="313"/>
      <c r="CV176" s="315"/>
      <c r="CW176" s="226" t="str">
        <f t="shared" si="194"/>
        <v>Forest Protection</v>
      </c>
      <c r="CX176" s="313"/>
      <c r="CY176" s="315"/>
      <c r="CZ176" s="313"/>
      <c r="DA176" s="313"/>
      <c r="DB176" s="315"/>
      <c r="DC176" s="226" t="str">
        <f t="shared" si="195"/>
        <v>Forest Protection</v>
      </c>
      <c r="DD176" s="313"/>
      <c r="DE176" s="315"/>
      <c r="DF176" s="313"/>
      <c r="DG176" s="313"/>
      <c r="DH176" s="315"/>
      <c r="DI176" s="226" t="str">
        <f t="shared" si="196"/>
        <v>Forest Protection</v>
      </c>
      <c r="DJ176" s="313"/>
      <c r="DK176" s="315"/>
      <c r="DL176" s="313"/>
      <c r="DM176" s="313"/>
      <c r="DN176" s="315"/>
      <c r="DO176" s="226" t="str">
        <f t="shared" si="197"/>
        <v>Forest Protection</v>
      </c>
      <c r="DP176" s="313"/>
      <c r="DQ176" s="315"/>
      <c r="DR176" s="313"/>
      <c r="DS176" s="313"/>
      <c r="DT176" s="315"/>
      <c r="DU176" s="226" t="str">
        <f t="shared" si="198"/>
        <v>Forest Protection</v>
      </c>
      <c r="DV176" s="313"/>
      <c r="DW176" s="315"/>
      <c r="DX176" s="313"/>
      <c r="DY176" s="313"/>
      <c r="DZ176" s="315"/>
      <c r="EA176" s="176">
        <f t="shared" si="176"/>
        <v>0</v>
      </c>
      <c r="EB176" s="226" t="str">
        <f t="shared" si="199"/>
        <v>Forest Protection</v>
      </c>
      <c r="EC176" s="313"/>
      <c r="ED176" s="315"/>
      <c r="EE176" s="313"/>
      <c r="EF176" s="313"/>
      <c r="EG176" s="315"/>
      <c r="EH176" s="226" t="str">
        <f t="shared" si="200"/>
        <v>Forest Protection</v>
      </c>
      <c r="EI176" s="313"/>
      <c r="EJ176" s="315"/>
      <c r="EK176" s="313"/>
      <c r="EL176" s="313"/>
      <c r="EM176" s="315"/>
      <c r="EN176" s="226" t="str">
        <f t="shared" si="201"/>
        <v>Forest Protection</v>
      </c>
      <c r="EO176" s="313"/>
      <c r="EP176" s="315"/>
      <c r="EQ176" s="313"/>
      <c r="ER176" s="313"/>
      <c r="ES176" s="315"/>
      <c r="ET176" s="226" t="str">
        <f t="shared" si="202"/>
        <v>Forest Protection</v>
      </c>
      <c r="EU176" s="313"/>
      <c r="EV176" s="315"/>
      <c r="EW176" s="313"/>
      <c r="EX176" s="313"/>
      <c r="EY176" s="315"/>
      <c r="EZ176" s="226" t="str">
        <f t="shared" si="203"/>
        <v>Forest Protection</v>
      </c>
      <c r="FA176" s="313"/>
      <c r="FB176" s="315"/>
      <c r="FC176" s="313"/>
      <c r="FD176" s="313"/>
      <c r="FE176" s="315"/>
      <c r="FF176" s="226" t="str">
        <f t="shared" si="204"/>
        <v>Forest Protection</v>
      </c>
      <c r="FG176" s="313"/>
      <c r="FH176" s="315"/>
      <c r="FI176" s="313"/>
      <c r="FJ176" s="313"/>
      <c r="FK176" s="315"/>
      <c r="FL176" s="226" t="str">
        <f t="shared" si="205"/>
        <v>Forest Protection</v>
      </c>
      <c r="FM176" s="313"/>
      <c r="FN176" s="315"/>
      <c r="FO176" s="313"/>
      <c r="FP176" s="313"/>
      <c r="FQ176" s="315"/>
      <c r="FR176" s="176">
        <f t="shared" si="177"/>
        <v>0</v>
      </c>
      <c r="FS176" s="32"/>
      <c r="FT176" s="34"/>
      <c r="FU176" s="34"/>
      <c r="FV176" s="35"/>
      <c r="FW176" s="36"/>
    </row>
    <row r="177" spans="1:179" ht="12.6" customHeight="1">
      <c r="A177" s="809"/>
      <c r="B177" s="195" t="s">
        <v>548</v>
      </c>
      <c r="C177" s="226" t="str">
        <f t="shared" si="174"/>
        <v>Sustainable Forest Management</v>
      </c>
      <c r="D177" s="313"/>
      <c r="E177" s="54"/>
      <c r="F177" s="313"/>
      <c r="G177" s="55"/>
      <c r="H177" s="56"/>
      <c r="I177" s="226" t="str">
        <f t="shared" si="179"/>
        <v>Sustainable Forest Management</v>
      </c>
      <c r="J177" s="313"/>
      <c r="K177" s="54"/>
      <c r="L177" s="313"/>
      <c r="M177" s="55"/>
      <c r="N177" s="56"/>
      <c r="O177" s="226" t="str">
        <f t="shared" si="180"/>
        <v>Sustainable Forest Management</v>
      </c>
      <c r="P177" s="313"/>
      <c r="Q177" s="54"/>
      <c r="R177" s="313"/>
      <c r="S177" s="55"/>
      <c r="T177" s="56"/>
      <c r="U177" s="226" t="str">
        <f t="shared" si="181"/>
        <v>Sustainable Forest Management</v>
      </c>
      <c r="V177" s="313"/>
      <c r="W177" s="315"/>
      <c r="X177" s="313"/>
      <c r="Y177" s="313"/>
      <c r="Z177" s="315"/>
      <c r="AA177" s="226" t="str">
        <f t="shared" si="182"/>
        <v>Sustainable Forest Management</v>
      </c>
      <c r="AB177" s="313"/>
      <c r="AC177" s="315"/>
      <c r="AD177" s="313"/>
      <c r="AE177" s="313"/>
      <c r="AF177" s="315"/>
      <c r="AG177" s="226" t="str">
        <f t="shared" si="183"/>
        <v>Sustainable Forest Management</v>
      </c>
      <c r="AH177" s="313"/>
      <c r="AI177" s="315"/>
      <c r="AJ177" s="313"/>
      <c r="AK177" s="313"/>
      <c r="AL177" s="315"/>
      <c r="AM177" s="226" t="str">
        <f t="shared" si="184"/>
        <v>Sustainable Forest Management</v>
      </c>
      <c r="AN177" s="313"/>
      <c r="AO177" s="315"/>
      <c r="AP177" s="313"/>
      <c r="AQ177" s="313"/>
      <c r="AR177" s="315"/>
      <c r="AS177" s="176">
        <f t="shared" si="178"/>
        <v>0</v>
      </c>
      <c r="AT177" s="226" t="str">
        <f t="shared" si="185"/>
        <v>Sustainable Forest Management</v>
      </c>
      <c r="AU177" s="313"/>
      <c r="AV177" s="315"/>
      <c r="AW177" s="313"/>
      <c r="AX177" s="313"/>
      <c r="AY177" s="315"/>
      <c r="AZ177" s="226" t="str">
        <f t="shared" si="186"/>
        <v>Sustainable Forest Management</v>
      </c>
      <c r="BA177" s="313"/>
      <c r="BB177" s="315"/>
      <c r="BC177" s="313"/>
      <c r="BD177" s="313"/>
      <c r="BE177" s="315"/>
      <c r="BF177" s="226" t="str">
        <f t="shared" si="187"/>
        <v>Sustainable Forest Management</v>
      </c>
      <c r="BG177" s="313"/>
      <c r="BH177" s="315"/>
      <c r="BI177" s="313"/>
      <c r="BJ177" s="313"/>
      <c r="BK177" s="315"/>
      <c r="BL177" s="226" t="str">
        <f t="shared" si="188"/>
        <v>Sustainable Forest Management</v>
      </c>
      <c r="BM177" s="313"/>
      <c r="BN177" s="315"/>
      <c r="BO177" s="313"/>
      <c r="BP177" s="313"/>
      <c r="BQ177" s="315"/>
      <c r="BR177" s="226" t="str">
        <f t="shared" si="189"/>
        <v>Sustainable Forest Management</v>
      </c>
      <c r="BS177" s="313"/>
      <c r="BT177" s="315"/>
      <c r="BU177" s="313"/>
      <c r="BV177" s="313"/>
      <c r="BW177" s="315"/>
      <c r="BX177" s="226" t="str">
        <f t="shared" si="190"/>
        <v>Sustainable Forest Management</v>
      </c>
      <c r="BY177" s="313"/>
      <c r="BZ177" s="315"/>
      <c r="CA177" s="313"/>
      <c r="CB177" s="313"/>
      <c r="CC177" s="315"/>
      <c r="CD177" s="226" t="str">
        <f t="shared" si="191"/>
        <v>Sustainable Forest Management</v>
      </c>
      <c r="CE177" s="313"/>
      <c r="CF177" s="315"/>
      <c r="CG177" s="313"/>
      <c r="CH177" s="313"/>
      <c r="CI177" s="315"/>
      <c r="CJ177" s="176">
        <f t="shared" si="175"/>
        <v>0</v>
      </c>
      <c r="CK177" s="226" t="str">
        <f t="shared" si="192"/>
        <v>Sustainable Forest Management</v>
      </c>
      <c r="CL177" s="313"/>
      <c r="CM177" s="315"/>
      <c r="CN177" s="313"/>
      <c r="CO177" s="313"/>
      <c r="CP177" s="315"/>
      <c r="CQ177" s="226" t="str">
        <f t="shared" si="193"/>
        <v>Sustainable Forest Management</v>
      </c>
      <c r="CR177" s="313"/>
      <c r="CS177" s="315"/>
      <c r="CT177" s="313"/>
      <c r="CU177" s="313"/>
      <c r="CV177" s="315"/>
      <c r="CW177" s="226" t="str">
        <f t="shared" si="194"/>
        <v>Sustainable Forest Management</v>
      </c>
      <c r="CX177" s="313"/>
      <c r="CY177" s="315"/>
      <c r="CZ177" s="313"/>
      <c r="DA177" s="313"/>
      <c r="DB177" s="315"/>
      <c r="DC177" s="226" t="str">
        <f t="shared" si="195"/>
        <v>Sustainable Forest Management</v>
      </c>
      <c r="DD177" s="313"/>
      <c r="DE177" s="315"/>
      <c r="DF177" s="313"/>
      <c r="DG177" s="313"/>
      <c r="DH177" s="315"/>
      <c r="DI177" s="226" t="str">
        <f t="shared" si="196"/>
        <v>Sustainable Forest Management</v>
      </c>
      <c r="DJ177" s="313"/>
      <c r="DK177" s="315"/>
      <c r="DL177" s="313"/>
      <c r="DM177" s="313"/>
      <c r="DN177" s="315"/>
      <c r="DO177" s="226" t="str">
        <f t="shared" si="197"/>
        <v>Sustainable Forest Management</v>
      </c>
      <c r="DP177" s="313"/>
      <c r="DQ177" s="315"/>
      <c r="DR177" s="313"/>
      <c r="DS177" s="313"/>
      <c r="DT177" s="315"/>
      <c r="DU177" s="226" t="str">
        <f t="shared" si="198"/>
        <v>Sustainable Forest Management</v>
      </c>
      <c r="DV177" s="313"/>
      <c r="DW177" s="315"/>
      <c r="DX177" s="313"/>
      <c r="DY177" s="313"/>
      <c r="DZ177" s="315"/>
      <c r="EA177" s="176">
        <f t="shared" si="176"/>
        <v>0</v>
      </c>
      <c r="EB177" s="226" t="str">
        <f t="shared" si="199"/>
        <v>Sustainable Forest Management</v>
      </c>
      <c r="EC177" s="313"/>
      <c r="ED177" s="315"/>
      <c r="EE177" s="313"/>
      <c r="EF177" s="313"/>
      <c r="EG177" s="315"/>
      <c r="EH177" s="226" t="str">
        <f t="shared" si="200"/>
        <v>Sustainable Forest Management</v>
      </c>
      <c r="EI177" s="313"/>
      <c r="EJ177" s="315"/>
      <c r="EK177" s="313"/>
      <c r="EL177" s="313"/>
      <c r="EM177" s="315"/>
      <c r="EN177" s="226" t="str">
        <f t="shared" si="201"/>
        <v>Sustainable Forest Management</v>
      </c>
      <c r="EO177" s="313"/>
      <c r="EP177" s="315"/>
      <c r="EQ177" s="313"/>
      <c r="ER177" s="313"/>
      <c r="ES177" s="315"/>
      <c r="ET177" s="226" t="str">
        <f t="shared" si="202"/>
        <v>Sustainable Forest Management</v>
      </c>
      <c r="EU177" s="313"/>
      <c r="EV177" s="315"/>
      <c r="EW177" s="313"/>
      <c r="EX177" s="313"/>
      <c r="EY177" s="315"/>
      <c r="EZ177" s="226" t="str">
        <f t="shared" si="203"/>
        <v>Sustainable Forest Management</v>
      </c>
      <c r="FA177" s="313"/>
      <c r="FB177" s="315"/>
      <c r="FC177" s="313"/>
      <c r="FD177" s="313"/>
      <c r="FE177" s="315"/>
      <c r="FF177" s="226" t="str">
        <f t="shared" si="204"/>
        <v>Sustainable Forest Management</v>
      </c>
      <c r="FG177" s="313"/>
      <c r="FH177" s="315"/>
      <c r="FI177" s="313"/>
      <c r="FJ177" s="313"/>
      <c r="FK177" s="315"/>
      <c r="FL177" s="226" t="str">
        <f t="shared" si="205"/>
        <v>Sustainable Forest Management</v>
      </c>
      <c r="FM177" s="313"/>
      <c r="FN177" s="315"/>
      <c r="FO177" s="313"/>
      <c r="FP177" s="313"/>
      <c r="FQ177" s="315"/>
      <c r="FR177" s="176">
        <f t="shared" si="177"/>
        <v>0</v>
      </c>
      <c r="FS177" s="34"/>
      <c r="FT177" s="34"/>
      <c r="FU177" s="34"/>
      <c r="FV177" s="33"/>
      <c r="FW177" s="37"/>
    </row>
    <row r="178" spans="1:179" ht="12.6" customHeight="1">
      <c r="A178" s="324"/>
      <c r="B178" s="195" t="s">
        <v>544</v>
      </c>
      <c r="C178" s="226" t="str">
        <f t="shared" si="174"/>
        <v>Peatland Restoration</v>
      </c>
      <c r="D178" s="313"/>
      <c r="E178" s="54"/>
      <c r="F178" s="313"/>
      <c r="G178" s="55"/>
      <c r="H178" s="56"/>
      <c r="I178" s="226" t="str">
        <f t="shared" si="179"/>
        <v>Peatland Restoration</v>
      </c>
      <c r="J178" s="313"/>
      <c r="K178" s="54"/>
      <c r="L178" s="313"/>
      <c r="M178" s="55"/>
      <c r="N178" s="56"/>
      <c r="O178" s="226" t="str">
        <f t="shared" si="180"/>
        <v>Peatland Restoration</v>
      </c>
      <c r="P178" s="313"/>
      <c r="Q178" s="54"/>
      <c r="R178" s="313"/>
      <c r="S178" s="55"/>
      <c r="T178" s="56"/>
      <c r="U178" s="226" t="str">
        <f t="shared" si="181"/>
        <v>Peatland Restoration</v>
      </c>
      <c r="V178" s="313">
        <f>'Discrete Solution'!V178</f>
        <v>0</v>
      </c>
      <c r="W178" s="315">
        <f>'Discrete Solution'!W178</f>
        <v>0</v>
      </c>
      <c r="X178" s="313">
        <f>'Discrete Solution'!X178</f>
        <v>4.8543131188932075E-2</v>
      </c>
      <c r="Y178" s="313">
        <f>'Discrete Solution'!Y178</f>
        <v>4.8543131188932075E-2</v>
      </c>
      <c r="Z178" s="315">
        <f>'Discrete Solution'!Z178</f>
        <v>2.0651581973016779</v>
      </c>
      <c r="AA178" s="226" t="str">
        <f t="shared" si="182"/>
        <v>Peatland Restoration</v>
      </c>
      <c r="AB178" s="313">
        <f>'Discrete Solution'!AB178</f>
        <v>0</v>
      </c>
      <c r="AC178" s="315">
        <f>'Discrete Solution'!AC178</f>
        <v>0</v>
      </c>
      <c r="AD178" s="313">
        <f>'Discrete Solution'!AD178</f>
        <v>4.8543131188932075E-2</v>
      </c>
      <c r="AE178" s="313">
        <f>'Discrete Solution'!AE178</f>
        <v>4.8543131188932075E-2</v>
      </c>
      <c r="AF178" s="315">
        <f>'Discrete Solution'!AF178</f>
        <v>5.5761924403437293</v>
      </c>
      <c r="AG178" s="226" t="str">
        <f t="shared" si="183"/>
        <v>Peatland Restoration</v>
      </c>
      <c r="AH178" s="313">
        <f>'Discrete Solution'!AH178</f>
        <v>0</v>
      </c>
      <c r="AI178" s="315">
        <f>'Discrete Solution'!AI178</f>
        <v>0</v>
      </c>
      <c r="AJ178" s="313">
        <f>'Discrete Solution'!AJ178</f>
        <v>4.8543131188932075E-2</v>
      </c>
      <c r="AK178" s="313">
        <f>'Discrete Solution'!AK178</f>
        <v>4.8543131188932075E-2</v>
      </c>
      <c r="AL178" s="315">
        <f>'Discrete Solution'!AL178</f>
        <v>4.1423894596750914</v>
      </c>
      <c r="AM178" s="226" t="str">
        <f t="shared" si="184"/>
        <v>Peatland Restoration</v>
      </c>
      <c r="AN178" s="313">
        <f>'Discrete Solution'!AN178</f>
        <v>0</v>
      </c>
      <c r="AO178" s="315">
        <f>'Discrete Solution'!AO178</f>
        <v>0</v>
      </c>
      <c r="AP178" s="313">
        <f>'Discrete Solution'!AP178</f>
        <v>4.8543131188932075E-2</v>
      </c>
      <c r="AQ178" s="313">
        <f>'Discrete Solution'!AQ178</f>
        <v>4.8543131188932075E-2</v>
      </c>
      <c r="AR178" s="315">
        <f>'Discrete Solution'!AR178</f>
        <v>1.7385073413652026</v>
      </c>
      <c r="AS178" s="176">
        <f t="shared" si="178"/>
        <v>13.522247438685703</v>
      </c>
      <c r="AT178" s="226" t="str">
        <f t="shared" si="185"/>
        <v>Peatland Restoration</v>
      </c>
      <c r="AU178" s="313"/>
      <c r="AV178" s="315"/>
      <c r="AW178" s="313"/>
      <c r="AX178" s="313"/>
      <c r="AY178" s="315"/>
      <c r="AZ178" s="226" t="str">
        <f t="shared" si="186"/>
        <v>Peatland Restoration</v>
      </c>
      <c r="BA178" s="313"/>
      <c r="BB178" s="315"/>
      <c r="BC178" s="313"/>
      <c r="BD178" s="313"/>
      <c r="BE178" s="315"/>
      <c r="BF178" s="226" t="str">
        <f t="shared" si="187"/>
        <v>Peatland Restoration</v>
      </c>
      <c r="BG178" s="313"/>
      <c r="BH178" s="315"/>
      <c r="BI178" s="313"/>
      <c r="BJ178" s="313"/>
      <c r="BK178" s="315"/>
      <c r="BL178" s="226" t="str">
        <f t="shared" si="188"/>
        <v>Peatland Restoration</v>
      </c>
      <c r="BM178" s="313"/>
      <c r="BN178" s="315"/>
      <c r="BO178" s="313"/>
      <c r="BP178" s="313"/>
      <c r="BQ178" s="315"/>
      <c r="BR178" s="226" t="str">
        <f t="shared" si="189"/>
        <v>Peatland Restoration</v>
      </c>
      <c r="BS178" s="313"/>
      <c r="BT178" s="315"/>
      <c r="BU178" s="313"/>
      <c r="BV178" s="313"/>
      <c r="BW178" s="315"/>
      <c r="BX178" s="226" t="str">
        <f t="shared" si="190"/>
        <v>Peatland Restoration</v>
      </c>
      <c r="BY178" s="313"/>
      <c r="BZ178" s="315"/>
      <c r="CA178" s="313"/>
      <c r="CB178" s="313"/>
      <c r="CC178" s="315"/>
      <c r="CD178" s="226" t="str">
        <f t="shared" si="191"/>
        <v>Peatland Restoration</v>
      </c>
      <c r="CE178" s="313"/>
      <c r="CF178" s="315"/>
      <c r="CG178" s="313"/>
      <c r="CH178" s="313"/>
      <c r="CI178" s="315"/>
      <c r="CJ178" s="176">
        <f t="shared" si="175"/>
        <v>0</v>
      </c>
      <c r="CK178" s="226" t="str">
        <f t="shared" si="192"/>
        <v>Peatland Restoration</v>
      </c>
      <c r="CL178" s="313"/>
      <c r="CM178" s="315"/>
      <c r="CN178" s="313"/>
      <c r="CO178" s="313"/>
      <c r="CP178" s="315"/>
      <c r="CQ178" s="226" t="str">
        <f t="shared" si="193"/>
        <v>Peatland Restoration</v>
      </c>
      <c r="CR178" s="313"/>
      <c r="CS178" s="315"/>
      <c r="CT178" s="313"/>
      <c r="CU178" s="313"/>
      <c r="CV178" s="315"/>
      <c r="CW178" s="226" t="str">
        <f t="shared" si="194"/>
        <v>Peatland Restoration</v>
      </c>
      <c r="CX178" s="313"/>
      <c r="CY178" s="315"/>
      <c r="CZ178" s="313"/>
      <c r="DA178" s="313"/>
      <c r="DB178" s="315"/>
      <c r="DC178" s="226" t="str">
        <f t="shared" si="195"/>
        <v>Peatland Restoration</v>
      </c>
      <c r="DD178" s="313"/>
      <c r="DE178" s="315"/>
      <c r="DF178" s="313"/>
      <c r="DG178" s="313"/>
      <c r="DH178" s="315"/>
      <c r="DI178" s="226" t="str">
        <f t="shared" si="196"/>
        <v>Peatland Restoration</v>
      </c>
      <c r="DJ178" s="313"/>
      <c r="DK178" s="315"/>
      <c r="DL178" s="313"/>
      <c r="DM178" s="313"/>
      <c r="DN178" s="315"/>
      <c r="DO178" s="226" t="str">
        <f t="shared" si="197"/>
        <v>Peatland Restoration</v>
      </c>
      <c r="DP178" s="313"/>
      <c r="DQ178" s="315"/>
      <c r="DR178" s="313"/>
      <c r="DS178" s="313"/>
      <c r="DT178" s="315"/>
      <c r="DU178" s="226" t="str">
        <f t="shared" si="198"/>
        <v>Peatland Restoration</v>
      </c>
      <c r="DV178" s="313"/>
      <c r="DW178" s="315"/>
      <c r="DX178" s="313"/>
      <c r="DY178" s="313"/>
      <c r="DZ178" s="315"/>
      <c r="EA178" s="176">
        <f t="shared" si="176"/>
        <v>0</v>
      </c>
      <c r="EB178" s="226" t="str">
        <f t="shared" si="199"/>
        <v>Peatland Restoration</v>
      </c>
      <c r="EC178" s="313"/>
      <c r="ED178" s="315"/>
      <c r="EE178" s="313"/>
      <c r="EF178" s="313"/>
      <c r="EG178" s="315"/>
      <c r="EH178" s="226" t="str">
        <f t="shared" si="200"/>
        <v>Peatland Restoration</v>
      </c>
      <c r="EI178" s="313"/>
      <c r="EJ178" s="315"/>
      <c r="EK178" s="313"/>
      <c r="EL178" s="313"/>
      <c r="EM178" s="315"/>
      <c r="EN178" s="226" t="str">
        <f t="shared" si="201"/>
        <v>Peatland Restoration</v>
      </c>
      <c r="EO178" s="313"/>
      <c r="EP178" s="315"/>
      <c r="EQ178" s="313"/>
      <c r="ER178" s="313"/>
      <c r="ES178" s="315"/>
      <c r="ET178" s="226" t="str">
        <f t="shared" si="202"/>
        <v>Peatland Restoration</v>
      </c>
      <c r="EU178" s="313"/>
      <c r="EV178" s="315"/>
      <c r="EW178" s="313"/>
      <c r="EX178" s="313"/>
      <c r="EY178" s="315"/>
      <c r="EZ178" s="226" t="str">
        <f t="shared" si="203"/>
        <v>Peatland Restoration</v>
      </c>
      <c r="FA178" s="313"/>
      <c r="FB178" s="315"/>
      <c r="FC178" s="313"/>
      <c r="FD178" s="313"/>
      <c r="FE178" s="315"/>
      <c r="FF178" s="226" t="str">
        <f t="shared" si="204"/>
        <v>Peatland Restoration</v>
      </c>
      <c r="FG178" s="313"/>
      <c r="FH178" s="315"/>
      <c r="FI178" s="313"/>
      <c r="FJ178" s="313"/>
      <c r="FK178" s="315"/>
      <c r="FL178" s="226" t="str">
        <f t="shared" si="205"/>
        <v>Peatland Restoration</v>
      </c>
      <c r="FM178" s="313"/>
      <c r="FN178" s="315"/>
      <c r="FO178" s="313"/>
      <c r="FP178" s="313"/>
      <c r="FQ178" s="315"/>
      <c r="FR178" s="176">
        <f t="shared" si="177"/>
        <v>0</v>
      </c>
      <c r="FS178" s="34"/>
      <c r="FT178" s="34"/>
      <c r="FU178" s="34"/>
      <c r="FV178" s="33"/>
      <c r="FW178" s="37"/>
    </row>
    <row r="179" spans="1:179" ht="12.6" customHeight="1">
      <c r="A179" s="324"/>
      <c r="B179" s="195" t="s">
        <v>551</v>
      </c>
      <c r="C179" s="226" t="str">
        <f t="shared" si="174"/>
        <v>Mangrove Restoration</v>
      </c>
      <c r="D179" s="313"/>
      <c r="E179" s="54"/>
      <c r="F179" s="313"/>
      <c r="G179" s="55"/>
      <c r="H179" s="56"/>
      <c r="I179" s="226" t="str">
        <f t="shared" si="179"/>
        <v>Mangrove Restoration</v>
      </c>
      <c r="J179" s="313"/>
      <c r="K179" s="54"/>
      <c r="L179" s="313"/>
      <c r="M179" s="55"/>
      <c r="N179" s="56"/>
      <c r="O179" s="226" t="str">
        <f t="shared" si="180"/>
        <v>Mangrove Restoration</v>
      </c>
      <c r="P179" s="313"/>
      <c r="Q179" s="54"/>
      <c r="R179" s="313"/>
      <c r="S179" s="55"/>
      <c r="T179" s="56"/>
      <c r="U179" s="226" t="str">
        <f t="shared" si="181"/>
        <v>Mangrove Restoration</v>
      </c>
      <c r="V179" s="313">
        <f>'Discrete Solution'!V179</f>
        <v>0</v>
      </c>
      <c r="W179" s="315">
        <f>'Discrete Solution'!W179</f>
        <v>0</v>
      </c>
      <c r="X179" s="313">
        <f>'Discrete Solution'!X179</f>
        <v>4.1966150493297303E-4</v>
      </c>
      <c r="Y179" s="313">
        <f>'Discrete Solution'!Y179</f>
        <v>4.1966150493297303E-4</v>
      </c>
      <c r="Z179" s="315">
        <f>'Discrete Solution'!Z179</f>
        <v>1.785355364966423E-2</v>
      </c>
      <c r="AA179" s="226" t="str">
        <f t="shared" si="182"/>
        <v>Mangrove Restoration</v>
      </c>
      <c r="AB179" s="313">
        <f>'Discrete Solution'!AB179</f>
        <v>0</v>
      </c>
      <c r="AC179" s="315">
        <f>'Discrete Solution'!AC179</f>
        <v>0</v>
      </c>
      <c r="AD179" s="313">
        <f>'Discrete Solution'!AD179</f>
        <v>4.1966150493297303E-4</v>
      </c>
      <c r="AE179" s="313">
        <f>'Discrete Solution'!AE179</f>
        <v>4.1966150493297303E-4</v>
      </c>
      <c r="AF179" s="315">
        <f>'Discrete Solution'!AF179</f>
        <v>4.8206888472082474E-2</v>
      </c>
      <c r="AG179" s="226" t="str">
        <f t="shared" si="183"/>
        <v>Mangrove Restoration</v>
      </c>
      <c r="AH179" s="313">
        <f>'Discrete Solution'!AH179</f>
        <v>0</v>
      </c>
      <c r="AI179" s="315">
        <f>'Discrete Solution'!AI179</f>
        <v>0</v>
      </c>
      <c r="AJ179" s="313">
        <f>'Discrete Solution'!AJ179</f>
        <v>4.1966150493297303E-4</v>
      </c>
      <c r="AK179" s="313">
        <f>'Discrete Solution'!AK179</f>
        <v>4.1966150493297303E-4</v>
      </c>
      <c r="AL179" s="315">
        <f>'Discrete Solution'!AL179</f>
        <v>3.5811480472897318E-2</v>
      </c>
      <c r="AM179" s="226" t="str">
        <f t="shared" si="184"/>
        <v>Mangrove Restoration</v>
      </c>
      <c r="AN179" s="313">
        <f>'Discrete Solution'!AN179</f>
        <v>0</v>
      </c>
      <c r="AO179" s="315">
        <f>'Discrete Solution'!AO179</f>
        <v>0</v>
      </c>
      <c r="AP179" s="313">
        <f>'Discrete Solution'!AP179</f>
        <v>4.1966150493297303E-4</v>
      </c>
      <c r="AQ179" s="313">
        <f>'Discrete Solution'!AQ179</f>
        <v>4.1966150493297303E-4</v>
      </c>
      <c r="AR179" s="315">
        <f>'Discrete Solution'!AR179</f>
        <v>1.5029615711742333E-2</v>
      </c>
      <c r="AS179" s="176">
        <f t="shared" si="178"/>
        <v>0.11690153830638636</v>
      </c>
      <c r="AT179" s="226" t="str">
        <f t="shared" si="185"/>
        <v>Mangrove Restoration</v>
      </c>
      <c r="AU179" s="313"/>
      <c r="AV179" s="315"/>
      <c r="AW179" s="313"/>
      <c r="AX179" s="313"/>
      <c r="AY179" s="315"/>
      <c r="AZ179" s="226" t="str">
        <f t="shared" si="186"/>
        <v>Mangrove Restoration</v>
      </c>
      <c r="BA179" s="313"/>
      <c r="BB179" s="315"/>
      <c r="BC179" s="313"/>
      <c r="BD179" s="313"/>
      <c r="BE179" s="315"/>
      <c r="BF179" s="226" t="str">
        <f t="shared" si="187"/>
        <v>Mangrove Restoration</v>
      </c>
      <c r="BG179" s="313"/>
      <c r="BH179" s="315"/>
      <c r="BI179" s="313"/>
      <c r="BJ179" s="313"/>
      <c r="BK179" s="315"/>
      <c r="BL179" s="226" t="str">
        <f t="shared" si="188"/>
        <v>Mangrove Restoration</v>
      </c>
      <c r="BM179" s="313"/>
      <c r="BN179" s="315"/>
      <c r="BO179" s="313"/>
      <c r="BP179" s="313"/>
      <c r="BQ179" s="315"/>
      <c r="BR179" s="226" t="str">
        <f t="shared" si="189"/>
        <v>Mangrove Restoration</v>
      </c>
      <c r="BS179" s="313"/>
      <c r="BT179" s="315"/>
      <c r="BU179" s="313"/>
      <c r="BV179" s="313"/>
      <c r="BW179" s="315"/>
      <c r="BX179" s="226" t="str">
        <f t="shared" si="190"/>
        <v>Mangrove Restoration</v>
      </c>
      <c r="BY179" s="313"/>
      <c r="BZ179" s="315"/>
      <c r="CA179" s="313"/>
      <c r="CB179" s="313"/>
      <c r="CC179" s="315"/>
      <c r="CD179" s="226" t="str">
        <f t="shared" si="191"/>
        <v>Mangrove Restoration</v>
      </c>
      <c r="CE179" s="313"/>
      <c r="CF179" s="315"/>
      <c r="CG179" s="313"/>
      <c r="CH179" s="313"/>
      <c r="CI179" s="315"/>
      <c r="CJ179" s="176">
        <f t="shared" si="175"/>
        <v>0</v>
      </c>
      <c r="CK179" s="226" t="str">
        <f t="shared" si="192"/>
        <v>Mangrove Restoration</v>
      </c>
      <c r="CL179" s="313"/>
      <c r="CM179" s="315"/>
      <c r="CN179" s="313"/>
      <c r="CO179" s="313"/>
      <c r="CP179" s="315"/>
      <c r="CQ179" s="226" t="str">
        <f t="shared" si="193"/>
        <v>Mangrove Restoration</v>
      </c>
      <c r="CR179" s="313"/>
      <c r="CS179" s="315"/>
      <c r="CT179" s="313"/>
      <c r="CU179" s="313"/>
      <c r="CV179" s="315"/>
      <c r="CW179" s="226" t="str">
        <f t="shared" si="194"/>
        <v>Mangrove Restoration</v>
      </c>
      <c r="CX179" s="313"/>
      <c r="CY179" s="315"/>
      <c r="CZ179" s="313"/>
      <c r="DA179" s="313"/>
      <c r="DB179" s="315"/>
      <c r="DC179" s="226" t="str">
        <f t="shared" si="195"/>
        <v>Mangrove Restoration</v>
      </c>
      <c r="DD179" s="313"/>
      <c r="DE179" s="315"/>
      <c r="DF179" s="313"/>
      <c r="DG179" s="313"/>
      <c r="DH179" s="315"/>
      <c r="DI179" s="226" t="str">
        <f t="shared" si="196"/>
        <v>Mangrove Restoration</v>
      </c>
      <c r="DJ179" s="313"/>
      <c r="DK179" s="315"/>
      <c r="DL179" s="313"/>
      <c r="DM179" s="313"/>
      <c r="DN179" s="315"/>
      <c r="DO179" s="226" t="str">
        <f t="shared" si="197"/>
        <v>Mangrove Restoration</v>
      </c>
      <c r="DP179" s="313"/>
      <c r="DQ179" s="315"/>
      <c r="DR179" s="313"/>
      <c r="DS179" s="313"/>
      <c r="DT179" s="315"/>
      <c r="DU179" s="226" t="str">
        <f t="shared" si="198"/>
        <v>Mangrove Restoration</v>
      </c>
      <c r="DV179" s="313"/>
      <c r="DW179" s="315"/>
      <c r="DX179" s="313"/>
      <c r="DY179" s="313"/>
      <c r="DZ179" s="315"/>
      <c r="EA179" s="176">
        <f t="shared" si="176"/>
        <v>0</v>
      </c>
      <c r="EB179" s="226" t="str">
        <f t="shared" si="199"/>
        <v>Mangrove Restoration</v>
      </c>
      <c r="EC179" s="313"/>
      <c r="ED179" s="315"/>
      <c r="EE179" s="313"/>
      <c r="EF179" s="313"/>
      <c r="EG179" s="315"/>
      <c r="EH179" s="226" t="str">
        <f t="shared" si="200"/>
        <v>Mangrove Restoration</v>
      </c>
      <c r="EI179" s="313"/>
      <c r="EJ179" s="315"/>
      <c r="EK179" s="313"/>
      <c r="EL179" s="313"/>
      <c r="EM179" s="315"/>
      <c r="EN179" s="226" t="str">
        <f t="shared" si="201"/>
        <v>Mangrove Restoration</v>
      </c>
      <c r="EO179" s="313"/>
      <c r="EP179" s="315"/>
      <c r="EQ179" s="313"/>
      <c r="ER179" s="313"/>
      <c r="ES179" s="315"/>
      <c r="ET179" s="226" t="str">
        <f t="shared" si="202"/>
        <v>Mangrove Restoration</v>
      </c>
      <c r="EU179" s="313"/>
      <c r="EV179" s="315"/>
      <c r="EW179" s="313"/>
      <c r="EX179" s="313"/>
      <c r="EY179" s="315"/>
      <c r="EZ179" s="226" t="str">
        <f t="shared" si="203"/>
        <v>Mangrove Restoration</v>
      </c>
      <c r="FA179" s="313"/>
      <c r="FB179" s="315"/>
      <c r="FC179" s="313"/>
      <c r="FD179" s="313"/>
      <c r="FE179" s="315"/>
      <c r="FF179" s="226" t="str">
        <f t="shared" si="204"/>
        <v>Mangrove Restoration</v>
      </c>
      <c r="FG179" s="313"/>
      <c r="FH179" s="315"/>
      <c r="FI179" s="313"/>
      <c r="FJ179" s="313"/>
      <c r="FK179" s="315"/>
      <c r="FL179" s="226" t="str">
        <f t="shared" si="205"/>
        <v>Mangrove Restoration</v>
      </c>
      <c r="FM179" s="313"/>
      <c r="FN179" s="315"/>
      <c r="FO179" s="313"/>
      <c r="FP179" s="313"/>
      <c r="FQ179" s="315"/>
      <c r="FR179" s="176">
        <f t="shared" si="177"/>
        <v>0</v>
      </c>
      <c r="FS179" s="34"/>
      <c r="FT179" s="34"/>
      <c r="FU179" s="34"/>
      <c r="FV179" s="33"/>
      <c r="FW179" s="37"/>
    </row>
    <row r="180" spans="1:179" ht="12.6" customHeight="1">
      <c r="A180" s="324"/>
      <c r="B180" s="195" t="s">
        <v>91</v>
      </c>
      <c r="C180" s="226" t="str">
        <f t="shared" si="174"/>
        <v>Tropical Forest Restoration</v>
      </c>
      <c r="D180" s="313"/>
      <c r="E180" s="54"/>
      <c r="F180" s="313"/>
      <c r="G180" s="55"/>
      <c r="H180" s="56"/>
      <c r="I180" s="226" t="str">
        <f t="shared" si="179"/>
        <v>Tropical Forest Restoration</v>
      </c>
      <c r="J180" s="313"/>
      <c r="K180" s="54"/>
      <c r="L180" s="313"/>
      <c r="M180" s="55"/>
      <c r="N180" s="56"/>
      <c r="O180" s="226" t="str">
        <f t="shared" si="180"/>
        <v>Tropical Forest Restoration</v>
      </c>
      <c r="P180" s="313"/>
      <c r="Q180" s="54"/>
      <c r="R180" s="313"/>
      <c r="S180" s="55"/>
      <c r="T180" s="56"/>
      <c r="U180" s="226" t="str">
        <f t="shared" si="181"/>
        <v>Tropical Forest Restoration</v>
      </c>
      <c r="V180" s="313"/>
      <c r="W180" s="315"/>
      <c r="X180" s="313"/>
      <c r="Y180" s="313"/>
      <c r="Z180" s="315"/>
      <c r="AA180" s="226" t="str">
        <f t="shared" si="182"/>
        <v>Tropical Forest Restoration</v>
      </c>
      <c r="AB180" s="313"/>
      <c r="AC180" s="315"/>
      <c r="AD180" s="313"/>
      <c r="AE180" s="313"/>
      <c r="AF180" s="315"/>
      <c r="AG180" s="226" t="str">
        <f t="shared" si="183"/>
        <v>Tropical Forest Restoration</v>
      </c>
      <c r="AH180" s="313"/>
      <c r="AI180" s="315"/>
      <c r="AJ180" s="313"/>
      <c r="AK180" s="313"/>
      <c r="AL180" s="315"/>
      <c r="AM180" s="226" t="str">
        <f t="shared" si="184"/>
        <v>Tropical Forest Restoration</v>
      </c>
      <c r="AN180" s="313"/>
      <c r="AO180" s="315"/>
      <c r="AP180" s="313"/>
      <c r="AQ180" s="313"/>
      <c r="AR180" s="315"/>
      <c r="AS180" s="176">
        <f t="shared" si="178"/>
        <v>0</v>
      </c>
      <c r="AT180" s="226" t="str">
        <f t="shared" si="185"/>
        <v>Tropical Forest Restoration</v>
      </c>
      <c r="AU180" s="313"/>
      <c r="AV180" s="315"/>
      <c r="AW180" s="313"/>
      <c r="AX180" s="313"/>
      <c r="AY180" s="315"/>
      <c r="AZ180" s="226" t="str">
        <f t="shared" si="186"/>
        <v>Tropical Forest Restoration</v>
      </c>
      <c r="BA180" s="313"/>
      <c r="BB180" s="315"/>
      <c r="BC180" s="313"/>
      <c r="BD180" s="313"/>
      <c r="BE180" s="315"/>
      <c r="BF180" s="226" t="str">
        <f t="shared" si="187"/>
        <v>Tropical Forest Restoration</v>
      </c>
      <c r="BG180" s="313"/>
      <c r="BH180" s="315"/>
      <c r="BI180" s="313"/>
      <c r="BJ180" s="313"/>
      <c r="BK180" s="315"/>
      <c r="BL180" s="226" t="str">
        <f t="shared" si="188"/>
        <v>Tropical Forest Restoration</v>
      </c>
      <c r="BM180" s="313"/>
      <c r="BN180" s="315"/>
      <c r="BO180" s="313"/>
      <c r="BP180" s="313"/>
      <c r="BQ180" s="315"/>
      <c r="BR180" s="226" t="str">
        <f t="shared" si="189"/>
        <v>Tropical Forest Restoration</v>
      </c>
      <c r="BS180" s="313"/>
      <c r="BT180" s="315"/>
      <c r="BU180" s="313"/>
      <c r="BV180" s="313"/>
      <c r="BW180" s="315"/>
      <c r="BX180" s="226" t="str">
        <f t="shared" si="190"/>
        <v>Tropical Forest Restoration</v>
      </c>
      <c r="BY180" s="313"/>
      <c r="BZ180" s="315"/>
      <c r="CA180" s="313"/>
      <c r="CB180" s="313"/>
      <c r="CC180" s="315"/>
      <c r="CD180" s="226" t="str">
        <f t="shared" si="191"/>
        <v>Tropical Forest Restoration</v>
      </c>
      <c r="CE180" s="313"/>
      <c r="CF180" s="315"/>
      <c r="CG180" s="313"/>
      <c r="CH180" s="313"/>
      <c r="CI180" s="315"/>
      <c r="CJ180" s="176">
        <f t="shared" si="175"/>
        <v>0</v>
      </c>
      <c r="CK180" s="226" t="str">
        <f t="shared" si="192"/>
        <v>Tropical Forest Restoration</v>
      </c>
      <c r="CL180" s="313"/>
      <c r="CM180" s="315"/>
      <c r="CN180" s="313"/>
      <c r="CO180" s="313"/>
      <c r="CP180" s="315"/>
      <c r="CQ180" s="226" t="str">
        <f t="shared" si="193"/>
        <v>Tropical Forest Restoration</v>
      </c>
      <c r="CR180" s="313"/>
      <c r="CS180" s="315"/>
      <c r="CT180" s="313"/>
      <c r="CU180" s="313"/>
      <c r="CV180" s="315"/>
      <c r="CW180" s="226" t="str">
        <f t="shared" si="194"/>
        <v>Tropical Forest Restoration</v>
      </c>
      <c r="CX180" s="313"/>
      <c r="CY180" s="315"/>
      <c r="CZ180" s="313"/>
      <c r="DA180" s="313"/>
      <c r="DB180" s="315"/>
      <c r="DC180" s="226" t="str">
        <f t="shared" si="195"/>
        <v>Tropical Forest Restoration</v>
      </c>
      <c r="DD180" s="313"/>
      <c r="DE180" s="315"/>
      <c r="DF180" s="313"/>
      <c r="DG180" s="313"/>
      <c r="DH180" s="315"/>
      <c r="DI180" s="226" t="str">
        <f t="shared" si="196"/>
        <v>Tropical Forest Restoration</v>
      </c>
      <c r="DJ180" s="313"/>
      <c r="DK180" s="315"/>
      <c r="DL180" s="313"/>
      <c r="DM180" s="313"/>
      <c r="DN180" s="315"/>
      <c r="DO180" s="226" t="str">
        <f t="shared" si="197"/>
        <v>Tropical Forest Restoration</v>
      </c>
      <c r="DP180" s="313"/>
      <c r="DQ180" s="315"/>
      <c r="DR180" s="313"/>
      <c r="DS180" s="313"/>
      <c r="DT180" s="315"/>
      <c r="DU180" s="226" t="str">
        <f t="shared" si="198"/>
        <v>Tropical Forest Restoration</v>
      </c>
      <c r="DV180" s="313"/>
      <c r="DW180" s="315"/>
      <c r="DX180" s="313"/>
      <c r="DY180" s="313"/>
      <c r="DZ180" s="315"/>
      <c r="EA180" s="176">
        <f t="shared" si="176"/>
        <v>0</v>
      </c>
      <c r="EB180" s="226" t="str">
        <f t="shared" si="199"/>
        <v>Tropical Forest Restoration</v>
      </c>
      <c r="EC180" s="313"/>
      <c r="ED180" s="315"/>
      <c r="EE180" s="313"/>
      <c r="EF180" s="313"/>
      <c r="EG180" s="315"/>
      <c r="EH180" s="226" t="str">
        <f t="shared" si="200"/>
        <v>Tropical Forest Restoration</v>
      </c>
      <c r="EI180" s="313"/>
      <c r="EJ180" s="315"/>
      <c r="EK180" s="313"/>
      <c r="EL180" s="313"/>
      <c r="EM180" s="315"/>
      <c r="EN180" s="226" t="str">
        <f t="shared" si="201"/>
        <v>Tropical Forest Restoration</v>
      </c>
      <c r="EO180" s="313"/>
      <c r="EP180" s="315"/>
      <c r="EQ180" s="313"/>
      <c r="ER180" s="313"/>
      <c r="ES180" s="315"/>
      <c r="ET180" s="226" t="str">
        <f t="shared" si="202"/>
        <v>Tropical Forest Restoration</v>
      </c>
      <c r="EU180" s="313"/>
      <c r="EV180" s="315"/>
      <c r="EW180" s="313"/>
      <c r="EX180" s="313"/>
      <c r="EY180" s="315"/>
      <c r="EZ180" s="226" t="str">
        <f t="shared" si="203"/>
        <v>Tropical Forest Restoration</v>
      </c>
      <c r="FA180" s="313"/>
      <c r="FB180" s="315"/>
      <c r="FC180" s="313"/>
      <c r="FD180" s="313"/>
      <c r="FE180" s="315"/>
      <c r="FF180" s="226" t="str">
        <f t="shared" si="204"/>
        <v>Tropical Forest Restoration</v>
      </c>
      <c r="FG180" s="313"/>
      <c r="FH180" s="315"/>
      <c r="FI180" s="313"/>
      <c r="FJ180" s="313"/>
      <c r="FK180" s="315"/>
      <c r="FL180" s="226" t="str">
        <f t="shared" si="205"/>
        <v>Tropical Forest Restoration</v>
      </c>
      <c r="FM180" s="313"/>
      <c r="FN180" s="315"/>
      <c r="FO180" s="313"/>
      <c r="FP180" s="313"/>
      <c r="FQ180" s="315"/>
      <c r="FR180" s="176">
        <f t="shared" si="177"/>
        <v>0</v>
      </c>
      <c r="FS180" s="32"/>
      <c r="FT180" s="34"/>
      <c r="FU180" s="34"/>
      <c r="FV180" s="38"/>
      <c r="FW180" s="37"/>
    </row>
    <row r="181" spans="1:179" ht="12.6" customHeight="1">
      <c r="A181" s="324"/>
      <c r="B181" s="195" t="s">
        <v>92</v>
      </c>
      <c r="C181" s="226" t="str">
        <f t="shared" si="174"/>
        <v>Temperate Forest Restoration</v>
      </c>
      <c r="D181" s="291"/>
      <c r="E181" s="54"/>
      <c r="F181" s="54"/>
      <c r="G181" s="54"/>
      <c r="H181" s="56"/>
      <c r="I181" s="226" t="str">
        <f t="shared" si="179"/>
        <v>Temperate Forest Restoration</v>
      </c>
      <c r="J181" s="291"/>
      <c r="K181" s="54"/>
      <c r="L181" s="54"/>
      <c r="M181" s="54"/>
      <c r="N181" s="56"/>
      <c r="O181" s="226" t="str">
        <f t="shared" si="180"/>
        <v>Temperate Forest Restoration</v>
      </c>
      <c r="P181" s="291"/>
      <c r="Q181" s="54"/>
      <c r="R181" s="54"/>
      <c r="S181" s="54"/>
      <c r="T181" s="56"/>
      <c r="U181" s="226" t="str">
        <f t="shared" si="181"/>
        <v>Temperate Forest Restoration</v>
      </c>
      <c r="V181" s="313"/>
      <c r="W181" s="315"/>
      <c r="X181" s="313"/>
      <c r="Y181" s="313"/>
      <c r="Z181" s="315"/>
      <c r="AA181" s="226" t="str">
        <f t="shared" si="182"/>
        <v>Temperate Forest Restoration</v>
      </c>
      <c r="AB181" s="313"/>
      <c r="AC181" s="315"/>
      <c r="AD181" s="313"/>
      <c r="AE181" s="313"/>
      <c r="AF181" s="315"/>
      <c r="AG181" s="226" t="str">
        <f t="shared" si="183"/>
        <v>Temperate Forest Restoration</v>
      </c>
      <c r="AH181" s="313"/>
      <c r="AI181" s="315"/>
      <c r="AJ181" s="313"/>
      <c r="AK181" s="313"/>
      <c r="AL181" s="315"/>
      <c r="AM181" s="226" t="str">
        <f t="shared" si="184"/>
        <v>Temperate Forest Restoration</v>
      </c>
      <c r="AN181" s="313"/>
      <c r="AO181" s="315"/>
      <c r="AP181" s="313"/>
      <c r="AQ181" s="313"/>
      <c r="AR181" s="315"/>
      <c r="AS181" s="176">
        <f t="shared" si="178"/>
        <v>0</v>
      </c>
      <c r="AT181" s="226" t="str">
        <f t="shared" si="185"/>
        <v>Temperate Forest Restoration</v>
      </c>
      <c r="AU181" s="313"/>
      <c r="AV181" s="315"/>
      <c r="AW181" s="313"/>
      <c r="AX181" s="313"/>
      <c r="AY181" s="315"/>
      <c r="AZ181" s="226" t="str">
        <f t="shared" si="186"/>
        <v>Temperate Forest Restoration</v>
      </c>
      <c r="BA181" s="313"/>
      <c r="BB181" s="315"/>
      <c r="BC181" s="313"/>
      <c r="BD181" s="313"/>
      <c r="BE181" s="315"/>
      <c r="BF181" s="226" t="str">
        <f t="shared" si="187"/>
        <v>Temperate Forest Restoration</v>
      </c>
      <c r="BG181" s="313"/>
      <c r="BH181" s="315"/>
      <c r="BI181" s="313"/>
      <c r="BJ181" s="313"/>
      <c r="BK181" s="315"/>
      <c r="BL181" s="226" t="str">
        <f t="shared" si="188"/>
        <v>Temperate Forest Restoration</v>
      </c>
      <c r="BM181" s="313"/>
      <c r="BN181" s="315"/>
      <c r="BO181" s="313"/>
      <c r="BP181" s="313"/>
      <c r="BQ181" s="315"/>
      <c r="BR181" s="226" t="str">
        <f t="shared" si="189"/>
        <v>Temperate Forest Restoration</v>
      </c>
      <c r="BS181" s="313"/>
      <c r="BT181" s="315"/>
      <c r="BU181" s="313"/>
      <c r="BV181" s="313"/>
      <c r="BW181" s="315"/>
      <c r="BX181" s="226" t="str">
        <f t="shared" si="190"/>
        <v>Temperate Forest Restoration</v>
      </c>
      <c r="BY181" s="313"/>
      <c r="BZ181" s="315"/>
      <c r="CA181" s="313"/>
      <c r="CB181" s="313"/>
      <c r="CC181" s="315"/>
      <c r="CD181" s="226" t="str">
        <f t="shared" si="191"/>
        <v>Temperate Forest Restoration</v>
      </c>
      <c r="CE181" s="313"/>
      <c r="CF181" s="315"/>
      <c r="CG181" s="313"/>
      <c r="CH181" s="313"/>
      <c r="CI181" s="315"/>
      <c r="CJ181" s="176">
        <f t="shared" si="175"/>
        <v>0</v>
      </c>
      <c r="CK181" s="226" t="str">
        <f t="shared" si="192"/>
        <v>Temperate Forest Restoration</v>
      </c>
      <c r="CL181" s="313"/>
      <c r="CM181" s="315"/>
      <c r="CN181" s="313"/>
      <c r="CO181" s="313"/>
      <c r="CP181" s="315"/>
      <c r="CQ181" s="226" t="str">
        <f t="shared" si="193"/>
        <v>Temperate Forest Restoration</v>
      </c>
      <c r="CR181" s="313"/>
      <c r="CS181" s="315"/>
      <c r="CT181" s="313"/>
      <c r="CU181" s="313"/>
      <c r="CV181" s="315"/>
      <c r="CW181" s="226" t="str">
        <f t="shared" si="194"/>
        <v>Temperate Forest Restoration</v>
      </c>
      <c r="CX181" s="313"/>
      <c r="CY181" s="315"/>
      <c r="CZ181" s="313"/>
      <c r="DA181" s="313"/>
      <c r="DB181" s="315"/>
      <c r="DC181" s="226" t="str">
        <f t="shared" si="195"/>
        <v>Temperate Forest Restoration</v>
      </c>
      <c r="DD181" s="313"/>
      <c r="DE181" s="315"/>
      <c r="DF181" s="313"/>
      <c r="DG181" s="313"/>
      <c r="DH181" s="315"/>
      <c r="DI181" s="226" t="str">
        <f t="shared" si="196"/>
        <v>Temperate Forest Restoration</v>
      </c>
      <c r="DJ181" s="313"/>
      <c r="DK181" s="315"/>
      <c r="DL181" s="313"/>
      <c r="DM181" s="313"/>
      <c r="DN181" s="315"/>
      <c r="DO181" s="226" t="str">
        <f t="shared" si="197"/>
        <v>Temperate Forest Restoration</v>
      </c>
      <c r="DP181" s="313"/>
      <c r="DQ181" s="315"/>
      <c r="DR181" s="313"/>
      <c r="DS181" s="313"/>
      <c r="DT181" s="315"/>
      <c r="DU181" s="226" t="str">
        <f t="shared" si="198"/>
        <v>Temperate Forest Restoration</v>
      </c>
      <c r="DV181" s="313"/>
      <c r="DW181" s="315"/>
      <c r="DX181" s="313"/>
      <c r="DY181" s="313"/>
      <c r="DZ181" s="315"/>
      <c r="EA181" s="176">
        <f t="shared" si="176"/>
        <v>0</v>
      </c>
      <c r="EB181" s="226" t="str">
        <f t="shared" si="199"/>
        <v>Temperate Forest Restoration</v>
      </c>
      <c r="EC181" s="313"/>
      <c r="ED181" s="315"/>
      <c r="EE181" s="313"/>
      <c r="EF181" s="313"/>
      <c r="EG181" s="315"/>
      <c r="EH181" s="226" t="str">
        <f t="shared" si="200"/>
        <v>Temperate Forest Restoration</v>
      </c>
      <c r="EI181" s="313"/>
      <c r="EJ181" s="315"/>
      <c r="EK181" s="313"/>
      <c r="EL181" s="313"/>
      <c r="EM181" s="315"/>
      <c r="EN181" s="226" t="str">
        <f t="shared" si="201"/>
        <v>Temperate Forest Restoration</v>
      </c>
      <c r="EO181" s="313"/>
      <c r="EP181" s="315"/>
      <c r="EQ181" s="313"/>
      <c r="ER181" s="313"/>
      <c r="ES181" s="315"/>
      <c r="ET181" s="226" t="str">
        <f t="shared" si="202"/>
        <v>Temperate Forest Restoration</v>
      </c>
      <c r="EU181" s="313"/>
      <c r="EV181" s="315"/>
      <c r="EW181" s="313"/>
      <c r="EX181" s="313"/>
      <c r="EY181" s="315"/>
      <c r="EZ181" s="226" t="str">
        <f t="shared" si="203"/>
        <v>Temperate Forest Restoration</v>
      </c>
      <c r="FA181" s="313"/>
      <c r="FB181" s="315"/>
      <c r="FC181" s="313"/>
      <c r="FD181" s="313"/>
      <c r="FE181" s="315"/>
      <c r="FF181" s="226" t="str">
        <f t="shared" si="204"/>
        <v>Temperate Forest Restoration</v>
      </c>
      <c r="FG181" s="313"/>
      <c r="FH181" s="315"/>
      <c r="FI181" s="313"/>
      <c r="FJ181" s="313"/>
      <c r="FK181" s="315"/>
      <c r="FL181" s="226" t="str">
        <f t="shared" si="205"/>
        <v>Temperate Forest Restoration</v>
      </c>
      <c r="FM181" s="313"/>
      <c r="FN181" s="315"/>
      <c r="FO181" s="313"/>
      <c r="FP181" s="313"/>
      <c r="FQ181" s="315"/>
      <c r="FR181" s="176">
        <f t="shared" si="177"/>
        <v>0</v>
      </c>
      <c r="FS181" s="32"/>
      <c r="FT181" s="34"/>
      <c r="FU181" s="34"/>
      <c r="FV181" s="38"/>
      <c r="FW181" s="37"/>
    </row>
    <row r="182" spans="1:179" ht="12.6" customHeight="1">
      <c r="A182" s="324"/>
      <c r="B182" s="195" t="s">
        <v>93</v>
      </c>
      <c r="C182" s="226" t="str">
        <f t="shared" si="174"/>
        <v>Afforestation</v>
      </c>
      <c r="D182" s="291"/>
      <c r="E182" s="54"/>
      <c r="F182" s="314"/>
      <c r="G182" s="54"/>
      <c r="H182" s="56"/>
      <c r="I182" s="226" t="str">
        <f t="shared" si="179"/>
        <v>Afforestation</v>
      </c>
      <c r="J182" s="291"/>
      <c r="K182" s="54"/>
      <c r="L182" s="314"/>
      <c r="M182" s="54"/>
      <c r="N182" s="56"/>
      <c r="O182" s="226" t="str">
        <f t="shared" si="180"/>
        <v>Afforestation</v>
      </c>
      <c r="P182" s="291"/>
      <c r="Q182" s="54"/>
      <c r="R182" s="314"/>
      <c r="S182" s="54"/>
      <c r="T182" s="56"/>
      <c r="U182" s="226" t="str">
        <f t="shared" si="181"/>
        <v>Afforestation</v>
      </c>
      <c r="V182" s="313">
        <f>'Discrete Solution'!V182</f>
        <v>0.23477923812737261</v>
      </c>
      <c r="W182" s="315">
        <f>'Discrete Solution'!W182</f>
        <v>9.9881539632848053</v>
      </c>
      <c r="X182" s="313">
        <f>'Discrete Solution'!X182</f>
        <v>0</v>
      </c>
      <c r="Y182" s="313">
        <f>'Discrete Solution'!Y182</f>
        <v>0.23477923812737261</v>
      </c>
      <c r="Z182" s="315">
        <f>'Discrete Solution'!Z182</f>
        <v>0</v>
      </c>
      <c r="AA182" s="226" t="str">
        <f t="shared" si="182"/>
        <v>Afforestation</v>
      </c>
      <c r="AB182" s="313">
        <f>'Discrete Solution'!AB182</f>
        <v>0.23477923812737261</v>
      </c>
      <c r="AC182" s="315">
        <f>'Discrete Solution'!AC182</f>
        <v>26.969298863317032</v>
      </c>
      <c r="AD182" s="313">
        <f>'Discrete Solution'!AD182</f>
        <v>0</v>
      </c>
      <c r="AE182" s="313">
        <f>'Discrete Solution'!AE182</f>
        <v>0.23477923812737261</v>
      </c>
      <c r="AF182" s="315">
        <f>'Discrete Solution'!AF182</f>
        <v>0</v>
      </c>
      <c r="AG182" s="226" t="str">
        <f t="shared" si="183"/>
        <v>Afforestation</v>
      </c>
      <c r="AH182" s="313">
        <f>'Discrete Solution'!AH182</f>
        <v>0.23477923812737261</v>
      </c>
      <c r="AI182" s="315">
        <f>'Discrete Solution'!AI182</f>
        <v>20.034699401325788</v>
      </c>
      <c r="AJ182" s="313">
        <f>'Discrete Solution'!AJ182</f>
        <v>0</v>
      </c>
      <c r="AK182" s="313">
        <f>'Discrete Solution'!AK182</f>
        <v>0.23477923812737261</v>
      </c>
      <c r="AL182" s="315">
        <f>'Discrete Solution'!AL182</f>
        <v>0</v>
      </c>
      <c r="AM182" s="226" t="str">
        <f t="shared" si="184"/>
        <v>Afforestation</v>
      </c>
      <c r="AN182" s="313">
        <f>'Discrete Solution'!AN182</f>
        <v>0.23477923812737261</v>
      </c>
      <c r="AO182" s="315">
        <f>'Discrete Solution'!AO182</f>
        <v>8.4083045136904726</v>
      </c>
      <c r="AP182" s="313">
        <f>'Discrete Solution'!AP182</f>
        <v>0</v>
      </c>
      <c r="AQ182" s="313">
        <f>'Discrete Solution'!AQ182</f>
        <v>0.23477923812737261</v>
      </c>
      <c r="AR182" s="315">
        <f>'Discrete Solution'!AR182</f>
        <v>0</v>
      </c>
      <c r="AS182" s="176">
        <f t="shared" si="178"/>
        <v>65.4004567416181</v>
      </c>
      <c r="AT182" s="226" t="str">
        <f t="shared" si="185"/>
        <v>Afforestation</v>
      </c>
      <c r="AU182" s="313"/>
      <c r="AV182" s="315"/>
      <c r="AW182" s="313"/>
      <c r="AX182" s="313"/>
      <c r="AY182" s="315"/>
      <c r="AZ182" s="226" t="str">
        <f t="shared" si="186"/>
        <v>Afforestation</v>
      </c>
      <c r="BA182" s="313"/>
      <c r="BB182" s="315"/>
      <c r="BC182" s="313"/>
      <c r="BD182" s="313"/>
      <c r="BE182" s="315"/>
      <c r="BF182" s="226" t="str">
        <f t="shared" si="187"/>
        <v>Afforestation</v>
      </c>
      <c r="BG182" s="313"/>
      <c r="BH182" s="315"/>
      <c r="BI182" s="313"/>
      <c r="BJ182" s="313"/>
      <c r="BK182" s="315"/>
      <c r="BL182" s="226" t="str">
        <f t="shared" si="188"/>
        <v>Afforestation</v>
      </c>
      <c r="BM182" s="313">
        <f>'Discrete Solution'!BM182</f>
        <v>0</v>
      </c>
      <c r="BN182" s="315">
        <f>'Discrete Solution'!BN182</f>
        <v>0</v>
      </c>
      <c r="BO182" s="313">
        <f>'Discrete Solution'!BO182</f>
        <v>0.4</v>
      </c>
      <c r="BP182" s="313">
        <f>'Discrete Solution'!BP182</f>
        <v>0.4</v>
      </c>
      <c r="BQ182" s="315">
        <f>'Discrete Solution'!BQ182</f>
        <v>7.598254400000001</v>
      </c>
      <c r="BR182" s="226" t="str">
        <f t="shared" si="189"/>
        <v>Afforestation</v>
      </c>
      <c r="BS182" s="313">
        <f>'Discrete Solution'!BS182</f>
        <v>0</v>
      </c>
      <c r="BT182" s="315">
        <f>'Discrete Solution'!BT182</f>
        <v>0</v>
      </c>
      <c r="BU182" s="313">
        <f>'Discrete Solution'!BU182</f>
        <v>0.4</v>
      </c>
      <c r="BV182" s="313">
        <f>'Discrete Solution'!BV182</f>
        <v>0.4</v>
      </c>
      <c r="BW182" s="315">
        <f>'Discrete Solution'!BW182</f>
        <v>20.653308000000003</v>
      </c>
      <c r="BX182" s="226" t="str">
        <f t="shared" si="190"/>
        <v>Afforestation</v>
      </c>
      <c r="BY182" s="313">
        <f>'Discrete Solution'!BY182</f>
        <v>0</v>
      </c>
      <c r="BZ182" s="315">
        <f>'Discrete Solution'!BZ182</f>
        <v>0</v>
      </c>
      <c r="CA182" s="313">
        <f>'Discrete Solution'!CA182</f>
        <v>0.4</v>
      </c>
      <c r="CB182" s="313">
        <f>'Discrete Solution'!CB182</f>
        <v>0.4</v>
      </c>
      <c r="CC182" s="315">
        <f>'Discrete Solution'!CC182</f>
        <v>12.618905600000001</v>
      </c>
      <c r="CD182" s="226" t="str">
        <f t="shared" si="191"/>
        <v>Afforestation</v>
      </c>
      <c r="CE182" s="313">
        <f>'Discrete Solution'!CE182</f>
        <v>0</v>
      </c>
      <c r="CF182" s="315">
        <f>'Discrete Solution'!CF182</f>
        <v>0</v>
      </c>
      <c r="CG182" s="313">
        <f>'Discrete Solution'!CG182</f>
        <v>0.4</v>
      </c>
      <c r="CH182" s="313">
        <f>'Discrete Solution'!CH182</f>
        <v>0.4</v>
      </c>
      <c r="CI182" s="315">
        <f>'Discrete Solution'!CI182</f>
        <v>8.6375228000000028</v>
      </c>
      <c r="CJ182" s="176">
        <f t="shared" si="175"/>
        <v>49.507990800000002</v>
      </c>
      <c r="CK182" s="226" t="str">
        <f t="shared" si="192"/>
        <v>Afforestation</v>
      </c>
      <c r="CL182" s="313"/>
      <c r="CM182" s="315"/>
      <c r="CN182" s="313"/>
      <c r="CO182" s="313"/>
      <c r="CP182" s="315"/>
      <c r="CQ182" s="226" t="str">
        <f t="shared" si="193"/>
        <v>Afforestation</v>
      </c>
      <c r="CR182" s="313"/>
      <c r="CS182" s="315"/>
      <c r="CT182" s="313"/>
      <c r="CU182" s="313"/>
      <c r="CV182" s="315"/>
      <c r="CW182" s="226" t="str">
        <f t="shared" si="194"/>
        <v>Afforestation</v>
      </c>
      <c r="CX182" s="313"/>
      <c r="CY182" s="315"/>
      <c r="CZ182" s="313"/>
      <c r="DA182" s="313"/>
      <c r="DB182" s="315"/>
      <c r="DC182" s="226" t="str">
        <f t="shared" si="195"/>
        <v>Afforestation</v>
      </c>
      <c r="DD182" s="313"/>
      <c r="DE182" s="315"/>
      <c r="DF182" s="313"/>
      <c r="DG182" s="313"/>
      <c r="DH182" s="315"/>
      <c r="DI182" s="226" t="str">
        <f t="shared" si="196"/>
        <v>Afforestation</v>
      </c>
      <c r="DJ182" s="313"/>
      <c r="DK182" s="315"/>
      <c r="DL182" s="313"/>
      <c r="DM182" s="313"/>
      <c r="DN182" s="315"/>
      <c r="DO182" s="226" t="str">
        <f t="shared" si="197"/>
        <v>Afforestation</v>
      </c>
      <c r="DP182" s="313"/>
      <c r="DQ182" s="315"/>
      <c r="DR182" s="313"/>
      <c r="DS182" s="313"/>
      <c r="DT182" s="315"/>
      <c r="DU182" s="226" t="str">
        <f t="shared" si="198"/>
        <v>Afforestation</v>
      </c>
      <c r="DV182" s="313"/>
      <c r="DW182" s="315"/>
      <c r="DX182" s="313"/>
      <c r="DY182" s="313"/>
      <c r="DZ182" s="315"/>
      <c r="EA182" s="176">
        <f t="shared" si="176"/>
        <v>0</v>
      </c>
      <c r="EB182" s="226" t="str">
        <f t="shared" si="199"/>
        <v>Afforestation</v>
      </c>
      <c r="EC182" s="313"/>
      <c r="ED182" s="315"/>
      <c r="EE182" s="313"/>
      <c r="EF182" s="313"/>
      <c r="EG182" s="315"/>
      <c r="EH182" s="226" t="str">
        <f t="shared" si="200"/>
        <v>Afforestation</v>
      </c>
      <c r="EI182" s="313"/>
      <c r="EJ182" s="315"/>
      <c r="EK182" s="313"/>
      <c r="EL182" s="313"/>
      <c r="EM182" s="315"/>
      <c r="EN182" s="226" t="str">
        <f t="shared" si="201"/>
        <v>Afforestation</v>
      </c>
      <c r="EO182" s="313"/>
      <c r="EP182" s="315"/>
      <c r="EQ182" s="313"/>
      <c r="ER182" s="313"/>
      <c r="ES182" s="315"/>
      <c r="ET182" s="226" t="str">
        <f t="shared" si="202"/>
        <v>Afforestation</v>
      </c>
      <c r="EU182" s="313"/>
      <c r="EV182" s="315"/>
      <c r="EW182" s="313"/>
      <c r="EX182" s="313"/>
      <c r="EY182" s="315"/>
      <c r="EZ182" s="226" t="str">
        <f t="shared" si="203"/>
        <v>Afforestation</v>
      </c>
      <c r="FA182" s="313"/>
      <c r="FB182" s="315"/>
      <c r="FC182" s="313"/>
      <c r="FD182" s="313"/>
      <c r="FE182" s="315"/>
      <c r="FF182" s="226" t="str">
        <f t="shared" si="204"/>
        <v>Afforestation</v>
      </c>
      <c r="FG182" s="313"/>
      <c r="FH182" s="315"/>
      <c r="FI182" s="313"/>
      <c r="FJ182" s="313"/>
      <c r="FK182" s="315"/>
      <c r="FL182" s="226" t="str">
        <f t="shared" si="205"/>
        <v>Afforestation</v>
      </c>
      <c r="FM182" s="313"/>
      <c r="FN182" s="315"/>
      <c r="FO182" s="313"/>
      <c r="FP182" s="313"/>
      <c r="FQ182" s="315"/>
      <c r="FR182" s="176">
        <f t="shared" si="177"/>
        <v>0</v>
      </c>
      <c r="FS182" s="32"/>
      <c r="FT182" s="34"/>
      <c r="FU182" s="34"/>
      <c r="FV182" s="38"/>
      <c r="FW182" s="37"/>
    </row>
    <row r="183" spans="1:179" ht="12.6" customHeight="1">
      <c r="A183" s="324"/>
      <c r="B183" s="195" t="s">
        <v>94</v>
      </c>
      <c r="C183" s="226" t="str">
        <f t="shared" si="174"/>
        <v>Bamboo</v>
      </c>
      <c r="D183" s="291"/>
      <c r="E183" s="54"/>
      <c r="F183" s="54"/>
      <c r="G183" s="54"/>
      <c r="H183" s="56"/>
      <c r="I183" s="226" t="str">
        <f t="shared" si="179"/>
        <v>Bamboo</v>
      </c>
      <c r="J183" s="291"/>
      <c r="K183" s="54"/>
      <c r="L183" s="54"/>
      <c r="M183" s="54"/>
      <c r="N183" s="56"/>
      <c r="O183" s="226" t="str">
        <f t="shared" si="180"/>
        <v>Bamboo</v>
      </c>
      <c r="P183" s="291"/>
      <c r="Q183" s="54"/>
      <c r="R183" s="54"/>
      <c r="S183" s="54"/>
      <c r="T183" s="56"/>
      <c r="U183" s="226" t="str">
        <f t="shared" si="181"/>
        <v>Bamboo</v>
      </c>
      <c r="V183" s="313">
        <f>'Discrete Solution'!V183</f>
        <v>1.7837012831334462E-2</v>
      </c>
      <c r="W183" s="315">
        <f>'Discrete Solution'!W183</f>
        <v>0.7588355419562286</v>
      </c>
      <c r="X183" s="313">
        <f>'Discrete Solution'!X183</f>
        <v>0.34596326823080625</v>
      </c>
      <c r="Y183" s="313">
        <f>'Discrete Solution'!Y183</f>
        <v>0.36380028106214074</v>
      </c>
      <c r="Z183" s="315">
        <f>'Discrete Solution'!Z183</f>
        <v>14.718228137599597</v>
      </c>
      <c r="AA183" s="226" t="str">
        <f t="shared" si="182"/>
        <v>Bamboo</v>
      </c>
      <c r="AB183" s="313">
        <f>'Discrete Solution'!AB183</f>
        <v>1.7837012831334462E-2</v>
      </c>
      <c r="AC183" s="315">
        <f>'Discrete Solution'!AC183</f>
        <v>2.0489534496917452</v>
      </c>
      <c r="AD183" s="313">
        <f>'Discrete Solution'!AD183</f>
        <v>0.34596326823080625</v>
      </c>
      <c r="AE183" s="313">
        <f>'Discrete Solution'!AE183</f>
        <v>0.36380028106214074</v>
      </c>
      <c r="AF183" s="315">
        <f>'Discrete Solution'!AF183</f>
        <v>39.741106799165095</v>
      </c>
      <c r="AG183" s="226" t="str">
        <f t="shared" si="183"/>
        <v>Bamboo</v>
      </c>
      <c r="AH183" s="313">
        <f>'Discrete Solution'!AH183</f>
        <v>1.7837012831334462E-2</v>
      </c>
      <c r="AI183" s="315">
        <f>'Discrete Solution'!AI183</f>
        <v>1.5221072916997123</v>
      </c>
      <c r="AJ183" s="313">
        <f>'Discrete Solution'!AJ183</f>
        <v>0.34596326823080625</v>
      </c>
      <c r="AK183" s="313">
        <f>'Discrete Solution'!AK183</f>
        <v>0.36380028106214074</v>
      </c>
      <c r="AL183" s="315">
        <f>'Discrete Solution'!AL183</f>
        <v>29.522500107714336</v>
      </c>
      <c r="AM183" s="226" t="str">
        <f t="shared" si="184"/>
        <v>Bamboo</v>
      </c>
      <c r="AN183" s="313">
        <f>'Discrete Solution'!AN183</f>
        <v>1.7837012831334462E-2</v>
      </c>
      <c r="AO183" s="315">
        <f>'Discrete Solution'!AO183</f>
        <v>0.63880876646808826</v>
      </c>
      <c r="AP183" s="313">
        <f>'Discrete Solution'!AP183</f>
        <v>0.34596326823080625</v>
      </c>
      <c r="AQ183" s="313">
        <f>'Discrete Solution'!AQ183</f>
        <v>0.36380028106214074</v>
      </c>
      <c r="AR183" s="315">
        <f>'Discrete Solution'!AR183</f>
        <v>12.3902118987967</v>
      </c>
      <c r="AS183" s="176">
        <f t="shared" si="178"/>
        <v>101.34075199309152</v>
      </c>
      <c r="AT183" s="226" t="str">
        <f t="shared" si="185"/>
        <v>Bamboo</v>
      </c>
      <c r="AU183" s="313"/>
      <c r="AV183" s="315"/>
      <c r="AW183" s="313"/>
      <c r="AX183" s="313"/>
      <c r="AY183" s="315"/>
      <c r="AZ183" s="226" t="str">
        <f t="shared" si="186"/>
        <v>Bamboo</v>
      </c>
      <c r="BA183" s="313"/>
      <c r="BB183" s="315"/>
      <c r="BC183" s="313"/>
      <c r="BD183" s="313"/>
      <c r="BE183" s="315"/>
      <c r="BF183" s="226" t="str">
        <f t="shared" si="187"/>
        <v>Bamboo</v>
      </c>
      <c r="BG183" s="313"/>
      <c r="BH183" s="315"/>
      <c r="BI183" s="313"/>
      <c r="BJ183" s="313"/>
      <c r="BK183" s="315"/>
      <c r="BL183" s="226" t="str">
        <f t="shared" si="188"/>
        <v>Bamboo</v>
      </c>
      <c r="BM183" s="313"/>
      <c r="BN183" s="315"/>
      <c r="BO183" s="313"/>
      <c r="BP183" s="313"/>
      <c r="BQ183" s="315"/>
      <c r="BR183" s="226" t="str">
        <f t="shared" si="189"/>
        <v>Bamboo</v>
      </c>
      <c r="BS183" s="313"/>
      <c r="BT183" s="315"/>
      <c r="BU183" s="313"/>
      <c r="BV183" s="313"/>
      <c r="BW183" s="315"/>
      <c r="BX183" s="226" t="str">
        <f t="shared" si="190"/>
        <v>Bamboo</v>
      </c>
      <c r="BY183" s="313"/>
      <c r="BZ183" s="315"/>
      <c r="CA183" s="313"/>
      <c r="CB183" s="313"/>
      <c r="CC183" s="315"/>
      <c r="CD183" s="226" t="str">
        <f t="shared" si="191"/>
        <v>Bamboo</v>
      </c>
      <c r="CE183" s="313"/>
      <c r="CF183" s="315"/>
      <c r="CG183" s="313"/>
      <c r="CH183" s="313"/>
      <c r="CI183" s="315"/>
      <c r="CJ183" s="176">
        <f t="shared" si="175"/>
        <v>0</v>
      </c>
      <c r="CK183" s="226" t="str">
        <f t="shared" si="192"/>
        <v>Bamboo</v>
      </c>
      <c r="CL183" s="313"/>
      <c r="CM183" s="315"/>
      <c r="CN183" s="313"/>
      <c r="CO183" s="313"/>
      <c r="CP183" s="315"/>
      <c r="CQ183" s="226" t="str">
        <f t="shared" si="193"/>
        <v>Bamboo</v>
      </c>
      <c r="CR183" s="313"/>
      <c r="CS183" s="315"/>
      <c r="CT183" s="313"/>
      <c r="CU183" s="313"/>
      <c r="CV183" s="315"/>
      <c r="CW183" s="226" t="str">
        <f t="shared" si="194"/>
        <v>Bamboo</v>
      </c>
      <c r="CX183" s="313"/>
      <c r="CY183" s="315"/>
      <c r="CZ183" s="313"/>
      <c r="DA183" s="313"/>
      <c r="DB183" s="315"/>
      <c r="DC183" s="226" t="str">
        <f t="shared" si="195"/>
        <v>Bamboo</v>
      </c>
      <c r="DD183" s="313"/>
      <c r="DE183" s="315"/>
      <c r="DF183" s="313"/>
      <c r="DG183" s="313"/>
      <c r="DH183" s="315"/>
      <c r="DI183" s="226" t="str">
        <f t="shared" si="196"/>
        <v>Bamboo</v>
      </c>
      <c r="DJ183" s="313"/>
      <c r="DK183" s="315"/>
      <c r="DL183" s="313"/>
      <c r="DM183" s="313"/>
      <c r="DN183" s="315"/>
      <c r="DO183" s="226" t="str">
        <f t="shared" si="197"/>
        <v>Bamboo</v>
      </c>
      <c r="DP183" s="313"/>
      <c r="DQ183" s="315"/>
      <c r="DR183" s="313"/>
      <c r="DS183" s="313"/>
      <c r="DT183" s="315"/>
      <c r="DU183" s="226" t="str">
        <f t="shared" si="198"/>
        <v>Bamboo</v>
      </c>
      <c r="DV183" s="313"/>
      <c r="DW183" s="315"/>
      <c r="DX183" s="313"/>
      <c r="DY183" s="313"/>
      <c r="DZ183" s="315"/>
      <c r="EA183" s="176">
        <f t="shared" si="176"/>
        <v>0</v>
      </c>
      <c r="EB183" s="226" t="str">
        <f t="shared" si="199"/>
        <v>Bamboo</v>
      </c>
      <c r="EC183" s="313"/>
      <c r="ED183" s="315"/>
      <c r="EE183" s="313"/>
      <c r="EF183" s="313"/>
      <c r="EG183" s="315"/>
      <c r="EH183" s="226" t="str">
        <f t="shared" si="200"/>
        <v>Bamboo</v>
      </c>
      <c r="EI183" s="313"/>
      <c r="EJ183" s="315"/>
      <c r="EK183" s="313"/>
      <c r="EL183" s="313"/>
      <c r="EM183" s="315"/>
      <c r="EN183" s="226" t="str">
        <f t="shared" si="201"/>
        <v>Bamboo</v>
      </c>
      <c r="EO183" s="313"/>
      <c r="EP183" s="315"/>
      <c r="EQ183" s="313"/>
      <c r="ER183" s="313"/>
      <c r="ES183" s="315"/>
      <c r="ET183" s="226" t="str">
        <f t="shared" si="202"/>
        <v>Bamboo</v>
      </c>
      <c r="EU183" s="313"/>
      <c r="EV183" s="315"/>
      <c r="EW183" s="313"/>
      <c r="EX183" s="313"/>
      <c r="EY183" s="315"/>
      <c r="EZ183" s="226" t="str">
        <f t="shared" si="203"/>
        <v>Bamboo</v>
      </c>
      <c r="FA183" s="313"/>
      <c r="FB183" s="315"/>
      <c r="FC183" s="313"/>
      <c r="FD183" s="313"/>
      <c r="FE183" s="315"/>
      <c r="FF183" s="226" t="str">
        <f t="shared" si="204"/>
        <v>Bamboo</v>
      </c>
      <c r="FG183" s="313"/>
      <c r="FH183" s="315"/>
      <c r="FI183" s="313"/>
      <c r="FJ183" s="313"/>
      <c r="FK183" s="315"/>
      <c r="FL183" s="226" t="str">
        <f t="shared" si="205"/>
        <v>Bamboo</v>
      </c>
      <c r="FM183" s="313"/>
      <c r="FN183" s="315"/>
      <c r="FO183" s="313"/>
      <c r="FP183" s="313"/>
      <c r="FQ183" s="315"/>
      <c r="FR183" s="176">
        <f t="shared" si="177"/>
        <v>0</v>
      </c>
      <c r="FS183" s="32"/>
      <c r="FT183" s="34"/>
      <c r="FU183" s="34"/>
      <c r="FV183" s="38"/>
      <c r="FW183" s="37"/>
    </row>
    <row r="184" spans="1:179" ht="12.6" customHeight="1">
      <c r="A184" s="324"/>
      <c r="B184" s="195" t="s">
        <v>233</v>
      </c>
      <c r="C184" s="226" t="str">
        <f t="shared" si="174"/>
        <v>Grassland Protection</v>
      </c>
      <c r="D184" s="39"/>
      <c r="E184" s="40"/>
      <c r="F184" s="47"/>
      <c r="G184" s="41"/>
      <c r="H184" s="42"/>
      <c r="I184" s="226" t="str">
        <f t="shared" si="179"/>
        <v>Grassland Protection</v>
      </c>
      <c r="J184" s="39"/>
      <c r="K184" s="40"/>
      <c r="L184" s="47"/>
      <c r="M184" s="41"/>
      <c r="N184" s="42"/>
      <c r="O184" s="226" t="str">
        <f t="shared" si="180"/>
        <v>Grassland Protection</v>
      </c>
      <c r="P184" s="39"/>
      <c r="Q184" s="40"/>
      <c r="R184" s="47"/>
      <c r="S184" s="41"/>
      <c r="T184" s="42"/>
      <c r="U184" s="226" t="str">
        <f t="shared" si="181"/>
        <v>Grassland Protection</v>
      </c>
      <c r="V184" s="39"/>
      <c r="W184" s="40"/>
      <c r="X184" s="47"/>
      <c r="Y184" s="41"/>
      <c r="Z184" s="42"/>
      <c r="AA184" s="226" t="str">
        <f t="shared" si="182"/>
        <v>Grassland Protection</v>
      </c>
      <c r="AB184" s="39"/>
      <c r="AC184" s="40"/>
      <c r="AD184" s="47"/>
      <c r="AE184" s="41"/>
      <c r="AF184" s="42"/>
      <c r="AG184" s="226" t="str">
        <f t="shared" si="183"/>
        <v>Grassland Protection</v>
      </c>
      <c r="AH184" s="39"/>
      <c r="AI184" s="40"/>
      <c r="AJ184" s="47"/>
      <c r="AK184" s="41"/>
      <c r="AL184" s="42"/>
      <c r="AM184" s="226" t="str">
        <f t="shared" si="184"/>
        <v>Grassland Protection</v>
      </c>
      <c r="AN184" s="39"/>
      <c r="AO184" s="40"/>
      <c r="AP184" s="47"/>
      <c r="AQ184" s="41"/>
      <c r="AR184" s="42"/>
      <c r="AS184" s="176">
        <f t="shared" si="178"/>
        <v>0</v>
      </c>
      <c r="AT184" s="226" t="str">
        <f t="shared" si="185"/>
        <v>Grassland Protection</v>
      </c>
      <c r="AU184" s="313">
        <f>'Discrete Solution'!AU184</f>
        <v>4.1694132494121121E-2</v>
      </c>
      <c r="AV184" s="315">
        <f>'Discrete Solution'!AV184</f>
        <v>4.3673065274102836</v>
      </c>
      <c r="AW184" s="313">
        <f>'Discrete Solution'!AW184</f>
        <v>0.11181497595056088</v>
      </c>
      <c r="AX184" s="313">
        <f>'Discrete Solution'!AX184</f>
        <v>0.15350910844468199</v>
      </c>
      <c r="AY184" s="315">
        <f>'Discrete Solution'!AY184</f>
        <v>11.712206133559993</v>
      </c>
      <c r="AZ184" s="226" t="str">
        <f t="shared" si="186"/>
        <v>Grassland Protection</v>
      </c>
      <c r="BA184" s="313">
        <f>'Discrete Solution'!BA184</f>
        <v>4.1694132494121121E-2</v>
      </c>
      <c r="BB184" s="315">
        <f>'Discrete Solution'!BB184</f>
        <v>0.43766339217905431</v>
      </c>
      <c r="BC184" s="313">
        <f>'Discrete Solution'!BC184</f>
        <v>0.11181497595056088</v>
      </c>
      <c r="BD184" s="313">
        <f>'Discrete Solution'!BD184</f>
        <v>0.15350910844468199</v>
      </c>
      <c r="BE184" s="315">
        <f>'Discrete Solution'!BE184</f>
        <v>1.1737220261829893</v>
      </c>
      <c r="BF184" s="226" t="str">
        <f t="shared" si="187"/>
        <v>Grassland Protection</v>
      </c>
      <c r="BG184" s="313">
        <f>'Discrete Solution'!BG184</f>
        <v>4.1694132494121121E-2</v>
      </c>
      <c r="BH184" s="315">
        <f>'Discrete Solution'!BH184</f>
        <v>1.8237392552592948</v>
      </c>
      <c r="BI184" s="313">
        <f>'Discrete Solution'!BI184</f>
        <v>0.11181497595056088</v>
      </c>
      <c r="BJ184" s="313">
        <f>'Discrete Solution'!BJ184</f>
        <v>0.15350910844468199</v>
      </c>
      <c r="BK184" s="315">
        <f>'Discrete Solution'!BK184</f>
        <v>4.890888687890671</v>
      </c>
      <c r="BL184" s="226" t="str">
        <f t="shared" si="188"/>
        <v>Grassland Protection</v>
      </c>
      <c r="BM184" s="313"/>
      <c r="BN184" s="315"/>
      <c r="BO184" s="313"/>
      <c r="BP184" s="313"/>
      <c r="BQ184" s="315"/>
      <c r="BR184" s="226" t="str">
        <f t="shared" si="189"/>
        <v>Grassland Protection</v>
      </c>
      <c r="BS184" s="313"/>
      <c r="BT184" s="315"/>
      <c r="BU184" s="313"/>
      <c r="BV184" s="313"/>
      <c r="BW184" s="315"/>
      <c r="BX184" s="226" t="str">
        <f t="shared" si="190"/>
        <v>Grassland Protection</v>
      </c>
      <c r="BY184" s="313"/>
      <c r="BZ184" s="315"/>
      <c r="CA184" s="313"/>
      <c r="CB184" s="313"/>
      <c r="CC184" s="315"/>
      <c r="CD184" s="226" t="str">
        <f t="shared" si="191"/>
        <v>Grassland Protection</v>
      </c>
      <c r="CE184" s="313"/>
      <c r="CF184" s="315"/>
      <c r="CG184" s="313"/>
      <c r="CH184" s="313"/>
      <c r="CI184" s="315"/>
      <c r="CJ184" s="176">
        <f t="shared" si="175"/>
        <v>24.405526022482285</v>
      </c>
      <c r="CK184" s="226" t="str">
        <f t="shared" si="192"/>
        <v>Grassland Protection</v>
      </c>
      <c r="CL184" s="313"/>
      <c r="CM184" s="315"/>
      <c r="CN184" s="313"/>
      <c r="CO184" s="313"/>
      <c r="CP184" s="315"/>
      <c r="CQ184" s="226" t="str">
        <f t="shared" si="193"/>
        <v>Grassland Protection</v>
      </c>
      <c r="CR184" s="313"/>
      <c r="CS184" s="315"/>
      <c r="CT184" s="313"/>
      <c r="CU184" s="313"/>
      <c r="CV184" s="315"/>
      <c r="CW184" s="226" t="str">
        <f t="shared" si="194"/>
        <v>Grassland Protection</v>
      </c>
      <c r="CX184" s="313"/>
      <c r="CY184" s="315"/>
      <c r="CZ184" s="313"/>
      <c r="DA184" s="313"/>
      <c r="DB184" s="315"/>
      <c r="DC184" s="226" t="str">
        <f t="shared" si="195"/>
        <v>Grassland Protection</v>
      </c>
      <c r="DD184" s="313"/>
      <c r="DE184" s="315"/>
      <c r="DF184" s="313"/>
      <c r="DG184" s="313"/>
      <c r="DH184" s="315"/>
      <c r="DI184" s="226" t="str">
        <f t="shared" si="196"/>
        <v>Grassland Protection</v>
      </c>
      <c r="DJ184" s="313"/>
      <c r="DK184" s="315"/>
      <c r="DL184" s="313"/>
      <c r="DM184" s="313"/>
      <c r="DN184" s="315"/>
      <c r="DO184" s="226" t="str">
        <f t="shared" si="197"/>
        <v>Grassland Protection</v>
      </c>
      <c r="DP184" s="313"/>
      <c r="DQ184" s="315"/>
      <c r="DR184" s="313"/>
      <c r="DS184" s="313"/>
      <c r="DT184" s="315"/>
      <c r="DU184" s="226" t="str">
        <f t="shared" si="198"/>
        <v>Grassland Protection</v>
      </c>
      <c r="DV184" s="313"/>
      <c r="DW184" s="315"/>
      <c r="DX184" s="313"/>
      <c r="DY184" s="313"/>
      <c r="DZ184" s="315"/>
      <c r="EA184" s="176">
        <f t="shared" si="176"/>
        <v>0</v>
      </c>
      <c r="EB184" s="226" t="str">
        <f t="shared" si="199"/>
        <v>Grassland Protection</v>
      </c>
      <c r="EC184" s="313"/>
      <c r="ED184" s="315"/>
      <c r="EE184" s="313"/>
      <c r="EF184" s="313"/>
      <c r="EG184" s="315"/>
      <c r="EH184" s="226" t="str">
        <f t="shared" si="200"/>
        <v>Grassland Protection</v>
      </c>
      <c r="EI184" s="313"/>
      <c r="EJ184" s="315"/>
      <c r="EK184" s="313"/>
      <c r="EL184" s="313"/>
      <c r="EM184" s="315"/>
      <c r="EN184" s="226" t="str">
        <f t="shared" si="201"/>
        <v>Grassland Protection</v>
      </c>
      <c r="EO184" s="313"/>
      <c r="EP184" s="315"/>
      <c r="EQ184" s="313"/>
      <c r="ER184" s="313"/>
      <c r="ES184" s="315"/>
      <c r="ET184" s="226" t="str">
        <f t="shared" si="202"/>
        <v>Grassland Protection</v>
      </c>
      <c r="EU184" s="313"/>
      <c r="EV184" s="315"/>
      <c r="EW184" s="313"/>
      <c r="EX184" s="313"/>
      <c r="EY184" s="315"/>
      <c r="EZ184" s="226" t="str">
        <f t="shared" si="203"/>
        <v>Grassland Protection</v>
      </c>
      <c r="FA184" s="313"/>
      <c r="FB184" s="315"/>
      <c r="FC184" s="313"/>
      <c r="FD184" s="313"/>
      <c r="FE184" s="315"/>
      <c r="FF184" s="226" t="str">
        <f t="shared" si="204"/>
        <v>Grassland Protection</v>
      </c>
      <c r="FG184" s="313"/>
      <c r="FH184" s="315"/>
      <c r="FI184" s="313"/>
      <c r="FJ184" s="313"/>
      <c r="FK184" s="315"/>
      <c r="FL184" s="226" t="str">
        <f t="shared" si="205"/>
        <v>Grassland Protection</v>
      </c>
      <c r="FM184" s="313"/>
      <c r="FN184" s="315"/>
      <c r="FO184" s="313"/>
      <c r="FP184" s="313"/>
      <c r="FQ184" s="315"/>
      <c r="FR184" s="176">
        <f t="shared" si="177"/>
        <v>0</v>
      </c>
      <c r="FS184" s="34"/>
      <c r="FT184" s="34"/>
      <c r="FU184" s="34"/>
      <c r="FV184" s="33"/>
      <c r="FW184" s="37"/>
    </row>
    <row r="185" spans="1:179" ht="12.6" customHeight="1">
      <c r="A185" s="324"/>
      <c r="B185" s="195" t="s">
        <v>243</v>
      </c>
      <c r="C185" s="226" t="str">
        <f t="shared" si="174"/>
        <v>Multistrata Agroforestry</v>
      </c>
      <c r="D185" s="313"/>
      <c r="E185" s="54"/>
      <c r="F185" s="313"/>
      <c r="G185" s="55"/>
      <c r="H185" s="56"/>
      <c r="I185" s="226" t="str">
        <f t="shared" si="179"/>
        <v>Multistrata Agroforestry</v>
      </c>
      <c r="J185" s="313"/>
      <c r="K185" s="54"/>
      <c r="L185" s="313"/>
      <c r="M185" s="55"/>
      <c r="N185" s="56"/>
      <c r="O185" s="226" t="str">
        <f t="shared" si="180"/>
        <v>Multistrata Agroforestry</v>
      </c>
      <c r="P185" s="313"/>
      <c r="Q185" s="54"/>
      <c r="R185" s="313"/>
      <c r="S185" s="55"/>
      <c r="T185" s="56"/>
      <c r="U185" s="226" t="str">
        <f t="shared" si="181"/>
        <v>Multistrata Agroforestry</v>
      </c>
      <c r="V185" s="313"/>
      <c r="W185" s="315"/>
      <c r="X185" s="313"/>
      <c r="Y185" s="313"/>
      <c r="Z185" s="315"/>
      <c r="AA185" s="226" t="str">
        <f t="shared" si="182"/>
        <v>Multistrata Agroforestry</v>
      </c>
      <c r="AB185" s="313"/>
      <c r="AC185" s="315"/>
      <c r="AD185" s="313"/>
      <c r="AE185" s="313"/>
      <c r="AF185" s="315"/>
      <c r="AG185" s="226" t="str">
        <f t="shared" si="183"/>
        <v>Multistrata Agroforestry</v>
      </c>
      <c r="AH185" s="313"/>
      <c r="AI185" s="315"/>
      <c r="AJ185" s="313"/>
      <c r="AK185" s="313"/>
      <c r="AL185" s="315"/>
      <c r="AM185" s="226" t="str">
        <f t="shared" si="184"/>
        <v>Multistrata Agroforestry</v>
      </c>
      <c r="AN185" s="313"/>
      <c r="AO185" s="315"/>
      <c r="AP185" s="313"/>
      <c r="AQ185" s="313"/>
      <c r="AR185" s="315"/>
      <c r="AS185" s="176">
        <f t="shared" si="178"/>
        <v>0</v>
      </c>
      <c r="AT185" s="226" t="str">
        <f t="shared" si="185"/>
        <v>Multistrata Agroforestry</v>
      </c>
      <c r="AU185" s="313"/>
      <c r="AV185" s="315"/>
      <c r="AW185" s="313"/>
      <c r="AX185" s="313"/>
      <c r="AY185" s="315"/>
      <c r="AZ185" s="226" t="str">
        <f t="shared" si="186"/>
        <v>Multistrata Agroforestry</v>
      </c>
      <c r="BA185" s="313"/>
      <c r="BB185" s="315"/>
      <c r="BC185" s="313"/>
      <c r="BD185" s="313"/>
      <c r="BE185" s="315"/>
      <c r="BF185" s="226" t="str">
        <f t="shared" si="187"/>
        <v>Multistrata Agroforestry</v>
      </c>
      <c r="BG185" s="313"/>
      <c r="BH185" s="315"/>
      <c r="BI185" s="313"/>
      <c r="BJ185" s="313"/>
      <c r="BK185" s="315"/>
      <c r="BL185" s="226" t="str">
        <f t="shared" si="188"/>
        <v>Multistrata Agroforestry</v>
      </c>
      <c r="BM185" s="313"/>
      <c r="BN185" s="315"/>
      <c r="BO185" s="313"/>
      <c r="BP185" s="313"/>
      <c r="BQ185" s="315"/>
      <c r="BR185" s="226" t="str">
        <f t="shared" si="189"/>
        <v>Multistrata Agroforestry</v>
      </c>
      <c r="BS185" s="313"/>
      <c r="BT185" s="315"/>
      <c r="BU185" s="313"/>
      <c r="BV185" s="313"/>
      <c r="BW185" s="315"/>
      <c r="BX185" s="226" t="str">
        <f t="shared" si="190"/>
        <v>Multistrata Agroforestry</v>
      </c>
      <c r="BY185" s="313"/>
      <c r="BZ185" s="315"/>
      <c r="CA185" s="313"/>
      <c r="CB185" s="313"/>
      <c r="CC185" s="315"/>
      <c r="CD185" s="226" t="str">
        <f t="shared" si="191"/>
        <v>Multistrata Agroforestry</v>
      </c>
      <c r="CE185" s="313"/>
      <c r="CF185" s="315"/>
      <c r="CG185" s="313"/>
      <c r="CH185" s="313"/>
      <c r="CI185" s="315"/>
      <c r="CJ185" s="176">
        <f t="shared" si="175"/>
        <v>0</v>
      </c>
      <c r="CK185" s="226" t="str">
        <f t="shared" si="192"/>
        <v>Multistrata Agroforestry</v>
      </c>
      <c r="CL185" s="313"/>
      <c r="CM185" s="315"/>
      <c r="CN185" s="313"/>
      <c r="CO185" s="313"/>
      <c r="CP185" s="315"/>
      <c r="CQ185" s="226" t="str">
        <f t="shared" si="193"/>
        <v>Multistrata Agroforestry</v>
      </c>
      <c r="CR185" s="313"/>
      <c r="CS185" s="315"/>
      <c r="CT185" s="313"/>
      <c r="CU185" s="313"/>
      <c r="CV185" s="315"/>
      <c r="CW185" s="226" t="str">
        <f t="shared" si="194"/>
        <v>Multistrata Agroforestry</v>
      </c>
      <c r="CX185" s="313"/>
      <c r="CY185" s="315"/>
      <c r="CZ185" s="313"/>
      <c r="DA185" s="313"/>
      <c r="DB185" s="315"/>
      <c r="DC185" s="226" t="str">
        <f t="shared" si="195"/>
        <v>Multistrata Agroforestry</v>
      </c>
      <c r="DD185" s="313"/>
      <c r="DE185" s="315"/>
      <c r="DF185" s="313"/>
      <c r="DG185" s="313"/>
      <c r="DH185" s="315"/>
      <c r="DI185" s="226" t="str">
        <f t="shared" si="196"/>
        <v>Multistrata Agroforestry</v>
      </c>
      <c r="DJ185" s="313"/>
      <c r="DK185" s="315"/>
      <c r="DL185" s="313"/>
      <c r="DM185" s="313"/>
      <c r="DN185" s="315"/>
      <c r="DO185" s="226" t="str">
        <f t="shared" si="197"/>
        <v>Multistrata Agroforestry</v>
      </c>
      <c r="DP185" s="313"/>
      <c r="DQ185" s="315"/>
      <c r="DR185" s="313"/>
      <c r="DS185" s="313"/>
      <c r="DT185" s="315"/>
      <c r="DU185" s="226" t="str">
        <f t="shared" si="198"/>
        <v>Multistrata Agroforestry</v>
      </c>
      <c r="DV185" s="313"/>
      <c r="DW185" s="315"/>
      <c r="DX185" s="313"/>
      <c r="DY185" s="313"/>
      <c r="DZ185" s="315"/>
      <c r="EA185" s="176">
        <f t="shared" si="176"/>
        <v>0</v>
      </c>
      <c r="EB185" s="226" t="str">
        <f t="shared" si="199"/>
        <v>Multistrata Agroforestry</v>
      </c>
      <c r="EC185" s="313"/>
      <c r="ED185" s="315"/>
      <c r="EE185" s="313"/>
      <c r="EF185" s="313"/>
      <c r="EG185" s="315"/>
      <c r="EH185" s="226" t="str">
        <f t="shared" si="200"/>
        <v>Multistrata Agroforestry</v>
      </c>
      <c r="EI185" s="313"/>
      <c r="EJ185" s="315"/>
      <c r="EK185" s="313"/>
      <c r="EL185" s="313"/>
      <c r="EM185" s="315"/>
      <c r="EN185" s="226" t="str">
        <f t="shared" si="201"/>
        <v>Multistrata Agroforestry</v>
      </c>
      <c r="EO185" s="313"/>
      <c r="EP185" s="315"/>
      <c r="EQ185" s="313"/>
      <c r="ER185" s="313"/>
      <c r="ES185" s="315"/>
      <c r="ET185" s="226" t="str">
        <f t="shared" si="202"/>
        <v>Multistrata Agroforestry</v>
      </c>
      <c r="EU185" s="313"/>
      <c r="EV185" s="315"/>
      <c r="EW185" s="313"/>
      <c r="EX185" s="313"/>
      <c r="EY185" s="315"/>
      <c r="EZ185" s="226" t="str">
        <f t="shared" si="203"/>
        <v>Multistrata Agroforestry</v>
      </c>
      <c r="FA185" s="313"/>
      <c r="FB185" s="315"/>
      <c r="FC185" s="313"/>
      <c r="FD185" s="313"/>
      <c r="FE185" s="315"/>
      <c r="FF185" s="226" t="str">
        <f t="shared" si="204"/>
        <v>Multistrata Agroforestry</v>
      </c>
      <c r="FG185" s="313"/>
      <c r="FH185" s="315"/>
      <c r="FI185" s="313"/>
      <c r="FJ185" s="313"/>
      <c r="FK185" s="315"/>
      <c r="FL185" s="226" t="str">
        <f t="shared" si="205"/>
        <v>Multistrata Agroforestry</v>
      </c>
      <c r="FM185" s="313"/>
      <c r="FN185" s="315"/>
      <c r="FO185" s="313"/>
      <c r="FP185" s="313"/>
      <c r="FQ185" s="315"/>
      <c r="FR185" s="176">
        <f t="shared" si="177"/>
        <v>0</v>
      </c>
      <c r="FS185" s="32"/>
      <c r="FT185" s="34"/>
      <c r="FU185" s="34"/>
      <c r="FV185" s="38"/>
      <c r="FW185" s="37"/>
    </row>
    <row r="186" spans="1:179" ht="12.6" customHeight="1">
      <c r="A186" s="324"/>
      <c r="B186" s="222" t="s">
        <v>89</v>
      </c>
      <c r="C186" s="226" t="str">
        <f t="shared" si="174"/>
        <v>Silvopasture</v>
      </c>
      <c r="D186" s="313"/>
      <c r="E186" s="54"/>
      <c r="F186" s="313"/>
      <c r="G186" s="55"/>
      <c r="H186" s="56"/>
      <c r="I186" s="226" t="str">
        <f t="shared" si="179"/>
        <v>Silvopasture</v>
      </c>
      <c r="J186" s="313"/>
      <c r="K186" s="54"/>
      <c r="L186" s="313"/>
      <c r="M186" s="55"/>
      <c r="N186" s="56"/>
      <c r="O186" s="226" t="str">
        <f t="shared" si="180"/>
        <v>Silvopasture</v>
      </c>
      <c r="P186" s="313"/>
      <c r="Q186" s="54"/>
      <c r="R186" s="313"/>
      <c r="S186" s="55"/>
      <c r="T186" s="56"/>
      <c r="U186" s="226" t="str">
        <f t="shared" si="181"/>
        <v>Silvopasture</v>
      </c>
      <c r="V186" s="313"/>
      <c r="W186" s="315"/>
      <c r="X186" s="313"/>
      <c r="Y186" s="313"/>
      <c r="Z186" s="315"/>
      <c r="AA186" s="226" t="str">
        <f t="shared" si="182"/>
        <v>Silvopasture</v>
      </c>
      <c r="AB186" s="313"/>
      <c r="AC186" s="315"/>
      <c r="AD186" s="313"/>
      <c r="AE186" s="313"/>
      <c r="AF186" s="315"/>
      <c r="AG186" s="226" t="str">
        <f t="shared" si="183"/>
        <v>Silvopasture</v>
      </c>
      <c r="AH186" s="313"/>
      <c r="AI186" s="315"/>
      <c r="AJ186" s="313"/>
      <c r="AK186" s="313"/>
      <c r="AL186" s="315"/>
      <c r="AM186" s="226" t="str">
        <f t="shared" si="184"/>
        <v>Silvopasture</v>
      </c>
      <c r="AN186" s="313"/>
      <c r="AO186" s="315"/>
      <c r="AP186" s="313"/>
      <c r="AQ186" s="313"/>
      <c r="AR186" s="315"/>
      <c r="AS186" s="176">
        <f t="shared" si="178"/>
        <v>0</v>
      </c>
      <c r="AT186" s="226" t="str">
        <f t="shared" si="185"/>
        <v>Silvopasture</v>
      </c>
      <c r="AU186" s="313">
        <f>'Discrete Solution'!AU186</f>
        <v>0.41089700366236204</v>
      </c>
      <c r="AV186" s="315">
        <f>'Discrete Solution'!AV186</f>
        <v>43.039944923688907</v>
      </c>
      <c r="AW186" s="313">
        <f>'Discrete Solution'!AW186</f>
        <v>7.5679695009872303E-2</v>
      </c>
      <c r="AX186" s="313">
        <f>'Discrete Solution'!AX186</f>
        <v>0.48657669867223435</v>
      </c>
      <c r="AY186" s="315">
        <f>'Discrete Solution'!AY186</f>
        <v>7.9271687942095372</v>
      </c>
      <c r="AZ186" s="226" t="str">
        <f t="shared" si="186"/>
        <v>Silvopasture</v>
      </c>
      <c r="BA186" s="313">
        <f>'Discrete Solution'!BA186</f>
        <v>0.41089700366236204</v>
      </c>
      <c r="BB186" s="315">
        <f>'Discrete Solution'!BB186</f>
        <v>4.3131866692378207</v>
      </c>
      <c r="BC186" s="313">
        <f>'Discrete Solution'!BC186</f>
        <v>7.5679695009872303E-2</v>
      </c>
      <c r="BD186" s="313">
        <f>'Discrete Solution'!BD186</f>
        <v>0.48657669867223435</v>
      </c>
      <c r="BE186" s="315">
        <f>'Discrete Solution'!BE186</f>
        <v>0.7944099098780194</v>
      </c>
      <c r="BF186" s="226" t="str">
        <f t="shared" si="187"/>
        <v>Silvopasture</v>
      </c>
      <c r="BG186" s="313">
        <f>'Discrete Solution'!BG186</f>
        <v>0.41089700366236204</v>
      </c>
      <c r="BH186" s="315">
        <f>'Discrete Solution'!BH186</f>
        <v>17.973008445568041</v>
      </c>
      <c r="BI186" s="313">
        <f>'Discrete Solution'!BI186</f>
        <v>7.5679695009872303E-2</v>
      </c>
      <c r="BJ186" s="313">
        <f>'Discrete Solution'!BJ186</f>
        <v>0.48657669867223435</v>
      </c>
      <c r="BK186" s="315">
        <f>'Discrete Solution'!BK186</f>
        <v>3.3102986525745779</v>
      </c>
      <c r="BL186" s="226" t="str">
        <f t="shared" si="188"/>
        <v>Silvopasture</v>
      </c>
      <c r="BM186" s="313"/>
      <c r="BN186" s="315"/>
      <c r="BO186" s="313"/>
      <c r="BP186" s="313"/>
      <c r="BQ186" s="315"/>
      <c r="BR186" s="226" t="str">
        <f t="shared" si="189"/>
        <v>Silvopasture</v>
      </c>
      <c r="BS186" s="313"/>
      <c r="BT186" s="315"/>
      <c r="BU186" s="313"/>
      <c r="BV186" s="313"/>
      <c r="BW186" s="315"/>
      <c r="BX186" s="226" t="str">
        <f t="shared" si="190"/>
        <v>Silvopasture</v>
      </c>
      <c r="BY186" s="313"/>
      <c r="BZ186" s="315"/>
      <c r="CA186" s="313"/>
      <c r="CB186" s="313"/>
      <c r="CC186" s="315"/>
      <c r="CD186" s="226" t="str">
        <f t="shared" si="191"/>
        <v>Silvopasture</v>
      </c>
      <c r="CE186" s="313"/>
      <c r="CF186" s="315"/>
      <c r="CG186" s="313"/>
      <c r="CH186" s="313"/>
      <c r="CI186" s="315"/>
      <c r="CJ186" s="176">
        <f t="shared" si="175"/>
        <v>77.358017395156907</v>
      </c>
      <c r="CK186" s="226" t="str">
        <f t="shared" si="192"/>
        <v>Silvopasture</v>
      </c>
      <c r="CL186" s="313"/>
      <c r="CM186" s="315"/>
      <c r="CN186" s="313"/>
      <c r="CO186" s="313"/>
      <c r="CP186" s="315"/>
      <c r="CQ186" s="226" t="str">
        <f t="shared" si="193"/>
        <v>Silvopasture</v>
      </c>
      <c r="CR186" s="313"/>
      <c r="CS186" s="315"/>
      <c r="CT186" s="313"/>
      <c r="CU186" s="313"/>
      <c r="CV186" s="315"/>
      <c r="CW186" s="226" t="str">
        <f t="shared" si="194"/>
        <v>Silvopasture</v>
      </c>
      <c r="CX186" s="313"/>
      <c r="CY186" s="315"/>
      <c r="CZ186" s="313"/>
      <c r="DA186" s="313"/>
      <c r="DB186" s="315"/>
      <c r="DC186" s="226" t="str">
        <f t="shared" si="195"/>
        <v>Silvopasture</v>
      </c>
      <c r="DD186" s="313"/>
      <c r="DE186" s="315"/>
      <c r="DF186" s="313"/>
      <c r="DG186" s="313"/>
      <c r="DH186" s="315"/>
      <c r="DI186" s="226" t="str">
        <f t="shared" si="196"/>
        <v>Silvopasture</v>
      </c>
      <c r="DJ186" s="313"/>
      <c r="DK186" s="315"/>
      <c r="DL186" s="313"/>
      <c r="DM186" s="313"/>
      <c r="DN186" s="315"/>
      <c r="DO186" s="226" t="str">
        <f t="shared" si="197"/>
        <v>Silvopasture</v>
      </c>
      <c r="DP186" s="313"/>
      <c r="DQ186" s="315"/>
      <c r="DR186" s="313"/>
      <c r="DS186" s="313"/>
      <c r="DT186" s="315"/>
      <c r="DU186" s="226" t="str">
        <f t="shared" si="198"/>
        <v>Silvopasture</v>
      </c>
      <c r="DV186" s="313"/>
      <c r="DW186" s="315"/>
      <c r="DX186" s="313"/>
      <c r="DY186" s="313"/>
      <c r="DZ186" s="315"/>
      <c r="EA186" s="176">
        <f t="shared" si="176"/>
        <v>0</v>
      </c>
      <c r="EB186" s="226" t="str">
        <f t="shared" si="199"/>
        <v>Silvopasture</v>
      </c>
      <c r="EC186" s="313"/>
      <c r="ED186" s="315"/>
      <c r="EE186" s="313"/>
      <c r="EF186" s="313"/>
      <c r="EG186" s="315"/>
      <c r="EH186" s="226" t="str">
        <f t="shared" si="200"/>
        <v>Silvopasture</v>
      </c>
      <c r="EI186" s="313"/>
      <c r="EJ186" s="315"/>
      <c r="EK186" s="313"/>
      <c r="EL186" s="313"/>
      <c r="EM186" s="315"/>
      <c r="EN186" s="226" t="str">
        <f t="shared" si="201"/>
        <v>Silvopasture</v>
      </c>
      <c r="EO186" s="313"/>
      <c r="EP186" s="315"/>
      <c r="EQ186" s="313"/>
      <c r="ER186" s="313"/>
      <c r="ES186" s="315"/>
      <c r="ET186" s="226" t="str">
        <f t="shared" si="202"/>
        <v>Silvopasture</v>
      </c>
      <c r="EU186" s="313"/>
      <c r="EV186" s="315"/>
      <c r="EW186" s="313"/>
      <c r="EX186" s="313"/>
      <c r="EY186" s="315"/>
      <c r="EZ186" s="226" t="str">
        <f t="shared" si="203"/>
        <v>Silvopasture</v>
      </c>
      <c r="FA186" s="313"/>
      <c r="FB186" s="315"/>
      <c r="FC186" s="313"/>
      <c r="FD186" s="313"/>
      <c r="FE186" s="315"/>
      <c r="FF186" s="226" t="str">
        <f t="shared" si="204"/>
        <v>Silvopasture</v>
      </c>
      <c r="FG186" s="313"/>
      <c r="FH186" s="315"/>
      <c r="FI186" s="313"/>
      <c r="FJ186" s="313"/>
      <c r="FK186" s="315"/>
      <c r="FL186" s="226" t="str">
        <f t="shared" si="205"/>
        <v>Silvopasture</v>
      </c>
      <c r="FM186" s="313"/>
      <c r="FN186" s="315"/>
      <c r="FO186" s="313"/>
      <c r="FP186" s="313"/>
      <c r="FQ186" s="315"/>
      <c r="FR186" s="176">
        <f t="shared" si="177"/>
        <v>0</v>
      </c>
      <c r="FS186" s="32"/>
      <c r="FT186" s="34"/>
      <c r="FU186" s="34"/>
      <c r="FV186" s="38"/>
      <c r="FW186" s="37"/>
    </row>
    <row r="187" spans="1:179" ht="12.6" customHeight="1">
      <c r="A187" s="324"/>
      <c r="B187" s="222" t="s">
        <v>88</v>
      </c>
      <c r="C187" s="226" t="str">
        <f>$B187</f>
        <v>Managed Grazing</v>
      </c>
      <c r="D187" s="313"/>
      <c r="E187" s="54"/>
      <c r="F187" s="313"/>
      <c r="G187" s="55"/>
      <c r="H187" s="56"/>
      <c r="I187" s="226" t="str">
        <f t="shared" si="179"/>
        <v>Managed Grazing</v>
      </c>
      <c r="J187" s="313"/>
      <c r="K187" s="54"/>
      <c r="L187" s="313"/>
      <c r="M187" s="55"/>
      <c r="N187" s="56"/>
      <c r="O187" s="226" t="str">
        <f t="shared" si="180"/>
        <v>Managed Grazing</v>
      </c>
      <c r="P187" s="313"/>
      <c r="Q187" s="54"/>
      <c r="R187" s="313"/>
      <c r="S187" s="55"/>
      <c r="T187" s="56"/>
      <c r="U187" s="226" t="str">
        <f t="shared" si="181"/>
        <v>Managed Grazing</v>
      </c>
      <c r="V187" s="313"/>
      <c r="W187" s="315"/>
      <c r="X187" s="313"/>
      <c r="Y187" s="313"/>
      <c r="Z187" s="315"/>
      <c r="AA187" s="226" t="str">
        <f t="shared" si="182"/>
        <v>Managed Grazing</v>
      </c>
      <c r="AB187" s="313"/>
      <c r="AC187" s="315"/>
      <c r="AD187" s="313"/>
      <c r="AE187" s="313"/>
      <c r="AF187" s="315"/>
      <c r="AG187" s="226" t="str">
        <f t="shared" si="183"/>
        <v>Managed Grazing</v>
      </c>
      <c r="AH187" s="313"/>
      <c r="AI187" s="315"/>
      <c r="AJ187" s="313"/>
      <c r="AK187" s="313"/>
      <c r="AL187" s="315"/>
      <c r="AM187" s="226" t="str">
        <f t="shared" si="184"/>
        <v>Managed Grazing</v>
      </c>
      <c r="AN187" s="313"/>
      <c r="AO187" s="315"/>
      <c r="AP187" s="313"/>
      <c r="AQ187" s="313"/>
      <c r="AR187" s="315"/>
      <c r="AS187" s="176">
        <f t="shared" si="178"/>
        <v>0</v>
      </c>
      <c r="AT187" s="226" t="str">
        <f t="shared" si="185"/>
        <v>Managed Grazing</v>
      </c>
      <c r="AU187" s="313">
        <f>'Discrete Solution'!AU187</f>
        <v>2.199234265493619E-2</v>
      </c>
      <c r="AV187" s="315">
        <f>'Discrete Solution'!AV187</f>
        <v>2.3036167413601691</v>
      </c>
      <c r="AW187" s="313">
        <f>'Discrete Solution'!AW187</f>
        <v>0.18654052820459285</v>
      </c>
      <c r="AX187" s="313">
        <f>'Discrete Solution'!AX187</f>
        <v>0.20853287085952904</v>
      </c>
      <c r="AY187" s="315">
        <f>'Discrete Solution'!AY187</f>
        <v>19.539431994882026</v>
      </c>
      <c r="AZ187" s="226" t="str">
        <f t="shared" si="186"/>
        <v>Managed Grazing</v>
      </c>
      <c r="BA187" s="313">
        <f>'Discrete Solution'!BA187</f>
        <v>2.199234265493619E-2</v>
      </c>
      <c r="BB187" s="315">
        <f>'Discrete Solution'!BB187</f>
        <v>0.23085366483355046</v>
      </c>
      <c r="BC187" s="313">
        <f>'Discrete Solution'!BC187</f>
        <v>0.18654052820459285</v>
      </c>
      <c r="BD187" s="313">
        <f>'Discrete Solution'!BD187</f>
        <v>0.20853287085952904</v>
      </c>
      <c r="BE187" s="315">
        <f>'Discrete Solution'!BE187</f>
        <v>1.9581162976446673</v>
      </c>
      <c r="BF187" s="226" t="str">
        <f t="shared" si="187"/>
        <v>Managed Grazing</v>
      </c>
      <c r="BG187" s="313">
        <f>'Discrete Solution'!BG187</f>
        <v>2.199234265493619E-2</v>
      </c>
      <c r="BH187" s="315">
        <f>'Discrete Solution'!BH187</f>
        <v>0.96196505876638216</v>
      </c>
      <c r="BI187" s="313">
        <f>'Discrete Solution'!BI187</f>
        <v>0.18654052820459285</v>
      </c>
      <c r="BJ187" s="313">
        <f>'Discrete Solution'!BJ187</f>
        <v>0.20853287085952904</v>
      </c>
      <c r="BK187" s="315">
        <f>'Discrete Solution'!BK187</f>
        <v>8.1594522690090283</v>
      </c>
      <c r="BL187" s="226" t="str">
        <f t="shared" si="188"/>
        <v>Managed Grazing</v>
      </c>
      <c r="BM187" s="313"/>
      <c r="BN187" s="315"/>
      <c r="BO187" s="313"/>
      <c r="BP187" s="313"/>
      <c r="BQ187" s="315"/>
      <c r="BR187" s="226" t="str">
        <f t="shared" si="189"/>
        <v>Managed Grazing</v>
      </c>
      <c r="BS187" s="313"/>
      <c r="BT187" s="315"/>
      <c r="BU187" s="313"/>
      <c r="BV187" s="313"/>
      <c r="BW187" s="315"/>
      <c r="BX187" s="226" t="str">
        <f t="shared" si="190"/>
        <v>Managed Grazing</v>
      </c>
      <c r="BY187" s="313"/>
      <c r="BZ187" s="315"/>
      <c r="CA187" s="313"/>
      <c r="CB187" s="313"/>
      <c r="CC187" s="315"/>
      <c r="CD187" s="226" t="str">
        <f t="shared" si="191"/>
        <v>Managed Grazing</v>
      </c>
      <c r="CE187" s="313"/>
      <c r="CF187" s="315"/>
      <c r="CG187" s="313"/>
      <c r="CH187" s="313"/>
      <c r="CI187" s="315"/>
      <c r="CJ187" s="176">
        <f t="shared" si="175"/>
        <v>33.153436026495825</v>
      </c>
      <c r="CK187" s="226" t="str">
        <f t="shared" si="192"/>
        <v>Managed Grazing</v>
      </c>
      <c r="CL187" s="313"/>
      <c r="CM187" s="315"/>
      <c r="CN187" s="313"/>
      <c r="CO187" s="313"/>
      <c r="CP187" s="315"/>
      <c r="CQ187" s="226" t="str">
        <f t="shared" si="193"/>
        <v>Managed Grazing</v>
      </c>
      <c r="CR187" s="313"/>
      <c r="CS187" s="315"/>
      <c r="CT187" s="313"/>
      <c r="CU187" s="313"/>
      <c r="CV187" s="315"/>
      <c r="CW187" s="226" t="str">
        <f t="shared" si="194"/>
        <v>Managed Grazing</v>
      </c>
      <c r="CX187" s="313"/>
      <c r="CY187" s="315"/>
      <c r="CZ187" s="313"/>
      <c r="DA187" s="313"/>
      <c r="DB187" s="315"/>
      <c r="DC187" s="226" t="str">
        <f t="shared" si="195"/>
        <v>Managed Grazing</v>
      </c>
      <c r="DD187" s="313"/>
      <c r="DE187" s="315"/>
      <c r="DF187" s="313"/>
      <c r="DG187" s="313"/>
      <c r="DH187" s="315"/>
      <c r="DI187" s="226" t="str">
        <f t="shared" si="196"/>
        <v>Managed Grazing</v>
      </c>
      <c r="DJ187" s="313"/>
      <c r="DK187" s="315"/>
      <c r="DL187" s="313"/>
      <c r="DM187" s="313"/>
      <c r="DN187" s="315"/>
      <c r="DO187" s="226" t="str">
        <f t="shared" si="197"/>
        <v>Managed Grazing</v>
      </c>
      <c r="DP187" s="313"/>
      <c r="DQ187" s="315"/>
      <c r="DR187" s="313"/>
      <c r="DS187" s="313"/>
      <c r="DT187" s="315"/>
      <c r="DU187" s="226" t="str">
        <f t="shared" si="198"/>
        <v>Managed Grazing</v>
      </c>
      <c r="DV187" s="313"/>
      <c r="DW187" s="315"/>
      <c r="DX187" s="313"/>
      <c r="DY187" s="313"/>
      <c r="DZ187" s="315"/>
      <c r="EA187" s="176">
        <f t="shared" si="176"/>
        <v>0</v>
      </c>
      <c r="EB187" s="226" t="str">
        <f t="shared" si="199"/>
        <v>Managed Grazing</v>
      </c>
      <c r="EC187" s="313"/>
      <c r="ED187" s="315"/>
      <c r="EE187" s="313"/>
      <c r="EF187" s="313"/>
      <c r="EG187" s="315"/>
      <c r="EH187" s="226" t="str">
        <f t="shared" si="200"/>
        <v>Managed Grazing</v>
      </c>
      <c r="EI187" s="313"/>
      <c r="EJ187" s="315"/>
      <c r="EK187" s="313"/>
      <c r="EL187" s="313"/>
      <c r="EM187" s="315"/>
      <c r="EN187" s="226" t="str">
        <f t="shared" si="201"/>
        <v>Managed Grazing</v>
      </c>
      <c r="EO187" s="313"/>
      <c r="EP187" s="315"/>
      <c r="EQ187" s="313"/>
      <c r="ER187" s="313"/>
      <c r="ES187" s="315"/>
      <c r="ET187" s="226" t="str">
        <f t="shared" si="202"/>
        <v>Managed Grazing</v>
      </c>
      <c r="EU187" s="313"/>
      <c r="EV187" s="315"/>
      <c r="EW187" s="313"/>
      <c r="EX187" s="313"/>
      <c r="EY187" s="315"/>
      <c r="EZ187" s="226" t="str">
        <f t="shared" si="203"/>
        <v>Managed Grazing</v>
      </c>
      <c r="FA187" s="313"/>
      <c r="FB187" s="315"/>
      <c r="FC187" s="313"/>
      <c r="FD187" s="313"/>
      <c r="FE187" s="315"/>
      <c r="FF187" s="226" t="str">
        <f t="shared" si="204"/>
        <v>Managed Grazing</v>
      </c>
      <c r="FG187" s="313"/>
      <c r="FH187" s="315"/>
      <c r="FI187" s="313"/>
      <c r="FJ187" s="313"/>
      <c r="FK187" s="315"/>
      <c r="FL187" s="226" t="str">
        <f t="shared" si="205"/>
        <v>Managed Grazing</v>
      </c>
      <c r="FM187" s="313"/>
      <c r="FN187" s="315"/>
      <c r="FO187" s="313"/>
      <c r="FP187" s="313"/>
      <c r="FQ187" s="315"/>
      <c r="FR187" s="176">
        <f t="shared" si="177"/>
        <v>0</v>
      </c>
      <c r="FS187" s="32"/>
      <c r="FT187" s="34"/>
      <c r="FU187" s="34"/>
      <c r="FV187" s="38"/>
      <c r="FW187" s="37"/>
    </row>
    <row r="188" spans="1:179" ht="12.6" customHeight="1">
      <c r="A188" s="324"/>
      <c r="B188" s="195" t="s">
        <v>97</v>
      </c>
      <c r="C188" s="226" t="str">
        <f>$B188</f>
        <v>Tropical Tree Staples</v>
      </c>
      <c r="D188" s="313"/>
      <c r="E188" s="54"/>
      <c r="F188" s="314"/>
      <c r="G188" s="55"/>
      <c r="H188" s="56"/>
      <c r="I188" s="226" t="str">
        <f t="shared" si="179"/>
        <v>Tropical Tree Staples</v>
      </c>
      <c r="J188" s="313"/>
      <c r="K188" s="54"/>
      <c r="L188" s="314"/>
      <c r="M188" s="55"/>
      <c r="N188" s="56"/>
      <c r="O188" s="226" t="str">
        <f t="shared" si="180"/>
        <v>Tropical Tree Staples</v>
      </c>
      <c r="P188" s="313"/>
      <c r="Q188" s="54"/>
      <c r="R188" s="314"/>
      <c r="S188" s="55"/>
      <c r="T188" s="56"/>
      <c r="U188" s="226" t="str">
        <f t="shared" si="181"/>
        <v>Tropical Tree Staples</v>
      </c>
      <c r="V188" s="313"/>
      <c r="W188" s="315"/>
      <c r="X188" s="313"/>
      <c r="Y188" s="313"/>
      <c r="Z188" s="315"/>
      <c r="AA188" s="226" t="str">
        <f t="shared" si="182"/>
        <v>Tropical Tree Staples</v>
      </c>
      <c r="AB188" s="313"/>
      <c r="AC188" s="315"/>
      <c r="AD188" s="313"/>
      <c r="AE188" s="313"/>
      <c r="AF188" s="315"/>
      <c r="AG188" s="226" t="str">
        <f t="shared" si="183"/>
        <v>Tropical Tree Staples</v>
      </c>
      <c r="AH188" s="313"/>
      <c r="AI188" s="315"/>
      <c r="AJ188" s="313"/>
      <c r="AK188" s="313"/>
      <c r="AL188" s="315"/>
      <c r="AM188" s="226" t="str">
        <f t="shared" si="184"/>
        <v>Tropical Tree Staples</v>
      </c>
      <c r="AN188" s="313"/>
      <c r="AO188" s="315"/>
      <c r="AP188" s="313"/>
      <c r="AQ188" s="313"/>
      <c r="AR188" s="315"/>
      <c r="AS188" s="176">
        <f t="shared" si="178"/>
        <v>0</v>
      </c>
      <c r="AT188" s="226" t="str">
        <f t="shared" si="185"/>
        <v>Tropical Tree Staples</v>
      </c>
      <c r="AU188" s="313">
        <f>'Discrete Solution'!AU188</f>
        <v>0</v>
      </c>
      <c r="AV188" s="315">
        <f>'Discrete Solution'!AV188</f>
        <v>0</v>
      </c>
      <c r="AW188" s="313">
        <f>'Discrete Solution'!AW188</f>
        <v>0</v>
      </c>
      <c r="AX188" s="313">
        <f>'Discrete Solution'!AX188</f>
        <v>0</v>
      </c>
      <c r="AY188" s="315">
        <f>'Discrete Solution'!AY188</f>
        <v>0</v>
      </c>
      <c r="AZ188" s="226" t="str">
        <f t="shared" si="186"/>
        <v>Tropical Tree Staples</v>
      </c>
      <c r="BA188" s="313">
        <f>'Discrete Solution'!BA188</f>
        <v>0</v>
      </c>
      <c r="BB188" s="315">
        <f>'Discrete Solution'!BB188</f>
        <v>0</v>
      </c>
      <c r="BC188" s="313">
        <f>'Discrete Solution'!BC188</f>
        <v>0</v>
      </c>
      <c r="BD188" s="313">
        <f>'Discrete Solution'!BD188</f>
        <v>0</v>
      </c>
      <c r="BE188" s="315">
        <f>'Discrete Solution'!BE188</f>
        <v>0</v>
      </c>
      <c r="BF188" s="226" t="str">
        <f t="shared" si="187"/>
        <v>Tropical Tree Staples</v>
      </c>
      <c r="BG188" s="313">
        <f>'Discrete Solution'!BG188</f>
        <v>0</v>
      </c>
      <c r="BH188" s="315">
        <f>'Discrete Solution'!BH188</f>
        <v>0</v>
      </c>
      <c r="BI188" s="313">
        <f>'Discrete Solution'!BI188</f>
        <v>0</v>
      </c>
      <c r="BJ188" s="313">
        <f>'Discrete Solution'!BJ188</f>
        <v>0</v>
      </c>
      <c r="BK188" s="315">
        <f>'Discrete Solution'!BK188</f>
        <v>0</v>
      </c>
      <c r="BL188" s="226" t="str">
        <f t="shared" si="188"/>
        <v>Tropical Tree Staples</v>
      </c>
      <c r="BM188" s="313"/>
      <c r="BN188" s="315"/>
      <c r="BO188" s="313"/>
      <c r="BP188" s="313"/>
      <c r="BQ188" s="315"/>
      <c r="BR188" s="226" t="str">
        <f t="shared" si="189"/>
        <v>Tropical Tree Staples</v>
      </c>
      <c r="BS188" s="313"/>
      <c r="BT188" s="315"/>
      <c r="BU188" s="313"/>
      <c r="BV188" s="313"/>
      <c r="BW188" s="315"/>
      <c r="BX188" s="226" t="str">
        <f t="shared" si="190"/>
        <v>Tropical Tree Staples</v>
      </c>
      <c r="BY188" s="313"/>
      <c r="BZ188" s="315"/>
      <c r="CA188" s="313"/>
      <c r="CB188" s="313"/>
      <c r="CC188" s="315"/>
      <c r="CD188" s="226" t="str">
        <f t="shared" si="191"/>
        <v>Tropical Tree Staples</v>
      </c>
      <c r="CE188" s="313"/>
      <c r="CF188" s="315"/>
      <c r="CG188" s="313"/>
      <c r="CH188" s="313"/>
      <c r="CI188" s="315"/>
      <c r="CJ188" s="176">
        <f t="shared" si="175"/>
        <v>0</v>
      </c>
      <c r="CK188" s="226" t="str">
        <f t="shared" si="192"/>
        <v>Tropical Tree Staples</v>
      </c>
      <c r="CL188" s="313"/>
      <c r="CM188" s="315"/>
      <c r="CN188" s="313"/>
      <c r="CO188" s="313"/>
      <c r="CP188" s="315"/>
      <c r="CQ188" s="226" t="str">
        <f t="shared" si="193"/>
        <v>Tropical Tree Staples</v>
      </c>
      <c r="CR188" s="313"/>
      <c r="CS188" s="315"/>
      <c r="CT188" s="313"/>
      <c r="CU188" s="313"/>
      <c r="CV188" s="315"/>
      <c r="CW188" s="226" t="str">
        <f t="shared" si="194"/>
        <v>Tropical Tree Staples</v>
      </c>
      <c r="CX188" s="313"/>
      <c r="CY188" s="315"/>
      <c r="CZ188" s="313"/>
      <c r="DA188" s="313"/>
      <c r="DB188" s="315"/>
      <c r="DC188" s="226" t="str">
        <f t="shared" si="195"/>
        <v>Tropical Tree Staples</v>
      </c>
      <c r="DD188" s="313"/>
      <c r="DE188" s="315"/>
      <c r="DF188" s="313"/>
      <c r="DG188" s="313"/>
      <c r="DH188" s="315"/>
      <c r="DI188" s="226" t="str">
        <f t="shared" si="196"/>
        <v>Tropical Tree Staples</v>
      </c>
      <c r="DJ188" s="313"/>
      <c r="DK188" s="315"/>
      <c r="DL188" s="313"/>
      <c r="DM188" s="313"/>
      <c r="DN188" s="315"/>
      <c r="DO188" s="226" t="str">
        <f t="shared" si="197"/>
        <v>Tropical Tree Staples</v>
      </c>
      <c r="DP188" s="313"/>
      <c r="DQ188" s="315"/>
      <c r="DR188" s="313"/>
      <c r="DS188" s="313"/>
      <c r="DT188" s="315"/>
      <c r="DU188" s="226" t="str">
        <f t="shared" si="198"/>
        <v>Tropical Tree Staples</v>
      </c>
      <c r="DV188" s="313"/>
      <c r="DW188" s="315"/>
      <c r="DX188" s="313"/>
      <c r="DY188" s="313"/>
      <c r="DZ188" s="315"/>
      <c r="EA188" s="176">
        <f t="shared" si="176"/>
        <v>0</v>
      </c>
      <c r="EB188" s="226" t="str">
        <f t="shared" si="199"/>
        <v>Tropical Tree Staples</v>
      </c>
      <c r="EC188" s="313"/>
      <c r="ED188" s="315"/>
      <c r="EE188" s="313"/>
      <c r="EF188" s="313"/>
      <c r="EG188" s="315"/>
      <c r="EH188" s="226" t="str">
        <f t="shared" si="200"/>
        <v>Tropical Tree Staples</v>
      </c>
      <c r="EI188" s="313"/>
      <c r="EJ188" s="315"/>
      <c r="EK188" s="313"/>
      <c r="EL188" s="313"/>
      <c r="EM188" s="315"/>
      <c r="EN188" s="226" t="str">
        <f t="shared" si="201"/>
        <v>Tropical Tree Staples</v>
      </c>
      <c r="EO188" s="313"/>
      <c r="EP188" s="315"/>
      <c r="EQ188" s="313"/>
      <c r="ER188" s="313"/>
      <c r="ES188" s="315"/>
      <c r="ET188" s="226" t="str">
        <f t="shared" si="202"/>
        <v>Tropical Tree Staples</v>
      </c>
      <c r="EU188" s="313"/>
      <c r="EV188" s="315"/>
      <c r="EW188" s="313"/>
      <c r="EX188" s="313"/>
      <c r="EY188" s="315"/>
      <c r="EZ188" s="226" t="str">
        <f t="shared" si="203"/>
        <v>Tropical Tree Staples</v>
      </c>
      <c r="FA188" s="313"/>
      <c r="FB188" s="315"/>
      <c r="FC188" s="313"/>
      <c r="FD188" s="313"/>
      <c r="FE188" s="315"/>
      <c r="FF188" s="226" t="str">
        <f t="shared" si="204"/>
        <v>Tropical Tree Staples</v>
      </c>
      <c r="FG188" s="313"/>
      <c r="FH188" s="315"/>
      <c r="FI188" s="313"/>
      <c r="FJ188" s="313"/>
      <c r="FK188" s="315"/>
      <c r="FL188" s="226" t="str">
        <f t="shared" si="205"/>
        <v>Tropical Tree Staples</v>
      </c>
      <c r="FM188" s="313"/>
      <c r="FN188" s="315"/>
      <c r="FO188" s="313"/>
      <c r="FP188" s="313"/>
      <c r="FQ188" s="315"/>
      <c r="FR188" s="176">
        <f t="shared" si="177"/>
        <v>0</v>
      </c>
      <c r="FS188" s="32"/>
      <c r="FT188" s="34"/>
      <c r="FU188" s="34"/>
      <c r="FV188" s="38"/>
      <c r="FW188" s="37"/>
    </row>
    <row r="189" spans="1:179" ht="12.6" customHeight="1">
      <c r="A189" s="324"/>
      <c r="B189" s="222" t="s">
        <v>103</v>
      </c>
      <c r="C189" s="226" t="str">
        <f>$B189</f>
        <v>Farmland Restoration</v>
      </c>
      <c r="D189" s="39"/>
      <c r="E189" s="40"/>
      <c r="F189" s="47"/>
      <c r="G189" s="41"/>
      <c r="H189" s="42"/>
      <c r="I189" s="226" t="str">
        <f t="shared" si="179"/>
        <v>Farmland Restoration</v>
      </c>
      <c r="J189" s="39"/>
      <c r="K189" s="40"/>
      <c r="L189" s="47"/>
      <c r="M189" s="41"/>
      <c r="N189" s="42"/>
      <c r="O189" s="226" t="str">
        <f t="shared" si="180"/>
        <v>Farmland Restoration</v>
      </c>
      <c r="P189" s="39"/>
      <c r="Q189" s="40"/>
      <c r="R189" s="47"/>
      <c r="S189" s="41"/>
      <c r="T189" s="42"/>
      <c r="U189" s="226" t="str">
        <f t="shared" si="181"/>
        <v>Farmland Restoration</v>
      </c>
      <c r="V189" s="39"/>
      <c r="W189" s="40"/>
      <c r="X189" s="47"/>
      <c r="Y189" s="41"/>
      <c r="Z189" s="42"/>
      <c r="AA189" s="226" t="str">
        <f t="shared" si="182"/>
        <v>Farmland Restoration</v>
      </c>
      <c r="AB189" s="39"/>
      <c r="AC189" s="40"/>
      <c r="AD189" s="47"/>
      <c r="AE189" s="41"/>
      <c r="AF189" s="42"/>
      <c r="AG189" s="226" t="str">
        <f t="shared" si="183"/>
        <v>Farmland Restoration</v>
      </c>
      <c r="AH189" s="39"/>
      <c r="AI189" s="40"/>
      <c r="AJ189" s="47"/>
      <c r="AK189" s="41"/>
      <c r="AL189" s="42"/>
      <c r="AM189" s="226" t="str">
        <f t="shared" si="184"/>
        <v>Farmland Restoration</v>
      </c>
      <c r="AN189" s="39"/>
      <c r="AO189" s="40"/>
      <c r="AP189" s="47"/>
      <c r="AQ189" s="41"/>
      <c r="AR189" s="42"/>
      <c r="AS189" s="176">
        <f t="shared" si="178"/>
        <v>0</v>
      </c>
      <c r="AT189" s="226" t="str">
        <f t="shared" si="185"/>
        <v>Farmland Restoration</v>
      </c>
      <c r="AU189" s="313"/>
      <c r="AV189" s="315"/>
      <c r="AW189" s="313"/>
      <c r="AX189" s="313"/>
      <c r="AY189" s="315"/>
      <c r="AZ189" s="226" t="str">
        <f t="shared" si="186"/>
        <v>Farmland Restoration</v>
      </c>
      <c r="BA189" s="313"/>
      <c r="BB189" s="315"/>
      <c r="BC189" s="313"/>
      <c r="BD189" s="313"/>
      <c r="BE189" s="315"/>
      <c r="BF189" s="226" t="str">
        <f t="shared" si="187"/>
        <v>Farmland Restoration</v>
      </c>
      <c r="BG189" s="313"/>
      <c r="BH189" s="315"/>
      <c r="BI189" s="313"/>
      <c r="BJ189" s="313"/>
      <c r="BK189" s="315"/>
      <c r="BL189" s="226" t="str">
        <f t="shared" si="188"/>
        <v>Farmland Restoration</v>
      </c>
      <c r="BM189" s="313">
        <f>'Discrete Solution'!BM189</f>
        <v>2.3409578732146379E-2</v>
      </c>
      <c r="BN189" s="315">
        <f>'Discrete Solution'!BN189</f>
        <v>0.44467983650919413</v>
      </c>
      <c r="BO189" s="313">
        <f>'Discrete Solution'!BO189</f>
        <v>0.32659042126785359</v>
      </c>
      <c r="BP189" s="313">
        <f>'Discrete Solution'!BP189</f>
        <v>0.35</v>
      </c>
      <c r="BQ189" s="315">
        <f>'Discrete Solution'!BQ189</f>
        <v>6.2037927634908057</v>
      </c>
      <c r="BR189" s="226" t="str">
        <f t="shared" si="189"/>
        <v>Farmland Restoration</v>
      </c>
      <c r="BS189" s="313">
        <f>'Discrete Solution'!BS189</f>
        <v>2.3409578732146379E-2</v>
      </c>
      <c r="BT189" s="315">
        <f>'Discrete Solution'!BT189</f>
        <v>1.2087130992631716</v>
      </c>
      <c r="BU189" s="313">
        <f>'Discrete Solution'!BU189</f>
        <v>0.32659042126785359</v>
      </c>
      <c r="BV189" s="313">
        <f>'Discrete Solution'!BV189</f>
        <v>0.35</v>
      </c>
      <c r="BW189" s="315">
        <f>'Discrete Solution'!BW189</f>
        <v>16.862931400736827</v>
      </c>
      <c r="BX189" s="226" t="str">
        <f t="shared" si="190"/>
        <v>Farmland Restoration</v>
      </c>
      <c r="BY189" s="313">
        <f>'Discrete Solution'!BY189</f>
        <v>2.3409578732146379E-2</v>
      </c>
      <c r="BZ189" s="315">
        <f>'Discrete Solution'!BZ189</f>
        <v>0.73850816039180711</v>
      </c>
      <c r="CA189" s="313">
        <f>'Discrete Solution'!CA189</f>
        <v>0.32659042126785359</v>
      </c>
      <c r="CB189" s="313">
        <f>'Discrete Solution'!CB189</f>
        <v>0.35</v>
      </c>
      <c r="CC189" s="315">
        <f>'Discrete Solution'!CC189</f>
        <v>10.303034239608193</v>
      </c>
      <c r="CD189" s="226" t="str">
        <f t="shared" si="191"/>
        <v>Farmland Restoration</v>
      </c>
      <c r="CE189" s="313">
        <f>'Discrete Solution'!CE189</f>
        <v>2.3409578732146379E-2</v>
      </c>
      <c r="CF189" s="315">
        <f>'Discrete Solution'!CF189</f>
        <v>0.50550192509327374</v>
      </c>
      <c r="CG189" s="313">
        <f>'Discrete Solution'!CG189</f>
        <v>0.32659042126785359</v>
      </c>
      <c r="CH189" s="313">
        <f>'Discrete Solution'!CH189</f>
        <v>0.35</v>
      </c>
      <c r="CI189" s="315">
        <f>'Discrete Solution'!CI189</f>
        <v>7.0523305249067274</v>
      </c>
      <c r="CJ189" s="176">
        <f t="shared" si="175"/>
        <v>43.31949195</v>
      </c>
      <c r="CK189" s="226" t="str">
        <f t="shared" si="192"/>
        <v>Farmland Restoration</v>
      </c>
      <c r="CL189" s="313"/>
      <c r="CM189" s="315"/>
      <c r="CN189" s="313"/>
      <c r="CO189" s="313"/>
      <c r="CP189" s="315"/>
      <c r="CQ189" s="226" t="str">
        <f t="shared" si="193"/>
        <v>Farmland Restoration</v>
      </c>
      <c r="CR189" s="313"/>
      <c r="CS189" s="315"/>
      <c r="CT189" s="313"/>
      <c r="CU189" s="313"/>
      <c r="CV189" s="315"/>
      <c r="CW189" s="226" t="str">
        <f t="shared" si="194"/>
        <v>Farmland Restoration</v>
      </c>
      <c r="CX189" s="313"/>
      <c r="CY189" s="315"/>
      <c r="CZ189" s="313"/>
      <c r="DA189" s="313"/>
      <c r="DB189" s="315"/>
      <c r="DC189" s="226" t="str">
        <f t="shared" si="195"/>
        <v>Farmland Restoration</v>
      </c>
      <c r="DD189" s="313"/>
      <c r="DE189" s="315"/>
      <c r="DF189" s="313"/>
      <c r="DG189" s="313"/>
      <c r="DH189" s="315"/>
      <c r="DI189" s="226" t="str">
        <f t="shared" si="196"/>
        <v>Farmland Restoration</v>
      </c>
      <c r="DJ189" s="313"/>
      <c r="DK189" s="315"/>
      <c r="DL189" s="313"/>
      <c r="DM189" s="313"/>
      <c r="DN189" s="315"/>
      <c r="DO189" s="226" t="str">
        <f t="shared" si="197"/>
        <v>Farmland Restoration</v>
      </c>
      <c r="DP189" s="313"/>
      <c r="DQ189" s="315"/>
      <c r="DR189" s="313"/>
      <c r="DS189" s="313"/>
      <c r="DT189" s="315"/>
      <c r="DU189" s="226" t="str">
        <f t="shared" si="198"/>
        <v>Farmland Restoration</v>
      </c>
      <c r="DV189" s="313"/>
      <c r="DW189" s="315"/>
      <c r="DX189" s="313"/>
      <c r="DY189" s="313"/>
      <c r="DZ189" s="315"/>
      <c r="EA189" s="176">
        <f t="shared" si="176"/>
        <v>0</v>
      </c>
      <c r="EB189" s="226" t="str">
        <f t="shared" si="199"/>
        <v>Farmland Restoration</v>
      </c>
      <c r="EC189" s="313"/>
      <c r="ED189" s="315"/>
      <c r="EE189" s="313"/>
      <c r="EF189" s="313"/>
      <c r="EG189" s="315"/>
      <c r="EH189" s="226" t="str">
        <f t="shared" si="200"/>
        <v>Farmland Restoration</v>
      </c>
      <c r="EI189" s="313"/>
      <c r="EJ189" s="315"/>
      <c r="EK189" s="313"/>
      <c r="EL189" s="313"/>
      <c r="EM189" s="315"/>
      <c r="EN189" s="226" t="str">
        <f t="shared" si="201"/>
        <v>Farmland Restoration</v>
      </c>
      <c r="EO189" s="313"/>
      <c r="EP189" s="315"/>
      <c r="EQ189" s="313"/>
      <c r="ER189" s="313"/>
      <c r="ES189" s="315"/>
      <c r="ET189" s="226" t="str">
        <f t="shared" si="202"/>
        <v>Farmland Restoration</v>
      </c>
      <c r="EU189" s="313"/>
      <c r="EV189" s="315"/>
      <c r="EW189" s="313"/>
      <c r="EX189" s="313"/>
      <c r="EY189" s="315"/>
      <c r="EZ189" s="226" t="str">
        <f t="shared" si="203"/>
        <v>Farmland Restoration</v>
      </c>
      <c r="FA189" s="313"/>
      <c r="FB189" s="315"/>
      <c r="FC189" s="313"/>
      <c r="FD189" s="313"/>
      <c r="FE189" s="315"/>
      <c r="FF189" s="226" t="str">
        <f t="shared" si="204"/>
        <v>Farmland Restoration</v>
      </c>
      <c r="FG189" s="313"/>
      <c r="FH189" s="315"/>
      <c r="FI189" s="313"/>
      <c r="FJ189" s="313"/>
      <c r="FK189" s="315"/>
      <c r="FL189" s="226" t="str">
        <f t="shared" si="205"/>
        <v>Farmland Restoration</v>
      </c>
      <c r="FM189" s="313"/>
      <c r="FN189" s="315"/>
      <c r="FO189" s="313"/>
      <c r="FP189" s="313"/>
      <c r="FQ189" s="315"/>
      <c r="FR189" s="176">
        <f t="shared" si="177"/>
        <v>0</v>
      </c>
      <c r="FS189" s="32"/>
      <c r="FT189" s="34"/>
      <c r="FU189" s="34"/>
      <c r="FV189" s="33"/>
      <c r="FW189" s="37"/>
    </row>
    <row r="190" spans="1:179" ht="12.6" customHeight="1">
      <c r="A190" s="324"/>
      <c r="B190" s="195" t="s">
        <v>96</v>
      </c>
      <c r="C190" s="226" t="str">
        <f>$B190</f>
        <v>Perennial Bioenergy Crops</v>
      </c>
      <c r="D190" s="54"/>
      <c r="E190" s="54"/>
      <c r="F190" s="54"/>
      <c r="G190" s="54"/>
      <c r="H190" s="56"/>
      <c r="I190" s="226" t="str">
        <f t="shared" si="179"/>
        <v>Perennial Bioenergy Crops</v>
      </c>
      <c r="J190" s="54"/>
      <c r="K190" s="54"/>
      <c r="L190" s="54"/>
      <c r="M190" s="54"/>
      <c r="N190" s="56"/>
      <c r="O190" s="226" t="str">
        <f t="shared" si="180"/>
        <v>Perennial Bioenergy Crops</v>
      </c>
      <c r="P190" s="54"/>
      <c r="Q190" s="54"/>
      <c r="R190" s="54"/>
      <c r="S190" s="54"/>
      <c r="T190" s="56"/>
      <c r="U190" s="226" t="str">
        <f t="shared" si="181"/>
        <v>Perennial Bioenergy Crops</v>
      </c>
      <c r="V190" s="313"/>
      <c r="W190" s="315"/>
      <c r="X190" s="313"/>
      <c r="Y190" s="313"/>
      <c r="Z190" s="315"/>
      <c r="AA190" s="226" t="str">
        <f t="shared" si="182"/>
        <v>Perennial Bioenergy Crops</v>
      </c>
      <c r="AB190" s="313"/>
      <c r="AC190" s="315"/>
      <c r="AD190" s="313"/>
      <c r="AE190" s="313"/>
      <c r="AF190" s="315"/>
      <c r="AG190" s="226" t="str">
        <f t="shared" si="183"/>
        <v>Perennial Bioenergy Crops</v>
      </c>
      <c r="AH190" s="313"/>
      <c r="AI190" s="315"/>
      <c r="AJ190" s="313"/>
      <c r="AK190" s="313"/>
      <c r="AL190" s="315"/>
      <c r="AM190" s="226" t="str">
        <f t="shared" si="184"/>
        <v>Perennial Bioenergy Crops</v>
      </c>
      <c r="AN190" s="313"/>
      <c r="AO190" s="315"/>
      <c r="AP190" s="313"/>
      <c r="AQ190" s="313"/>
      <c r="AR190" s="315"/>
      <c r="AS190" s="176">
        <f t="shared" si="178"/>
        <v>0</v>
      </c>
      <c r="AT190" s="226" t="str">
        <f t="shared" si="185"/>
        <v>Perennial Bioenergy Crops</v>
      </c>
      <c r="AU190" s="313"/>
      <c r="AV190" s="315"/>
      <c r="AW190" s="313"/>
      <c r="AX190" s="313"/>
      <c r="AY190" s="315"/>
      <c r="AZ190" s="226" t="str">
        <f t="shared" si="186"/>
        <v>Perennial Bioenergy Crops</v>
      </c>
      <c r="BA190" s="313"/>
      <c r="BB190" s="315"/>
      <c r="BC190" s="313"/>
      <c r="BD190" s="313"/>
      <c r="BE190" s="315"/>
      <c r="BF190" s="226" t="str">
        <f t="shared" si="187"/>
        <v>Perennial Bioenergy Crops</v>
      </c>
      <c r="BG190" s="313"/>
      <c r="BH190" s="315"/>
      <c r="BI190" s="313"/>
      <c r="BJ190" s="313"/>
      <c r="BK190" s="315"/>
      <c r="BL190" s="226" t="str">
        <f t="shared" si="188"/>
        <v>Perennial Bioenergy Crops</v>
      </c>
      <c r="BM190" s="313">
        <f>'Discrete Solution'!BM190</f>
        <v>2.5553394151598671E-4</v>
      </c>
      <c r="BN190" s="315">
        <f>'Discrete Solution'!BN190</f>
        <v>4.8540297386829717E-3</v>
      </c>
      <c r="BO190" s="313">
        <f>'Discrete Solution'!BO190</f>
        <v>0.24974446605848402</v>
      </c>
      <c r="BP190" s="313">
        <f>'Discrete Solution'!BP190</f>
        <v>0.25</v>
      </c>
      <c r="BQ190" s="315">
        <f>'Discrete Solution'!BQ190</f>
        <v>4.7440549702613177</v>
      </c>
      <c r="BR190" s="226" t="str">
        <f t="shared" si="189"/>
        <v>Perennial Bioenergy Crops</v>
      </c>
      <c r="BS190" s="313">
        <f>'Discrete Solution'!BS190</f>
        <v>2.5553394151598671E-4</v>
      </c>
      <c r="BT190" s="315">
        <f>'Discrete Solution'!BT190</f>
        <v>1.3194052996459153E-2</v>
      </c>
      <c r="BU190" s="313">
        <f>'Discrete Solution'!BU190</f>
        <v>0.24974446605848402</v>
      </c>
      <c r="BV190" s="313">
        <f>'Discrete Solution'!BV190</f>
        <v>0.25</v>
      </c>
      <c r="BW190" s="315">
        <f>'Discrete Solution'!BW190</f>
        <v>12.895123447003542</v>
      </c>
      <c r="BX190" s="226" t="str">
        <f t="shared" si="190"/>
        <v>Perennial Bioenergy Crops</v>
      </c>
      <c r="BY190" s="313">
        <f>'Discrete Solution'!BY190</f>
        <v>2.5553394151598671E-4</v>
      </c>
      <c r="BZ190" s="315">
        <f>'Discrete Solution'!BZ190</f>
        <v>8.0613967139653939E-3</v>
      </c>
      <c r="CA190" s="313">
        <f>'Discrete Solution'!CA190</f>
        <v>0.24974446605848402</v>
      </c>
      <c r="CB190" s="313">
        <f>'Discrete Solution'!CB190</f>
        <v>0.25</v>
      </c>
      <c r="CC190" s="315">
        <f>'Discrete Solution'!CC190</f>
        <v>7.8787546032860352</v>
      </c>
      <c r="CD190" s="226" t="str">
        <f t="shared" si="191"/>
        <v>Perennial Bioenergy Crops</v>
      </c>
      <c r="CE190" s="313">
        <f>'Discrete Solution'!CE190</f>
        <v>2.5553394151598671E-4</v>
      </c>
      <c r="CF190" s="315">
        <f>'Discrete Solution'!CF190</f>
        <v>5.5179506150455056E-3</v>
      </c>
      <c r="CG190" s="313">
        <f>'Discrete Solution'!CG190</f>
        <v>0.24974446605848402</v>
      </c>
      <c r="CH190" s="313">
        <f>'Discrete Solution'!CH190</f>
        <v>0.25</v>
      </c>
      <c r="CI190" s="315">
        <f>'Discrete Solution'!CI190</f>
        <v>5.3929337993849558</v>
      </c>
      <c r="CJ190" s="176">
        <f t="shared" si="175"/>
        <v>30.942494249999999</v>
      </c>
      <c r="CK190" s="226" t="str">
        <f t="shared" si="192"/>
        <v>Perennial Bioenergy Crops</v>
      </c>
      <c r="CL190" s="313"/>
      <c r="CM190" s="315"/>
      <c r="CN190" s="313"/>
      <c r="CO190" s="313"/>
      <c r="CP190" s="315"/>
      <c r="CQ190" s="226" t="str">
        <f t="shared" si="193"/>
        <v>Perennial Bioenergy Crops</v>
      </c>
      <c r="CR190" s="313"/>
      <c r="CS190" s="315"/>
      <c r="CT190" s="313"/>
      <c r="CU190" s="313"/>
      <c r="CV190" s="315"/>
      <c r="CW190" s="226" t="str">
        <f t="shared" si="194"/>
        <v>Perennial Bioenergy Crops</v>
      </c>
      <c r="CX190" s="313"/>
      <c r="CY190" s="315"/>
      <c r="CZ190" s="313"/>
      <c r="DA190" s="313"/>
      <c r="DB190" s="315"/>
      <c r="DC190" s="226" t="str">
        <f t="shared" si="195"/>
        <v>Perennial Bioenergy Crops</v>
      </c>
      <c r="DD190" s="313"/>
      <c r="DE190" s="315"/>
      <c r="DF190" s="313"/>
      <c r="DG190" s="313"/>
      <c r="DH190" s="315"/>
      <c r="DI190" s="226" t="str">
        <f t="shared" si="196"/>
        <v>Perennial Bioenergy Crops</v>
      </c>
      <c r="DJ190" s="313"/>
      <c r="DK190" s="315"/>
      <c r="DL190" s="313"/>
      <c r="DM190" s="313"/>
      <c r="DN190" s="315"/>
      <c r="DO190" s="226" t="str">
        <f t="shared" si="197"/>
        <v>Perennial Bioenergy Crops</v>
      </c>
      <c r="DP190" s="313"/>
      <c r="DQ190" s="315"/>
      <c r="DR190" s="313"/>
      <c r="DS190" s="313"/>
      <c r="DT190" s="315"/>
      <c r="DU190" s="226" t="str">
        <f t="shared" si="198"/>
        <v>Perennial Bioenergy Crops</v>
      </c>
      <c r="DV190" s="313"/>
      <c r="DW190" s="315"/>
      <c r="DX190" s="313"/>
      <c r="DY190" s="313"/>
      <c r="DZ190" s="315"/>
      <c r="EA190" s="176">
        <f t="shared" si="176"/>
        <v>0</v>
      </c>
      <c r="EB190" s="226" t="str">
        <f t="shared" si="199"/>
        <v>Perennial Bioenergy Crops</v>
      </c>
      <c r="EC190" s="313"/>
      <c r="ED190" s="315"/>
      <c r="EE190" s="313"/>
      <c r="EF190" s="313"/>
      <c r="EG190" s="315"/>
      <c r="EH190" s="226" t="str">
        <f t="shared" si="200"/>
        <v>Perennial Bioenergy Crops</v>
      </c>
      <c r="EI190" s="313"/>
      <c r="EJ190" s="315"/>
      <c r="EK190" s="313"/>
      <c r="EL190" s="313"/>
      <c r="EM190" s="315"/>
      <c r="EN190" s="226" t="str">
        <f t="shared" si="201"/>
        <v>Perennial Bioenergy Crops</v>
      </c>
      <c r="EO190" s="313"/>
      <c r="EP190" s="315"/>
      <c r="EQ190" s="313"/>
      <c r="ER190" s="313"/>
      <c r="ES190" s="315"/>
      <c r="ET190" s="226" t="str">
        <f t="shared" si="202"/>
        <v>Perennial Bioenergy Crops</v>
      </c>
      <c r="EU190" s="313"/>
      <c r="EV190" s="315"/>
      <c r="EW190" s="313"/>
      <c r="EX190" s="313"/>
      <c r="EY190" s="315"/>
      <c r="EZ190" s="226" t="str">
        <f t="shared" si="203"/>
        <v>Perennial Bioenergy Crops</v>
      </c>
      <c r="FA190" s="313"/>
      <c r="FB190" s="315"/>
      <c r="FC190" s="313"/>
      <c r="FD190" s="313"/>
      <c r="FE190" s="315"/>
      <c r="FF190" s="226" t="str">
        <f t="shared" si="204"/>
        <v>Perennial Bioenergy Crops</v>
      </c>
      <c r="FG190" s="313"/>
      <c r="FH190" s="315"/>
      <c r="FI190" s="313"/>
      <c r="FJ190" s="313"/>
      <c r="FK190" s="315"/>
      <c r="FL190" s="226" t="str">
        <f t="shared" si="205"/>
        <v>Perennial Bioenergy Crops</v>
      </c>
      <c r="FM190" s="313"/>
      <c r="FN190" s="315"/>
      <c r="FO190" s="313"/>
      <c r="FP190" s="313"/>
      <c r="FQ190" s="315"/>
      <c r="FR190" s="176">
        <f t="shared" si="177"/>
        <v>0</v>
      </c>
      <c r="FS190" s="32"/>
      <c r="FT190" s="34"/>
      <c r="FU190" s="34"/>
      <c r="FV190" s="38"/>
      <c r="FW190" s="37"/>
    </row>
    <row r="191" spans="1:179" ht="12.6" customHeight="1">
      <c r="A191" s="324"/>
      <c r="B191" s="195" t="s">
        <v>552</v>
      </c>
      <c r="C191" s="226"/>
      <c r="D191" s="54"/>
      <c r="E191" s="54"/>
      <c r="F191" s="54"/>
      <c r="G191" s="54"/>
      <c r="H191" s="56"/>
      <c r="I191" s="226" t="str">
        <f t="shared" si="179"/>
        <v>Livestock Feed</v>
      </c>
      <c r="J191" s="54"/>
      <c r="K191" s="54"/>
      <c r="L191" s="54"/>
      <c r="M191" s="54"/>
      <c r="N191" s="56"/>
      <c r="O191" s="226" t="str">
        <f t="shared" si="180"/>
        <v>Livestock Feed</v>
      </c>
      <c r="P191" s="54"/>
      <c r="Q191" s="54"/>
      <c r="R191" s="54"/>
      <c r="S191" s="54"/>
      <c r="T191" s="56"/>
      <c r="U191" s="226" t="str">
        <f t="shared" si="181"/>
        <v>Livestock Feed</v>
      </c>
      <c r="V191" s="313"/>
      <c r="W191" s="315"/>
      <c r="X191" s="313"/>
      <c r="Y191" s="313"/>
      <c r="Z191" s="315"/>
      <c r="AA191" s="226" t="str">
        <f t="shared" si="182"/>
        <v>Livestock Feed</v>
      </c>
      <c r="AB191" s="313"/>
      <c r="AC191" s="315"/>
      <c r="AD191" s="313"/>
      <c r="AE191" s="313"/>
      <c r="AF191" s="315"/>
      <c r="AG191" s="226" t="str">
        <f t="shared" si="183"/>
        <v>Livestock Feed</v>
      </c>
      <c r="AH191" s="313"/>
      <c r="AI191" s="315"/>
      <c r="AJ191" s="313"/>
      <c r="AK191" s="313"/>
      <c r="AL191" s="315"/>
      <c r="AM191" s="226" t="str">
        <f t="shared" si="184"/>
        <v>Livestock Feed</v>
      </c>
      <c r="AN191" s="313"/>
      <c r="AO191" s="315"/>
      <c r="AP191" s="313"/>
      <c r="AQ191" s="313"/>
      <c r="AR191" s="315"/>
      <c r="AS191" s="176">
        <f t="shared" si="178"/>
        <v>0</v>
      </c>
      <c r="AT191" s="226" t="str">
        <f t="shared" si="185"/>
        <v>Livestock Feed</v>
      </c>
      <c r="AU191" s="313"/>
      <c r="AV191" s="315"/>
      <c r="AW191" s="313"/>
      <c r="AX191" s="313"/>
      <c r="AY191" s="315"/>
      <c r="AZ191" s="226" t="str">
        <f t="shared" si="186"/>
        <v>Livestock Feed</v>
      </c>
      <c r="BA191" s="313"/>
      <c r="BB191" s="315"/>
      <c r="BC191" s="313"/>
      <c r="BD191" s="313"/>
      <c r="BE191" s="315"/>
      <c r="BF191" s="226" t="str">
        <f t="shared" si="187"/>
        <v>Livestock Feed</v>
      </c>
      <c r="BG191" s="313"/>
      <c r="BH191" s="315"/>
      <c r="BI191" s="313"/>
      <c r="BJ191" s="313"/>
      <c r="BK191" s="315"/>
      <c r="BL191" s="226" t="str">
        <f t="shared" si="188"/>
        <v>Livestock Feed</v>
      </c>
      <c r="BM191" s="313"/>
      <c r="BN191" s="315"/>
      <c r="BO191" s="313"/>
      <c r="BP191" s="313"/>
      <c r="BQ191" s="315"/>
      <c r="BR191" s="226" t="str">
        <f t="shared" si="189"/>
        <v>Livestock Feed</v>
      </c>
      <c r="BS191" s="313"/>
      <c r="BT191" s="315"/>
      <c r="BU191" s="313"/>
      <c r="BV191" s="313"/>
      <c r="BW191" s="315"/>
      <c r="BX191" s="226" t="str">
        <f t="shared" si="190"/>
        <v>Livestock Feed</v>
      </c>
      <c r="BY191" s="313"/>
      <c r="BZ191" s="315"/>
      <c r="CA191" s="313"/>
      <c r="CB191" s="313"/>
      <c r="CC191" s="315"/>
      <c r="CD191" s="226" t="str">
        <f t="shared" si="191"/>
        <v>Livestock Feed</v>
      </c>
      <c r="CE191" s="313"/>
      <c r="CF191" s="315"/>
      <c r="CG191" s="313"/>
      <c r="CH191" s="313"/>
      <c r="CI191" s="315"/>
      <c r="CJ191" s="176">
        <f t="shared" si="175"/>
        <v>0</v>
      </c>
      <c r="CK191" s="226" t="str">
        <f t="shared" si="192"/>
        <v>Livestock Feed</v>
      </c>
      <c r="CL191" s="313"/>
      <c r="CM191" s="315"/>
      <c r="CN191" s="313"/>
      <c r="CO191" s="313"/>
      <c r="CP191" s="315"/>
      <c r="CQ191" s="226" t="str">
        <f t="shared" si="193"/>
        <v>Livestock Feed</v>
      </c>
      <c r="CR191" s="313"/>
      <c r="CS191" s="315"/>
      <c r="CT191" s="313"/>
      <c r="CU191" s="313"/>
      <c r="CV191" s="315"/>
      <c r="CW191" s="226" t="str">
        <f t="shared" si="194"/>
        <v>Livestock Feed</v>
      </c>
      <c r="CX191" s="313"/>
      <c r="CY191" s="315"/>
      <c r="CZ191" s="313"/>
      <c r="DA191" s="313"/>
      <c r="DB191" s="315"/>
      <c r="DC191" s="226" t="str">
        <f t="shared" si="195"/>
        <v>Livestock Feed</v>
      </c>
      <c r="DD191" s="313"/>
      <c r="DE191" s="315"/>
      <c r="DF191" s="313"/>
      <c r="DG191" s="313"/>
      <c r="DH191" s="315"/>
      <c r="DI191" s="226" t="str">
        <f t="shared" si="196"/>
        <v>Livestock Feed</v>
      </c>
      <c r="DJ191" s="313"/>
      <c r="DK191" s="315"/>
      <c r="DL191" s="313"/>
      <c r="DM191" s="313"/>
      <c r="DN191" s="315"/>
      <c r="DO191" s="226" t="str">
        <f t="shared" si="197"/>
        <v>Livestock Feed</v>
      </c>
      <c r="DP191" s="313"/>
      <c r="DQ191" s="315"/>
      <c r="DR191" s="313"/>
      <c r="DS191" s="313"/>
      <c r="DT191" s="315"/>
      <c r="DU191" s="226" t="str">
        <f t="shared" si="198"/>
        <v>Livestock Feed</v>
      </c>
      <c r="DV191" s="313"/>
      <c r="DW191" s="315"/>
      <c r="DX191" s="313"/>
      <c r="DY191" s="313"/>
      <c r="DZ191" s="315"/>
      <c r="EA191" s="176">
        <f t="shared" si="176"/>
        <v>0</v>
      </c>
      <c r="EB191" s="226" t="str">
        <f t="shared" si="199"/>
        <v>Livestock Feed</v>
      </c>
      <c r="EC191" s="313"/>
      <c r="ED191" s="315"/>
      <c r="EE191" s="313"/>
      <c r="EF191" s="313"/>
      <c r="EG191" s="315"/>
      <c r="EH191" s="226" t="str">
        <f t="shared" si="200"/>
        <v>Livestock Feed</v>
      </c>
      <c r="EI191" s="313"/>
      <c r="EJ191" s="315"/>
      <c r="EK191" s="313"/>
      <c r="EL191" s="313"/>
      <c r="EM191" s="315"/>
      <c r="EN191" s="226" t="str">
        <f t="shared" si="201"/>
        <v>Livestock Feed</v>
      </c>
      <c r="EO191" s="313"/>
      <c r="EP191" s="315"/>
      <c r="EQ191" s="313"/>
      <c r="ER191" s="313"/>
      <c r="ES191" s="315"/>
      <c r="ET191" s="226" t="str">
        <f t="shared" si="202"/>
        <v>Livestock Feed</v>
      </c>
      <c r="EU191" s="313"/>
      <c r="EV191" s="315"/>
      <c r="EW191" s="313"/>
      <c r="EX191" s="313"/>
      <c r="EY191" s="315"/>
      <c r="EZ191" s="226" t="str">
        <f t="shared" si="203"/>
        <v>Livestock Feed</v>
      </c>
      <c r="FA191" s="313"/>
      <c r="FB191" s="315"/>
      <c r="FC191" s="313"/>
      <c r="FD191" s="313"/>
      <c r="FE191" s="315"/>
      <c r="FF191" s="226" t="str">
        <f t="shared" si="204"/>
        <v>Livestock Feed</v>
      </c>
      <c r="FG191" s="313"/>
      <c r="FH191" s="315"/>
      <c r="FI191" s="313"/>
      <c r="FJ191" s="313"/>
      <c r="FK191" s="315"/>
      <c r="FL191" s="226" t="str">
        <f t="shared" si="205"/>
        <v>Livestock Feed</v>
      </c>
      <c r="FM191" s="313"/>
      <c r="FN191" s="315"/>
      <c r="FO191" s="313"/>
      <c r="FP191" s="313"/>
      <c r="FQ191" s="315"/>
      <c r="FR191" s="176">
        <f t="shared" si="177"/>
        <v>0</v>
      </c>
      <c r="FS191" s="32"/>
      <c r="FT191" s="34"/>
      <c r="FU191" s="34"/>
      <c r="FV191" s="38"/>
      <c r="FW191" s="37"/>
    </row>
    <row r="192" spans="1:179" ht="12.6" customHeight="1">
      <c r="A192" s="324"/>
      <c r="B192" s="195" t="s">
        <v>1</v>
      </c>
      <c r="C192" s="226" t="str">
        <f>$B192</f>
        <v>SRI</v>
      </c>
      <c r="D192" s="313"/>
      <c r="E192" s="54"/>
      <c r="F192" s="313"/>
      <c r="G192" s="55"/>
      <c r="H192" s="56"/>
      <c r="I192" s="226" t="str">
        <f t="shared" si="179"/>
        <v>SRI</v>
      </c>
      <c r="J192" s="313"/>
      <c r="K192" s="54"/>
      <c r="L192" s="313"/>
      <c r="M192" s="55"/>
      <c r="N192" s="56"/>
      <c r="O192" s="226" t="str">
        <f t="shared" si="180"/>
        <v>SRI</v>
      </c>
      <c r="P192" s="313"/>
      <c r="Q192" s="54"/>
      <c r="R192" s="313"/>
      <c r="S192" s="55"/>
      <c r="T192" s="56"/>
      <c r="U192" s="226" t="str">
        <f t="shared" si="181"/>
        <v>SRI</v>
      </c>
      <c r="V192" s="313"/>
      <c r="W192" s="315"/>
      <c r="X192" s="313"/>
      <c r="Y192" s="313"/>
      <c r="Z192" s="315"/>
      <c r="AA192" s="226" t="str">
        <f t="shared" si="182"/>
        <v>SRI</v>
      </c>
      <c r="AB192" s="313"/>
      <c r="AC192" s="315"/>
      <c r="AD192" s="313"/>
      <c r="AE192" s="313"/>
      <c r="AF192" s="315"/>
      <c r="AG192" s="226" t="str">
        <f t="shared" si="183"/>
        <v>SRI</v>
      </c>
      <c r="AH192" s="313"/>
      <c r="AI192" s="315"/>
      <c r="AJ192" s="313"/>
      <c r="AK192" s="313"/>
      <c r="AL192" s="315"/>
      <c r="AM192" s="226" t="str">
        <f t="shared" si="184"/>
        <v>SRI</v>
      </c>
      <c r="AN192" s="313"/>
      <c r="AO192" s="315"/>
      <c r="AP192" s="313"/>
      <c r="AQ192" s="313"/>
      <c r="AR192" s="315"/>
      <c r="AS192" s="176">
        <f t="shared" si="178"/>
        <v>0</v>
      </c>
      <c r="AT192" s="226" t="str">
        <f t="shared" si="185"/>
        <v>SRI</v>
      </c>
      <c r="AU192" s="313"/>
      <c r="AV192" s="315"/>
      <c r="AW192" s="313"/>
      <c r="AX192" s="313"/>
      <c r="AY192" s="315"/>
      <c r="AZ192" s="226" t="str">
        <f t="shared" si="186"/>
        <v>SRI</v>
      </c>
      <c r="BA192" s="313"/>
      <c r="BB192" s="315"/>
      <c r="BC192" s="313"/>
      <c r="BD192" s="313"/>
      <c r="BE192" s="315"/>
      <c r="BF192" s="226" t="str">
        <f t="shared" si="187"/>
        <v>SRI</v>
      </c>
      <c r="BG192" s="313"/>
      <c r="BH192" s="315"/>
      <c r="BI192" s="313"/>
      <c r="BJ192" s="313"/>
      <c r="BK192" s="315"/>
      <c r="BL192" s="226" t="str">
        <f t="shared" si="188"/>
        <v>SRI</v>
      </c>
      <c r="BM192" s="313"/>
      <c r="BN192" s="315"/>
      <c r="BO192" s="313"/>
      <c r="BP192" s="313"/>
      <c r="BQ192" s="315"/>
      <c r="BR192" s="226" t="str">
        <f t="shared" si="189"/>
        <v>SRI</v>
      </c>
      <c r="BS192" s="313"/>
      <c r="BT192" s="315"/>
      <c r="BU192" s="313"/>
      <c r="BV192" s="313"/>
      <c r="BW192" s="315"/>
      <c r="BX192" s="226" t="str">
        <f t="shared" si="190"/>
        <v>SRI</v>
      </c>
      <c r="BY192" s="313"/>
      <c r="BZ192" s="315"/>
      <c r="CA192" s="313"/>
      <c r="CB192" s="313"/>
      <c r="CC192" s="315"/>
      <c r="CD192" s="226" t="str">
        <f t="shared" si="191"/>
        <v>SRI</v>
      </c>
      <c r="CE192" s="313"/>
      <c r="CF192" s="315"/>
      <c r="CG192" s="313"/>
      <c r="CH192" s="313"/>
      <c r="CI192" s="315"/>
      <c r="CJ192" s="176">
        <f t="shared" si="175"/>
        <v>0</v>
      </c>
      <c r="CK192" s="226" t="str">
        <f t="shared" si="192"/>
        <v>SRI</v>
      </c>
      <c r="CL192" s="313">
        <f>'Discrete Solution'!CL192</f>
        <v>5.7993184576379973E-3</v>
      </c>
      <c r="CM192" s="315">
        <f>'Discrete Solution'!CM192</f>
        <v>6.8564541818706887E-2</v>
      </c>
      <c r="CN192" s="313">
        <f>'Discrete Solution'!CN192</f>
        <v>3.9384033202584101E-2</v>
      </c>
      <c r="CO192" s="313">
        <f>'Discrete Solution'!CO192</f>
        <v>4.5183351660222096E-2</v>
      </c>
      <c r="CP192" s="315">
        <f>'Discrete Solution'!CP192</f>
        <v>0.46563198955756985</v>
      </c>
      <c r="CQ192" s="226" t="str">
        <f t="shared" si="193"/>
        <v>SRI</v>
      </c>
      <c r="CR192" s="313">
        <f>'Discrete Solution'!CR192</f>
        <v>5.7993184576379973E-3</v>
      </c>
      <c r="CS192" s="315">
        <f>'Discrete Solution'!CS192</f>
        <v>5.9708680969333865E-3</v>
      </c>
      <c r="CT192" s="313">
        <f>'Discrete Solution'!CT192</f>
        <v>3.9384033202584101E-2</v>
      </c>
      <c r="CU192" s="313">
        <f>'Discrete Solution'!CU192</f>
        <v>4.5183351660222096E-2</v>
      </c>
      <c r="CV192" s="315">
        <f>'Discrete Solution'!CV192</f>
        <v>4.0549052288749735E-2</v>
      </c>
      <c r="CW192" s="226" t="str">
        <f t="shared" si="194"/>
        <v>SRI</v>
      </c>
      <c r="CX192" s="313">
        <f>'Discrete Solution'!CX192</f>
        <v>5.7993184576379973E-3</v>
      </c>
      <c r="CY192" s="315">
        <f>'Discrete Solution'!CY192</f>
        <v>7.6646344436265123E-3</v>
      </c>
      <c r="CZ192" s="313">
        <f>'Discrete Solution'!CZ192</f>
        <v>3.9384033202584101E-2</v>
      </c>
      <c r="DA192" s="313">
        <f>'Discrete Solution'!DA192</f>
        <v>4.5183351660222096E-2</v>
      </c>
      <c r="DB192" s="315">
        <f>'Discrete Solution'!DB192</f>
        <v>5.2051671177996056E-2</v>
      </c>
      <c r="DC192" s="226" t="str">
        <f t="shared" si="195"/>
        <v>SRI</v>
      </c>
      <c r="DD192" s="313"/>
      <c r="DE192" s="315"/>
      <c r="DF192" s="313"/>
      <c r="DG192" s="313"/>
      <c r="DH192" s="315"/>
      <c r="DI192" s="226" t="str">
        <f t="shared" si="196"/>
        <v>SRI</v>
      </c>
      <c r="DJ192" s="313"/>
      <c r="DK192" s="315"/>
      <c r="DL192" s="313"/>
      <c r="DM192" s="313"/>
      <c r="DN192" s="315"/>
      <c r="DO192" s="226" t="str">
        <f t="shared" si="197"/>
        <v>SRI</v>
      </c>
      <c r="DP192" s="313"/>
      <c r="DQ192" s="315"/>
      <c r="DR192" s="313"/>
      <c r="DS192" s="313"/>
      <c r="DT192" s="315"/>
      <c r="DU192" s="226" t="str">
        <f t="shared" si="198"/>
        <v>SRI</v>
      </c>
      <c r="DV192" s="313"/>
      <c r="DW192" s="315"/>
      <c r="DX192" s="313"/>
      <c r="DY192" s="313"/>
      <c r="DZ192" s="315"/>
      <c r="EA192" s="176">
        <f t="shared" si="176"/>
        <v>0.64043275738358241</v>
      </c>
      <c r="EB192" s="226" t="str">
        <f t="shared" si="199"/>
        <v>SRI</v>
      </c>
      <c r="EC192" s="313">
        <f>'Discrete Solution'!EC192</f>
        <v>5.7993184576379973E-3</v>
      </c>
      <c r="ED192" s="315">
        <f>'Discrete Solution'!ED192</f>
        <v>9.1027523344108116E-2</v>
      </c>
      <c r="EE192" s="313">
        <f>'Discrete Solution'!EE192</f>
        <v>3.9384033202584101E-2</v>
      </c>
      <c r="EF192" s="313">
        <f>'Discrete Solution'!EF192</f>
        <v>4.5183351660222096E-2</v>
      </c>
      <c r="EG192" s="315">
        <f>'Discrete Solution'!EG192</f>
        <v>0.61818143423589456</v>
      </c>
      <c r="EH192" s="226" t="str">
        <f t="shared" si="200"/>
        <v>SRI</v>
      </c>
      <c r="EI192" s="313">
        <f>'Discrete Solution'!EI192</f>
        <v>5.7993184576379973E-3</v>
      </c>
      <c r="EJ192" s="315">
        <f>'Discrete Solution'!EJ192</f>
        <v>1.1891113943050055E-2</v>
      </c>
      <c r="EK192" s="313">
        <f>'Discrete Solution'!EK192</f>
        <v>3.9384033202584101E-2</v>
      </c>
      <c r="EL192" s="313">
        <f>'Discrete Solution'!EL192</f>
        <v>4.5183351660222096E-2</v>
      </c>
      <c r="EM192" s="315">
        <f>'Discrete Solution'!EM192</f>
        <v>8.0754321351674138E-2</v>
      </c>
      <c r="EN192" s="226" t="str">
        <f t="shared" si="201"/>
        <v>SRI</v>
      </c>
      <c r="EO192" s="313">
        <f>'Discrete Solution'!EO192</f>
        <v>5.7993184576379973E-3</v>
      </c>
      <c r="EP192" s="315">
        <f>'Discrete Solution'!EP192</f>
        <v>6.7946995593426845E-2</v>
      </c>
      <c r="EQ192" s="313">
        <f>'Discrete Solution'!EQ192</f>
        <v>3.9384033202584101E-2</v>
      </c>
      <c r="ER192" s="313">
        <f>'Discrete Solution'!ER192</f>
        <v>4.5183351660222096E-2</v>
      </c>
      <c r="ES192" s="315">
        <f>'Discrete Solution'!ES192</f>
        <v>0.46143814139795947</v>
      </c>
      <c r="ET192" s="226" t="str">
        <f t="shared" si="202"/>
        <v>SRI</v>
      </c>
      <c r="EU192" s="313"/>
      <c r="EV192" s="315"/>
      <c r="EW192" s="313"/>
      <c r="EX192" s="313"/>
      <c r="EY192" s="315"/>
      <c r="EZ192" s="226" t="str">
        <f t="shared" si="203"/>
        <v>SRI</v>
      </c>
      <c r="FA192" s="313"/>
      <c r="FB192" s="315"/>
      <c r="FC192" s="313"/>
      <c r="FD192" s="313"/>
      <c r="FE192" s="315"/>
      <c r="FF192" s="226" t="str">
        <f t="shared" si="204"/>
        <v>SRI</v>
      </c>
      <c r="FG192" s="313"/>
      <c r="FH192" s="315"/>
      <c r="FI192" s="313"/>
      <c r="FJ192" s="313"/>
      <c r="FK192" s="315"/>
      <c r="FL192" s="226" t="str">
        <f t="shared" si="205"/>
        <v>SRI</v>
      </c>
      <c r="FM192" s="313"/>
      <c r="FN192" s="315"/>
      <c r="FO192" s="313"/>
      <c r="FP192" s="313"/>
      <c r="FQ192" s="315"/>
      <c r="FR192" s="176">
        <f t="shared" si="177"/>
        <v>1.3312395298661133</v>
      </c>
      <c r="FS192" s="34"/>
      <c r="FT192" s="34"/>
      <c r="FU192" s="34"/>
      <c r="FV192" s="38"/>
      <c r="FW192" s="37"/>
    </row>
    <row r="193" spans="1:179" ht="12.6" customHeight="1">
      <c r="A193" s="324"/>
      <c r="B193" s="195" t="s">
        <v>90</v>
      </c>
      <c r="C193" s="226" t="str">
        <f t="shared" si="174"/>
        <v>Improved Rice</v>
      </c>
      <c r="D193" s="313"/>
      <c r="E193" s="54"/>
      <c r="F193" s="313"/>
      <c r="G193" s="55"/>
      <c r="H193" s="56"/>
      <c r="I193" s="226" t="str">
        <f t="shared" si="179"/>
        <v>Improved Rice</v>
      </c>
      <c r="J193" s="313"/>
      <c r="K193" s="54"/>
      <c r="L193" s="313"/>
      <c r="M193" s="55"/>
      <c r="N193" s="56"/>
      <c r="O193" s="226" t="str">
        <f t="shared" si="180"/>
        <v>Improved Rice</v>
      </c>
      <c r="P193" s="313"/>
      <c r="Q193" s="54"/>
      <c r="R193" s="313"/>
      <c r="S193" s="55"/>
      <c r="T193" s="56"/>
      <c r="U193" s="226" t="str">
        <f t="shared" si="181"/>
        <v>Improved Rice</v>
      </c>
      <c r="V193" s="313"/>
      <c r="W193" s="315"/>
      <c r="X193" s="313"/>
      <c r="Y193" s="313"/>
      <c r="Z193" s="315"/>
      <c r="AA193" s="226" t="str">
        <f t="shared" si="182"/>
        <v>Improved Rice</v>
      </c>
      <c r="AB193" s="313"/>
      <c r="AC193" s="315"/>
      <c r="AD193" s="313"/>
      <c r="AE193" s="313"/>
      <c r="AF193" s="315"/>
      <c r="AG193" s="226" t="str">
        <f t="shared" si="183"/>
        <v>Improved Rice</v>
      </c>
      <c r="AH193" s="313"/>
      <c r="AI193" s="315"/>
      <c r="AJ193" s="313"/>
      <c r="AK193" s="313"/>
      <c r="AL193" s="315"/>
      <c r="AM193" s="226" t="str">
        <f t="shared" si="184"/>
        <v>Improved Rice</v>
      </c>
      <c r="AN193" s="313"/>
      <c r="AO193" s="315"/>
      <c r="AP193" s="313"/>
      <c r="AQ193" s="313"/>
      <c r="AR193" s="315"/>
      <c r="AS193" s="176">
        <f t="shared" si="178"/>
        <v>0</v>
      </c>
      <c r="AT193" s="226" t="str">
        <f t="shared" si="185"/>
        <v>Improved Rice</v>
      </c>
      <c r="AU193" s="313"/>
      <c r="AV193" s="315"/>
      <c r="AW193" s="313"/>
      <c r="AX193" s="313"/>
      <c r="AY193" s="315"/>
      <c r="AZ193" s="226" t="str">
        <f t="shared" si="186"/>
        <v>Improved Rice</v>
      </c>
      <c r="BA193" s="313"/>
      <c r="BB193" s="315"/>
      <c r="BC193" s="313"/>
      <c r="BD193" s="313"/>
      <c r="BE193" s="315"/>
      <c r="BF193" s="226" t="str">
        <f t="shared" si="187"/>
        <v>Improved Rice</v>
      </c>
      <c r="BG193" s="313"/>
      <c r="BH193" s="315"/>
      <c r="BI193" s="313"/>
      <c r="BJ193" s="313"/>
      <c r="BK193" s="315"/>
      <c r="BL193" s="226" t="str">
        <f t="shared" si="188"/>
        <v>Improved Rice</v>
      </c>
      <c r="BM193" s="313"/>
      <c r="BN193" s="315"/>
      <c r="BO193" s="313"/>
      <c r="BP193" s="313"/>
      <c r="BQ193" s="315"/>
      <c r="BR193" s="226" t="str">
        <f t="shared" si="189"/>
        <v>Improved Rice</v>
      </c>
      <c r="BS193" s="313"/>
      <c r="BT193" s="315"/>
      <c r="BU193" s="313"/>
      <c r="BV193" s="313"/>
      <c r="BW193" s="315"/>
      <c r="BX193" s="226" t="str">
        <f t="shared" si="190"/>
        <v>Improved Rice</v>
      </c>
      <c r="BY193" s="313"/>
      <c r="BZ193" s="315"/>
      <c r="CA193" s="313"/>
      <c r="CB193" s="313"/>
      <c r="CC193" s="315"/>
      <c r="CD193" s="226" t="str">
        <f t="shared" si="191"/>
        <v>Improved Rice</v>
      </c>
      <c r="CE193" s="313"/>
      <c r="CF193" s="315"/>
      <c r="CG193" s="313"/>
      <c r="CH193" s="313"/>
      <c r="CI193" s="315"/>
      <c r="CJ193" s="176">
        <f t="shared" si="175"/>
        <v>0</v>
      </c>
      <c r="CK193" s="226" t="str">
        <f t="shared" si="192"/>
        <v>Improved Rice</v>
      </c>
      <c r="CL193" s="313">
        <f>'Discrete Solution'!CL193</f>
        <v>3.5344627314369895E-2</v>
      </c>
      <c r="CM193" s="315">
        <f>'Discrete Solution'!CM193</f>
        <v>0.41787465117922584</v>
      </c>
      <c r="CN193" s="313">
        <f>'Discrete Solution'!CN193</f>
        <v>6.1104450268027279E-2</v>
      </c>
      <c r="CO193" s="313">
        <f>'Discrete Solution'!CO193</f>
        <v>9.644907758239718E-2</v>
      </c>
      <c r="CP193" s="315">
        <f>'Discrete Solution'!CP193</f>
        <v>0.72242948310474941</v>
      </c>
      <c r="CQ193" s="226" t="str">
        <f t="shared" si="193"/>
        <v>Improved Rice</v>
      </c>
      <c r="CR193" s="313">
        <f>'Discrete Solution'!CR193</f>
        <v>3.5344627314369895E-2</v>
      </c>
      <c r="CS193" s="315">
        <f>'Discrete Solution'!CS193</f>
        <v>3.6390156734956262E-2</v>
      </c>
      <c r="CT193" s="313">
        <f>'Discrete Solution'!CT193</f>
        <v>6.1104450268027279E-2</v>
      </c>
      <c r="CU193" s="313">
        <f>'Discrete Solution'!CU193</f>
        <v>9.644907758239718E-2</v>
      </c>
      <c r="CV193" s="315">
        <f>'Discrete Solution'!CV193</f>
        <v>6.2911981011405785E-2</v>
      </c>
      <c r="CW193" s="226" t="str">
        <f t="shared" si="194"/>
        <v>Improved Rice</v>
      </c>
      <c r="CX193" s="313">
        <f>'Discrete Solution'!CX193</f>
        <v>3.5344627314369895E-2</v>
      </c>
      <c r="CY193" s="315">
        <f>'Discrete Solution'!CY193</f>
        <v>4.6713014622273077E-2</v>
      </c>
      <c r="CZ193" s="313">
        <f>'Discrete Solution'!CZ193</f>
        <v>6.1104450268027279E-2</v>
      </c>
      <c r="DA193" s="313">
        <f>'Discrete Solution'!DA193</f>
        <v>9.644907758239718E-2</v>
      </c>
      <c r="DB193" s="315">
        <f>'Discrete Solution'!DB193</f>
        <v>8.0758330070036632E-2</v>
      </c>
      <c r="DC193" s="226" t="str">
        <f t="shared" si="195"/>
        <v>Improved Rice</v>
      </c>
      <c r="DD193" s="313"/>
      <c r="DE193" s="315"/>
      <c r="DF193" s="313"/>
      <c r="DG193" s="313"/>
      <c r="DH193" s="315"/>
      <c r="DI193" s="226" t="str">
        <f t="shared" si="196"/>
        <v>Improved Rice</v>
      </c>
      <c r="DJ193" s="313"/>
      <c r="DK193" s="315"/>
      <c r="DL193" s="313"/>
      <c r="DM193" s="313"/>
      <c r="DN193" s="315"/>
      <c r="DO193" s="226" t="str">
        <f t="shared" si="197"/>
        <v>Improved Rice</v>
      </c>
      <c r="DP193" s="313"/>
      <c r="DQ193" s="315"/>
      <c r="DR193" s="313"/>
      <c r="DS193" s="313"/>
      <c r="DT193" s="315"/>
      <c r="DU193" s="226" t="str">
        <f t="shared" si="198"/>
        <v>Improved Rice</v>
      </c>
      <c r="DV193" s="313"/>
      <c r="DW193" s="315"/>
      <c r="DX193" s="313"/>
      <c r="DY193" s="313"/>
      <c r="DZ193" s="315"/>
      <c r="EA193" s="176">
        <f t="shared" si="176"/>
        <v>1.367077616722647</v>
      </c>
      <c r="EB193" s="226" t="str">
        <f t="shared" si="199"/>
        <v>Improved Rice</v>
      </c>
      <c r="EC193" s="313">
        <f>'Discrete Solution'!EC193</f>
        <v>3.5344627314369895E-2</v>
      </c>
      <c r="ED193" s="315">
        <f>'Discrete Solution'!ED193</f>
        <v>0.55477792976004181</v>
      </c>
      <c r="EE193" s="313">
        <f>'Discrete Solution'!EE193</f>
        <v>6.1104450268027279E-2</v>
      </c>
      <c r="EF193" s="313">
        <f>'Discrete Solution'!EF193</f>
        <v>9.644907758239718E-2</v>
      </c>
      <c r="EG193" s="315">
        <f>'Discrete Solution'!EG193</f>
        <v>0.9591104219972717</v>
      </c>
      <c r="EH193" s="226" t="str">
        <f t="shared" si="200"/>
        <v>Improved Rice</v>
      </c>
      <c r="EI193" s="313">
        <f>'Discrete Solution'!EI193</f>
        <v>3.5344627314369895E-2</v>
      </c>
      <c r="EJ193" s="315">
        <f>'Discrete Solution'!EJ193</f>
        <v>7.2471790218085419E-2</v>
      </c>
      <c r="EK193" s="313">
        <f>'Discrete Solution'!EK193</f>
        <v>6.1104450268027279E-2</v>
      </c>
      <c r="EL193" s="313">
        <f>'Discrete Solution'!EL193</f>
        <v>9.644907758239718E-2</v>
      </c>
      <c r="EM193" s="315">
        <f>'Discrete Solution'!EM193</f>
        <v>0.12529058127642201</v>
      </c>
      <c r="EN193" s="226" t="str">
        <f t="shared" si="201"/>
        <v>Improved Rice</v>
      </c>
      <c r="EO193" s="313">
        <f>'Discrete Solution'!EO193</f>
        <v>3.5344627314369895E-2</v>
      </c>
      <c r="EP193" s="315">
        <f>'Discrete Solution'!EP193</f>
        <v>0.41411094319502784</v>
      </c>
      <c r="EQ193" s="313">
        <f>'Discrete Solution'!EQ193</f>
        <v>6.1104450268027279E-2</v>
      </c>
      <c r="ER193" s="313">
        <f>'Discrete Solution'!ER193</f>
        <v>9.644907758239718E-2</v>
      </c>
      <c r="ES193" s="315">
        <f>'Discrete Solution'!ES193</f>
        <v>0.71592271461350832</v>
      </c>
      <c r="ET193" s="226" t="str">
        <f t="shared" si="202"/>
        <v>Improved Rice</v>
      </c>
      <c r="EU193" s="313"/>
      <c r="EV193" s="315"/>
      <c r="EW193" s="313"/>
      <c r="EX193" s="313"/>
      <c r="EY193" s="315"/>
      <c r="EZ193" s="226" t="str">
        <f t="shared" si="203"/>
        <v>Improved Rice</v>
      </c>
      <c r="FA193" s="313"/>
      <c r="FB193" s="315"/>
      <c r="FC193" s="313"/>
      <c r="FD193" s="313"/>
      <c r="FE193" s="315"/>
      <c r="FF193" s="226" t="str">
        <f t="shared" si="204"/>
        <v>Improved Rice</v>
      </c>
      <c r="FG193" s="313"/>
      <c r="FH193" s="315"/>
      <c r="FI193" s="313"/>
      <c r="FJ193" s="313"/>
      <c r="FK193" s="315"/>
      <c r="FL193" s="226" t="str">
        <f t="shared" si="205"/>
        <v>Improved Rice</v>
      </c>
      <c r="FM193" s="313"/>
      <c r="FN193" s="315"/>
      <c r="FO193" s="313"/>
      <c r="FP193" s="313"/>
      <c r="FQ193" s="315"/>
      <c r="FR193" s="176">
        <f t="shared" si="177"/>
        <v>2.8416843810603574</v>
      </c>
      <c r="FS193" s="34"/>
      <c r="FT193" s="34"/>
      <c r="FU193" s="34"/>
      <c r="FV193" s="38"/>
      <c r="FW193" s="37"/>
    </row>
    <row r="194" spans="1:179" ht="12.6" customHeight="1">
      <c r="A194" s="324"/>
      <c r="B194" s="222" t="s">
        <v>86</v>
      </c>
      <c r="C194" s="226" t="str">
        <f>$B194</f>
        <v>Conservation Agriculture</v>
      </c>
      <c r="D194" s="313"/>
      <c r="E194" s="54"/>
      <c r="F194" s="313"/>
      <c r="G194" s="55"/>
      <c r="H194" s="56"/>
      <c r="I194" s="226" t="str">
        <f t="shared" si="179"/>
        <v>Conservation Agriculture</v>
      </c>
      <c r="J194" s="313"/>
      <c r="K194" s="54"/>
      <c r="L194" s="313"/>
      <c r="M194" s="55"/>
      <c r="N194" s="56"/>
      <c r="O194" s="226" t="str">
        <f t="shared" si="180"/>
        <v>Conservation Agriculture</v>
      </c>
      <c r="P194" s="313"/>
      <c r="Q194" s="54"/>
      <c r="R194" s="313"/>
      <c r="S194" s="55"/>
      <c r="T194" s="56"/>
      <c r="U194" s="226" t="str">
        <f t="shared" si="181"/>
        <v>Conservation Agriculture</v>
      </c>
      <c r="V194" s="313"/>
      <c r="W194" s="315"/>
      <c r="X194" s="313"/>
      <c r="Y194" s="313"/>
      <c r="Z194" s="315"/>
      <c r="AA194" s="226" t="str">
        <f t="shared" si="182"/>
        <v>Conservation Agriculture</v>
      </c>
      <c r="AB194" s="313"/>
      <c r="AC194" s="315"/>
      <c r="AD194" s="313"/>
      <c r="AE194" s="313"/>
      <c r="AF194" s="315"/>
      <c r="AG194" s="226" t="str">
        <f t="shared" si="183"/>
        <v>Conservation Agriculture</v>
      </c>
      <c r="AH194" s="313"/>
      <c r="AI194" s="315"/>
      <c r="AJ194" s="313"/>
      <c r="AK194" s="313"/>
      <c r="AL194" s="315"/>
      <c r="AM194" s="226" t="str">
        <f t="shared" si="184"/>
        <v>Conservation Agriculture</v>
      </c>
      <c r="AN194" s="313"/>
      <c r="AO194" s="315"/>
      <c r="AP194" s="313"/>
      <c r="AQ194" s="313"/>
      <c r="AR194" s="315"/>
      <c r="AS194" s="176">
        <f t="shared" si="178"/>
        <v>0</v>
      </c>
      <c r="AT194" s="226" t="str">
        <f t="shared" si="185"/>
        <v>Conservation Agriculture</v>
      </c>
      <c r="AU194" s="313"/>
      <c r="AV194" s="315"/>
      <c r="AW194" s="313"/>
      <c r="AX194" s="313"/>
      <c r="AY194" s="315"/>
      <c r="AZ194" s="226" t="str">
        <f t="shared" si="186"/>
        <v>Conservation Agriculture</v>
      </c>
      <c r="BA194" s="313"/>
      <c r="BB194" s="315"/>
      <c r="BC194" s="313"/>
      <c r="BD194" s="313"/>
      <c r="BE194" s="315"/>
      <c r="BF194" s="226" t="str">
        <f t="shared" si="187"/>
        <v>Conservation Agriculture</v>
      </c>
      <c r="BG194" s="313"/>
      <c r="BH194" s="315"/>
      <c r="BI194" s="313"/>
      <c r="BJ194" s="313"/>
      <c r="BK194" s="315"/>
      <c r="BL194" s="226" t="str">
        <f t="shared" si="188"/>
        <v>Conservation Agriculture</v>
      </c>
      <c r="BM194" s="313"/>
      <c r="BN194" s="315"/>
      <c r="BO194" s="313"/>
      <c r="BP194" s="313"/>
      <c r="BQ194" s="315"/>
      <c r="BR194" s="226" t="str">
        <f t="shared" si="189"/>
        <v>Conservation Agriculture</v>
      </c>
      <c r="BS194" s="313"/>
      <c r="BT194" s="315"/>
      <c r="BU194" s="313"/>
      <c r="BV194" s="313"/>
      <c r="BW194" s="315"/>
      <c r="BX194" s="226" t="str">
        <f t="shared" si="190"/>
        <v>Conservation Agriculture</v>
      </c>
      <c r="BY194" s="313"/>
      <c r="BZ194" s="315"/>
      <c r="CA194" s="313"/>
      <c r="CB194" s="313"/>
      <c r="CC194" s="315"/>
      <c r="CD194" s="226" t="str">
        <f t="shared" si="191"/>
        <v>Conservation Agriculture</v>
      </c>
      <c r="CE194" s="313"/>
      <c r="CF194" s="315"/>
      <c r="CG194" s="313"/>
      <c r="CH194" s="313"/>
      <c r="CI194" s="315"/>
      <c r="CJ194" s="176">
        <f t="shared" si="175"/>
        <v>0</v>
      </c>
      <c r="CK194" s="226" t="str">
        <f t="shared" si="192"/>
        <v>Conservation Agriculture</v>
      </c>
      <c r="CL194" s="313">
        <f>'Discrete Solution'!CL194</f>
        <v>0.12859119675068839</v>
      </c>
      <c r="CM194" s="315">
        <f>'Discrete Solution'!CM194</f>
        <v>1.520315973598237</v>
      </c>
      <c r="CN194" s="313">
        <f>'Discrete Solution'!CN194</f>
        <v>0.46661257031185266</v>
      </c>
      <c r="CO194" s="313">
        <f>'Discrete Solution'!CO194</f>
        <v>0.59520376706254108</v>
      </c>
      <c r="CP194" s="315">
        <f>'Discrete Solution'!CP194</f>
        <v>5.5166960262623306</v>
      </c>
      <c r="CQ194" s="226" t="str">
        <f t="shared" si="193"/>
        <v>Conservation Agriculture</v>
      </c>
      <c r="CR194" s="313">
        <f>'Discrete Solution'!CR194</f>
        <v>0.12859119675068839</v>
      </c>
      <c r="CS194" s="315">
        <f>'Discrete Solution'!CS194</f>
        <v>0.13239505294177048</v>
      </c>
      <c r="CT194" s="313">
        <f>'Discrete Solution'!CT194</f>
        <v>0.46661257031185266</v>
      </c>
      <c r="CU194" s="313">
        <f>'Discrete Solution'!CU194</f>
        <v>0.59520376706254108</v>
      </c>
      <c r="CV194" s="315">
        <f>'Discrete Solution'!CV194</f>
        <v>0.48041543675424753</v>
      </c>
      <c r="CW194" s="226" t="str">
        <f t="shared" si="194"/>
        <v>Conservation Agriculture</v>
      </c>
      <c r="CX194" s="313">
        <f>'Discrete Solution'!CX194</f>
        <v>0.12859119675068839</v>
      </c>
      <c r="CY194" s="315">
        <f>'Discrete Solution'!CY194</f>
        <v>0.16995178363836677</v>
      </c>
      <c r="CZ194" s="313">
        <f>'Discrete Solution'!CZ194</f>
        <v>0.46661257031185266</v>
      </c>
      <c r="DA194" s="313">
        <f>'Discrete Solution'!DA194</f>
        <v>0.59520376706254108</v>
      </c>
      <c r="DB194" s="315">
        <f>'Discrete Solution'!DB194</f>
        <v>0.61669570387723815</v>
      </c>
      <c r="DC194" s="226" t="str">
        <f t="shared" si="195"/>
        <v>Conservation Agriculture</v>
      </c>
      <c r="DD194" s="313"/>
      <c r="DE194" s="315"/>
      <c r="DF194" s="313"/>
      <c r="DG194" s="313"/>
      <c r="DH194" s="315"/>
      <c r="DI194" s="226" t="str">
        <f t="shared" si="196"/>
        <v>Conservation Agriculture</v>
      </c>
      <c r="DJ194" s="313"/>
      <c r="DK194" s="315"/>
      <c r="DL194" s="313"/>
      <c r="DM194" s="313"/>
      <c r="DN194" s="315"/>
      <c r="DO194" s="226" t="str">
        <f t="shared" si="197"/>
        <v>Conservation Agriculture</v>
      </c>
      <c r="DP194" s="313"/>
      <c r="DQ194" s="315"/>
      <c r="DR194" s="313"/>
      <c r="DS194" s="313"/>
      <c r="DT194" s="315"/>
      <c r="DU194" s="226" t="str">
        <f t="shared" si="198"/>
        <v>Conservation Agriculture</v>
      </c>
      <c r="DV194" s="313"/>
      <c r="DW194" s="315"/>
      <c r="DX194" s="313"/>
      <c r="DY194" s="313"/>
      <c r="DZ194" s="315"/>
      <c r="EA194" s="176">
        <f t="shared" si="176"/>
        <v>8.4364699770721909</v>
      </c>
      <c r="EB194" s="226" t="str">
        <f t="shared" si="199"/>
        <v>Conservation Agriculture</v>
      </c>
      <c r="EC194" s="313">
        <f>'Discrete Solution'!EC194</f>
        <v>0.12859119675068839</v>
      </c>
      <c r="ED194" s="315">
        <f>'Discrete Solution'!ED194</f>
        <v>2.0183989290420086</v>
      </c>
      <c r="EE194" s="313">
        <f>'Discrete Solution'!EE194</f>
        <v>0.46661257031185266</v>
      </c>
      <c r="EF194" s="313">
        <f>'Discrete Solution'!EF194</f>
        <v>0.59520376706254108</v>
      </c>
      <c r="EG194" s="315">
        <f>'Discrete Solution'!EG194</f>
        <v>7.3240652236945643</v>
      </c>
      <c r="EH194" s="226" t="str">
        <f t="shared" si="200"/>
        <v>Conservation Agriculture</v>
      </c>
      <c r="EI194" s="313">
        <f>'Discrete Solution'!EI194</f>
        <v>0.12859119675068839</v>
      </c>
      <c r="EJ194" s="315">
        <f>'Discrete Solution'!EJ194</f>
        <v>0.2636676333271043</v>
      </c>
      <c r="EK194" s="313">
        <f>'Discrete Solution'!EK194</f>
        <v>0.46661257031185266</v>
      </c>
      <c r="EL194" s="313">
        <f>'Discrete Solution'!EL194</f>
        <v>0.59520376706254108</v>
      </c>
      <c r="EM194" s="315">
        <f>'Discrete Solution'!EM194</f>
        <v>0.95675781238224322</v>
      </c>
      <c r="EN194" s="226" t="str">
        <f t="shared" si="201"/>
        <v>Conservation Agriculture</v>
      </c>
      <c r="EO194" s="313">
        <f>'Discrete Solution'!EO194</f>
        <v>0.12859119675068839</v>
      </c>
      <c r="EP194" s="315">
        <f>'Discrete Solution'!EP194</f>
        <v>1.5066228114210434</v>
      </c>
      <c r="EQ194" s="313">
        <f>'Discrete Solution'!EQ194</f>
        <v>0.46661257031185266</v>
      </c>
      <c r="ER194" s="313">
        <f>'Discrete Solution'!ER194</f>
        <v>0.59520376706254108</v>
      </c>
      <c r="ES194" s="315">
        <f>'Discrete Solution'!ES194</f>
        <v>5.4670083201001027</v>
      </c>
      <c r="ET194" s="226" t="str">
        <f t="shared" si="202"/>
        <v>Conservation Agriculture</v>
      </c>
      <c r="EU194" s="313"/>
      <c r="EV194" s="315"/>
      <c r="EW194" s="313"/>
      <c r="EX194" s="313"/>
      <c r="EY194" s="315"/>
      <c r="EZ194" s="226" t="str">
        <f t="shared" si="203"/>
        <v>Conservation Agriculture</v>
      </c>
      <c r="FA194" s="313"/>
      <c r="FB194" s="315"/>
      <c r="FC194" s="313"/>
      <c r="FD194" s="313"/>
      <c r="FE194" s="315"/>
      <c r="FF194" s="226" t="str">
        <f t="shared" si="204"/>
        <v>Conservation Agriculture</v>
      </c>
      <c r="FG194" s="313"/>
      <c r="FH194" s="315"/>
      <c r="FI194" s="313"/>
      <c r="FJ194" s="313"/>
      <c r="FK194" s="315"/>
      <c r="FL194" s="226" t="str">
        <f t="shared" si="205"/>
        <v>Conservation Agriculture</v>
      </c>
      <c r="FM194" s="313"/>
      <c r="FN194" s="315"/>
      <c r="FO194" s="313"/>
      <c r="FP194" s="313"/>
      <c r="FQ194" s="315"/>
      <c r="FR194" s="176">
        <f t="shared" si="177"/>
        <v>17.536520729967066</v>
      </c>
      <c r="FS194" s="34"/>
      <c r="FT194" s="34"/>
      <c r="FU194" s="34"/>
      <c r="FV194" s="38"/>
      <c r="FW194" s="37"/>
    </row>
    <row r="195" spans="1:179" ht="12.6" customHeight="1">
      <c r="A195" s="324"/>
      <c r="B195" s="195" t="s">
        <v>87</v>
      </c>
      <c r="C195" s="226" t="str">
        <f>$B195</f>
        <v>Regenerative Agriculture</v>
      </c>
      <c r="D195" s="313"/>
      <c r="E195" s="54"/>
      <c r="F195" s="313"/>
      <c r="G195" s="55"/>
      <c r="H195" s="56"/>
      <c r="I195" s="226" t="str">
        <f t="shared" si="179"/>
        <v>Regenerative Agriculture</v>
      </c>
      <c r="J195" s="313"/>
      <c r="K195" s="54"/>
      <c r="L195" s="313"/>
      <c r="M195" s="55"/>
      <c r="N195" s="56"/>
      <c r="O195" s="226" t="str">
        <f t="shared" si="180"/>
        <v>Regenerative Agriculture</v>
      </c>
      <c r="P195" s="313"/>
      <c r="Q195" s="54"/>
      <c r="R195" s="313"/>
      <c r="S195" s="55"/>
      <c r="T195" s="56"/>
      <c r="U195" s="226" t="str">
        <f t="shared" si="181"/>
        <v>Regenerative Agriculture</v>
      </c>
      <c r="V195" s="313"/>
      <c r="W195" s="315"/>
      <c r="X195" s="313"/>
      <c r="Y195" s="313"/>
      <c r="Z195" s="315"/>
      <c r="AA195" s="226" t="str">
        <f t="shared" si="182"/>
        <v>Regenerative Agriculture</v>
      </c>
      <c r="AB195" s="313"/>
      <c r="AC195" s="315"/>
      <c r="AD195" s="313"/>
      <c r="AE195" s="313"/>
      <c r="AF195" s="315"/>
      <c r="AG195" s="226" t="str">
        <f t="shared" si="183"/>
        <v>Regenerative Agriculture</v>
      </c>
      <c r="AH195" s="313"/>
      <c r="AI195" s="315"/>
      <c r="AJ195" s="313"/>
      <c r="AK195" s="313"/>
      <c r="AL195" s="315"/>
      <c r="AM195" s="226" t="str">
        <f t="shared" si="184"/>
        <v>Regenerative Agriculture</v>
      </c>
      <c r="AN195" s="313"/>
      <c r="AO195" s="315"/>
      <c r="AP195" s="313"/>
      <c r="AQ195" s="313"/>
      <c r="AR195" s="315"/>
      <c r="AS195" s="176">
        <f t="shared" si="178"/>
        <v>0</v>
      </c>
      <c r="AT195" s="226" t="str">
        <f t="shared" si="185"/>
        <v>Regenerative Agriculture</v>
      </c>
      <c r="AU195" s="313"/>
      <c r="AV195" s="315"/>
      <c r="AW195" s="313"/>
      <c r="AX195" s="313"/>
      <c r="AY195" s="315"/>
      <c r="AZ195" s="226" t="str">
        <f t="shared" si="186"/>
        <v>Regenerative Agriculture</v>
      </c>
      <c r="BA195" s="313"/>
      <c r="BB195" s="315"/>
      <c r="BC195" s="313"/>
      <c r="BD195" s="313"/>
      <c r="BE195" s="315"/>
      <c r="BF195" s="226" t="str">
        <f t="shared" si="187"/>
        <v>Regenerative Agriculture</v>
      </c>
      <c r="BG195" s="313"/>
      <c r="BH195" s="315"/>
      <c r="BI195" s="313"/>
      <c r="BJ195" s="313"/>
      <c r="BK195" s="315"/>
      <c r="BL195" s="226" t="str">
        <f t="shared" si="188"/>
        <v>Regenerative Agriculture</v>
      </c>
      <c r="BM195" s="313"/>
      <c r="BN195" s="315"/>
      <c r="BO195" s="313"/>
      <c r="BP195" s="313"/>
      <c r="BQ195" s="315"/>
      <c r="BR195" s="226" t="str">
        <f t="shared" si="189"/>
        <v>Regenerative Agriculture</v>
      </c>
      <c r="BS195" s="313"/>
      <c r="BT195" s="315"/>
      <c r="BU195" s="313"/>
      <c r="BV195" s="313"/>
      <c r="BW195" s="315"/>
      <c r="BX195" s="226" t="str">
        <f t="shared" si="190"/>
        <v>Regenerative Agriculture</v>
      </c>
      <c r="BY195" s="313"/>
      <c r="BZ195" s="315"/>
      <c r="CA195" s="313"/>
      <c r="CB195" s="313"/>
      <c r="CC195" s="315"/>
      <c r="CD195" s="226" t="str">
        <f t="shared" si="191"/>
        <v>Regenerative Agriculture</v>
      </c>
      <c r="CE195" s="313"/>
      <c r="CF195" s="315"/>
      <c r="CG195" s="313"/>
      <c r="CH195" s="313"/>
      <c r="CI195" s="315"/>
      <c r="CJ195" s="176">
        <f t="shared" si="175"/>
        <v>0</v>
      </c>
      <c r="CK195" s="226" t="str">
        <f t="shared" si="192"/>
        <v>Regenerative Agriculture</v>
      </c>
      <c r="CL195" s="313">
        <f>'Addon-General Solution'!CL195</f>
        <v>1.0042941285159587E-2</v>
      </c>
      <c r="CM195" s="315">
        <f>'Addon-General Solution'!CM195</f>
        <v>0.11873630888854443</v>
      </c>
      <c r="CN195" s="313">
        <f>'Addon-General Solution'!CN195</f>
        <v>0.5710238079433162</v>
      </c>
      <c r="CO195" s="313">
        <f>'Addon-General Solution'!CO195</f>
        <v>0.58106674922847579</v>
      </c>
      <c r="CP195" s="315">
        <f>'Addon-General Solution'!CP195</f>
        <v>6.7511356800283302</v>
      </c>
      <c r="CQ195" s="226" t="str">
        <f t="shared" si="193"/>
        <v>Regenerative Agriculture</v>
      </c>
      <c r="CR195" s="313">
        <f>'Addon-General Solution'!CR195</f>
        <v>1.0042941285159587E-2</v>
      </c>
      <c r="CS195" s="315">
        <f>'Addon-General Solution'!CS195</f>
        <v>1.034002153131589E-2</v>
      </c>
      <c r="CT195" s="313">
        <f>'Addon-General Solution'!CT195</f>
        <v>0.5710238079433162</v>
      </c>
      <c r="CU195" s="313">
        <f>'Addon-General Solution'!CU195</f>
        <v>0.58106674922847579</v>
      </c>
      <c r="CV195" s="315">
        <f>'Addon-General Solution'!CV195</f>
        <v>0.58791526320608734</v>
      </c>
      <c r="CW195" s="226" t="str">
        <f t="shared" si="194"/>
        <v>Regenerative Agriculture</v>
      </c>
      <c r="CX195" s="313">
        <f>'Addon-General Solution'!CX195</f>
        <v>1.0042941285159587E-2</v>
      </c>
      <c r="CY195" s="315">
        <f>'Addon-General Solution'!CY195</f>
        <v>1.3273193091883455E-2</v>
      </c>
      <c r="CZ195" s="313">
        <f>'Addon-General Solution'!CZ195</f>
        <v>0.5710238079433162</v>
      </c>
      <c r="DA195" s="313">
        <f>'Addon-General Solution'!DA195</f>
        <v>0.58106674922847579</v>
      </c>
      <c r="DB195" s="315">
        <f>'Addon-General Solution'!DB195</f>
        <v>0.7546901896254361</v>
      </c>
      <c r="DC195" s="226" t="str">
        <f t="shared" si="195"/>
        <v>Regenerative Agriculture</v>
      </c>
      <c r="DD195" s="313"/>
      <c r="DE195" s="315"/>
      <c r="DF195" s="313"/>
      <c r="DG195" s="313"/>
      <c r="DH195" s="315"/>
      <c r="DI195" s="226" t="str">
        <f t="shared" si="196"/>
        <v>Regenerative Agriculture</v>
      </c>
      <c r="DJ195" s="313"/>
      <c r="DK195" s="315"/>
      <c r="DL195" s="313"/>
      <c r="DM195" s="313"/>
      <c r="DN195" s="315"/>
      <c r="DO195" s="226" t="str">
        <f t="shared" si="197"/>
        <v>Regenerative Agriculture</v>
      </c>
      <c r="DP195" s="313"/>
      <c r="DQ195" s="315"/>
      <c r="DR195" s="313"/>
      <c r="DS195" s="313"/>
      <c r="DT195" s="315"/>
      <c r="DU195" s="226" t="str">
        <f t="shared" si="198"/>
        <v>Regenerative Agriculture</v>
      </c>
      <c r="DV195" s="313"/>
      <c r="DW195" s="315"/>
      <c r="DX195" s="313"/>
      <c r="DY195" s="313"/>
      <c r="DZ195" s="315"/>
      <c r="EA195" s="176">
        <f t="shared" si="176"/>
        <v>8.2360906563715961</v>
      </c>
      <c r="EB195" s="226" t="str">
        <f t="shared" si="199"/>
        <v>Regenerative Agriculture</v>
      </c>
      <c r="EC195" s="313">
        <f>'Addon-General Solution'!EC195</f>
        <v>1.0042941285159587E-2</v>
      </c>
      <c r="ED195" s="315">
        <f>'Addon-General Solution'!ED195</f>
        <v>0.15763646693247971</v>
      </c>
      <c r="EE195" s="313">
        <f>'Addon-General Solution'!EE195</f>
        <v>0.5710238079433162</v>
      </c>
      <c r="EF195" s="313">
        <f>'Addon-General Solution'!EF195</f>
        <v>0.58106674922847579</v>
      </c>
      <c r="EG195" s="315">
        <f>'Addon-General Solution'!EG195</f>
        <v>8.9629295903112354</v>
      </c>
      <c r="EH195" s="226" t="str">
        <f t="shared" si="200"/>
        <v>Regenerative Agriculture</v>
      </c>
      <c r="EI195" s="313">
        <f>'Addon-General Solution'!EI195</f>
        <v>1.0042941285159587E-2</v>
      </c>
      <c r="EJ195" s="315">
        <f>'Addon-General Solution'!EJ195</f>
        <v>2.0592378228153629E-2</v>
      </c>
      <c r="EK195" s="313">
        <f>'Addon-General Solution'!EK195</f>
        <v>0.5710238079433162</v>
      </c>
      <c r="EL195" s="313">
        <f>'Addon-General Solution'!EL195</f>
        <v>0.58106674922847579</v>
      </c>
      <c r="EM195" s="315">
        <f>'Addon-General Solution'!EM195</f>
        <v>1.170846059592638</v>
      </c>
      <c r="EN195" s="226" t="str">
        <f t="shared" si="201"/>
        <v>Regenerative Agriculture</v>
      </c>
      <c r="EO195" s="313">
        <f>'Addon-General Solution'!EO195</f>
        <v>1.0042941285159587E-2</v>
      </c>
      <c r="EP195" s="315">
        <f>'Addon-General Solution'!EP195</f>
        <v>0.11766687624285292</v>
      </c>
      <c r="EQ195" s="313">
        <f>'Addon-General Solution'!EQ195</f>
        <v>0.5710238079433162</v>
      </c>
      <c r="ER195" s="313">
        <f>'Addon-General Solution'!ER195</f>
        <v>0.58106674922847579</v>
      </c>
      <c r="ES195" s="315">
        <f>'Addon-General Solution'!ES195</f>
        <v>6.6903296388156788</v>
      </c>
      <c r="ET195" s="226" t="str">
        <f t="shared" si="202"/>
        <v>Regenerative Agriculture</v>
      </c>
      <c r="EU195" s="313"/>
      <c r="EV195" s="315"/>
      <c r="EW195" s="313"/>
      <c r="EX195" s="313"/>
      <c r="EY195" s="315"/>
      <c r="EZ195" s="226" t="str">
        <f t="shared" si="203"/>
        <v>Regenerative Agriculture</v>
      </c>
      <c r="FA195" s="313"/>
      <c r="FB195" s="315"/>
      <c r="FC195" s="313"/>
      <c r="FD195" s="313"/>
      <c r="FE195" s="315"/>
      <c r="FF195" s="226" t="str">
        <f t="shared" si="204"/>
        <v>Regenerative Agriculture</v>
      </c>
      <c r="FG195" s="313"/>
      <c r="FH195" s="315"/>
      <c r="FI195" s="313"/>
      <c r="FJ195" s="313"/>
      <c r="FK195" s="315"/>
      <c r="FL195" s="226" t="str">
        <f t="shared" si="205"/>
        <v>Regenerative Agriculture</v>
      </c>
      <c r="FM195" s="313"/>
      <c r="FN195" s="315"/>
      <c r="FO195" s="313"/>
      <c r="FP195" s="313"/>
      <c r="FQ195" s="315"/>
      <c r="FR195" s="176">
        <f t="shared" si="177"/>
        <v>17.120001010123037</v>
      </c>
      <c r="FS195" s="34"/>
      <c r="FT195" s="34"/>
      <c r="FU195" s="34"/>
      <c r="FV195" s="38"/>
      <c r="FW195" s="37"/>
    </row>
    <row r="196" spans="1:179" ht="12.6" customHeight="1">
      <c r="A196" s="324"/>
      <c r="B196" s="195" t="s">
        <v>102</v>
      </c>
      <c r="C196" s="226" t="str">
        <f>$B196</f>
        <v>Tree Intercropping</v>
      </c>
      <c r="D196" s="39"/>
      <c r="E196" s="40"/>
      <c r="F196" s="47"/>
      <c r="G196" s="41"/>
      <c r="H196" s="42"/>
      <c r="I196" s="226" t="str">
        <f t="shared" si="179"/>
        <v>Tree Intercropping</v>
      </c>
      <c r="J196" s="39"/>
      <c r="K196" s="40"/>
      <c r="L196" s="47"/>
      <c r="M196" s="41"/>
      <c r="N196" s="42"/>
      <c r="O196" s="226" t="str">
        <f t="shared" si="180"/>
        <v>Tree Intercropping</v>
      </c>
      <c r="P196" s="39"/>
      <c r="Q196" s="40"/>
      <c r="R196" s="47"/>
      <c r="S196" s="41"/>
      <c r="T196" s="42"/>
      <c r="U196" s="226" t="str">
        <f t="shared" si="181"/>
        <v>Tree Intercropping</v>
      </c>
      <c r="V196" s="313"/>
      <c r="W196" s="54"/>
      <c r="X196" s="314"/>
      <c r="Y196" s="55"/>
      <c r="Z196" s="56"/>
      <c r="AA196" s="226" t="str">
        <f t="shared" si="182"/>
        <v>Tree Intercropping</v>
      </c>
      <c r="AB196" s="313"/>
      <c r="AC196" s="54"/>
      <c r="AD196" s="314"/>
      <c r="AE196" s="55"/>
      <c r="AF196" s="56"/>
      <c r="AG196" s="226" t="str">
        <f t="shared" si="183"/>
        <v>Tree Intercropping</v>
      </c>
      <c r="AH196" s="313"/>
      <c r="AI196" s="54"/>
      <c r="AJ196" s="314"/>
      <c r="AK196" s="55"/>
      <c r="AL196" s="56"/>
      <c r="AM196" s="226" t="str">
        <f t="shared" si="184"/>
        <v>Tree Intercropping</v>
      </c>
      <c r="AN196" s="313"/>
      <c r="AO196" s="54"/>
      <c r="AP196" s="314"/>
      <c r="AQ196" s="55"/>
      <c r="AR196" s="56"/>
      <c r="AS196" s="176">
        <f t="shared" si="178"/>
        <v>0</v>
      </c>
      <c r="AT196" s="226" t="str">
        <f t="shared" si="185"/>
        <v>Tree Intercropping</v>
      </c>
      <c r="AU196" s="313"/>
      <c r="AV196" s="315"/>
      <c r="AW196" s="313"/>
      <c r="AX196" s="313"/>
      <c r="AY196" s="315"/>
      <c r="AZ196" s="226" t="str">
        <f t="shared" si="186"/>
        <v>Tree Intercropping</v>
      </c>
      <c r="BA196" s="313"/>
      <c r="BB196" s="315"/>
      <c r="BC196" s="313"/>
      <c r="BD196" s="313"/>
      <c r="BE196" s="315"/>
      <c r="BF196" s="226" t="str">
        <f t="shared" si="187"/>
        <v>Tree Intercropping</v>
      </c>
      <c r="BG196" s="313"/>
      <c r="BH196" s="315"/>
      <c r="BI196" s="313"/>
      <c r="BJ196" s="313"/>
      <c r="BK196" s="315"/>
      <c r="BL196" s="226" t="str">
        <f t="shared" si="188"/>
        <v>Tree Intercropping</v>
      </c>
      <c r="BM196" s="313"/>
      <c r="BN196" s="315"/>
      <c r="BO196" s="313"/>
      <c r="BP196" s="313"/>
      <c r="BQ196" s="315"/>
      <c r="BR196" s="226" t="str">
        <f t="shared" si="189"/>
        <v>Tree Intercropping</v>
      </c>
      <c r="BS196" s="313"/>
      <c r="BT196" s="315"/>
      <c r="BU196" s="313"/>
      <c r="BV196" s="313"/>
      <c r="BW196" s="315"/>
      <c r="BX196" s="226" t="str">
        <f t="shared" si="190"/>
        <v>Tree Intercropping</v>
      </c>
      <c r="BY196" s="313"/>
      <c r="BZ196" s="315"/>
      <c r="CA196" s="313"/>
      <c r="CB196" s="313"/>
      <c r="CC196" s="315"/>
      <c r="CD196" s="226" t="str">
        <f t="shared" si="191"/>
        <v>Tree Intercropping</v>
      </c>
      <c r="CE196" s="313"/>
      <c r="CF196" s="315"/>
      <c r="CG196" s="313"/>
      <c r="CH196" s="313"/>
      <c r="CI196" s="315"/>
      <c r="CJ196" s="176">
        <f t="shared" si="175"/>
        <v>0</v>
      </c>
      <c r="CK196" s="226" t="str">
        <f t="shared" si="192"/>
        <v>Tree Intercropping</v>
      </c>
      <c r="CL196" s="313">
        <f>'Discrete Solution'!CL196</f>
        <v>0.24499483688967102</v>
      </c>
      <c r="CM196" s="315">
        <f>'Discrete Solution'!CM196</f>
        <v>2.8965401472590893</v>
      </c>
      <c r="CN196" s="313">
        <f>'Discrete Solution'!CN196</f>
        <v>0</v>
      </c>
      <c r="CO196" s="313">
        <f>'Discrete Solution'!CO196</f>
        <v>0.24499483688967102</v>
      </c>
      <c r="CP196" s="315">
        <f>'Discrete Solution'!CP196</f>
        <v>0</v>
      </c>
      <c r="CQ196" s="226" t="str">
        <f t="shared" si="193"/>
        <v>Tree Intercropping</v>
      </c>
      <c r="CR196" s="313">
        <f>'Discrete Solution'!CR196</f>
        <v>0.24499483688967102</v>
      </c>
      <c r="CS196" s="315">
        <f>'Discrete Solution'!CS196</f>
        <v>0.25224202915970434</v>
      </c>
      <c r="CT196" s="313">
        <f>'Discrete Solution'!CT196</f>
        <v>0</v>
      </c>
      <c r="CU196" s="313">
        <f>'Discrete Solution'!CU196</f>
        <v>0.24499483688967102</v>
      </c>
      <c r="CV196" s="315">
        <f>'Discrete Solution'!CV196</f>
        <v>0</v>
      </c>
      <c r="CW196" s="226" t="str">
        <f t="shared" si="194"/>
        <v>Tree Intercropping</v>
      </c>
      <c r="CX196" s="313">
        <f>'Discrete Solution'!CX196</f>
        <v>0.24499483688967102</v>
      </c>
      <c r="CY196" s="315">
        <f>'Discrete Solution'!CY196</f>
        <v>0.32379595620621232</v>
      </c>
      <c r="CZ196" s="313">
        <f>'Discrete Solution'!CZ196</f>
        <v>0</v>
      </c>
      <c r="DA196" s="313">
        <f>'Discrete Solution'!DA196</f>
        <v>0.24499483688967102</v>
      </c>
      <c r="DB196" s="315">
        <f>'Discrete Solution'!DB196</f>
        <v>0</v>
      </c>
      <c r="DC196" s="226" t="str">
        <f t="shared" si="195"/>
        <v>Tree Intercropping</v>
      </c>
      <c r="DD196" s="313">
        <f>'Discrete Solution'!DD196</f>
        <v>2.2137017618213888E-2</v>
      </c>
      <c r="DE196" s="315">
        <f>'Discrete Solution'!DE196</f>
        <v>1.0257895497963188E-2</v>
      </c>
      <c r="DF196" s="313">
        <f>'Discrete Solution'!DF196</f>
        <v>0.97786298238178615</v>
      </c>
      <c r="DG196" s="313">
        <f>'Discrete Solution'!DG196</f>
        <v>1</v>
      </c>
      <c r="DH196" s="315">
        <f>'Discrete Solution'!DH196</f>
        <v>0.45312410450203677</v>
      </c>
      <c r="DI196" s="226" t="str">
        <f t="shared" si="196"/>
        <v>Tree Intercropping</v>
      </c>
      <c r="DJ196" s="313">
        <f>'Discrete Solution'!DJ196</f>
        <v>2.2137017618213888E-2</v>
      </c>
      <c r="DK196" s="315">
        <f>'Discrete Solution'!DK196</f>
        <v>1.0529893033438181E-2</v>
      </c>
      <c r="DL196" s="313">
        <f>'Discrete Solution'!DL196</f>
        <v>0.97786298238178615</v>
      </c>
      <c r="DM196" s="313">
        <f>'Discrete Solution'!DM196</f>
        <v>1</v>
      </c>
      <c r="DN196" s="315">
        <f>'Discrete Solution'!DN196</f>
        <v>0.4651391069665618</v>
      </c>
      <c r="DO196" s="226" t="str">
        <f t="shared" si="197"/>
        <v>Tree Intercropping</v>
      </c>
      <c r="DP196" s="313">
        <f>'Discrete Solution'!DP196</f>
        <v>2.2137017618213888E-2</v>
      </c>
      <c r="DQ196" s="315">
        <f>'Discrete Solution'!DQ196</f>
        <v>9.9389232111023428E-3</v>
      </c>
      <c r="DR196" s="313">
        <f>'Discrete Solution'!DR196</f>
        <v>0.97786298238178615</v>
      </c>
      <c r="DS196" s="313">
        <f>'Discrete Solution'!DS196</f>
        <v>1</v>
      </c>
      <c r="DT196" s="315">
        <f>'Discrete Solution'!DT196</f>
        <v>0.43903407678889761</v>
      </c>
      <c r="DU196" s="226" t="str">
        <f t="shared" si="198"/>
        <v>Tree Intercropping</v>
      </c>
      <c r="DV196" s="313">
        <f>'Discrete Solution'!DV196</f>
        <v>2.2137017618213888E-2</v>
      </c>
      <c r="DW196" s="315">
        <f>'Discrete Solution'!DW196</f>
        <v>9.8519690058980012E-3</v>
      </c>
      <c r="DX196" s="313">
        <f>'Discrete Solution'!DX196</f>
        <v>0.97786298238178615</v>
      </c>
      <c r="DY196" s="313">
        <f>'Discrete Solution'!DY196</f>
        <v>1</v>
      </c>
      <c r="DZ196" s="315">
        <f>'Discrete Solution'!DZ196</f>
        <v>0.43519303099410211</v>
      </c>
      <c r="EA196" s="176">
        <f t="shared" si="176"/>
        <v>5.3056471326250056</v>
      </c>
      <c r="EB196" s="226" t="str">
        <f t="shared" si="199"/>
        <v>Tree Intercropping</v>
      </c>
      <c r="EC196" s="313">
        <f>'Discrete Solution'!EC196</f>
        <v>0.24499483688967102</v>
      </c>
      <c r="ED196" s="315">
        <f>'Discrete Solution'!ED196</f>
        <v>3.8454989835553137</v>
      </c>
      <c r="EE196" s="313">
        <f>'Discrete Solution'!EE196</f>
        <v>0</v>
      </c>
      <c r="EF196" s="313">
        <f>'Discrete Solution'!EF196</f>
        <v>0.24499483688967102</v>
      </c>
      <c r="EG196" s="315">
        <f>'Discrete Solution'!EG196</f>
        <v>0</v>
      </c>
      <c r="EH196" s="226" t="str">
        <f t="shared" si="200"/>
        <v>Tree Intercropping</v>
      </c>
      <c r="EI196" s="313">
        <f>'Discrete Solution'!EI196</f>
        <v>0.24499483688967102</v>
      </c>
      <c r="EJ196" s="315">
        <f>'Discrete Solution'!EJ196</f>
        <v>0.50234549838819897</v>
      </c>
      <c r="EK196" s="313">
        <f>'Discrete Solution'!EK196</f>
        <v>0</v>
      </c>
      <c r="EL196" s="313">
        <f>'Discrete Solution'!EL196</f>
        <v>0.24499483688967102</v>
      </c>
      <c r="EM196" s="315">
        <f>'Discrete Solution'!EM196</f>
        <v>0</v>
      </c>
      <c r="EN196" s="226" t="str">
        <f t="shared" si="201"/>
        <v>Tree Intercropping</v>
      </c>
      <c r="EO196" s="313">
        <f>'Discrete Solution'!EO196</f>
        <v>0.24499483688967102</v>
      </c>
      <c r="EP196" s="315">
        <f>'Discrete Solution'!EP196</f>
        <v>2.8704516270580558</v>
      </c>
      <c r="EQ196" s="313">
        <f>'Discrete Solution'!EQ196</f>
        <v>0</v>
      </c>
      <c r="ER196" s="313">
        <f>'Discrete Solution'!ER196</f>
        <v>0.24499483688967102</v>
      </c>
      <c r="ES196" s="315">
        <f>'Discrete Solution'!ES196</f>
        <v>0</v>
      </c>
      <c r="ET196" s="226" t="str">
        <f t="shared" si="202"/>
        <v>Tree Intercropping</v>
      </c>
      <c r="EU196" s="313">
        <f>'Discrete Solution'!EU196</f>
        <v>2.2137017618213888E-2</v>
      </c>
      <c r="EV196" s="315">
        <f>'Discrete Solution'!EV196</f>
        <v>0.11057809988492061</v>
      </c>
      <c r="EW196" s="313">
        <f>'Discrete Solution'!EW196</f>
        <v>0.97786298238178615</v>
      </c>
      <c r="EX196" s="313">
        <f>'Discrete Solution'!EX196</f>
        <v>1</v>
      </c>
      <c r="EY196" s="315">
        <f>'Discrete Solution'!EY196</f>
        <v>4.8845889001150793</v>
      </c>
      <c r="EZ196" s="226" t="str">
        <f t="shared" si="203"/>
        <v>Tree Intercropping</v>
      </c>
      <c r="FA196" s="313">
        <f>'Discrete Solution'!FA196</f>
        <v>2.2137017618213888E-2</v>
      </c>
      <c r="FB196" s="315">
        <f>'Discrete Solution'!FB196</f>
        <v>4.2693784233751579E-2</v>
      </c>
      <c r="FC196" s="313">
        <f>'Discrete Solution'!FC196</f>
        <v>0.97786298238178615</v>
      </c>
      <c r="FD196" s="313">
        <f>'Discrete Solution'!FD196</f>
        <v>1</v>
      </c>
      <c r="FE196" s="315">
        <f>'Discrete Solution'!FE196</f>
        <v>1.8859212157662486</v>
      </c>
      <c r="FF196" s="226" t="str">
        <f t="shared" si="204"/>
        <v>Tree Intercropping</v>
      </c>
      <c r="FG196" s="313">
        <f>'Discrete Solution'!FG196</f>
        <v>2.2137017618213888E-2</v>
      </c>
      <c r="FH196" s="315">
        <f>'Discrete Solution'!FH196</f>
        <v>7.7182748531523598E-2</v>
      </c>
      <c r="FI196" s="313">
        <f>'Discrete Solution'!FI196</f>
        <v>0.97786298238178615</v>
      </c>
      <c r="FJ196" s="313">
        <f>'Discrete Solution'!FJ196</f>
        <v>1</v>
      </c>
      <c r="FK196" s="315">
        <f>'Discrete Solution'!FK196</f>
        <v>3.4094092514684764</v>
      </c>
      <c r="FL196" s="226" t="str">
        <f t="shared" si="205"/>
        <v>Tree Intercropping</v>
      </c>
      <c r="FM196" s="313">
        <f>'Discrete Solution'!FM196</f>
        <v>2.2137017618213888E-2</v>
      </c>
      <c r="FN196" s="315">
        <f>'Discrete Solution'!FN196</f>
        <v>5.3766211294976947E-2</v>
      </c>
      <c r="FO196" s="313">
        <f>'Discrete Solution'!FO196</f>
        <v>0.97786298238178615</v>
      </c>
      <c r="FP196" s="313">
        <f>'Discrete Solution'!FP196</f>
        <v>1</v>
      </c>
      <c r="FQ196" s="315">
        <f>'Discrete Solution'!FQ196</f>
        <v>2.375025788705023</v>
      </c>
      <c r="FR196" s="176">
        <f t="shared" si="177"/>
        <v>20.05746210900157</v>
      </c>
      <c r="FS196" s="34"/>
      <c r="FT196" s="34"/>
      <c r="FU196" s="34"/>
      <c r="FV196" s="33"/>
      <c r="FW196" s="37"/>
    </row>
    <row r="197" spans="1:179" ht="12.6" customHeight="1">
      <c r="A197" s="324"/>
      <c r="B197" s="195" t="s">
        <v>98</v>
      </c>
      <c r="C197" s="226" t="str">
        <f t="shared" si="174"/>
        <v>Biochar</v>
      </c>
      <c r="D197" s="313"/>
      <c r="E197" s="54"/>
      <c r="F197" s="314"/>
      <c r="G197" s="55"/>
      <c r="H197" s="56"/>
      <c r="I197" s="226" t="str">
        <f t="shared" si="179"/>
        <v>Biochar</v>
      </c>
      <c r="J197" s="313"/>
      <c r="K197" s="54"/>
      <c r="L197" s="314"/>
      <c r="M197" s="55"/>
      <c r="N197" s="56"/>
      <c r="O197" s="226" t="str">
        <f t="shared" si="180"/>
        <v>Biochar</v>
      </c>
      <c r="P197" s="313"/>
      <c r="Q197" s="54"/>
      <c r="R197" s="314"/>
      <c r="S197" s="55"/>
      <c r="T197" s="56"/>
      <c r="U197" s="226" t="str">
        <f t="shared" si="181"/>
        <v>Biochar</v>
      </c>
      <c r="V197" s="313"/>
      <c r="W197" s="315"/>
      <c r="X197" s="313"/>
      <c r="Y197" s="313"/>
      <c r="Z197" s="315"/>
      <c r="AA197" s="226" t="str">
        <f t="shared" si="182"/>
        <v>Biochar</v>
      </c>
      <c r="AB197" s="313"/>
      <c r="AC197" s="315"/>
      <c r="AD197" s="313"/>
      <c r="AE197" s="313"/>
      <c r="AF197" s="315"/>
      <c r="AG197" s="226" t="str">
        <f t="shared" si="183"/>
        <v>Biochar</v>
      </c>
      <c r="AH197" s="313"/>
      <c r="AI197" s="315"/>
      <c r="AJ197" s="313"/>
      <c r="AK197" s="313"/>
      <c r="AL197" s="315"/>
      <c r="AM197" s="226" t="str">
        <f t="shared" si="184"/>
        <v>Biochar</v>
      </c>
      <c r="AN197" s="313"/>
      <c r="AO197" s="315"/>
      <c r="AP197" s="313"/>
      <c r="AQ197" s="313"/>
      <c r="AR197" s="315"/>
      <c r="AS197" s="176">
        <f t="shared" si="178"/>
        <v>0</v>
      </c>
      <c r="AT197" s="226" t="str">
        <f t="shared" si="185"/>
        <v>Biochar</v>
      </c>
      <c r="AU197" s="313"/>
      <c r="AV197" s="315"/>
      <c r="AW197" s="313"/>
      <c r="AX197" s="313"/>
      <c r="AY197" s="315"/>
      <c r="AZ197" s="226" t="str">
        <f t="shared" si="186"/>
        <v>Biochar</v>
      </c>
      <c r="BA197" s="313"/>
      <c r="BB197" s="315"/>
      <c r="BC197" s="313"/>
      <c r="BD197" s="313"/>
      <c r="BE197" s="315"/>
      <c r="BF197" s="226" t="str">
        <f t="shared" si="187"/>
        <v>Biochar</v>
      </c>
      <c r="BG197" s="313"/>
      <c r="BH197" s="315"/>
      <c r="BI197" s="313"/>
      <c r="BJ197" s="313"/>
      <c r="BK197" s="315"/>
      <c r="BL197" s="226" t="str">
        <f t="shared" si="188"/>
        <v>Biochar</v>
      </c>
      <c r="BM197" s="313"/>
      <c r="BN197" s="315"/>
      <c r="BO197" s="313"/>
      <c r="BP197" s="313"/>
      <c r="BQ197" s="315"/>
      <c r="BR197" s="226" t="str">
        <f t="shared" si="189"/>
        <v>Biochar</v>
      </c>
      <c r="BS197" s="313"/>
      <c r="BT197" s="315"/>
      <c r="BU197" s="313"/>
      <c r="BV197" s="313"/>
      <c r="BW197" s="315"/>
      <c r="BX197" s="226" t="str">
        <f t="shared" si="190"/>
        <v>Biochar</v>
      </c>
      <c r="BY197" s="313"/>
      <c r="BZ197" s="315"/>
      <c r="CA197" s="313"/>
      <c r="CB197" s="313"/>
      <c r="CC197" s="315"/>
      <c r="CD197" s="226" t="str">
        <f t="shared" si="191"/>
        <v>Biochar</v>
      </c>
      <c r="CE197" s="313"/>
      <c r="CF197" s="315"/>
      <c r="CG197" s="313"/>
      <c r="CH197" s="313"/>
      <c r="CI197" s="315"/>
      <c r="CJ197" s="176">
        <f t="shared" si="175"/>
        <v>0</v>
      </c>
      <c r="CK197" s="226" t="str">
        <f t="shared" si="192"/>
        <v>Biochar</v>
      </c>
      <c r="CL197" s="313"/>
      <c r="CM197" s="315"/>
      <c r="CN197" s="313"/>
      <c r="CO197" s="313"/>
      <c r="CP197" s="315"/>
      <c r="CQ197" s="226" t="str">
        <f t="shared" si="193"/>
        <v>Biochar</v>
      </c>
      <c r="CR197" s="313"/>
      <c r="CS197" s="315"/>
      <c r="CT197" s="313"/>
      <c r="CU197" s="313"/>
      <c r="CV197" s="315"/>
      <c r="CW197" s="226" t="str">
        <f t="shared" si="194"/>
        <v>Biochar</v>
      </c>
      <c r="CX197" s="313"/>
      <c r="CY197" s="315"/>
      <c r="CZ197" s="313"/>
      <c r="DA197" s="313"/>
      <c r="DB197" s="315"/>
      <c r="DC197" s="226" t="str">
        <f t="shared" si="195"/>
        <v>Biochar</v>
      </c>
      <c r="DD197" s="313"/>
      <c r="DE197" s="315"/>
      <c r="DF197" s="313"/>
      <c r="DG197" s="313"/>
      <c r="DH197" s="315"/>
      <c r="DI197" s="226" t="str">
        <f t="shared" si="196"/>
        <v>Biochar</v>
      </c>
      <c r="DJ197" s="313"/>
      <c r="DK197" s="315"/>
      <c r="DL197" s="313"/>
      <c r="DM197" s="313"/>
      <c r="DN197" s="315"/>
      <c r="DO197" s="226" t="str">
        <f t="shared" si="197"/>
        <v>Biochar</v>
      </c>
      <c r="DP197" s="313"/>
      <c r="DQ197" s="315"/>
      <c r="DR197" s="313"/>
      <c r="DS197" s="313"/>
      <c r="DT197" s="315"/>
      <c r="DU197" s="226" t="str">
        <f t="shared" si="198"/>
        <v>Biochar</v>
      </c>
      <c r="DV197" s="313"/>
      <c r="DW197" s="315"/>
      <c r="DX197" s="313"/>
      <c r="DY197" s="313"/>
      <c r="DZ197" s="315"/>
      <c r="EA197" s="176">
        <f t="shared" si="176"/>
        <v>0</v>
      </c>
      <c r="EB197" s="226" t="str">
        <f t="shared" si="199"/>
        <v>Biochar</v>
      </c>
      <c r="EC197" s="313"/>
      <c r="ED197" s="315"/>
      <c r="EE197" s="313"/>
      <c r="EF197" s="313"/>
      <c r="EG197" s="315"/>
      <c r="EH197" s="226" t="str">
        <f t="shared" si="200"/>
        <v>Biochar</v>
      </c>
      <c r="EI197" s="313"/>
      <c r="EJ197" s="315"/>
      <c r="EK197" s="313"/>
      <c r="EL197" s="313"/>
      <c r="EM197" s="315"/>
      <c r="EN197" s="226" t="str">
        <f t="shared" si="201"/>
        <v>Biochar</v>
      </c>
      <c r="EO197" s="313"/>
      <c r="EP197" s="315"/>
      <c r="EQ197" s="313"/>
      <c r="ER197" s="313"/>
      <c r="ES197" s="315"/>
      <c r="ET197" s="226" t="str">
        <f t="shared" si="202"/>
        <v>Biochar</v>
      </c>
      <c r="EU197" s="313"/>
      <c r="EV197" s="315"/>
      <c r="EW197" s="313"/>
      <c r="EX197" s="313"/>
      <c r="EY197" s="315"/>
      <c r="EZ197" s="226" t="str">
        <f t="shared" si="203"/>
        <v>Biochar</v>
      </c>
      <c r="FA197" s="313"/>
      <c r="FB197" s="315"/>
      <c r="FC197" s="313"/>
      <c r="FD197" s="313"/>
      <c r="FE197" s="315"/>
      <c r="FF197" s="226" t="str">
        <f t="shared" si="204"/>
        <v>Biochar</v>
      </c>
      <c r="FG197" s="313"/>
      <c r="FH197" s="315"/>
      <c r="FI197" s="313"/>
      <c r="FJ197" s="313"/>
      <c r="FK197" s="315"/>
      <c r="FL197" s="226" t="str">
        <f t="shared" si="205"/>
        <v>Biochar</v>
      </c>
      <c r="FM197" s="313"/>
      <c r="FN197" s="315"/>
      <c r="FO197" s="313"/>
      <c r="FP197" s="313"/>
      <c r="FQ197" s="315"/>
      <c r="FR197" s="176">
        <f t="shared" si="177"/>
        <v>0</v>
      </c>
      <c r="FS197" s="32"/>
      <c r="FT197" s="34"/>
      <c r="FU197" s="34"/>
      <c r="FV197" s="38"/>
      <c r="FW197" s="37"/>
    </row>
    <row r="198" spans="1:179" ht="12.6" customHeight="1">
      <c r="A198" s="324"/>
      <c r="B198" s="195" t="s">
        <v>99</v>
      </c>
      <c r="C198" s="226" t="str">
        <f t="shared" si="174"/>
        <v>Irrigation Efficiency</v>
      </c>
      <c r="D198" s="313"/>
      <c r="E198" s="54"/>
      <c r="F198" s="314"/>
      <c r="G198" s="55"/>
      <c r="H198" s="56"/>
      <c r="I198" s="226" t="str">
        <f t="shared" si="179"/>
        <v>Irrigation Efficiency</v>
      </c>
      <c r="J198" s="313"/>
      <c r="K198" s="54"/>
      <c r="L198" s="314"/>
      <c r="M198" s="55"/>
      <c r="N198" s="56"/>
      <c r="O198" s="226" t="str">
        <f t="shared" si="180"/>
        <v>Irrigation Efficiency</v>
      </c>
      <c r="P198" s="313"/>
      <c r="Q198" s="54"/>
      <c r="R198" s="314"/>
      <c r="S198" s="55"/>
      <c r="T198" s="56"/>
      <c r="U198" s="226" t="str">
        <f t="shared" si="181"/>
        <v>Irrigation Efficiency</v>
      </c>
      <c r="V198" s="313"/>
      <c r="W198" s="54"/>
      <c r="X198" s="314"/>
      <c r="Y198" s="55"/>
      <c r="Z198" s="56"/>
      <c r="AA198" s="226" t="str">
        <f t="shared" si="182"/>
        <v>Irrigation Efficiency</v>
      </c>
      <c r="AB198" s="313"/>
      <c r="AC198" s="54"/>
      <c r="AD198" s="314"/>
      <c r="AE198" s="55"/>
      <c r="AF198" s="56"/>
      <c r="AG198" s="226" t="str">
        <f t="shared" si="183"/>
        <v>Irrigation Efficiency</v>
      </c>
      <c r="AH198" s="313"/>
      <c r="AI198" s="54"/>
      <c r="AJ198" s="314"/>
      <c r="AK198" s="55"/>
      <c r="AL198" s="56"/>
      <c r="AM198" s="226" t="str">
        <f t="shared" si="184"/>
        <v>Irrigation Efficiency</v>
      </c>
      <c r="AN198" s="313"/>
      <c r="AO198" s="54"/>
      <c r="AP198" s="314"/>
      <c r="AQ198" s="55"/>
      <c r="AR198" s="56"/>
      <c r="AS198" s="176">
        <f t="shared" si="178"/>
        <v>0</v>
      </c>
      <c r="AT198" s="226" t="str">
        <f t="shared" si="185"/>
        <v>Irrigation Efficiency</v>
      </c>
      <c r="AU198" s="313"/>
      <c r="AV198" s="315"/>
      <c r="AW198" s="313"/>
      <c r="AX198" s="313"/>
      <c r="AY198" s="315"/>
      <c r="AZ198" s="226" t="str">
        <f t="shared" si="186"/>
        <v>Irrigation Efficiency</v>
      </c>
      <c r="BA198" s="313"/>
      <c r="BB198" s="315"/>
      <c r="BC198" s="313"/>
      <c r="BD198" s="313"/>
      <c r="BE198" s="315"/>
      <c r="BF198" s="226" t="str">
        <f t="shared" si="187"/>
        <v>Irrigation Efficiency</v>
      </c>
      <c r="BG198" s="313"/>
      <c r="BH198" s="315"/>
      <c r="BI198" s="313"/>
      <c r="BJ198" s="313"/>
      <c r="BK198" s="315"/>
      <c r="BL198" s="226" t="str">
        <f t="shared" si="188"/>
        <v>Irrigation Efficiency</v>
      </c>
      <c r="BM198" s="313"/>
      <c r="BN198" s="315"/>
      <c r="BO198" s="313"/>
      <c r="BP198" s="313"/>
      <c r="BQ198" s="315"/>
      <c r="BR198" s="226" t="str">
        <f t="shared" si="189"/>
        <v>Irrigation Efficiency</v>
      </c>
      <c r="BS198" s="313"/>
      <c r="BT198" s="315"/>
      <c r="BU198" s="313"/>
      <c r="BV198" s="313"/>
      <c r="BW198" s="315"/>
      <c r="BX198" s="226" t="str">
        <f t="shared" si="190"/>
        <v>Irrigation Efficiency</v>
      </c>
      <c r="BY198" s="313"/>
      <c r="BZ198" s="315"/>
      <c r="CA198" s="313"/>
      <c r="CB198" s="313"/>
      <c r="CC198" s="315"/>
      <c r="CD198" s="226" t="str">
        <f t="shared" si="191"/>
        <v>Irrigation Efficiency</v>
      </c>
      <c r="CE198" s="313"/>
      <c r="CF198" s="315"/>
      <c r="CG198" s="313"/>
      <c r="CH198" s="313"/>
      <c r="CI198" s="315"/>
      <c r="CJ198" s="176">
        <f t="shared" si="175"/>
        <v>0</v>
      </c>
      <c r="CK198" s="226" t="str">
        <f t="shared" si="192"/>
        <v>Irrigation Efficiency</v>
      </c>
      <c r="CL198" s="313">
        <f>'Addon-General Solution'!CL198</f>
        <v>3.810563634115486E-2</v>
      </c>
      <c r="CM198" s="315">
        <f>'Addon-General Solution'!CM198</f>
        <v>0.45051767988365876</v>
      </c>
      <c r="CN198" s="313">
        <f>'Addon-General Solution'!CN198</f>
        <v>0.18894252502273287</v>
      </c>
      <c r="CO198" s="313">
        <f>'Addon-General Solution'!CO198</f>
        <v>0.22704816136388772</v>
      </c>
      <c r="CP198" s="315">
        <f>'Addon-General Solution'!CP198</f>
        <v>2.2338413992753172</v>
      </c>
      <c r="CQ198" s="226" t="str">
        <f t="shared" si="193"/>
        <v>Irrigation Efficiency</v>
      </c>
      <c r="CR198" s="313">
        <f>'Addon-General Solution'!CR198</f>
        <v>3.810563634115486E-2</v>
      </c>
      <c r="CS198" s="315">
        <f>'Addon-General Solution'!CS198</f>
        <v>3.9232839169762557E-2</v>
      </c>
      <c r="CT198" s="313">
        <f>'Addon-General Solution'!CT198</f>
        <v>0.18894252502273287</v>
      </c>
      <c r="CU198" s="313">
        <f>'Addon-General Solution'!CU198</f>
        <v>0.22704816136388772</v>
      </c>
      <c r="CV198" s="315">
        <f>'Addon-General Solution'!CV198</f>
        <v>0.19453163385543029</v>
      </c>
      <c r="CW198" s="226" t="str">
        <f t="shared" si="194"/>
        <v>Irrigation Efficiency</v>
      </c>
      <c r="CX198" s="313">
        <f>'Addon-General Solution'!CX198</f>
        <v>3.810563634115486E-2</v>
      </c>
      <c r="CY198" s="315">
        <f>'Addon-General Solution'!CY198</f>
        <v>5.0362085636469267E-2</v>
      </c>
      <c r="CZ198" s="313">
        <f>'Addon-General Solution'!CZ198</f>
        <v>0.18894252502273287</v>
      </c>
      <c r="DA198" s="313">
        <f>'Addon-General Solution'!DA198</f>
        <v>0.22704816136388772</v>
      </c>
      <c r="DB198" s="315">
        <f>'Addon-General Solution'!DB198</f>
        <v>0.24971475454114472</v>
      </c>
      <c r="DC198" s="226" t="str">
        <f t="shared" si="195"/>
        <v>Irrigation Efficiency</v>
      </c>
      <c r="DD198" s="313">
        <f>'Addon-General Solution'!DD198</f>
        <v>3.810563634115486E-2</v>
      </c>
      <c r="DE198" s="315">
        <f>'Addon-General Solution'!DE198</f>
        <v>1.7657465979037019E-2</v>
      </c>
      <c r="DF198" s="313">
        <f>'Addon-General Solution'!DF198</f>
        <v>0.18894252502273287</v>
      </c>
      <c r="DG198" s="313">
        <f>'Addon-General Solution'!DG198</f>
        <v>0.22704816136388772</v>
      </c>
      <c r="DH198" s="315">
        <f>'Addon-General Solution'!DH198</f>
        <v>8.7552565130083998E-2</v>
      </c>
      <c r="DI198" s="226" t="str">
        <f t="shared" si="196"/>
        <v>Irrigation Efficiency</v>
      </c>
      <c r="DJ198" s="313">
        <f>'Addon-General Solution'!DJ198</f>
        <v>3.810563634115486E-2</v>
      </c>
      <c r="DK198" s="315">
        <f>'Addon-General Solution'!DK198</f>
        <v>1.8125669932760789E-2</v>
      </c>
      <c r="DL198" s="313">
        <f>'Addon-General Solution'!DL198</f>
        <v>0.18894252502273287</v>
      </c>
      <c r="DM198" s="313">
        <f>'Addon-General Solution'!DM198</f>
        <v>0.22704816136388772</v>
      </c>
      <c r="DN198" s="315">
        <f>'Addon-General Solution'!DN198</f>
        <v>8.9874101935038309E-2</v>
      </c>
      <c r="DO198" s="226" t="str">
        <f t="shared" si="197"/>
        <v>Irrigation Efficiency</v>
      </c>
      <c r="DP198" s="313">
        <f>'Addon-General Solution'!DP198</f>
        <v>3.810563634115486E-2</v>
      </c>
      <c r="DQ198" s="315">
        <f>'Addon-General Solution'!DQ198</f>
        <v>1.7108401864997319E-2</v>
      </c>
      <c r="DR198" s="313">
        <f>'Addon-General Solution'!DR198</f>
        <v>0.18894252502273287</v>
      </c>
      <c r="DS198" s="313">
        <f>'Addon-General Solution'!DS198</f>
        <v>0.22704816136388772</v>
      </c>
      <c r="DT198" s="315">
        <f>'Addon-General Solution'!DT198</f>
        <v>8.4830092287031436E-2</v>
      </c>
      <c r="DU198" s="226" t="str">
        <f t="shared" si="198"/>
        <v>Irrigation Efficiency</v>
      </c>
      <c r="DV198" s="313">
        <f>'Addon-General Solution'!DV198</f>
        <v>3.810563634115486E-2</v>
      </c>
      <c r="DW198" s="315">
        <f>'Addon-General Solution'!DW198</f>
        <v>1.6958722925449268E-2</v>
      </c>
      <c r="DX198" s="313">
        <f>'Addon-General Solution'!DX198</f>
        <v>0.18894252502273287</v>
      </c>
      <c r="DY198" s="313">
        <f>'Addon-General Solution'!DY198</f>
        <v>0.22704816136388772</v>
      </c>
      <c r="DZ198" s="315">
        <f>'Addon-General Solution'!DZ198</f>
        <v>8.408792604874217E-2</v>
      </c>
      <c r="EA198" s="176">
        <f t="shared" si="176"/>
        <v>3.6343953384649232</v>
      </c>
      <c r="EB198" s="226" t="str">
        <f t="shared" si="199"/>
        <v>Irrigation Efficiency</v>
      </c>
      <c r="EC198" s="313">
        <f>'Addon-General Solution'!EC198</f>
        <v>3.810563634115486E-2</v>
      </c>
      <c r="ED198" s="315">
        <f>'Addon-General Solution'!ED198</f>
        <v>0.59811540389167017</v>
      </c>
      <c r="EE198" s="313">
        <f>'Addon-General Solution'!EE198</f>
        <v>0.18894252502273287</v>
      </c>
      <c r="EF198" s="313">
        <f>'Addon-General Solution'!EF198</f>
        <v>0.22704816136388772</v>
      </c>
      <c r="EG198" s="315">
        <f>'Addon-General Solution'!EG198</f>
        <v>2.9656881636754453</v>
      </c>
      <c r="EH198" s="226" t="str">
        <f t="shared" si="200"/>
        <v>Irrigation Efficiency</v>
      </c>
      <c r="EI198" s="313">
        <f>'Addon-General Solution'!EI198</f>
        <v>3.810563634115486E-2</v>
      </c>
      <c r="EJ198" s="315">
        <f>'Addon-General Solution'!EJ198</f>
        <v>7.8133054239903202E-2</v>
      </c>
      <c r="EK198" s="313">
        <f>'Addon-General Solution'!EK198</f>
        <v>0.18894252502273287</v>
      </c>
      <c r="EL198" s="313">
        <f>'Addon-General Solution'!EL198</f>
        <v>0.22704816136388772</v>
      </c>
      <c r="EM198" s="315">
        <f>'Addon-General Solution'!EM198</f>
        <v>0.38741398840993729</v>
      </c>
      <c r="EN198" s="226" t="str">
        <f t="shared" si="201"/>
        <v>Irrigation Efficiency</v>
      </c>
      <c r="EO198" s="313">
        <f>'Addon-General Solution'!EO198</f>
        <v>3.810563634115486E-2</v>
      </c>
      <c r="EP198" s="315">
        <f>'Addon-General Solution'!EP198</f>
        <v>0.44645996309223457</v>
      </c>
      <c r="EQ198" s="313">
        <f>'Addon-General Solution'!EQ198</f>
        <v>0.18894252502273287</v>
      </c>
      <c r="ER198" s="313">
        <f>'Addon-General Solution'!ER198</f>
        <v>0.22704816136388772</v>
      </c>
      <c r="ES198" s="315">
        <f>'Addon-General Solution'!ES198</f>
        <v>2.2137216655557466</v>
      </c>
      <c r="ET198" s="226" t="str">
        <f t="shared" si="202"/>
        <v>Irrigation Efficiency</v>
      </c>
      <c r="EU198" s="313">
        <f>'Addon-General Solution'!EU198</f>
        <v>3.810563634115486E-2</v>
      </c>
      <c r="EV198" s="315">
        <f>'Addon-General Solution'!EV198</f>
        <v>0.19034401716533747</v>
      </c>
      <c r="EW198" s="313">
        <f>'Addon-General Solution'!EW198</f>
        <v>0.18894252502273287</v>
      </c>
      <c r="EX198" s="313">
        <f>'Addon-General Solution'!EX198</f>
        <v>0.22704816136388772</v>
      </c>
      <c r="EY198" s="315">
        <f>'Addon-General Solution'!EY198</f>
        <v>0.94379946589022934</v>
      </c>
      <c r="EZ198" s="226" t="str">
        <f t="shared" si="203"/>
        <v>Irrigation Efficiency</v>
      </c>
      <c r="FA198" s="313">
        <f>'Addon-General Solution'!FA198</f>
        <v>3.810563634115486E-2</v>
      </c>
      <c r="FB198" s="315">
        <f>'Addon-General Solution'!FB198</f>
        <v>7.3491101832096381E-2</v>
      </c>
      <c r="FC198" s="313">
        <f>'Addon-General Solution'!FC198</f>
        <v>0.18894252502273287</v>
      </c>
      <c r="FD198" s="313">
        <f>'Addon-General Solution'!FD198</f>
        <v>0.22704816136388772</v>
      </c>
      <c r="FE198" s="315">
        <f>'Addon-General Solution'!FE198</f>
        <v>0.36439738789671799</v>
      </c>
      <c r="FF198" s="226" t="str">
        <f t="shared" si="204"/>
        <v>Irrigation Efficiency</v>
      </c>
      <c r="FG198" s="313">
        <f>'Addon-General Solution'!FG198</f>
        <v>3.810563634115486E-2</v>
      </c>
      <c r="FH198" s="315">
        <f>'Addon-General Solution'!FH198</f>
        <v>0.13285880682197981</v>
      </c>
      <c r="FI198" s="313">
        <f>'Addon-General Solution'!FI198</f>
        <v>0.18894252502273287</v>
      </c>
      <c r="FJ198" s="313">
        <f>'Addon-General Solution'!FJ198</f>
        <v>0.22704816136388772</v>
      </c>
      <c r="FK198" s="315">
        <f>'Addon-General Solution'!FK198</f>
        <v>0.65876549620406022</v>
      </c>
      <c r="FL198" s="226" t="str">
        <f t="shared" si="205"/>
        <v>Irrigation Efficiency</v>
      </c>
      <c r="FM198" s="313">
        <f>'Addon-General Solution'!FM198</f>
        <v>3.810563634115486E-2</v>
      </c>
      <c r="FN198" s="315">
        <f>'Addon-General Solution'!FN198</f>
        <v>5.3386682415412105E-2</v>
      </c>
      <c r="FO198" s="313">
        <f>'Addon-General Solution'!FO198</f>
        <v>0.18894252502273287</v>
      </c>
      <c r="FP198" s="313">
        <f>'Addon-General Solution'!FP198</f>
        <v>0.22704816136388772</v>
      </c>
      <c r="FQ198" s="315">
        <f>'Addon-General Solution'!FQ198</f>
        <v>0.45890209323501341</v>
      </c>
      <c r="FR198" s="176">
        <f t="shared" si="177"/>
        <v>9.5654772903257843</v>
      </c>
      <c r="FS198" s="32"/>
      <c r="FT198" s="34"/>
      <c r="FU198" s="34"/>
      <c r="FV198" s="38"/>
      <c r="FW198" s="37"/>
    </row>
    <row r="199" spans="1:179" ht="12.6" customHeight="1">
      <c r="A199" s="324"/>
      <c r="B199" s="195" t="s">
        <v>100</v>
      </c>
      <c r="C199" s="226" t="str">
        <f t="shared" si="174"/>
        <v>Nutrient Management</v>
      </c>
      <c r="D199" s="313"/>
      <c r="E199" s="54"/>
      <c r="F199" s="314"/>
      <c r="G199" s="55"/>
      <c r="H199" s="56"/>
      <c r="I199" s="226" t="str">
        <f t="shared" si="179"/>
        <v>Nutrient Management</v>
      </c>
      <c r="J199" s="313"/>
      <c r="K199" s="54"/>
      <c r="L199" s="314"/>
      <c r="M199" s="55"/>
      <c r="N199" s="56"/>
      <c r="O199" s="226" t="str">
        <f t="shared" si="180"/>
        <v>Nutrient Management</v>
      </c>
      <c r="P199" s="313"/>
      <c r="Q199" s="54"/>
      <c r="R199" s="314"/>
      <c r="S199" s="55"/>
      <c r="T199" s="56"/>
      <c r="U199" s="226" t="str">
        <f t="shared" si="181"/>
        <v>Nutrient Management</v>
      </c>
      <c r="V199" s="313"/>
      <c r="W199" s="54"/>
      <c r="X199" s="314"/>
      <c r="Y199" s="55"/>
      <c r="Z199" s="56"/>
      <c r="AA199" s="226" t="str">
        <f t="shared" si="182"/>
        <v>Nutrient Management</v>
      </c>
      <c r="AB199" s="313"/>
      <c r="AC199" s="54"/>
      <c r="AD199" s="314"/>
      <c r="AE199" s="55"/>
      <c r="AF199" s="56"/>
      <c r="AG199" s="226" t="str">
        <f t="shared" si="183"/>
        <v>Nutrient Management</v>
      </c>
      <c r="AH199" s="313"/>
      <c r="AI199" s="54"/>
      <c r="AJ199" s="314"/>
      <c r="AK199" s="55"/>
      <c r="AL199" s="56"/>
      <c r="AM199" s="226" t="str">
        <f t="shared" si="184"/>
        <v>Nutrient Management</v>
      </c>
      <c r="AN199" s="313"/>
      <c r="AO199" s="54"/>
      <c r="AP199" s="314"/>
      <c r="AQ199" s="55"/>
      <c r="AR199" s="56"/>
      <c r="AS199" s="176">
        <f t="shared" si="178"/>
        <v>0</v>
      </c>
      <c r="AT199" s="226" t="str">
        <f t="shared" si="185"/>
        <v>Nutrient Management</v>
      </c>
      <c r="AU199" s="313"/>
      <c r="AV199" s="315"/>
      <c r="AW199" s="313"/>
      <c r="AX199" s="313"/>
      <c r="AY199" s="315"/>
      <c r="AZ199" s="226" t="str">
        <f t="shared" si="186"/>
        <v>Nutrient Management</v>
      </c>
      <c r="BA199" s="313"/>
      <c r="BB199" s="315"/>
      <c r="BC199" s="313"/>
      <c r="BD199" s="313"/>
      <c r="BE199" s="315"/>
      <c r="BF199" s="226" t="str">
        <f t="shared" si="187"/>
        <v>Nutrient Management</v>
      </c>
      <c r="BG199" s="313"/>
      <c r="BH199" s="315"/>
      <c r="BI199" s="313"/>
      <c r="BJ199" s="313"/>
      <c r="BK199" s="315"/>
      <c r="BL199" s="226" t="str">
        <f t="shared" si="188"/>
        <v>Nutrient Management</v>
      </c>
      <c r="BM199" s="313"/>
      <c r="BN199" s="315"/>
      <c r="BO199" s="313"/>
      <c r="BP199" s="313"/>
      <c r="BQ199" s="315"/>
      <c r="BR199" s="226" t="str">
        <f t="shared" si="189"/>
        <v>Nutrient Management</v>
      </c>
      <c r="BS199" s="313"/>
      <c r="BT199" s="315"/>
      <c r="BU199" s="313"/>
      <c r="BV199" s="313"/>
      <c r="BW199" s="315"/>
      <c r="BX199" s="226" t="str">
        <f t="shared" si="190"/>
        <v>Nutrient Management</v>
      </c>
      <c r="BY199" s="313"/>
      <c r="BZ199" s="315"/>
      <c r="CA199" s="313"/>
      <c r="CB199" s="313"/>
      <c r="CC199" s="315"/>
      <c r="CD199" s="226" t="str">
        <f t="shared" si="191"/>
        <v>Nutrient Management</v>
      </c>
      <c r="CE199" s="313"/>
      <c r="CF199" s="315"/>
      <c r="CG199" s="313"/>
      <c r="CH199" s="313"/>
      <c r="CI199" s="315"/>
      <c r="CJ199" s="176">
        <f t="shared" si="175"/>
        <v>0</v>
      </c>
      <c r="CK199" s="226" t="str">
        <f t="shared" si="192"/>
        <v>Nutrient Management</v>
      </c>
      <c r="CL199" s="313">
        <f>'Addon-General Solution'!CL199</f>
        <v>9.8619444215213861E-2</v>
      </c>
      <c r="CM199" s="315">
        <f>'Addon-General Solution'!CM199</f>
        <v>1.1659640794731716</v>
      </c>
      <c r="CN199" s="313">
        <f>'Addon-General Solution'!CN199</f>
        <v>0.90138055578478604</v>
      </c>
      <c r="CO199" s="313">
        <f>'Addon-General Solution'!CO199</f>
        <v>0.99999999999999989</v>
      </c>
      <c r="CP199" s="315">
        <f>'Addon-General Solution'!CP199</f>
        <v>10.656897920526825</v>
      </c>
      <c r="CQ199" s="226" t="str">
        <f t="shared" si="193"/>
        <v>Nutrient Management</v>
      </c>
      <c r="CR199" s="313">
        <f>'Addon-General Solution'!CR199</f>
        <v>9.8619444215213861E-2</v>
      </c>
      <c r="CS199" s="315">
        <f>'Addon-General Solution'!CS199</f>
        <v>0.10153670599454409</v>
      </c>
      <c r="CT199" s="313">
        <f>'Addon-General Solution'!CT199</f>
        <v>0.90138055578478604</v>
      </c>
      <c r="CU199" s="313">
        <f>'Addon-General Solution'!CU199</f>
        <v>0.99999999999999989</v>
      </c>
      <c r="CV199" s="315">
        <f>'Addon-General Solution'!CV199</f>
        <v>0.92804429400545563</v>
      </c>
      <c r="CW199" s="226" t="str">
        <f t="shared" si="194"/>
        <v>Nutrient Management</v>
      </c>
      <c r="CX199" s="313">
        <f>'Addon-General Solution'!CX199</f>
        <v>9.8619444215213861E-2</v>
      </c>
      <c r="CY199" s="315">
        <f>'Addon-General Solution'!CY199</f>
        <v>0.1303397967303721</v>
      </c>
      <c r="CZ199" s="313">
        <f>'Addon-General Solution'!CZ199</f>
        <v>0.90138055578478604</v>
      </c>
      <c r="DA199" s="313">
        <f>'Addon-General Solution'!DA199</f>
        <v>0.99999999999999989</v>
      </c>
      <c r="DB199" s="315">
        <f>'Addon-General Solution'!DB199</f>
        <v>1.1913042032696275</v>
      </c>
      <c r="DC199" s="226" t="str">
        <f t="shared" si="195"/>
        <v>Nutrient Management</v>
      </c>
      <c r="DD199" s="313">
        <f>'Addon-General Solution'!DD199</f>
        <v>9.8619444215213861E-2</v>
      </c>
      <c r="DE199" s="315">
        <f>'Addon-General Solution'!DE199</f>
        <v>4.5698475299334226E-2</v>
      </c>
      <c r="DF199" s="313">
        <f>'Addon-General Solution'!DF199</f>
        <v>0.90138055578478604</v>
      </c>
      <c r="DG199" s="313">
        <f>'Addon-General Solution'!DG199</f>
        <v>0.99999999999999989</v>
      </c>
      <c r="DH199" s="315">
        <f>'Addon-General Solution'!DH199</f>
        <v>0.41768352470066566</v>
      </c>
      <c r="DI199" s="226" t="str">
        <f t="shared" si="196"/>
        <v>Nutrient Management</v>
      </c>
      <c r="DJ199" s="313">
        <f>'Addon-General Solution'!DJ199</f>
        <v>9.8619444215213861E-2</v>
      </c>
      <c r="DK199" s="315">
        <f>'Addon-General Solution'!DK199</f>
        <v>4.6910212410406556E-2</v>
      </c>
      <c r="DL199" s="313">
        <f>'Addon-General Solution'!DL199</f>
        <v>0.90138055578478604</v>
      </c>
      <c r="DM199" s="313">
        <f>'Addon-General Solution'!DM199</f>
        <v>0.99999999999999989</v>
      </c>
      <c r="DN199" s="315">
        <f>'Addon-General Solution'!DN199</f>
        <v>0.42875878758959335</v>
      </c>
      <c r="DO199" s="226" t="str">
        <f t="shared" si="197"/>
        <v>Nutrient Management</v>
      </c>
      <c r="DP199" s="313">
        <f>'Addon-General Solution'!DP199</f>
        <v>9.8619444215213861E-2</v>
      </c>
      <c r="DQ199" s="315">
        <f>'Addon-General Solution'!DQ199</f>
        <v>4.4277467727637208E-2</v>
      </c>
      <c r="DR199" s="313">
        <f>'Addon-General Solution'!DR199</f>
        <v>0.90138055578478604</v>
      </c>
      <c r="DS199" s="313">
        <f>'Addon-General Solution'!DS199</f>
        <v>0.99999999999999989</v>
      </c>
      <c r="DT199" s="315">
        <f>'Addon-General Solution'!DT199</f>
        <v>0.40469553227236271</v>
      </c>
      <c r="DU199" s="226" t="str">
        <f t="shared" si="198"/>
        <v>Nutrient Management</v>
      </c>
      <c r="DV199" s="313">
        <f>'Addon-General Solution'!DV199</f>
        <v>9.8619444215213861E-2</v>
      </c>
      <c r="DW199" s="315">
        <f>'Addon-General Solution'!DW199</f>
        <v>4.3890090550759861E-2</v>
      </c>
      <c r="DX199" s="313">
        <f>'Addon-General Solution'!DX199</f>
        <v>0.90138055578478604</v>
      </c>
      <c r="DY199" s="313">
        <f>'Addon-General Solution'!DY199</f>
        <v>0.99999999999999989</v>
      </c>
      <c r="DZ199" s="315">
        <f>'Addon-General Solution'!DZ199</f>
        <v>0.40115490944924015</v>
      </c>
      <c r="EA199" s="176">
        <f t="shared" si="176"/>
        <v>16.007155999999995</v>
      </c>
      <c r="EB199" s="226" t="str">
        <f t="shared" si="199"/>
        <v>Nutrient Management</v>
      </c>
      <c r="EC199" s="313">
        <f>'Addon-General Solution'!EC199</f>
        <v>9.8619444215213861E-2</v>
      </c>
      <c r="ED199" s="315">
        <f>'Addon-General Solution'!ED199</f>
        <v>1.5479549581658292</v>
      </c>
      <c r="EE199" s="313">
        <f>'Addon-General Solution'!EE199</f>
        <v>0.90138055578478604</v>
      </c>
      <c r="EF199" s="313">
        <f>'Addon-General Solution'!EF199</f>
        <v>0.99999999999999989</v>
      </c>
      <c r="EG199" s="315">
        <f>'Addon-General Solution'!EG199</f>
        <v>14.148290041834167</v>
      </c>
      <c r="EH199" s="226" t="str">
        <f t="shared" si="200"/>
        <v>Nutrient Management</v>
      </c>
      <c r="EI199" s="313">
        <f>'Addon-General Solution'!EI199</f>
        <v>9.8619444215213861E-2</v>
      </c>
      <c r="EJ199" s="315">
        <f>'Addon-General Solution'!EJ199</f>
        <v>0.20221256286053363</v>
      </c>
      <c r="EK199" s="313">
        <f>'Addon-General Solution'!EK199</f>
        <v>0.90138055578478604</v>
      </c>
      <c r="EL199" s="313">
        <f>'Addon-General Solution'!EL199</f>
        <v>0.99999999999999989</v>
      </c>
      <c r="EM199" s="315">
        <f>'Addon-General Solution'!EM199</f>
        <v>1.8482204371394666</v>
      </c>
      <c r="EN199" s="226" t="str">
        <f t="shared" si="201"/>
        <v>Nutrient Management</v>
      </c>
      <c r="EO199" s="313">
        <f>'Addon-General Solution'!EO199</f>
        <v>9.8619444215213861E-2</v>
      </c>
      <c r="EP199" s="315">
        <f>'Addon-General Solution'!EP199</f>
        <v>1.1554624893364704</v>
      </c>
      <c r="EQ199" s="313">
        <f>'Addon-General Solution'!EQ199</f>
        <v>0.90138055578478604</v>
      </c>
      <c r="ER199" s="313">
        <f>'Addon-General Solution'!ER199</f>
        <v>0.99999999999999989</v>
      </c>
      <c r="ES199" s="315">
        <f>'Addon-General Solution'!ES199</f>
        <v>10.560913510663527</v>
      </c>
      <c r="ET199" s="226" t="str">
        <f t="shared" si="202"/>
        <v>Nutrient Management</v>
      </c>
      <c r="EU199" s="313">
        <f>'Addon-General Solution'!EU199</f>
        <v>9.8619444215213861E-2</v>
      </c>
      <c r="EV199" s="315">
        <f>'Addon-General Solution'!EV199</f>
        <v>0.49262059330217711</v>
      </c>
      <c r="EW199" s="313">
        <f>'Addon-General Solution'!EW199</f>
        <v>0.90138055578478604</v>
      </c>
      <c r="EX199" s="313">
        <f>'Addon-General Solution'!EX199</f>
        <v>0.99999999999999989</v>
      </c>
      <c r="EY199" s="315">
        <f>'Addon-General Solution'!EY199</f>
        <v>4.5025464066978218</v>
      </c>
      <c r="EZ199" s="226" t="str">
        <f t="shared" si="203"/>
        <v>Nutrient Management</v>
      </c>
      <c r="FA199" s="313">
        <f>'Addon-General Solution'!FA199</f>
        <v>9.8619444215213861E-2</v>
      </c>
      <c r="FB199" s="315">
        <f>'Addon-General Solution'!FB199</f>
        <v>0.1901989394051247</v>
      </c>
      <c r="FC199" s="313">
        <f>'Addon-General Solution'!FC199</f>
        <v>0.90138055578478604</v>
      </c>
      <c r="FD199" s="313">
        <f>'Addon-General Solution'!FD199</f>
        <v>0.99999999999999989</v>
      </c>
      <c r="FE199" s="315">
        <f>'Addon-General Solution'!FE199</f>
        <v>1.7384160605948753</v>
      </c>
      <c r="FF199" s="226" t="str">
        <f t="shared" si="204"/>
        <v>Nutrient Management</v>
      </c>
      <c r="FG199" s="313">
        <f>'Addon-General Solution'!FG199</f>
        <v>9.8619444215213861E-2</v>
      </c>
      <c r="FH199" s="315">
        <f>'Addon-General Solution'!FH199</f>
        <v>0.34384576524521093</v>
      </c>
      <c r="FI199" s="313">
        <f>'Addon-General Solution'!FI199</f>
        <v>0.90138055578478604</v>
      </c>
      <c r="FJ199" s="313">
        <f>'Addon-General Solution'!FJ199</f>
        <v>0.99999999999999989</v>
      </c>
      <c r="FK199" s="315">
        <f>'Addon-General Solution'!FK199</f>
        <v>3.1427462347547888</v>
      </c>
      <c r="FL199" s="226" t="str">
        <f t="shared" si="205"/>
        <v>Nutrient Management</v>
      </c>
      <c r="FM199" s="313">
        <f>'Addon-General Solution'!FM199</f>
        <v>9.8619444215213861E-2</v>
      </c>
      <c r="FN199" s="315">
        <f>'Addon-General Solution'!FN199</f>
        <v>0.13816761649551051</v>
      </c>
      <c r="FO199" s="313">
        <f>'Addon-General Solution'!FO199</f>
        <v>0.90138055578478604</v>
      </c>
      <c r="FP199" s="313">
        <f>'Addon-General Solution'!FP199</f>
        <v>0.99999999999999989</v>
      </c>
      <c r="FQ199" s="315">
        <f>'Addon-General Solution'!FQ199</f>
        <v>2.1892658828456422</v>
      </c>
      <c r="FR199" s="176">
        <f t="shared" si="177"/>
        <v>42.200861499341137</v>
      </c>
      <c r="FS199" s="34"/>
      <c r="FT199" s="34"/>
      <c r="FU199" s="34"/>
      <c r="FV199" s="33"/>
      <c r="FW199" s="37"/>
    </row>
    <row r="200" spans="1:179" ht="12.6" customHeight="1">
      <c r="A200" s="324"/>
      <c r="B200" s="195" t="s">
        <v>690</v>
      </c>
      <c r="C200" s="226" t="str">
        <f t="shared" si="174"/>
        <v>Boreal Forest Restoration</v>
      </c>
      <c r="D200" s="313"/>
      <c r="E200" s="54"/>
      <c r="F200" s="314"/>
      <c r="G200" s="55"/>
      <c r="H200" s="56"/>
      <c r="I200" s="226" t="str">
        <f t="shared" si="179"/>
        <v>Boreal Forest Restoration</v>
      </c>
      <c r="J200" s="313"/>
      <c r="K200" s="54"/>
      <c r="L200" s="314"/>
      <c r="M200" s="55"/>
      <c r="N200" s="56"/>
      <c r="O200" s="226" t="str">
        <f t="shared" si="180"/>
        <v>Boreal Forest Restoration</v>
      </c>
      <c r="P200" s="313"/>
      <c r="Q200" s="54"/>
      <c r="R200" s="314"/>
      <c r="S200" s="55"/>
      <c r="T200" s="56"/>
      <c r="U200" s="226" t="str">
        <f t="shared" si="181"/>
        <v>Boreal Forest Restoration</v>
      </c>
      <c r="V200" s="313">
        <f>'Discrete Solution'!V200</f>
        <v>0</v>
      </c>
      <c r="W200" s="315">
        <f>'Discrete Solution'!W200</f>
        <v>0</v>
      </c>
      <c r="X200" s="313">
        <f>'Discrete Solution'!X200</f>
        <v>0.35245768811662159</v>
      </c>
      <c r="Y200" s="313">
        <f>'Discrete Solution'!Y200</f>
        <v>0.35245768811662159</v>
      </c>
      <c r="Z200" s="315">
        <f>'Discrete Solution'!Z200</f>
        <v>14.994518606208029</v>
      </c>
      <c r="AA200" s="226" t="str">
        <f t="shared" si="182"/>
        <v>Boreal Forest Restoration</v>
      </c>
      <c r="AB200" s="313">
        <f>'Discrete Solution'!AB200</f>
        <v>0</v>
      </c>
      <c r="AC200" s="315">
        <f>'Discrete Solution'!AC200</f>
        <v>0</v>
      </c>
      <c r="AD200" s="313">
        <f>'Discrete Solution'!AD200</f>
        <v>0.35245768811662159</v>
      </c>
      <c r="AE200" s="313">
        <f>'Discrete Solution'!AE200</f>
        <v>0.35245768811662159</v>
      </c>
      <c r="AF200" s="315">
        <f>'Discrete Solution'!AF200</f>
        <v>40.487126559010299</v>
      </c>
      <c r="AG200" s="226" t="str">
        <f t="shared" si="183"/>
        <v>Boreal Forest Restoration</v>
      </c>
      <c r="AH200" s="313">
        <f>'Discrete Solution'!AH200</f>
        <v>0</v>
      </c>
      <c r="AI200" s="315">
        <f>'Discrete Solution'!AI200</f>
        <v>0</v>
      </c>
      <c r="AJ200" s="313">
        <f>'Discrete Solution'!AJ200</f>
        <v>0.35245768811662159</v>
      </c>
      <c r="AK200" s="313">
        <f>'Discrete Solution'!AK200</f>
        <v>0.35245768811662159</v>
      </c>
      <c r="AL200" s="315">
        <f>'Discrete Solution'!AL200</f>
        <v>30.076696259112158</v>
      </c>
      <c r="AM200" s="226" t="str">
        <f t="shared" si="184"/>
        <v>Boreal Forest Restoration</v>
      </c>
      <c r="AN200" s="313">
        <f>'Discrete Solution'!AN200</f>
        <v>0</v>
      </c>
      <c r="AO200" s="315">
        <f>'Discrete Solution'!AO200</f>
        <v>0</v>
      </c>
      <c r="AP200" s="313">
        <f>'Discrete Solution'!AP200</f>
        <v>0.35245768811662159</v>
      </c>
      <c r="AQ200" s="313">
        <f>'Discrete Solution'!AQ200</f>
        <v>0.35245768811662159</v>
      </c>
      <c r="AR200" s="315">
        <f>'Discrete Solution'!AR200</f>
        <v>12.62280086396779</v>
      </c>
      <c r="AS200" s="176">
        <f t="shared" si="178"/>
        <v>98.181142288298275</v>
      </c>
      <c r="AT200" s="226" t="str">
        <f t="shared" si="185"/>
        <v>Boreal Forest Restoration</v>
      </c>
      <c r="AU200" s="313"/>
      <c r="AV200" s="315"/>
      <c r="AW200" s="313"/>
      <c r="AX200" s="313"/>
      <c r="AY200" s="315"/>
      <c r="AZ200" s="226" t="str">
        <f t="shared" si="186"/>
        <v>Boreal Forest Restoration</v>
      </c>
      <c r="BA200" s="313"/>
      <c r="BB200" s="315"/>
      <c r="BC200" s="313"/>
      <c r="BD200" s="313"/>
      <c r="BE200" s="315"/>
      <c r="BF200" s="226" t="str">
        <f t="shared" si="187"/>
        <v>Boreal Forest Restoration</v>
      </c>
      <c r="BG200" s="313"/>
      <c r="BH200" s="315"/>
      <c r="BI200" s="313"/>
      <c r="BJ200" s="313"/>
      <c r="BK200" s="315"/>
      <c r="BL200" s="226" t="str">
        <f t="shared" si="188"/>
        <v>Boreal Forest Restoration</v>
      </c>
      <c r="BM200" s="313"/>
      <c r="BN200" s="315"/>
      <c r="BO200" s="313"/>
      <c r="BP200" s="313"/>
      <c r="BQ200" s="315"/>
      <c r="BR200" s="226" t="str">
        <f t="shared" si="189"/>
        <v>Boreal Forest Restoration</v>
      </c>
      <c r="BS200" s="313"/>
      <c r="BT200" s="315"/>
      <c r="BU200" s="313"/>
      <c r="BV200" s="313"/>
      <c r="BW200" s="315"/>
      <c r="BX200" s="226" t="str">
        <f t="shared" si="190"/>
        <v>Boreal Forest Restoration</v>
      </c>
      <c r="BY200" s="313"/>
      <c r="BZ200" s="315"/>
      <c r="CA200" s="313"/>
      <c r="CB200" s="313"/>
      <c r="CC200" s="315"/>
      <c r="CD200" s="226" t="str">
        <f t="shared" si="191"/>
        <v>Boreal Forest Restoration</v>
      </c>
      <c r="CE200" s="313"/>
      <c r="CF200" s="315"/>
      <c r="CG200" s="313"/>
      <c r="CH200" s="313"/>
      <c r="CI200" s="315"/>
      <c r="CJ200" s="176">
        <f t="shared" si="175"/>
        <v>0</v>
      </c>
      <c r="CK200" s="226" t="str">
        <f t="shared" si="192"/>
        <v>Boreal Forest Restoration</v>
      </c>
      <c r="CL200" s="313"/>
      <c r="CM200" s="315"/>
      <c r="CN200" s="313"/>
      <c r="CO200" s="313"/>
      <c r="CP200" s="315"/>
      <c r="CQ200" s="226" t="str">
        <f t="shared" si="193"/>
        <v>Boreal Forest Restoration</v>
      </c>
      <c r="CR200" s="313"/>
      <c r="CS200" s="315"/>
      <c r="CT200" s="313"/>
      <c r="CU200" s="313"/>
      <c r="CV200" s="315"/>
      <c r="CW200" s="226" t="str">
        <f t="shared" si="194"/>
        <v>Boreal Forest Restoration</v>
      </c>
      <c r="CX200" s="313"/>
      <c r="CY200" s="315"/>
      <c r="CZ200" s="313"/>
      <c r="DA200" s="313"/>
      <c r="DB200" s="315"/>
      <c r="DC200" s="226" t="str">
        <f t="shared" si="195"/>
        <v>Boreal Forest Restoration</v>
      </c>
      <c r="DD200" s="313"/>
      <c r="DE200" s="315"/>
      <c r="DF200" s="313"/>
      <c r="DG200" s="313"/>
      <c r="DH200" s="315"/>
      <c r="DI200" s="226" t="str">
        <f t="shared" si="196"/>
        <v>Boreal Forest Restoration</v>
      </c>
      <c r="DJ200" s="313"/>
      <c r="DK200" s="315"/>
      <c r="DL200" s="313"/>
      <c r="DM200" s="313"/>
      <c r="DN200" s="315"/>
      <c r="DO200" s="226" t="str">
        <f t="shared" si="197"/>
        <v>Boreal Forest Restoration</v>
      </c>
      <c r="DP200" s="313"/>
      <c r="DQ200" s="315"/>
      <c r="DR200" s="313"/>
      <c r="DS200" s="313"/>
      <c r="DT200" s="315"/>
      <c r="DU200" s="226" t="str">
        <f t="shared" si="198"/>
        <v>Boreal Forest Restoration</v>
      </c>
      <c r="DV200" s="313"/>
      <c r="DW200" s="315"/>
      <c r="DX200" s="313"/>
      <c r="DY200" s="313"/>
      <c r="DZ200" s="315"/>
      <c r="EA200" s="176">
        <f t="shared" si="176"/>
        <v>0</v>
      </c>
      <c r="EB200" s="226" t="str">
        <f t="shared" si="199"/>
        <v>Boreal Forest Restoration</v>
      </c>
      <c r="EC200" s="313"/>
      <c r="ED200" s="315"/>
      <c r="EE200" s="313"/>
      <c r="EF200" s="313"/>
      <c r="EG200" s="315"/>
      <c r="EH200" s="226" t="str">
        <f t="shared" si="200"/>
        <v>Boreal Forest Restoration</v>
      </c>
      <c r="EI200" s="313"/>
      <c r="EJ200" s="315"/>
      <c r="EK200" s="313"/>
      <c r="EL200" s="313"/>
      <c r="EM200" s="315"/>
      <c r="EN200" s="226" t="str">
        <f t="shared" si="201"/>
        <v>Boreal Forest Restoration</v>
      </c>
      <c r="EO200" s="313"/>
      <c r="EP200" s="315"/>
      <c r="EQ200" s="313"/>
      <c r="ER200" s="313"/>
      <c r="ES200" s="315"/>
      <c r="ET200" s="226" t="str">
        <f t="shared" si="202"/>
        <v>Boreal Forest Restoration</v>
      </c>
      <c r="EU200" s="313"/>
      <c r="EV200" s="315"/>
      <c r="EW200" s="313"/>
      <c r="EX200" s="313"/>
      <c r="EY200" s="315"/>
      <c r="EZ200" s="226" t="str">
        <f t="shared" si="203"/>
        <v>Boreal Forest Restoration</v>
      </c>
      <c r="FA200" s="313"/>
      <c r="FB200" s="315"/>
      <c r="FC200" s="313"/>
      <c r="FD200" s="313"/>
      <c r="FE200" s="315"/>
      <c r="FF200" s="226" t="str">
        <f t="shared" si="204"/>
        <v>Boreal Forest Restoration</v>
      </c>
      <c r="FG200" s="313"/>
      <c r="FH200" s="315"/>
      <c r="FI200" s="313"/>
      <c r="FJ200" s="313"/>
      <c r="FK200" s="315"/>
      <c r="FL200" s="226" t="str">
        <f t="shared" si="205"/>
        <v>Boreal Forest Restoration</v>
      </c>
      <c r="FM200" s="313"/>
      <c r="FN200" s="315"/>
      <c r="FO200" s="313"/>
      <c r="FP200" s="313"/>
      <c r="FQ200" s="315"/>
      <c r="FR200" s="176">
        <f t="shared" si="177"/>
        <v>0</v>
      </c>
      <c r="FS200" s="34"/>
      <c r="FT200" s="34"/>
      <c r="FU200" s="34"/>
      <c r="FV200" s="33"/>
      <c r="FW200" s="37"/>
    </row>
    <row r="201" spans="1:179" ht="12.6" customHeight="1" thickBot="1">
      <c r="A201" s="324"/>
      <c r="B201" s="195" t="s">
        <v>549</v>
      </c>
      <c r="C201" s="226" t="str">
        <f>$B201</f>
        <v>Sustainable Intensification</v>
      </c>
      <c r="D201" s="39"/>
      <c r="E201" s="40"/>
      <c r="F201" s="47"/>
      <c r="G201" s="41"/>
      <c r="H201" s="42"/>
      <c r="I201" s="226" t="str">
        <f t="shared" si="179"/>
        <v>Sustainable Intensification</v>
      </c>
      <c r="J201" s="39"/>
      <c r="K201" s="40"/>
      <c r="L201" s="47"/>
      <c r="M201" s="41"/>
      <c r="N201" s="42"/>
      <c r="O201" s="226" t="str">
        <f t="shared" si="180"/>
        <v>Sustainable Intensification</v>
      </c>
      <c r="P201" s="39"/>
      <c r="Q201" s="40"/>
      <c r="R201" s="47"/>
      <c r="S201" s="41"/>
      <c r="T201" s="42"/>
      <c r="U201" s="226" t="str">
        <f t="shared" si="181"/>
        <v>Sustainable Intensification</v>
      </c>
      <c r="V201" s="39"/>
      <c r="W201" s="40"/>
      <c r="X201" s="47"/>
      <c r="Y201" s="41"/>
      <c r="Z201" s="42"/>
      <c r="AA201" s="226" t="str">
        <f t="shared" si="182"/>
        <v>Sustainable Intensification</v>
      </c>
      <c r="AB201" s="39"/>
      <c r="AC201" s="40"/>
      <c r="AD201" s="47"/>
      <c r="AE201" s="41"/>
      <c r="AF201" s="42"/>
      <c r="AG201" s="226" t="str">
        <f t="shared" si="183"/>
        <v>Sustainable Intensification</v>
      </c>
      <c r="AH201" s="39"/>
      <c r="AI201" s="40"/>
      <c r="AJ201" s="47"/>
      <c r="AK201" s="41"/>
      <c r="AL201" s="42"/>
      <c r="AM201" s="226" t="str">
        <f t="shared" si="184"/>
        <v>Sustainable Intensification</v>
      </c>
      <c r="AN201" s="39"/>
      <c r="AO201" s="40"/>
      <c r="AP201" s="47"/>
      <c r="AQ201" s="41"/>
      <c r="AR201" s="42"/>
      <c r="AS201" s="176">
        <f t="shared" si="178"/>
        <v>0</v>
      </c>
      <c r="AT201" s="226" t="str">
        <f t="shared" si="185"/>
        <v>Sustainable Intensification</v>
      </c>
      <c r="AU201" s="313"/>
      <c r="AV201" s="315"/>
      <c r="AW201" s="313"/>
      <c r="AX201" s="313"/>
      <c r="AY201" s="315"/>
      <c r="AZ201" s="226" t="str">
        <f t="shared" si="186"/>
        <v>Sustainable Intensification</v>
      </c>
      <c r="BA201" s="313"/>
      <c r="BB201" s="315"/>
      <c r="BC201" s="313"/>
      <c r="BD201" s="313"/>
      <c r="BE201" s="315"/>
      <c r="BF201" s="226" t="str">
        <f t="shared" si="187"/>
        <v>Sustainable Intensification</v>
      </c>
      <c r="BG201" s="313"/>
      <c r="BH201" s="315"/>
      <c r="BI201" s="313"/>
      <c r="BJ201" s="313"/>
      <c r="BK201" s="315"/>
      <c r="BL201" s="226" t="str">
        <f t="shared" si="188"/>
        <v>Sustainable Intensification</v>
      </c>
      <c r="BM201" s="313"/>
      <c r="BN201" s="315"/>
      <c r="BO201" s="313"/>
      <c r="BP201" s="313"/>
      <c r="BQ201" s="315"/>
      <c r="BR201" s="226" t="str">
        <f t="shared" si="189"/>
        <v>Sustainable Intensification</v>
      </c>
      <c r="BS201" s="313"/>
      <c r="BT201" s="315"/>
      <c r="BU201" s="313"/>
      <c r="BV201" s="313"/>
      <c r="BW201" s="315"/>
      <c r="BX201" s="226" t="str">
        <f t="shared" si="190"/>
        <v>Sustainable Intensification</v>
      </c>
      <c r="BY201" s="313"/>
      <c r="BZ201" s="315"/>
      <c r="CA201" s="313"/>
      <c r="CB201" s="313"/>
      <c r="CC201" s="315"/>
      <c r="CD201" s="226" t="str">
        <f t="shared" si="191"/>
        <v>Sustainable Intensification</v>
      </c>
      <c r="CE201" s="313"/>
      <c r="CF201" s="315"/>
      <c r="CG201" s="313"/>
      <c r="CH201" s="313"/>
      <c r="CI201" s="315"/>
      <c r="CJ201" s="176">
        <f t="shared" ref="CJ201" si="206">SUM(AV201+BB201+BH201+BN201+BT201+BZ201+CF201)+SUM(AY201+BE201+BK201+BQ201+BW201+CC201+CI201)</f>
        <v>0</v>
      </c>
      <c r="CK201" s="226" t="str">
        <f t="shared" si="192"/>
        <v>Sustainable Intensification</v>
      </c>
      <c r="CL201" s="313"/>
      <c r="CM201" s="315"/>
      <c r="CN201" s="313"/>
      <c r="CO201" s="313"/>
      <c r="CP201" s="315"/>
      <c r="CQ201" s="226" t="str">
        <f t="shared" si="193"/>
        <v>Sustainable Intensification</v>
      </c>
      <c r="CR201" s="313"/>
      <c r="CS201" s="315"/>
      <c r="CT201" s="313"/>
      <c r="CU201" s="313"/>
      <c r="CV201" s="315"/>
      <c r="CW201" s="226" t="str">
        <f t="shared" si="194"/>
        <v>Sustainable Intensification</v>
      </c>
      <c r="CX201" s="313"/>
      <c r="CY201" s="315"/>
      <c r="CZ201" s="313"/>
      <c r="DA201" s="313"/>
      <c r="DB201" s="315"/>
      <c r="DC201" s="226" t="str">
        <f t="shared" si="195"/>
        <v>Sustainable Intensification</v>
      </c>
      <c r="DD201" s="313"/>
      <c r="DE201" s="315"/>
      <c r="DF201" s="313"/>
      <c r="DG201" s="313"/>
      <c r="DH201" s="315"/>
      <c r="DI201" s="226" t="str">
        <f t="shared" si="196"/>
        <v>Sustainable Intensification</v>
      </c>
      <c r="DJ201" s="313"/>
      <c r="DK201" s="315"/>
      <c r="DL201" s="313"/>
      <c r="DM201" s="313"/>
      <c r="DN201" s="315"/>
      <c r="DO201" s="226" t="str">
        <f t="shared" si="197"/>
        <v>Sustainable Intensification</v>
      </c>
      <c r="DP201" s="313"/>
      <c r="DQ201" s="315"/>
      <c r="DR201" s="313"/>
      <c r="DS201" s="313"/>
      <c r="DT201" s="315"/>
      <c r="DU201" s="226" t="str">
        <f t="shared" si="198"/>
        <v>Sustainable Intensification</v>
      </c>
      <c r="DV201" s="313"/>
      <c r="DW201" s="315"/>
      <c r="DX201" s="313"/>
      <c r="DY201" s="313"/>
      <c r="DZ201" s="315"/>
      <c r="EA201" s="176">
        <f t="shared" ref="EA201" si="207">SUM(CM201+CS201+CY201+DE201+DK201+DQ201+DW201)+SUM(CP201+CV201+DB201+DH201+DN201+DT201+DZ201)</f>
        <v>0</v>
      </c>
      <c r="EB201" s="226" t="str">
        <f t="shared" si="199"/>
        <v>Sustainable Intensification</v>
      </c>
      <c r="EC201" s="313"/>
      <c r="ED201" s="315"/>
      <c r="EE201" s="313"/>
      <c r="EF201" s="313"/>
      <c r="EG201" s="315"/>
      <c r="EH201" s="226" t="str">
        <f t="shared" si="200"/>
        <v>Sustainable Intensification</v>
      </c>
      <c r="EI201" s="313"/>
      <c r="EJ201" s="315"/>
      <c r="EK201" s="313"/>
      <c r="EL201" s="313"/>
      <c r="EM201" s="315"/>
      <c r="EN201" s="226" t="str">
        <f t="shared" si="201"/>
        <v>Sustainable Intensification</v>
      </c>
      <c r="EO201" s="313"/>
      <c r="EP201" s="315"/>
      <c r="EQ201" s="313"/>
      <c r="ER201" s="313"/>
      <c r="ES201" s="315"/>
      <c r="ET201" s="226" t="str">
        <f t="shared" si="202"/>
        <v>Sustainable Intensification</v>
      </c>
      <c r="EU201" s="313"/>
      <c r="EV201" s="315"/>
      <c r="EW201" s="313"/>
      <c r="EX201" s="313"/>
      <c r="EY201" s="315"/>
      <c r="EZ201" s="226" t="str">
        <f t="shared" si="203"/>
        <v>Sustainable Intensification</v>
      </c>
      <c r="FA201" s="313"/>
      <c r="FB201" s="315"/>
      <c r="FC201" s="313"/>
      <c r="FD201" s="313"/>
      <c r="FE201" s="315"/>
      <c r="FF201" s="226" t="str">
        <f t="shared" si="204"/>
        <v>Sustainable Intensification</v>
      </c>
      <c r="FG201" s="313"/>
      <c r="FH201" s="315"/>
      <c r="FI201" s="313"/>
      <c r="FJ201" s="313"/>
      <c r="FK201" s="315"/>
      <c r="FL201" s="226" t="str">
        <f t="shared" si="205"/>
        <v>Sustainable Intensification</v>
      </c>
      <c r="FM201" s="313"/>
      <c r="FN201" s="315"/>
      <c r="FO201" s="313"/>
      <c r="FP201" s="313"/>
      <c r="FQ201" s="315"/>
      <c r="FR201" s="176">
        <f t="shared" si="177"/>
        <v>0</v>
      </c>
      <c r="FS201" s="32"/>
      <c r="FT201" s="34"/>
      <c r="FU201" s="34"/>
      <c r="FV201" s="33"/>
      <c r="FW201" s="37"/>
    </row>
    <row r="202" spans="1:179" s="135" customFormat="1" ht="12.6" customHeight="1" thickBot="1">
      <c r="A202" s="324"/>
      <c r="B202" s="220"/>
      <c r="C202" s="226" t="s">
        <v>0</v>
      </c>
      <c r="D202" s="134"/>
      <c r="E202" s="158" t="s">
        <v>71</v>
      </c>
      <c r="F202" s="159"/>
      <c r="G202" s="136">
        <f>1-SUM(G173:G201)</f>
        <v>0</v>
      </c>
      <c r="H202" s="137"/>
      <c r="I202" s="226" t="s">
        <v>0</v>
      </c>
      <c r="J202" s="134"/>
      <c r="K202" s="158" t="s">
        <v>71</v>
      </c>
      <c r="L202" s="159"/>
      <c r="M202" s="136">
        <f>1-SUM(M173:M201)</f>
        <v>0</v>
      </c>
      <c r="N202" s="137"/>
      <c r="O202" s="226" t="s">
        <v>0</v>
      </c>
      <c r="P202" s="134"/>
      <c r="Q202" s="158" t="s">
        <v>71</v>
      </c>
      <c r="R202" s="159"/>
      <c r="S202" s="136">
        <f>1-SUM(S173:S201)</f>
        <v>0</v>
      </c>
      <c r="T202" s="137"/>
      <c r="U202" s="226" t="s">
        <v>0</v>
      </c>
      <c r="V202" s="134"/>
      <c r="W202" s="158" t="s">
        <v>71</v>
      </c>
      <c r="X202" s="159"/>
      <c r="Y202" s="136">
        <f>1-SUM(Y173:Y201)</f>
        <v>0</v>
      </c>
      <c r="Z202" s="137"/>
      <c r="AA202" s="226" t="s">
        <v>0</v>
      </c>
      <c r="AB202" s="134"/>
      <c r="AC202" s="158" t="s">
        <v>71</v>
      </c>
      <c r="AD202" s="159"/>
      <c r="AE202" s="136">
        <f>1-SUM(AE173:AE201)</f>
        <v>0</v>
      </c>
      <c r="AF202" s="137"/>
      <c r="AG202" s="226" t="s">
        <v>0</v>
      </c>
      <c r="AH202" s="134"/>
      <c r="AI202" s="158" t="s">
        <v>71</v>
      </c>
      <c r="AJ202" s="159"/>
      <c r="AK202" s="136">
        <f>1-SUM(AK173:AK201)</f>
        <v>0</v>
      </c>
      <c r="AL202" s="137"/>
      <c r="AM202" s="226" t="s">
        <v>0</v>
      </c>
      <c r="AN202" s="134"/>
      <c r="AO202" s="158" t="s">
        <v>71</v>
      </c>
      <c r="AP202" s="159"/>
      <c r="AQ202" s="136">
        <f>1-SUM(AQ173:AQ201)</f>
        <v>0</v>
      </c>
      <c r="AR202" s="137"/>
      <c r="AS202" s="176"/>
      <c r="AT202" s="226" t="s">
        <v>0</v>
      </c>
      <c r="AU202" s="134"/>
      <c r="AV202" s="133" t="s">
        <v>71</v>
      </c>
      <c r="AX202" s="136">
        <f>1-SUM(AX173:AX201)</f>
        <v>0</v>
      </c>
      <c r="AY202" s="137"/>
      <c r="AZ202" s="226" t="s">
        <v>0</v>
      </c>
      <c r="BA202" s="134"/>
      <c r="BB202" s="133" t="s">
        <v>71</v>
      </c>
      <c r="BD202" s="136">
        <f>1-SUM(BD173:BD201)</f>
        <v>0</v>
      </c>
      <c r="BE202" s="137"/>
      <c r="BF202" s="226" t="s">
        <v>0</v>
      </c>
      <c r="BG202" s="134"/>
      <c r="BH202" s="133" t="s">
        <v>71</v>
      </c>
      <c r="BJ202" s="136">
        <f>1-SUM(BJ173:BJ201)</f>
        <v>0</v>
      </c>
      <c r="BK202" s="137"/>
      <c r="BL202" s="226" t="s">
        <v>0</v>
      </c>
      <c r="BM202" s="134"/>
      <c r="BN202" s="133" t="s">
        <v>71</v>
      </c>
      <c r="BP202" s="136">
        <f>1-SUM(BP173:BP201)</f>
        <v>0</v>
      </c>
      <c r="BQ202" s="137"/>
      <c r="BR202" s="226" t="s">
        <v>0</v>
      </c>
      <c r="BS202" s="134"/>
      <c r="BT202" s="133" t="s">
        <v>71</v>
      </c>
      <c r="BV202" s="136">
        <f>1-SUM(BV173:BV201)</f>
        <v>0</v>
      </c>
      <c r="BW202" s="137"/>
      <c r="BX202" s="226" t="s">
        <v>0</v>
      </c>
      <c r="BY202" s="134"/>
      <c r="BZ202" s="133" t="s">
        <v>71</v>
      </c>
      <c r="CB202" s="136">
        <f>1-SUM(CB173:CB201)</f>
        <v>0</v>
      </c>
      <c r="CC202" s="137"/>
      <c r="CD202" s="226" t="s">
        <v>0</v>
      </c>
      <c r="CE202" s="134"/>
      <c r="CF202" s="133" t="s">
        <v>71</v>
      </c>
      <c r="CH202" s="136">
        <f>1-SUM(CH173:CH201)</f>
        <v>0</v>
      </c>
      <c r="CI202" s="137"/>
      <c r="CJ202" s="176"/>
      <c r="CK202" s="226" t="s">
        <v>0</v>
      </c>
      <c r="CL202" s="134"/>
      <c r="CM202" s="133" t="s">
        <v>71</v>
      </c>
      <c r="CO202" s="189">
        <f>1-SUM(CO173:CO201)</f>
        <v>-1.8081149105923635</v>
      </c>
      <c r="CP202" s="137"/>
      <c r="CQ202" s="226" t="s">
        <v>0</v>
      </c>
      <c r="CR202" s="134"/>
      <c r="CS202" s="133" t="s">
        <v>71</v>
      </c>
      <c r="CU202" s="189">
        <f>1-SUM(CU173:CU201)</f>
        <v>-1.8081149105923635</v>
      </c>
      <c r="CV202" s="137"/>
      <c r="CW202" s="226" t="s">
        <v>0</v>
      </c>
      <c r="CX202" s="134"/>
      <c r="CY202" s="133" t="s">
        <v>71</v>
      </c>
      <c r="DA202" s="189">
        <f>1-SUM(DA173:DA201)</f>
        <v>-1.8081149105923635</v>
      </c>
      <c r="DB202" s="137"/>
      <c r="DC202" s="226" t="s">
        <v>0</v>
      </c>
      <c r="DD202" s="134"/>
      <c r="DE202" s="133" t="s">
        <v>71</v>
      </c>
      <c r="DG202" s="189">
        <f>1-SUM(DG173:DG201)</f>
        <v>-1.2270481613638875</v>
      </c>
      <c r="DH202" s="137"/>
      <c r="DI202" s="226" t="s">
        <v>0</v>
      </c>
      <c r="DJ202" s="134"/>
      <c r="DK202" s="133" t="s">
        <v>71</v>
      </c>
      <c r="DM202" s="189">
        <f>1-SUM(DM173:DM201)</f>
        <v>-1.2270481613638875</v>
      </c>
      <c r="DN202" s="137"/>
      <c r="DO202" s="226" t="s">
        <v>0</v>
      </c>
      <c r="DP202" s="134"/>
      <c r="DQ202" s="133" t="s">
        <v>71</v>
      </c>
      <c r="DS202" s="189">
        <f>1-SUM(DS173:DS201)</f>
        <v>-1.2270481613638875</v>
      </c>
      <c r="DT202" s="137"/>
      <c r="DU202" s="226" t="s">
        <v>0</v>
      </c>
      <c r="DV202" s="134"/>
      <c r="DW202" s="133" t="s">
        <v>71</v>
      </c>
      <c r="DY202" s="189">
        <f>1-SUM(DY173:DY201)</f>
        <v>-1.2270481613638875</v>
      </c>
      <c r="DZ202" s="137"/>
      <c r="EA202" s="176"/>
      <c r="EB202" s="226" t="s">
        <v>0</v>
      </c>
      <c r="EC202" s="134"/>
      <c r="ED202" s="133" t="s">
        <v>71</v>
      </c>
      <c r="EF202" s="136">
        <f>1-SUM(EF173:EF201)</f>
        <v>-1.8081149105923635</v>
      </c>
      <c r="EG202" s="137"/>
      <c r="EH202" s="226" t="s">
        <v>0</v>
      </c>
      <c r="EI202" s="134"/>
      <c r="EJ202" s="133" t="s">
        <v>71</v>
      </c>
      <c r="EL202" s="136">
        <f>1-SUM(EL173:EL201)</f>
        <v>-1.8081149105923635</v>
      </c>
      <c r="EM202" s="137"/>
      <c r="EN202" s="226" t="s">
        <v>0</v>
      </c>
      <c r="EO202" s="134"/>
      <c r="EP202" s="133" t="s">
        <v>71</v>
      </c>
      <c r="ER202" s="136">
        <f>1-SUM(ER173:ER201)</f>
        <v>-1.8081149105923635</v>
      </c>
      <c r="ES202" s="137"/>
      <c r="ET202" s="226" t="s">
        <v>0</v>
      </c>
      <c r="EU202" s="134"/>
      <c r="EV202" s="133" t="s">
        <v>71</v>
      </c>
      <c r="EX202" s="136">
        <f>1-SUM(EX173:EX201)</f>
        <v>-1.2270481613638875</v>
      </c>
      <c r="EY202" s="137"/>
      <c r="EZ202" s="226" t="s">
        <v>0</v>
      </c>
      <c r="FA202" s="134"/>
      <c r="FB202" s="133" t="s">
        <v>71</v>
      </c>
      <c r="FD202" s="136">
        <f>1-SUM(FD173:FD201)</f>
        <v>-1.2270481613638875</v>
      </c>
      <c r="FE202" s="137"/>
      <c r="FF202" s="226" t="s">
        <v>0</v>
      </c>
      <c r="FG202" s="134"/>
      <c r="FH202" s="133" t="s">
        <v>71</v>
      </c>
      <c r="FJ202" s="136">
        <f>1-SUM(FJ173:FJ201)</f>
        <v>-1.2270481613638875</v>
      </c>
      <c r="FK202" s="137"/>
      <c r="FL202" s="226" t="s">
        <v>0</v>
      </c>
      <c r="FM202" s="134"/>
      <c r="FN202" s="133" t="s">
        <v>71</v>
      </c>
      <c r="FP202" s="136">
        <f>1-SUM(FP173:FP201)</f>
        <v>-1.2270481613638875</v>
      </c>
      <c r="FQ202" s="137"/>
      <c r="FR202" s="176"/>
      <c r="FS202" s="138"/>
      <c r="FT202" s="138"/>
      <c r="FU202" s="138"/>
      <c r="FV202" s="140"/>
      <c r="FW202" s="141"/>
    </row>
    <row r="203" spans="1:179" s="152" customFormat="1" ht="12.6" customHeight="1">
      <c r="A203" s="325"/>
      <c r="B203" s="216">
        <f>SUM(C203+I203+O203+U203+AA203+AG203+AM203+AT203+AZ203+BF203+BL203+BR203+BX203+CD203+CK203+CQ203+CW203+DC203+DI203+DO203+DU203+EB203+EH203+EN203+ET203+EZ203+FF203+FL203+FV203)</f>
        <v>789.61323300000015</v>
      </c>
      <c r="C203" s="234">
        <f>'World Land Data'!B7</f>
        <v>46.013838</v>
      </c>
      <c r="D203" s="142"/>
      <c r="E203" s="142">
        <f>C203-SUM(E173:E201)</f>
        <v>43.045078660538501</v>
      </c>
      <c r="F203" s="142"/>
      <c r="G203" s="146">
        <f>SUM(G173:G201)</f>
        <v>1</v>
      </c>
      <c r="H203" s="142"/>
      <c r="I203" s="234">
        <f>'World Land Data'!C7</f>
        <v>19.514616</v>
      </c>
      <c r="J203" s="142"/>
      <c r="K203" s="142">
        <f>I203-SUM(K173:K201)</f>
        <v>18.255555660238628</v>
      </c>
      <c r="L203" s="142"/>
      <c r="M203" s="146">
        <f>SUM(M173:M201)</f>
        <v>1</v>
      </c>
      <c r="N203" s="142"/>
      <c r="O203" s="234">
        <f>'World Land Data'!D7</f>
        <v>65.542352000000008</v>
      </c>
      <c r="P203" s="142"/>
      <c r="Q203" s="142">
        <f>O203-SUM(Q173:Q201)</f>
        <v>61.313635637972716</v>
      </c>
      <c r="R203" s="142"/>
      <c r="S203" s="162">
        <f>SUM(S173:S202)</f>
        <v>1</v>
      </c>
      <c r="T203" s="142"/>
      <c r="U203" s="234">
        <f>'World Land Data'!E7</f>
        <v>42.542748000000003</v>
      </c>
      <c r="V203" s="142"/>
      <c r="W203" s="142">
        <f>U203-SUM(W173:W201)</f>
        <v>31.795758494758971</v>
      </c>
      <c r="X203" s="142"/>
      <c r="Y203" s="162">
        <f>SUM(Y173:Y202)</f>
        <v>1</v>
      </c>
      <c r="Z203" s="142"/>
      <c r="AA203" s="234">
        <f>'World Land Data'!F7</f>
        <v>114.87088499999999</v>
      </c>
      <c r="AB203" s="142"/>
      <c r="AC203" s="142">
        <f>AA203-SUM(AC173:AC201)</f>
        <v>85.852632686991214</v>
      </c>
      <c r="AD203" s="142"/>
      <c r="AE203" s="162">
        <f>SUM(AE173:AE202)</f>
        <v>1</v>
      </c>
      <c r="AF203" s="142"/>
      <c r="AG203" s="234">
        <f>'World Land Data'!G7</f>
        <v>85.334203999999986</v>
      </c>
      <c r="AH203" s="142"/>
      <c r="AI203" s="142">
        <f>AG203-SUM(AI173:AI201)</f>
        <v>63.777397306974486</v>
      </c>
      <c r="AJ203" s="142"/>
      <c r="AK203" s="162">
        <f>SUM(AK173:AK202)</f>
        <v>1</v>
      </c>
      <c r="AL203" s="142"/>
      <c r="AM203" s="234">
        <f>'World Land Data'!H7</f>
        <v>35.813662999999998</v>
      </c>
      <c r="AN203" s="142"/>
      <c r="AO203" s="142">
        <f>AM203-SUM(AO173:AO201)</f>
        <v>26.766549719841436</v>
      </c>
      <c r="AP203" s="142"/>
      <c r="AQ203" s="162">
        <f>SUM(AQ173:AQ202)</f>
        <v>1</v>
      </c>
      <c r="AR203" s="142"/>
      <c r="AS203" s="177"/>
      <c r="AT203" s="234">
        <f>'World Land Data'!I7</f>
        <v>104.74630999999999</v>
      </c>
      <c r="AU203" s="148"/>
      <c r="AV203" s="155">
        <f>AT203-SUM(AV173:AV201)</f>
        <v>55.035441807540636</v>
      </c>
      <c r="AW203" s="148"/>
      <c r="AX203" s="149">
        <f>SUM(AX173:AX201)</f>
        <v>1</v>
      </c>
      <c r="AY203" s="148"/>
      <c r="AZ203" s="234">
        <f>'World Land Data'!J7</f>
        <v>10.497001999999998</v>
      </c>
      <c r="BA203" s="148"/>
      <c r="BB203" s="155">
        <f>AZ203-SUM(BB173:BB201)</f>
        <v>5.5152982737495728</v>
      </c>
      <c r="BC203" s="148"/>
      <c r="BD203" s="149">
        <f>SUM(BD173:BD201)</f>
        <v>1</v>
      </c>
      <c r="BE203" s="148"/>
      <c r="BF203" s="234">
        <f>'World Land Data'!K7</f>
        <v>43.740908999999995</v>
      </c>
      <c r="BG203" s="142"/>
      <c r="BH203" s="155">
        <f>BF203-SUM(BH173:BH201)</f>
        <v>22.982196240406278</v>
      </c>
      <c r="BI203" s="142"/>
      <c r="BJ203" s="149">
        <f>SUM(BJ173:BJ201)</f>
        <v>1</v>
      </c>
      <c r="BK203" s="142"/>
      <c r="BL203" s="234">
        <f>'World Land Data'!L7</f>
        <v>18.995636000000001</v>
      </c>
      <c r="BM203" s="142"/>
      <c r="BN203" s="155">
        <f>BL203-SUM(BN173:BN201)</f>
        <v>18.546102133752125</v>
      </c>
      <c r="BO203" s="142"/>
      <c r="BP203" s="149">
        <f>SUM(BP173:BP201)</f>
        <v>1</v>
      </c>
      <c r="BQ203" s="142"/>
      <c r="BR203" s="234">
        <f>'World Land Data'!M7</f>
        <v>51.633270000000003</v>
      </c>
      <c r="BS203" s="142"/>
      <c r="BT203" s="155">
        <f>BR203-SUM(BT173:BT201)</f>
        <v>50.411362847740371</v>
      </c>
      <c r="BU203" s="142"/>
      <c r="BV203" s="149">
        <f>SUM(BV173:BV201)</f>
        <v>1</v>
      </c>
      <c r="BW203" s="142"/>
      <c r="BX203" s="234">
        <f>'World Land Data'!N7</f>
        <v>31.547264000000002</v>
      </c>
      <c r="BY203" s="142"/>
      <c r="BZ203" s="155">
        <f>BX203-SUM(BZ173:BZ201)</f>
        <v>30.80069444289423</v>
      </c>
      <c r="CA203" s="142"/>
      <c r="CB203" s="149">
        <f>SUM(CB173:CB201)</f>
        <v>1</v>
      </c>
      <c r="CC203" s="142"/>
      <c r="CD203" s="234">
        <f>'World Land Data'!O7</f>
        <v>21.593807000000005</v>
      </c>
      <c r="CE203" s="142"/>
      <c r="CF203" s="155">
        <f>CD203-SUM(CF173:CF201)</f>
        <v>21.082787124291688</v>
      </c>
      <c r="CG203" s="142"/>
      <c r="CH203" s="149">
        <f>SUM(CH173:CH201)</f>
        <v>1</v>
      </c>
      <c r="CI203" s="147"/>
      <c r="CJ203" s="177"/>
      <c r="CK203" s="234">
        <f>'World Land Data'!P7</f>
        <v>11.822861999999999</v>
      </c>
      <c r="CL203" s="148"/>
      <c r="CM203" s="148">
        <f>CK203-SUM(CM173:CM201)</f>
        <v>5.1843486178993654</v>
      </c>
      <c r="CN203" s="148"/>
      <c r="CO203" s="149">
        <f>SUM(CO173:CO201)</f>
        <v>2.8081149105923635</v>
      </c>
      <c r="CP203" s="148"/>
      <c r="CQ203" s="234">
        <f>'World Land Data'!Q7</f>
        <v>1.0295809999999999</v>
      </c>
      <c r="CR203" s="148"/>
      <c r="CS203" s="148">
        <f>CQ203-SUM(CS173:CS201)</f>
        <v>0.4514733263710129</v>
      </c>
      <c r="CT203" s="148"/>
      <c r="CU203" s="149">
        <f>SUM(CU173:CU201)</f>
        <v>2.8081149105923635</v>
      </c>
      <c r="CV203" s="148"/>
      <c r="CW203" s="234">
        <f>'World Land Data'!R7</f>
        <v>1.3216439999999998</v>
      </c>
      <c r="CX203" s="142"/>
      <c r="CY203" s="148">
        <f>CW203-SUM(CY173:CY201)</f>
        <v>0.5795435356307963</v>
      </c>
      <c r="CZ203" s="142"/>
      <c r="DA203" s="149">
        <f>SUM(DA173:DA201)</f>
        <v>2.8081149105923635</v>
      </c>
      <c r="DB203" s="142"/>
      <c r="DC203" s="234">
        <f>'World Land Data'!S7</f>
        <v>0.46338199999999996</v>
      </c>
      <c r="DD203" s="142"/>
      <c r="DE203" s="148">
        <f>DC203-SUM(DE173:DE201)</f>
        <v>0.38976816322366553</v>
      </c>
      <c r="DF203" s="142"/>
      <c r="DG203" s="149">
        <f>SUM(DG173:DG201)</f>
        <v>2.2270481613638875</v>
      </c>
      <c r="DH203" s="142"/>
      <c r="DI203" s="234">
        <f>'World Land Data'!T7</f>
        <v>0.47566899999999995</v>
      </c>
      <c r="DJ203" s="142"/>
      <c r="DK203" s="148">
        <f>DI203-SUM(DK173:DK201)</f>
        <v>0.40010322462339443</v>
      </c>
      <c r="DL203" s="142"/>
      <c r="DM203" s="149">
        <f>SUM(DM173:DM201)</f>
        <v>2.2270481613638875</v>
      </c>
      <c r="DN203" s="142"/>
      <c r="DO203" s="234">
        <f>'World Land Data'!U7</f>
        <v>0.44897299999999996</v>
      </c>
      <c r="DP203" s="142"/>
      <c r="DQ203" s="148">
        <f>DO203-SUM(DQ173:DQ201)</f>
        <v>0.37764820719626307</v>
      </c>
      <c r="DR203" s="142"/>
      <c r="DS203" s="149">
        <f>SUM(DS173:DS201)</f>
        <v>2.2270481613638875</v>
      </c>
      <c r="DT203" s="142"/>
      <c r="DU203" s="234">
        <f>'World Land Data'!V7</f>
        <v>0.44504500000000008</v>
      </c>
      <c r="DV203" s="142"/>
      <c r="DW203" s="148">
        <f>DU203-SUM(DW173:DW201)</f>
        <v>0.37434421751789293</v>
      </c>
      <c r="DX203" s="142"/>
      <c r="DY203" s="149">
        <f>SUM(DY173:DY201)</f>
        <v>2.2270481613638875</v>
      </c>
      <c r="DZ203" s="142"/>
      <c r="EA203" s="177"/>
      <c r="EB203" s="234">
        <f>'World Land Data'!W7</f>
        <v>15.696244999999998</v>
      </c>
      <c r="EC203" s="148"/>
      <c r="ED203" s="155">
        <f>EB203-SUM(ED173:ED201)</f>
        <v>6.882834805308546</v>
      </c>
      <c r="EE203" s="155"/>
      <c r="EF203" s="149">
        <f>SUM(EF173:EF201)</f>
        <v>2.8081149105923635</v>
      </c>
      <c r="EG203" s="148"/>
      <c r="EH203" s="234">
        <f>'World Land Data'!X7</f>
        <v>2.0504330000000004</v>
      </c>
      <c r="EI203" s="148"/>
      <c r="EJ203" s="155">
        <f>EH203-SUM(EJ173:EJ201)</f>
        <v>0.89911896879497122</v>
      </c>
      <c r="EK203" s="155"/>
      <c r="EL203" s="149">
        <f>SUM(EL173:EL201)</f>
        <v>2.8081149105923635</v>
      </c>
      <c r="EM203" s="148"/>
      <c r="EN203" s="234">
        <f>'World Land Data'!Y7</f>
        <v>11.716375999999999</v>
      </c>
      <c r="EO203" s="142"/>
      <c r="EP203" s="155">
        <f>EN203-SUM(EP173:EP201)</f>
        <v>5.1376542940608871</v>
      </c>
      <c r="EQ203" s="155"/>
      <c r="ER203" s="149">
        <f>SUM(ER173:ER201)</f>
        <v>2.8081149105923635</v>
      </c>
      <c r="ES203" s="142"/>
      <c r="ET203" s="234">
        <f>'World Land Data'!Z7</f>
        <v>4.9951669999999995</v>
      </c>
      <c r="EU203" s="142"/>
      <c r="EV203" s="155">
        <f>ET203-SUM(EV173:EV201)</f>
        <v>4.2016242896475644</v>
      </c>
      <c r="EW203" s="155"/>
      <c r="EX203" s="149">
        <f>SUM(EX173:EX201)</f>
        <v>2.2270481613638875</v>
      </c>
      <c r="EY203" s="142"/>
      <c r="EZ203" s="234">
        <f>'World Land Data'!AA7</f>
        <v>1.9286150000000002</v>
      </c>
      <c r="FA203" s="142"/>
      <c r="FB203" s="155">
        <f>EZ203-SUM(FB173:FB201)</f>
        <v>1.6222311745290274</v>
      </c>
      <c r="FC203" s="155"/>
      <c r="FD203" s="149">
        <f>SUM(FD173:FD201)</f>
        <v>2.2270481613638875</v>
      </c>
      <c r="FE203" s="142"/>
      <c r="FF203" s="234">
        <f>'World Land Data'!AB7</f>
        <v>3.4865919999999999</v>
      </c>
      <c r="FG203" s="142"/>
      <c r="FH203" s="155">
        <f>FF203-SUM(FH173:FH201)</f>
        <v>2.9327046794012857</v>
      </c>
      <c r="FI203" s="155"/>
      <c r="FJ203" s="149">
        <f>SUM(FJ173:FJ201)</f>
        <v>2.2270481613638875</v>
      </c>
      <c r="FK203" s="147"/>
      <c r="FL203" s="234">
        <f>'World Land Data'!AC7</f>
        <v>2.4287920000000001</v>
      </c>
      <c r="FM203" s="147"/>
      <c r="FN203" s="155">
        <f>FL203-SUM(FN173:FN201)</f>
        <v>2.1834714897941003</v>
      </c>
      <c r="FO203" s="155"/>
      <c r="FP203" s="149">
        <f>SUM(FP173:FP201)</f>
        <v>2.2270481613638875</v>
      </c>
      <c r="FQ203" s="142"/>
      <c r="FR203" s="177"/>
      <c r="FS203" s="147"/>
      <c r="FT203" s="147"/>
      <c r="FU203" s="147"/>
      <c r="FV203" s="234">
        <f>'World Land Data'!AD7</f>
        <v>38.917353000000006</v>
      </c>
      <c r="FW203" s="151"/>
    </row>
    <row r="204" spans="1:179" ht="12.6" customHeight="1">
      <c r="A204" s="324"/>
      <c r="B204" s="222" t="s">
        <v>78</v>
      </c>
      <c r="C204" s="226" t="str">
        <f>$B204</f>
        <v>Peatland Protection</v>
      </c>
      <c r="D204" s="313"/>
      <c r="E204" s="315"/>
      <c r="F204" s="313"/>
      <c r="G204" s="313"/>
      <c r="H204" s="315"/>
      <c r="I204" s="226" t="str">
        <f>$B204</f>
        <v>Peatland Protection</v>
      </c>
      <c r="J204" s="313"/>
      <c r="K204" s="315"/>
      <c r="L204" s="313"/>
      <c r="M204" s="313"/>
      <c r="N204" s="315"/>
      <c r="O204" s="226" t="str">
        <f>$B204</f>
        <v>Peatland Protection</v>
      </c>
      <c r="P204" s="313"/>
      <c r="Q204" s="315"/>
      <c r="R204" s="313"/>
      <c r="S204" s="313"/>
      <c r="T204" s="315"/>
      <c r="U204" s="226" t="str">
        <f>$B204</f>
        <v>Peatland Protection</v>
      </c>
      <c r="V204" s="313"/>
      <c r="W204" s="315"/>
      <c r="X204" s="313"/>
      <c r="Y204" s="313"/>
      <c r="Z204" s="315"/>
      <c r="AA204" s="226" t="str">
        <f>$B204</f>
        <v>Peatland Protection</v>
      </c>
      <c r="AB204" s="313"/>
      <c r="AC204" s="315"/>
      <c r="AD204" s="313"/>
      <c r="AE204" s="313"/>
      <c r="AF204" s="315"/>
      <c r="AG204" s="226" t="str">
        <f>$B204</f>
        <v>Peatland Protection</v>
      </c>
      <c r="AH204" s="313"/>
      <c r="AI204" s="315"/>
      <c r="AJ204" s="313"/>
      <c r="AK204" s="313"/>
      <c r="AL204" s="315"/>
      <c r="AM204" s="226" t="str">
        <f>$B204</f>
        <v>Peatland Protection</v>
      </c>
      <c r="AN204" s="313"/>
      <c r="AO204" s="315"/>
      <c r="AP204" s="313"/>
      <c r="AQ204" s="313"/>
      <c r="AR204" s="315"/>
      <c r="AS204" s="176">
        <f>SUM(E204+K204+Q204+W204+AC204+AI204+AO204)+SUM(H204+N204+T204+Z204+AF204+AL204+AR204)</f>
        <v>0</v>
      </c>
      <c r="AT204" s="226" t="str">
        <f>$B204</f>
        <v>Peatland Protection</v>
      </c>
      <c r="AU204" s="313"/>
      <c r="AV204" s="315"/>
      <c r="AW204" s="313"/>
      <c r="AX204" s="313"/>
      <c r="AY204" s="315"/>
      <c r="AZ204" s="226" t="str">
        <f>$B204</f>
        <v>Peatland Protection</v>
      </c>
      <c r="BA204" s="313"/>
      <c r="BB204" s="315"/>
      <c r="BC204" s="313"/>
      <c r="BD204" s="313"/>
      <c r="BE204" s="315"/>
      <c r="BF204" s="226" t="str">
        <f>$B204</f>
        <v>Peatland Protection</v>
      </c>
      <c r="BG204" s="313"/>
      <c r="BH204" s="315"/>
      <c r="BI204" s="313"/>
      <c r="BJ204" s="313"/>
      <c r="BK204" s="315"/>
      <c r="BL204" s="226" t="str">
        <f>$B204</f>
        <v>Peatland Protection</v>
      </c>
      <c r="BM204" s="313"/>
      <c r="BN204" s="315"/>
      <c r="BO204" s="313"/>
      <c r="BP204" s="313"/>
      <c r="BQ204" s="315"/>
      <c r="BR204" s="226" t="str">
        <f>$B204</f>
        <v>Peatland Protection</v>
      </c>
      <c r="BS204" s="313"/>
      <c r="BT204" s="315"/>
      <c r="BU204" s="313"/>
      <c r="BV204" s="313"/>
      <c r="BW204" s="315"/>
      <c r="BX204" s="226" t="str">
        <f>$B204</f>
        <v>Peatland Protection</v>
      </c>
      <c r="BY204" s="313"/>
      <c r="BZ204" s="315"/>
      <c r="CA204" s="313"/>
      <c r="CB204" s="313"/>
      <c r="CC204" s="315"/>
      <c r="CD204" s="226" t="str">
        <f>$B204</f>
        <v>Peatland Protection</v>
      </c>
      <c r="CE204" s="313"/>
      <c r="CF204" s="315"/>
      <c r="CG204" s="313"/>
      <c r="CH204" s="313"/>
      <c r="CI204" s="315"/>
      <c r="CJ204" s="176">
        <f t="shared" ref="CJ204:CJ231" si="208">SUM(AV204+BB204+BH204+BN204+BT204+BZ204+CF204)+SUM(AY204+BE204+BK204+BQ204+BW204+CC204+CI204)</f>
        <v>0</v>
      </c>
      <c r="CK204" s="226" t="str">
        <f>$B204</f>
        <v>Peatland Protection</v>
      </c>
      <c r="CL204" s="313">
        <f>'Discrete Solution'!CL204</f>
        <v>0</v>
      </c>
      <c r="CM204" s="315">
        <f>'Discrete Solution'!CM204</f>
        <v>0</v>
      </c>
      <c r="CN204" s="313">
        <f>'Discrete Solution'!CN204</f>
        <v>1.8168966805168676E-2</v>
      </c>
      <c r="CO204" s="313">
        <f>'Discrete Solution'!CO204</f>
        <v>1.8168966805168676E-2</v>
      </c>
      <c r="CP204" s="315">
        <f>'Discrete Solution'!CP204</f>
        <v>0.67821760654861862</v>
      </c>
      <c r="CQ204" s="226" t="str">
        <f>$B204</f>
        <v>Peatland Protection</v>
      </c>
      <c r="CR204" s="313">
        <f>'Discrete Solution'!CR204</f>
        <v>0</v>
      </c>
      <c r="CS204" s="315">
        <f>'Discrete Solution'!CS204</f>
        <v>0</v>
      </c>
      <c r="CT204" s="313">
        <f>'Discrete Solution'!CT204</f>
        <v>1.8168966805168676E-2</v>
      </c>
      <c r="CU204" s="313">
        <f>'Discrete Solution'!CU204</f>
        <v>1.8168966805168676E-2</v>
      </c>
      <c r="CV204" s="315">
        <f>'Discrete Solution'!CV204</f>
        <v>7.4796876067576484E-2</v>
      </c>
      <c r="CW204" s="226" t="str">
        <f>$B204</f>
        <v>Peatland Protection</v>
      </c>
      <c r="CX204" s="313">
        <f>'Discrete Solution'!CX204</f>
        <v>0</v>
      </c>
      <c r="CY204" s="315">
        <f>'Discrete Solution'!CY204</f>
        <v>0</v>
      </c>
      <c r="CZ204" s="313">
        <f>'Discrete Solution'!CZ204</f>
        <v>1.8168966805168676E-2</v>
      </c>
      <c r="DA204" s="313">
        <f>'Discrete Solution'!DA204</f>
        <v>1.8168966805168676E-2</v>
      </c>
      <c r="DB204" s="315">
        <f>'Discrete Solution'!DB204</f>
        <v>3.2083124963902957E-3</v>
      </c>
      <c r="DC204" s="226" t="str">
        <f>$B204</f>
        <v>Peatland Protection</v>
      </c>
      <c r="DD204" s="313"/>
      <c r="DE204" s="315"/>
      <c r="DF204" s="313"/>
      <c r="DG204" s="313"/>
      <c r="DH204" s="315"/>
      <c r="DI204" s="226" t="str">
        <f>$B204</f>
        <v>Peatland Protection</v>
      </c>
      <c r="DJ204" s="313"/>
      <c r="DK204" s="315"/>
      <c r="DL204" s="313"/>
      <c r="DM204" s="313"/>
      <c r="DN204" s="315"/>
      <c r="DO204" s="226" t="str">
        <f>$B204</f>
        <v>Peatland Protection</v>
      </c>
      <c r="DP204" s="313"/>
      <c r="DQ204" s="315"/>
      <c r="DR204" s="313"/>
      <c r="DS204" s="313"/>
      <c r="DT204" s="315"/>
      <c r="DU204" s="226" t="str">
        <f>$B204</f>
        <v>Peatland Protection</v>
      </c>
      <c r="DV204" s="313"/>
      <c r="DW204" s="315"/>
      <c r="DX204" s="313"/>
      <c r="DY204" s="313"/>
      <c r="DZ204" s="315"/>
      <c r="EA204" s="176">
        <f t="shared" ref="EA204:EA231" si="209">SUM(CM204+CS204+CY204+DE204+DK204+DQ204+DW204)+SUM(CP204+CV204+DB204+DH204+DN204+DT204+DZ204)</f>
        <v>0.75622279511258539</v>
      </c>
      <c r="EB204" s="226" t="str">
        <f>$B204</f>
        <v>Peatland Protection</v>
      </c>
      <c r="EC204" s="313">
        <f>'Discrete Solution'!EC204</f>
        <v>0</v>
      </c>
      <c r="ED204" s="315">
        <f>'Discrete Solution'!ED204</f>
        <v>0</v>
      </c>
      <c r="EE204" s="313">
        <f>'Discrete Solution'!EE204</f>
        <v>1.8168966805168676E-2</v>
      </c>
      <c r="EF204" s="313">
        <f>'Discrete Solution'!EF204</f>
        <v>1.8168966805168676E-2</v>
      </c>
      <c r="EG204" s="315">
        <f>'Discrete Solution'!EG204</f>
        <v>0.53557833533057964</v>
      </c>
      <c r="EH204" s="226" t="str">
        <f>$B204</f>
        <v>Peatland Protection</v>
      </c>
      <c r="EI204" s="313">
        <f>'Discrete Solution'!EI204</f>
        <v>0</v>
      </c>
      <c r="EJ204" s="315">
        <f>'Discrete Solution'!EJ204</f>
        <v>0</v>
      </c>
      <c r="EK204" s="313">
        <f>'Discrete Solution'!EK204</f>
        <v>1.8168966805168676E-2</v>
      </c>
      <c r="EL204" s="313">
        <f>'Discrete Solution'!EL204</f>
        <v>1.8168966805168676E-2</v>
      </c>
      <c r="EM204" s="315">
        <f>'Discrete Solution'!EM204</f>
        <v>7.2862934902900731E-2</v>
      </c>
      <c r="EN204" s="226" t="str">
        <f>$B204</f>
        <v>Peatland Protection</v>
      </c>
      <c r="EO204" s="313">
        <f>'Discrete Solution'!EO204</f>
        <v>0</v>
      </c>
      <c r="EP204" s="315">
        <f>'Discrete Solution'!EP204</f>
        <v>0</v>
      </c>
      <c r="EQ204" s="313">
        <f>'Discrete Solution'!EQ204</f>
        <v>1.8168966805168676E-2</v>
      </c>
      <c r="ER204" s="313">
        <f>'Discrete Solution'!ER204</f>
        <v>1.8168966805168676E-2</v>
      </c>
      <c r="ES204" s="315">
        <f>'Discrete Solution'!ES204</f>
        <v>7.3915899205127464E-3</v>
      </c>
      <c r="ET204" s="226" t="str">
        <f>$B204</f>
        <v>Peatland Protection</v>
      </c>
      <c r="EU204" s="313"/>
      <c r="EV204" s="315"/>
      <c r="EW204" s="313"/>
      <c r="EX204" s="313"/>
      <c r="EY204" s="315"/>
      <c r="EZ204" s="226" t="str">
        <f>$B204</f>
        <v>Peatland Protection</v>
      </c>
      <c r="FA204" s="313"/>
      <c r="FB204" s="315"/>
      <c r="FC204" s="313"/>
      <c r="FD204" s="313"/>
      <c r="FE204" s="315"/>
      <c r="FF204" s="226" t="str">
        <f>$B204</f>
        <v>Peatland Protection</v>
      </c>
      <c r="FG204" s="313"/>
      <c r="FH204" s="315"/>
      <c r="FI204" s="313"/>
      <c r="FJ204" s="313"/>
      <c r="FK204" s="315"/>
      <c r="FL204" s="226" t="str">
        <f>$B204</f>
        <v>Peatland Protection</v>
      </c>
      <c r="FM204" s="313"/>
      <c r="FN204" s="315"/>
      <c r="FO204" s="313"/>
      <c r="FP204" s="313"/>
      <c r="FQ204" s="315"/>
      <c r="FR204" s="176">
        <f t="shared" ref="FR204:FR231" si="210">SUM(ED204+EJ204+EP204+EV204+FB204+FH204+FN204)+SUM(EG204+EM204+ES204+EY204+FE204+FK204+FQ204)</f>
        <v>0.61583286015399308</v>
      </c>
      <c r="FS204" s="32"/>
      <c r="FT204" s="34"/>
      <c r="FU204" s="34"/>
      <c r="FV204" s="38"/>
      <c r="FW204" s="37"/>
    </row>
    <row r="205" spans="1:179" ht="12.6" customHeight="1">
      <c r="A205" s="809"/>
      <c r="B205" s="222" t="s">
        <v>550</v>
      </c>
      <c r="C205" s="226" t="str">
        <f>$B205</f>
        <v>Mangrove Protection</v>
      </c>
      <c r="D205" s="313"/>
      <c r="E205" s="315"/>
      <c r="F205" s="313"/>
      <c r="G205" s="313"/>
      <c r="H205" s="315"/>
      <c r="I205" s="226" t="str">
        <f>$B205</f>
        <v>Mangrove Protection</v>
      </c>
      <c r="J205" s="313"/>
      <c r="K205" s="315"/>
      <c r="L205" s="313"/>
      <c r="M205" s="313"/>
      <c r="N205" s="315"/>
      <c r="O205" s="226" t="str">
        <f>$B205</f>
        <v>Mangrove Protection</v>
      </c>
      <c r="P205" s="313"/>
      <c r="Q205" s="315"/>
      <c r="R205" s="313"/>
      <c r="S205" s="313"/>
      <c r="T205" s="315"/>
      <c r="U205" s="226" t="str">
        <f>$B205</f>
        <v>Mangrove Protection</v>
      </c>
      <c r="V205" s="313"/>
      <c r="W205" s="315"/>
      <c r="X205" s="313"/>
      <c r="Y205" s="313"/>
      <c r="Z205" s="315"/>
      <c r="AA205" s="226" t="str">
        <f>$B205</f>
        <v>Mangrove Protection</v>
      </c>
      <c r="AB205" s="313"/>
      <c r="AC205" s="315"/>
      <c r="AD205" s="313"/>
      <c r="AE205" s="313"/>
      <c r="AF205" s="315"/>
      <c r="AG205" s="226" t="str">
        <f>$B205</f>
        <v>Mangrove Protection</v>
      </c>
      <c r="AH205" s="313"/>
      <c r="AI205" s="315"/>
      <c r="AJ205" s="313"/>
      <c r="AK205" s="313"/>
      <c r="AL205" s="315"/>
      <c r="AM205" s="226" t="str">
        <f>$B205</f>
        <v>Mangrove Protection</v>
      </c>
      <c r="AN205" s="313"/>
      <c r="AO205" s="315"/>
      <c r="AP205" s="313"/>
      <c r="AQ205" s="313"/>
      <c r="AR205" s="315"/>
      <c r="AS205" s="176">
        <f t="shared" ref="AS205:AS232" si="211">SUM(E205+K205+Q205+W205+AC205+AI205+AO205)+SUM(H205+N205+T205+Z205+AF205+AL205+AR205)</f>
        <v>0</v>
      </c>
      <c r="AT205" s="226" t="str">
        <f>$B205</f>
        <v>Mangrove Protection</v>
      </c>
      <c r="AU205" s="313"/>
      <c r="AV205" s="315"/>
      <c r="AW205" s="313"/>
      <c r="AX205" s="313"/>
      <c r="AY205" s="315"/>
      <c r="AZ205" s="226" t="str">
        <f>$B205</f>
        <v>Mangrove Protection</v>
      </c>
      <c r="BA205" s="313"/>
      <c r="BB205" s="315"/>
      <c r="BC205" s="313"/>
      <c r="BD205" s="313"/>
      <c r="BE205" s="315"/>
      <c r="BF205" s="226" t="str">
        <f>$B205</f>
        <v>Mangrove Protection</v>
      </c>
      <c r="BG205" s="313"/>
      <c r="BH205" s="315"/>
      <c r="BI205" s="313"/>
      <c r="BJ205" s="313"/>
      <c r="BK205" s="315"/>
      <c r="BL205" s="226" t="str">
        <f>$B205</f>
        <v>Mangrove Protection</v>
      </c>
      <c r="BM205" s="313"/>
      <c r="BN205" s="315"/>
      <c r="BO205" s="313"/>
      <c r="BP205" s="313"/>
      <c r="BQ205" s="315"/>
      <c r="BR205" s="226" t="str">
        <f>$B205</f>
        <v>Mangrove Protection</v>
      </c>
      <c r="BS205" s="313"/>
      <c r="BT205" s="315"/>
      <c r="BU205" s="313"/>
      <c r="BV205" s="313"/>
      <c r="BW205" s="315"/>
      <c r="BX205" s="226" t="str">
        <f>$B205</f>
        <v>Mangrove Protection</v>
      </c>
      <c r="BY205" s="313"/>
      <c r="BZ205" s="315"/>
      <c r="CA205" s="313"/>
      <c r="CB205" s="313"/>
      <c r="CC205" s="315"/>
      <c r="CD205" s="226" t="str">
        <f>$B205</f>
        <v>Mangrove Protection</v>
      </c>
      <c r="CE205" s="313"/>
      <c r="CF205" s="315"/>
      <c r="CG205" s="313"/>
      <c r="CH205" s="313"/>
      <c r="CI205" s="315"/>
      <c r="CJ205" s="176">
        <f t="shared" si="208"/>
        <v>0</v>
      </c>
      <c r="CK205" s="226" t="str">
        <f>$B205</f>
        <v>Mangrove Protection</v>
      </c>
      <c r="CL205" s="313"/>
      <c r="CM205" s="315"/>
      <c r="CN205" s="313"/>
      <c r="CO205" s="313"/>
      <c r="CP205" s="315"/>
      <c r="CQ205" s="226" t="str">
        <f>$B205</f>
        <v>Mangrove Protection</v>
      </c>
      <c r="CR205" s="313"/>
      <c r="CS205" s="315"/>
      <c r="CT205" s="313"/>
      <c r="CU205" s="313"/>
      <c r="CV205" s="315"/>
      <c r="CW205" s="226" t="str">
        <f>$B205</f>
        <v>Mangrove Protection</v>
      </c>
      <c r="CX205" s="313"/>
      <c r="CY205" s="315"/>
      <c r="CZ205" s="313"/>
      <c r="DA205" s="313"/>
      <c r="DB205" s="315"/>
      <c r="DC205" s="226" t="str">
        <f>$B205</f>
        <v>Mangrove Protection</v>
      </c>
      <c r="DD205" s="313"/>
      <c r="DE205" s="315"/>
      <c r="DF205" s="313"/>
      <c r="DG205" s="313"/>
      <c r="DH205" s="315"/>
      <c r="DI205" s="226" t="str">
        <f>$B205</f>
        <v>Mangrove Protection</v>
      </c>
      <c r="DJ205" s="313"/>
      <c r="DK205" s="315"/>
      <c r="DL205" s="313"/>
      <c r="DM205" s="313"/>
      <c r="DN205" s="315"/>
      <c r="DO205" s="226" t="str">
        <f>$B205</f>
        <v>Mangrove Protection</v>
      </c>
      <c r="DP205" s="313"/>
      <c r="DQ205" s="315"/>
      <c r="DR205" s="313"/>
      <c r="DS205" s="313"/>
      <c r="DT205" s="315"/>
      <c r="DU205" s="226" t="str">
        <f>$B205</f>
        <v>Mangrove Protection</v>
      </c>
      <c r="DV205" s="313"/>
      <c r="DW205" s="315"/>
      <c r="DX205" s="313"/>
      <c r="DY205" s="313"/>
      <c r="DZ205" s="315"/>
      <c r="EA205" s="176">
        <f t="shared" si="209"/>
        <v>0</v>
      </c>
      <c r="EB205" s="226" t="str">
        <f>$B205</f>
        <v>Mangrove Protection</v>
      </c>
      <c r="EC205" s="313"/>
      <c r="ED205" s="315"/>
      <c r="EE205" s="313"/>
      <c r="EF205" s="313"/>
      <c r="EG205" s="315"/>
      <c r="EH205" s="226" t="str">
        <f>$B205</f>
        <v>Mangrove Protection</v>
      </c>
      <c r="EI205" s="313"/>
      <c r="EJ205" s="315"/>
      <c r="EK205" s="313"/>
      <c r="EL205" s="313"/>
      <c r="EM205" s="315"/>
      <c r="EN205" s="226" t="str">
        <f>$B205</f>
        <v>Mangrove Protection</v>
      </c>
      <c r="EO205" s="313"/>
      <c r="EP205" s="315"/>
      <c r="EQ205" s="313"/>
      <c r="ER205" s="313"/>
      <c r="ES205" s="315"/>
      <c r="ET205" s="226" t="str">
        <f>$B205</f>
        <v>Mangrove Protection</v>
      </c>
      <c r="EU205" s="313"/>
      <c r="EV205" s="315"/>
      <c r="EW205" s="313"/>
      <c r="EX205" s="313"/>
      <c r="EY205" s="315"/>
      <c r="EZ205" s="226" t="str">
        <f>$B205</f>
        <v>Mangrove Protection</v>
      </c>
      <c r="FA205" s="313"/>
      <c r="FB205" s="315"/>
      <c r="FC205" s="313"/>
      <c r="FD205" s="313"/>
      <c r="FE205" s="315"/>
      <c r="FF205" s="226" t="str">
        <f>$B205</f>
        <v>Mangrove Protection</v>
      </c>
      <c r="FG205" s="313"/>
      <c r="FH205" s="315"/>
      <c r="FI205" s="313"/>
      <c r="FJ205" s="313"/>
      <c r="FK205" s="315"/>
      <c r="FL205" s="226" t="str">
        <f>$B205</f>
        <v>Mangrove Protection</v>
      </c>
      <c r="FM205" s="313"/>
      <c r="FN205" s="315"/>
      <c r="FO205" s="313"/>
      <c r="FP205" s="313"/>
      <c r="FQ205" s="315"/>
      <c r="FR205" s="176">
        <f t="shared" si="210"/>
        <v>0</v>
      </c>
      <c r="FS205" s="32"/>
      <c r="FT205" s="34"/>
      <c r="FU205" s="34"/>
      <c r="FV205" s="38"/>
      <c r="FW205" s="37"/>
    </row>
    <row r="206" spans="1:179" ht="12.6" customHeight="1">
      <c r="A206" s="809"/>
      <c r="B206" s="222" t="s">
        <v>79</v>
      </c>
      <c r="C206" s="229" t="str">
        <f t="shared" ref="C206:C231" si="212">$B206</f>
        <v>IP Forest Management</v>
      </c>
      <c r="D206" s="313"/>
      <c r="E206" s="315"/>
      <c r="F206" s="313"/>
      <c r="G206" s="313"/>
      <c r="H206" s="315"/>
      <c r="I206" s="226" t="str">
        <f t="shared" ref="I206:I232" si="213">$B206</f>
        <v>IP Forest Management</v>
      </c>
      <c r="J206" s="313"/>
      <c r="K206" s="315"/>
      <c r="L206" s="313"/>
      <c r="M206" s="313"/>
      <c r="N206" s="315"/>
      <c r="O206" s="226" t="str">
        <f t="shared" ref="O206:O232" si="214">$B206</f>
        <v>IP Forest Management</v>
      </c>
      <c r="P206" s="313"/>
      <c r="Q206" s="315"/>
      <c r="R206" s="313"/>
      <c r="S206" s="313"/>
      <c r="T206" s="315"/>
      <c r="U206" s="226" t="str">
        <f t="shared" ref="U206:U232" si="215">$B206</f>
        <v>IP Forest Management</v>
      </c>
      <c r="V206" s="313"/>
      <c r="W206" s="315"/>
      <c r="X206" s="313"/>
      <c r="Y206" s="313"/>
      <c r="Z206" s="315"/>
      <c r="AA206" s="226" t="str">
        <f t="shared" ref="AA206:AA232" si="216">$B206</f>
        <v>IP Forest Management</v>
      </c>
      <c r="AB206" s="313"/>
      <c r="AC206" s="315"/>
      <c r="AD206" s="313"/>
      <c r="AE206" s="313"/>
      <c r="AF206" s="315"/>
      <c r="AG206" s="226" t="str">
        <f t="shared" ref="AG206:AG232" si="217">$B206</f>
        <v>IP Forest Management</v>
      </c>
      <c r="AH206" s="313"/>
      <c r="AI206" s="315"/>
      <c r="AJ206" s="313"/>
      <c r="AK206" s="313"/>
      <c r="AL206" s="315"/>
      <c r="AM206" s="226" t="str">
        <f t="shared" ref="AM206:AM232" si="218">$B206</f>
        <v>IP Forest Management</v>
      </c>
      <c r="AN206" s="313"/>
      <c r="AO206" s="315"/>
      <c r="AP206" s="313"/>
      <c r="AQ206" s="313"/>
      <c r="AR206" s="315"/>
      <c r="AS206" s="176">
        <f t="shared" si="211"/>
        <v>0</v>
      </c>
      <c r="AT206" s="226" t="str">
        <f t="shared" ref="AT206:AT232" si="219">$B206</f>
        <v>IP Forest Management</v>
      </c>
      <c r="AU206" s="313"/>
      <c r="AV206" s="315"/>
      <c r="AW206" s="313"/>
      <c r="AX206" s="313"/>
      <c r="AY206" s="315"/>
      <c r="AZ206" s="226" t="str">
        <f t="shared" ref="AZ206:AZ232" si="220">$B206</f>
        <v>IP Forest Management</v>
      </c>
      <c r="BA206" s="313"/>
      <c r="BB206" s="315"/>
      <c r="BC206" s="313"/>
      <c r="BD206" s="313"/>
      <c r="BE206" s="315"/>
      <c r="BF206" s="226" t="str">
        <f t="shared" ref="BF206:BF232" si="221">$B206</f>
        <v>IP Forest Management</v>
      </c>
      <c r="BG206" s="313"/>
      <c r="BH206" s="315"/>
      <c r="BI206" s="313"/>
      <c r="BJ206" s="313"/>
      <c r="BK206" s="315"/>
      <c r="BL206" s="226" t="str">
        <f t="shared" ref="BL206:BL232" si="222">$B206</f>
        <v>IP Forest Management</v>
      </c>
      <c r="BM206" s="313"/>
      <c r="BN206" s="315"/>
      <c r="BO206" s="313"/>
      <c r="BP206" s="313"/>
      <c r="BQ206" s="315"/>
      <c r="BR206" s="226" t="str">
        <f t="shared" ref="BR206:BR232" si="223">$B206</f>
        <v>IP Forest Management</v>
      </c>
      <c r="BS206" s="313"/>
      <c r="BT206" s="315"/>
      <c r="BU206" s="313"/>
      <c r="BV206" s="313"/>
      <c r="BW206" s="315"/>
      <c r="BX206" s="226" t="str">
        <f t="shared" ref="BX206:BX232" si="224">$B206</f>
        <v>IP Forest Management</v>
      </c>
      <c r="BY206" s="313"/>
      <c r="BZ206" s="315"/>
      <c r="CA206" s="313"/>
      <c r="CB206" s="313"/>
      <c r="CC206" s="315"/>
      <c r="CD206" s="226" t="str">
        <f t="shared" ref="CD206:CD232" si="225">$B206</f>
        <v>IP Forest Management</v>
      </c>
      <c r="CE206" s="313"/>
      <c r="CF206" s="315"/>
      <c r="CG206" s="313"/>
      <c r="CH206" s="313"/>
      <c r="CI206" s="315"/>
      <c r="CJ206" s="176">
        <f t="shared" si="208"/>
        <v>0</v>
      </c>
      <c r="CK206" s="226" t="str">
        <f t="shared" ref="CK206:CK232" si="226">$B206</f>
        <v>IP Forest Management</v>
      </c>
      <c r="CL206" s="313"/>
      <c r="CM206" s="315"/>
      <c r="CN206" s="313"/>
      <c r="CO206" s="313"/>
      <c r="CP206" s="315"/>
      <c r="CQ206" s="226" t="str">
        <f t="shared" ref="CQ206:CQ232" si="227">$B206</f>
        <v>IP Forest Management</v>
      </c>
      <c r="CR206" s="313"/>
      <c r="CS206" s="315"/>
      <c r="CT206" s="313"/>
      <c r="CU206" s="313"/>
      <c r="CV206" s="315"/>
      <c r="CW206" s="226" t="str">
        <f t="shared" ref="CW206:CW232" si="228">$B206</f>
        <v>IP Forest Management</v>
      </c>
      <c r="CX206" s="313"/>
      <c r="CY206" s="315"/>
      <c r="CZ206" s="313"/>
      <c r="DA206" s="313"/>
      <c r="DB206" s="315"/>
      <c r="DC206" s="226" t="str">
        <f t="shared" ref="DC206:DC232" si="229">$B206</f>
        <v>IP Forest Management</v>
      </c>
      <c r="DD206" s="313"/>
      <c r="DE206" s="315"/>
      <c r="DF206" s="313"/>
      <c r="DG206" s="313"/>
      <c r="DH206" s="315"/>
      <c r="DI206" s="226" t="str">
        <f t="shared" ref="DI206:DI232" si="230">$B206</f>
        <v>IP Forest Management</v>
      </c>
      <c r="DJ206" s="313"/>
      <c r="DK206" s="315"/>
      <c r="DL206" s="313"/>
      <c r="DM206" s="313"/>
      <c r="DN206" s="315"/>
      <c r="DO206" s="226" t="str">
        <f t="shared" ref="DO206:DO232" si="231">$B206</f>
        <v>IP Forest Management</v>
      </c>
      <c r="DP206" s="313"/>
      <c r="DQ206" s="315"/>
      <c r="DR206" s="313"/>
      <c r="DS206" s="313"/>
      <c r="DT206" s="315"/>
      <c r="DU206" s="226" t="str">
        <f t="shared" ref="DU206:DU232" si="232">$B206</f>
        <v>IP Forest Management</v>
      </c>
      <c r="DV206" s="313"/>
      <c r="DW206" s="315"/>
      <c r="DX206" s="313"/>
      <c r="DY206" s="313"/>
      <c r="DZ206" s="315"/>
      <c r="EA206" s="176">
        <f t="shared" si="209"/>
        <v>0</v>
      </c>
      <c r="EB206" s="226" t="str">
        <f t="shared" ref="EB206:EB232" si="233">$B206</f>
        <v>IP Forest Management</v>
      </c>
      <c r="EC206" s="313"/>
      <c r="ED206" s="315"/>
      <c r="EE206" s="313"/>
      <c r="EF206" s="313"/>
      <c r="EG206" s="315"/>
      <c r="EH206" s="226" t="str">
        <f t="shared" ref="EH206:EH232" si="234">$B206</f>
        <v>IP Forest Management</v>
      </c>
      <c r="EI206" s="313"/>
      <c r="EJ206" s="315"/>
      <c r="EK206" s="313"/>
      <c r="EL206" s="313"/>
      <c r="EM206" s="315"/>
      <c r="EN206" s="226" t="str">
        <f t="shared" ref="EN206:EN232" si="235">$B206</f>
        <v>IP Forest Management</v>
      </c>
      <c r="EO206" s="313"/>
      <c r="EP206" s="315"/>
      <c r="EQ206" s="313"/>
      <c r="ER206" s="313"/>
      <c r="ES206" s="315"/>
      <c r="ET206" s="226" t="str">
        <f t="shared" ref="ET206:ET232" si="236">$B206</f>
        <v>IP Forest Management</v>
      </c>
      <c r="EU206" s="313"/>
      <c r="EV206" s="315"/>
      <c r="EW206" s="313"/>
      <c r="EX206" s="313"/>
      <c r="EY206" s="315"/>
      <c r="EZ206" s="226" t="str">
        <f t="shared" ref="EZ206:EZ232" si="237">$B206</f>
        <v>IP Forest Management</v>
      </c>
      <c r="FA206" s="313"/>
      <c r="FB206" s="315"/>
      <c r="FC206" s="313"/>
      <c r="FD206" s="313"/>
      <c r="FE206" s="315"/>
      <c r="FF206" s="226" t="str">
        <f t="shared" ref="FF206:FF232" si="238">$B206</f>
        <v>IP Forest Management</v>
      </c>
      <c r="FG206" s="313"/>
      <c r="FH206" s="315"/>
      <c r="FI206" s="313"/>
      <c r="FJ206" s="313"/>
      <c r="FK206" s="315"/>
      <c r="FL206" s="226" t="str">
        <f t="shared" ref="FL206:FL232" si="239">$B206</f>
        <v>IP Forest Management</v>
      </c>
      <c r="FM206" s="313"/>
      <c r="FN206" s="315"/>
      <c r="FO206" s="313"/>
      <c r="FP206" s="313"/>
      <c r="FQ206" s="315"/>
      <c r="FR206" s="176">
        <f t="shared" si="210"/>
        <v>0</v>
      </c>
      <c r="FS206" s="32"/>
      <c r="FT206" s="34"/>
      <c r="FU206" s="34"/>
      <c r="FV206" s="38"/>
      <c r="FW206" s="37"/>
    </row>
    <row r="207" spans="1:179" ht="12.6" customHeight="1">
      <c r="A207" s="809" t="s">
        <v>559</v>
      </c>
      <c r="B207" s="222" t="s">
        <v>80</v>
      </c>
      <c r="C207" s="226" t="str">
        <f t="shared" ref="C207:C216" si="240">$B207</f>
        <v>Forest Protection</v>
      </c>
      <c r="D207" s="313">
        <f>'Discrete Solution'!D207</f>
        <v>0</v>
      </c>
      <c r="E207" s="315">
        <f>'Discrete Solution'!E207</f>
        <v>0</v>
      </c>
      <c r="F207" s="313">
        <f>'Discrete Solution'!F207</f>
        <v>1</v>
      </c>
      <c r="G207" s="313">
        <f>'Discrete Solution'!G207</f>
        <v>1</v>
      </c>
      <c r="H207" s="315">
        <f>'Discrete Solution'!H207</f>
        <v>16.053335000000004</v>
      </c>
      <c r="I207" s="226" t="str">
        <f t="shared" si="213"/>
        <v>Forest Protection</v>
      </c>
      <c r="J207" s="313">
        <f>'Discrete Solution'!J207</f>
        <v>0</v>
      </c>
      <c r="K207" s="315">
        <f>'Discrete Solution'!K207</f>
        <v>0</v>
      </c>
      <c r="L207" s="313">
        <f>'Discrete Solution'!L207</f>
        <v>1</v>
      </c>
      <c r="M207" s="313">
        <f>'Discrete Solution'!M207</f>
        <v>1</v>
      </c>
      <c r="N207" s="315">
        <f>'Discrete Solution'!N207</f>
        <v>4.3046300000000004</v>
      </c>
      <c r="O207" s="226" t="str">
        <f t="shared" si="214"/>
        <v>Forest Protection</v>
      </c>
      <c r="P207" s="313">
        <f>'Discrete Solution'!P207</f>
        <v>0</v>
      </c>
      <c r="Q207" s="315">
        <f>'Discrete Solution'!Q207</f>
        <v>0</v>
      </c>
      <c r="R207" s="313">
        <f>'Discrete Solution'!R207</f>
        <v>1</v>
      </c>
      <c r="S207" s="313">
        <f>'Discrete Solution'!S207</f>
        <v>1</v>
      </c>
      <c r="T207" s="315">
        <f>'Discrete Solution'!T207</f>
        <v>0.73234600000000005</v>
      </c>
      <c r="U207" s="226" t="str">
        <f t="shared" si="215"/>
        <v>Forest Protection</v>
      </c>
      <c r="V207" s="313"/>
      <c r="W207" s="315"/>
      <c r="X207" s="313"/>
      <c r="Y207" s="313"/>
      <c r="Z207" s="315"/>
      <c r="AA207" s="226" t="str">
        <f t="shared" si="216"/>
        <v>Forest Protection</v>
      </c>
      <c r="AB207" s="313"/>
      <c r="AC207" s="315"/>
      <c r="AD207" s="313"/>
      <c r="AE207" s="313"/>
      <c r="AF207" s="315"/>
      <c r="AG207" s="226" t="str">
        <f t="shared" si="217"/>
        <v>Forest Protection</v>
      </c>
      <c r="AH207" s="313"/>
      <c r="AI207" s="315"/>
      <c r="AJ207" s="313"/>
      <c r="AK207" s="313"/>
      <c r="AL207" s="315"/>
      <c r="AM207" s="226" t="str">
        <f t="shared" si="218"/>
        <v>Forest Protection</v>
      </c>
      <c r="AN207" s="313"/>
      <c r="AO207" s="315"/>
      <c r="AP207" s="313"/>
      <c r="AQ207" s="313"/>
      <c r="AR207" s="315"/>
      <c r="AS207" s="176">
        <f t="shared" si="211"/>
        <v>21.090311000000003</v>
      </c>
      <c r="AT207" s="226" t="str">
        <f t="shared" si="219"/>
        <v>Forest Protection</v>
      </c>
      <c r="AU207" s="313"/>
      <c r="AV207" s="315"/>
      <c r="AW207" s="313"/>
      <c r="AX207" s="313"/>
      <c r="AY207" s="315"/>
      <c r="AZ207" s="226" t="str">
        <f t="shared" si="220"/>
        <v>Forest Protection</v>
      </c>
      <c r="BA207" s="313"/>
      <c r="BB207" s="315"/>
      <c r="BC207" s="313"/>
      <c r="BD207" s="313"/>
      <c r="BE207" s="315"/>
      <c r="BF207" s="226" t="str">
        <f t="shared" si="221"/>
        <v>Forest Protection</v>
      </c>
      <c r="BG207" s="313"/>
      <c r="BH207" s="315"/>
      <c r="BI207" s="313"/>
      <c r="BJ207" s="313"/>
      <c r="BK207" s="315"/>
      <c r="BL207" s="226" t="str">
        <f t="shared" si="222"/>
        <v>Forest Protection</v>
      </c>
      <c r="BM207" s="313"/>
      <c r="BN207" s="315"/>
      <c r="BO207" s="313"/>
      <c r="BP207" s="313"/>
      <c r="BQ207" s="315"/>
      <c r="BR207" s="226" t="str">
        <f t="shared" si="223"/>
        <v>Forest Protection</v>
      </c>
      <c r="BS207" s="313"/>
      <c r="BT207" s="315"/>
      <c r="BU207" s="313"/>
      <c r="BV207" s="313"/>
      <c r="BW207" s="315"/>
      <c r="BX207" s="226" t="str">
        <f t="shared" si="224"/>
        <v>Forest Protection</v>
      </c>
      <c r="BY207" s="313"/>
      <c r="BZ207" s="315"/>
      <c r="CA207" s="313"/>
      <c r="CB207" s="313"/>
      <c r="CC207" s="315"/>
      <c r="CD207" s="226" t="str">
        <f t="shared" si="225"/>
        <v>Forest Protection</v>
      </c>
      <c r="CE207" s="313"/>
      <c r="CF207" s="315"/>
      <c r="CG207" s="313"/>
      <c r="CH207" s="313"/>
      <c r="CI207" s="315"/>
      <c r="CJ207" s="176">
        <f t="shared" si="208"/>
        <v>0</v>
      </c>
      <c r="CK207" s="226" t="str">
        <f t="shared" si="226"/>
        <v>Forest Protection</v>
      </c>
      <c r="CL207" s="313"/>
      <c r="CM207" s="315"/>
      <c r="CN207" s="313"/>
      <c r="CO207" s="313"/>
      <c r="CP207" s="315"/>
      <c r="CQ207" s="226" t="str">
        <f t="shared" si="227"/>
        <v>Forest Protection</v>
      </c>
      <c r="CR207" s="313"/>
      <c r="CS207" s="315"/>
      <c r="CT207" s="313"/>
      <c r="CU207" s="313"/>
      <c r="CV207" s="315"/>
      <c r="CW207" s="226" t="str">
        <f t="shared" si="228"/>
        <v>Forest Protection</v>
      </c>
      <c r="CX207" s="313"/>
      <c r="CY207" s="315"/>
      <c r="CZ207" s="313"/>
      <c r="DA207" s="313"/>
      <c r="DB207" s="315"/>
      <c r="DC207" s="226" t="str">
        <f t="shared" si="229"/>
        <v>Forest Protection</v>
      </c>
      <c r="DD207" s="313"/>
      <c r="DE207" s="315"/>
      <c r="DF207" s="313"/>
      <c r="DG207" s="313"/>
      <c r="DH207" s="315"/>
      <c r="DI207" s="226" t="str">
        <f t="shared" si="230"/>
        <v>Forest Protection</v>
      </c>
      <c r="DJ207" s="313"/>
      <c r="DK207" s="315"/>
      <c r="DL207" s="313"/>
      <c r="DM207" s="313"/>
      <c r="DN207" s="315"/>
      <c r="DO207" s="226" t="str">
        <f t="shared" si="231"/>
        <v>Forest Protection</v>
      </c>
      <c r="DP207" s="313"/>
      <c r="DQ207" s="315"/>
      <c r="DR207" s="313"/>
      <c r="DS207" s="313"/>
      <c r="DT207" s="315"/>
      <c r="DU207" s="226" t="str">
        <f t="shared" si="232"/>
        <v>Forest Protection</v>
      </c>
      <c r="DV207" s="313"/>
      <c r="DW207" s="315"/>
      <c r="DX207" s="313"/>
      <c r="DY207" s="313"/>
      <c r="DZ207" s="315"/>
      <c r="EA207" s="176">
        <f t="shared" si="209"/>
        <v>0</v>
      </c>
      <c r="EB207" s="226" t="str">
        <f t="shared" si="233"/>
        <v>Forest Protection</v>
      </c>
      <c r="EC207" s="313"/>
      <c r="ED207" s="315"/>
      <c r="EE207" s="313"/>
      <c r="EF207" s="313"/>
      <c r="EG207" s="315"/>
      <c r="EH207" s="226" t="str">
        <f t="shared" si="234"/>
        <v>Forest Protection</v>
      </c>
      <c r="EI207" s="313"/>
      <c r="EJ207" s="315"/>
      <c r="EK207" s="313"/>
      <c r="EL207" s="313"/>
      <c r="EM207" s="315"/>
      <c r="EN207" s="226" t="str">
        <f t="shared" si="235"/>
        <v>Forest Protection</v>
      </c>
      <c r="EO207" s="313"/>
      <c r="EP207" s="315"/>
      <c r="EQ207" s="313"/>
      <c r="ER207" s="313"/>
      <c r="ES207" s="315"/>
      <c r="ET207" s="226" t="str">
        <f t="shared" si="236"/>
        <v>Forest Protection</v>
      </c>
      <c r="EU207" s="313"/>
      <c r="EV207" s="315"/>
      <c r="EW207" s="313"/>
      <c r="EX207" s="313"/>
      <c r="EY207" s="315"/>
      <c r="EZ207" s="226" t="str">
        <f t="shared" si="237"/>
        <v>Forest Protection</v>
      </c>
      <c r="FA207" s="313"/>
      <c r="FB207" s="315"/>
      <c r="FC207" s="313"/>
      <c r="FD207" s="313"/>
      <c r="FE207" s="315"/>
      <c r="FF207" s="226" t="str">
        <f t="shared" si="238"/>
        <v>Forest Protection</v>
      </c>
      <c r="FG207" s="313"/>
      <c r="FH207" s="315"/>
      <c r="FI207" s="313"/>
      <c r="FJ207" s="313"/>
      <c r="FK207" s="315"/>
      <c r="FL207" s="226" t="str">
        <f t="shared" si="239"/>
        <v>Forest Protection</v>
      </c>
      <c r="FM207" s="313"/>
      <c r="FN207" s="315"/>
      <c r="FO207" s="313"/>
      <c r="FP207" s="313"/>
      <c r="FQ207" s="315"/>
      <c r="FR207" s="176">
        <f t="shared" si="210"/>
        <v>0</v>
      </c>
      <c r="FS207" s="32"/>
      <c r="FT207" s="34"/>
      <c r="FU207" s="34"/>
      <c r="FV207" s="35"/>
      <c r="FW207" s="36"/>
    </row>
    <row r="208" spans="1:179" ht="12.6" customHeight="1">
      <c r="A208" s="809"/>
      <c r="B208" s="195" t="s">
        <v>548</v>
      </c>
      <c r="C208" s="226" t="str">
        <f t="shared" si="240"/>
        <v>Sustainable Forest Management</v>
      </c>
      <c r="D208" s="313"/>
      <c r="E208" s="315"/>
      <c r="F208" s="313"/>
      <c r="G208" s="313"/>
      <c r="H208" s="315"/>
      <c r="I208" s="226" t="str">
        <f t="shared" si="213"/>
        <v>Sustainable Forest Management</v>
      </c>
      <c r="J208" s="313"/>
      <c r="K208" s="315"/>
      <c r="L208" s="313"/>
      <c r="M208" s="313"/>
      <c r="N208" s="315"/>
      <c r="O208" s="226" t="str">
        <f t="shared" si="214"/>
        <v>Sustainable Forest Management</v>
      </c>
      <c r="P208" s="313"/>
      <c r="Q208" s="315"/>
      <c r="R208" s="313"/>
      <c r="S208" s="313"/>
      <c r="T208" s="315"/>
      <c r="U208" s="226" t="str">
        <f t="shared" si="215"/>
        <v>Sustainable Forest Management</v>
      </c>
      <c r="V208" s="313"/>
      <c r="W208" s="315"/>
      <c r="X208" s="313"/>
      <c r="Y208" s="313"/>
      <c r="Z208" s="315"/>
      <c r="AA208" s="226" t="str">
        <f t="shared" si="216"/>
        <v>Sustainable Forest Management</v>
      </c>
      <c r="AB208" s="313"/>
      <c r="AC208" s="315"/>
      <c r="AD208" s="313"/>
      <c r="AE208" s="313"/>
      <c r="AF208" s="315"/>
      <c r="AG208" s="226" t="str">
        <f t="shared" si="217"/>
        <v>Sustainable Forest Management</v>
      </c>
      <c r="AH208" s="313"/>
      <c r="AI208" s="315"/>
      <c r="AJ208" s="313"/>
      <c r="AK208" s="313"/>
      <c r="AL208" s="315"/>
      <c r="AM208" s="226" t="str">
        <f t="shared" si="218"/>
        <v>Sustainable Forest Management</v>
      </c>
      <c r="AN208" s="313"/>
      <c r="AO208" s="315"/>
      <c r="AP208" s="313"/>
      <c r="AQ208" s="313"/>
      <c r="AR208" s="315"/>
      <c r="AS208" s="176">
        <f t="shared" si="211"/>
        <v>0</v>
      </c>
      <c r="AT208" s="226" t="str">
        <f t="shared" si="219"/>
        <v>Sustainable Forest Management</v>
      </c>
      <c r="AU208" s="313"/>
      <c r="AV208" s="315"/>
      <c r="AW208" s="313"/>
      <c r="AX208" s="313"/>
      <c r="AY208" s="315"/>
      <c r="AZ208" s="226" t="str">
        <f t="shared" si="220"/>
        <v>Sustainable Forest Management</v>
      </c>
      <c r="BA208" s="313"/>
      <c r="BB208" s="315"/>
      <c r="BC208" s="313"/>
      <c r="BD208" s="313"/>
      <c r="BE208" s="315"/>
      <c r="BF208" s="226" t="str">
        <f t="shared" si="221"/>
        <v>Sustainable Forest Management</v>
      </c>
      <c r="BG208" s="313"/>
      <c r="BH208" s="315"/>
      <c r="BI208" s="313"/>
      <c r="BJ208" s="313"/>
      <c r="BK208" s="315"/>
      <c r="BL208" s="226" t="str">
        <f t="shared" si="222"/>
        <v>Sustainable Forest Management</v>
      </c>
      <c r="BM208" s="313"/>
      <c r="BN208" s="315"/>
      <c r="BO208" s="313"/>
      <c r="BP208" s="313"/>
      <c r="BQ208" s="315"/>
      <c r="BR208" s="226" t="str">
        <f t="shared" si="223"/>
        <v>Sustainable Forest Management</v>
      </c>
      <c r="BS208" s="313"/>
      <c r="BT208" s="315"/>
      <c r="BU208" s="313"/>
      <c r="BV208" s="313"/>
      <c r="BW208" s="315"/>
      <c r="BX208" s="226" t="str">
        <f t="shared" si="224"/>
        <v>Sustainable Forest Management</v>
      </c>
      <c r="BY208" s="313"/>
      <c r="BZ208" s="315"/>
      <c r="CA208" s="313"/>
      <c r="CB208" s="313"/>
      <c r="CC208" s="315"/>
      <c r="CD208" s="226" t="str">
        <f t="shared" si="225"/>
        <v>Sustainable Forest Management</v>
      </c>
      <c r="CE208" s="313"/>
      <c r="CF208" s="315"/>
      <c r="CG208" s="313"/>
      <c r="CH208" s="313"/>
      <c r="CI208" s="315"/>
      <c r="CJ208" s="176">
        <f t="shared" si="208"/>
        <v>0</v>
      </c>
      <c r="CK208" s="226" t="str">
        <f t="shared" si="226"/>
        <v>Sustainable Forest Management</v>
      </c>
      <c r="CL208" s="313"/>
      <c r="CM208" s="315"/>
      <c r="CN208" s="313"/>
      <c r="CO208" s="313"/>
      <c r="CP208" s="315"/>
      <c r="CQ208" s="226" t="str">
        <f t="shared" si="227"/>
        <v>Sustainable Forest Management</v>
      </c>
      <c r="CR208" s="313"/>
      <c r="CS208" s="315"/>
      <c r="CT208" s="313"/>
      <c r="CU208" s="313"/>
      <c r="CV208" s="315"/>
      <c r="CW208" s="226" t="str">
        <f t="shared" si="228"/>
        <v>Sustainable Forest Management</v>
      </c>
      <c r="CX208" s="313"/>
      <c r="CY208" s="315"/>
      <c r="CZ208" s="313"/>
      <c r="DA208" s="313"/>
      <c r="DB208" s="315"/>
      <c r="DC208" s="226" t="str">
        <f t="shared" si="229"/>
        <v>Sustainable Forest Management</v>
      </c>
      <c r="DD208" s="313"/>
      <c r="DE208" s="315"/>
      <c r="DF208" s="313"/>
      <c r="DG208" s="313"/>
      <c r="DH208" s="315"/>
      <c r="DI208" s="226" t="str">
        <f t="shared" si="230"/>
        <v>Sustainable Forest Management</v>
      </c>
      <c r="DJ208" s="313"/>
      <c r="DK208" s="315"/>
      <c r="DL208" s="313"/>
      <c r="DM208" s="313"/>
      <c r="DN208" s="315"/>
      <c r="DO208" s="226" t="str">
        <f t="shared" si="231"/>
        <v>Sustainable Forest Management</v>
      </c>
      <c r="DP208" s="313"/>
      <c r="DQ208" s="315"/>
      <c r="DR208" s="313"/>
      <c r="DS208" s="313"/>
      <c r="DT208" s="315"/>
      <c r="DU208" s="226" t="str">
        <f t="shared" si="232"/>
        <v>Sustainable Forest Management</v>
      </c>
      <c r="DV208" s="313"/>
      <c r="DW208" s="315"/>
      <c r="DX208" s="313"/>
      <c r="DY208" s="313"/>
      <c r="DZ208" s="315"/>
      <c r="EA208" s="176">
        <f t="shared" si="209"/>
        <v>0</v>
      </c>
      <c r="EB208" s="226" t="str">
        <f t="shared" si="233"/>
        <v>Sustainable Forest Management</v>
      </c>
      <c r="EC208" s="313"/>
      <c r="ED208" s="315"/>
      <c r="EE208" s="313"/>
      <c r="EF208" s="313"/>
      <c r="EG208" s="315"/>
      <c r="EH208" s="226" t="str">
        <f t="shared" si="234"/>
        <v>Sustainable Forest Management</v>
      </c>
      <c r="EI208" s="313"/>
      <c r="EJ208" s="315"/>
      <c r="EK208" s="313"/>
      <c r="EL208" s="313"/>
      <c r="EM208" s="315"/>
      <c r="EN208" s="226" t="str">
        <f t="shared" si="235"/>
        <v>Sustainable Forest Management</v>
      </c>
      <c r="EO208" s="313"/>
      <c r="EP208" s="315"/>
      <c r="EQ208" s="313"/>
      <c r="ER208" s="313"/>
      <c r="ES208" s="315"/>
      <c r="ET208" s="226" t="str">
        <f t="shared" si="236"/>
        <v>Sustainable Forest Management</v>
      </c>
      <c r="EU208" s="313"/>
      <c r="EV208" s="315"/>
      <c r="EW208" s="313"/>
      <c r="EX208" s="313"/>
      <c r="EY208" s="315"/>
      <c r="EZ208" s="226" t="str">
        <f t="shared" si="237"/>
        <v>Sustainable Forest Management</v>
      </c>
      <c r="FA208" s="313"/>
      <c r="FB208" s="315"/>
      <c r="FC208" s="313"/>
      <c r="FD208" s="313"/>
      <c r="FE208" s="315"/>
      <c r="FF208" s="226" t="str">
        <f t="shared" si="238"/>
        <v>Sustainable Forest Management</v>
      </c>
      <c r="FG208" s="313"/>
      <c r="FH208" s="315"/>
      <c r="FI208" s="313"/>
      <c r="FJ208" s="313"/>
      <c r="FK208" s="315"/>
      <c r="FL208" s="226" t="str">
        <f t="shared" si="239"/>
        <v>Sustainable Forest Management</v>
      </c>
      <c r="FM208" s="313"/>
      <c r="FN208" s="315"/>
      <c r="FO208" s="313"/>
      <c r="FP208" s="313"/>
      <c r="FQ208" s="315"/>
      <c r="FR208" s="176">
        <f t="shared" si="210"/>
        <v>0</v>
      </c>
      <c r="FS208" s="34"/>
      <c r="FT208" s="34"/>
      <c r="FU208" s="34"/>
      <c r="FV208" s="33"/>
      <c r="FW208" s="37"/>
    </row>
    <row r="209" spans="1:179" ht="12.6" customHeight="1">
      <c r="A209" s="809"/>
      <c r="B209" s="195" t="s">
        <v>544</v>
      </c>
      <c r="C209" s="226" t="str">
        <f t="shared" si="240"/>
        <v>Peatland Restoration</v>
      </c>
      <c r="D209" s="313"/>
      <c r="E209" s="315"/>
      <c r="F209" s="313"/>
      <c r="G209" s="313"/>
      <c r="H209" s="315"/>
      <c r="I209" s="226" t="str">
        <f t="shared" si="213"/>
        <v>Peatland Restoration</v>
      </c>
      <c r="J209" s="313"/>
      <c r="K209" s="315"/>
      <c r="L209" s="313"/>
      <c r="M209" s="313"/>
      <c r="N209" s="315"/>
      <c r="O209" s="226" t="str">
        <f t="shared" si="214"/>
        <v>Peatland Restoration</v>
      </c>
      <c r="P209" s="313"/>
      <c r="Q209" s="315"/>
      <c r="R209" s="313"/>
      <c r="S209" s="313"/>
      <c r="T209" s="315"/>
      <c r="U209" s="226" t="str">
        <f t="shared" si="215"/>
        <v>Peatland Restoration</v>
      </c>
      <c r="V209" s="313"/>
      <c r="W209" s="315"/>
      <c r="X209" s="313"/>
      <c r="Y209" s="313"/>
      <c r="Z209" s="315"/>
      <c r="AA209" s="226" t="str">
        <f t="shared" si="216"/>
        <v>Peatland Restoration</v>
      </c>
      <c r="AB209" s="313"/>
      <c r="AC209" s="315"/>
      <c r="AD209" s="313"/>
      <c r="AE209" s="313"/>
      <c r="AF209" s="315"/>
      <c r="AG209" s="226" t="str">
        <f t="shared" si="217"/>
        <v>Peatland Restoration</v>
      </c>
      <c r="AH209" s="313"/>
      <c r="AI209" s="315"/>
      <c r="AJ209" s="313"/>
      <c r="AK209" s="313"/>
      <c r="AL209" s="315"/>
      <c r="AM209" s="226" t="str">
        <f t="shared" si="218"/>
        <v>Peatland Restoration</v>
      </c>
      <c r="AN209" s="313"/>
      <c r="AO209" s="315"/>
      <c r="AP209" s="313"/>
      <c r="AQ209" s="313"/>
      <c r="AR209" s="315"/>
      <c r="AS209" s="176">
        <f t="shared" si="211"/>
        <v>0</v>
      </c>
      <c r="AT209" s="226" t="str">
        <f t="shared" si="219"/>
        <v>Peatland Restoration</v>
      </c>
      <c r="AU209" s="313"/>
      <c r="AV209" s="315"/>
      <c r="AW209" s="313"/>
      <c r="AX209" s="313"/>
      <c r="AY209" s="315"/>
      <c r="AZ209" s="226" t="str">
        <f t="shared" si="220"/>
        <v>Peatland Restoration</v>
      </c>
      <c r="BA209" s="313"/>
      <c r="BB209" s="315"/>
      <c r="BC209" s="313"/>
      <c r="BD209" s="313"/>
      <c r="BE209" s="315"/>
      <c r="BF209" s="226" t="str">
        <f t="shared" si="221"/>
        <v>Peatland Restoration</v>
      </c>
      <c r="BG209" s="313"/>
      <c r="BH209" s="315"/>
      <c r="BI209" s="313"/>
      <c r="BJ209" s="313"/>
      <c r="BK209" s="315"/>
      <c r="BL209" s="226" t="str">
        <f t="shared" si="222"/>
        <v>Peatland Restoration</v>
      </c>
      <c r="BM209" s="313"/>
      <c r="BN209" s="315"/>
      <c r="BO209" s="313"/>
      <c r="BP209" s="313"/>
      <c r="BQ209" s="315"/>
      <c r="BR209" s="226" t="str">
        <f t="shared" si="223"/>
        <v>Peatland Restoration</v>
      </c>
      <c r="BS209" s="313"/>
      <c r="BT209" s="315"/>
      <c r="BU209" s="313"/>
      <c r="BV209" s="313"/>
      <c r="BW209" s="315"/>
      <c r="BX209" s="226" t="str">
        <f t="shared" si="224"/>
        <v>Peatland Restoration</v>
      </c>
      <c r="BY209" s="313"/>
      <c r="BZ209" s="315"/>
      <c r="CA209" s="313"/>
      <c r="CB209" s="313"/>
      <c r="CC209" s="315"/>
      <c r="CD209" s="226" t="str">
        <f t="shared" si="225"/>
        <v>Peatland Restoration</v>
      </c>
      <c r="CE209" s="313"/>
      <c r="CF209" s="315"/>
      <c r="CG209" s="313"/>
      <c r="CH209" s="313"/>
      <c r="CI209" s="315"/>
      <c r="CJ209" s="176">
        <f t="shared" si="208"/>
        <v>0</v>
      </c>
      <c r="CK209" s="226" t="str">
        <f t="shared" si="226"/>
        <v>Peatland Restoration</v>
      </c>
      <c r="CL209" s="313"/>
      <c r="CM209" s="315"/>
      <c r="CN209" s="313"/>
      <c r="CO209" s="313"/>
      <c r="CP209" s="315"/>
      <c r="CQ209" s="226" t="str">
        <f t="shared" si="227"/>
        <v>Peatland Restoration</v>
      </c>
      <c r="CR209" s="313"/>
      <c r="CS209" s="315"/>
      <c r="CT209" s="313"/>
      <c r="CU209" s="313"/>
      <c r="CV209" s="315"/>
      <c r="CW209" s="226" t="str">
        <f t="shared" si="228"/>
        <v>Peatland Restoration</v>
      </c>
      <c r="CX209" s="313"/>
      <c r="CY209" s="315"/>
      <c r="CZ209" s="313"/>
      <c r="DA209" s="313"/>
      <c r="DB209" s="315"/>
      <c r="DC209" s="226" t="str">
        <f t="shared" si="229"/>
        <v>Peatland Restoration</v>
      </c>
      <c r="DD209" s="313"/>
      <c r="DE209" s="315"/>
      <c r="DF209" s="313"/>
      <c r="DG209" s="313"/>
      <c r="DH209" s="315"/>
      <c r="DI209" s="226" t="str">
        <f t="shared" si="230"/>
        <v>Peatland Restoration</v>
      </c>
      <c r="DJ209" s="313"/>
      <c r="DK209" s="315"/>
      <c r="DL209" s="313"/>
      <c r="DM209" s="313"/>
      <c r="DN209" s="315"/>
      <c r="DO209" s="226" t="str">
        <f t="shared" si="231"/>
        <v>Peatland Restoration</v>
      </c>
      <c r="DP209" s="313"/>
      <c r="DQ209" s="315"/>
      <c r="DR209" s="313"/>
      <c r="DS209" s="313"/>
      <c r="DT209" s="315"/>
      <c r="DU209" s="226" t="str">
        <f t="shared" si="232"/>
        <v>Peatland Restoration</v>
      </c>
      <c r="DV209" s="313"/>
      <c r="DW209" s="315"/>
      <c r="DX209" s="313"/>
      <c r="DY209" s="313"/>
      <c r="DZ209" s="315"/>
      <c r="EA209" s="176">
        <f t="shared" si="209"/>
        <v>0</v>
      </c>
      <c r="EB209" s="226" t="str">
        <f t="shared" si="233"/>
        <v>Peatland Restoration</v>
      </c>
      <c r="EC209" s="313"/>
      <c r="ED209" s="315"/>
      <c r="EE209" s="313"/>
      <c r="EF209" s="313"/>
      <c r="EG209" s="315"/>
      <c r="EH209" s="226" t="str">
        <f t="shared" si="234"/>
        <v>Peatland Restoration</v>
      </c>
      <c r="EI209" s="313"/>
      <c r="EJ209" s="315"/>
      <c r="EK209" s="313"/>
      <c r="EL209" s="313"/>
      <c r="EM209" s="315"/>
      <c r="EN209" s="226" t="str">
        <f t="shared" si="235"/>
        <v>Peatland Restoration</v>
      </c>
      <c r="EO209" s="313"/>
      <c r="EP209" s="315"/>
      <c r="EQ209" s="313"/>
      <c r="ER209" s="313"/>
      <c r="ES209" s="315"/>
      <c r="ET209" s="226" t="str">
        <f t="shared" si="236"/>
        <v>Peatland Restoration</v>
      </c>
      <c r="EU209" s="313"/>
      <c r="EV209" s="315"/>
      <c r="EW209" s="313"/>
      <c r="EX209" s="313"/>
      <c r="EY209" s="315"/>
      <c r="EZ209" s="226" t="str">
        <f t="shared" si="237"/>
        <v>Peatland Restoration</v>
      </c>
      <c r="FA209" s="313"/>
      <c r="FB209" s="315"/>
      <c r="FC209" s="313"/>
      <c r="FD209" s="313"/>
      <c r="FE209" s="315"/>
      <c r="FF209" s="226" t="str">
        <f t="shared" si="238"/>
        <v>Peatland Restoration</v>
      </c>
      <c r="FG209" s="313"/>
      <c r="FH209" s="315"/>
      <c r="FI209" s="313"/>
      <c r="FJ209" s="313"/>
      <c r="FK209" s="315"/>
      <c r="FL209" s="226" t="str">
        <f t="shared" si="239"/>
        <v>Peatland Restoration</v>
      </c>
      <c r="FM209" s="313"/>
      <c r="FN209" s="315"/>
      <c r="FO209" s="313"/>
      <c r="FP209" s="313"/>
      <c r="FQ209" s="315"/>
      <c r="FR209" s="176">
        <f t="shared" si="210"/>
        <v>0</v>
      </c>
      <c r="FS209" s="34"/>
      <c r="FT209" s="34"/>
      <c r="FU209" s="34"/>
      <c r="FV209" s="33"/>
      <c r="FW209" s="37"/>
    </row>
    <row r="210" spans="1:179" ht="12.6" customHeight="1">
      <c r="A210" s="324"/>
      <c r="B210" s="195" t="s">
        <v>551</v>
      </c>
      <c r="C210" s="226" t="str">
        <f t="shared" si="240"/>
        <v>Mangrove Restoration</v>
      </c>
      <c r="D210" s="313"/>
      <c r="E210" s="315"/>
      <c r="F210" s="313"/>
      <c r="G210" s="313"/>
      <c r="H210" s="315"/>
      <c r="I210" s="226" t="str">
        <f t="shared" si="213"/>
        <v>Mangrove Restoration</v>
      </c>
      <c r="J210" s="313"/>
      <c r="K210" s="315"/>
      <c r="L210" s="313"/>
      <c r="M210" s="313"/>
      <c r="N210" s="315"/>
      <c r="O210" s="226" t="str">
        <f t="shared" si="214"/>
        <v>Mangrove Restoration</v>
      </c>
      <c r="P210" s="313"/>
      <c r="Q210" s="315"/>
      <c r="R210" s="313"/>
      <c r="S210" s="313"/>
      <c r="T210" s="315"/>
      <c r="U210" s="226" t="str">
        <f t="shared" si="215"/>
        <v>Mangrove Restoration</v>
      </c>
      <c r="V210" s="313"/>
      <c r="W210" s="315"/>
      <c r="X210" s="313"/>
      <c r="Y210" s="313"/>
      <c r="Z210" s="315"/>
      <c r="AA210" s="226" t="str">
        <f t="shared" si="216"/>
        <v>Mangrove Restoration</v>
      </c>
      <c r="AB210" s="313"/>
      <c r="AC210" s="315"/>
      <c r="AD210" s="313"/>
      <c r="AE210" s="313"/>
      <c r="AF210" s="315"/>
      <c r="AG210" s="226" t="str">
        <f t="shared" si="217"/>
        <v>Mangrove Restoration</v>
      </c>
      <c r="AH210" s="313"/>
      <c r="AI210" s="315"/>
      <c r="AJ210" s="313"/>
      <c r="AK210" s="313"/>
      <c r="AL210" s="315"/>
      <c r="AM210" s="226" t="str">
        <f t="shared" si="218"/>
        <v>Mangrove Restoration</v>
      </c>
      <c r="AN210" s="313"/>
      <c r="AO210" s="315"/>
      <c r="AP210" s="313"/>
      <c r="AQ210" s="313"/>
      <c r="AR210" s="315"/>
      <c r="AS210" s="176">
        <f t="shared" si="211"/>
        <v>0</v>
      </c>
      <c r="AT210" s="226" t="str">
        <f t="shared" si="219"/>
        <v>Mangrove Restoration</v>
      </c>
      <c r="AU210" s="313"/>
      <c r="AV210" s="315"/>
      <c r="AW210" s="313"/>
      <c r="AX210" s="313"/>
      <c r="AY210" s="315"/>
      <c r="AZ210" s="226" t="str">
        <f t="shared" si="220"/>
        <v>Mangrove Restoration</v>
      </c>
      <c r="BA210" s="313"/>
      <c r="BB210" s="315"/>
      <c r="BC210" s="313"/>
      <c r="BD210" s="313"/>
      <c r="BE210" s="315"/>
      <c r="BF210" s="226" t="str">
        <f t="shared" si="221"/>
        <v>Mangrove Restoration</v>
      </c>
      <c r="BG210" s="313"/>
      <c r="BH210" s="315"/>
      <c r="BI210" s="313"/>
      <c r="BJ210" s="313"/>
      <c r="BK210" s="315"/>
      <c r="BL210" s="226" t="str">
        <f t="shared" si="222"/>
        <v>Mangrove Restoration</v>
      </c>
      <c r="BM210" s="313"/>
      <c r="BN210" s="315"/>
      <c r="BO210" s="313"/>
      <c r="BP210" s="313"/>
      <c r="BQ210" s="315"/>
      <c r="BR210" s="226" t="str">
        <f t="shared" si="223"/>
        <v>Mangrove Restoration</v>
      </c>
      <c r="BS210" s="313"/>
      <c r="BT210" s="315"/>
      <c r="BU210" s="313"/>
      <c r="BV210" s="313"/>
      <c r="BW210" s="315"/>
      <c r="BX210" s="226" t="str">
        <f t="shared" si="224"/>
        <v>Mangrove Restoration</v>
      </c>
      <c r="BY210" s="313"/>
      <c r="BZ210" s="315"/>
      <c r="CA210" s="313"/>
      <c r="CB210" s="313"/>
      <c r="CC210" s="315"/>
      <c r="CD210" s="226" t="str">
        <f t="shared" si="225"/>
        <v>Mangrove Restoration</v>
      </c>
      <c r="CE210" s="313"/>
      <c r="CF210" s="315"/>
      <c r="CG210" s="313"/>
      <c r="CH210" s="313"/>
      <c r="CI210" s="315"/>
      <c r="CJ210" s="176">
        <f t="shared" si="208"/>
        <v>0</v>
      </c>
      <c r="CK210" s="226" t="str">
        <f t="shared" si="226"/>
        <v>Mangrove Restoration</v>
      </c>
      <c r="CL210" s="313"/>
      <c r="CM210" s="315"/>
      <c r="CN210" s="313"/>
      <c r="CO210" s="313"/>
      <c r="CP210" s="315"/>
      <c r="CQ210" s="226" t="str">
        <f t="shared" si="227"/>
        <v>Mangrove Restoration</v>
      </c>
      <c r="CR210" s="313"/>
      <c r="CS210" s="315"/>
      <c r="CT210" s="313"/>
      <c r="CU210" s="313"/>
      <c r="CV210" s="315"/>
      <c r="CW210" s="226" t="str">
        <f t="shared" si="228"/>
        <v>Mangrove Restoration</v>
      </c>
      <c r="CX210" s="313"/>
      <c r="CY210" s="315"/>
      <c r="CZ210" s="313"/>
      <c r="DA210" s="313"/>
      <c r="DB210" s="315"/>
      <c r="DC210" s="226" t="str">
        <f t="shared" si="229"/>
        <v>Mangrove Restoration</v>
      </c>
      <c r="DD210" s="313"/>
      <c r="DE210" s="315"/>
      <c r="DF210" s="313"/>
      <c r="DG210" s="313"/>
      <c r="DH210" s="315"/>
      <c r="DI210" s="226" t="str">
        <f t="shared" si="230"/>
        <v>Mangrove Restoration</v>
      </c>
      <c r="DJ210" s="313"/>
      <c r="DK210" s="315"/>
      <c r="DL210" s="313"/>
      <c r="DM210" s="313"/>
      <c r="DN210" s="315"/>
      <c r="DO210" s="226" t="str">
        <f t="shared" si="231"/>
        <v>Mangrove Restoration</v>
      </c>
      <c r="DP210" s="313"/>
      <c r="DQ210" s="315"/>
      <c r="DR210" s="313"/>
      <c r="DS210" s="313"/>
      <c r="DT210" s="315"/>
      <c r="DU210" s="226" t="str">
        <f t="shared" si="232"/>
        <v>Mangrove Restoration</v>
      </c>
      <c r="DV210" s="313"/>
      <c r="DW210" s="315"/>
      <c r="DX210" s="313"/>
      <c r="DY210" s="313"/>
      <c r="DZ210" s="315"/>
      <c r="EA210" s="176">
        <f t="shared" si="209"/>
        <v>0</v>
      </c>
      <c r="EB210" s="226" t="str">
        <f t="shared" si="233"/>
        <v>Mangrove Restoration</v>
      </c>
      <c r="EC210" s="313"/>
      <c r="ED210" s="315"/>
      <c r="EE210" s="313"/>
      <c r="EF210" s="313"/>
      <c r="EG210" s="315"/>
      <c r="EH210" s="226" t="str">
        <f t="shared" si="234"/>
        <v>Mangrove Restoration</v>
      </c>
      <c r="EI210" s="313"/>
      <c r="EJ210" s="315"/>
      <c r="EK210" s="313"/>
      <c r="EL210" s="313"/>
      <c r="EM210" s="315"/>
      <c r="EN210" s="226" t="str">
        <f t="shared" si="235"/>
        <v>Mangrove Restoration</v>
      </c>
      <c r="EO210" s="313"/>
      <c r="EP210" s="315"/>
      <c r="EQ210" s="313"/>
      <c r="ER210" s="313"/>
      <c r="ES210" s="315"/>
      <c r="ET210" s="226" t="str">
        <f t="shared" si="236"/>
        <v>Mangrove Restoration</v>
      </c>
      <c r="EU210" s="313"/>
      <c r="EV210" s="315"/>
      <c r="EW210" s="313"/>
      <c r="EX210" s="313"/>
      <c r="EY210" s="315"/>
      <c r="EZ210" s="226" t="str">
        <f t="shared" si="237"/>
        <v>Mangrove Restoration</v>
      </c>
      <c r="FA210" s="313"/>
      <c r="FB210" s="315"/>
      <c r="FC210" s="313"/>
      <c r="FD210" s="313"/>
      <c r="FE210" s="315"/>
      <c r="FF210" s="226" t="str">
        <f t="shared" si="238"/>
        <v>Mangrove Restoration</v>
      </c>
      <c r="FG210" s="313"/>
      <c r="FH210" s="315"/>
      <c r="FI210" s="313"/>
      <c r="FJ210" s="313"/>
      <c r="FK210" s="315"/>
      <c r="FL210" s="226" t="str">
        <f t="shared" si="239"/>
        <v>Mangrove Restoration</v>
      </c>
      <c r="FM210" s="313"/>
      <c r="FN210" s="315"/>
      <c r="FO210" s="313"/>
      <c r="FP210" s="313"/>
      <c r="FQ210" s="315"/>
      <c r="FR210" s="176">
        <f t="shared" si="210"/>
        <v>0</v>
      </c>
      <c r="FS210" s="34"/>
      <c r="FT210" s="34"/>
      <c r="FU210" s="34"/>
      <c r="FV210" s="33"/>
      <c r="FW210" s="37"/>
    </row>
    <row r="211" spans="1:179" ht="12.6" customHeight="1">
      <c r="A211" s="324"/>
      <c r="B211" s="195" t="s">
        <v>91</v>
      </c>
      <c r="C211" s="226" t="str">
        <f t="shared" si="240"/>
        <v>Tropical Forest Restoration</v>
      </c>
      <c r="D211" s="313"/>
      <c r="E211" s="315"/>
      <c r="F211" s="313"/>
      <c r="G211" s="313"/>
      <c r="H211" s="315"/>
      <c r="I211" s="226" t="str">
        <f t="shared" si="213"/>
        <v>Tropical Forest Restoration</v>
      </c>
      <c r="J211" s="313"/>
      <c r="K211" s="315"/>
      <c r="L211" s="313"/>
      <c r="M211" s="313"/>
      <c r="N211" s="315"/>
      <c r="O211" s="226" t="str">
        <f t="shared" si="214"/>
        <v>Tropical Forest Restoration</v>
      </c>
      <c r="P211" s="313"/>
      <c r="Q211" s="315"/>
      <c r="R211" s="313"/>
      <c r="S211" s="313"/>
      <c r="T211" s="315"/>
      <c r="U211" s="226" t="str">
        <f t="shared" si="215"/>
        <v>Tropical Forest Restoration</v>
      </c>
      <c r="V211" s="313"/>
      <c r="W211" s="315"/>
      <c r="X211" s="313"/>
      <c r="Y211" s="313"/>
      <c r="Z211" s="315"/>
      <c r="AA211" s="226" t="str">
        <f t="shared" si="216"/>
        <v>Tropical Forest Restoration</v>
      </c>
      <c r="AB211" s="313"/>
      <c r="AC211" s="315"/>
      <c r="AD211" s="313"/>
      <c r="AE211" s="313"/>
      <c r="AF211" s="315"/>
      <c r="AG211" s="226" t="str">
        <f t="shared" si="217"/>
        <v>Tropical Forest Restoration</v>
      </c>
      <c r="AH211" s="313"/>
      <c r="AI211" s="315"/>
      <c r="AJ211" s="313"/>
      <c r="AK211" s="313"/>
      <c r="AL211" s="315"/>
      <c r="AM211" s="226" t="str">
        <f t="shared" si="218"/>
        <v>Tropical Forest Restoration</v>
      </c>
      <c r="AN211" s="313"/>
      <c r="AO211" s="315"/>
      <c r="AP211" s="313"/>
      <c r="AQ211" s="313"/>
      <c r="AR211" s="315"/>
      <c r="AS211" s="176">
        <f t="shared" si="211"/>
        <v>0</v>
      </c>
      <c r="AT211" s="226" t="str">
        <f t="shared" si="219"/>
        <v>Tropical Forest Restoration</v>
      </c>
      <c r="AU211" s="313"/>
      <c r="AV211" s="315"/>
      <c r="AW211" s="313"/>
      <c r="AX211" s="313"/>
      <c r="AY211" s="315"/>
      <c r="AZ211" s="226" t="str">
        <f t="shared" si="220"/>
        <v>Tropical Forest Restoration</v>
      </c>
      <c r="BA211" s="313"/>
      <c r="BB211" s="315"/>
      <c r="BC211" s="313"/>
      <c r="BD211" s="313"/>
      <c r="BE211" s="315"/>
      <c r="BF211" s="226" t="str">
        <f t="shared" si="221"/>
        <v>Tropical Forest Restoration</v>
      </c>
      <c r="BG211" s="313"/>
      <c r="BH211" s="315"/>
      <c r="BI211" s="313"/>
      <c r="BJ211" s="313"/>
      <c r="BK211" s="315"/>
      <c r="BL211" s="226" t="str">
        <f t="shared" si="222"/>
        <v>Tropical Forest Restoration</v>
      </c>
      <c r="BM211" s="313"/>
      <c r="BN211" s="315"/>
      <c r="BO211" s="313"/>
      <c r="BP211" s="313"/>
      <c r="BQ211" s="315"/>
      <c r="BR211" s="226" t="str">
        <f t="shared" si="223"/>
        <v>Tropical Forest Restoration</v>
      </c>
      <c r="BS211" s="313"/>
      <c r="BT211" s="315"/>
      <c r="BU211" s="313"/>
      <c r="BV211" s="313"/>
      <c r="BW211" s="315"/>
      <c r="BX211" s="226" t="str">
        <f t="shared" si="224"/>
        <v>Tropical Forest Restoration</v>
      </c>
      <c r="BY211" s="313"/>
      <c r="BZ211" s="315"/>
      <c r="CA211" s="313"/>
      <c r="CB211" s="313"/>
      <c r="CC211" s="315"/>
      <c r="CD211" s="226" t="str">
        <f t="shared" si="225"/>
        <v>Tropical Forest Restoration</v>
      </c>
      <c r="CE211" s="313"/>
      <c r="CF211" s="315"/>
      <c r="CG211" s="313"/>
      <c r="CH211" s="313"/>
      <c r="CI211" s="315"/>
      <c r="CJ211" s="176">
        <f t="shared" si="208"/>
        <v>0</v>
      </c>
      <c r="CK211" s="226" t="str">
        <f t="shared" si="226"/>
        <v>Tropical Forest Restoration</v>
      </c>
      <c r="CL211" s="313"/>
      <c r="CM211" s="315"/>
      <c r="CN211" s="313"/>
      <c r="CO211" s="313"/>
      <c r="CP211" s="315"/>
      <c r="CQ211" s="226" t="str">
        <f t="shared" si="227"/>
        <v>Tropical Forest Restoration</v>
      </c>
      <c r="CR211" s="313"/>
      <c r="CS211" s="315"/>
      <c r="CT211" s="313"/>
      <c r="CU211" s="313"/>
      <c r="CV211" s="315"/>
      <c r="CW211" s="226" t="str">
        <f t="shared" si="228"/>
        <v>Tropical Forest Restoration</v>
      </c>
      <c r="CX211" s="313"/>
      <c r="CY211" s="315"/>
      <c r="CZ211" s="313"/>
      <c r="DA211" s="313"/>
      <c r="DB211" s="315"/>
      <c r="DC211" s="226" t="str">
        <f t="shared" si="229"/>
        <v>Tropical Forest Restoration</v>
      </c>
      <c r="DD211" s="313"/>
      <c r="DE211" s="315"/>
      <c r="DF211" s="313"/>
      <c r="DG211" s="313"/>
      <c r="DH211" s="315"/>
      <c r="DI211" s="226" t="str">
        <f t="shared" si="230"/>
        <v>Tropical Forest Restoration</v>
      </c>
      <c r="DJ211" s="313"/>
      <c r="DK211" s="315"/>
      <c r="DL211" s="313"/>
      <c r="DM211" s="313"/>
      <c r="DN211" s="315"/>
      <c r="DO211" s="226" t="str">
        <f t="shared" si="231"/>
        <v>Tropical Forest Restoration</v>
      </c>
      <c r="DP211" s="313"/>
      <c r="DQ211" s="315"/>
      <c r="DR211" s="313"/>
      <c r="DS211" s="313"/>
      <c r="DT211" s="315"/>
      <c r="DU211" s="226" t="str">
        <f t="shared" si="232"/>
        <v>Tropical Forest Restoration</v>
      </c>
      <c r="DV211" s="313"/>
      <c r="DW211" s="315"/>
      <c r="DX211" s="313"/>
      <c r="DY211" s="313"/>
      <c r="DZ211" s="315"/>
      <c r="EA211" s="176">
        <f t="shared" si="209"/>
        <v>0</v>
      </c>
      <c r="EB211" s="226" t="str">
        <f t="shared" si="233"/>
        <v>Tropical Forest Restoration</v>
      </c>
      <c r="EC211" s="313"/>
      <c r="ED211" s="315"/>
      <c r="EE211" s="313"/>
      <c r="EF211" s="313"/>
      <c r="EG211" s="315"/>
      <c r="EH211" s="226" t="str">
        <f t="shared" si="234"/>
        <v>Tropical Forest Restoration</v>
      </c>
      <c r="EI211" s="313"/>
      <c r="EJ211" s="315"/>
      <c r="EK211" s="313"/>
      <c r="EL211" s="313"/>
      <c r="EM211" s="315"/>
      <c r="EN211" s="226" t="str">
        <f t="shared" si="235"/>
        <v>Tropical Forest Restoration</v>
      </c>
      <c r="EO211" s="313"/>
      <c r="EP211" s="315"/>
      <c r="EQ211" s="313"/>
      <c r="ER211" s="313"/>
      <c r="ES211" s="315"/>
      <c r="ET211" s="226" t="str">
        <f t="shared" si="236"/>
        <v>Tropical Forest Restoration</v>
      </c>
      <c r="EU211" s="313"/>
      <c r="EV211" s="315"/>
      <c r="EW211" s="313"/>
      <c r="EX211" s="313"/>
      <c r="EY211" s="315"/>
      <c r="EZ211" s="226" t="str">
        <f t="shared" si="237"/>
        <v>Tropical Forest Restoration</v>
      </c>
      <c r="FA211" s="313"/>
      <c r="FB211" s="315"/>
      <c r="FC211" s="313"/>
      <c r="FD211" s="313"/>
      <c r="FE211" s="315"/>
      <c r="FF211" s="226" t="str">
        <f t="shared" si="238"/>
        <v>Tropical Forest Restoration</v>
      </c>
      <c r="FG211" s="313"/>
      <c r="FH211" s="315"/>
      <c r="FI211" s="313"/>
      <c r="FJ211" s="313"/>
      <c r="FK211" s="315"/>
      <c r="FL211" s="226" t="str">
        <f t="shared" si="239"/>
        <v>Tropical Forest Restoration</v>
      </c>
      <c r="FM211" s="313"/>
      <c r="FN211" s="315"/>
      <c r="FO211" s="313"/>
      <c r="FP211" s="313"/>
      <c r="FQ211" s="315"/>
      <c r="FR211" s="176">
        <f t="shared" si="210"/>
        <v>0</v>
      </c>
      <c r="FS211" s="32"/>
      <c r="FT211" s="34"/>
      <c r="FU211" s="34"/>
      <c r="FV211" s="38"/>
      <c r="FW211" s="37"/>
    </row>
    <row r="212" spans="1:179" ht="12.6" customHeight="1">
      <c r="A212" s="324"/>
      <c r="B212" s="195" t="s">
        <v>92</v>
      </c>
      <c r="C212" s="226" t="str">
        <f t="shared" si="240"/>
        <v>Temperate Forest Restoration</v>
      </c>
      <c r="D212" s="313"/>
      <c r="E212" s="315"/>
      <c r="F212" s="313"/>
      <c r="G212" s="313"/>
      <c r="H212" s="315"/>
      <c r="I212" s="226" t="str">
        <f t="shared" si="213"/>
        <v>Temperate Forest Restoration</v>
      </c>
      <c r="J212" s="313"/>
      <c r="K212" s="315"/>
      <c r="L212" s="313"/>
      <c r="M212" s="313"/>
      <c r="N212" s="315"/>
      <c r="O212" s="226" t="str">
        <f t="shared" si="214"/>
        <v>Temperate Forest Restoration</v>
      </c>
      <c r="P212" s="313"/>
      <c r="Q212" s="315"/>
      <c r="R212" s="313"/>
      <c r="S212" s="313"/>
      <c r="T212" s="315"/>
      <c r="U212" s="226" t="str">
        <f t="shared" si="215"/>
        <v>Temperate Forest Restoration</v>
      </c>
      <c r="V212" s="313"/>
      <c r="W212" s="315"/>
      <c r="X212" s="313"/>
      <c r="Y212" s="313"/>
      <c r="Z212" s="315"/>
      <c r="AA212" s="226" t="str">
        <f t="shared" si="216"/>
        <v>Temperate Forest Restoration</v>
      </c>
      <c r="AB212" s="313"/>
      <c r="AC212" s="315"/>
      <c r="AD212" s="313"/>
      <c r="AE212" s="313"/>
      <c r="AF212" s="315"/>
      <c r="AG212" s="226" t="str">
        <f t="shared" si="217"/>
        <v>Temperate Forest Restoration</v>
      </c>
      <c r="AH212" s="313"/>
      <c r="AI212" s="315"/>
      <c r="AJ212" s="313"/>
      <c r="AK212" s="313"/>
      <c r="AL212" s="315"/>
      <c r="AM212" s="226" t="str">
        <f t="shared" si="218"/>
        <v>Temperate Forest Restoration</v>
      </c>
      <c r="AN212" s="313"/>
      <c r="AO212" s="315"/>
      <c r="AP212" s="313"/>
      <c r="AQ212" s="313"/>
      <c r="AR212" s="315"/>
      <c r="AS212" s="176">
        <f t="shared" si="211"/>
        <v>0</v>
      </c>
      <c r="AT212" s="226" t="str">
        <f t="shared" si="219"/>
        <v>Temperate Forest Restoration</v>
      </c>
      <c r="AU212" s="313"/>
      <c r="AV212" s="315"/>
      <c r="AW212" s="313"/>
      <c r="AX212" s="313"/>
      <c r="AY212" s="315"/>
      <c r="AZ212" s="226" t="str">
        <f t="shared" si="220"/>
        <v>Temperate Forest Restoration</v>
      </c>
      <c r="BA212" s="313"/>
      <c r="BB212" s="315"/>
      <c r="BC212" s="313"/>
      <c r="BD212" s="313"/>
      <c r="BE212" s="315"/>
      <c r="BF212" s="226" t="str">
        <f t="shared" si="221"/>
        <v>Temperate Forest Restoration</v>
      </c>
      <c r="BG212" s="313"/>
      <c r="BH212" s="315"/>
      <c r="BI212" s="313"/>
      <c r="BJ212" s="313"/>
      <c r="BK212" s="315"/>
      <c r="BL212" s="226" t="str">
        <f t="shared" si="222"/>
        <v>Temperate Forest Restoration</v>
      </c>
      <c r="BM212" s="313"/>
      <c r="BN212" s="315"/>
      <c r="BO212" s="313"/>
      <c r="BP212" s="313"/>
      <c r="BQ212" s="315"/>
      <c r="BR212" s="226" t="str">
        <f t="shared" si="223"/>
        <v>Temperate Forest Restoration</v>
      </c>
      <c r="BS212" s="313"/>
      <c r="BT212" s="315"/>
      <c r="BU212" s="313"/>
      <c r="BV212" s="313"/>
      <c r="BW212" s="315"/>
      <c r="BX212" s="226" t="str">
        <f t="shared" si="224"/>
        <v>Temperate Forest Restoration</v>
      </c>
      <c r="BY212" s="313"/>
      <c r="BZ212" s="315"/>
      <c r="CA212" s="313"/>
      <c r="CB212" s="313"/>
      <c r="CC212" s="315"/>
      <c r="CD212" s="226" t="str">
        <f t="shared" si="225"/>
        <v>Temperate Forest Restoration</v>
      </c>
      <c r="CE212" s="313"/>
      <c r="CF212" s="315"/>
      <c r="CG212" s="313"/>
      <c r="CH212" s="313"/>
      <c r="CI212" s="315"/>
      <c r="CJ212" s="176">
        <f t="shared" si="208"/>
        <v>0</v>
      </c>
      <c r="CK212" s="226" t="str">
        <f t="shared" si="226"/>
        <v>Temperate Forest Restoration</v>
      </c>
      <c r="CL212" s="313"/>
      <c r="CM212" s="315"/>
      <c r="CN212" s="313"/>
      <c r="CO212" s="313"/>
      <c r="CP212" s="315"/>
      <c r="CQ212" s="226" t="str">
        <f t="shared" si="227"/>
        <v>Temperate Forest Restoration</v>
      </c>
      <c r="CR212" s="313"/>
      <c r="CS212" s="315"/>
      <c r="CT212" s="313"/>
      <c r="CU212" s="313"/>
      <c r="CV212" s="315"/>
      <c r="CW212" s="226" t="str">
        <f t="shared" si="228"/>
        <v>Temperate Forest Restoration</v>
      </c>
      <c r="CX212" s="313"/>
      <c r="CY212" s="315"/>
      <c r="CZ212" s="313"/>
      <c r="DA212" s="313"/>
      <c r="DB212" s="315"/>
      <c r="DC212" s="226" t="str">
        <f t="shared" si="229"/>
        <v>Temperate Forest Restoration</v>
      </c>
      <c r="DD212" s="313"/>
      <c r="DE212" s="315"/>
      <c r="DF212" s="313"/>
      <c r="DG212" s="313"/>
      <c r="DH212" s="315"/>
      <c r="DI212" s="226" t="str">
        <f t="shared" si="230"/>
        <v>Temperate Forest Restoration</v>
      </c>
      <c r="DJ212" s="313"/>
      <c r="DK212" s="315"/>
      <c r="DL212" s="313"/>
      <c r="DM212" s="313"/>
      <c r="DN212" s="315"/>
      <c r="DO212" s="226" t="str">
        <f t="shared" si="231"/>
        <v>Temperate Forest Restoration</v>
      </c>
      <c r="DP212" s="313"/>
      <c r="DQ212" s="315"/>
      <c r="DR212" s="313"/>
      <c r="DS212" s="313"/>
      <c r="DT212" s="315"/>
      <c r="DU212" s="226" t="str">
        <f t="shared" si="232"/>
        <v>Temperate Forest Restoration</v>
      </c>
      <c r="DV212" s="313"/>
      <c r="DW212" s="315"/>
      <c r="DX212" s="313"/>
      <c r="DY212" s="313"/>
      <c r="DZ212" s="315"/>
      <c r="EA212" s="176">
        <f t="shared" si="209"/>
        <v>0</v>
      </c>
      <c r="EB212" s="226" t="str">
        <f t="shared" si="233"/>
        <v>Temperate Forest Restoration</v>
      </c>
      <c r="EC212" s="313"/>
      <c r="ED212" s="315"/>
      <c r="EE212" s="313"/>
      <c r="EF212" s="313"/>
      <c r="EG212" s="315"/>
      <c r="EH212" s="226" t="str">
        <f t="shared" si="234"/>
        <v>Temperate Forest Restoration</v>
      </c>
      <c r="EI212" s="313"/>
      <c r="EJ212" s="315"/>
      <c r="EK212" s="313"/>
      <c r="EL212" s="313"/>
      <c r="EM212" s="315"/>
      <c r="EN212" s="226" t="str">
        <f t="shared" si="235"/>
        <v>Temperate Forest Restoration</v>
      </c>
      <c r="EO212" s="313"/>
      <c r="EP212" s="315"/>
      <c r="EQ212" s="313"/>
      <c r="ER212" s="313"/>
      <c r="ES212" s="315"/>
      <c r="ET212" s="226" t="str">
        <f t="shared" si="236"/>
        <v>Temperate Forest Restoration</v>
      </c>
      <c r="EU212" s="313"/>
      <c r="EV212" s="315"/>
      <c r="EW212" s="313"/>
      <c r="EX212" s="313"/>
      <c r="EY212" s="315"/>
      <c r="EZ212" s="226" t="str">
        <f t="shared" si="237"/>
        <v>Temperate Forest Restoration</v>
      </c>
      <c r="FA212" s="313"/>
      <c r="FB212" s="315"/>
      <c r="FC212" s="313"/>
      <c r="FD212" s="313"/>
      <c r="FE212" s="315"/>
      <c r="FF212" s="226" t="str">
        <f t="shared" si="238"/>
        <v>Temperate Forest Restoration</v>
      </c>
      <c r="FG212" s="313"/>
      <c r="FH212" s="315"/>
      <c r="FI212" s="313"/>
      <c r="FJ212" s="313"/>
      <c r="FK212" s="315"/>
      <c r="FL212" s="226" t="str">
        <f t="shared" si="239"/>
        <v>Temperate Forest Restoration</v>
      </c>
      <c r="FM212" s="313"/>
      <c r="FN212" s="315"/>
      <c r="FO212" s="313"/>
      <c r="FP212" s="313"/>
      <c r="FQ212" s="315"/>
      <c r="FR212" s="176">
        <f t="shared" si="210"/>
        <v>0</v>
      </c>
      <c r="FS212" s="32"/>
      <c r="FT212" s="34"/>
      <c r="FU212" s="34"/>
      <c r="FV212" s="38"/>
      <c r="FW212" s="37"/>
    </row>
    <row r="213" spans="1:179" ht="12.6" customHeight="1">
      <c r="A213" s="324"/>
      <c r="B213" s="195" t="s">
        <v>93</v>
      </c>
      <c r="C213" s="226" t="str">
        <f t="shared" si="240"/>
        <v>Afforestation</v>
      </c>
      <c r="D213" s="313"/>
      <c r="E213" s="315"/>
      <c r="F213" s="313"/>
      <c r="G213" s="313"/>
      <c r="H213" s="315"/>
      <c r="I213" s="226" t="str">
        <f t="shared" si="213"/>
        <v>Afforestation</v>
      </c>
      <c r="J213" s="313"/>
      <c r="K213" s="315"/>
      <c r="L213" s="313"/>
      <c r="M213" s="313"/>
      <c r="N213" s="315"/>
      <c r="O213" s="226" t="str">
        <f t="shared" si="214"/>
        <v>Afforestation</v>
      </c>
      <c r="P213" s="313"/>
      <c r="Q213" s="315"/>
      <c r="R213" s="313"/>
      <c r="S213" s="313"/>
      <c r="T213" s="315"/>
      <c r="U213" s="226" t="str">
        <f t="shared" si="215"/>
        <v>Afforestation</v>
      </c>
      <c r="V213" s="313">
        <f>'Discrete Solution'!V213</f>
        <v>1</v>
      </c>
      <c r="W213" s="315">
        <f>'Discrete Solution'!W213</f>
        <v>0.46328100000000005</v>
      </c>
      <c r="X213" s="313">
        <f>'Discrete Solution'!X213</f>
        <v>0</v>
      </c>
      <c r="Y213" s="313">
        <f>'Discrete Solution'!Y213</f>
        <v>1</v>
      </c>
      <c r="Z213" s="315">
        <f>'Discrete Solution'!Z213</f>
        <v>0</v>
      </c>
      <c r="AA213" s="226" t="str">
        <f t="shared" si="216"/>
        <v>Afforestation</v>
      </c>
      <c r="AB213" s="313">
        <f>'Discrete Solution'!AB213</f>
        <v>1</v>
      </c>
      <c r="AC213" s="315">
        <f>'Discrete Solution'!AC213</f>
        <v>2.9036760000000004</v>
      </c>
      <c r="AD213" s="313">
        <f>'Discrete Solution'!AD213</f>
        <v>0</v>
      </c>
      <c r="AE213" s="313">
        <f>'Discrete Solution'!AE213</f>
        <v>1</v>
      </c>
      <c r="AF213" s="315">
        <f>'Discrete Solution'!AF213</f>
        <v>0</v>
      </c>
      <c r="AG213" s="226" t="str">
        <f t="shared" si="217"/>
        <v>Afforestation</v>
      </c>
      <c r="AH213" s="313">
        <f>'Discrete Solution'!AH213</f>
        <v>1</v>
      </c>
      <c r="AI213" s="315">
        <f>'Discrete Solution'!AI213</f>
        <v>0.82947499999999996</v>
      </c>
      <c r="AJ213" s="313">
        <f>'Discrete Solution'!AJ213</f>
        <v>0</v>
      </c>
      <c r="AK213" s="313">
        <f>'Discrete Solution'!AK213</f>
        <v>1</v>
      </c>
      <c r="AL213" s="315">
        <f>'Discrete Solution'!AL213</f>
        <v>0</v>
      </c>
      <c r="AM213" s="226" t="str">
        <f t="shared" si="218"/>
        <v>Afforestation</v>
      </c>
      <c r="AN213" s="313">
        <f>'Discrete Solution'!AN213</f>
        <v>1</v>
      </c>
      <c r="AO213" s="315">
        <f>'Discrete Solution'!AO213</f>
        <v>0.56245000000000001</v>
      </c>
      <c r="AP213" s="313">
        <f>'Discrete Solution'!AP213</f>
        <v>0</v>
      </c>
      <c r="AQ213" s="313">
        <f>'Discrete Solution'!AQ213</f>
        <v>1</v>
      </c>
      <c r="AR213" s="315">
        <f>'Discrete Solution'!AR213</f>
        <v>0</v>
      </c>
      <c r="AS213" s="176">
        <f t="shared" si="211"/>
        <v>4.7588819999999998</v>
      </c>
      <c r="AT213" s="226" t="str">
        <f t="shared" si="219"/>
        <v>Afforestation</v>
      </c>
      <c r="AU213" s="313"/>
      <c r="AV213" s="315"/>
      <c r="AW213" s="313"/>
      <c r="AX213" s="313"/>
      <c r="AY213" s="315"/>
      <c r="AZ213" s="226" t="str">
        <f t="shared" si="220"/>
        <v>Afforestation</v>
      </c>
      <c r="BA213" s="313"/>
      <c r="BB213" s="315"/>
      <c r="BC213" s="313"/>
      <c r="BD213" s="313"/>
      <c r="BE213" s="315"/>
      <c r="BF213" s="226" t="str">
        <f t="shared" si="221"/>
        <v>Afforestation</v>
      </c>
      <c r="BG213" s="313"/>
      <c r="BH213" s="315"/>
      <c r="BI213" s="313"/>
      <c r="BJ213" s="313"/>
      <c r="BK213" s="315"/>
      <c r="BL213" s="226" t="str">
        <f t="shared" si="222"/>
        <v>Afforestation</v>
      </c>
      <c r="BM213" s="313">
        <f>'Discrete Solution'!BM213</f>
        <v>0</v>
      </c>
      <c r="BN213" s="315">
        <f>'Discrete Solution'!BN213</f>
        <v>0</v>
      </c>
      <c r="BO213" s="313">
        <f>'Discrete Solution'!BO213</f>
        <v>0.4</v>
      </c>
      <c r="BP213" s="313">
        <f>'Discrete Solution'!BP213</f>
        <v>0.4</v>
      </c>
      <c r="BQ213" s="315">
        <f>'Discrete Solution'!BQ213</f>
        <v>6.3607364000000004</v>
      </c>
      <c r="BR213" s="226" t="str">
        <f t="shared" si="223"/>
        <v>Afforestation</v>
      </c>
      <c r="BS213" s="313">
        <f>'Discrete Solution'!BS213</f>
        <v>0</v>
      </c>
      <c r="BT213" s="315">
        <f>'Discrete Solution'!BT213</f>
        <v>0</v>
      </c>
      <c r="BU213" s="313">
        <f>'Discrete Solution'!BU213</f>
        <v>0.4</v>
      </c>
      <c r="BV213" s="313">
        <f>'Discrete Solution'!BV213</f>
        <v>0.4</v>
      </c>
      <c r="BW213" s="315">
        <f>'Discrete Solution'!BW213</f>
        <v>52.930475600000001</v>
      </c>
      <c r="BX213" s="226" t="str">
        <f t="shared" si="224"/>
        <v>Afforestation</v>
      </c>
      <c r="BY213" s="313">
        <f>'Discrete Solution'!BY213</f>
        <v>0</v>
      </c>
      <c r="BZ213" s="315">
        <f>'Discrete Solution'!BZ213</f>
        <v>0</v>
      </c>
      <c r="CA213" s="313">
        <f>'Discrete Solution'!CA213</f>
        <v>0.4</v>
      </c>
      <c r="CB213" s="313">
        <f>'Discrete Solution'!CB213</f>
        <v>0.4</v>
      </c>
      <c r="CC213" s="315">
        <f>'Discrete Solution'!CC213</f>
        <v>10.9288284</v>
      </c>
      <c r="CD213" s="226" t="str">
        <f t="shared" si="225"/>
        <v>Afforestation</v>
      </c>
      <c r="CE213" s="313">
        <f>'Discrete Solution'!CE213</f>
        <v>0</v>
      </c>
      <c r="CF213" s="315">
        <f>'Discrete Solution'!CF213</f>
        <v>0</v>
      </c>
      <c r="CG213" s="313">
        <f>'Discrete Solution'!CG213</f>
        <v>0.4</v>
      </c>
      <c r="CH213" s="313">
        <f>'Discrete Solution'!CH213</f>
        <v>0.4</v>
      </c>
      <c r="CI213" s="315">
        <f>'Discrete Solution'!CI213</f>
        <v>6.7400224</v>
      </c>
      <c r="CJ213" s="176">
        <f t="shared" si="208"/>
        <v>76.960062800000003</v>
      </c>
      <c r="CK213" s="226" t="str">
        <f t="shared" si="226"/>
        <v>Afforestation</v>
      </c>
      <c r="CL213" s="313"/>
      <c r="CM213" s="315"/>
      <c r="CN213" s="313"/>
      <c r="CO213" s="313"/>
      <c r="CP213" s="315"/>
      <c r="CQ213" s="226" t="str">
        <f t="shared" si="227"/>
        <v>Afforestation</v>
      </c>
      <c r="CR213" s="313"/>
      <c r="CS213" s="315"/>
      <c r="CT213" s="313"/>
      <c r="CU213" s="313"/>
      <c r="CV213" s="315"/>
      <c r="CW213" s="226" t="str">
        <f t="shared" si="228"/>
        <v>Afforestation</v>
      </c>
      <c r="CX213" s="313"/>
      <c r="CY213" s="315"/>
      <c r="CZ213" s="313"/>
      <c r="DA213" s="313"/>
      <c r="DB213" s="315"/>
      <c r="DC213" s="226" t="str">
        <f t="shared" si="229"/>
        <v>Afforestation</v>
      </c>
      <c r="DD213" s="313"/>
      <c r="DE213" s="315"/>
      <c r="DF213" s="313"/>
      <c r="DG213" s="313"/>
      <c r="DH213" s="315"/>
      <c r="DI213" s="226" t="str">
        <f t="shared" si="230"/>
        <v>Afforestation</v>
      </c>
      <c r="DJ213" s="313"/>
      <c r="DK213" s="315"/>
      <c r="DL213" s="313"/>
      <c r="DM213" s="313"/>
      <c r="DN213" s="315"/>
      <c r="DO213" s="226" t="str">
        <f t="shared" si="231"/>
        <v>Afforestation</v>
      </c>
      <c r="DP213" s="313"/>
      <c r="DQ213" s="315"/>
      <c r="DR213" s="313"/>
      <c r="DS213" s="313"/>
      <c r="DT213" s="315"/>
      <c r="DU213" s="226" t="str">
        <f t="shared" si="232"/>
        <v>Afforestation</v>
      </c>
      <c r="DV213" s="313"/>
      <c r="DW213" s="315"/>
      <c r="DX213" s="313"/>
      <c r="DY213" s="313"/>
      <c r="DZ213" s="315"/>
      <c r="EA213" s="176">
        <f t="shared" si="209"/>
        <v>0</v>
      </c>
      <c r="EB213" s="226" t="str">
        <f t="shared" si="233"/>
        <v>Afforestation</v>
      </c>
      <c r="EC213" s="313"/>
      <c r="ED213" s="315"/>
      <c r="EE213" s="313"/>
      <c r="EF213" s="313"/>
      <c r="EG213" s="315"/>
      <c r="EH213" s="226" t="str">
        <f t="shared" si="234"/>
        <v>Afforestation</v>
      </c>
      <c r="EI213" s="313"/>
      <c r="EJ213" s="315"/>
      <c r="EK213" s="313"/>
      <c r="EL213" s="313"/>
      <c r="EM213" s="315"/>
      <c r="EN213" s="226" t="str">
        <f t="shared" si="235"/>
        <v>Afforestation</v>
      </c>
      <c r="EO213" s="313"/>
      <c r="EP213" s="315"/>
      <c r="EQ213" s="313"/>
      <c r="ER213" s="313"/>
      <c r="ES213" s="315"/>
      <c r="ET213" s="226" t="str">
        <f t="shared" si="236"/>
        <v>Afforestation</v>
      </c>
      <c r="EU213" s="313"/>
      <c r="EV213" s="315"/>
      <c r="EW213" s="313"/>
      <c r="EX213" s="313"/>
      <c r="EY213" s="315"/>
      <c r="EZ213" s="226" t="str">
        <f t="shared" si="237"/>
        <v>Afforestation</v>
      </c>
      <c r="FA213" s="313"/>
      <c r="FB213" s="315"/>
      <c r="FC213" s="313"/>
      <c r="FD213" s="313"/>
      <c r="FE213" s="315"/>
      <c r="FF213" s="226" t="str">
        <f t="shared" si="238"/>
        <v>Afforestation</v>
      </c>
      <c r="FG213" s="313"/>
      <c r="FH213" s="315"/>
      <c r="FI213" s="313"/>
      <c r="FJ213" s="313"/>
      <c r="FK213" s="315"/>
      <c r="FL213" s="226" t="str">
        <f t="shared" si="239"/>
        <v>Afforestation</v>
      </c>
      <c r="FM213" s="313"/>
      <c r="FN213" s="315"/>
      <c r="FO213" s="313"/>
      <c r="FP213" s="313"/>
      <c r="FQ213" s="315"/>
      <c r="FR213" s="176">
        <f t="shared" si="210"/>
        <v>0</v>
      </c>
      <c r="FS213" s="32"/>
      <c r="FT213" s="34"/>
      <c r="FU213" s="34"/>
      <c r="FV213" s="38"/>
      <c r="FW213" s="37"/>
    </row>
    <row r="214" spans="1:179" ht="12.6" customHeight="1">
      <c r="A214" s="324"/>
      <c r="B214" s="195" t="s">
        <v>94</v>
      </c>
      <c r="C214" s="226" t="str">
        <f t="shared" si="240"/>
        <v>Bamboo</v>
      </c>
      <c r="D214" s="313"/>
      <c r="E214" s="315"/>
      <c r="F214" s="313"/>
      <c r="G214" s="313"/>
      <c r="H214" s="315"/>
      <c r="I214" s="226" t="str">
        <f t="shared" si="213"/>
        <v>Bamboo</v>
      </c>
      <c r="J214" s="313"/>
      <c r="K214" s="315"/>
      <c r="L214" s="313"/>
      <c r="M214" s="313"/>
      <c r="N214" s="315"/>
      <c r="O214" s="226" t="str">
        <f t="shared" si="214"/>
        <v>Bamboo</v>
      </c>
      <c r="P214" s="313"/>
      <c r="Q214" s="315"/>
      <c r="R214" s="313"/>
      <c r="S214" s="313"/>
      <c r="T214" s="315"/>
      <c r="U214" s="226" t="str">
        <f t="shared" si="215"/>
        <v>Bamboo</v>
      </c>
      <c r="V214" s="313"/>
      <c r="W214" s="315"/>
      <c r="X214" s="313"/>
      <c r="Y214" s="313"/>
      <c r="Z214" s="315"/>
      <c r="AA214" s="226" t="str">
        <f t="shared" si="216"/>
        <v>Bamboo</v>
      </c>
      <c r="AB214" s="313"/>
      <c r="AC214" s="315"/>
      <c r="AD214" s="313"/>
      <c r="AE214" s="313"/>
      <c r="AF214" s="315"/>
      <c r="AG214" s="226" t="str">
        <f t="shared" si="217"/>
        <v>Bamboo</v>
      </c>
      <c r="AH214" s="313"/>
      <c r="AI214" s="315"/>
      <c r="AJ214" s="313"/>
      <c r="AK214" s="313"/>
      <c r="AL214" s="315"/>
      <c r="AM214" s="226" t="str">
        <f t="shared" si="218"/>
        <v>Bamboo</v>
      </c>
      <c r="AN214" s="313"/>
      <c r="AO214" s="315"/>
      <c r="AP214" s="313"/>
      <c r="AQ214" s="313"/>
      <c r="AR214" s="315"/>
      <c r="AS214" s="176">
        <f t="shared" si="211"/>
        <v>0</v>
      </c>
      <c r="AT214" s="226" t="str">
        <f t="shared" si="219"/>
        <v>Bamboo</v>
      </c>
      <c r="AU214" s="313"/>
      <c r="AV214" s="315"/>
      <c r="AW214" s="313"/>
      <c r="AX214" s="313"/>
      <c r="AY214" s="315"/>
      <c r="AZ214" s="226" t="str">
        <f t="shared" si="220"/>
        <v>Bamboo</v>
      </c>
      <c r="BA214" s="313"/>
      <c r="BB214" s="315"/>
      <c r="BC214" s="313"/>
      <c r="BD214" s="313"/>
      <c r="BE214" s="315"/>
      <c r="BF214" s="226" t="str">
        <f t="shared" si="221"/>
        <v>Bamboo</v>
      </c>
      <c r="BG214" s="313"/>
      <c r="BH214" s="315"/>
      <c r="BI214" s="313"/>
      <c r="BJ214" s="313"/>
      <c r="BK214" s="315"/>
      <c r="BL214" s="226" t="str">
        <f t="shared" si="222"/>
        <v>Bamboo</v>
      </c>
      <c r="BM214" s="313"/>
      <c r="BN214" s="315"/>
      <c r="BO214" s="313"/>
      <c r="BP214" s="313"/>
      <c r="BQ214" s="315"/>
      <c r="BR214" s="226" t="str">
        <f t="shared" si="223"/>
        <v>Bamboo</v>
      </c>
      <c r="BS214" s="313"/>
      <c r="BT214" s="315"/>
      <c r="BU214" s="313"/>
      <c r="BV214" s="313"/>
      <c r="BW214" s="315"/>
      <c r="BX214" s="226" t="str">
        <f t="shared" si="224"/>
        <v>Bamboo</v>
      </c>
      <c r="BY214" s="313"/>
      <c r="BZ214" s="315"/>
      <c r="CA214" s="313"/>
      <c r="CB214" s="313"/>
      <c r="CC214" s="315"/>
      <c r="CD214" s="226" t="str">
        <f t="shared" si="225"/>
        <v>Bamboo</v>
      </c>
      <c r="CE214" s="313"/>
      <c r="CF214" s="315"/>
      <c r="CG214" s="313"/>
      <c r="CH214" s="313"/>
      <c r="CI214" s="315"/>
      <c r="CJ214" s="176">
        <f t="shared" si="208"/>
        <v>0</v>
      </c>
      <c r="CK214" s="226" t="str">
        <f t="shared" si="226"/>
        <v>Bamboo</v>
      </c>
      <c r="CL214" s="313"/>
      <c r="CM214" s="315"/>
      <c r="CN214" s="313"/>
      <c r="CO214" s="313"/>
      <c r="CP214" s="315"/>
      <c r="CQ214" s="226" t="str">
        <f t="shared" si="227"/>
        <v>Bamboo</v>
      </c>
      <c r="CR214" s="313"/>
      <c r="CS214" s="315"/>
      <c r="CT214" s="313"/>
      <c r="CU214" s="313"/>
      <c r="CV214" s="315"/>
      <c r="CW214" s="226" t="str">
        <f t="shared" si="228"/>
        <v>Bamboo</v>
      </c>
      <c r="CX214" s="313"/>
      <c r="CY214" s="315"/>
      <c r="CZ214" s="313"/>
      <c r="DA214" s="313"/>
      <c r="DB214" s="315"/>
      <c r="DC214" s="226" t="str">
        <f t="shared" si="229"/>
        <v>Bamboo</v>
      </c>
      <c r="DD214" s="313"/>
      <c r="DE214" s="315"/>
      <c r="DF214" s="313"/>
      <c r="DG214" s="313"/>
      <c r="DH214" s="315"/>
      <c r="DI214" s="226" t="str">
        <f t="shared" si="230"/>
        <v>Bamboo</v>
      </c>
      <c r="DJ214" s="313"/>
      <c r="DK214" s="315"/>
      <c r="DL214" s="313"/>
      <c r="DM214" s="313"/>
      <c r="DN214" s="315"/>
      <c r="DO214" s="226" t="str">
        <f t="shared" si="231"/>
        <v>Bamboo</v>
      </c>
      <c r="DP214" s="313"/>
      <c r="DQ214" s="315"/>
      <c r="DR214" s="313"/>
      <c r="DS214" s="313"/>
      <c r="DT214" s="315"/>
      <c r="DU214" s="226" t="str">
        <f t="shared" si="232"/>
        <v>Bamboo</v>
      </c>
      <c r="DV214" s="313"/>
      <c r="DW214" s="315"/>
      <c r="DX214" s="313"/>
      <c r="DY214" s="313"/>
      <c r="DZ214" s="315"/>
      <c r="EA214" s="176">
        <f t="shared" si="209"/>
        <v>0</v>
      </c>
      <c r="EB214" s="226" t="str">
        <f t="shared" si="233"/>
        <v>Bamboo</v>
      </c>
      <c r="EC214" s="313"/>
      <c r="ED214" s="315"/>
      <c r="EE214" s="313"/>
      <c r="EF214" s="313"/>
      <c r="EG214" s="315"/>
      <c r="EH214" s="226" t="str">
        <f t="shared" si="234"/>
        <v>Bamboo</v>
      </c>
      <c r="EI214" s="313"/>
      <c r="EJ214" s="315"/>
      <c r="EK214" s="313"/>
      <c r="EL214" s="313"/>
      <c r="EM214" s="315"/>
      <c r="EN214" s="226" t="str">
        <f t="shared" si="235"/>
        <v>Bamboo</v>
      </c>
      <c r="EO214" s="313"/>
      <c r="EP214" s="315"/>
      <c r="EQ214" s="313"/>
      <c r="ER214" s="313"/>
      <c r="ES214" s="315"/>
      <c r="ET214" s="226" t="str">
        <f t="shared" si="236"/>
        <v>Bamboo</v>
      </c>
      <c r="EU214" s="313"/>
      <c r="EV214" s="315"/>
      <c r="EW214" s="313"/>
      <c r="EX214" s="313"/>
      <c r="EY214" s="315"/>
      <c r="EZ214" s="226" t="str">
        <f t="shared" si="237"/>
        <v>Bamboo</v>
      </c>
      <c r="FA214" s="313"/>
      <c r="FB214" s="315"/>
      <c r="FC214" s="313"/>
      <c r="FD214" s="313"/>
      <c r="FE214" s="315"/>
      <c r="FF214" s="226" t="str">
        <f t="shared" si="238"/>
        <v>Bamboo</v>
      </c>
      <c r="FG214" s="313"/>
      <c r="FH214" s="315"/>
      <c r="FI214" s="313"/>
      <c r="FJ214" s="313"/>
      <c r="FK214" s="315"/>
      <c r="FL214" s="226" t="str">
        <f t="shared" si="239"/>
        <v>Bamboo</v>
      </c>
      <c r="FM214" s="313"/>
      <c r="FN214" s="315"/>
      <c r="FO214" s="313"/>
      <c r="FP214" s="313"/>
      <c r="FQ214" s="315"/>
      <c r="FR214" s="176">
        <f t="shared" si="210"/>
        <v>0</v>
      </c>
      <c r="FS214" s="32"/>
      <c r="FT214" s="34"/>
      <c r="FU214" s="34"/>
      <c r="FV214" s="38"/>
      <c r="FW214" s="37"/>
    </row>
    <row r="215" spans="1:179" ht="12.6" customHeight="1">
      <c r="A215" s="727"/>
      <c r="B215" s="195" t="s">
        <v>233</v>
      </c>
      <c r="C215" s="226" t="str">
        <f t="shared" si="240"/>
        <v>Grassland Protection</v>
      </c>
      <c r="D215" s="39"/>
      <c r="E215" s="40"/>
      <c r="F215" s="47"/>
      <c r="G215" s="41"/>
      <c r="H215" s="42"/>
      <c r="I215" s="226" t="str">
        <f t="shared" si="213"/>
        <v>Grassland Protection</v>
      </c>
      <c r="J215" s="39"/>
      <c r="K215" s="40"/>
      <c r="L215" s="47"/>
      <c r="M215" s="41"/>
      <c r="N215" s="42"/>
      <c r="O215" s="226" t="str">
        <f t="shared" si="214"/>
        <v>Grassland Protection</v>
      </c>
      <c r="P215" s="39"/>
      <c r="Q215" s="40"/>
      <c r="R215" s="47"/>
      <c r="S215" s="41"/>
      <c r="T215" s="42"/>
      <c r="U215" s="226" t="str">
        <f t="shared" si="215"/>
        <v>Grassland Protection</v>
      </c>
      <c r="V215" s="39"/>
      <c r="W215" s="40"/>
      <c r="X215" s="47"/>
      <c r="Y215" s="41"/>
      <c r="Z215" s="42"/>
      <c r="AA215" s="226" t="str">
        <f t="shared" si="216"/>
        <v>Grassland Protection</v>
      </c>
      <c r="AB215" s="39"/>
      <c r="AC215" s="40"/>
      <c r="AD215" s="47"/>
      <c r="AE215" s="41"/>
      <c r="AF215" s="42"/>
      <c r="AG215" s="226" t="str">
        <f t="shared" si="217"/>
        <v>Grassland Protection</v>
      </c>
      <c r="AH215" s="39"/>
      <c r="AI215" s="40"/>
      <c r="AJ215" s="47"/>
      <c r="AK215" s="41"/>
      <c r="AL215" s="42"/>
      <c r="AM215" s="226" t="str">
        <f t="shared" si="218"/>
        <v>Grassland Protection</v>
      </c>
      <c r="AN215" s="39"/>
      <c r="AO215" s="40"/>
      <c r="AP215" s="47"/>
      <c r="AQ215" s="41"/>
      <c r="AR215" s="42"/>
      <c r="AS215" s="176">
        <f t="shared" si="211"/>
        <v>0</v>
      </c>
      <c r="AT215" s="226" t="str">
        <f t="shared" si="219"/>
        <v>Grassland Protection</v>
      </c>
      <c r="AU215" s="313">
        <f>'Discrete Solution'!AU215</f>
        <v>4.1694132494121114E-2</v>
      </c>
      <c r="AV215" s="315">
        <f>'Discrete Solution'!AV215</f>
        <v>25.79627535024801</v>
      </c>
      <c r="AW215" s="313">
        <f>'Discrete Solution'!AW215</f>
        <v>0.11181497595056082</v>
      </c>
      <c r="AX215" s="313">
        <f>'Discrete Solution'!AX215</f>
        <v>0.15350910844468194</v>
      </c>
      <c r="AY215" s="315">
        <f>'Discrete Solution'!AY215</f>
        <v>69.180235571725319</v>
      </c>
      <c r="AZ215" s="226" t="str">
        <f t="shared" si="220"/>
        <v>Grassland Protection</v>
      </c>
      <c r="BA215" s="313">
        <f>'Discrete Solution'!BA215</f>
        <v>4.1694132494121114E-2</v>
      </c>
      <c r="BB215" s="315">
        <f>'Discrete Solution'!BB215</f>
        <v>6.4202553985016868</v>
      </c>
      <c r="BC215" s="313">
        <f>'Discrete Solution'!BC215</f>
        <v>0.11181497595056082</v>
      </c>
      <c r="BD215" s="313">
        <f>'Discrete Solution'!BD215</f>
        <v>0.15350910844468194</v>
      </c>
      <c r="BE215" s="315">
        <f>'Discrete Solution'!BE215</f>
        <v>17.217787252946103</v>
      </c>
      <c r="BF215" s="226" t="str">
        <f t="shared" si="221"/>
        <v>Grassland Protection</v>
      </c>
      <c r="BG215" s="313">
        <f>'Discrete Solution'!BG215</f>
        <v>4.1694132494121114E-2</v>
      </c>
      <c r="BH215" s="315">
        <f>'Discrete Solution'!BH215</f>
        <v>1.5768243511459548</v>
      </c>
      <c r="BI215" s="313">
        <f>'Discrete Solution'!BI215</f>
        <v>0.11181497595056082</v>
      </c>
      <c r="BJ215" s="313">
        <f>'Discrete Solution'!BJ215</f>
        <v>0.15350910844468194</v>
      </c>
      <c r="BK215" s="315">
        <f>'Discrete Solution'!BK215</f>
        <v>4.228714362302747</v>
      </c>
      <c r="BL215" s="226" t="str">
        <f t="shared" si="222"/>
        <v>Grassland Protection</v>
      </c>
      <c r="BM215" s="313"/>
      <c r="BN215" s="315"/>
      <c r="BO215" s="313"/>
      <c r="BP215" s="313"/>
      <c r="BQ215" s="315"/>
      <c r="BR215" s="226" t="str">
        <f t="shared" si="223"/>
        <v>Grassland Protection</v>
      </c>
      <c r="BS215" s="313"/>
      <c r="BT215" s="315"/>
      <c r="BU215" s="313"/>
      <c r="BV215" s="313"/>
      <c r="BW215" s="315"/>
      <c r="BX215" s="226" t="str">
        <f t="shared" si="224"/>
        <v>Grassland Protection</v>
      </c>
      <c r="BY215" s="313"/>
      <c r="BZ215" s="315"/>
      <c r="CA215" s="313"/>
      <c r="CB215" s="313"/>
      <c r="CC215" s="315"/>
      <c r="CD215" s="226" t="str">
        <f t="shared" si="225"/>
        <v>Grassland Protection</v>
      </c>
      <c r="CE215" s="313"/>
      <c r="CF215" s="315"/>
      <c r="CG215" s="313"/>
      <c r="CH215" s="313"/>
      <c r="CI215" s="315"/>
      <c r="CJ215" s="176">
        <f t="shared" si="208"/>
        <v>124.42009228686982</v>
      </c>
      <c r="CK215" s="226" t="str">
        <f t="shared" si="226"/>
        <v>Grassland Protection</v>
      </c>
      <c r="CL215" s="313"/>
      <c r="CM215" s="315"/>
      <c r="CN215" s="313"/>
      <c r="CO215" s="313"/>
      <c r="CP215" s="315"/>
      <c r="CQ215" s="226" t="str">
        <f t="shared" si="227"/>
        <v>Grassland Protection</v>
      </c>
      <c r="CR215" s="313"/>
      <c r="CS215" s="315"/>
      <c r="CT215" s="313"/>
      <c r="CU215" s="313"/>
      <c r="CV215" s="315"/>
      <c r="CW215" s="226" t="str">
        <f t="shared" si="228"/>
        <v>Grassland Protection</v>
      </c>
      <c r="CX215" s="313"/>
      <c r="CY215" s="315"/>
      <c r="CZ215" s="313"/>
      <c r="DA215" s="313"/>
      <c r="DB215" s="315"/>
      <c r="DC215" s="226" t="str">
        <f t="shared" si="229"/>
        <v>Grassland Protection</v>
      </c>
      <c r="DD215" s="313"/>
      <c r="DE215" s="315"/>
      <c r="DF215" s="313"/>
      <c r="DG215" s="313"/>
      <c r="DH215" s="315"/>
      <c r="DI215" s="226" t="str">
        <f t="shared" si="230"/>
        <v>Grassland Protection</v>
      </c>
      <c r="DJ215" s="313"/>
      <c r="DK215" s="315"/>
      <c r="DL215" s="313"/>
      <c r="DM215" s="313"/>
      <c r="DN215" s="315"/>
      <c r="DO215" s="226" t="str">
        <f t="shared" si="231"/>
        <v>Grassland Protection</v>
      </c>
      <c r="DP215" s="313"/>
      <c r="DQ215" s="315"/>
      <c r="DR215" s="313"/>
      <c r="DS215" s="313"/>
      <c r="DT215" s="315"/>
      <c r="DU215" s="226" t="str">
        <f t="shared" si="232"/>
        <v>Grassland Protection</v>
      </c>
      <c r="DV215" s="313"/>
      <c r="DW215" s="315"/>
      <c r="DX215" s="313"/>
      <c r="DY215" s="313"/>
      <c r="DZ215" s="315"/>
      <c r="EA215" s="176">
        <f t="shared" si="209"/>
        <v>0</v>
      </c>
      <c r="EB215" s="226" t="str">
        <f t="shared" si="233"/>
        <v>Grassland Protection</v>
      </c>
      <c r="EC215" s="313"/>
      <c r="ED215" s="315"/>
      <c r="EE215" s="313"/>
      <c r="EF215" s="313"/>
      <c r="EG215" s="315"/>
      <c r="EH215" s="226" t="str">
        <f t="shared" si="234"/>
        <v>Grassland Protection</v>
      </c>
      <c r="EI215" s="313"/>
      <c r="EJ215" s="315"/>
      <c r="EK215" s="313"/>
      <c r="EL215" s="313"/>
      <c r="EM215" s="315"/>
      <c r="EN215" s="226" t="str">
        <f t="shared" si="235"/>
        <v>Grassland Protection</v>
      </c>
      <c r="EO215" s="313"/>
      <c r="EP215" s="315"/>
      <c r="EQ215" s="313"/>
      <c r="ER215" s="313"/>
      <c r="ES215" s="315"/>
      <c r="ET215" s="226" t="str">
        <f t="shared" si="236"/>
        <v>Grassland Protection</v>
      </c>
      <c r="EU215" s="313"/>
      <c r="EV215" s="315"/>
      <c r="EW215" s="313"/>
      <c r="EX215" s="313"/>
      <c r="EY215" s="315"/>
      <c r="EZ215" s="226" t="str">
        <f t="shared" si="237"/>
        <v>Grassland Protection</v>
      </c>
      <c r="FA215" s="313"/>
      <c r="FB215" s="315"/>
      <c r="FC215" s="313"/>
      <c r="FD215" s="313"/>
      <c r="FE215" s="315"/>
      <c r="FF215" s="226" t="str">
        <f t="shared" si="238"/>
        <v>Grassland Protection</v>
      </c>
      <c r="FG215" s="313"/>
      <c r="FH215" s="315"/>
      <c r="FI215" s="313"/>
      <c r="FJ215" s="313"/>
      <c r="FK215" s="315"/>
      <c r="FL215" s="226" t="str">
        <f t="shared" si="239"/>
        <v>Grassland Protection</v>
      </c>
      <c r="FM215" s="313"/>
      <c r="FN215" s="315"/>
      <c r="FO215" s="313"/>
      <c r="FP215" s="313"/>
      <c r="FQ215" s="315"/>
      <c r="FR215" s="176">
        <f t="shared" si="210"/>
        <v>0</v>
      </c>
      <c r="FS215" s="34"/>
      <c r="FT215" s="34"/>
      <c r="FU215" s="34"/>
      <c r="FV215" s="33"/>
      <c r="FW215" s="37"/>
    </row>
    <row r="216" spans="1:179" ht="12.6" customHeight="1">
      <c r="A216" s="324"/>
      <c r="B216" s="195" t="s">
        <v>243</v>
      </c>
      <c r="C216" s="226" t="str">
        <f t="shared" si="240"/>
        <v>Multistrata Agroforestry</v>
      </c>
      <c r="D216" s="313"/>
      <c r="E216" s="315"/>
      <c r="F216" s="313"/>
      <c r="G216" s="313"/>
      <c r="H216" s="315"/>
      <c r="I216" s="226" t="str">
        <f t="shared" si="213"/>
        <v>Multistrata Agroforestry</v>
      </c>
      <c r="J216" s="313"/>
      <c r="K216" s="315"/>
      <c r="L216" s="313"/>
      <c r="M216" s="313"/>
      <c r="N216" s="315"/>
      <c r="O216" s="226" t="str">
        <f t="shared" si="214"/>
        <v>Multistrata Agroforestry</v>
      </c>
      <c r="P216" s="313"/>
      <c r="Q216" s="315"/>
      <c r="R216" s="313"/>
      <c r="S216" s="313"/>
      <c r="T216" s="315"/>
      <c r="U216" s="226" t="str">
        <f t="shared" si="215"/>
        <v>Multistrata Agroforestry</v>
      </c>
      <c r="V216" s="313"/>
      <c r="W216" s="315"/>
      <c r="X216" s="313"/>
      <c r="Y216" s="313"/>
      <c r="Z216" s="315"/>
      <c r="AA216" s="226" t="str">
        <f t="shared" si="216"/>
        <v>Multistrata Agroforestry</v>
      </c>
      <c r="AB216" s="313"/>
      <c r="AC216" s="315"/>
      <c r="AD216" s="313"/>
      <c r="AE216" s="313"/>
      <c r="AF216" s="315"/>
      <c r="AG216" s="226" t="str">
        <f t="shared" si="217"/>
        <v>Multistrata Agroforestry</v>
      </c>
      <c r="AH216" s="313"/>
      <c r="AI216" s="315"/>
      <c r="AJ216" s="313"/>
      <c r="AK216" s="313"/>
      <c r="AL216" s="315"/>
      <c r="AM216" s="226" t="str">
        <f t="shared" si="218"/>
        <v>Multistrata Agroforestry</v>
      </c>
      <c r="AN216" s="313"/>
      <c r="AO216" s="315"/>
      <c r="AP216" s="313"/>
      <c r="AQ216" s="313"/>
      <c r="AR216" s="315"/>
      <c r="AS216" s="176">
        <f t="shared" si="211"/>
        <v>0</v>
      </c>
      <c r="AT216" s="226" t="str">
        <f t="shared" si="219"/>
        <v>Multistrata Agroforestry</v>
      </c>
      <c r="AU216" s="313"/>
      <c r="AV216" s="315"/>
      <c r="AW216" s="313"/>
      <c r="AX216" s="313"/>
      <c r="AY216" s="315"/>
      <c r="AZ216" s="226" t="str">
        <f t="shared" si="220"/>
        <v>Multistrata Agroforestry</v>
      </c>
      <c r="BA216" s="313"/>
      <c r="BB216" s="315"/>
      <c r="BC216" s="313"/>
      <c r="BD216" s="313"/>
      <c r="BE216" s="315"/>
      <c r="BF216" s="226" t="str">
        <f t="shared" si="221"/>
        <v>Multistrata Agroforestry</v>
      </c>
      <c r="BG216" s="313"/>
      <c r="BH216" s="315"/>
      <c r="BI216" s="313"/>
      <c r="BJ216" s="313"/>
      <c r="BK216" s="315"/>
      <c r="BL216" s="226" t="str">
        <f t="shared" si="222"/>
        <v>Multistrata Agroforestry</v>
      </c>
      <c r="BM216" s="313"/>
      <c r="BN216" s="315"/>
      <c r="BO216" s="313"/>
      <c r="BP216" s="313"/>
      <c r="BQ216" s="315"/>
      <c r="BR216" s="226" t="str">
        <f t="shared" si="223"/>
        <v>Multistrata Agroforestry</v>
      </c>
      <c r="BS216" s="313"/>
      <c r="BT216" s="315"/>
      <c r="BU216" s="313"/>
      <c r="BV216" s="313"/>
      <c r="BW216" s="315"/>
      <c r="BX216" s="226" t="str">
        <f t="shared" si="224"/>
        <v>Multistrata Agroforestry</v>
      </c>
      <c r="BY216" s="313"/>
      <c r="BZ216" s="315"/>
      <c r="CA216" s="313"/>
      <c r="CB216" s="313"/>
      <c r="CC216" s="315"/>
      <c r="CD216" s="226" t="str">
        <f t="shared" si="225"/>
        <v>Multistrata Agroforestry</v>
      </c>
      <c r="CE216" s="313"/>
      <c r="CF216" s="315"/>
      <c r="CG216" s="313"/>
      <c r="CH216" s="313"/>
      <c r="CI216" s="315"/>
      <c r="CJ216" s="176">
        <f t="shared" si="208"/>
        <v>0</v>
      </c>
      <c r="CK216" s="226" t="str">
        <f t="shared" si="226"/>
        <v>Multistrata Agroforestry</v>
      </c>
      <c r="CL216" s="313"/>
      <c r="CM216" s="315"/>
      <c r="CN216" s="313"/>
      <c r="CO216" s="313"/>
      <c r="CP216" s="315"/>
      <c r="CQ216" s="226" t="str">
        <f t="shared" si="227"/>
        <v>Multistrata Agroforestry</v>
      </c>
      <c r="CR216" s="313"/>
      <c r="CS216" s="315"/>
      <c r="CT216" s="313"/>
      <c r="CU216" s="313"/>
      <c r="CV216" s="315"/>
      <c r="CW216" s="226" t="str">
        <f t="shared" si="228"/>
        <v>Multistrata Agroforestry</v>
      </c>
      <c r="CX216" s="313"/>
      <c r="CY216" s="315"/>
      <c r="CZ216" s="313"/>
      <c r="DA216" s="313"/>
      <c r="DB216" s="315"/>
      <c r="DC216" s="226" t="str">
        <f t="shared" si="229"/>
        <v>Multistrata Agroforestry</v>
      </c>
      <c r="DD216" s="313"/>
      <c r="DE216" s="315"/>
      <c r="DF216" s="313"/>
      <c r="DG216" s="313"/>
      <c r="DH216" s="315"/>
      <c r="DI216" s="226" t="str">
        <f t="shared" si="230"/>
        <v>Multistrata Agroforestry</v>
      </c>
      <c r="DJ216" s="313"/>
      <c r="DK216" s="315"/>
      <c r="DL216" s="313"/>
      <c r="DM216" s="313"/>
      <c r="DN216" s="315"/>
      <c r="DO216" s="226" t="str">
        <f t="shared" si="231"/>
        <v>Multistrata Agroforestry</v>
      </c>
      <c r="DP216" s="313"/>
      <c r="DQ216" s="315"/>
      <c r="DR216" s="313"/>
      <c r="DS216" s="313"/>
      <c r="DT216" s="315"/>
      <c r="DU216" s="226" t="str">
        <f t="shared" si="232"/>
        <v>Multistrata Agroforestry</v>
      </c>
      <c r="DV216" s="313"/>
      <c r="DW216" s="315"/>
      <c r="DX216" s="313"/>
      <c r="DY216" s="313"/>
      <c r="DZ216" s="315"/>
      <c r="EA216" s="176">
        <f t="shared" si="209"/>
        <v>0</v>
      </c>
      <c r="EB216" s="226" t="str">
        <f t="shared" si="233"/>
        <v>Multistrata Agroforestry</v>
      </c>
      <c r="EC216" s="313"/>
      <c r="ED216" s="315"/>
      <c r="EE216" s="313"/>
      <c r="EF216" s="313"/>
      <c r="EG216" s="315"/>
      <c r="EH216" s="226" t="str">
        <f t="shared" si="234"/>
        <v>Multistrata Agroforestry</v>
      </c>
      <c r="EI216" s="313"/>
      <c r="EJ216" s="315"/>
      <c r="EK216" s="313"/>
      <c r="EL216" s="313"/>
      <c r="EM216" s="315"/>
      <c r="EN216" s="226" t="str">
        <f t="shared" si="235"/>
        <v>Multistrata Agroforestry</v>
      </c>
      <c r="EO216" s="313"/>
      <c r="EP216" s="315"/>
      <c r="EQ216" s="313"/>
      <c r="ER216" s="313"/>
      <c r="ES216" s="315"/>
      <c r="ET216" s="226" t="str">
        <f t="shared" si="236"/>
        <v>Multistrata Agroforestry</v>
      </c>
      <c r="EU216" s="313"/>
      <c r="EV216" s="315"/>
      <c r="EW216" s="313"/>
      <c r="EX216" s="313"/>
      <c r="EY216" s="315"/>
      <c r="EZ216" s="226" t="str">
        <f t="shared" si="237"/>
        <v>Multistrata Agroforestry</v>
      </c>
      <c r="FA216" s="313"/>
      <c r="FB216" s="315"/>
      <c r="FC216" s="313"/>
      <c r="FD216" s="313"/>
      <c r="FE216" s="315"/>
      <c r="FF216" s="226" t="str">
        <f t="shared" si="238"/>
        <v>Multistrata Agroforestry</v>
      </c>
      <c r="FG216" s="313"/>
      <c r="FH216" s="315"/>
      <c r="FI216" s="313"/>
      <c r="FJ216" s="313"/>
      <c r="FK216" s="315"/>
      <c r="FL216" s="226" t="str">
        <f t="shared" si="239"/>
        <v>Multistrata Agroforestry</v>
      </c>
      <c r="FM216" s="313"/>
      <c r="FN216" s="315"/>
      <c r="FO216" s="313"/>
      <c r="FP216" s="313"/>
      <c r="FQ216" s="315"/>
      <c r="FR216" s="176">
        <f t="shared" si="210"/>
        <v>0</v>
      </c>
      <c r="FS216" s="32"/>
      <c r="FT216" s="34"/>
      <c r="FU216" s="34"/>
      <c r="FV216" s="38"/>
      <c r="FW216" s="37"/>
    </row>
    <row r="217" spans="1:179" ht="12.6" customHeight="1">
      <c r="A217" s="324"/>
      <c r="B217" s="222" t="s">
        <v>89</v>
      </c>
      <c r="C217" s="226" t="str">
        <f t="shared" si="212"/>
        <v>Silvopasture</v>
      </c>
      <c r="D217" s="313"/>
      <c r="E217" s="315"/>
      <c r="F217" s="313"/>
      <c r="G217" s="313"/>
      <c r="H217" s="315"/>
      <c r="I217" s="226" t="str">
        <f t="shared" si="213"/>
        <v>Silvopasture</v>
      </c>
      <c r="J217" s="313"/>
      <c r="K217" s="315"/>
      <c r="L217" s="313"/>
      <c r="M217" s="313"/>
      <c r="N217" s="315"/>
      <c r="O217" s="226" t="str">
        <f t="shared" si="214"/>
        <v>Silvopasture</v>
      </c>
      <c r="P217" s="313"/>
      <c r="Q217" s="315"/>
      <c r="R217" s="313"/>
      <c r="S217" s="313"/>
      <c r="T217" s="315"/>
      <c r="U217" s="226" t="str">
        <f t="shared" si="215"/>
        <v>Silvopasture</v>
      </c>
      <c r="V217" s="313"/>
      <c r="W217" s="315"/>
      <c r="X217" s="313"/>
      <c r="Y217" s="313"/>
      <c r="Z217" s="315"/>
      <c r="AA217" s="226" t="str">
        <f t="shared" si="216"/>
        <v>Silvopasture</v>
      </c>
      <c r="AB217" s="313"/>
      <c r="AC217" s="315"/>
      <c r="AD217" s="313"/>
      <c r="AE217" s="313"/>
      <c r="AF217" s="315"/>
      <c r="AG217" s="226" t="str">
        <f t="shared" si="217"/>
        <v>Silvopasture</v>
      </c>
      <c r="AH217" s="313"/>
      <c r="AI217" s="315"/>
      <c r="AJ217" s="313"/>
      <c r="AK217" s="313"/>
      <c r="AL217" s="315"/>
      <c r="AM217" s="226" t="str">
        <f t="shared" si="218"/>
        <v>Silvopasture</v>
      </c>
      <c r="AN217" s="313"/>
      <c r="AO217" s="315"/>
      <c r="AP217" s="313"/>
      <c r="AQ217" s="313"/>
      <c r="AR217" s="315"/>
      <c r="AS217" s="176">
        <f t="shared" si="211"/>
        <v>0</v>
      </c>
      <c r="AT217" s="226" t="str">
        <f t="shared" si="219"/>
        <v>Silvopasture</v>
      </c>
      <c r="AU217" s="313"/>
      <c r="AV217" s="315"/>
      <c r="AW217" s="313"/>
      <c r="AX217" s="313"/>
      <c r="AY217" s="315"/>
      <c r="AZ217" s="226" t="str">
        <f t="shared" si="220"/>
        <v>Silvopasture</v>
      </c>
      <c r="BA217" s="313"/>
      <c r="BB217" s="315"/>
      <c r="BC217" s="313"/>
      <c r="BD217" s="313"/>
      <c r="BE217" s="315"/>
      <c r="BF217" s="226" t="str">
        <f t="shared" si="221"/>
        <v>Silvopasture</v>
      </c>
      <c r="BG217" s="313"/>
      <c r="BH217" s="315"/>
      <c r="BI217" s="313"/>
      <c r="BJ217" s="313"/>
      <c r="BK217" s="315"/>
      <c r="BL217" s="226" t="str">
        <f t="shared" si="222"/>
        <v>Silvopasture</v>
      </c>
      <c r="BM217" s="313"/>
      <c r="BN217" s="315"/>
      <c r="BO217" s="313"/>
      <c r="BP217" s="313"/>
      <c r="BQ217" s="315"/>
      <c r="BR217" s="226" t="str">
        <f t="shared" si="223"/>
        <v>Silvopasture</v>
      </c>
      <c r="BS217" s="313"/>
      <c r="BT217" s="315"/>
      <c r="BU217" s="313"/>
      <c r="BV217" s="313"/>
      <c r="BW217" s="315"/>
      <c r="BX217" s="226" t="str">
        <f t="shared" si="224"/>
        <v>Silvopasture</v>
      </c>
      <c r="BY217" s="313"/>
      <c r="BZ217" s="315"/>
      <c r="CA217" s="313"/>
      <c r="CB217" s="313"/>
      <c r="CC217" s="315"/>
      <c r="CD217" s="226" t="str">
        <f t="shared" si="225"/>
        <v>Silvopasture</v>
      </c>
      <c r="CE217" s="313"/>
      <c r="CF217" s="315"/>
      <c r="CG217" s="313"/>
      <c r="CH217" s="313"/>
      <c r="CI217" s="315"/>
      <c r="CJ217" s="176">
        <f t="shared" si="208"/>
        <v>0</v>
      </c>
      <c r="CK217" s="226" t="str">
        <f t="shared" si="226"/>
        <v>Silvopasture</v>
      </c>
      <c r="CL217" s="313"/>
      <c r="CM217" s="315"/>
      <c r="CN217" s="313"/>
      <c r="CO217" s="313"/>
      <c r="CP217" s="315"/>
      <c r="CQ217" s="226" t="str">
        <f t="shared" si="227"/>
        <v>Silvopasture</v>
      </c>
      <c r="CR217" s="313"/>
      <c r="CS217" s="315"/>
      <c r="CT217" s="313"/>
      <c r="CU217" s="313"/>
      <c r="CV217" s="315"/>
      <c r="CW217" s="226" t="str">
        <f t="shared" si="228"/>
        <v>Silvopasture</v>
      </c>
      <c r="CX217" s="313"/>
      <c r="CY217" s="315"/>
      <c r="CZ217" s="313"/>
      <c r="DA217" s="313"/>
      <c r="DB217" s="315"/>
      <c r="DC217" s="226" t="str">
        <f t="shared" si="229"/>
        <v>Silvopasture</v>
      </c>
      <c r="DD217" s="313"/>
      <c r="DE217" s="315"/>
      <c r="DF217" s="313"/>
      <c r="DG217" s="313"/>
      <c r="DH217" s="315"/>
      <c r="DI217" s="226" t="str">
        <f t="shared" si="230"/>
        <v>Silvopasture</v>
      </c>
      <c r="DJ217" s="313"/>
      <c r="DK217" s="315"/>
      <c r="DL217" s="313"/>
      <c r="DM217" s="313"/>
      <c r="DN217" s="315"/>
      <c r="DO217" s="226" t="str">
        <f t="shared" si="231"/>
        <v>Silvopasture</v>
      </c>
      <c r="DP217" s="313"/>
      <c r="DQ217" s="315"/>
      <c r="DR217" s="313"/>
      <c r="DS217" s="313"/>
      <c r="DT217" s="315"/>
      <c r="DU217" s="226" t="str">
        <f t="shared" si="232"/>
        <v>Silvopasture</v>
      </c>
      <c r="DV217" s="313"/>
      <c r="DW217" s="315"/>
      <c r="DX217" s="313"/>
      <c r="DY217" s="313"/>
      <c r="DZ217" s="315"/>
      <c r="EA217" s="176">
        <f t="shared" si="209"/>
        <v>0</v>
      </c>
      <c r="EB217" s="226" t="str">
        <f t="shared" si="233"/>
        <v>Silvopasture</v>
      </c>
      <c r="EC217" s="313"/>
      <c r="ED217" s="315"/>
      <c r="EE217" s="313"/>
      <c r="EF217" s="313"/>
      <c r="EG217" s="315"/>
      <c r="EH217" s="226" t="str">
        <f t="shared" si="234"/>
        <v>Silvopasture</v>
      </c>
      <c r="EI217" s="313"/>
      <c r="EJ217" s="315"/>
      <c r="EK217" s="313"/>
      <c r="EL217" s="313"/>
      <c r="EM217" s="315"/>
      <c r="EN217" s="226" t="str">
        <f t="shared" si="235"/>
        <v>Silvopasture</v>
      </c>
      <c r="EO217" s="313"/>
      <c r="EP217" s="315"/>
      <c r="EQ217" s="313"/>
      <c r="ER217" s="313"/>
      <c r="ES217" s="315"/>
      <c r="ET217" s="226" t="str">
        <f t="shared" si="236"/>
        <v>Silvopasture</v>
      </c>
      <c r="EU217" s="313"/>
      <c r="EV217" s="315"/>
      <c r="EW217" s="313"/>
      <c r="EX217" s="313"/>
      <c r="EY217" s="315"/>
      <c r="EZ217" s="226" t="str">
        <f t="shared" si="237"/>
        <v>Silvopasture</v>
      </c>
      <c r="FA217" s="313"/>
      <c r="FB217" s="315"/>
      <c r="FC217" s="313"/>
      <c r="FD217" s="313"/>
      <c r="FE217" s="315"/>
      <c r="FF217" s="226" t="str">
        <f t="shared" si="238"/>
        <v>Silvopasture</v>
      </c>
      <c r="FG217" s="313"/>
      <c r="FH217" s="315"/>
      <c r="FI217" s="313"/>
      <c r="FJ217" s="313"/>
      <c r="FK217" s="315"/>
      <c r="FL217" s="226" t="str">
        <f t="shared" si="239"/>
        <v>Silvopasture</v>
      </c>
      <c r="FM217" s="313"/>
      <c r="FN217" s="315"/>
      <c r="FO217" s="313"/>
      <c r="FP217" s="313"/>
      <c r="FQ217" s="315"/>
      <c r="FR217" s="176">
        <f t="shared" si="210"/>
        <v>0</v>
      </c>
      <c r="FS217" s="32"/>
      <c r="FT217" s="34"/>
      <c r="FU217" s="34"/>
      <c r="FV217" s="38"/>
      <c r="FW217" s="37"/>
    </row>
    <row r="218" spans="1:179" ht="12.6" customHeight="1">
      <c r="A218" s="324"/>
      <c r="B218" s="222" t="s">
        <v>88</v>
      </c>
      <c r="C218" s="226" t="str">
        <f>$B218</f>
        <v>Managed Grazing</v>
      </c>
      <c r="D218" s="313"/>
      <c r="E218" s="315"/>
      <c r="F218" s="313"/>
      <c r="G218" s="313"/>
      <c r="H218" s="315"/>
      <c r="I218" s="226" t="str">
        <f t="shared" si="213"/>
        <v>Managed Grazing</v>
      </c>
      <c r="J218" s="313"/>
      <c r="K218" s="315"/>
      <c r="L218" s="313"/>
      <c r="M218" s="313"/>
      <c r="N218" s="315"/>
      <c r="O218" s="226" t="str">
        <f t="shared" si="214"/>
        <v>Managed Grazing</v>
      </c>
      <c r="P218" s="313"/>
      <c r="Q218" s="315"/>
      <c r="R218" s="313"/>
      <c r="S218" s="313"/>
      <c r="T218" s="315"/>
      <c r="U218" s="226" t="str">
        <f t="shared" si="215"/>
        <v>Managed Grazing</v>
      </c>
      <c r="V218" s="313"/>
      <c r="W218" s="315"/>
      <c r="X218" s="313"/>
      <c r="Y218" s="313"/>
      <c r="Z218" s="315"/>
      <c r="AA218" s="226" t="str">
        <f t="shared" si="216"/>
        <v>Managed Grazing</v>
      </c>
      <c r="AB218" s="313"/>
      <c r="AC218" s="315"/>
      <c r="AD218" s="313"/>
      <c r="AE218" s="313"/>
      <c r="AF218" s="315"/>
      <c r="AG218" s="226" t="str">
        <f t="shared" si="217"/>
        <v>Managed Grazing</v>
      </c>
      <c r="AH218" s="313"/>
      <c r="AI218" s="315"/>
      <c r="AJ218" s="313"/>
      <c r="AK218" s="313"/>
      <c r="AL218" s="315"/>
      <c r="AM218" s="226" t="str">
        <f t="shared" si="218"/>
        <v>Managed Grazing</v>
      </c>
      <c r="AN218" s="313"/>
      <c r="AO218" s="315"/>
      <c r="AP218" s="313"/>
      <c r="AQ218" s="313"/>
      <c r="AR218" s="315"/>
      <c r="AS218" s="176">
        <f t="shared" si="211"/>
        <v>0</v>
      </c>
      <c r="AT218" s="226" t="str">
        <f t="shared" si="219"/>
        <v>Managed Grazing</v>
      </c>
      <c r="AU218" s="313">
        <f>'Discrete Solution'!AU218</f>
        <v>2.1992342654936183E-2</v>
      </c>
      <c r="AV218" s="315">
        <f>'Discrete Solution'!AV218</f>
        <v>13.606723363382859</v>
      </c>
      <c r="AW218" s="313">
        <f>'Discrete Solution'!AW218</f>
        <v>0.82449854890038188</v>
      </c>
      <c r="AX218" s="313">
        <f>'Discrete Solution'!AX218</f>
        <v>0.84649089155531809</v>
      </c>
      <c r="AY218" s="315">
        <f>'Discrete Solution'!AY218</f>
        <v>510.11953771464391</v>
      </c>
      <c r="AZ218" s="226" t="str">
        <f t="shared" si="220"/>
        <v>Managed Grazing</v>
      </c>
      <c r="BA218" s="313">
        <f>'Discrete Solution'!BA218</f>
        <v>2.1992342654936183E-2</v>
      </c>
      <c r="BB218" s="315">
        <f>'Discrete Solution'!BB218</f>
        <v>3.3864826585841952</v>
      </c>
      <c r="BC218" s="313">
        <f>'Discrete Solution'!BC218</f>
        <v>0.82449854890038188</v>
      </c>
      <c r="BD218" s="313">
        <f>'Discrete Solution'!BD218</f>
        <v>0.84649089155531809</v>
      </c>
      <c r="BE218" s="315">
        <f>'Discrete Solution'!BE218</f>
        <v>126.960100689968</v>
      </c>
      <c r="BF218" s="226" t="str">
        <f t="shared" si="221"/>
        <v>Managed Grazing</v>
      </c>
      <c r="BG218" s="313">
        <f>'Discrete Solution'!BG218</f>
        <v>2.1992342654936183E-2</v>
      </c>
      <c r="BH218" s="315">
        <f>'Discrete Solution'!BH218</f>
        <v>0.83172521797734655</v>
      </c>
      <c r="BI218" s="313">
        <f>'Discrete Solution'!BI218</f>
        <v>0.82449854890038188</v>
      </c>
      <c r="BJ218" s="313">
        <f>'Discrete Solution'!BJ218</f>
        <v>0.84649089155531809</v>
      </c>
      <c r="BK218" s="315">
        <f>'Discrete Solution'!BK218</f>
        <v>31.181591068573951</v>
      </c>
      <c r="BL218" s="226" t="str">
        <f t="shared" si="222"/>
        <v>Managed Grazing</v>
      </c>
      <c r="BM218" s="313"/>
      <c r="BN218" s="315"/>
      <c r="BO218" s="313"/>
      <c r="BP218" s="313"/>
      <c r="BQ218" s="315"/>
      <c r="BR218" s="226" t="str">
        <f t="shared" si="223"/>
        <v>Managed Grazing</v>
      </c>
      <c r="BS218" s="313"/>
      <c r="BT218" s="315"/>
      <c r="BU218" s="313"/>
      <c r="BV218" s="313"/>
      <c r="BW218" s="315"/>
      <c r="BX218" s="226" t="str">
        <f t="shared" si="224"/>
        <v>Managed Grazing</v>
      </c>
      <c r="BY218" s="313"/>
      <c r="BZ218" s="315"/>
      <c r="CA218" s="313"/>
      <c r="CB218" s="313"/>
      <c r="CC218" s="315"/>
      <c r="CD218" s="226" t="str">
        <f t="shared" si="225"/>
        <v>Managed Grazing</v>
      </c>
      <c r="CE218" s="313"/>
      <c r="CF218" s="315"/>
      <c r="CG218" s="313"/>
      <c r="CH218" s="313"/>
      <c r="CI218" s="315"/>
      <c r="CJ218" s="176">
        <f t="shared" si="208"/>
        <v>686.08616071313031</v>
      </c>
      <c r="CK218" s="226" t="str">
        <f t="shared" si="226"/>
        <v>Managed Grazing</v>
      </c>
      <c r="CL218" s="313"/>
      <c r="CM218" s="315"/>
      <c r="CN218" s="313"/>
      <c r="CO218" s="313"/>
      <c r="CP218" s="315"/>
      <c r="CQ218" s="226" t="str">
        <f t="shared" si="227"/>
        <v>Managed Grazing</v>
      </c>
      <c r="CR218" s="313"/>
      <c r="CS218" s="315"/>
      <c r="CT218" s="313"/>
      <c r="CU218" s="313"/>
      <c r="CV218" s="315"/>
      <c r="CW218" s="226" t="str">
        <f t="shared" si="228"/>
        <v>Managed Grazing</v>
      </c>
      <c r="CX218" s="313"/>
      <c r="CY218" s="315"/>
      <c r="CZ218" s="313"/>
      <c r="DA218" s="313"/>
      <c r="DB218" s="315"/>
      <c r="DC218" s="226" t="str">
        <f t="shared" si="229"/>
        <v>Managed Grazing</v>
      </c>
      <c r="DD218" s="313"/>
      <c r="DE218" s="315"/>
      <c r="DF218" s="313"/>
      <c r="DG218" s="313"/>
      <c r="DH218" s="315"/>
      <c r="DI218" s="226" t="str">
        <f t="shared" si="230"/>
        <v>Managed Grazing</v>
      </c>
      <c r="DJ218" s="313"/>
      <c r="DK218" s="315"/>
      <c r="DL218" s="313"/>
      <c r="DM218" s="313"/>
      <c r="DN218" s="315"/>
      <c r="DO218" s="226" t="str">
        <f t="shared" si="231"/>
        <v>Managed Grazing</v>
      </c>
      <c r="DP218" s="313"/>
      <c r="DQ218" s="315"/>
      <c r="DR218" s="313"/>
      <c r="DS218" s="313"/>
      <c r="DT218" s="315"/>
      <c r="DU218" s="226" t="str">
        <f t="shared" si="232"/>
        <v>Managed Grazing</v>
      </c>
      <c r="DV218" s="313"/>
      <c r="DW218" s="315"/>
      <c r="DX218" s="313"/>
      <c r="DY218" s="313"/>
      <c r="DZ218" s="315"/>
      <c r="EA218" s="176">
        <f t="shared" si="209"/>
        <v>0</v>
      </c>
      <c r="EB218" s="226" t="str">
        <f t="shared" si="233"/>
        <v>Managed Grazing</v>
      </c>
      <c r="EC218" s="313"/>
      <c r="ED218" s="315"/>
      <c r="EE218" s="313"/>
      <c r="EF218" s="313"/>
      <c r="EG218" s="315"/>
      <c r="EH218" s="226" t="str">
        <f t="shared" si="234"/>
        <v>Managed Grazing</v>
      </c>
      <c r="EI218" s="313"/>
      <c r="EJ218" s="315"/>
      <c r="EK218" s="313"/>
      <c r="EL218" s="313"/>
      <c r="EM218" s="315"/>
      <c r="EN218" s="226" t="str">
        <f t="shared" si="235"/>
        <v>Managed Grazing</v>
      </c>
      <c r="EO218" s="313"/>
      <c r="EP218" s="315"/>
      <c r="EQ218" s="313"/>
      <c r="ER218" s="313"/>
      <c r="ES218" s="315"/>
      <c r="ET218" s="226" t="str">
        <f t="shared" si="236"/>
        <v>Managed Grazing</v>
      </c>
      <c r="EU218" s="313"/>
      <c r="EV218" s="315"/>
      <c r="EW218" s="313"/>
      <c r="EX218" s="313"/>
      <c r="EY218" s="315"/>
      <c r="EZ218" s="226" t="str">
        <f t="shared" si="237"/>
        <v>Managed Grazing</v>
      </c>
      <c r="FA218" s="313"/>
      <c r="FB218" s="315"/>
      <c r="FC218" s="313"/>
      <c r="FD218" s="313"/>
      <c r="FE218" s="315"/>
      <c r="FF218" s="226" t="str">
        <f t="shared" si="238"/>
        <v>Managed Grazing</v>
      </c>
      <c r="FG218" s="313"/>
      <c r="FH218" s="315"/>
      <c r="FI218" s="313"/>
      <c r="FJ218" s="313"/>
      <c r="FK218" s="315"/>
      <c r="FL218" s="226" t="str">
        <f t="shared" si="239"/>
        <v>Managed Grazing</v>
      </c>
      <c r="FM218" s="313"/>
      <c r="FN218" s="315"/>
      <c r="FO218" s="313"/>
      <c r="FP218" s="313"/>
      <c r="FQ218" s="315"/>
      <c r="FR218" s="176">
        <f t="shared" si="210"/>
        <v>0</v>
      </c>
      <c r="FS218" s="32"/>
      <c r="FT218" s="34"/>
      <c r="FU218" s="34"/>
      <c r="FV218" s="38"/>
      <c r="FW218" s="37"/>
    </row>
    <row r="219" spans="1:179" ht="12.6" customHeight="1">
      <c r="A219" s="324"/>
      <c r="B219" s="195" t="s">
        <v>97</v>
      </c>
      <c r="C219" s="226" t="str">
        <f>$B219</f>
        <v>Tropical Tree Staples</v>
      </c>
      <c r="D219" s="313"/>
      <c r="E219" s="315"/>
      <c r="F219" s="313"/>
      <c r="G219" s="313"/>
      <c r="H219" s="315"/>
      <c r="I219" s="226" t="str">
        <f t="shared" si="213"/>
        <v>Tropical Tree Staples</v>
      </c>
      <c r="J219" s="313"/>
      <c r="K219" s="315"/>
      <c r="L219" s="313"/>
      <c r="M219" s="313"/>
      <c r="N219" s="315"/>
      <c r="O219" s="226" t="str">
        <f t="shared" si="214"/>
        <v>Tropical Tree Staples</v>
      </c>
      <c r="P219" s="313"/>
      <c r="Q219" s="315"/>
      <c r="R219" s="313"/>
      <c r="S219" s="313"/>
      <c r="T219" s="315"/>
      <c r="U219" s="226" t="str">
        <f t="shared" si="215"/>
        <v>Tropical Tree Staples</v>
      </c>
      <c r="V219" s="313"/>
      <c r="W219" s="315"/>
      <c r="X219" s="313"/>
      <c r="Y219" s="313"/>
      <c r="Z219" s="315"/>
      <c r="AA219" s="226" t="str">
        <f t="shared" si="216"/>
        <v>Tropical Tree Staples</v>
      </c>
      <c r="AB219" s="313"/>
      <c r="AC219" s="315"/>
      <c r="AD219" s="313"/>
      <c r="AE219" s="313"/>
      <c r="AF219" s="315"/>
      <c r="AG219" s="226" t="str">
        <f t="shared" si="217"/>
        <v>Tropical Tree Staples</v>
      </c>
      <c r="AH219" s="313"/>
      <c r="AI219" s="315"/>
      <c r="AJ219" s="313"/>
      <c r="AK219" s="313"/>
      <c r="AL219" s="315"/>
      <c r="AM219" s="226" t="str">
        <f t="shared" si="218"/>
        <v>Tropical Tree Staples</v>
      </c>
      <c r="AN219" s="313"/>
      <c r="AO219" s="315"/>
      <c r="AP219" s="313"/>
      <c r="AQ219" s="313"/>
      <c r="AR219" s="315"/>
      <c r="AS219" s="176">
        <f t="shared" si="211"/>
        <v>0</v>
      </c>
      <c r="AT219" s="226" t="str">
        <f t="shared" si="219"/>
        <v>Tropical Tree Staples</v>
      </c>
      <c r="AU219" s="313"/>
      <c r="AV219" s="315"/>
      <c r="AW219" s="313"/>
      <c r="AX219" s="313"/>
      <c r="AY219" s="315"/>
      <c r="AZ219" s="226" t="str">
        <f t="shared" si="220"/>
        <v>Tropical Tree Staples</v>
      </c>
      <c r="BA219" s="313"/>
      <c r="BB219" s="315"/>
      <c r="BC219" s="313"/>
      <c r="BD219" s="313"/>
      <c r="BE219" s="315"/>
      <c r="BF219" s="226" t="str">
        <f t="shared" si="221"/>
        <v>Tropical Tree Staples</v>
      </c>
      <c r="BG219" s="313"/>
      <c r="BH219" s="315"/>
      <c r="BI219" s="313"/>
      <c r="BJ219" s="313"/>
      <c r="BK219" s="315"/>
      <c r="BL219" s="226" t="str">
        <f t="shared" si="222"/>
        <v>Tropical Tree Staples</v>
      </c>
      <c r="BM219" s="313"/>
      <c r="BN219" s="315"/>
      <c r="BO219" s="313"/>
      <c r="BP219" s="313"/>
      <c r="BQ219" s="315"/>
      <c r="BR219" s="226" t="str">
        <f t="shared" si="223"/>
        <v>Tropical Tree Staples</v>
      </c>
      <c r="BS219" s="313"/>
      <c r="BT219" s="315"/>
      <c r="BU219" s="313"/>
      <c r="BV219" s="313"/>
      <c r="BW219" s="315"/>
      <c r="BX219" s="226" t="str">
        <f t="shared" si="224"/>
        <v>Tropical Tree Staples</v>
      </c>
      <c r="BY219" s="313"/>
      <c r="BZ219" s="315"/>
      <c r="CA219" s="313"/>
      <c r="CB219" s="313"/>
      <c r="CC219" s="315"/>
      <c r="CD219" s="226" t="str">
        <f t="shared" si="225"/>
        <v>Tropical Tree Staples</v>
      </c>
      <c r="CE219" s="313"/>
      <c r="CF219" s="315"/>
      <c r="CG219" s="313"/>
      <c r="CH219" s="313"/>
      <c r="CI219" s="315"/>
      <c r="CJ219" s="176">
        <f t="shared" si="208"/>
        <v>0</v>
      </c>
      <c r="CK219" s="226" t="str">
        <f t="shared" si="226"/>
        <v>Tropical Tree Staples</v>
      </c>
      <c r="CL219" s="313"/>
      <c r="CM219" s="315"/>
      <c r="CN219" s="313"/>
      <c r="CO219" s="313"/>
      <c r="CP219" s="315"/>
      <c r="CQ219" s="226" t="str">
        <f t="shared" si="227"/>
        <v>Tropical Tree Staples</v>
      </c>
      <c r="CR219" s="313"/>
      <c r="CS219" s="315"/>
      <c r="CT219" s="313"/>
      <c r="CU219" s="313"/>
      <c r="CV219" s="315"/>
      <c r="CW219" s="226" t="str">
        <f t="shared" si="228"/>
        <v>Tropical Tree Staples</v>
      </c>
      <c r="CX219" s="313"/>
      <c r="CY219" s="315"/>
      <c r="CZ219" s="313"/>
      <c r="DA219" s="313"/>
      <c r="DB219" s="315"/>
      <c r="DC219" s="226" t="str">
        <f t="shared" si="229"/>
        <v>Tropical Tree Staples</v>
      </c>
      <c r="DD219" s="313"/>
      <c r="DE219" s="315"/>
      <c r="DF219" s="313"/>
      <c r="DG219" s="313"/>
      <c r="DH219" s="315"/>
      <c r="DI219" s="226" t="str">
        <f t="shared" si="230"/>
        <v>Tropical Tree Staples</v>
      </c>
      <c r="DJ219" s="313"/>
      <c r="DK219" s="315"/>
      <c r="DL219" s="313"/>
      <c r="DM219" s="313"/>
      <c r="DN219" s="315"/>
      <c r="DO219" s="226" t="str">
        <f t="shared" si="231"/>
        <v>Tropical Tree Staples</v>
      </c>
      <c r="DP219" s="313"/>
      <c r="DQ219" s="315"/>
      <c r="DR219" s="313"/>
      <c r="DS219" s="313"/>
      <c r="DT219" s="315"/>
      <c r="DU219" s="226" t="str">
        <f t="shared" si="232"/>
        <v>Tropical Tree Staples</v>
      </c>
      <c r="DV219" s="313"/>
      <c r="DW219" s="315"/>
      <c r="DX219" s="313"/>
      <c r="DY219" s="313"/>
      <c r="DZ219" s="315"/>
      <c r="EA219" s="176">
        <f t="shared" si="209"/>
        <v>0</v>
      </c>
      <c r="EB219" s="226" t="str">
        <f t="shared" si="233"/>
        <v>Tropical Tree Staples</v>
      </c>
      <c r="EC219" s="313"/>
      <c r="ED219" s="315"/>
      <c r="EE219" s="313"/>
      <c r="EF219" s="313"/>
      <c r="EG219" s="315"/>
      <c r="EH219" s="226" t="str">
        <f t="shared" si="234"/>
        <v>Tropical Tree Staples</v>
      </c>
      <c r="EI219" s="313"/>
      <c r="EJ219" s="315"/>
      <c r="EK219" s="313"/>
      <c r="EL219" s="313"/>
      <c r="EM219" s="315"/>
      <c r="EN219" s="226" t="str">
        <f t="shared" si="235"/>
        <v>Tropical Tree Staples</v>
      </c>
      <c r="EO219" s="313"/>
      <c r="EP219" s="315"/>
      <c r="EQ219" s="313"/>
      <c r="ER219" s="313"/>
      <c r="ES219" s="315"/>
      <c r="ET219" s="226" t="str">
        <f t="shared" si="236"/>
        <v>Tropical Tree Staples</v>
      </c>
      <c r="EU219" s="313"/>
      <c r="EV219" s="315"/>
      <c r="EW219" s="313"/>
      <c r="EX219" s="313"/>
      <c r="EY219" s="315"/>
      <c r="EZ219" s="226" t="str">
        <f t="shared" si="237"/>
        <v>Tropical Tree Staples</v>
      </c>
      <c r="FA219" s="313"/>
      <c r="FB219" s="315"/>
      <c r="FC219" s="313"/>
      <c r="FD219" s="313"/>
      <c r="FE219" s="315"/>
      <c r="FF219" s="226" t="str">
        <f t="shared" si="238"/>
        <v>Tropical Tree Staples</v>
      </c>
      <c r="FG219" s="313"/>
      <c r="FH219" s="315"/>
      <c r="FI219" s="313"/>
      <c r="FJ219" s="313"/>
      <c r="FK219" s="315"/>
      <c r="FL219" s="226" t="str">
        <f t="shared" si="239"/>
        <v>Tropical Tree Staples</v>
      </c>
      <c r="FM219" s="313"/>
      <c r="FN219" s="315"/>
      <c r="FO219" s="313"/>
      <c r="FP219" s="313"/>
      <c r="FQ219" s="315"/>
      <c r="FR219" s="176">
        <f t="shared" si="210"/>
        <v>0</v>
      </c>
      <c r="FS219" s="32"/>
      <c r="FT219" s="34"/>
      <c r="FU219" s="34"/>
      <c r="FV219" s="38"/>
      <c r="FW219" s="37"/>
    </row>
    <row r="220" spans="1:179" ht="12.6" customHeight="1">
      <c r="A220" s="727"/>
      <c r="B220" s="222" t="s">
        <v>103</v>
      </c>
      <c r="C220" s="226" t="str">
        <f>$B220</f>
        <v>Farmland Restoration</v>
      </c>
      <c r="D220" s="39"/>
      <c r="E220" s="40"/>
      <c r="F220" s="47"/>
      <c r="G220" s="41"/>
      <c r="H220" s="42"/>
      <c r="I220" s="226" t="str">
        <f t="shared" si="213"/>
        <v>Farmland Restoration</v>
      </c>
      <c r="J220" s="39"/>
      <c r="K220" s="40"/>
      <c r="L220" s="47"/>
      <c r="M220" s="41"/>
      <c r="N220" s="42"/>
      <c r="O220" s="226" t="str">
        <f t="shared" si="214"/>
        <v>Farmland Restoration</v>
      </c>
      <c r="P220" s="39"/>
      <c r="Q220" s="40"/>
      <c r="R220" s="47"/>
      <c r="S220" s="41"/>
      <c r="T220" s="42"/>
      <c r="U220" s="226" t="str">
        <f t="shared" si="215"/>
        <v>Farmland Restoration</v>
      </c>
      <c r="V220" s="39"/>
      <c r="W220" s="40"/>
      <c r="X220" s="47"/>
      <c r="Y220" s="41"/>
      <c r="Z220" s="42"/>
      <c r="AA220" s="226" t="str">
        <f t="shared" si="216"/>
        <v>Farmland Restoration</v>
      </c>
      <c r="AB220" s="39"/>
      <c r="AC220" s="40"/>
      <c r="AD220" s="47"/>
      <c r="AE220" s="41"/>
      <c r="AF220" s="42"/>
      <c r="AG220" s="226" t="str">
        <f t="shared" si="217"/>
        <v>Farmland Restoration</v>
      </c>
      <c r="AH220" s="39"/>
      <c r="AI220" s="40"/>
      <c r="AJ220" s="47"/>
      <c r="AK220" s="41"/>
      <c r="AL220" s="42"/>
      <c r="AM220" s="226" t="str">
        <f t="shared" si="218"/>
        <v>Farmland Restoration</v>
      </c>
      <c r="AN220" s="39"/>
      <c r="AO220" s="40"/>
      <c r="AP220" s="47"/>
      <c r="AQ220" s="41"/>
      <c r="AR220" s="42"/>
      <c r="AS220" s="176">
        <f t="shared" si="211"/>
        <v>0</v>
      </c>
      <c r="AT220" s="226" t="str">
        <f t="shared" si="219"/>
        <v>Farmland Restoration</v>
      </c>
      <c r="AU220" s="39"/>
      <c r="AV220" s="40"/>
      <c r="AW220" s="47"/>
      <c r="AX220" s="41"/>
      <c r="AY220" s="42"/>
      <c r="AZ220" s="226" t="str">
        <f t="shared" si="220"/>
        <v>Farmland Restoration</v>
      </c>
      <c r="BA220" s="39"/>
      <c r="BB220" s="40"/>
      <c r="BC220" s="47"/>
      <c r="BD220" s="41"/>
      <c r="BE220" s="42"/>
      <c r="BF220" s="226" t="str">
        <f t="shared" si="221"/>
        <v>Farmland Restoration</v>
      </c>
      <c r="BG220" s="39"/>
      <c r="BH220" s="40"/>
      <c r="BI220" s="47"/>
      <c r="BJ220" s="41"/>
      <c r="BK220" s="42"/>
      <c r="BL220" s="226" t="str">
        <f t="shared" si="222"/>
        <v>Farmland Restoration</v>
      </c>
      <c r="BM220" s="313">
        <f>'Discrete Solution'!BM220</f>
        <v>2.3409578732146379E-2</v>
      </c>
      <c r="BN220" s="315">
        <f>'Discrete Solution'!BN220</f>
        <v>0.37225539887557335</v>
      </c>
      <c r="BO220" s="313">
        <f>'Discrete Solution'!BO220</f>
        <v>0.32659042126785359</v>
      </c>
      <c r="BP220" s="313">
        <f>'Discrete Solution'!BP220</f>
        <v>0.35</v>
      </c>
      <c r="BQ220" s="315">
        <f>'Discrete Solution'!BQ220</f>
        <v>5.1933889511244269</v>
      </c>
      <c r="BR220" s="226" t="str">
        <f t="shared" si="223"/>
        <v>Farmland Restoration</v>
      </c>
      <c r="BS220" s="313">
        <f>'Discrete Solution'!BS220</f>
        <v>2.3409578732146379E-2</v>
      </c>
      <c r="BT220" s="315">
        <f>'Discrete Solution'!BT220</f>
        <v>3.0977003397203822</v>
      </c>
      <c r="BU220" s="313">
        <f>'Discrete Solution'!BU220</f>
        <v>0.32659042126785359</v>
      </c>
      <c r="BV220" s="313">
        <f>'Discrete Solution'!BV220</f>
        <v>0.35</v>
      </c>
      <c r="BW220" s="315">
        <f>'Discrete Solution'!BW220</f>
        <v>43.216465810279615</v>
      </c>
      <c r="BX220" s="226" t="str">
        <f t="shared" si="224"/>
        <v>Farmland Restoration</v>
      </c>
      <c r="BY220" s="313">
        <f>'Discrete Solution'!BY220</f>
        <v>2.3409578732146379E-2</v>
      </c>
      <c r="BZ220" s="315">
        <f>'Discrete Solution'!BZ220</f>
        <v>0.63959817219979331</v>
      </c>
      <c r="CA220" s="313">
        <f>'Discrete Solution'!CA220</f>
        <v>0.32659042126785359</v>
      </c>
      <c r="CB220" s="313">
        <f>'Discrete Solution'!CB220</f>
        <v>0.35</v>
      </c>
      <c r="CC220" s="315">
        <f>'Discrete Solution'!CC220</f>
        <v>8.923126677800207</v>
      </c>
      <c r="CD220" s="226" t="str">
        <f t="shared" si="225"/>
        <v>Farmland Restoration</v>
      </c>
      <c r="CE220" s="313">
        <f>'Discrete Solution'!CE220</f>
        <v>2.3409578732146379E-2</v>
      </c>
      <c r="CF220" s="315">
        <f>'Discrete Solution'!CF220</f>
        <v>0.39445271257307546</v>
      </c>
      <c r="CG220" s="313">
        <f>'Discrete Solution'!CG220</f>
        <v>0.32659042126785359</v>
      </c>
      <c r="CH220" s="313">
        <f>'Discrete Solution'!CH220</f>
        <v>0.35</v>
      </c>
      <c r="CI220" s="315">
        <f>'Discrete Solution'!CI220</f>
        <v>5.5030668874269235</v>
      </c>
      <c r="CJ220" s="176">
        <f t="shared" si="208"/>
        <v>67.340054949999995</v>
      </c>
      <c r="CK220" s="226" t="str">
        <f t="shared" si="226"/>
        <v>Farmland Restoration</v>
      </c>
      <c r="CL220" s="313"/>
      <c r="CM220" s="315"/>
      <c r="CN220" s="313"/>
      <c r="CO220" s="313"/>
      <c r="CP220" s="315"/>
      <c r="CQ220" s="226" t="str">
        <f t="shared" si="227"/>
        <v>Farmland Restoration</v>
      </c>
      <c r="CR220" s="313"/>
      <c r="CS220" s="315"/>
      <c r="CT220" s="313"/>
      <c r="CU220" s="313"/>
      <c r="CV220" s="315"/>
      <c r="CW220" s="226" t="str">
        <f t="shared" si="228"/>
        <v>Farmland Restoration</v>
      </c>
      <c r="CX220" s="313"/>
      <c r="CY220" s="315"/>
      <c r="CZ220" s="313"/>
      <c r="DA220" s="313"/>
      <c r="DB220" s="315"/>
      <c r="DC220" s="226" t="str">
        <f t="shared" si="229"/>
        <v>Farmland Restoration</v>
      </c>
      <c r="DD220" s="313"/>
      <c r="DE220" s="315"/>
      <c r="DF220" s="313"/>
      <c r="DG220" s="313"/>
      <c r="DH220" s="315"/>
      <c r="DI220" s="226" t="str">
        <f t="shared" si="230"/>
        <v>Farmland Restoration</v>
      </c>
      <c r="DJ220" s="313"/>
      <c r="DK220" s="315"/>
      <c r="DL220" s="313"/>
      <c r="DM220" s="313"/>
      <c r="DN220" s="315"/>
      <c r="DO220" s="226" t="str">
        <f t="shared" si="231"/>
        <v>Farmland Restoration</v>
      </c>
      <c r="DP220" s="313"/>
      <c r="DQ220" s="315"/>
      <c r="DR220" s="313"/>
      <c r="DS220" s="313"/>
      <c r="DT220" s="315"/>
      <c r="DU220" s="226" t="str">
        <f t="shared" si="232"/>
        <v>Farmland Restoration</v>
      </c>
      <c r="DV220" s="313"/>
      <c r="DW220" s="315"/>
      <c r="DX220" s="313"/>
      <c r="DY220" s="313"/>
      <c r="DZ220" s="315"/>
      <c r="EA220" s="176">
        <f t="shared" si="209"/>
        <v>0</v>
      </c>
      <c r="EB220" s="226" t="str">
        <f t="shared" si="233"/>
        <v>Farmland Restoration</v>
      </c>
      <c r="EC220" s="313"/>
      <c r="ED220" s="315"/>
      <c r="EE220" s="313"/>
      <c r="EF220" s="313"/>
      <c r="EG220" s="315"/>
      <c r="EH220" s="226" t="str">
        <f t="shared" si="234"/>
        <v>Farmland Restoration</v>
      </c>
      <c r="EI220" s="313"/>
      <c r="EJ220" s="315"/>
      <c r="EK220" s="313"/>
      <c r="EL220" s="313"/>
      <c r="EM220" s="315"/>
      <c r="EN220" s="226" t="str">
        <f t="shared" si="235"/>
        <v>Farmland Restoration</v>
      </c>
      <c r="EO220" s="313"/>
      <c r="EP220" s="315"/>
      <c r="EQ220" s="313"/>
      <c r="ER220" s="313"/>
      <c r="ES220" s="315"/>
      <c r="ET220" s="226" t="str">
        <f t="shared" si="236"/>
        <v>Farmland Restoration</v>
      </c>
      <c r="EU220" s="313"/>
      <c r="EV220" s="315"/>
      <c r="EW220" s="313"/>
      <c r="EX220" s="313"/>
      <c r="EY220" s="315"/>
      <c r="EZ220" s="226" t="str">
        <f t="shared" si="237"/>
        <v>Farmland Restoration</v>
      </c>
      <c r="FA220" s="313"/>
      <c r="FB220" s="315"/>
      <c r="FC220" s="313"/>
      <c r="FD220" s="313"/>
      <c r="FE220" s="315"/>
      <c r="FF220" s="226" t="str">
        <f t="shared" si="238"/>
        <v>Farmland Restoration</v>
      </c>
      <c r="FG220" s="313"/>
      <c r="FH220" s="315"/>
      <c r="FI220" s="313"/>
      <c r="FJ220" s="313"/>
      <c r="FK220" s="315"/>
      <c r="FL220" s="226" t="str">
        <f t="shared" si="239"/>
        <v>Farmland Restoration</v>
      </c>
      <c r="FM220" s="313"/>
      <c r="FN220" s="315"/>
      <c r="FO220" s="313"/>
      <c r="FP220" s="313"/>
      <c r="FQ220" s="315"/>
      <c r="FR220" s="176">
        <f t="shared" si="210"/>
        <v>0</v>
      </c>
      <c r="FS220" s="32"/>
      <c r="FT220" s="34"/>
      <c r="FU220" s="34"/>
      <c r="FV220" s="33"/>
      <c r="FW220" s="37"/>
    </row>
    <row r="221" spans="1:179" ht="12.6" customHeight="1">
      <c r="A221" s="324"/>
      <c r="B221" s="195" t="s">
        <v>96</v>
      </c>
      <c r="C221" s="226" t="str">
        <f>$B221</f>
        <v>Perennial Bioenergy Crops</v>
      </c>
      <c r="D221" s="313"/>
      <c r="E221" s="315"/>
      <c r="F221" s="313"/>
      <c r="G221" s="313"/>
      <c r="H221" s="315"/>
      <c r="I221" s="226" t="str">
        <f t="shared" si="213"/>
        <v>Perennial Bioenergy Crops</v>
      </c>
      <c r="J221" s="313"/>
      <c r="K221" s="315"/>
      <c r="L221" s="313"/>
      <c r="M221" s="313"/>
      <c r="N221" s="315"/>
      <c r="O221" s="226" t="str">
        <f t="shared" si="214"/>
        <v>Perennial Bioenergy Crops</v>
      </c>
      <c r="P221" s="313"/>
      <c r="Q221" s="315"/>
      <c r="R221" s="313"/>
      <c r="S221" s="313"/>
      <c r="T221" s="315"/>
      <c r="U221" s="226" t="str">
        <f t="shared" si="215"/>
        <v>Perennial Bioenergy Crops</v>
      </c>
      <c r="V221" s="313"/>
      <c r="W221" s="315"/>
      <c r="X221" s="313"/>
      <c r="Y221" s="313"/>
      <c r="Z221" s="315"/>
      <c r="AA221" s="226" t="str">
        <f t="shared" si="216"/>
        <v>Perennial Bioenergy Crops</v>
      </c>
      <c r="AB221" s="313"/>
      <c r="AC221" s="315"/>
      <c r="AD221" s="313"/>
      <c r="AE221" s="313"/>
      <c r="AF221" s="315"/>
      <c r="AG221" s="226" t="str">
        <f t="shared" si="217"/>
        <v>Perennial Bioenergy Crops</v>
      </c>
      <c r="AH221" s="313"/>
      <c r="AI221" s="315"/>
      <c r="AJ221" s="313"/>
      <c r="AK221" s="313"/>
      <c r="AL221" s="315"/>
      <c r="AM221" s="226" t="str">
        <f t="shared" si="218"/>
        <v>Perennial Bioenergy Crops</v>
      </c>
      <c r="AN221" s="313"/>
      <c r="AO221" s="315"/>
      <c r="AP221" s="313"/>
      <c r="AQ221" s="313"/>
      <c r="AR221" s="315"/>
      <c r="AS221" s="176">
        <f t="shared" si="211"/>
        <v>0</v>
      </c>
      <c r="AT221" s="226" t="str">
        <f t="shared" si="219"/>
        <v>Perennial Bioenergy Crops</v>
      </c>
      <c r="AU221" s="313"/>
      <c r="AV221" s="315"/>
      <c r="AW221" s="313"/>
      <c r="AX221" s="313"/>
      <c r="AY221" s="315"/>
      <c r="AZ221" s="226" t="str">
        <f t="shared" si="220"/>
        <v>Perennial Bioenergy Crops</v>
      </c>
      <c r="BA221" s="313"/>
      <c r="BB221" s="315"/>
      <c r="BC221" s="313"/>
      <c r="BD221" s="313"/>
      <c r="BE221" s="315"/>
      <c r="BF221" s="226" t="str">
        <f t="shared" si="221"/>
        <v>Perennial Bioenergy Crops</v>
      </c>
      <c r="BG221" s="313"/>
      <c r="BH221" s="315"/>
      <c r="BI221" s="313"/>
      <c r="BJ221" s="313"/>
      <c r="BK221" s="315"/>
      <c r="BL221" s="226" t="str">
        <f t="shared" si="222"/>
        <v>Perennial Bioenergy Crops</v>
      </c>
      <c r="BM221" s="313">
        <f>'Discrete Solution'!BM221</f>
        <v>2.5553394151598671E-4</v>
      </c>
      <c r="BN221" s="315">
        <f>'Discrete Solution'!BN221</f>
        <v>4.0634601080905197E-3</v>
      </c>
      <c r="BO221" s="313">
        <f>'Discrete Solution'!BO221</f>
        <v>0.24974446605848402</v>
      </c>
      <c r="BP221" s="313">
        <f>'Discrete Solution'!BP221</f>
        <v>0.25</v>
      </c>
      <c r="BQ221" s="315">
        <f>'Discrete Solution'!BQ221</f>
        <v>3.97139678989191</v>
      </c>
      <c r="BR221" s="226" t="str">
        <f t="shared" si="223"/>
        <v>Perennial Bioenergy Crops</v>
      </c>
      <c r="BS221" s="313">
        <f>'Discrete Solution'!BS221</f>
        <v>2.5553394151598671E-4</v>
      </c>
      <c r="BT221" s="315">
        <f>'Discrete Solution'!BT221</f>
        <v>3.3813832640959406E-2</v>
      </c>
      <c r="BU221" s="313">
        <f>'Discrete Solution'!BU221</f>
        <v>0.24974446605848402</v>
      </c>
      <c r="BV221" s="313">
        <f>'Discrete Solution'!BV221</f>
        <v>0.25</v>
      </c>
      <c r="BW221" s="315">
        <f>'Discrete Solution'!BW221</f>
        <v>33.047733417359041</v>
      </c>
      <c r="BX221" s="226" t="str">
        <f t="shared" si="224"/>
        <v>Perennial Bioenergy Crops</v>
      </c>
      <c r="BY221" s="313">
        <f>'Discrete Solution'!BY221</f>
        <v>2.5553394151598671E-4</v>
      </c>
      <c r="BZ221" s="315">
        <f>'Discrete Solution'!BZ221</f>
        <v>6.9817164930096364E-3</v>
      </c>
      <c r="CA221" s="313">
        <f>'Discrete Solution'!CA221</f>
        <v>0.24974446605848402</v>
      </c>
      <c r="CB221" s="313">
        <f>'Discrete Solution'!CB221</f>
        <v>0.25</v>
      </c>
      <c r="CC221" s="315">
        <f>'Discrete Solution'!CC221</f>
        <v>6.8235360335069908</v>
      </c>
      <c r="CD221" s="226" t="str">
        <f t="shared" si="225"/>
        <v>Perennial Bioenergy Crops</v>
      </c>
      <c r="CE221" s="313">
        <f>'Discrete Solution'!CE221</f>
        <v>2.5553394151598671E-4</v>
      </c>
      <c r="CF221" s="315">
        <f>'Discrete Solution'!CF221</f>
        <v>4.3057612244451005E-3</v>
      </c>
      <c r="CG221" s="313">
        <f>'Discrete Solution'!CG221</f>
        <v>0.24974446605848402</v>
      </c>
      <c r="CH221" s="313">
        <f>'Discrete Solution'!CH221</f>
        <v>0.25</v>
      </c>
      <c r="CI221" s="315">
        <f>'Discrete Solution'!CI221</f>
        <v>4.2082082387755548</v>
      </c>
      <c r="CJ221" s="176">
        <f t="shared" si="208"/>
        <v>48.100039250000002</v>
      </c>
      <c r="CK221" s="226" t="str">
        <f t="shared" si="226"/>
        <v>Perennial Bioenergy Crops</v>
      </c>
      <c r="CL221" s="313"/>
      <c r="CM221" s="315"/>
      <c r="CN221" s="313"/>
      <c r="CO221" s="313"/>
      <c r="CP221" s="315"/>
      <c r="CQ221" s="226" t="str">
        <f t="shared" si="227"/>
        <v>Perennial Bioenergy Crops</v>
      </c>
      <c r="CR221" s="313"/>
      <c r="CS221" s="315"/>
      <c r="CT221" s="313"/>
      <c r="CU221" s="313"/>
      <c r="CV221" s="315"/>
      <c r="CW221" s="226" t="str">
        <f t="shared" si="228"/>
        <v>Perennial Bioenergy Crops</v>
      </c>
      <c r="CX221" s="313"/>
      <c r="CY221" s="315"/>
      <c r="CZ221" s="313"/>
      <c r="DA221" s="313"/>
      <c r="DB221" s="315"/>
      <c r="DC221" s="226" t="str">
        <f t="shared" si="229"/>
        <v>Perennial Bioenergy Crops</v>
      </c>
      <c r="DD221" s="313"/>
      <c r="DE221" s="315"/>
      <c r="DF221" s="313"/>
      <c r="DG221" s="313"/>
      <c r="DH221" s="315"/>
      <c r="DI221" s="226" t="str">
        <f t="shared" si="230"/>
        <v>Perennial Bioenergy Crops</v>
      </c>
      <c r="DJ221" s="313"/>
      <c r="DK221" s="315"/>
      <c r="DL221" s="313"/>
      <c r="DM221" s="313"/>
      <c r="DN221" s="315"/>
      <c r="DO221" s="226" t="str">
        <f t="shared" si="231"/>
        <v>Perennial Bioenergy Crops</v>
      </c>
      <c r="DP221" s="313"/>
      <c r="DQ221" s="315"/>
      <c r="DR221" s="313"/>
      <c r="DS221" s="313"/>
      <c r="DT221" s="315"/>
      <c r="DU221" s="226" t="str">
        <f t="shared" si="232"/>
        <v>Perennial Bioenergy Crops</v>
      </c>
      <c r="DV221" s="313"/>
      <c r="DW221" s="315"/>
      <c r="DX221" s="313"/>
      <c r="DY221" s="313"/>
      <c r="DZ221" s="315"/>
      <c r="EA221" s="176">
        <f t="shared" si="209"/>
        <v>0</v>
      </c>
      <c r="EB221" s="226" t="str">
        <f t="shared" si="233"/>
        <v>Perennial Bioenergy Crops</v>
      </c>
      <c r="EC221" s="313"/>
      <c r="ED221" s="315"/>
      <c r="EE221" s="313"/>
      <c r="EF221" s="313"/>
      <c r="EG221" s="315"/>
      <c r="EH221" s="226" t="str">
        <f t="shared" si="234"/>
        <v>Perennial Bioenergy Crops</v>
      </c>
      <c r="EI221" s="313"/>
      <c r="EJ221" s="315"/>
      <c r="EK221" s="313"/>
      <c r="EL221" s="313"/>
      <c r="EM221" s="315"/>
      <c r="EN221" s="226" t="str">
        <f t="shared" si="235"/>
        <v>Perennial Bioenergy Crops</v>
      </c>
      <c r="EO221" s="313"/>
      <c r="EP221" s="315"/>
      <c r="EQ221" s="313"/>
      <c r="ER221" s="313"/>
      <c r="ES221" s="315"/>
      <c r="ET221" s="226" t="str">
        <f t="shared" si="236"/>
        <v>Perennial Bioenergy Crops</v>
      </c>
      <c r="EU221" s="313"/>
      <c r="EV221" s="315"/>
      <c r="EW221" s="313"/>
      <c r="EX221" s="313"/>
      <c r="EY221" s="315"/>
      <c r="EZ221" s="226" t="str">
        <f t="shared" si="237"/>
        <v>Perennial Bioenergy Crops</v>
      </c>
      <c r="FA221" s="313"/>
      <c r="FB221" s="315"/>
      <c r="FC221" s="313"/>
      <c r="FD221" s="313"/>
      <c r="FE221" s="315"/>
      <c r="FF221" s="226" t="str">
        <f t="shared" si="238"/>
        <v>Perennial Bioenergy Crops</v>
      </c>
      <c r="FG221" s="313"/>
      <c r="FH221" s="315"/>
      <c r="FI221" s="313"/>
      <c r="FJ221" s="313"/>
      <c r="FK221" s="315"/>
      <c r="FL221" s="226" t="str">
        <f t="shared" si="239"/>
        <v>Perennial Bioenergy Crops</v>
      </c>
      <c r="FM221" s="313"/>
      <c r="FN221" s="315"/>
      <c r="FO221" s="313"/>
      <c r="FP221" s="313"/>
      <c r="FQ221" s="315"/>
      <c r="FR221" s="176">
        <f t="shared" si="210"/>
        <v>0</v>
      </c>
      <c r="FS221" s="32"/>
      <c r="FT221" s="34"/>
      <c r="FU221" s="34"/>
      <c r="FV221" s="38"/>
      <c r="FW221" s="37"/>
    </row>
    <row r="222" spans="1:179" ht="12.6" customHeight="1">
      <c r="A222" s="324"/>
      <c r="B222" s="195" t="s">
        <v>552</v>
      </c>
      <c r="C222" s="226"/>
      <c r="D222" s="313"/>
      <c r="E222" s="315"/>
      <c r="F222" s="313"/>
      <c r="G222" s="313"/>
      <c r="H222" s="315"/>
      <c r="I222" s="226" t="str">
        <f t="shared" si="213"/>
        <v>Livestock Feed</v>
      </c>
      <c r="J222" s="313"/>
      <c r="K222" s="315"/>
      <c r="L222" s="313"/>
      <c r="M222" s="313"/>
      <c r="N222" s="315"/>
      <c r="O222" s="226" t="str">
        <f t="shared" si="214"/>
        <v>Livestock Feed</v>
      </c>
      <c r="P222" s="313"/>
      <c r="Q222" s="315"/>
      <c r="R222" s="313"/>
      <c r="S222" s="313"/>
      <c r="T222" s="315"/>
      <c r="U222" s="226" t="str">
        <f t="shared" si="215"/>
        <v>Livestock Feed</v>
      </c>
      <c r="V222" s="313"/>
      <c r="W222" s="315"/>
      <c r="X222" s="313"/>
      <c r="Y222" s="313"/>
      <c r="Z222" s="315"/>
      <c r="AA222" s="226" t="str">
        <f t="shared" si="216"/>
        <v>Livestock Feed</v>
      </c>
      <c r="AB222" s="313"/>
      <c r="AC222" s="315"/>
      <c r="AD222" s="313"/>
      <c r="AE222" s="313"/>
      <c r="AF222" s="315"/>
      <c r="AG222" s="226" t="str">
        <f t="shared" si="217"/>
        <v>Livestock Feed</v>
      </c>
      <c r="AH222" s="313"/>
      <c r="AI222" s="315"/>
      <c r="AJ222" s="313"/>
      <c r="AK222" s="313"/>
      <c r="AL222" s="315"/>
      <c r="AM222" s="226" t="str">
        <f t="shared" si="218"/>
        <v>Livestock Feed</v>
      </c>
      <c r="AN222" s="313"/>
      <c r="AO222" s="315"/>
      <c r="AP222" s="313"/>
      <c r="AQ222" s="313"/>
      <c r="AR222" s="315"/>
      <c r="AS222" s="176">
        <f t="shared" si="211"/>
        <v>0</v>
      </c>
      <c r="AT222" s="226" t="str">
        <f t="shared" si="219"/>
        <v>Livestock Feed</v>
      </c>
      <c r="AU222" s="313"/>
      <c r="AV222" s="315"/>
      <c r="AW222" s="313"/>
      <c r="AX222" s="313"/>
      <c r="AY222" s="315"/>
      <c r="AZ222" s="226" t="str">
        <f t="shared" si="220"/>
        <v>Livestock Feed</v>
      </c>
      <c r="BA222" s="313"/>
      <c r="BB222" s="315"/>
      <c r="BC222" s="313"/>
      <c r="BD222" s="313"/>
      <c r="BE222" s="315"/>
      <c r="BF222" s="226" t="str">
        <f t="shared" si="221"/>
        <v>Livestock Feed</v>
      </c>
      <c r="BG222" s="313"/>
      <c r="BH222" s="315"/>
      <c r="BI222" s="313"/>
      <c r="BJ222" s="313"/>
      <c r="BK222" s="315"/>
      <c r="BL222" s="226" t="str">
        <f t="shared" si="222"/>
        <v>Livestock Feed</v>
      </c>
      <c r="BM222" s="313"/>
      <c r="BN222" s="315"/>
      <c r="BO222" s="313"/>
      <c r="BP222" s="313"/>
      <c r="BQ222" s="315"/>
      <c r="BR222" s="226" t="str">
        <f t="shared" si="223"/>
        <v>Livestock Feed</v>
      </c>
      <c r="BS222" s="313"/>
      <c r="BT222" s="315"/>
      <c r="BU222" s="313"/>
      <c r="BV222" s="313"/>
      <c r="BW222" s="315"/>
      <c r="BX222" s="226" t="str">
        <f t="shared" si="224"/>
        <v>Livestock Feed</v>
      </c>
      <c r="BY222" s="313"/>
      <c r="BZ222" s="315"/>
      <c r="CA222" s="313"/>
      <c r="CB222" s="313"/>
      <c r="CC222" s="315"/>
      <c r="CD222" s="226" t="str">
        <f t="shared" si="225"/>
        <v>Livestock Feed</v>
      </c>
      <c r="CE222" s="313"/>
      <c r="CF222" s="315"/>
      <c r="CG222" s="313"/>
      <c r="CH222" s="313"/>
      <c r="CI222" s="315"/>
      <c r="CJ222" s="176">
        <f t="shared" si="208"/>
        <v>0</v>
      </c>
      <c r="CK222" s="226" t="str">
        <f t="shared" si="226"/>
        <v>Livestock Feed</v>
      </c>
      <c r="CL222" s="313"/>
      <c r="CM222" s="315"/>
      <c r="CN222" s="313"/>
      <c r="CO222" s="313"/>
      <c r="CP222" s="315"/>
      <c r="CQ222" s="226" t="str">
        <f t="shared" si="227"/>
        <v>Livestock Feed</v>
      </c>
      <c r="CR222" s="313"/>
      <c r="CS222" s="315"/>
      <c r="CT222" s="313"/>
      <c r="CU222" s="313"/>
      <c r="CV222" s="315"/>
      <c r="CW222" s="226" t="str">
        <f t="shared" si="228"/>
        <v>Livestock Feed</v>
      </c>
      <c r="CX222" s="313"/>
      <c r="CY222" s="315"/>
      <c r="CZ222" s="313"/>
      <c r="DA222" s="313"/>
      <c r="DB222" s="315"/>
      <c r="DC222" s="226" t="str">
        <f t="shared" si="229"/>
        <v>Livestock Feed</v>
      </c>
      <c r="DD222" s="313"/>
      <c r="DE222" s="315"/>
      <c r="DF222" s="313"/>
      <c r="DG222" s="313"/>
      <c r="DH222" s="315"/>
      <c r="DI222" s="226" t="str">
        <f t="shared" si="230"/>
        <v>Livestock Feed</v>
      </c>
      <c r="DJ222" s="313"/>
      <c r="DK222" s="315"/>
      <c r="DL222" s="313"/>
      <c r="DM222" s="313"/>
      <c r="DN222" s="315"/>
      <c r="DO222" s="226" t="str">
        <f t="shared" si="231"/>
        <v>Livestock Feed</v>
      </c>
      <c r="DP222" s="313"/>
      <c r="DQ222" s="315"/>
      <c r="DR222" s="313"/>
      <c r="DS222" s="313"/>
      <c r="DT222" s="315"/>
      <c r="DU222" s="226" t="str">
        <f t="shared" si="232"/>
        <v>Livestock Feed</v>
      </c>
      <c r="DV222" s="313"/>
      <c r="DW222" s="315"/>
      <c r="DX222" s="313"/>
      <c r="DY222" s="313"/>
      <c r="DZ222" s="315"/>
      <c r="EA222" s="176">
        <f t="shared" si="209"/>
        <v>0</v>
      </c>
      <c r="EB222" s="226" t="str">
        <f t="shared" si="233"/>
        <v>Livestock Feed</v>
      </c>
      <c r="EC222" s="313"/>
      <c r="ED222" s="315"/>
      <c r="EE222" s="313"/>
      <c r="EF222" s="313"/>
      <c r="EG222" s="315"/>
      <c r="EH222" s="226" t="str">
        <f t="shared" si="234"/>
        <v>Livestock Feed</v>
      </c>
      <c r="EI222" s="313"/>
      <c r="EJ222" s="315"/>
      <c r="EK222" s="313"/>
      <c r="EL222" s="313"/>
      <c r="EM222" s="315"/>
      <c r="EN222" s="226" t="str">
        <f t="shared" si="235"/>
        <v>Livestock Feed</v>
      </c>
      <c r="EO222" s="313"/>
      <c r="EP222" s="315"/>
      <c r="EQ222" s="313"/>
      <c r="ER222" s="313"/>
      <c r="ES222" s="315"/>
      <c r="ET222" s="226" t="str">
        <f t="shared" si="236"/>
        <v>Livestock Feed</v>
      </c>
      <c r="EU222" s="313"/>
      <c r="EV222" s="315"/>
      <c r="EW222" s="313"/>
      <c r="EX222" s="313"/>
      <c r="EY222" s="315"/>
      <c r="EZ222" s="226" t="str">
        <f t="shared" si="237"/>
        <v>Livestock Feed</v>
      </c>
      <c r="FA222" s="313"/>
      <c r="FB222" s="315"/>
      <c r="FC222" s="313"/>
      <c r="FD222" s="313"/>
      <c r="FE222" s="315"/>
      <c r="FF222" s="226" t="str">
        <f t="shared" si="238"/>
        <v>Livestock Feed</v>
      </c>
      <c r="FG222" s="313"/>
      <c r="FH222" s="315"/>
      <c r="FI222" s="313"/>
      <c r="FJ222" s="313"/>
      <c r="FK222" s="315"/>
      <c r="FL222" s="226" t="str">
        <f t="shared" si="239"/>
        <v>Livestock Feed</v>
      </c>
      <c r="FM222" s="313"/>
      <c r="FN222" s="315"/>
      <c r="FO222" s="313"/>
      <c r="FP222" s="313"/>
      <c r="FQ222" s="315"/>
      <c r="FR222" s="176">
        <f t="shared" si="210"/>
        <v>0</v>
      </c>
      <c r="FS222" s="32"/>
      <c r="FT222" s="34"/>
      <c r="FU222" s="34"/>
      <c r="FV222" s="38"/>
      <c r="FW222" s="37"/>
    </row>
    <row r="223" spans="1:179" ht="12.6" customHeight="1">
      <c r="A223" s="324"/>
      <c r="B223" s="195" t="s">
        <v>1</v>
      </c>
      <c r="C223" s="226" t="str">
        <f>$B223</f>
        <v>SRI</v>
      </c>
      <c r="D223" s="313"/>
      <c r="E223" s="315"/>
      <c r="F223" s="313"/>
      <c r="G223" s="313"/>
      <c r="H223" s="315"/>
      <c r="I223" s="226" t="str">
        <f t="shared" si="213"/>
        <v>SRI</v>
      </c>
      <c r="J223" s="313"/>
      <c r="K223" s="315"/>
      <c r="L223" s="313"/>
      <c r="M223" s="313"/>
      <c r="N223" s="315"/>
      <c r="O223" s="226" t="str">
        <f t="shared" si="214"/>
        <v>SRI</v>
      </c>
      <c r="P223" s="313"/>
      <c r="Q223" s="315"/>
      <c r="R223" s="313"/>
      <c r="S223" s="313"/>
      <c r="T223" s="315"/>
      <c r="U223" s="226" t="str">
        <f t="shared" si="215"/>
        <v>SRI</v>
      </c>
      <c r="V223" s="313"/>
      <c r="W223" s="315"/>
      <c r="X223" s="313"/>
      <c r="Y223" s="313"/>
      <c r="Z223" s="315"/>
      <c r="AA223" s="226" t="str">
        <f t="shared" si="216"/>
        <v>SRI</v>
      </c>
      <c r="AB223" s="313"/>
      <c r="AC223" s="315"/>
      <c r="AD223" s="313"/>
      <c r="AE223" s="313"/>
      <c r="AF223" s="315"/>
      <c r="AG223" s="226" t="str">
        <f t="shared" si="217"/>
        <v>SRI</v>
      </c>
      <c r="AH223" s="313"/>
      <c r="AI223" s="315"/>
      <c r="AJ223" s="313"/>
      <c r="AK223" s="313"/>
      <c r="AL223" s="315"/>
      <c r="AM223" s="226" t="str">
        <f t="shared" si="218"/>
        <v>SRI</v>
      </c>
      <c r="AN223" s="313"/>
      <c r="AO223" s="315"/>
      <c r="AP223" s="313"/>
      <c r="AQ223" s="313"/>
      <c r="AR223" s="315"/>
      <c r="AS223" s="176">
        <f t="shared" si="211"/>
        <v>0</v>
      </c>
      <c r="AT223" s="226" t="str">
        <f t="shared" si="219"/>
        <v>SRI</v>
      </c>
      <c r="AU223" s="313"/>
      <c r="AV223" s="315"/>
      <c r="AW223" s="313"/>
      <c r="AX223" s="313"/>
      <c r="AY223" s="315"/>
      <c r="AZ223" s="226" t="str">
        <f t="shared" si="220"/>
        <v>SRI</v>
      </c>
      <c r="BA223" s="313"/>
      <c r="BB223" s="315"/>
      <c r="BC223" s="313"/>
      <c r="BD223" s="313"/>
      <c r="BE223" s="315"/>
      <c r="BF223" s="226" t="str">
        <f t="shared" si="221"/>
        <v>SRI</v>
      </c>
      <c r="BG223" s="313"/>
      <c r="BH223" s="315"/>
      <c r="BI223" s="313"/>
      <c r="BJ223" s="313"/>
      <c r="BK223" s="315"/>
      <c r="BL223" s="226" t="str">
        <f t="shared" si="222"/>
        <v>SRI</v>
      </c>
      <c r="BM223" s="313"/>
      <c r="BN223" s="315"/>
      <c r="BO223" s="313"/>
      <c r="BP223" s="313"/>
      <c r="BQ223" s="315"/>
      <c r="BR223" s="226" t="str">
        <f t="shared" si="223"/>
        <v>SRI</v>
      </c>
      <c r="BS223" s="313"/>
      <c r="BT223" s="315"/>
      <c r="BU223" s="313"/>
      <c r="BV223" s="313"/>
      <c r="BW223" s="315"/>
      <c r="BX223" s="226" t="str">
        <f t="shared" si="224"/>
        <v>SRI</v>
      </c>
      <c r="BY223" s="313"/>
      <c r="BZ223" s="315"/>
      <c r="CA223" s="313"/>
      <c r="CB223" s="313"/>
      <c r="CC223" s="315"/>
      <c r="CD223" s="226" t="str">
        <f t="shared" si="225"/>
        <v>SRI</v>
      </c>
      <c r="CE223" s="313"/>
      <c r="CF223" s="315"/>
      <c r="CG223" s="313"/>
      <c r="CH223" s="313"/>
      <c r="CI223" s="315"/>
      <c r="CJ223" s="176">
        <f t="shared" si="208"/>
        <v>0</v>
      </c>
      <c r="CK223" s="226" t="str">
        <f t="shared" si="226"/>
        <v>SRI</v>
      </c>
      <c r="CL223" s="313">
        <f>'Discrete Solution'!CL223</f>
        <v>5.7993184576379973E-3</v>
      </c>
      <c r="CM223" s="315">
        <f>'Discrete Solution'!CM223</f>
        <v>0.2164790065461267</v>
      </c>
      <c r="CN223" s="313">
        <f>'Discrete Solution'!CN223</f>
        <v>3.9384033202584101E-2</v>
      </c>
      <c r="CO223" s="313">
        <f>'Discrete Solution'!CO223</f>
        <v>4.5183351660222096E-2</v>
      </c>
      <c r="CP223" s="315">
        <f>'Discrete Solution'!CP223</f>
        <v>1.4701410939497799</v>
      </c>
      <c r="CQ223" s="226" t="str">
        <f t="shared" si="227"/>
        <v>SRI</v>
      </c>
      <c r="CR223" s="313">
        <f>'Discrete Solution'!CR223</f>
        <v>5.7993184576379973E-3</v>
      </c>
      <c r="CS223" s="315">
        <f>'Discrete Solution'!CS223</f>
        <v>2.3874274668659733E-2</v>
      </c>
      <c r="CT223" s="313">
        <f>'Discrete Solution'!CT223</f>
        <v>3.9384033202584101E-2</v>
      </c>
      <c r="CU223" s="313">
        <f>'Discrete Solution'!CU223</f>
        <v>4.5183351660222096E-2</v>
      </c>
      <c r="CV223" s="315">
        <f>'Discrete Solution'!CV223</f>
        <v>0.16213374607833966</v>
      </c>
      <c r="CW223" s="226" t="str">
        <f t="shared" si="228"/>
        <v>SRI</v>
      </c>
      <c r="CX223" s="313">
        <f>'Discrete Solution'!CX223</f>
        <v>5.7993184576379973E-3</v>
      </c>
      <c r="CY223" s="315">
        <f>'Discrete Solution'!CY223</f>
        <v>1.0240552518866329E-3</v>
      </c>
      <c r="CZ223" s="313">
        <f>'Discrete Solution'!CZ223</f>
        <v>3.9384033202584101E-2</v>
      </c>
      <c r="DA223" s="313">
        <f>'Discrete Solution'!DA223</f>
        <v>4.5183351660222096E-2</v>
      </c>
      <c r="DB223" s="315">
        <f>'Discrete Solution'!DB223</f>
        <v>6.9545113509787062E-3</v>
      </c>
      <c r="DC223" s="226" t="str">
        <f t="shared" si="229"/>
        <v>SRI</v>
      </c>
      <c r="DD223" s="313"/>
      <c r="DE223" s="315"/>
      <c r="DF223" s="313"/>
      <c r="DG223" s="313"/>
      <c r="DH223" s="315"/>
      <c r="DI223" s="226" t="str">
        <f t="shared" si="230"/>
        <v>SRI</v>
      </c>
      <c r="DJ223" s="313"/>
      <c r="DK223" s="315"/>
      <c r="DL223" s="313"/>
      <c r="DM223" s="313"/>
      <c r="DN223" s="315"/>
      <c r="DO223" s="226" t="str">
        <f t="shared" si="231"/>
        <v>SRI</v>
      </c>
      <c r="DP223" s="313"/>
      <c r="DQ223" s="315"/>
      <c r="DR223" s="313"/>
      <c r="DS223" s="313"/>
      <c r="DT223" s="315"/>
      <c r="DU223" s="226" t="str">
        <f t="shared" si="232"/>
        <v>SRI</v>
      </c>
      <c r="DV223" s="313"/>
      <c r="DW223" s="315"/>
      <c r="DX223" s="313"/>
      <c r="DY223" s="313"/>
      <c r="DZ223" s="315"/>
      <c r="EA223" s="176">
        <f t="shared" si="209"/>
        <v>1.8806066878457715</v>
      </c>
      <c r="EB223" s="226" t="str">
        <f t="shared" si="233"/>
        <v>SRI</v>
      </c>
      <c r="EC223" s="313">
        <f>'Discrete Solution'!EC223</f>
        <v>5.7993184576379973E-3</v>
      </c>
      <c r="ED223" s="315">
        <f>'Discrete Solution'!ED223</f>
        <v>0.17095024493688196</v>
      </c>
      <c r="EE223" s="313">
        <f>'Discrete Solution'!EE223</f>
        <v>3.9384033202584101E-2</v>
      </c>
      <c r="EF223" s="313">
        <f>'Discrete Solution'!EF223</f>
        <v>4.5183351660222096E-2</v>
      </c>
      <c r="EG223" s="315">
        <f>'Discrete Solution'!EG223</f>
        <v>1.1609485100299541</v>
      </c>
      <c r="EH223" s="226" t="str">
        <f t="shared" si="234"/>
        <v>SRI</v>
      </c>
      <c r="EI223" s="313">
        <f>'Discrete Solution'!EI223</f>
        <v>5.7993184576379973E-3</v>
      </c>
      <c r="EJ223" s="315">
        <f>'Discrete Solution'!EJ223</f>
        <v>2.3256983613391832E-2</v>
      </c>
      <c r="EK223" s="313">
        <f>'Discrete Solution'!EK223</f>
        <v>3.9384033202584101E-2</v>
      </c>
      <c r="EL223" s="313">
        <f>'Discrete Solution'!EL223</f>
        <v>4.5183351660222096E-2</v>
      </c>
      <c r="EM223" s="315">
        <f>'Discrete Solution'!EM223</f>
        <v>0.15794163081619023</v>
      </c>
      <c r="EN223" s="226" t="str">
        <f t="shared" si="235"/>
        <v>SRI</v>
      </c>
      <c r="EO223" s="313">
        <f>'Discrete Solution'!EO223</f>
        <v>5.7993184576379973E-3</v>
      </c>
      <c r="EP223" s="315">
        <f>'Discrete Solution'!EP223</f>
        <v>2.3593077315285783E-3</v>
      </c>
      <c r="EQ223" s="313">
        <f>'Discrete Solution'!EQ223</f>
        <v>3.9384033202584101E-2</v>
      </c>
      <c r="ER223" s="313">
        <f>'Discrete Solution'!ER223</f>
        <v>4.5183351660222096E-2</v>
      </c>
      <c r="ES223" s="315">
        <f>'Discrete Solution'!ES223</f>
        <v>1.6022409307641275E-2</v>
      </c>
      <c r="ET223" s="226" t="str">
        <f t="shared" si="236"/>
        <v>SRI</v>
      </c>
      <c r="EU223" s="313"/>
      <c r="EV223" s="315"/>
      <c r="EW223" s="313"/>
      <c r="EX223" s="313"/>
      <c r="EY223" s="315"/>
      <c r="EZ223" s="226" t="str">
        <f t="shared" si="237"/>
        <v>SRI</v>
      </c>
      <c r="FA223" s="313"/>
      <c r="FB223" s="315"/>
      <c r="FC223" s="313"/>
      <c r="FD223" s="313"/>
      <c r="FE223" s="315"/>
      <c r="FF223" s="226" t="str">
        <f t="shared" si="238"/>
        <v>SRI</v>
      </c>
      <c r="FG223" s="313"/>
      <c r="FH223" s="315"/>
      <c r="FI223" s="313"/>
      <c r="FJ223" s="313"/>
      <c r="FK223" s="315"/>
      <c r="FL223" s="226" t="str">
        <f t="shared" si="239"/>
        <v>SRI</v>
      </c>
      <c r="FM223" s="313"/>
      <c r="FN223" s="315"/>
      <c r="FO223" s="313"/>
      <c r="FP223" s="313"/>
      <c r="FQ223" s="315"/>
      <c r="FR223" s="176">
        <f t="shared" si="210"/>
        <v>1.5314790864355881</v>
      </c>
      <c r="FS223" s="34"/>
      <c r="FT223" s="34"/>
      <c r="FU223" s="34"/>
      <c r="FV223" s="38"/>
      <c r="FW223" s="37"/>
    </row>
    <row r="224" spans="1:179" ht="12.6" customHeight="1">
      <c r="A224" s="324"/>
      <c r="B224" s="195" t="s">
        <v>90</v>
      </c>
      <c r="C224" s="226" t="str">
        <f t="shared" si="212"/>
        <v>Improved Rice</v>
      </c>
      <c r="D224" s="313"/>
      <c r="E224" s="315"/>
      <c r="F224" s="313"/>
      <c r="G224" s="313"/>
      <c r="H224" s="315"/>
      <c r="I224" s="226" t="str">
        <f t="shared" si="213"/>
        <v>Improved Rice</v>
      </c>
      <c r="J224" s="313"/>
      <c r="K224" s="315"/>
      <c r="L224" s="313"/>
      <c r="M224" s="313"/>
      <c r="N224" s="315"/>
      <c r="O224" s="226" t="str">
        <f t="shared" si="214"/>
        <v>Improved Rice</v>
      </c>
      <c r="P224" s="313"/>
      <c r="Q224" s="315"/>
      <c r="R224" s="313"/>
      <c r="S224" s="313"/>
      <c r="T224" s="315"/>
      <c r="U224" s="226" t="str">
        <f t="shared" si="215"/>
        <v>Improved Rice</v>
      </c>
      <c r="V224" s="313"/>
      <c r="W224" s="315"/>
      <c r="X224" s="313"/>
      <c r="Y224" s="313"/>
      <c r="Z224" s="315"/>
      <c r="AA224" s="226" t="str">
        <f t="shared" si="216"/>
        <v>Improved Rice</v>
      </c>
      <c r="AB224" s="313"/>
      <c r="AC224" s="315"/>
      <c r="AD224" s="313"/>
      <c r="AE224" s="313"/>
      <c r="AF224" s="315"/>
      <c r="AG224" s="226" t="str">
        <f t="shared" si="217"/>
        <v>Improved Rice</v>
      </c>
      <c r="AH224" s="313"/>
      <c r="AI224" s="315"/>
      <c r="AJ224" s="313"/>
      <c r="AK224" s="313"/>
      <c r="AL224" s="315"/>
      <c r="AM224" s="226" t="str">
        <f t="shared" si="218"/>
        <v>Improved Rice</v>
      </c>
      <c r="AN224" s="313"/>
      <c r="AO224" s="315"/>
      <c r="AP224" s="313"/>
      <c r="AQ224" s="313"/>
      <c r="AR224" s="315"/>
      <c r="AS224" s="176">
        <f t="shared" si="211"/>
        <v>0</v>
      </c>
      <c r="AT224" s="226" t="str">
        <f t="shared" si="219"/>
        <v>Improved Rice</v>
      </c>
      <c r="AU224" s="313"/>
      <c r="AV224" s="315"/>
      <c r="AW224" s="313"/>
      <c r="AX224" s="313"/>
      <c r="AY224" s="315"/>
      <c r="AZ224" s="226" t="str">
        <f t="shared" si="220"/>
        <v>Improved Rice</v>
      </c>
      <c r="BA224" s="313"/>
      <c r="BB224" s="315"/>
      <c r="BC224" s="313"/>
      <c r="BD224" s="313"/>
      <c r="BE224" s="315"/>
      <c r="BF224" s="226" t="str">
        <f t="shared" si="221"/>
        <v>Improved Rice</v>
      </c>
      <c r="BG224" s="313"/>
      <c r="BH224" s="315"/>
      <c r="BI224" s="313"/>
      <c r="BJ224" s="313"/>
      <c r="BK224" s="315"/>
      <c r="BL224" s="226" t="str">
        <f t="shared" si="222"/>
        <v>Improved Rice</v>
      </c>
      <c r="BM224" s="313"/>
      <c r="BN224" s="315"/>
      <c r="BO224" s="313"/>
      <c r="BP224" s="313"/>
      <c r="BQ224" s="315"/>
      <c r="BR224" s="226" t="str">
        <f t="shared" si="223"/>
        <v>Improved Rice</v>
      </c>
      <c r="BS224" s="313"/>
      <c r="BT224" s="315"/>
      <c r="BU224" s="313"/>
      <c r="BV224" s="313"/>
      <c r="BW224" s="315"/>
      <c r="BX224" s="226" t="str">
        <f t="shared" si="224"/>
        <v>Improved Rice</v>
      </c>
      <c r="BY224" s="313"/>
      <c r="BZ224" s="315"/>
      <c r="CA224" s="313"/>
      <c r="CB224" s="313"/>
      <c r="CC224" s="315"/>
      <c r="CD224" s="226" t="str">
        <f t="shared" si="225"/>
        <v>Improved Rice</v>
      </c>
      <c r="CE224" s="313"/>
      <c r="CF224" s="315"/>
      <c r="CG224" s="313"/>
      <c r="CH224" s="313"/>
      <c r="CI224" s="315"/>
      <c r="CJ224" s="176">
        <f t="shared" si="208"/>
        <v>0</v>
      </c>
      <c r="CK224" s="226" t="str">
        <f t="shared" si="226"/>
        <v>Improved Rice</v>
      </c>
      <c r="CL224" s="313">
        <f>'Discrete Solution'!CL224</f>
        <v>3.5344627314369895E-2</v>
      </c>
      <c r="CM224" s="315">
        <f>'Discrete Solution'!CM224</f>
        <v>1.3193567250442415</v>
      </c>
      <c r="CN224" s="313">
        <f>'Discrete Solution'!CN224</f>
        <v>6.1104450268027279E-2</v>
      </c>
      <c r="CO224" s="313">
        <f>'Discrete Solution'!CO224</f>
        <v>9.644907758239718E-2</v>
      </c>
      <c r="CP224" s="315">
        <f>'Discrete Solution'!CP224</f>
        <v>2.2809284894758668</v>
      </c>
      <c r="CQ224" s="226" t="str">
        <f t="shared" si="227"/>
        <v>Improved Rice</v>
      </c>
      <c r="CR224" s="313">
        <f>'Discrete Solution'!CR224</f>
        <v>3.5344627314369895E-2</v>
      </c>
      <c r="CS224" s="315">
        <f>'Discrete Solution'!CS224</f>
        <v>0.14550457036090447</v>
      </c>
      <c r="CT224" s="313">
        <f>'Discrete Solution'!CT224</f>
        <v>6.1104450268027279E-2</v>
      </c>
      <c r="CU224" s="313">
        <f>'Discrete Solution'!CU224</f>
        <v>9.644907758239718E-2</v>
      </c>
      <c r="CV224" s="315">
        <f>'Discrete Solution'!CV224</f>
        <v>0.25155101238749805</v>
      </c>
      <c r="CW224" s="226" t="str">
        <f t="shared" si="228"/>
        <v>Improved Rice</v>
      </c>
      <c r="CX224" s="313">
        <f>'Discrete Solution'!CX224</f>
        <v>3.5344627314369895E-2</v>
      </c>
      <c r="CY224" s="315">
        <f>'Discrete Solution'!CY224</f>
        <v>6.2412249804260651E-3</v>
      </c>
      <c r="CZ224" s="313">
        <f>'Discrete Solution'!CZ224</f>
        <v>6.1104450268027279E-2</v>
      </c>
      <c r="DA224" s="313">
        <f>'Discrete Solution'!DA224</f>
        <v>9.644907758239718E-2</v>
      </c>
      <c r="DB224" s="315">
        <f>'Discrete Solution'!DB224</f>
        <v>1.0789946037228795E-2</v>
      </c>
      <c r="DC224" s="226" t="str">
        <f t="shared" si="229"/>
        <v>Improved Rice</v>
      </c>
      <c r="DD224" s="313"/>
      <c r="DE224" s="315"/>
      <c r="DF224" s="313"/>
      <c r="DG224" s="313"/>
      <c r="DH224" s="315"/>
      <c r="DI224" s="226" t="str">
        <f t="shared" si="230"/>
        <v>Improved Rice</v>
      </c>
      <c r="DJ224" s="313"/>
      <c r="DK224" s="315"/>
      <c r="DL224" s="313"/>
      <c r="DM224" s="313"/>
      <c r="DN224" s="315"/>
      <c r="DO224" s="226" t="str">
        <f t="shared" si="231"/>
        <v>Improved Rice</v>
      </c>
      <c r="DP224" s="313"/>
      <c r="DQ224" s="315"/>
      <c r="DR224" s="313"/>
      <c r="DS224" s="313"/>
      <c r="DT224" s="315"/>
      <c r="DU224" s="226" t="str">
        <f t="shared" si="232"/>
        <v>Improved Rice</v>
      </c>
      <c r="DV224" s="313"/>
      <c r="DW224" s="315"/>
      <c r="DX224" s="313"/>
      <c r="DY224" s="313"/>
      <c r="DZ224" s="315"/>
      <c r="EA224" s="176">
        <f t="shared" si="209"/>
        <v>4.0143719682861665</v>
      </c>
      <c r="EB224" s="226" t="str">
        <f t="shared" si="233"/>
        <v>Improved Rice</v>
      </c>
      <c r="EC224" s="313">
        <f>'Discrete Solution'!EC224</f>
        <v>3.5344627314369895E-2</v>
      </c>
      <c r="ED224" s="315">
        <f>'Discrete Solution'!ED224</f>
        <v>1.041876341285672</v>
      </c>
      <c r="EE224" s="313">
        <f>'Discrete Solution'!EE224</f>
        <v>6.1104450268027279E-2</v>
      </c>
      <c r="EF224" s="313">
        <f>'Discrete Solution'!EF224</f>
        <v>9.644907758239718E-2</v>
      </c>
      <c r="EG224" s="315">
        <f>'Discrete Solution'!EG224</f>
        <v>1.8012152318166128</v>
      </c>
      <c r="EH224" s="226" t="str">
        <f t="shared" si="234"/>
        <v>Improved Rice</v>
      </c>
      <c r="EI224" s="313">
        <f>'Discrete Solution'!EI224</f>
        <v>3.5344627314369895E-2</v>
      </c>
      <c r="EJ224" s="315">
        <f>'Discrete Solution'!EJ224</f>
        <v>0.14174241754030834</v>
      </c>
      <c r="EK224" s="313">
        <f>'Discrete Solution'!EK224</f>
        <v>6.1104450268027279E-2</v>
      </c>
      <c r="EL224" s="313">
        <f>'Discrete Solution'!EL224</f>
        <v>9.644907758239718E-2</v>
      </c>
      <c r="EM224" s="315">
        <f>'Discrete Solution'!EM224</f>
        <v>0.24504693249206874</v>
      </c>
      <c r="EN224" s="226" t="str">
        <f t="shared" si="235"/>
        <v>Improved Rice</v>
      </c>
      <c r="EO224" s="313">
        <f>'Discrete Solution'!EO224</f>
        <v>3.5344627314369895E-2</v>
      </c>
      <c r="EP224" s="315">
        <f>'Discrete Solution'!EP224</f>
        <v>1.4379078007168531E-2</v>
      </c>
      <c r="EQ224" s="313">
        <f>'Discrete Solution'!EQ224</f>
        <v>6.1104450268027279E-2</v>
      </c>
      <c r="ER224" s="313">
        <f>'Discrete Solution'!ER224</f>
        <v>9.644907758239718E-2</v>
      </c>
      <c r="ES224" s="315">
        <f>'Discrete Solution'!ES224</f>
        <v>2.4858817980290198E-2</v>
      </c>
      <c r="ET224" s="226" t="str">
        <f t="shared" si="236"/>
        <v>Improved Rice</v>
      </c>
      <c r="EU224" s="313"/>
      <c r="EV224" s="315"/>
      <c r="EW224" s="313"/>
      <c r="EX224" s="313"/>
      <c r="EY224" s="315"/>
      <c r="EZ224" s="226" t="str">
        <f t="shared" si="237"/>
        <v>Improved Rice</v>
      </c>
      <c r="FA224" s="313"/>
      <c r="FB224" s="315"/>
      <c r="FC224" s="313"/>
      <c r="FD224" s="313"/>
      <c r="FE224" s="315"/>
      <c r="FF224" s="226" t="str">
        <f t="shared" si="238"/>
        <v>Improved Rice</v>
      </c>
      <c r="FG224" s="313"/>
      <c r="FH224" s="315"/>
      <c r="FI224" s="313"/>
      <c r="FJ224" s="313"/>
      <c r="FK224" s="315"/>
      <c r="FL224" s="226" t="str">
        <f t="shared" si="239"/>
        <v>Improved Rice</v>
      </c>
      <c r="FM224" s="313"/>
      <c r="FN224" s="315"/>
      <c r="FO224" s="313"/>
      <c r="FP224" s="313"/>
      <c r="FQ224" s="315"/>
      <c r="FR224" s="176">
        <f t="shared" si="210"/>
        <v>3.2691188191221201</v>
      </c>
      <c r="FS224" s="34"/>
      <c r="FT224" s="34"/>
      <c r="FU224" s="34"/>
      <c r="FV224" s="38"/>
      <c r="FW224" s="37"/>
    </row>
    <row r="225" spans="1:179" ht="12.6" customHeight="1">
      <c r="A225" s="324"/>
      <c r="B225" s="222" t="s">
        <v>86</v>
      </c>
      <c r="C225" s="226" t="str">
        <f>$B225</f>
        <v>Conservation Agriculture</v>
      </c>
      <c r="D225" s="313"/>
      <c r="E225" s="315"/>
      <c r="F225" s="313"/>
      <c r="G225" s="313"/>
      <c r="H225" s="315"/>
      <c r="I225" s="226" t="str">
        <f t="shared" si="213"/>
        <v>Conservation Agriculture</v>
      </c>
      <c r="J225" s="313"/>
      <c r="K225" s="315"/>
      <c r="L225" s="313"/>
      <c r="M225" s="313"/>
      <c r="N225" s="315"/>
      <c r="O225" s="226" t="str">
        <f t="shared" si="214"/>
        <v>Conservation Agriculture</v>
      </c>
      <c r="P225" s="313"/>
      <c r="Q225" s="315"/>
      <c r="R225" s="313"/>
      <c r="S225" s="313"/>
      <c r="T225" s="315"/>
      <c r="U225" s="226" t="str">
        <f t="shared" si="215"/>
        <v>Conservation Agriculture</v>
      </c>
      <c r="V225" s="313"/>
      <c r="W225" s="315"/>
      <c r="X225" s="313"/>
      <c r="Y225" s="313"/>
      <c r="Z225" s="315"/>
      <c r="AA225" s="226" t="str">
        <f t="shared" si="216"/>
        <v>Conservation Agriculture</v>
      </c>
      <c r="AB225" s="313"/>
      <c r="AC225" s="315"/>
      <c r="AD225" s="313"/>
      <c r="AE225" s="313"/>
      <c r="AF225" s="315"/>
      <c r="AG225" s="226" t="str">
        <f t="shared" si="217"/>
        <v>Conservation Agriculture</v>
      </c>
      <c r="AH225" s="313"/>
      <c r="AI225" s="315"/>
      <c r="AJ225" s="313"/>
      <c r="AK225" s="313"/>
      <c r="AL225" s="315"/>
      <c r="AM225" s="226" t="str">
        <f t="shared" si="218"/>
        <v>Conservation Agriculture</v>
      </c>
      <c r="AN225" s="313"/>
      <c r="AO225" s="315"/>
      <c r="AP225" s="313"/>
      <c r="AQ225" s="313"/>
      <c r="AR225" s="315"/>
      <c r="AS225" s="176">
        <f t="shared" si="211"/>
        <v>0</v>
      </c>
      <c r="AT225" s="226" t="str">
        <f t="shared" si="219"/>
        <v>Conservation Agriculture</v>
      </c>
      <c r="AU225" s="313"/>
      <c r="AV225" s="315"/>
      <c r="AW225" s="313"/>
      <c r="AX225" s="313"/>
      <c r="AY225" s="315"/>
      <c r="AZ225" s="226" t="str">
        <f t="shared" si="220"/>
        <v>Conservation Agriculture</v>
      </c>
      <c r="BA225" s="313"/>
      <c r="BB225" s="315"/>
      <c r="BC225" s="313"/>
      <c r="BD225" s="313"/>
      <c r="BE225" s="315"/>
      <c r="BF225" s="226" t="str">
        <f t="shared" si="221"/>
        <v>Conservation Agriculture</v>
      </c>
      <c r="BG225" s="313"/>
      <c r="BH225" s="315"/>
      <c r="BI225" s="313"/>
      <c r="BJ225" s="313"/>
      <c r="BK225" s="315"/>
      <c r="BL225" s="226" t="str">
        <f t="shared" si="222"/>
        <v>Conservation Agriculture</v>
      </c>
      <c r="BM225" s="313"/>
      <c r="BN225" s="315"/>
      <c r="BO225" s="313"/>
      <c r="BP225" s="313"/>
      <c r="BQ225" s="315"/>
      <c r="BR225" s="226" t="str">
        <f t="shared" si="223"/>
        <v>Conservation Agriculture</v>
      </c>
      <c r="BS225" s="313"/>
      <c r="BT225" s="315"/>
      <c r="BU225" s="313"/>
      <c r="BV225" s="313"/>
      <c r="BW225" s="315"/>
      <c r="BX225" s="226" t="str">
        <f t="shared" si="224"/>
        <v>Conservation Agriculture</v>
      </c>
      <c r="BY225" s="313"/>
      <c r="BZ225" s="315"/>
      <c r="CA225" s="313"/>
      <c r="CB225" s="313"/>
      <c r="CC225" s="315"/>
      <c r="CD225" s="226" t="str">
        <f t="shared" si="225"/>
        <v>Conservation Agriculture</v>
      </c>
      <c r="CE225" s="313"/>
      <c r="CF225" s="315"/>
      <c r="CG225" s="313"/>
      <c r="CH225" s="313"/>
      <c r="CI225" s="315"/>
      <c r="CJ225" s="176">
        <f t="shared" si="208"/>
        <v>0</v>
      </c>
      <c r="CK225" s="226" t="str">
        <f t="shared" si="226"/>
        <v>Conservation Agriculture</v>
      </c>
      <c r="CL225" s="313">
        <f>'Discrete Solution'!CL225</f>
        <v>0.12859119675068839</v>
      </c>
      <c r="CM225" s="315">
        <f>'Discrete Solution'!CM225</f>
        <v>4.800097585002149</v>
      </c>
      <c r="CN225" s="313">
        <f>'Discrete Solution'!CN225</f>
        <v>0.46661257031185266</v>
      </c>
      <c r="CO225" s="313">
        <f>'Discrete Solution'!CO225</f>
        <v>0.59520376706254108</v>
      </c>
      <c r="CP225" s="315">
        <f>'Discrete Solution'!CP225</f>
        <v>17.417878738838155</v>
      </c>
      <c r="CQ225" s="226" t="str">
        <f t="shared" si="227"/>
        <v>Conservation Agriculture</v>
      </c>
      <c r="CR225" s="313">
        <f>'Discrete Solution'!CR225</f>
        <v>0.12859119675068839</v>
      </c>
      <c r="CS225" s="315">
        <f>'Discrete Solution'!CS225</f>
        <v>0.52937626612903543</v>
      </c>
      <c r="CT225" s="313">
        <f>'Discrete Solution'!CT225</f>
        <v>0.46661257031185266</v>
      </c>
      <c r="CU225" s="313">
        <f>'Discrete Solution'!CU225</f>
        <v>0.59520376706254108</v>
      </c>
      <c r="CV225" s="315">
        <f>'Discrete Solution'!CV225</f>
        <v>1.9209216994804756</v>
      </c>
      <c r="CW225" s="226" t="str">
        <f t="shared" si="228"/>
        <v>Conservation Agriculture</v>
      </c>
      <c r="CX225" s="313">
        <f>'Discrete Solution'!CX225</f>
        <v>0.12859119675068839</v>
      </c>
      <c r="CY225" s="315">
        <f>'Discrete Solution'!CY225</f>
        <v>2.270689070463006E-2</v>
      </c>
      <c r="CZ225" s="313">
        <f>'Discrete Solution'!CZ225</f>
        <v>0.46661257031185266</v>
      </c>
      <c r="DA225" s="313">
        <f>'Discrete Solution'!DA225</f>
        <v>0.59520376706254108</v>
      </c>
      <c r="DB225" s="315">
        <f>'Discrete Solution'!DB225</f>
        <v>8.2395380890807571E-2</v>
      </c>
      <c r="DC225" s="226" t="str">
        <f t="shared" si="229"/>
        <v>Conservation Agriculture</v>
      </c>
      <c r="DD225" s="313"/>
      <c r="DE225" s="315"/>
      <c r="DF225" s="313"/>
      <c r="DG225" s="313"/>
      <c r="DH225" s="315"/>
      <c r="DI225" s="226" t="str">
        <f t="shared" si="230"/>
        <v>Conservation Agriculture</v>
      </c>
      <c r="DJ225" s="313"/>
      <c r="DK225" s="315"/>
      <c r="DL225" s="313"/>
      <c r="DM225" s="313"/>
      <c r="DN225" s="315"/>
      <c r="DO225" s="226" t="str">
        <f t="shared" si="231"/>
        <v>Conservation Agriculture</v>
      </c>
      <c r="DP225" s="313"/>
      <c r="DQ225" s="315"/>
      <c r="DR225" s="313"/>
      <c r="DS225" s="313"/>
      <c r="DT225" s="315"/>
      <c r="DU225" s="226" t="str">
        <f t="shared" si="232"/>
        <v>Conservation Agriculture</v>
      </c>
      <c r="DV225" s="313"/>
      <c r="DW225" s="315"/>
      <c r="DX225" s="313"/>
      <c r="DY225" s="313"/>
      <c r="DZ225" s="315"/>
      <c r="EA225" s="176">
        <f t="shared" si="209"/>
        <v>24.773376561045254</v>
      </c>
      <c r="EB225" s="226" t="str">
        <f t="shared" si="233"/>
        <v>Conservation Agriculture</v>
      </c>
      <c r="EC225" s="313">
        <f>'Discrete Solution'!EC225</f>
        <v>0.12859119675068839</v>
      </c>
      <c r="ED225" s="315">
        <f>'Discrete Solution'!ED225</f>
        <v>3.7905655193507495</v>
      </c>
      <c r="EE225" s="313">
        <f>'Discrete Solution'!EE225</f>
        <v>0.46661257031185266</v>
      </c>
      <c r="EF225" s="313">
        <f>'Discrete Solution'!EF225</f>
        <v>0.59520376706254108</v>
      </c>
      <c r="EG225" s="315">
        <f>'Discrete Solution'!EG225</f>
        <v>13.754639233577763</v>
      </c>
      <c r="EH225" s="226" t="str">
        <f t="shared" si="234"/>
        <v>Conservation Agriculture</v>
      </c>
      <c r="EI225" s="313">
        <f>'Discrete Solution'!EI225</f>
        <v>0.12859119675068839</v>
      </c>
      <c r="EJ225" s="315">
        <f>'Discrete Solution'!EJ225</f>
        <v>0.51568876196449864</v>
      </c>
      <c r="EK225" s="313">
        <f>'Discrete Solution'!EK225</f>
        <v>0.46661257031185266</v>
      </c>
      <c r="EL225" s="313">
        <f>'Discrete Solution'!EL225</f>
        <v>0.59520376706254108</v>
      </c>
      <c r="EM225" s="315">
        <f>'Discrete Solution'!EM225</f>
        <v>1.8712545242713416</v>
      </c>
      <c r="EN225" s="226" t="str">
        <f t="shared" si="235"/>
        <v>Conservation Agriculture</v>
      </c>
      <c r="EO225" s="313">
        <f>'Discrete Solution'!EO225</f>
        <v>0.12859119675068839</v>
      </c>
      <c r="EP225" s="315">
        <f>'Discrete Solution'!EP225</f>
        <v>5.2314113618098804E-2</v>
      </c>
      <c r="EQ225" s="313">
        <f>'Discrete Solution'!EQ225</f>
        <v>0.46661257031185266</v>
      </c>
      <c r="ER225" s="313">
        <f>'Discrete Solution'!ER225</f>
        <v>0.59520376706254108</v>
      </c>
      <c r="ES225" s="315">
        <f>'Discrete Solution'!ES225</f>
        <v>0.18982965891711945</v>
      </c>
      <c r="ET225" s="226" t="str">
        <f t="shared" si="236"/>
        <v>Conservation Agriculture</v>
      </c>
      <c r="EU225" s="313"/>
      <c r="EV225" s="315"/>
      <c r="EW225" s="313"/>
      <c r="EX225" s="313"/>
      <c r="EY225" s="315"/>
      <c r="EZ225" s="226" t="str">
        <f t="shared" si="237"/>
        <v>Conservation Agriculture</v>
      </c>
      <c r="FA225" s="313"/>
      <c r="FB225" s="315"/>
      <c r="FC225" s="313"/>
      <c r="FD225" s="313"/>
      <c r="FE225" s="315"/>
      <c r="FF225" s="226" t="str">
        <f t="shared" si="238"/>
        <v>Conservation Agriculture</v>
      </c>
      <c r="FG225" s="313"/>
      <c r="FH225" s="315"/>
      <c r="FI225" s="313"/>
      <c r="FJ225" s="313"/>
      <c r="FK225" s="315"/>
      <c r="FL225" s="226" t="str">
        <f t="shared" si="239"/>
        <v>Conservation Agriculture</v>
      </c>
      <c r="FM225" s="313"/>
      <c r="FN225" s="315"/>
      <c r="FO225" s="313"/>
      <c r="FP225" s="313"/>
      <c r="FQ225" s="315"/>
      <c r="FR225" s="176">
        <f t="shared" si="210"/>
        <v>20.174291811699572</v>
      </c>
      <c r="FS225" s="34"/>
      <c r="FT225" s="34"/>
      <c r="FU225" s="34"/>
      <c r="FV225" s="38"/>
      <c r="FW225" s="37"/>
    </row>
    <row r="226" spans="1:179" ht="12.6" customHeight="1">
      <c r="A226" s="324"/>
      <c r="B226" s="195" t="s">
        <v>87</v>
      </c>
      <c r="C226" s="226" t="str">
        <f>$B226</f>
        <v>Regenerative Agriculture</v>
      </c>
      <c r="D226" s="313"/>
      <c r="E226" s="315"/>
      <c r="F226" s="313"/>
      <c r="G226" s="313"/>
      <c r="H226" s="315"/>
      <c r="I226" s="226" t="str">
        <f t="shared" si="213"/>
        <v>Regenerative Agriculture</v>
      </c>
      <c r="J226" s="313"/>
      <c r="K226" s="315"/>
      <c r="L226" s="313"/>
      <c r="M226" s="313"/>
      <c r="N226" s="315"/>
      <c r="O226" s="226" t="str">
        <f t="shared" si="214"/>
        <v>Regenerative Agriculture</v>
      </c>
      <c r="P226" s="313"/>
      <c r="Q226" s="315"/>
      <c r="R226" s="313"/>
      <c r="S226" s="313"/>
      <c r="T226" s="315"/>
      <c r="U226" s="226" t="str">
        <f t="shared" si="215"/>
        <v>Regenerative Agriculture</v>
      </c>
      <c r="V226" s="313"/>
      <c r="W226" s="315"/>
      <c r="X226" s="313"/>
      <c r="Y226" s="313"/>
      <c r="Z226" s="315"/>
      <c r="AA226" s="226" t="str">
        <f t="shared" si="216"/>
        <v>Regenerative Agriculture</v>
      </c>
      <c r="AB226" s="313"/>
      <c r="AC226" s="315"/>
      <c r="AD226" s="313"/>
      <c r="AE226" s="313"/>
      <c r="AF226" s="315"/>
      <c r="AG226" s="226" t="str">
        <f t="shared" si="217"/>
        <v>Regenerative Agriculture</v>
      </c>
      <c r="AH226" s="313"/>
      <c r="AI226" s="315"/>
      <c r="AJ226" s="313"/>
      <c r="AK226" s="313"/>
      <c r="AL226" s="315"/>
      <c r="AM226" s="226" t="str">
        <f t="shared" si="218"/>
        <v>Regenerative Agriculture</v>
      </c>
      <c r="AN226" s="313"/>
      <c r="AO226" s="315"/>
      <c r="AP226" s="313"/>
      <c r="AQ226" s="313"/>
      <c r="AR226" s="315"/>
      <c r="AS226" s="176">
        <f t="shared" si="211"/>
        <v>0</v>
      </c>
      <c r="AT226" s="226" t="str">
        <f t="shared" si="219"/>
        <v>Regenerative Agriculture</v>
      </c>
      <c r="AU226" s="313"/>
      <c r="AV226" s="315"/>
      <c r="AW226" s="313"/>
      <c r="AX226" s="313"/>
      <c r="AY226" s="315"/>
      <c r="AZ226" s="226" t="str">
        <f t="shared" si="220"/>
        <v>Regenerative Agriculture</v>
      </c>
      <c r="BA226" s="313"/>
      <c r="BB226" s="315"/>
      <c r="BC226" s="313"/>
      <c r="BD226" s="313"/>
      <c r="BE226" s="315"/>
      <c r="BF226" s="226" t="str">
        <f t="shared" si="221"/>
        <v>Regenerative Agriculture</v>
      </c>
      <c r="BG226" s="313"/>
      <c r="BH226" s="315"/>
      <c r="BI226" s="313"/>
      <c r="BJ226" s="313"/>
      <c r="BK226" s="315"/>
      <c r="BL226" s="226" t="str">
        <f t="shared" si="222"/>
        <v>Regenerative Agriculture</v>
      </c>
      <c r="BM226" s="313"/>
      <c r="BN226" s="315"/>
      <c r="BO226" s="313"/>
      <c r="BP226" s="313"/>
      <c r="BQ226" s="315"/>
      <c r="BR226" s="226" t="str">
        <f t="shared" si="223"/>
        <v>Regenerative Agriculture</v>
      </c>
      <c r="BS226" s="313"/>
      <c r="BT226" s="315"/>
      <c r="BU226" s="313"/>
      <c r="BV226" s="313"/>
      <c r="BW226" s="315"/>
      <c r="BX226" s="226" t="str">
        <f t="shared" si="224"/>
        <v>Regenerative Agriculture</v>
      </c>
      <c r="BY226" s="313"/>
      <c r="BZ226" s="315"/>
      <c r="CA226" s="313"/>
      <c r="CB226" s="313"/>
      <c r="CC226" s="315"/>
      <c r="CD226" s="226" t="str">
        <f t="shared" si="225"/>
        <v>Regenerative Agriculture</v>
      </c>
      <c r="CE226" s="313"/>
      <c r="CF226" s="315"/>
      <c r="CG226" s="313"/>
      <c r="CH226" s="313"/>
      <c r="CI226" s="315"/>
      <c r="CJ226" s="176">
        <f t="shared" si="208"/>
        <v>0</v>
      </c>
      <c r="CK226" s="226" t="str">
        <f t="shared" si="226"/>
        <v>Regenerative Agriculture</v>
      </c>
      <c r="CL226" s="313">
        <f>'Addon-General Solution'!CL226</f>
        <v>1.0042941285159587E-2</v>
      </c>
      <c r="CM226" s="315">
        <f>'Addon-General Solution'!CM226</f>
        <v>0.3748864574507107</v>
      </c>
      <c r="CN226" s="313">
        <f>'Addon-General Solution'!CN226</f>
        <v>0.5710238079433162</v>
      </c>
      <c r="CO226" s="313">
        <f>'Addon-General Solution'!CO226</f>
        <v>0.58106674922847579</v>
      </c>
      <c r="CP226" s="315">
        <f>'Addon-General Solution'!CP226</f>
        <v>21.315378274312312</v>
      </c>
      <c r="CQ226" s="226" t="str">
        <f t="shared" si="227"/>
        <v>Regenerative Agriculture</v>
      </c>
      <c r="CR226" s="313">
        <f>'Addon-General Solution'!CR226</f>
        <v>1.0042941285159587E-2</v>
      </c>
      <c r="CS226" s="315">
        <f>'Addon-General Solution'!CS226</f>
        <v>4.1344158020385303E-2</v>
      </c>
      <c r="CT226" s="313">
        <f>'Addon-General Solution'!CT226</f>
        <v>0.5710238079433162</v>
      </c>
      <c r="CU226" s="313">
        <f>'Addon-General Solution'!CU226</f>
        <v>0.58106674922847579</v>
      </c>
      <c r="CV226" s="315">
        <f>'Addon-General Solution'!CV226</f>
        <v>2.3507554090649516</v>
      </c>
      <c r="CW226" s="226" t="str">
        <f t="shared" si="228"/>
        <v>Regenerative Agriculture</v>
      </c>
      <c r="CX226" s="313">
        <f>'Addon-General Solution'!CX226</f>
        <v>1.0042941285159587E-2</v>
      </c>
      <c r="CY226" s="315">
        <f>'Addon-General Solution'!CY226</f>
        <v>1.7734026580160504E-3</v>
      </c>
      <c r="CZ226" s="313">
        <f>'Addon-General Solution'!CZ226</f>
        <v>0.5710238079433162</v>
      </c>
      <c r="DA226" s="313">
        <f>'Addon-General Solution'!DA226</f>
        <v>0.58106674922847579</v>
      </c>
      <c r="DB226" s="315">
        <f>'Addon-General Solution'!DB226</f>
        <v>0.10083252605424667</v>
      </c>
      <c r="DC226" s="226" t="str">
        <f t="shared" si="229"/>
        <v>Regenerative Agriculture</v>
      </c>
      <c r="DD226" s="313"/>
      <c r="DE226" s="315"/>
      <c r="DF226" s="313"/>
      <c r="DG226" s="313"/>
      <c r="DH226" s="315"/>
      <c r="DI226" s="226" t="str">
        <f t="shared" si="230"/>
        <v>Regenerative Agriculture</v>
      </c>
      <c r="DJ226" s="313"/>
      <c r="DK226" s="315"/>
      <c r="DL226" s="313"/>
      <c r="DM226" s="313"/>
      <c r="DN226" s="315"/>
      <c r="DO226" s="226" t="str">
        <f t="shared" si="231"/>
        <v>Regenerative Agriculture</v>
      </c>
      <c r="DP226" s="313"/>
      <c r="DQ226" s="315"/>
      <c r="DR226" s="313"/>
      <c r="DS226" s="313"/>
      <c r="DT226" s="315"/>
      <c r="DU226" s="226" t="str">
        <f t="shared" si="232"/>
        <v>Regenerative Agriculture</v>
      </c>
      <c r="DV226" s="313"/>
      <c r="DW226" s="315"/>
      <c r="DX226" s="313"/>
      <c r="DY226" s="313"/>
      <c r="DZ226" s="315"/>
      <c r="EA226" s="176">
        <f t="shared" si="209"/>
        <v>24.184970227560623</v>
      </c>
      <c r="EB226" s="226" t="str">
        <f t="shared" si="233"/>
        <v>Regenerative Agriculture</v>
      </c>
      <c r="EC226" s="313">
        <f>'Addon-General Solution'!EC226</f>
        <v>1.0042941285159587E-2</v>
      </c>
      <c r="ED226" s="315">
        <f>'Addon-General Solution'!ED226</f>
        <v>0.29604224791683681</v>
      </c>
      <c r="EE226" s="313">
        <f>'Addon-General Solution'!EE226</f>
        <v>0.5710238079433162</v>
      </c>
      <c r="EF226" s="313">
        <f>'Addon-General Solution'!EF226</f>
        <v>0.58106674922847579</v>
      </c>
      <c r="EG226" s="315">
        <f>'Addon-General Solution'!EG226</f>
        <v>16.832436526077448</v>
      </c>
      <c r="EH226" s="226" t="str">
        <f t="shared" si="234"/>
        <v>Regenerative Agriculture</v>
      </c>
      <c r="EI226" s="313">
        <f>'Addon-General Solution'!EI226</f>
        <v>1.0042941285159587E-2</v>
      </c>
      <c r="EJ226" s="315">
        <f>'Addon-General Solution'!EJ226</f>
        <v>4.0275167264110352E-2</v>
      </c>
      <c r="EK226" s="313">
        <f>'Addon-General Solution'!EK226</f>
        <v>0.5710238079433162</v>
      </c>
      <c r="EL226" s="313">
        <f>'Addon-General Solution'!EL226</f>
        <v>0.58106674922847579</v>
      </c>
      <c r="EM226" s="315">
        <f>'Addon-General Solution'!EM226</f>
        <v>2.2899744928998493</v>
      </c>
      <c r="EN226" s="226" t="str">
        <f t="shared" si="235"/>
        <v>Regenerative Agriculture</v>
      </c>
      <c r="EO226" s="313">
        <f>'Addon-General Solution'!EO226</f>
        <v>1.0042941285159587E-2</v>
      </c>
      <c r="EP226" s="315">
        <f>'Addon-General Solution'!EP226</f>
        <v>4.0857195883350489E-3</v>
      </c>
      <c r="EQ226" s="313">
        <f>'Addon-General Solution'!EQ226</f>
        <v>0.5710238079433162</v>
      </c>
      <c r="ER226" s="313">
        <f>'Addon-General Solution'!ER226</f>
        <v>0.58106674922847579</v>
      </c>
      <c r="ES226" s="315">
        <f>'Addon-General Solution'!ES226</f>
        <v>0.2323067606665396</v>
      </c>
      <c r="ET226" s="226" t="str">
        <f t="shared" si="236"/>
        <v>Regenerative Agriculture</v>
      </c>
      <c r="EU226" s="313"/>
      <c r="EV226" s="315"/>
      <c r="EW226" s="313"/>
      <c r="EX226" s="313"/>
      <c r="EY226" s="315"/>
      <c r="EZ226" s="226" t="str">
        <f t="shared" si="237"/>
        <v>Regenerative Agriculture</v>
      </c>
      <c r="FA226" s="313"/>
      <c r="FB226" s="315"/>
      <c r="FC226" s="313"/>
      <c r="FD226" s="313"/>
      <c r="FE226" s="315"/>
      <c r="FF226" s="226" t="str">
        <f t="shared" si="238"/>
        <v>Regenerative Agriculture</v>
      </c>
      <c r="FG226" s="313"/>
      <c r="FH226" s="315"/>
      <c r="FI226" s="313"/>
      <c r="FJ226" s="313"/>
      <c r="FK226" s="315"/>
      <c r="FL226" s="226" t="str">
        <f t="shared" si="239"/>
        <v>Regenerative Agriculture</v>
      </c>
      <c r="FM226" s="313"/>
      <c r="FN226" s="315"/>
      <c r="FO226" s="313"/>
      <c r="FP226" s="313"/>
      <c r="FQ226" s="315"/>
      <c r="FR226" s="176">
        <f t="shared" si="210"/>
        <v>19.695120914413117</v>
      </c>
      <c r="FS226" s="34"/>
      <c r="FT226" s="34"/>
      <c r="FU226" s="34"/>
      <c r="FV226" s="38"/>
      <c r="FW226" s="37"/>
    </row>
    <row r="227" spans="1:179" ht="12.6" customHeight="1">
      <c r="A227" s="727"/>
      <c r="B227" s="195" t="s">
        <v>102</v>
      </c>
      <c r="C227" s="226" t="str">
        <f>$B227</f>
        <v>Tree Intercropping</v>
      </c>
      <c r="D227" s="313"/>
      <c r="E227" s="54"/>
      <c r="F227" s="314"/>
      <c r="G227" s="55"/>
      <c r="H227" s="56"/>
      <c r="I227" s="226" t="str">
        <f t="shared" si="213"/>
        <v>Tree Intercropping</v>
      </c>
      <c r="J227" s="313"/>
      <c r="K227" s="54"/>
      <c r="L227" s="314"/>
      <c r="M227" s="55"/>
      <c r="N227" s="56"/>
      <c r="O227" s="226" t="str">
        <f t="shared" si="214"/>
        <v>Tree Intercropping</v>
      </c>
      <c r="P227" s="313"/>
      <c r="Q227" s="54"/>
      <c r="R227" s="314"/>
      <c r="S227" s="55"/>
      <c r="T227" s="56"/>
      <c r="U227" s="226" t="str">
        <f t="shared" si="215"/>
        <v>Tree Intercropping</v>
      </c>
      <c r="V227" s="313"/>
      <c r="W227" s="54"/>
      <c r="X227" s="314"/>
      <c r="Y227" s="55"/>
      <c r="Z227" s="56"/>
      <c r="AA227" s="226" t="str">
        <f t="shared" si="216"/>
        <v>Tree Intercropping</v>
      </c>
      <c r="AB227" s="313"/>
      <c r="AC227" s="54"/>
      <c r="AD227" s="314"/>
      <c r="AE227" s="55"/>
      <c r="AF227" s="56"/>
      <c r="AG227" s="226" t="str">
        <f t="shared" si="217"/>
        <v>Tree Intercropping</v>
      </c>
      <c r="AH227" s="313"/>
      <c r="AI227" s="54"/>
      <c r="AJ227" s="314"/>
      <c r="AK227" s="55"/>
      <c r="AL227" s="56"/>
      <c r="AM227" s="226" t="str">
        <f t="shared" si="218"/>
        <v>Tree Intercropping</v>
      </c>
      <c r="AN227" s="313"/>
      <c r="AO227" s="54"/>
      <c r="AP227" s="314"/>
      <c r="AQ227" s="55"/>
      <c r="AR227" s="56"/>
      <c r="AS227" s="176">
        <f t="shared" si="211"/>
        <v>0</v>
      </c>
      <c r="AT227" s="226" t="str">
        <f t="shared" si="219"/>
        <v>Tree Intercropping</v>
      </c>
      <c r="AU227" s="313"/>
      <c r="AV227" s="54"/>
      <c r="AW227" s="314"/>
      <c r="AX227" s="55"/>
      <c r="AY227" s="56"/>
      <c r="AZ227" s="226" t="str">
        <f t="shared" si="220"/>
        <v>Tree Intercropping</v>
      </c>
      <c r="BA227" s="313"/>
      <c r="BB227" s="54"/>
      <c r="BC227" s="314"/>
      <c r="BD227" s="55"/>
      <c r="BE227" s="56"/>
      <c r="BF227" s="226" t="str">
        <f t="shared" si="221"/>
        <v>Tree Intercropping</v>
      </c>
      <c r="BG227" s="313"/>
      <c r="BH227" s="54"/>
      <c r="BI227" s="314"/>
      <c r="BJ227" s="55"/>
      <c r="BK227" s="56"/>
      <c r="BL227" s="226" t="str">
        <f t="shared" si="222"/>
        <v>Tree Intercropping</v>
      </c>
      <c r="BM227" s="313"/>
      <c r="BN227" s="315"/>
      <c r="BO227" s="313"/>
      <c r="BP227" s="313"/>
      <c r="BQ227" s="315"/>
      <c r="BR227" s="226" t="str">
        <f t="shared" si="223"/>
        <v>Tree Intercropping</v>
      </c>
      <c r="BS227" s="313"/>
      <c r="BT227" s="315"/>
      <c r="BU227" s="313"/>
      <c r="BV227" s="313"/>
      <c r="BW227" s="315"/>
      <c r="BX227" s="226" t="str">
        <f t="shared" si="224"/>
        <v>Tree Intercropping</v>
      </c>
      <c r="BY227" s="313"/>
      <c r="BZ227" s="315"/>
      <c r="CA227" s="313"/>
      <c r="CB227" s="313"/>
      <c r="CC227" s="315"/>
      <c r="CD227" s="226" t="str">
        <f t="shared" si="225"/>
        <v>Tree Intercropping</v>
      </c>
      <c r="CE227" s="313"/>
      <c r="CF227" s="315"/>
      <c r="CG227" s="313"/>
      <c r="CH227" s="313"/>
      <c r="CI227" s="315"/>
      <c r="CJ227" s="176">
        <f t="shared" si="208"/>
        <v>0</v>
      </c>
      <c r="CK227" s="226" t="str">
        <f t="shared" si="226"/>
        <v>Tree Intercropping</v>
      </c>
      <c r="CL227" s="313">
        <f>'Discrete Solution'!CL227</f>
        <v>0.24499483688967102</v>
      </c>
      <c r="CM227" s="315">
        <f>'Discrete Solution'!CM227</f>
        <v>9.1452537545950623</v>
      </c>
      <c r="CN227" s="313">
        <f>'Discrete Solution'!CN227</f>
        <v>0</v>
      </c>
      <c r="CO227" s="313">
        <f>'Discrete Solution'!CO227</f>
        <v>0.24499483688967102</v>
      </c>
      <c r="CP227" s="315">
        <f>'Discrete Solution'!CP227</f>
        <v>0</v>
      </c>
      <c r="CQ227" s="226" t="str">
        <f t="shared" si="227"/>
        <v>Tree Intercropping</v>
      </c>
      <c r="CR227" s="313">
        <f>'Discrete Solution'!CR227</f>
        <v>0.24499483688967102</v>
      </c>
      <c r="CS227" s="315">
        <f>'Discrete Solution'!CS227</f>
        <v>1.0085795548275105</v>
      </c>
      <c r="CT227" s="313">
        <f>'Discrete Solution'!CT227</f>
        <v>0</v>
      </c>
      <c r="CU227" s="313">
        <f>'Discrete Solution'!CU227</f>
        <v>0.24499483688967102</v>
      </c>
      <c r="CV227" s="315">
        <f>'Discrete Solution'!CV227</f>
        <v>0</v>
      </c>
      <c r="CW227" s="226" t="str">
        <f t="shared" si="228"/>
        <v>Tree Intercropping</v>
      </c>
      <c r="CX227" s="313">
        <f>'Discrete Solution'!CX227</f>
        <v>0.24499483688967102</v>
      </c>
      <c r="CY227" s="315">
        <f>'Discrete Solution'!CY227</f>
        <v>4.3261678287651893E-2</v>
      </c>
      <c r="CZ227" s="313">
        <f>'Discrete Solution'!CZ227</f>
        <v>0</v>
      </c>
      <c r="DA227" s="313">
        <f>'Discrete Solution'!DA227</f>
        <v>0.24499483688967102</v>
      </c>
      <c r="DB227" s="315">
        <f>'Discrete Solution'!DB227</f>
        <v>0</v>
      </c>
      <c r="DC227" s="226" t="str">
        <f t="shared" si="229"/>
        <v>Tree Intercropping</v>
      </c>
      <c r="DD227" s="313">
        <f>'Discrete Solution'!DD227</f>
        <v>2.2137017618213888E-2</v>
      </c>
      <c r="DE227" s="315">
        <f>'Discrete Solution'!DE227</f>
        <v>1.0192989762306585E-3</v>
      </c>
      <c r="DF227" s="313">
        <f>'Discrete Solution'!DF227</f>
        <v>0.97786298238178615</v>
      </c>
      <c r="DG227" s="313">
        <f>'Discrete Solution'!DG227</f>
        <v>1</v>
      </c>
      <c r="DH227" s="315">
        <f>'Discrete Solution'!DH227</f>
        <v>4.5025701023769342E-2</v>
      </c>
      <c r="DI227" s="226" t="str">
        <f t="shared" si="230"/>
        <v>Tree Intercropping</v>
      </c>
      <c r="DJ227" s="313">
        <f>'Discrete Solution'!DJ227</f>
        <v>2.2137017618213888E-2</v>
      </c>
      <c r="DK227" s="315">
        <f>'Discrete Solution'!DK227</f>
        <v>0.13623946353005986</v>
      </c>
      <c r="DL227" s="313">
        <f>'Discrete Solution'!DL227</f>
        <v>0.97786298238178615</v>
      </c>
      <c r="DM227" s="313">
        <f>'Discrete Solution'!DM227</f>
        <v>1</v>
      </c>
      <c r="DN227" s="315">
        <f>'Discrete Solution'!DN227</f>
        <v>6.0181335364699402</v>
      </c>
      <c r="DO227" s="226" t="str">
        <f t="shared" si="231"/>
        <v>Tree Intercropping</v>
      </c>
      <c r="DP227" s="313">
        <f>'Discrete Solution'!DP227</f>
        <v>2.2137017618213888E-2</v>
      </c>
      <c r="DQ227" s="315">
        <f>'Discrete Solution'!DQ227</f>
        <v>2.1267254195994267E-3</v>
      </c>
      <c r="DR227" s="313">
        <f>'Discrete Solution'!DR227</f>
        <v>0.97786298238178615</v>
      </c>
      <c r="DS227" s="313">
        <f>'Discrete Solution'!DS227</f>
        <v>1</v>
      </c>
      <c r="DT227" s="315">
        <f>'Discrete Solution'!DT227</f>
        <v>9.3944274580400583E-2</v>
      </c>
      <c r="DU227" s="226" t="str">
        <f t="shared" si="232"/>
        <v>Tree Intercropping</v>
      </c>
      <c r="DV227" s="313">
        <f>'Discrete Solution'!DV227</f>
        <v>2.2137017618213888E-2</v>
      </c>
      <c r="DW227" s="315">
        <f>'Discrete Solution'!DW227</f>
        <v>1.47611847180012E-3</v>
      </c>
      <c r="DX227" s="313">
        <f>'Discrete Solution'!DX227</f>
        <v>0.97786298238178615</v>
      </c>
      <c r="DY227" s="313">
        <f>'Discrete Solution'!DY227</f>
        <v>1</v>
      </c>
      <c r="DZ227" s="315">
        <f>'Discrete Solution'!DZ227</f>
        <v>6.5204881528199879E-2</v>
      </c>
      <c r="EA227" s="176">
        <f t="shared" si="209"/>
        <v>16.560264987710223</v>
      </c>
      <c r="EB227" s="226" t="str">
        <f t="shared" si="233"/>
        <v>Tree Intercropping</v>
      </c>
      <c r="EC227" s="313">
        <f>'Discrete Solution'!EC227</f>
        <v>0.24499483688967102</v>
      </c>
      <c r="ED227" s="315">
        <f>'Discrete Solution'!ED227</f>
        <v>7.22187058367179</v>
      </c>
      <c r="EE227" s="313">
        <f>'Discrete Solution'!EE227</f>
        <v>0</v>
      </c>
      <c r="EF227" s="313">
        <f>'Discrete Solution'!EF227</f>
        <v>0.24499483688967102</v>
      </c>
      <c r="EG227" s="315">
        <f>'Discrete Solution'!EG227</f>
        <v>0</v>
      </c>
      <c r="EH227" s="226" t="str">
        <f t="shared" si="234"/>
        <v>Tree Intercropping</v>
      </c>
      <c r="EI227" s="313">
        <f>'Discrete Solution'!EI227</f>
        <v>0.24499483688967102</v>
      </c>
      <c r="EJ227" s="315">
        <f>'Discrete Solution'!EJ227</f>
        <v>0.98250181439930018</v>
      </c>
      <c r="EK227" s="313">
        <f>'Discrete Solution'!EK227</f>
        <v>0</v>
      </c>
      <c r="EL227" s="313">
        <f>'Discrete Solution'!EL227</f>
        <v>0.24499483688967102</v>
      </c>
      <c r="EM227" s="315">
        <f>'Discrete Solution'!EM227</f>
        <v>0</v>
      </c>
      <c r="EN227" s="226" t="str">
        <f t="shared" si="235"/>
        <v>Tree Intercropping</v>
      </c>
      <c r="EO227" s="313">
        <f>'Discrete Solution'!EO227</f>
        <v>0.24499483688967102</v>
      </c>
      <c r="EP227" s="315">
        <f>'Discrete Solution'!EP227</f>
        <v>9.9670024517640413E-2</v>
      </c>
      <c r="EQ227" s="313">
        <f>'Discrete Solution'!EQ227</f>
        <v>0</v>
      </c>
      <c r="ER227" s="313">
        <f>'Discrete Solution'!ER227</f>
        <v>0.24499483688967102</v>
      </c>
      <c r="ES227" s="315">
        <f>'Discrete Solution'!ES227</f>
        <v>0</v>
      </c>
      <c r="ET227" s="226" t="str">
        <f t="shared" si="236"/>
        <v>Tree Intercropping</v>
      </c>
      <c r="EU227" s="313">
        <f>'Discrete Solution'!EU227</f>
        <v>2.2137017618213888E-2</v>
      </c>
      <c r="EV227" s="315">
        <f>'Discrete Solution'!EV227</f>
        <v>3.1456702035481936E-3</v>
      </c>
      <c r="EW227" s="313">
        <f>'Discrete Solution'!EW227</f>
        <v>0.97786298238178615</v>
      </c>
      <c r="EX227" s="313">
        <f>'Discrete Solution'!EX227</f>
        <v>1</v>
      </c>
      <c r="EY227" s="315">
        <f>'Discrete Solution'!EY227</f>
        <v>0.13895432979645181</v>
      </c>
      <c r="EZ227" s="226" t="str">
        <f t="shared" si="237"/>
        <v>Tree Intercropping</v>
      </c>
      <c r="FA227" s="313">
        <f>'Discrete Solution'!FA227</f>
        <v>2.2137017618213888E-2</v>
      </c>
      <c r="FB227" s="315">
        <f>'Discrete Solution'!FB227</f>
        <v>0.14763515745956399</v>
      </c>
      <c r="FC227" s="313">
        <f>'Discrete Solution'!FC227</f>
        <v>0.97786298238178615</v>
      </c>
      <c r="FD227" s="313">
        <f>'Discrete Solution'!FD227</f>
        <v>1</v>
      </c>
      <c r="FE227" s="315">
        <f>'Discrete Solution'!FE227</f>
        <v>6.5215178425404359</v>
      </c>
      <c r="FF227" s="226" t="str">
        <f t="shared" si="238"/>
        <v>Tree Intercropping</v>
      </c>
      <c r="FG227" s="313">
        <f>'Discrete Solution'!FG227</f>
        <v>2.2137017618213888E-2</v>
      </c>
      <c r="FH227" s="315">
        <f>'Discrete Solution'!FH227</f>
        <v>7.0818311692251871E-3</v>
      </c>
      <c r="FI227" s="313">
        <f>'Discrete Solution'!FI227</f>
        <v>0.97786298238178615</v>
      </c>
      <c r="FJ227" s="313">
        <f>'Discrete Solution'!FJ227</f>
        <v>1</v>
      </c>
      <c r="FK227" s="315">
        <f>'Discrete Solution'!FK227</f>
        <v>0.31282716883077483</v>
      </c>
      <c r="FL227" s="226" t="str">
        <f t="shared" si="239"/>
        <v>Tree Intercropping</v>
      </c>
      <c r="FM227" s="313">
        <f>'Discrete Solution'!FM227</f>
        <v>2.2137017618213888E-2</v>
      </c>
      <c r="FN227" s="315">
        <f>'Discrete Solution'!FN227</f>
        <v>3.662879483180143E-3</v>
      </c>
      <c r="FO227" s="313">
        <f>'Discrete Solution'!FO227</f>
        <v>0.97786298238178615</v>
      </c>
      <c r="FP227" s="313">
        <f>'Discrete Solution'!FP227</f>
        <v>1</v>
      </c>
      <c r="FQ227" s="315">
        <f>'Discrete Solution'!FQ227</f>
        <v>0.16180112051681986</v>
      </c>
      <c r="FR227" s="176">
        <f t="shared" si="210"/>
        <v>15.600668422588731</v>
      </c>
      <c r="FS227" s="34"/>
      <c r="FT227" s="34"/>
      <c r="FU227" s="34"/>
      <c r="FV227" s="33"/>
      <c r="FW227" s="37"/>
    </row>
    <row r="228" spans="1:179" ht="12.6" customHeight="1">
      <c r="A228" s="324"/>
      <c r="B228" s="195" t="s">
        <v>98</v>
      </c>
      <c r="C228" s="226" t="str">
        <f t="shared" si="212"/>
        <v>Biochar</v>
      </c>
      <c r="D228" s="313"/>
      <c r="E228" s="315"/>
      <c r="F228" s="313"/>
      <c r="G228" s="313"/>
      <c r="H228" s="315"/>
      <c r="I228" s="226" t="str">
        <f t="shared" si="213"/>
        <v>Biochar</v>
      </c>
      <c r="J228" s="313"/>
      <c r="K228" s="315"/>
      <c r="L228" s="313"/>
      <c r="M228" s="313"/>
      <c r="N228" s="315"/>
      <c r="O228" s="226" t="str">
        <f t="shared" si="214"/>
        <v>Biochar</v>
      </c>
      <c r="P228" s="313"/>
      <c r="Q228" s="315"/>
      <c r="R228" s="313"/>
      <c r="S228" s="313"/>
      <c r="T228" s="315"/>
      <c r="U228" s="226" t="str">
        <f t="shared" si="215"/>
        <v>Biochar</v>
      </c>
      <c r="V228" s="313"/>
      <c r="W228" s="315"/>
      <c r="X228" s="313"/>
      <c r="Y228" s="313"/>
      <c r="Z228" s="315"/>
      <c r="AA228" s="226" t="str">
        <f t="shared" si="216"/>
        <v>Biochar</v>
      </c>
      <c r="AB228" s="313"/>
      <c r="AC228" s="315"/>
      <c r="AD228" s="313"/>
      <c r="AE228" s="313"/>
      <c r="AF228" s="315"/>
      <c r="AG228" s="226" t="str">
        <f t="shared" si="217"/>
        <v>Biochar</v>
      </c>
      <c r="AH228" s="313"/>
      <c r="AI228" s="315"/>
      <c r="AJ228" s="313"/>
      <c r="AK228" s="313"/>
      <c r="AL228" s="315"/>
      <c r="AM228" s="226" t="str">
        <f t="shared" si="218"/>
        <v>Biochar</v>
      </c>
      <c r="AN228" s="313"/>
      <c r="AO228" s="315"/>
      <c r="AP228" s="313"/>
      <c r="AQ228" s="313"/>
      <c r="AR228" s="315"/>
      <c r="AS228" s="176">
        <f t="shared" si="211"/>
        <v>0</v>
      </c>
      <c r="AT228" s="226" t="str">
        <f t="shared" si="219"/>
        <v>Biochar</v>
      </c>
      <c r="AU228" s="313"/>
      <c r="AV228" s="315"/>
      <c r="AW228" s="313"/>
      <c r="AX228" s="313"/>
      <c r="AY228" s="315"/>
      <c r="AZ228" s="226" t="str">
        <f t="shared" si="220"/>
        <v>Biochar</v>
      </c>
      <c r="BA228" s="313"/>
      <c r="BB228" s="315"/>
      <c r="BC228" s="313"/>
      <c r="BD228" s="313"/>
      <c r="BE228" s="315"/>
      <c r="BF228" s="226" t="str">
        <f t="shared" si="221"/>
        <v>Biochar</v>
      </c>
      <c r="BG228" s="313"/>
      <c r="BH228" s="315"/>
      <c r="BI228" s="313"/>
      <c r="BJ228" s="313"/>
      <c r="BK228" s="315"/>
      <c r="BL228" s="226" t="str">
        <f t="shared" si="222"/>
        <v>Biochar</v>
      </c>
      <c r="BM228" s="313"/>
      <c r="BN228" s="315"/>
      <c r="BO228" s="313"/>
      <c r="BP228" s="313"/>
      <c r="BQ228" s="315"/>
      <c r="BR228" s="226" t="str">
        <f t="shared" si="223"/>
        <v>Biochar</v>
      </c>
      <c r="BS228" s="313"/>
      <c r="BT228" s="315"/>
      <c r="BU228" s="313"/>
      <c r="BV228" s="313"/>
      <c r="BW228" s="315"/>
      <c r="BX228" s="226" t="str">
        <f t="shared" si="224"/>
        <v>Biochar</v>
      </c>
      <c r="BY228" s="313"/>
      <c r="BZ228" s="315"/>
      <c r="CA228" s="313"/>
      <c r="CB228" s="313"/>
      <c r="CC228" s="315"/>
      <c r="CD228" s="226" t="str">
        <f t="shared" si="225"/>
        <v>Biochar</v>
      </c>
      <c r="CE228" s="313"/>
      <c r="CF228" s="315"/>
      <c r="CG228" s="313"/>
      <c r="CH228" s="313"/>
      <c r="CI228" s="315"/>
      <c r="CJ228" s="176">
        <f t="shared" si="208"/>
        <v>0</v>
      </c>
      <c r="CK228" s="226" t="str">
        <f t="shared" si="226"/>
        <v>Biochar</v>
      </c>
      <c r="CL228" s="313"/>
      <c r="CM228" s="315"/>
      <c r="CN228" s="313"/>
      <c r="CO228" s="313"/>
      <c r="CP228" s="315"/>
      <c r="CQ228" s="226" t="str">
        <f t="shared" si="227"/>
        <v>Biochar</v>
      </c>
      <c r="CR228" s="313"/>
      <c r="CS228" s="315"/>
      <c r="CT228" s="313"/>
      <c r="CU228" s="313"/>
      <c r="CV228" s="315"/>
      <c r="CW228" s="226" t="str">
        <f t="shared" si="228"/>
        <v>Biochar</v>
      </c>
      <c r="CX228" s="313"/>
      <c r="CY228" s="315"/>
      <c r="CZ228" s="313"/>
      <c r="DA228" s="313"/>
      <c r="DB228" s="315"/>
      <c r="DC228" s="226" t="str">
        <f t="shared" si="229"/>
        <v>Biochar</v>
      </c>
      <c r="DD228" s="313"/>
      <c r="DE228" s="315"/>
      <c r="DF228" s="313"/>
      <c r="DG228" s="313"/>
      <c r="DH228" s="315"/>
      <c r="DI228" s="226" t="str">
        <f t="shared" si="230"/>
        <v>Biochar</v>
      </c>
      <c r="DJ228" s="313"/>
      <c r="DK228" s="315"/>
      <c r="DL228" s="313"/>
      <c r="DM228" s="313"/>
      <c r="DN228" s="315"/>
      <c r="DO228" s="226" t="str">
        <f t="shared" si="231"/>
        <v>Biochar</v>
      </c>
      <c r="DP228" s="313"/>
      <c r="DQ228" s="315"/>
      <c r="DR228" s="313"/>
      <c r="DS228" s="313"/>
      <c r="DT228" s="315"/>
      <c r="DU228" s="226" t="str">
        <f t="shared" si="232"/>
        <v>Biochar</v>
      </c>
      <c r="DV228" s="313"/>
      <c r="DW228" s="315"/>
      <c r="DX228" s="313"/>
      <c r="DY228" s="313"/>
      <c r="DZ228" s="315"/>
      <c r="EA228" s="176">
        <f t="shared" si="209"/>
        <v>0</v>
      </c>
      <c r="EB228" s="226" t="str">
        <f t="shared" si="233"/>
        <v>Biochar</v>
      </c>
      <c r="EC228" s="313"/>
      <c r="ED228" s="315"/>
      <c r="EE228" s="313"/>
      <c r="EF228" s="313"/>
      <c r="EG228" s="315"/>
      <c r="EH228" s="226" t="str">
        <f t="shared" si="234"/>
        <v>Biochar</v>
      </c>
      <c r="EI228" s="313"/>
      <c r="EJ228" s="315"/>
      <c r="EK228" s="313"/>
      <c r="EL228" s="313"/>
      <c r="EM228" s="315"/>
      <c r="EN228" s="226" t="str">
        <f t="shared" si="235"/>
        <v>Biochar</v>
      </c>
      <c r="EO228" s="313"/>
      <c r="EP228" s="315"/>
      <c r="EQ228" s="313"/>
      <c r="ER228" s="313"/>
      <c r="ES228" s="315"/>
      <c r="ET228" s="226" t="str">
        <f t="shared" si="236"/>
        <v>Biochar</v>
      </c>
      <c r="EU228" s="313"/>
      <c r="EV228" s="315"/>
      <c r="EW228" s="313"/>
      <c r="EX228" s="313"/>
      <c r="EY228" s="315"/>
      <c r="EZ228" s="226" t="str">
        <f t="shared" si="237"/>
        <v>Biochar</v>
      </c>
      <c r="FA228" s="313"/>
      <c r="FB228" s="315"/>
      <c r="FC228" s="313"/>
      <c r="FD228" s="313"/>
      <c r="FE228" s="315"/>
      <c r="FF228" s="226" t="str">
        <f t="shared" si="238"/>
        <v>Biochar</v>
      </c>
      <c r="FG228" s="313"/>
      <c r="FH228" s="315"/>
      <c r="FI228" s="313"/>
      <c r="FJ228" s="313"/>
      <c r="FK228" s="315"/>
      <c r="FL228" s="226" t="str">
        <f t="shared" si="239"/>
        <v>Biochar</v>
      </c>
      <c r="FM228" s="313"/>
      <c r="FN228" s="315"/>
      <c r="FO228" s="313"/>
      <c r="FP228" s="313"/>
      <c r="FQ228" s="315"/>
      <c r="FR228" s="176">
        <f t="shared" si="210"/>
        <v>0</v>
      </c>
      <c r="FS228" s="32"/>
      <c r="FT228" s="34"/>
      <c r="FU228" s="34"/>
      <c r="FV228" s="38"/>
      <c r="FW228" s="37"/>
    </row>
    <row r="229" spans="1:179" ht="12.6" customHeight="1">
      <c r="A229" s="324"/>
      <c r="B229" s="195" t="s">
        <v>99</v>
      </c>
      <c r="C229" s="226" t="str">
        <f t="shared" si="212"/>
        <v>Irrigation Efficiency</v>
      </c>
      <c r="D229" s="313"/>
      <c r="E229" s="54"/>
      <c r="F229" s="314"/>
      <c r="G229" s="55"/>
      <c r="H229" s="56"/>
      <c r="I229" s="226" t="str">
        <f t="shared" si="213"/>
        <v>Irrigation Efficiency</v>
      </c>
      <c r="J229" s="313"/>
      <c r="K229" s="54"/>
      <c r="L229" s="314"/>
      <c r="M229" s="55"/>
      <c r="N229" s="56"/>
      <c r="O229" s="226" t="str">
        <f t="shared" si="214"/>
        <v>Irrigation Efficiency</v>
      </c>
      <c r="P229" s="313"/>
      <c r="Q229" s="54"/>
      <c r="R229" s="314"/>
      <c r="S229" s="55"/>
      <c r="T229" s="56"/>
      <c r="U229" s="226" t="str">
        <f t="shared" si="215"/>
        <v>Irrigation Efficiency</v>
      </c>
      <c r="V229" s="313"/>
      <c r="W229" s="54"/>
      <c r="X229" s="314"/>
      <c r="Y229" s="55"/>
      <c r="Z229" s="56"/>
      <c r="AA229" s="226" t="str">
        <f t="shared" si="216"/>
        <v>Irrigation Efficiency</v>
      </c>
      <c r="AB229" s="313"/>
      <c r="AC229" s="54"/>
      <c r="AD229" s="314"/>
      <c r="AE229" s="55"/>
      <c r="AF229" s="56"/>
      <c r="AG229" s="226" t="str">
        <f t="shared" si="217"/>
        <v>Irrigation Efficiency</v>
      </c>
      <c r="AH229" s="313"/>
      <c r="AI229" s="54"/>
      <c r="AJ229" s="314"/>
      <c r="AK229" s="55"/>
      <c r="AL229" s="56"/>
      <c r="AM229" s="226" t="str">
        <f t="shared" si="218"/>
        <v>Irrigation Efficiency</v>
      </c>
      <c r="AN229" s="313"/>
      <c r="AO229" s="54"/>
      <c r="AP229" s="314"/>
      <c r="AQ229" s="55"/>
      <c r="AR229" s="56"/>
      <c r="AS229" s="176">
        <f t="shared" si="211"/>
        <v>0</v>
      </c>
      <c r="AT229" s="226" t="str">
        <f t="shared" si="219"/>
        <v>Irrigation Efficiency</v>
      </c>
      <c r="AU229" s="313"/>
      <c r="AV229" s="54"/>
      <c r="AW229" s="314"/>
      <c r="AX229" s="55"/>
      <c r="AY229" s="56"/>
      <c r="AZ229" s="226" t="str">
        <f t="shared" si="220"/>
        <v>Irrigation Efficiency</v>
      </c>
      <c r="BA229" s="313"/>
      <c r="BB229" s="54"/>
      <c r="BC229" s="314"/>
      <c r="BD229" s="55"/>
      <c r="BE229" s="56"/>
      <c r="BF229" s="226" t="str">
        <f t="shared" si="221"/>
        <v>Irrigation Efficiency</v>
      </c>
      <c r="BG229" s="313"/>
      <c r="BH229" s="54"/>
      <c r="BI229" s="314"/>
      <c r="BJ229" s="55"/>
      <c r="BK229" s="56"/>
      <c r="BL229" s="226" t="str">
        <f t="shared" si="222"/>
        <v>Irrigation Efficiency</v>
      </c>
      <c r="BM229" s="313"/>
      <c r="BN229" s="315"/>
      <c r="BO229" s="313"/>
      <c r="BP229" s="313"/>
      <c r="BQ229" s="315"/>
      <c r="BR229" s="226" t="str">
        <f t="shared" si="223"/>
        <v>Irrigation Efficiency</v>
      </c>
      <c r="BS229" s="313"/>
      <c r="BT229" s="315"/>
      <c r="BU229" s="313"/>
      <c r="BV229" s="313"/>
      <c r="BW229" s="315"/>
      <c r="BX229" s="226" t="str">
        <f t="shared" si="224"/>
        <v>Irrigation Efficiency</v>
      </c>
      <c r="BY229" s="313"/>
      <c r="BZ229" s="315"/>
      <c r="CA229" s="313"/>
      <c r="CB229" s="313"/>
      <c r="CC229" s="315"/>
      <c r="CD229" s="226" t="str">
        <f t="shared" si="225"/>
        <v>Irrigation Efficiency</v>
      </c>
      <c r="CE229" s="313"/>
      <c r="CF229" s="315"/>
      <c r="CG229" s="313"/>
      <c r="CH229" s="313"/>
      <c r="CI229" s="315"/>
      <c r="CJ229" s="176">
        <f t="shared" si="208"/>
        <v>0</v>
      </c>
      <c r="CK229" s="226" t="str">
        <f t="shared" si="226"/>
        <v>Irrigation Efficiency</v>
      </c>
      <c r="CL229" s="313">
        <f>'Addon-General Solution'!CL229</f>
        <v>3.810563634115486E-2</v>
      </c>
      <c r="CM229" s="315">
        <f>'Addon-General Solution'!CM229</f>
        <v>1.4224206446322569</v>
      </c>
      <c r="CN229" s="313">
        <f>'Addon-General Solution'!CN229</f>
        <v>0.18894252502273287</v>
      </c>
      <c r="CO229" s="313">
        <f>'Addon-General Solution'!CO229</f>
        <v>0.22704816136388772</v>
      </c>
      <c r="CP229" s="315">
        <f>'Addon-General Solution'!CP229</f>
        <v>7.0529132707599054</v>
      </c>
      <c r="CQ229" s="226" t="str">
        <f t="shared" si="227"/>
        <v>Irrigation Efficiency</v>
      </c>
      <c r="CR229" s="313">
        <f>'Addon-General Solution'!CR229</f>
        <v>3.810563634115486E-2</v>
      </c>
      <c r="CS229" s="315">
        <f>'Addon-General Solution'!CS229</f>
        <v>0.15687092113981316</v>
      </c>
      <c r="CT229" s="313">
        <f>'Addon-General Solution'!CT229</f>
        <v>0.18894252502273287</v>
      </c>
      <c r="CU229" s="313">
        <f>'Addon-General Solution'!CU229</f>
        <v>0.22704816136388772</v>
      </c>
      <c r="CV229" s="315">
        <f>'Addon-General Solution'!CV229</f>
        <v>0.7778268725770352</v>
      </c>
      <c r="CW229" s="226" t="str">
        <f t="shared" si="228"/>
        <v>Irrigation Efficiency</v>
      </c>
      <c r="CX229" s="313">
        <f>'Addon-General Solution'!CX229</f>
        <v>3.810563634115486E-2</v>
      </c>
      <c r="CY229" s="315">
        <f>'Addon-General Solution'!CY229</f>
        <v>6.728769476393808E-3</v>
      </c>
      <c r="CZ229" s="313">
        <f>'Addon-General Solution'!CZ229</f>
        <v>0.18894252502273287</v>
      </c>
      <c r="DA229" s="313">
        <f>'Addon-General Solution'!DA229</f>
        <v>0.22704816136388772</v>
      </c>
      <c r="DB229" s="315">
        <f>'Addon-General Solution'!DB229</f>
        <v>3.3363848953564222E-2</v>
      </c>
      <c r="DC229" s="226" t="str">
        <f t="shared" si="229"/>
        <v>Irrigation Efficiency</v>
      </c>
      <c r="DD229" s="313">
        <f>'Addon-General Solution'!DD229</f>
        <v>3.810563634115486E-2</v>
      </c>
      <c r="DE229" s="315">
        <f>'Addon-General Solution'!DE229</f>
        <v>1.7545740253284753E-3</v>
      </c>
      <c r="DF229" s="313">
        <f>'Addon-General Solution'!DF229</f>
        <v>0.18894252502273287</v>
      </c>
      <c r="DG229" s="313">
        <f>'Addon-General Solution'!DG229</f>
        <v>0.22704816136388772</v>
      </c>
      <c r="DH229" s="315">
        <f>'Addon-General Solution'!DH229</f>
        <v>8.6998585646717343E-3</v>
      </c>
      <c r="DI229" s="226" t="str">
        <f t="shared" si="230"/>
        <v>Irrigation Efficiency</v>
      </c>
      <c r="DJ229" s="313">
        <f>'Addon-General Solution'!DJ229</f>
        <v>3.810563634115486E-2</v>
      </c>
      <c r="DK229" s="315">
        <f>'Addon-General Solution'!DK229</f>
        <v>0.23451629944582225</v>
      </c>
      <c r="DL229" s="313">
        <f>'Addon-General Solution'!DL229</f>
        <v>0.18894252502273287</v>
      </c>
      <c r="DM229" s="313">
        <f>'Addon-General Solution'!DM229</f>
        <v>0.22704816136388772</v>
      </c>
      <c r="DN229" s="315">
        <f>'Addon-General Solution'!DN229</f>
        <v>1.1628227745517314</v>
      </c>
      <c r="DO229" s="226" t="str">
        <f t="shared" si="231"/>
        <v>Irrigation Efficiency</v>
      </c>
      <c r="DP229" s="313">
        <f>'Addon-General Solution'!DP229</f>
        <v>3.810563634115486E-2</v>
      </c>
      <c r="DQ229" s="315">
        <f>'Addon-General Solution'!DQ229</f>
        <v>3.6608465889310885E-3</v>
      </c>
      <c r="DR229" s="313">
        <f>'Addon-General Solution'!DR229</f>
        <v>0.18894252502273287</v>
      </c>
      <c r="DS229" s="313">
        <f>'Addon-General Solution'!DS229</f>
        <v>0.22704816136388772</v>
      </c>
      <c r="DT229" s="315">
        <f>'Addon-General Solution'!DT229</f>
        <v>1.8151897321458971E-2</v>
      </c>
      <c r="DU229" s="226" t="str">
        <f t="shared" si="232"/>
        <v>Irrigation Efficiency</v>
      </c>
      <c r="DV229" s="313">
        <f>'Addon-General Solution'!DV229</f>
        <v>3.810563634115486E-2</v>
      </c>
      <c r="DW229" s="315">
        <f>'Addon-General Solution'!DW229</f>
        <v>2.5409219368645467E-3</v>
      </c>
      <c r="DX229" s="313">
        <f>'Addon-General Solution'!DX229</f>
        <v>0.18894252502273287</v>
      </c>
      <c r="DY229" s="313">
        <f>'Addon-General Solution'!DY229</f>
        <v>0.22704816136388772</v>
      </c>
      <c r="DZ229" s="315">
        <f>'Addon-General Solution'!DZ229</f>
        <v>1.2598876511040849E-2</v>
      </c>
      <c r="EA229" s="176">
        <f t="shared" si="209"/>
        <v>10.894870376484819</v>
      </c>
      <c r="EB229" s="226" t="str">
        <f t="shared" si="233"/>
        <v>Irrigation Efficiency</v>
      </c>
      <c r="EC229" s="313">
        <f>'Addon-General Solution'!EC229</f>
        <v>3.810563634115486E-2</v>
      </c>
      <c r="ED229" s="315">
        <f>'Addon-General Solution'!ED229</f>
        <v>1.1232643824580255</v>
      </c>
      <c r="EE229" s="313">
        <f>'Addon-General Solution'!EE229</f>
        <v>0.18894252502273287</v>
      </c>
      <c r="EF229" s="313">
        <f>'Addon-General Solution'!EF229</f>
        <v>0.22704816136388772</v>
      </c>
      <c r="EG229" s="315">
        <f>'Addon-General Solution'!EG229</f>
        <v>5.5695804890812122</v>
      </c>
      <c r="EH229" s="226" t="str">
        <f t="shared" si="234"/>
        <v>Irrigation Efficiency</v>
      </c>
      <c r="EI229" s="313">
        <f>'Addon-General Solution'!EI229</f>
        <v>3.810563634115486E-2</v>
      </c>
      <c r="EJ229" s="315">
        <f>'Addon-General Solution'!EJ229</f>
        <v>0.15281488099638799</v>
      </c>
      <c r="EK229" s="313">
        <f>'Addon-General Solution'!EK229</f>
        <v>0.18894252502273287</v>
      </c>
      <c r="EL229" s="313">
        <f>'Addon-General Solution'!EL229</f>
        <v>0.22704816136388772</v>
      </c>
      <c r="EM229" s="315">
        <f>'Addon-General Solution'!EM229</f>
        <v>0.75771545232856563</v>
      </c>
      <c r="EN229" s="226" t="str">
        <f t="shared" si="235"/>
        <v>Irrigation Efficiency</v>
      </c>
      <c r="EO229" s="313">
        <f>'Addon-General Solution'!EO229</f>
        <v>3.810563634115486E-2</v>
      </c>
      <c r="EP229" s="315">
        <f>'Addon-General Solution'!EP229</f>
        <v>1.5502325504490325E-2</v>
      </c>
      <c r="EQ229" s="313">
        <f>'Addon-General Solution'!EQ229</f>
        <v>0.18894252502273287</v>
      </c>
      <c r="ER229" s="313">
        <f>'Addon-General Solution'!ER229</f>
        <v>0.22704816136388772</v>
      </c>
      <c r="ES229" s="315">
        <f>'Addon-General Solution'!ES229</f>
        <v>7.6866542742373298E-2</v>
      </c>
      <c r="ET229" s="226" t="str">
        <f t="shared" si="236"/>
        <v>Irrigation Efficiency</v>
      </c>
      <c r="EU229" s="313">
        <f>'Addon-General Solution'!EU229</f>
        <v>3.810563634115486E-2</v>
      </c>
      <c r="EV229" s="315">
        <f>'Addon-General Solution'!EV229</f>
        <v>5.4148109240781056E-3</v>
      </c>
      <c r="EW229" s="313">
        <f>'Addon-General Solution'!EW229</f>
        <v>0.18894252502273287</v>
      </c>
      <c r="EX229" s="313">
        <f>'Addon-General Solution'!EX229</f>
        <v>0.22704816136388772</v>
      </c>
      <c r="EY229" s="315">
        <f>'Addon-General Solution'!EY229</f>
        <v>2.684873280573034E-2</v>
      </c>
      <c r="EZ229" s="226" t="str">
        <f t="shared" si="237"/>
        <v>Irrigation Efficiency</v>
      </c>
      <c r="FA229" s="313">
        <f>'Addon-General Solution'!FA229</f>
        <v>3.810563634115486E-2</v>
      </c>
      <c r="FB229" s="315">
        <f>'Addon-General Solution'!FB229</f>
        <v>0.25413231892152194</v>
      </c>
      <c r="FC229" s="313">
        <f>'Addon-General Solution'!FC229</f>
        <v>0.18894252502273287</v>
      </c>
      <c r="FD229" s="313">
        <f>'Addon-General Solution'!FD229</f>
        <v>0.22704816136388772</v>
      </c>
      <c r="FE229" s="315">
        <f>'Addon-General Solution'!FE229</f>
        <v>1.260086607582934</v>
      </c>
      <c r="FF229" s="226" t="str">
        <f t="shared" si="238"/>
        <v>Irrigation Efficiency</v>
      </c>
      <c r="FG229" s="313">
        <f>'Addon-General Solution'!FG229</f>
        <v>3.810563634115486E-2</v>
      </c>
      <c r="FH229" s="315">
        <f>'Addon-General Solution'!FH229</f>
        <v>1.219033601626251E-2</v>
      </c>
      <c r="FI229" s="313">
        <f>'Addon-General Solution'!FI229</f>
        <v>0.18894252502273287</v>
      </c>
      <c r="FJ229" s="313">
        <f>'Addon-General Solution'!FJ229</f>
        <v>0.22704816136388772</v>
      </c>
      <c r="FK229" s="315">
        <f>'Addon-General Solution'!FK229</f>
        <v>6.0444414237497447E-2</v>
      </c>
      <c r="FL229" s="226" t="str">
        <f t="shared" si="239"/>
        <v>Irrigation Efficiency</v>
      </c>
      <c r="FM229" s="313">
        <f>'Addon-General Solution'!FM229</f>
        <v>3.810563634115486E-2</v>
      </c>
      <c r="FN229" s="315">
        <f>'Addon-General Solution'!FN229</f>
        <v>6.3051110115528476E-3</v>
      </c>
      <c r="FO229" s="313">
        <f>'Addon-General Solution'!FO229</f>
        <v>0.18894252502273287</v>
      </c>
      <c r="FP229" s="313">
        <f>'Addon-General Solution'!FP229</f>
        <v>0.22704816136388772</v>
      </c>
      <c r="FQ229" s="315">
        <f>'Addon-General Solution'!FQ229</f>
        <v>3.126318596036147E-2</v>
      </c>
      <c r="FR229" s="176">
        <f t="shared" si="210"/>
        <v>9.3524295905709938</v>
      </c>
      <c r="FS229" s="32"/>
      <c r="FT229" s="34"/>
      <c r="FU229" s="34"/>
      <c r="FV229" s="38"/>
      <c r="FW229" s="37"/>
    </row>
    <row r="230" spans="1:179" ht="12.6" customHeight="1">
      <c r="A230" s="727"/>
      <c r="B230" s="195" t="s">
        <v>100</v>
      </c>
      <c r="C230" s="226" t="str">
        <f t="shared" si="212"/>
        <v>Nutrient Management</v>
      </c>
      <c r="D230" s="313"/>
      <c r="E230" s="54"/>
      <c r="F230" s="314"/>
      <c r="G230" s="55"/>
      <c r="H230" s="56"/>
      <c r="I230" s="226" t="str">
        <f t="shared" si="213"/>
        <v>Nutrient Management</v>
      </c>
      <c r="J230" s="313"/>
      <c r="K230" s="54"/>
      <c r="L230" s="314"/>
      <c r="M230" s="55"/>
      <c r="N230" s="56"/>
      <c r="O230" s="226" t="str">
        <f t="shared" si="214"/>
        <v>Nutrient Management</v>
      </c>
      <c r="P230" s="313"/>
      <c r="Q230" s="54"/>
      <c r="R230" s="314"/>
      <c r="S230" s="55"/>
      <c r="T230" s="56"/>
      <c r="U230" s="226" t="str">
        <f t="shared" si="215"/>
        <v>Nutrient Management</v>
      </c>
      <c r="V230" s="313"/>
      <c r="W230" s="54"/>
      <c r="X230" s="314"/>
      <c r="Y230" s="55"/>
      <c r="Z230" s="56"/>
      <c r="AA230" s="226" t="str">
        <f t="shared" si="216"/>
        <v>Nutrient Management</v>
      </c>
      <c r="AB230" s="313"/>
      <c r="AC230" s="54"/>
      <c r="AD230" s="314"/>
      <c r="AE230" s="55"/>
      <c r="AF230" s="56"/>
      <c r="AG230" s="226" t="str">
        <f t="shared" si="217"/>
        <v>Nutrient Management</v>
      </c>
      <c r="AH230" s="313"/>
      <c r="AI230" s="54"/>
      <c r="AJ230" s="314"/>
      <c r="AK230" s="55"/>
      <c r="AL230" s="56"/>
      <c r="AM230" s="226" t="str">
        <f t="shared" si="218"/>
        <v>Nutrient Management</v>
      </c>
      <c r="AN230" s="313"/>
      <c r="AO230" s="54"/>
      <c r="AP230" s="314"/>
      <c r="AQ230" s="55"/>
      <c r="AR230" s="56"/>
      <c r="AS230" s="176">
        <f t="shared" si="211"/>
        <v>0</v>
      </c>
      <c r="AT230" s="226" t="str">
        <f t="shared" si="219"/>
        <v>Nutrient Management</v>
      </c>
      <c r="AU230" s="313"/>
      <c r="AV230" s="54"/>
      <c r="AW230" s="314"/>
      <c r="AX230" s="55"/>
      <c r="AY230" s="56"/>
      <c r="AZ230" s="226" t="str">
        <f t="shared" si="220"/>
        <v>Nutrient Management</v>
      </c>
      <c r="BA230" s="313"/>
      <c r="BB230" s="54"/>
      <c r="BC230" s="314"/>
      <c r="BD230" s="55"/>
      <c r="BE230" s="56"/>
      <c r="BF230" s="226" t="str">
        <f t="shared" si="221"/>
        <v>Nutrient Management</v>
      </c>
      <c r="BG230" s="313"/>
      <c r="BH230" s="54"/>
      <c r="BI230" s="314"/>
      <c r="BJ230" s="55"/>
      <c r="BK230" s="56"/>
      <c r="BL230" s="226" t="str">
        <f t="shared" si="222"/>
        <v>Nutrient Management</v>
      </c>
      <c r="BM230" s="313"/>
      <c r="BN230" s="315"/>
      <c r="BO230" s="313"/>
      <c r="BP230" s="313"/>
      <c r="BQ230" s="315"/>
      <c r="BR230" s="226" t="str">
        <f t="shared" si="223"/>
        <v>Nutrient Management</v>
      </c>
      <c r="BS230" s="313"/>
      <c r="BT230" s="315"/>
      <c r="BU230" s="313"/>
      <c r="BV230" s="313"/>
      <c r="BW230" s="315"/>
      <c r="BX230" s="226" t="str">
        <f t="shared" si="224"/>
        <v>Nutrient Management</v>
      </c>
      <c r="BY230" s="313"/>
      <c r="BZ230" s="315"/>
      <c r="CA230" s="313"/>
      <c r="CB230" s="313"/>
      <c r="CC230" s="315"/>
      <c r="CD230" s="226" t="str">
        <f t="shared" si="225"/>
        <v>Nutrient Management</v>
      </c>
      <c r="CE230" s="313"/>
      <c r="CF230" s="315"/>
      <c r="CG230" s="313"/>
      <c r="CH230" s="313"/>
      <c r="CI230" s="315"/>
      <c r="CJ230" s="176">
        <f t="shared" si="208"/>
        <v>0</v>
      </c>
      <c r="CK230" s="226" t="str">
        <f t="shared" si="226"/>
        <v>Nutrient Management</v>
      </c>
      <c r="CL230" s="313">
        <f>'Addon-General Solution'!CL230</f>
        <v>9.8619444215213861E-2</v>
      </c>
      <c r="CM230" s="315">
        <f>'Addon-General Solution'!CM230</f>
        <v>3.6813014263293109</v>
      </c>
      <c r="CN230" s="313">
        <f>'Addon-General Solution'!CN230</f>
        <v>0.90138055578478604</v>
      </c>
      <c r="CO230" s="313">
        <f>'Addon-General Solution'!CO230</f>
        <v>0.99999999999999989</v>
      </c>
      <c r="CP230" s="315">
        <f>'Addon-General Solution'!CP230</f>
        <v>33.647051573670687</v>
      </c>
      <c r="CQ230" s="226" t="str">
        <f t="shared" si="227"/>
        <v>Nutrient Management</v>
      </c>
      <c r="CR230" s="313">
        <f>'Addon-General Solution'!CR230</f>
        <v>9.8619444215213861E-2</v>
      </c>
      <c r="CS230" s="315">
        <f>'Addon-General Solution'!CS230</f>
        <v>0.40599041353965104</v>
      </c>
      <c r="CT230" s="313">
        <f>'Addon-General Solution'!CT230</f>
        <v>0.90138055578478604</v>
      </c>
      <c r="CU230" s="313">
        <f>'Addon-General Solution'!CU230</f>
        <v>0.99999999999999989</v>
      </c>
      <c r="CV230" s="315">
        <f>'Addon-General Solution'!CV230</f>
        <v>3.7107475864603483</v>
      </c>
      <c r="CW230" s="226" t="str">
        <f t="shared" si="228"/>
        <v>Nutrient Management</v>
      </c>
      <c r="CX230" s="313">
        <f>'Addon-General Solution'!CX230</f>
        <v>9.8619444215213861E-2</v>
      </c>
      <c r="CY230" s="315">
        <f>'Addon-General Solution'!CY230</f>
        <v>1.7414418698410896E-2</v>
      </c>
      <c r="CZ230" s="313">
        <f>'Addon-General Solution'!CZ230</f>
        <v>0.90138055578478604</v>
      </c>
      <c r="DA230" s="313">
        <f>'Addon-General Solution'!DA230</f>
        <v>0.99999999999999989</v>
      </c>
      <c r="DB230" s="315">
        <f>'Addon-General Solution'!DB230</f>
        <v>0.15916758130158912</v>
      </c>
      <c r="DC230" s="226" t="str">
        <f t="shared" si="229"/>
        <v>Nutrient Management</v>
      </c>
      <c r="DD230" s="313">
        <f>'Addon-General Solution'!DD230</f>
        <v>9.8619444215213861E-2</v>
      </c>
      <c r="DE230" s="315">
        <f>'Addon-General Solution'!DE230</f>
        <v>4.5409323088895217E-3</v>
      </c>
      <c r="DF230" s="313">
        <f>'Addon-General Solution'!DF230</f>
        <v>0.90138055578478604</v>
      </c>
      <c r="DG230" s="313">
        <f>'Addon-General Solution'!DG230</f>
        <v>0.99999999999999989</v>
      </c>
      <c r="DH230" s="315">
        <f>'Addon-General Solution'!DH230</f>
        <v>4.1504067691110466E-2</v>
      </c>
      <c r="DI230" s="226" t="str">
        <f t="shared" si="230"/>
        <v>Nutrient Management</v>
      </c>
      <c r="DJ230" s="313">
        <f>'Addon-General Solution'!DJ230</f>
        <v>9.8619444215213861E-2</v>
      </c>
      <c r="DK230" s="315">
        <f>'Addon-General Solution'!DK230</f>
        <v>0.60694084475311838</v>
      </c>
      <c r="DL230" s="313">
        <f>'Addon-General Solution'!DL230</f>
        <v>0.90138055578478604</v>
      </c>
      <c r="DM230" s="313">
        <f>'Addon-General Solution'!DM230</f>
        <v>0.99999999999999989</v>
      </c>
      <c r="DN230" s="315">
        <f>'Addon-General Solution'!DN230</f>
        <v>5.5474321552468808</v>
      </c>
      <c r="DO230" s="226" t="str">
        <f t="shared" si="231"/>
        <v>Nutrient Management</v>
      </c>
      <c r="DP230" s="313">
        <f>'Addon-General Solution'!DP230</f>
        <v>9.8619444215213861E-2</v>
      </c>
      <c r="DQ230" s="315">
        <f>'Addon-General Solution'!DQ230</f>
        <v>9.4744686251998118E-3</v>
      </c>
      <c r="DR230" s="313">
        <f>'Addon-General Solution'!DR230</f>
        <v>0.90138055578478604</v>
      </c>
      <c r="DS230" s="313">
        <f>'Addon-General Solution'!DS230</f>
        <v>0.99999999999999989</v>
      </c>
      <c r="DT230" s="315">
        <f>'Addon-General Solution'!DT230</f>
        <v>8.6596531374800181E-2</v>
      </c>
      <c r="DU230" s="226" t="str">
        <f t="shared" si="232"/>
        <v>Nutrient Management</v>
      </c>
      <c r="DV230" s="313">
        <f>'Addon-General Solution'!DV230</f>
        <v>9.8619444215213861E-2</v>
      </c>
      <c r="DW230" s="315">
        <f>'Addon-General Solution'!DW230</f>
        <v>6.5760431597146748E-3</v>
      </c>
      <c r="DX230" s="313">
        <f>'Addon-General Solution'!DX230</f>
        <v>0.90138055578478604</v>
      </c>
      <c r="DY230" s="313">
        <f>'Addon-General Solution'!DY230</f>
        <v>0.99999999999999989</v>
      </c>
      <c r="DZ230" s="315">
        <f>'Addon-General Solution'!DZ230</f>
        <v>6.0104956840285308E-2</v>
      </c>
      <c r="EA230" s="176">
        <f t="shared" si="209"/>
        <v>47.984842999999998</v>
      </c>
      <c r="EB230" s="226" t="str">
        <f t="shared" si="233"/>
        <v>Nutrient Management</v>
      </c>
      <c r="EC230" s="313">
        <f>'Addon-General Solution'!EC230</f>
        <v>9.8619444215213861E-2</v>
      </c>
      <c r="ED230" s="315">
        <f>'Addon-General Solution'!ED230</f>
        <v>2.9070688680539338</v>
      </c>
      <c r="EE230" s="313">
        <f>'Addon-General Solution'!EE230</f>
        <v>0.90138055578478604</v>
      </c>
      <c r="EF230" s="313">
        <f>'Addon-General Solution'!EF230</f>
        <v>0.99999999999999989</v>
      </c>
      <c r="EG230" s="315">
        <f>'Addon-General Solution'!EG230</f>
        <v>26.570575131946065</v>
      </c>
      <c r="EH230" s="226" t="str">
        <f t="shared" si="234"/>
        <v>Nutrient Management</v>
      </c>
      <c r="EI230" s="313">
        <f>'Addon-General Solution'!EI230</f>
        <v>9.8619444215213861E-2</v>
      </c>
      <c r="EJ230" s="315">
        <f>'Addon-General Solution'!EJ230</f>
        <v>0.39549316265849532</v>
      </c>
      <c r="EK230" s="313">
        <f>'Addon-General Solution'!EK230</f>
        <v>0.90138055578478604</v>
      </c>
      <c r="EL230" s="313">
        <f>'Addon-General Solution'!EL230</f>
        <v>0.99999999999999989</v>
      </c>
      <c r="EM230" s="315">
        <f>'Addon-General Solution'!EM230</f>
        <v>3.6148028373415046</v>
      </c>
      <c r="EN230" s="226" t="str">
        <f t="shared" si="235"/>
        <v>Nutrient Management</v>
      </c>
      <c r="EO230" s="313">
        <f>'Addon-General Solution'!EO230</f>
        <v>9.8619444215213861E-2</v>
      </c>
      <c r="EP230" s="315">
        <f>'Addon-General Solution'!EP230</f>
        <v>4.0120855392854378E-2</v>
      </c>
      <c r="EQ230" s="313">
        <f>'Addon-General Solution'!EQ230</f>
        <v>0.90138055578478604</v>
      </c>
      <c r="ER230" s="313">
        <f>'Addon-General Solution'!ER230</f>
        <v>0.99999999999999989</v>
      </c>
      <c r="ES230" s="315">
        <f>'Addon-General Solution'!ES230</f>
        <v>0.36670414460714557</v>
      </c>
      <c r="ET230" s="226" t="str">
        <f t="shared" si="236"/>
        <v>Nutrient Management</v>
      </c>
      <c r="EU230" s="313">
        <f>'Addon-General Solution'!EU230</f>
        <v>9.8619444215213861E-2</v>
      </c>
      <c r="EV230" s="315">
        <f>'Addon-General Solution'!EV230</f>
        <v>1.4013823022981891E-2</v>
      </c>
      <c r="EW230" s="313">
        <f>'Addon-General Solution'!EW230</f>
        <v>0.90138055578478604</v>
      </c>
      <c r="EX230" s="313">
        <f>'Addon-General Solution'!EX230</f>
        <v>0.99999999999999989</v>
      </c>
      <c r="EY230" s="315">
        <f>'Addon-General Solution'!EY230</f>
        <v>0.1280861769770181</v>
      </c>
      <c r="EZ230" s="226" t="str">
        <f t="shared" si="237"/>
        <v>Nutrient Management</v>
      </c>
      <c r="FA230" s="313">
        <f>'Addon-General Solution'!FA230</f>
        <v>9.8619444215213861E-2</v>
      </c>
      <c r="FB230" s="315">
        <f>'Addon-General Solution'!FB230</f>
        <v>0.65770816224622608</v>
      </c>
      <c r="FC230" s="313">
        <f>'Addon-General Solution'!FC230</f>
        <v>0.90138055578478604</v>
      </c>
      <c r="FD230" s="313">
        <f>'Addon-General Solution'!FD230</f>
        <v>0.99999999999999989</v>
      </c>
      <c r="FE230" s="315">
        <f>'Addon-General Solution'!FE230</f>
        <v>6.011444837753773</v>
      </c>
      <c r="FF230" s="226" t="str">
        <f t="shared" si="238"/>
        <v>Nutrient Management</v>
      </c>
      <c r="FG230" s="313">
        <f>'Addon-General Solution'!FG230</f>
        <v>9.8619444215213861E-2</v>
      </c>
      <c r="FH230" s="315">
        <f>'Addon-General Solution'!FH230</f>
        <v>3.1549247779444851E-2</v>
      </c>
      <c r="FI230" s="313">
        <f>'Addon-General Solution'!FI230</f>
        <v>0.90138055578478604</v>
      </c>
      <c r="FJ230" s="313">
        <f>'Addon-General Solution'!FJ230</f>
        <v>0.99999999999999989</v>
      </c>
      <c r="FK230" s="315">
        <f>'Addon-General Solution'!FK230</f>
        <v>0.2883597522205551</v>
      </c>
      <c r="FL230" s="226" t="str">
        <f t="shared" si="239"/>
        <v>Nutrient Management</v>
      </c>
      <c r="FM230" s="313">
        <f>'Addon-General Solution'!FM230</f>
        <v>9.8619444215213861E-2</v>
      </c>
      <c r="FN230" s="315">
        <f>'Addon-General Solution'!FN230</f>
        <v>1.6317967717626145E-2</v>
      </c>
      <c r="FO230" s="313">
        <f>'Addon-General Solution'!FO230</f>
        <v>0.90138055578478604</v>
      </c>
      <c r="FP230" s="313">
        <f>'Addon-General Solution'!FP230</f>
        <v>0.99999999999999989</v>
      </c>
      <c r="FQ230" s="315">
        <f>'Addon-General Solution'!FQ230</f>
        <v>0.14914603228237383</v>
      </c>
      <c r="FR230" s="176">
        <f t="shared" si="210"/>
        <v>41.191390999999996</v>
      </c>
      <c r="FS230" s="34"/>
      <c r="FT230" s="34"/>
      <c r="FU230" s="34"/>
      <c r="FV230" s="33"/>
      <c r="FW230" s="37"/>
    </row>
    <row r="231" spans="1:179" ht="12.6" customHeight="1">
      <c r="A231" s="727"/>
      <c r="B231" s="195" t="s">
        <v>690</v>
      </c>
      <c r="C231" s="226" t="str">
        <f t="shared" si="212"/>
        <v>Boreal Forest Restoration</v>
      </c>
      <c r="D231" s="313"/>
      <c r="E231" s="54"/>
      <c r="F231" s="314"/>
      <c r="G231" s="55"/>
      <c r="H231" s="56"/>
      <c r="I231" s="226" t="str">
        <f t="shared" si="213"/>
        <v>Boreal Forest Restoration</v>
      </c>
      <c r="J231" s="313"/>
      <c r="K231" s="54"/>
      <c r="L231" s="314"/>
      <c r="M231" s="55"/>
      <c r="N231" s="56"/>
      <c r="O231" s="226" t="str">
        <f t="shared" si="214"/>
        <v>Boreal Forest Restoration</v>
      </c>
      <c r="P231" s="313"/>
      <c r="Q231" s="54"/>
      <c r="R231" s="314"/>
      <c r="S231" s="55"/>
      <c r="T231" s="56"/>
      <c r="U231" s="226" t="str">
        <f t="shared" si="215"/>
        <v>Boreal Forest Restoration</v>
      </c>
      <c r="V231" s="313"/>
      <c r="W231" s="54"/>
      <c r="X231" s="314"/>
      <c r="Y231" s="55"/>
      <c r="Z231" s="56"/>
      <c r="AA231" s="226" t="str">
        <f t="shared" si="216"/>
        <v>Boreal Forest Restoration</v>
      </c>
      <c r="AB231" s="313"/>
      <c r="AC231" s="54"/>
      <c r="AD231" s="314"/>
      <c r="AE231" s="55"/>
      <c r="AF231" s="56"/>
      <c r="AG231" s="226" t="str">
        <f t="shared" si="217"/>
        <v>Boreal Forest Restoration</v>
      </c>
      <c r="AH231" s="313"/>
      <c r="AI231" s="54"/>
      <c r="AJ231" s="314"/>
      <c r="AK231" s="55"/>
      <c r="AL231" s="56"/>
      <c r="AM231" s="226" t="str">
        <f t="shared" si="218"/>
        <v>Boreal Forest Restoration</v>
      </c>
      <c r="AN231" s="313"/>
      <c r="AO231" s="54"/>
      <c r="AP231" s="314"/>
      <c r="AQ231" s="55"/>
      <c r="AR231" s="56"/>
      <c r="AS231" s="176">
        <f t="shared" si="211"/>
        <v>0</v>
      </c>
      <c r="AT231" s="226" t="str">
        <f t="shared" si="219"/>
        <v>Boreal Forest Restoration</v>
      </c>
      <c r="AU231" s="313"/>
      <c r="AV231" s="54"/>
      <c r="AW231" s="314"/>
      <c r="AX231" s="55"/>
      <c r="AY231" s="56"/>
      <c r="AZ231" s="226" t="str">
        <f t="shared" si="220"/>
        <v>Boreal Forest Restoration</v>
      </c>
      <c r="BA231" s="313"/>
      <c r="BB231" s="54"/>
      <c r="BC231" s="314"/>
      <c r="BD231" s="55"/>
      <c r="BE231" s="56"/>
      <c r="BF231" s="226" t="str">
        <f t="shared" si="221"/>
        <v>Boreal Forest Restoration</v>
      </c>
      <c r="BG231" s="313"/>
      <c r="BH231" s="54"/>
      <c r="BI231" s="314"/>
      <c r="BJ231" s="55"/>
      <c r="BK231" s="56"/>
      <c r="BL231" s="226" t="str">
        <f t="shared" si="222"/>
        <v>Boreal Forest Restoration</v>
      </c>
      <c r="BM231" s="313"/>
      <c r="BN231" s="315"/>
      <c r="BO231" s="313"/>
      <c r="BP231" s="313"/>
      <c r="BQ231" s="315"/>
      <c r="BR231" s="226" t="str">
        <f t="shared" si="223"/>
        <v>Boreal Forest Restoration</v>
      </c>
      <c r="BS231" s="313"/>
      <c r="BT231" s="315"/>
      <c r="BU231" s="313"/>
      <c r="BV231" s="313"/>
      <c r="BW231" s="315"/>
      <c r="BX231" s="226" t="str">
        <f t="shared" si="224"/>
        <v>Boreal Forest Restoration</v>
      </c>
      <c r="BY231" s="313"/>
      <c r="BZ231" s="315"/>
      <c r="CA231" s="313"/>
      <c r="CB231" s="313"/>
      <c r="CC231" s="315"/>
      <c r="CD231" s="226" t="str">
        <f t="shared" si="225"/>
        <v>Boreal Forest Restoration</v>
      </c>
      <c r="CE231" s="313"/>
      <c r="CF231" s="315"/>
      <c r="CG231" s="313"/>
      <c r="CH231" s="313"/>
      <c r="CI231" s="315"/>
      <c r="CJ231" s="176">
        <f t="shared" si="208"/>
        <v>0</v>
      </c>
      <c r="CK231" s="226" t="str">
        <f t="shared" si="226"/>
        <v>Boreal Forest Restoration</v>
      </c>
      <c r="CL231" s="313"/>
      <c r="CM231" s="315"/>
      <c r="CN231" s="313"/>
      <c r="CO231" s="313"/>
      <c r="CP231" s="315"/>
      <c r="CQ231" s="226" t="str">
        <f t="shared" si="227"/>
        <v>Boreal Forest Restoration</v>
      </c>
      <c r="CR231" s="313"/>
      <c r="CS231" s="315"/>
      <c r="CT231" s="313"/>
      <c r="CU231" s="313"/>
      <c r="CV231" s="315"/>
      <c r="CW231" s="226" t="str">
        <f t="shared" si="228"/>
        <v>Boreal Forest Restoration</v>
      </c>
      <c r="CX231" s="313"/>
      <c r="CY231" s="315"/>
      <c r="CZ231" s="313"/>
      <c r="DA231" s="313"/>
      <c r="DB231" s="315"/>
      <c r="DC231" s="226" t="str">
        <f t="shared" si="229"/>
        <v>Boreal Forest Restoration</v>
      </c>
      <c r="DD231" s="313"/>
      <c r="DE231" s="315"/>
      <c r="DF231" s="313"/>
      <c r="DG231" s="313"/>
      <c r="DH231" s="315"/>
      <c r="DI231" s="226" t="str">
        <f t="shared" si="230"/>
        <v>Boreal Forest Restoration</v>
      </c>
      <c r="DJ231" s="313"/>
      <c r="DK231" s="315"/>
      <c r="DL231" s="313"/>
      <c r="DM231" s="313"/>
      <c r="DN231" s="315"/>
      <c r="DO231" s="226" t="str">
        <f t="shared" si="231"/>
        <v>Boreal Forest Restoration</v>
      </c>
      <c r="DP231" s="313"/>
      <c r="DQ231" s="315"/>
      <c r="DR231" s="313"/>
      <c r="DS231" s="313"/>
      <c r="DT231" s="315"/>
      <c r="DU231" s="226" t="str">
        <f t="shared" si="232"/>
        <v>Boreal Forest Restoration</v>
      </c>
      <c r="DV231" s="313"/>
      <c r="DW231" s="315"/>
      <c r="DX231" s="313"/>
      <c r="DY231" s="313"/>
      <c r="DZ231" s="315"/>
      <c r="EA231" s="176">
        <f t="shared" si="209"/>
        <v>0</v>
      </c>
      <c r="EB231" s="226" t="str">
        <f t="shared" si="233"/>
        <v>Boreal Forest Restoration</v>
      </c>
      <c r="EC231" s="313"/>
      <c r="ED231" s="315"/>
      <c r="EE231" s="313"/>
      <c r="EF231" s="313"/>
      <c r="EG231" s="315"/>
      <c r="EH231" s="226" t="str">
        <f t="shared" si="234"/>
        <v>Boreal Forest Restoration</v>
      </c>
      <c r="EI231" s="313"/>
      <c r="EJ231" s="315"/>
      <c r="EK231" s="313"/>
      <c r="EL231" s="313"/>
      <c r="EM231" s="315"/>
      <c r="EN231" s="226" t="str">
        <f t="shared" si="235"/>
        <v>Boreal Forest Restoration</v>
      </c>
      <c r="EO231" s="313"/>
      <c r="EP231" s="315"/>
      <c r="EQ231" s="313"/>
      <c r="ER231" s="313"/>
      <c r="ES231" s="315"/>
      <c r="ET231" s="226" t="str">
        <f t="shared" si="236"/>
        <v>Boreal Forest Restoration</v>
      </c>
      <c r="EU231" s="313"/>
      <c r="EV231" s="315"/>
      <c r="EW231" s="313"/>
      <c r="EX231" s="313"/>
      <c r="EY231" s="315"/>
      <c r="EZ231" s="226" t="str">
        <f t="shared" si="237"/>
        <v>Boreal Forest Restoration</v>
      </c>
      <c r="FA231" s="313"/>
      <c r="FB231" s="315"/>
      <c r="FC231" s="313"/>
      <c r="FD231" s="313"/>
      <c r="FE231" s="315"/>
      <c r="FF231" s="226" t="str">
        <f t="shared" si="238"/>
        <v>Boreal Forest Restoration</v>
      </c>
      <c r="FG231" s="313"/>
      <c r="FH231" s="315"/>
      <c r="FI231" s="313"/>
      <c r="FJ231" s="313"/>
      <c r="FK231" s="315"/>
      <c r="FL231" s="226" t="str">
        <f t="shared" si="239"/>
        <v>Boreal Forest Restoration</v>
      </c>
      <c r="FM231" s="313"/>
      <c r="FN231" s="315"/>
      <c r="FO231" s="313"/>
      <c r="FP231" s="313"/>
      <c r="FQ231" s="315"/>
      <c r="FR231" s="176">
        <f t="shared" si="210"/>
        <v>0</v>
      </c>
      <c r="FS231" s="34"/>
      <c r="FT231" s="34"/>
      <c r="FU231" s="34"/>
      <c r="FV231" s="33"/>
      <c r="FW231" s="37"/>
    </row>
    <row r="232" spans="1:179" ht="12.6" customHeight="1" thickBot="1">
      <c r="A232" s="727"/>
      <c r="B232" s="195" t="s">
        <v>549</v>
      </c>
      <c r="C232" s="226" t="str">
        <f>$B232</f>
        <v>Sustainable Intensification</v>
      </c>
      <c r="D232" s="39"/>
      <c r="E232" s="40"/>
      <c r="F232" s="47"/>
      <c r="G232" s="41"/>
      <c r="H232" s="42"/>
      <c r="I232" s="226" t="str">
        <f t="shared" si="213"/>
        <v>Sustainable Intensification</v>
      </c>
      <c r="J232" s="39"/>
      <c r="K232" s="40"/>
      <c r="L232" s="47"/>
      <c r="M232" s="41"/>
      <c r="N232" s="42"/>
      <c r="O232" s="226" t="str">
        <f t="shared" si="214"/>
        <v>Sustainable Intensification</v>
      </c>
      <c r="P232" s="39"/>
      <c r="Q232" s="40"/>
      <c r="R232" s="47"/>
      <c r="S232" s="41"/>
      <c r="T232" s="42"/>
      <c r="U232" s="226" t="str">
        <f t="shared" si="215"/>
        <v>Sustainable Intensification</v>
      </c>
      <c r="V232" s="39"/>
      <c r="W232" s="40"/>
      <c r="X232" s="47"/>
      <c r="Y232" s="41"/>
      <c r="Z232" s="42"/>
      <c r="AA232" s="226" t="str">
        <f t="shared" si="216"/>
        <v>Sustainable Intensification</v>
      </c>
      <c r="AB232" s="39"/>
      <c r="AC232" s="40"/>
      <c r="AD232" s="47"/>
      <c r="AE232" s="41"/>
      <c r="AF232" s="42"/>
      <c r="AG232" s="226" t="str">
        <f t="shared" si="217"/>
        <v>Sustainable Intensification</v>
      </c>
      <c r="AH232" s="39"/>
      <c r="AI232" s="40"/>
      <c r="AJ232" s="47"/>
      <c r="AK232" s="41"/>
      <c r="AL232" s="42"/>
      <c r="AM232" s="226" t="str">
        <f t="shared" si="218"/>
        <v>Sustainable Intensification</v>
      </c>
      <c r="AN232" s="39"/>
      <c r="AO232" s="40"/>
      <c r="AP232" s="47"/>
      <c r="AQ232" s="41"/>
      <c r="AR232" s="42"/>
      <c r="AS232" s="176">
        <f t="shared" si="211"/>
        <v>0</v>
      </c>
      <c r="AT232" s="226" t="str">
        <f t="shared" si="219"/>
        <v>Sustainable Intensification</v>
      </c>
      <c r="AU232" s="39"/>
      <c r="AV232" s="40"/>
      <c r="AW232" s="47"/>
      <c r="AX232" s="41"/>
      <c r="AY232" s="42"/>
      <c r="AZ232" s="226" t="str">
        <f t="shared" si="220"/>
        <v>Sustainable Intensification</v>
      </c>
      <c r="BA232" s="39"/>
      <c r="BB232" s="40"/>
      <c r="BC232" s="47"/>
      <c r="BD232" s="41"/>
      <c r="BE232" s="42"/>
      <c r="BF232" s="226" t="str">
        <f t="shared" si="221"/>
        <v>Sustainable Intensification</v>
      </c>
      <c r="BG232" s="39"/>
      <c r="BH232" s="40"/>
      <c r="BI232" s="47"/>
      <c r="BJ232" s="41"/>
      <c r="BK232" s="42"/>
      <c r="BL232" s="226" t="str">
        <f t="shared" si="222"/>
        <v>Sustainable Intensification</v>
      </c>
      <c r="BM232" s="313"/>
      <c r="BN232" s="315"/>
      <c r="BO232" s="313"/>
      <c r="BP232" s="313"/>
      <c r="BQ232" s="315"/>
      <c r="BR232" s="226" t="str">
        <f t="shared" si="223"/>
        <v>Sustainable Intensification</v>
      </c>
      <c r="BS232" s="313"/>
      <c r="BT232" s="315"/>
      <c r="BU232" s="313"/>
      <c r="BV232" s="313"/>
      <c r="BW232" s="315"/>
      <c r="BX232" s="226" t="str">
        <f t="shared" si="224"/>
        <v>Sustainable Intensification</v>
      </c>
      <c r="BY232" s="313"/>
      <c r="BZ232" s="315"/>
      <c r="CA232" s="313"/>
      <c r="CB232" s="313"/>
      <c r="CC232" s="315"/>
      <c r="CD232" s="226" t="str">
        <f t="shared" si="225"/>
        <v>Sustainable Intensification</v>
      </c>
      <c r="CE232" s="313"/>
      <c r="CF232" s="315"/>
      <c r="CG232" s="313"/>
      <c r="CH232" s="313"/>
      <c r="CI232" s="315"/>
      <c r="CJ232" s="176">
        <f t="shared" ref="CJ232" si="241">SUM(AV232+BB232+BH232+BN232+BT232+BZ232+CF232)+SUM(AY232+BE232+BK232+BQ232+BW232+CC232+CI232)</f>
        <v>0</v>
      </c>
      <c r="CK232" s="226" t="str">
        <f t="shared" si="226"/>
        <v>Sustainable Intensification</v>
      </c>
      <c r="CL232" s="313"/>
      <c r="CM232" s="315"/>
      <c r="CN232" s="313"/>
      <c r="CO232" s="313"/>
      <c r="CP232" s="315"/>
      <c r="CQ232" s="226" t="str">
        <f t="shared" si="227"/>
        <v>Sustainable Intensification</v>
      </c>
      <c r="CR232" s="313"/>
      <c r="CS232" s="315"/>
      <c r="CT232" s="313"/>
      <c r="CU232" s="313"/>
      <c r="CV232" s="315"/>
      <c r="CW232" s="226" t="str">
        <f t="shared" si="228"/>
        <v>Sustainable Intensification</v>
      </c>
      <c r="CX232" s="313"/>
      <c r="CY232" s="315"/>
      <c r="CZ232" s="313"/>
      <c r="DA232" s="313"/>
      <c r="DB232" s="315"/>
      <c r="DC232" s="226" t="str">
        <f t="shared" si="229"/>
        <v>Sustainable Intensification</v>
      </c>
      <c r="DD232" s="313"/>
      <c r="DE232" s="315"/>
      <c r="DF232" s="313"/>
      <c r="DG232" s="313"/>
      <c r="DH232" s="315"/>
      <c r="DI232" s="226" t="str">
        <f t="shared" si="230"/>
        <v>Sustainable Intensification</v>
      </c>
      <c r="DJ232" s="313"/>
      <c r="DK232" s="315"/>
      <c r="DL232" s="313"/>
      <c r="DM232" s="313"/>
      <c r="DN232" s="315"/>
      <c r="DO232" s="226" t="str">
        <f t="shared" si="231"/>
        <v>Sustainable Intensification</v>
      </c>
      <c r="DP232" s="313"/>
      <c r="DQ232" s="315"/>
      <c r="DR232" s="313"/>
      <c r="DS232" s="313"/>
      <c r="DT232" s="315"/>
      <c r="DU232" s="226" t="str">
        <f t="shared" si="232"/>
        <v>Sustainable Intensification</v>
      </c>
      <c r="DV232" s="313"/>
      <c r="DW232" s="315"/>
      <c r="DX232" s="313"/>
      <c r="DY232" s="313"/>
      <c r="DZ232" s="315"/>
      <c r="EA232" s="176">
        <f t="shared" ref="EA232" si="242">SUM(CM232+CS232+CY232+DE232+DK232+DQ232+DW232)+SUM(CP232+CV232+DB232+DH232+DN232+DT232+DZ232)</f>
        <v>0</v>
      </c>
      <c r="EB232" s="226" t="str">
        <f t="shared" si="233"/>
        <v>Sustainable Intensification</v>
      </c>
      <c r="EC232" s="313"/>
      <c r="ED232" s="315"/>
      <c r="EE232" s="313"/>
      <c r="EF232" s="313"/>
      <c r="EG232" s="315"/>
      <c r="EH232" s="226" t="str">
        <f t="shared" si="234"/>
        <v>Sustainable Intensification</v>
      </c>
      <c r="EI232" s="313"/>
      <c r="EJ232" s="315"/>
      <c r="EK232" s="313"/>
      <c r="EL232" s="313"/>
      <c r="EM232" s="315"/>
      <c r="EN232" s="226" t="str">
        <f t="shared" si="235"/>
        <v>Sustainable Intensification</v>
      </c>
      <c r="EO232" s="313"/>
      <c r="EP232" s="315"/>
      <c r="EQ232" s="313"/>
      <c r="ER232" s="313"/>
      <c r="ES232" s="315"/>
      <c r="ET232" s="226" t="str">
        <f t="shared" si="236"/>
        <v>Sustainable Intensification</v>
      </c>
      <c r="EU232" s="313"/>
      <c r="EV232" s="315"/>
      <c r="EW232" s="313"/>
      <c r="EX232" s="313"/>
      <c r="EY232" s="315"/>
      <c r="EZ232" s="226" t="str">
        <f t="shared" si="237"/>
        <v>Sustainable Intensification</v>
      </c>
      <c r="FA232" s="313"/>
      <c r="FB232" s="315"/>
      <c r="FC232" s="313"/>
      <c r="FD232" s="313"/>
      <c r="FE232" s="315"/>
      <c r="FF232" s="226" t="str">
        <f t="shared" si="238"/>
        <v>Sustainable Intensification</v>
      </c>
      <c r="FG232" s="313"/>
      <c r="FH232" s="315"/>
      <c r="FI232" s="313"/>
      <c r="FJ232" s="313"/>
      <c r="FK232" s="315"/>
      <c r="FL232" s="226" t="str">
        <f t="shared" si="239"/>
        <v>Sustainable Intensification</v>
      </c>
      <c r="FM232" s="313"/>
      <c r="FN232" s="315"/>
      <c r="FO232" s="313"/>
      <c r="FP232" s="313"/>
      <c r="FQ232" s="315"/>
      <c r="FR232" s="176">
        <f t="shared" ref="FR232" si="243">SUM(ED232+EJ232+EP232+EV232+FB232+FH232+FN232)+SUM(EG232+EM232+ES232+EY232+FE232+FK232+FQ232)</f>
        <v>0</v>
      </c>
      <c r="FS232" s="32"/>
      <c r="FT232" s="34"/>
      <c r="FU232" s="34"/>
      <c r="FV232" s="33"/>
      <c r="FW232" s="37"/>
    </row>
    <row r="233" spans="1:179" s="135" customFormat="1" ht="12.6" customHeight="1" thickBot="1">
      <c r="A233" s="727"/>
      <c r="B233" s="220"/>
      <c r="C233" s="229" t="s">
        <v>0</v>
      </c>
      <c r="D233" s="134"/>
      <c r="E233" s="158" t="s">
        <v>71</v>
      </c>
      <c r="F233" s="159"/>
      <c r="G233" s="136">
        <f>1-SUM(G204:G232)</f>
        <v>0</v>
      </c>
      <c r="H233" s="137"/>
      <c r="I233" s="226" t="s">
        <v>0</v>
      </c>
      <c r="J233" s="134"/>
      <c r="K233" s="158" t="s">
        <v>71</v>
      </c>
      <c r="L233" s="159"/>
      <c r="M233" s="136">
        <f>1-SUM(M204:M232)</f>
        <v>0</v>
      </c>
      <c r="N233" s="137"/>
      <c r="O233" s="226" t="s">
        <v>0</v>
      </c>
      <c r="P233" s="134"/>
      <c r="Q233" s="158" t="s">
        <v>71</v>
      </c>
      <c r="R233" s="159"/>
      <c r="S233" s="136">
        <f>1-SUM(S204:S232)</f>
        <v>0</v>
      </c>
      <c r="T233" s="137"/>
      <c r="U233" s="229" t="s">
        <v>0</v>
      </c>
      <c r="V233" s="134"/>
      <c r="W233" s="158" t="s">
        <v>71</v>
      </c>
      <c r="X233" s="159"/>
      <c r="Y233" s="136">
        <f>1-SUM(Y204:Y232)</f>
        <v>0</v>
      </c>
      <c r="Z233" s="137"/>
      <c r="AA233" s="226" t="s">
        <v>0</v>
      </c>
      <c r="AB233" s="134"/>
      <c r="AC233" s="158" t="s">
        <v>71</v>
      </c>
      <c r="AD233" s="159"/>
      <c r="AE233" s="136">
        <f>1-SUM(AE204:AE232)</f>
        <v>0</v>
      </c>
      <c r="AF233" s="137"/>
      <c r="AG233" s="226" t="s">
        <v>0</v>
      </c>
      <c r="AH233" s="134"/>
      <c r="AI233" s="158" t="s">
        <v>71</v>
      </c>
      <c r="AJ233" s="159"/>
      <c r="AK233" s="136">
        <f>1-SUM(AK204:AK232)</f>
        <v>0</v>
      </c>
      <c r="AL233" s="137"/>
      <c r="AM233" s="226" t="s">
        <v>0</v>
      </c>
      <c r="AN233" s="134"/>
      <c r="AO233" s="158" t="s">
        <v>71</v>
      </c>
      <c r="AP233" s="159"/>
      <c r="AQ233" s="136">
        <f>1-SUM(AQ204:AQ232)</f>
        <v>0</v>
      </c>
      <c r="AR233" s="137"/>
      <c r="AS233" s="176"/>
      <c r="AT233" s="226" t="s">
        <v>0</v>
      </c>
      <c r="AU233" s="134"/>
      <c r="AV233" s="133" t="s">
        <v>71</v>
      </c>
      <c r="AX233" s="136">
        <f>1-SUM(AX204:AX232)</f>
        <v>0</v>
      </c>
      <c r="AY233" s="137"/>
      <c r="AZ233" s="226" t="s">
        <v>0</v>
      </c>
      <c r="BA233" s="134"/>
      <c r="BB233" s="133" t="s">
        <v>71</v>
      </c>
      <c r="BD233" s="136">
        <f>1-SUM(BD204:BD232)</f>
        <v>0</v>
      </c>
      <c r="BE233" s="137"/>
      <c r="BF233" s="226" t="s">
        <v>0</v>
      </c>
      <c r="BG233" s="134"/>
      <c r="BH233" s="133" t="s">
        <v>71</v>
      </c>
      <c r="BJ233" s="136">
        <f>1-SUM(BJ204:BJ232)</f>
        <v>0</v>
      </c>
      <c r="BK233" s="137"/>
      <c r="BL233" s="226" t="s">
        <v>0</v>
      </c>
      <c r="BM233" s="134"/>
      <c r="BN233" s="133" t="s">
        <v>71</v>
      </c>
      <c r="BP233" s="136">
        <f>1-SUM(BP204:BP232)</f>
        <v>0</v>
      </c>
      <c r="BQ233" s="137"/>
      <c r="BR233" s="226" t="s">
        <v>0</v>
      </c>
      <c r="BS233" s="134"/>
      <c r="BT233" s="133" t="s">
        <v>71</v>
      </c>
      <c r="BV233" s="136">
        <f>1-SUM(BV204:BV232)</f>
        <v>0</v>
      </c>
      <c r="BW233" s="137"/>
      <c r="BX233" s="226" t="s">
        <v>0</v>
      </c>
      <c r="BY233" s="134"/>
      <c r="BZ233" s="133" t="s">
        <v>71</v>
      </c>
      <c r="CB233" s="136">
        <f>1-SUM(CB204:CB232)</f>
        <v>0</v>
      </c>
      <c r="CC233" s="137"/>
      <c r="CD233" s="226" t="s">
        <v>0</v>
      </c>
      <c r="CE233" s="134"/>
      <c r="CF233" s="133" t="s">
        <v>71</v>
      </c>
      <c r="CH233" s="136">
        <f>1-SUM(CH204:CH232)</f>
        <v>0</v>
      </c>
      <c r="CI233" s="137"/>
      <c r="CJ233" s="176"/>
      <c r="CK233" s="226" t="s">
        <v>0</v>
      </c>
      <c r="CL233" s="134"/>
      <c r="CM233" s="133" t="s">
        <v>71</v>
      </c>
      <c r="CO233" s="189">
        <f>1-SUM(CO204:CO232)</f>
        <v>-1.8081149105923635</v>
      </c>
      <c r="CP233" s="137"/>
      <c r="CQ233" s="226" t="s">
        <v>0</v>
      </c>
      <c r="CR233" s="134"/>
      <c r="CS233" s="133" t="s">
        <v>71</v>
      </c>
      <c r="CU233" s="189">
        <f>1-SUM(CU204:CU232)</f>
        <v>-1.8081149105923635</v>
      </c>
      <c r="CV233" s="137"/>
      <c r="CW233" s="226" t="s">
        <v>0</v>
      </c>
      <c r="CX233" s="134"/>
      <c r="CY233" s="133" t="s">
        <v>71</v>
      </c>
      <c r="DA233" s="189">
        <f>1-SUM(DA204:DA232)</f>
        <v>-1.8081149105923635</v>
      </c>
      <c r="DB233" s="137"/>
      <c r="DC233" s="226" t="s">
        <v>0</v>
      </c>
      <c r="DD233" s="134"/>
      <c r="DE233" s="133" t="s">
        <v>71</v>
      </c>
      <c r="DG233" s="189">
        <f>1-SUM(DG204:DG232)</f>
        <v>-1.2270481613638875</v>
      </c>
      <c r="DH233" s="137"/>
      <c r="DI233" s="226" t="s">
        <v>0</v>
      </c>
      <c r="DJ233" s="134"/>
      <c r="DK233" s="133" t="s">
        <v>71</v>
      </c>
      <c r="DM233" s="189">
        <f>1-SUM(DM204:DM232)</f>
        <v>-1.2270481613638875</v>
      </c>
      <c r="DN233" s="137"/>
      <c r="DO233" s="226" t="s">
        <v>0</v>
      </c>
      <c r="DP233" s="134"/>
      <c r="DQ233" s="133" t="s">
        <v>71</v>
      </c>
      <c r="DS233" s="189">
        <f>1-SUM(DS204:DS232)</f>
        <v>-1.2270481613638875</v>
      </c>
      <c r="DT233" s="137"/>
      <c r="DU233" s="226" t="s">
        <v>0</v>
      </c>
      <c r="DV233" s="134"/>
      <c r="DW233" s="133" t="s">
        <v>71</v>
      </c>
      <c r="DY233" s="189">
        <f>1-SUM(DY204:DY232)</f>
        <v>-1.2270481613638875</v>
      </c>
      <c r="DZ233" s="137"/>
      <c r="EA233" s="176"/>
      <c r="EB233" s="226" t="s">
        <v>0</v>
      </c>
      <c r="EC233" s="134"/>
      <c r="ED233" s="133" t="s">
        <v>71</v>
      </c>
      <c r="EF233" s="189">
        <f>1-SUM(EF204:EF232)</f>
        <v>-1.8081149105923635</v>
      </c>
      <c r="EG233" s="137"/>
      <c r="EH233" s="226" t="s">
        <v>0</v>
      </c>
      <c r="EI233" s="134"/>
      <c r="EJ233" s="133" t="s">
        <v>71</v>
      </c>
      <c r="EL233" s="136">
        <f>1-SUM(EL204:EL232)</f>
        <v>-1.8081149105923635</v>
      </c>
      <c r="EM233" s="137"/>
      <c r="EN233" s="226" t="s">
        <v>0</v>
      </c>
      <c r="EO233" s="134"/>
      <c r="EP233" s="133" t="s">
        <v>71</v>
      </c>
      <c r="ER233" s="136">
        <f>1-SUM(ER204:ER232)</f>
        <v>-1.8081149105923635</v>
      </c>
      <c r="ES233" s="137"/>
      <c r="ET233" s="226" t="s">
        <v>0</v>
      </c>
      <c r="EU233" s="134"/>
      <c r="EV233" s="133" t="s">
        <v>71</v>
      </c>
      <c r="EX233" s="136">
        <f>1-SUM(EX204:EX232)</f>
        <v>-1.2270481613638875</v>
      </c>
      <c r="EY233" s="137"/>
      <c r="EZ233" s="226" t="s">
        <v>0</v>
      </c>
      <c r="FA233" s="134"/>
      <c r="FB233" s="133" t="s">
        <v>71</v>
      </c>
      <c r="FD233" s="136">
        <f>1-SUM(FD204:FD232)</f>
        <v>-1.2270481613638875</v>
      </c>
      <c r="FE233" s="137"/>
      <c r="FF233" s="226" t="s">
        <v>0</v>
      </c>
      <c r="FG233" s="134"/>
      <c r="FH233" s="133" t="s">
        <v>71</v>
      </c>
      <c r="FJ233" s="136">
        <f>1-SUM(FJ204:FJ232)</f>
        <v>-1.2270481613638875</v>
      </c>
      <c r="FK233" s="137"/>
      <c r="FL233" s="226" t="s">
        <v>0</v>
      </c>
      <c r="FM233" s="134"/>
      <c r="FN233" s="133" t="s">
        <v>71</v>
      </c>
      <c r="FP233" s="136">
        <f>1-SUM(FP204:FP232)</f>
        <v>-1.2270481613638875</v>
      </c>
      <c r="FQ233" s="137"/>
      <c r="FR233" s="176"/>
      <c r="FS233" s="138"/>
      <c r="FT233" s="138"/>
      <c r="FU233" s="138"/>
      <c r="FV233" s="140"/>
      <c r="FW233" s="141"/>
    </row>
    <row r="234" spans="1:179" s="152" customFormat="1" ht="12.6" customHeight="1">
      <c r="A234" s="728"/>
      <c r="B234" s="216">
        <f>SUM(C234+I234+O234+U234+AA234+AG234+AM234+AT234+AZ234+BF234+BL234+BR234+BX234+CD234+CK234+CQ234+CW234+DC234+DI234+DO234+DU234+EB234+EH234+EN234+ET234+EZ234+FF234+FL234+FV234)</f>
        <v>1897.853897118031</v>
      </c>
      <c r="C234" s="212">
        <f>'World Land Data'!B8</f>
        <v>16.053335000000004</v>
      </c>
      <c r="D234" s="142"/>
      <c r="E234" s="142">
        <f>C234-SUM(E204:E232)</f>
        <v>16.053335000000004</v>
      </c>
      <c r="F234" s="142"/>
      <c r="G234" s="146">
        <f>SUM(G204:G232)</f>
        <v>1</v>
      </c>
      <c r="H234" s="142"/>
      <c r="I234" s="212">
        <f>'World Land Data'!C8</f>
        <v>4.3046300000000004</v>
      </c>
      <c r="J234" s="142"/>
      <c r="K234" s="142">
        <f>I234-SUM(K204:K232)</f>
        <v>4.3046300000000004</v>
      </c>
      <c r="L234" s="142"/>
      <c r="M234" s="146">
        <f>SUM(M204:M232)</f>
        <v>1</v>
      </c>
      <c r="N234" s="142"/>
      <c r="O234" s="212">
        <f>'World Land Data'!D8</f>
        <v>0.73234600000000005</v>
      </c>
      <c r="P234" s="142"/>
      <c r="Q234" s="142">
        <f>O234-SUM(Q204:Q232)</f>
        <v>0.73234600000000005</v>
      </c>
      <c r="R234" s="142"/>
      <c r="S234" s="162">
        <f>SUM(S204:S233)</f>
        <v>1</v>
      </c>
      <c r="T234" s="142"/>
      <c r="U234" s="212">
        <f>'World Land Data'!E8</f>
        <v>0.46328100000000005</v>
      </c>
      <c r="V234" s="142"/>
      <c r="W234" s="142">
        <f>U234-SUM(W204:W232)</f>
        <v>0</v>
      </c>
      <c r="X234" s="142"/>
      <c r="Y234" s="162">
        <f>SUM(Y204:Y233)</f>
        <v>1</v>
      </c>
      <c r="Z234" s="142"/>
      <c r="AA234" s="212">
        <f>'World Land Data'!F8</f>
        <v>2.9036760000000004</v>
      </c>
      <c r="AB234" s="142"/>
      <c r="AC234" s="142">
        <f>AA234-SUM(AC204:AC232)</f>
        <v>0</v>
      </c>
      <c r="AD234" s="142"/>
      <c r="AE234" s="162">
        <f>SUM(AE204:AE233)</f>
        <v>1</v>
      </c>
      <c r="AF234" s="142"/>
      <c r="AG234" s="212">
        <f>'World Land Data'!G8</f>
        <v>0.82947499999999996</v>
      </c>
      <c r="AH234" s="142"/>
      <c r="AI234" s="142">
        <f>AG234-SUM(AI204:AI232)</f>
        <v>0</v>
      </c>
      <c r="AJ234" s="142"/>
      <c r="AK234" s="162">
        <f>SUM(AK204:AK233)</f>
        <v>1</v>
      </c>
      <c r="AL234" s="142"/>
      <c r="AM234" s="212">
        <f>'World Land Data'!H8</f>
        <v>0.56245000000000001</v>
      </c>
      <c r="AN234" s="142"/>
      <c r="AO234" s="142">
        <f>AM234-SUM(AO204:AO232)</f>
        <v>0</v>
      </c>
      <c r="AP234" s="142"/>
      <c r="AQ234" s="162">
        <f>SUM(AQ204:AQ233)</f>
        <v>1</v>
      </c>
      <c r="AR234" s="142"/>
      <c r="AS234" s="177"/>
      <c r="AT234" s="234">
        <f>'World Land Data'!I8</f>
        <v>618.7027720000001</v>
      </c>
      <c r="AU234" s="148"/>
      <c r="AV234" s="155">
        <f>AT234-SUM(AV204:AV232)</f>
        <v>579.29977328636926</v>
      </c>
      <c r="AW234" s="148"/>
      <c r="AX234" s="149">
        <f>SUM(AX204:AX232)</f>
        <v>1</v>
      </c>
      <c r="AY234" s="148"/>
      <c r="AZ234" s="232">
        <f>'World Land Data'!J8</f>
        <v>153.98462599999999</v>
      </c>
      <c r="BA234" s="148"/>
      <c r="BB234" s="155">
        <f>AZ234-SUM(BB204:BB232)</f>
        <v>144.17788794291411</v>
      </c>
      <c r="BC234" s="148"/>
      <c r="BD234" s="149">
        <f>SUM(BD204:BD232)</f>
        <v>1</v>
      </c>
      <c r="BE234" s="148"/>
      <c r="BF234" s="232">
        <f>'World Land Data'!K8</f>
        <v>37.818854999999999</v>
      </c>
      <c r="BG234" s="142"/>
      <c r="BH234" s="155">
        <f>BF234-SUM(BH204:BH232)</f>
        <v>35.410305430876697</v>
      </c>
      <c r="BI234" s="142"/>
      <c r="BJ234" s="149">
        <f>SUM(BJ204:BJ232)</f>
        <v>1</v>
      </c>
      <c r="BK234" s="142"/>
      <c r="BL234" s="234">
        <f>'World Land Data'!L8</f>
        <v>15.901841000000001</v>
      </c>
      <c r="BM234" s="142"/>
      <c r="BN234" s="155">
        <f>BL234-SUM(BN204:BN232)</f>
        <v>15.525522141016337</v>
      </c>
      <c r="BO234" s="142"/>
      <c r="BP234" s="149">
        <f>SUM(BP204:BP232)</f>
        <v>1</v>
      </c>
      <c r="BQ234" s="142"/>
      <c r="BR234" s="232">
        <f>'World Land Data'!M8</f>
        <v>132.326189</v>
      </c>
      <c r="BS234" s="142"/>
      <c r="BT234" s="155">
        <f>BR234-SUM(BT204:BT232)</f>
        <v>129.19467482763866</v>
      </c>
      <c r="BU234" s="142"/>
      <c r="BV234" s="149">
        <f>SUM(BV204:BV232)</f>
        <v>1</v>
      </c>
      <c r="BW234" s="142"/>
      <c r="BX234" s="232">
        <f>'World Land Data'!N8</f>
        <v>27.322071000000001</v>
      </c>
      <c r="BY234" s="142"/>
      <c r="BZ234" s="155">
        <f>BX234-SUM(BZ204:BZ232)</f>
        <v>26.675491111307199</v>
      </c>
      <c r="CA234" s="142"/>
      <c r="CB234" s="149">
        <f>SUM(CB204:CB232)</f>
        <v>1</v>
      </c>
      <c r="CC234" s="142"/>
      <c r="CD234" s="234">
        <f>'World Land Data'!O8</f>
        <v>16.850055999999999</v>
      </c>
      <c r="CE234" s="142"/>
      <c r="CF234" s="155">
        <f>CD234-SUM(CF204:CF232)</f>
        <v>16.451297526202477</v>
      </c>
      <c r="CG234" s="142"/>
      <c r="CH234" s="149">
        <f>SUM(CH204:CH232)</f>
        <v>1</v>
      </c>
      <c r="CI234" s="147"/>
      <c r="CJ234" s="177"/>
      <c r="CK234" s="234">
        <f>'World Land Data'!P8</f>
        <v>37.328353</v>
      </c>
      <c r="CL234" s="148"/>
      <c r="CM234" s="148">
        <f>CK234-SUM(CM204:CM232)</f>
        <v>16.368557400400142</v>
      </c>
      <c r="CN234" s="148"/>
      <c r="CO234" s="149">
        <f>SUM(CO204:CO232)</f>
        <v>2.8081149105923635</v>
      </c>
      <c r="CP234" s="148"/>
      <c r="CQ234" s="232">
        <f>'World Land Data'!Q8</f>
        <v>4.1167379999999998</v>
      </c>
      <c r="CR234" s="148"/>
      <c r="CS234" s="148">
        <f>CQ234-SUM(CS204:CS232)</f>
        <v>1.8051978413140404</v>
      </c>
      <c r="CT234" s="148"/>
      <c r="CU234" s="149">
        <f>SUM(CU204:CU232)</f>
        <v>2.8081149105923635</v>
      </c>
      <c r="CV234" s="148"/>
      <c r="CW234" s="232">
        <f>'World Land Data'!R8</f>
        <v>0.17658200000000002</v>
      </c>
      <c r="CX234" s="142"/>
      <c r="CY234" s="148">
        <f>CW234-SUM(CY204:CY232)</f>
        <v>7.7431559942584605E-2</v>
      </c>
      <c r="CZ234" s="142"/>
      <c r="DA234" s="149">
        <f>SUM(DA204:DA232)</f>
        <v>2.8081149105923635</v>
      </c>
      <c r="DB234" s="142"/>
      <c r="DC234" s="232">
        <f>'World Land Data'!S8</f>
        <v>4.6044999999999996E-2</v>
      </c>
      <c r="DD234" s="142"/>
      <c r="DE234" s="148">
        <f>DC234-SUM(DE204:DE232)</f>
        <v>3.8730194689551342E-2</v>
      </c>
      <c r="DF234" s="142"/>
      <c r="DG234" s="149">
        <f>SUM(DG204:DG232)</f>
        <v>2.2270481613638875</v>
      </c>
      <c r="DH234" s="142"/>
      <c r="DI234" s="232">
        <f>'World Land Data'!T8</f>
        <v>6.1543729999999996</v>
      </c>
      <c r="DJ234" s="142"/>
      <c r="DK234" s="148">
        <f>DI234-SUM(DK204:DK232)</f>
        <v>5.1766763922709993</v>
      </c>
      <c r="DL234" s="142"/>
      <c r="DM234" s="149">
        <f>SUM(DM204:DM232)</f>
        <v>2.2270481613638875</v>
      </c>
      <c r="DN234" s="142"/>
      <c r="DO234" s="232">
        <f>'World Land Data'!U8</f>
        <v>9.6071000000000004E-2</v>
      </c>
      <c r="DP234" s="142"/>
      <c r="DQ234" s="148">
        <f>DO234-SUM(DQ204:DQ232)</f>
        <v>8.0808959366269681E-2</v>
      </c>
      <c r="DR234" s="142"/>
      <c r="DS234" s="149">
        <f>SUM(DS204:DS232)</f>
        <v>2.2270481613638875</v>
      </c>
      <c r="DT234" s="142"/>
      <c r="DU234" s="232">
        <f>'World Land Data'!V8</f>
        <v>6.668099999999999E-2</v>
      </c>
      <c r="DV234" s="142"/>
      <c r="DW234" s="148">
        <f>DU234-SUM(DW204:DW232)</f>
        <v>5.608791643162065E-2</v>
      </c>
      <c r="DX234" s="142"/>
      <c r="DY234" s="149">
        <f>SUM(DY204:DY232)</f>
        <v>2.2270481613638875</v>
      </c>
      <c r="DZ234" s="142"/>
      <c r="EA234" s="177"/>
      <c r="EB234" s="234">
        <f>'World Land Data'!W8</f>
        <v>29.477644000000002</v>
      </c>
      <c r="EC234" s="148"/>
      <c r="ED234" s="155">
        <f>EB234-SUM(ED204:ED232)</f>
        <v>12.92600581232611</v>
      </c>
      <c r="EE234" s="155"/>
      <c r="EF234" s="149">
        <f>SUM(EF204:EF232)</f>
        <v>2.8081149105923635</v>
      </c>
      <c r="EG234" s="148"/>
      <c r="EH234" s="234">
        <f>'World Land Data'!X8</f>
        <v>4.0102960000000003</v>
      </c>
      <c r="EI234" s="148"/>
      <c r="EJ234" s="155">
        <f>EH234-SUM(EJ204:EJ232)</f>
        <v>1.7585228115635076</v>
      </c>
      <c r="EK234" s="155"/>
      <c r="EL234" s="149">
        <f>SUM(EL204:EL232)</f>
        <v>2.8081149105923635</v>
      </c>
      <c r="EM234" s="148"/>
      <c r="EN234" s="234">
        <f>'World Land Data'!Y8</f>
        <v>0.40682499999999999</v>
      </c>
      <c r="EO234" s="142"/>
      <c r="EP234" s="155">
        <f>EN234-SUM(EP204:EP232)</f>
        <v>0.17839357563988392</v>
      </c>
      <c r="EQ234" s="155"/>
      <c r="ER234" s="149">
        <f>SUM(ER204:ER232)</f>
        <v>2.8081149105923635</v>
      </c>
      <c r="ES234" s="142"/>
      <c r="ET234" s="234">
        <f>'World Land Data'!Z8</f>
        <v>0.1421</v>
      </c>
      <c r="EU234" s="142"/>
      <c r="EV234" s="155">
        <f>ET234-SUM(EV204:EV232)</f>
        <v>0.11952569584939182</v>
      </c>
      <c r="EW234" s="155"/>
      <c r="EX234" s="149">
        <f>SUM(EX204:EX232)</f>
        <v>2.2270481613638875</v>
      </c>
      <c r="EY234" s="142"/>
      <c r="EZ234" s="234">
        <f>'World Land Data'!AA8</f>
        <v>6.6691529999999997</v>
      </c>
      <c r="FA234" s="142"/>
      <c r="FB234" s="155">
        <f>EZ234-SUM(FB204:FB232)</f>
        <v>5.6096773613726878</v>
      </c>
      <c r="FC234" s="155"/>
      <c r="FD234" s="149">
        <f>SUM(FD204:FD232)</f>
        <v>2.2270481613638875</v>
      </c>
      <c r="FE234" s="142"/>
      <c r="FF234" s="234">
        <f>'World Land Data'!AB8</f>
        <v>0.319909</v>
      </c>
      <c r="FG234" s="142"/>
      <c r="FH234" s="155">
        <f>FF234-SUM(FH204:FH232)</f>
        <v>0.26908758503506747</v>
      </c>
      <c r="FI234" s="155"/>
      <c r="FJ234" s="149">
        <f>SUM(FJ204:FJ232)</f>
        <v>2.2270481613638875</v>
      </c>
      <c r="FK234" s="147"/>
      <c r="FL234" s="234">
        <f>'World Land Data'!AC8</f>
        <v>0.165464</v>
      </c>
      <c r="FM234" s="147"/>
      <c r="FN234" s="155">
        <f>FL234-SUM(FN204:FN232)</f>
        <v>0.13917804178764087</v>
      </c>
      <c r="FO234" s="155"/>
      <c r="FP234" s="149">
        <f>SUM(FP204:FP232)</f>
        <v>2.2270481613638875</v>
      </c>
      <c r="FQ234" s="142"/>
      <c r="FR234" s="177"/>
      <c r="FS234" s="147"/>
      <c r="FT234" s="147"/>
      <c r="FU234" s="147"/>
      <c r="FV234" s="142">
        <v>779.9220601180308</v>
      </c>
      <c r="FW234" s="151"/>
    </row>
    <row r="235" spans="1:179" ht="12.6" customHeight="1">
      <c r="A235" s="324"/>
      <c r="B235" s="222" t="s">
        <v>78</v>
      </c>
      <c r="C235" s="226" t="str">
        <f>$B235</f>
        <v>Peatland Protection</v>
      </c>
      <c r="D235" s="313">
        <f>'Discrete Solution'!D235</f>
        <v>4.9236658850579797E-2</v>
      </c>
      <c r="E235" s="315">
        <f>'Discrete Solution'!E235</f>
        <v>6.6054818307443156E-2</v>
      </c>
      <c r="F235" s="313">
        <f>'Discrete Solution'!F235</f>
        <v>0.95076334114942018</v>
      </c>
      <c r="G235" s="313">
        <f>'Discrete Solution'!G235</f>
        <v>1</v>
      </c>
      <c r="H235" s="315">
        <f>'Discrete Solution'!H235</f>
        <v>1.275523181692557</v>
      </c>
      <c r="I235" s="226" t="str">
        <f>$B235</f>
        <v>Peatland Protection</v>
      </c>
      <c r="J235" s="313">
        <f>'Discrete Solution'!J235</f>
        <v>4.9236658850579797E-2</v>
      </c>
      <c r="K235" s="315">
        <f>'Discrete Solution'!K235</f>
        <v>3.1200975293659318E-2</v>
      </c>
      <c r="L235" s="313">
        <f>'Discrete Solution'!L235</f>
        <v>0.95076334114942018</v>
      </c>
      <c r="M235" s="313">
        <f>'Discrete Solution'!M235</f>
        <v>1</v>
      </c>
      <c r="N235" s="315">
        <f>'Discrete Solution'!N235</f>
        <v>0.60249302470634081</v>
      </c>
      <c r="O235" s="226" t="str">
        <f>$B235</f>
        <v>Peatland Protection</v>
      </c>
      <c r="P235" s="313">
        <f>'Discrete Solution'!P235</f>
        <v>4.9236658850579797E-2</v>
      </c>
      <c r="Q235" s="315">
        <f>'Discrete Solution'!Q235</f>
        <v>0.17515449019505255</v>
      </c>
      <c r="R235" s="313">
        <f>'Discrete Solution'!R235</f>
        <v>0.95076334114942018</v>
      </c>
      <c r="S235" s="313">
        <f>'Discrete Solution'!S235</f>
        <v>1</v>
      </c>
      <c r="T235" s="315">
        <f>'Discrete Solution'!T235</f>
        <v>3.3822455098049473</v>
      </c>
      <c r="U235" s="226" t="str">
        <f>$B235</f>
        <v>Peatland Protection</v>
      </c>
      <c r="V235" s="313"/>
      <c r="W235" s="315"/>
      <c r="X235" s="313"/>
      <c r="Y235" s="313"/>
      <c r="Z235" s="315"/>
      <c r="AA235" s="226" t="str">
        <f>$B235</f>
        <v>Peatland Protection</v>
      </c>
      <c r="AB235" s="313"/>
      <c r="AC235" s="315"/>
      <c r="AD235" s="313"/>
      <c r="AE235" s="313"/>
      <c r="AF235" s="315"/>
      <c r="AG235" s="226" t="str">
        <f>$B235</f>
        <v>Peatland Protection</v>
      </c>
      <c r="AH235" s="313"/>
      <c r="AI235" s="315"/>
      <c r="AJ235" s="313"/>
      <c r="AK235" s="313"/>
      <c r="AL235" s="315"/>
      <c r="AM235" s="226" t="str">
        <f>$B235</f>
        <v>Peatland Protection</v>
      </c>
      <c r="AN235" s="313"/>
      <c r="AO235" s="315"/>
      <c r="AP235" s="313"/>
      <c r="AQ235" s="313"/>
      <c r="AR235" s="315"/>
      <c r="AS235" s="176">
        <f>SUM(E235+K235+Q235+W235+AC235+AI235+AO235)+SUM(H235+N235+T235+Z235+AF235+AL235+AR235)</f>
        <v>5.5326719999999998</v>
      </c>
      <c r="AT235" s="226" t="str">
        <f>$B235</f>
        <v>Peatland Protection</v>
      </c>
      <c r="AU235" s="313">
        <f>'Discrete Solution'!AU235</f>
        <v>0</v>
      </c>
      <c r="AV235" s="315">
        <f>'Discrete Solution'!AV235</f>
        <v>0</v>
      </c>
      <c r="AW235" s="313">
        <f>'Discrete Solution'!AW235</f>
        <v>0.17378342790611434</v>
      </c>
      <c r="AX235" s="313">
        <f>'Discrete Solution'!AX235</f>
        <v>0.17378342790611434</v>
      </c>
      <c r="AY235" s="315">
        <f>'Discrete Solution'!AY235</f>
        <v>1.1646143342653785</v>
      </c>
      <c r="AZ235" s="226" t="str">
        <f>$B235</f>
        <v>Peatland Protection</v>
      </c>
      <c r="BA235" s="313">
        <f>'Discrete Solution'!BA235</f>
        <v>0</v>
      </c>
      <c r="BB235" s="315">
        <f>'Discrete Solution'!BB235</f>
        <v>0</v>
      </c>
      <c r="BC235" s="313">
        <f>'Discrete Solution'!BC235</f>
        <v>0.17378342790611434</v>
      </c>
      <c r="BD235" s="313">
        <f>'Discrete Solution'!BD235</f>
        <v>0.17378342790611434</v>
      </c>
      <c r="BE235" s="315">
        <f>'Discrete Solution'!BE235</f>
        <v>0.62635335896091959</v>
      </c>
      <c r="BF235" s="226" t="str">
        <f>$B235</f>
        <v>Peatland Protection</v>
      </c>
      <c r="BG235" s="313">
        <f>'Discrete Solution'!BG235</f>
        <v>0</v>
      </c>
      <c r="BH235" s="315">
        <f>'Discrete Solution'!BH235</f>
        <v>0</v>
      </c>
      <c r="BI235" s="313">
        <f>'Discrete Solution'!BI235</f>
        <v>0.17378342790611434</v>
      </c>
      <c r="BJ235" s="313">
        <f>'Discrete Solution'!BJ235</f>
        <v>0.17378342790611434</v>
      </c>
      <c r="BK235" s="315">
        <f>'Discrete Solution'!BK235</f>
        <v>1.8090323067737111</v>
      </c>
      <c r="BL235" s="226" t="str">
        <f>$B235</f>
        <v>Peatland Protection</v>
      </c>
      <c r="BM235" s="313"/>
      <c r="BN235" s="315"/>
      <c r="BO235" s="313"/>
      <c r="BP235" s="313"/>
      <c r="BQ235" s="315"/>
      <c r="BR235" s="226" t="str">
        <f>$B235</f>
        <v>Peatland Protection</v>
      </c>
      <c r="BS235" s="313"/>
      <c r="BT235" s="315"/>
      <c r="BU235" s="313"/>
      <c r="BV235" s="313"/>
      <c r="BW235" s="315"/>
      <c r="BX235" s="226" t="str">
        <f>$B235</f>
        <v>Peatland Protection</v>
      </c>
      <c r="BY235" s="313"/>
      <c r="BZ235" s="315"/>
      <c r="CA235" s="313"/>
      <c r="CB235" s="313"/>
      <c r="CC235" s="315"/>
      <c r="CD235" s="226" t="str">
        <f>$B235</f>
        <v>Peatland Protection</v>
      </c>
      <c r="CE235" s="313"/>
      <c r="CF235" s="315"/>
      <c r="CG235" s="313"/>
      <c r="CH235" s="313"/>
      <c r="CI235" s="315"/>
      <c r="CJ235" s="176">
        <f t="shared" ref="CJ235:CJ262" si="244">SUM(AV235+BB235+BH235+BN235+BT235+BZ235+CF235)+SUM(AY235+BE235+BK235+BQ235+BW235+CC235+CI235)</f>
        <v>3.6000000000000094</v>
      </c>
      <c r="CK235" s="226" t="str">
        <f>$B235</f>
        <v>Peatland Protection</v>
      </c>
      <c r="CL235" s="313"/>
      <c r="CM235" s="315"/>
      <c r="CN235" s="313"/>
      <c r="CO235" s="313"/>
      <c r="CP235" s="315"/>
      <c r="CQ235" s="226" t="str">
        <f>$B235</f>
        <v>Peatland Protection</v>
      </c>
      <c r="CR235" s="313"/>
      <c r="CS235" s="315"/>
      <c r="CT235" s="313"/>
      <c r="CU235" s="313"/>
      <c r="CV235" s="315"/>
      <c r="CW235" s="226" t="str">
        <f>$B235</f>
        <v>Peatland Protection</v>
      </c>
      <c r="CX235" s="313"/>
      <c r="CY235" s="315"/>
      <c r="CZ235" s="313"/>
      <c r="DA235" s="313"/>
      <c r="DB235" s="315"/>
      <c r="DC235" s="226" t="str">
        <f>$B235</f>
        <v>Peatland Protection</v>
      </c>
      <c r="DD235" s="313"/>
      <c r="DE235" s="315"/>
      <c r="DF235" s="313"/>
      <c r="DG235" s="313"/>
      <c r="DH235" s="315"/>
      <c r="DI235" s="226" t="str">
        <f>$B235</f>
        <v>Peatland Protection</v>
      </c>
      <c r="DJ235" s="313"/>
      <c r="DK235" s="315"/>
      <c r="DL235" s="313"/>
      <c r="DM235" s="313"/>
      <c r="DN235" s="315"/>
      <c r="DO235" s="226" t="str">
        <f>$B235</f>
        <v>Peatland Protection</v>
      </c>
      <c r="DP235" s="313"/>
      <c r="DQ235" s="315"/>
      <c r="DR235" s="313"/>
      <c r="DS235" s="313"/>
      <c r="DT235" s="315"/>
      <c r="DU235" s="226" t="str">
        <f>$B235</f>
        <v>Peatland Protection</v>
      </c>
      <c r="DV235" s="313"/>
      <c r="DW235" s="315"/>
      <c r="DX235" s="313"/>
      <c r="DY235" s="313"/>
      <c r="DZ235" s="315"/>
      <c r="EA235" s="176">
        <f t="shared" ref="EA235:EA262" si="245">SUM(CM235+CS235+CY235+DE235+DK235+DQ235+DW235)+SUM(CP235+CV235+DB235+DH235+DN235+DT235+DZ235)</f>
        <v>0</v>
      </c>
      <c r="EB235" s="226" t="str">
        <f>$B235</f>
        <v>Peatland Protection</v>
      </c>
      <c r="EC235" s="313"/>
      <c r="ED235" s="315"/>
      <c r="EE235" s="313"/>
      <c r="EF235" s="313"/>
      <c r="EG235" s="315"/>
      <c r="EH235" s="226" t="str">
        <f>$B235</f>
        <v>Peatland Protection</v>
      </c>
      <c r="EI235" s="313"/>
      <c r="EJ235" s="315"/>
      <c r="EK235" s="313"/>
      <c r="EL235" s="313"/>
      <c r="EM235" s="315"/>
      <c r="EN235" s="226" t="str">
        <f>$B235</f>
        <v>Peatland Protection</v>
      </c>
      <c r="EO235" s="313"/>
      <c r="EP235" s="315"/>
      <c r="EQ235" s="313"/>
      <c r="ER235" s="313"/>
      <c r="ES235" s="315"/>
      <c r="ET235" s="226" t="str">
        <f>$B235</f>
        <v>Peatland Protection</v>
      </c>
      <c r="EU235" s="313"/>
      <c r="EV235" s="315"/>
      <c r="EW235" s="313"/>
      <c r="EX235" s="313"/>
      <c r="EY235" s="315"/>
      <c r="EZ235" s="226" t="str">
        <f>$B235</f>
        <v>Peatland Protection</v>
      </c>
      <c r="FA235" s="313"/>
      <c r="FB235" s="315"/>
      <c r="FC235" s="313"/>
      <c r="FD235" s="313"/>
      <c r="FE235" s="315"/>
      <c r="FF235" s="226" t="str">
        <f>$B235</f>
        <v>Peatland Protection</v>
      </c>
      <c r="FG235" s="313"/>
      <c r="FH235" s="315"/>
      <c r="FI235" s="313"/>
      <c r="FJ235" s="313"/>
      <c r="FK235" s="315"/>
      <c r="FL235" s="226" t="str">
        <f>$B235</f>
        <v>Peatland Protection</v>
      </c>
      <c r="FM235" s="313"/>
      <c r="FN235" s="315"/>
      <c r="FO235" s="313"/>
      <c r="FP235" s="313"/>
      <c r="FQ235" s="315"/>
      <c r="FR235" s="176">
        <f t="shared" ref="FR235:FR262" si="246">SUM(ED235+EJ235+EP235+EV235+FB235+FH235+FN235)+SUM(EG235+EM235+ES235+EY235+FE235+FK235+FQ235)</f>
        <v>0</v>
      </c>
      <c r="FS235" s="32"/>
      <c r="FT235" s="34"/>
      <c r="FU235" s="34"/>
      <c r="FV235" s="38"/>
      <c r="FW235" s="37"/>
    </row>
    <row r="236" spans="1:179" ht="12.6" customHeight="1">
      <c r="A236" s="809"/>
      <c r="B236" s="222" t="s">
        <v>550</v>
      </c>
      <c r="C236" s="226" t="str">
        <f>$B236</f>
        <v>Mangrove Protection</v>
      </c>
      <c r="D236" s="313"/>
      <c r="E236" s="315"/>
      <c r="F236" s="313"/>
      <c r="G236" s="313"/>
      <c r="H236" s="315"/>
      <c r="I236" s="226" t="str">
        <f>$B236</f>
        <v>Mangrove Protection</v>
      </c>
      <c r="J236" s="313"/>
      <c r="K236" s="315"/>
      <c r="L236" s="313"/>
      <c r="M236" s="313"/>
      <c r="N236" s="315"/>
      <c r="O236" s="226" t="str">
        <f>$B236</f>
        <v>Mangrove Protection</v>
      </c>
      <c r="P236" s="313"/>
      <c r="Q236" s="315"/>
      <c r="R236" s="313"/>
      <c r="S236" s="313"/>
      <c r="T236" s="315"/>
      <c r="U236" s="226" t="str">
        <f>$B236</f>
        <v>Mangrove Protection</v>
      </c>
      <c r="V236" s="313"/>
      <c r="W236" s="315"/>
      <c r="X236" s="313"/>
      <c r="Y236" s="313"/>
      <c r="Z236" s="315"/>
      <c r="AA236" s="226" t="str">
        <f>$B236</f>
        <v>Mangrove Protection</v>
      </c>
      <c r="AB236" s="313"/>
      <c r="AC236" s="315"/>
      <c r="AD236" s="313"/>
      <c r="AE236" s="313"/>
      <c r="AF236" s="315"/>
      <c r="AG236" s="226" t="str">
        <f>$B236</f>
        <v>Mangrove Protection</v>
      </c>
      <c r="AH236" s="313"/>
      <c r="AI236" s="315"/>
      <c r="AJ236" s="313"/>
      <c r="AK236" s="313"/>
      <c r="AL236" s="315"/>
      <c r="AM236" s="226" t="str">
        <f>$B236</f>
        <v>Mangrove Protection</v>
      </c>
      <c r="AN236" s="313"/>
      <c r="AO236" s="315"/>
      <c r="AP236" s="313"/>
      <c r="AQ236" s="313"/>
      <c r="AR236" s="315"/>
      <c r="AS236" s="176">
        <f t="shared" ref="AS236:AS263" si="247">SUM(E236+K236+Q236+W236+AC236+AI236+AO236)+SUM(H236+N236+T236+Z236+AF236+AL236+AR236)</f>
        <v>0</v>
      </c>
      <c r="AT236" s="226" t="str">
        <f>$B236</f>
        <v>Mangrove Protection</v>
      </c>
      <c r="AU236" s="313"/>
      <c r="AV236" s="315"/>
      <c r="AW236" s="313"/>
      <c r="AX236" s="313"/>
      <c r="AY236" s="315"/>
      <c r="AZ236" s="226" t="str">
        <f>$B236</f>
        <v>Mangrove Protection</v>
      </c>
      <c r="BA236" s="313"/>
      <c r="BB236" s="315"/>
      <c r="BC236" s="313"/>
      <c r="BD236" s="313"/>
      <c r="BE236" s="315"/>
      <c r="BF236" s="226" t="str">
        <f>$B236</f>
        <v>Mangrove Protection</v>
      </c>
      <c r="BG236" s="313"/>
      <c r="BH236" s="315"/>
      <c r="BI236" s="313"/>
      <c r="BJ236" s="313"/>
      <c r="BK236" s="315"/>
      <c r="BL236" s="226" t="str">
        <f>$B236</f>
        <v>Mangrove Protection</v>
      </c>
      <c r="BM236" s="313"/>
      <c r="BN236" s="315"/>
      <c r="BO236" s="313"/>
      <c r="BP236" s="313"/>
      <c r="BQ236" s="315"/>
      <c r="BR236" s="226" t="str">
        <f>$B236</f>
        <v>Mangrove Protection</v>
      </c>
      <c r="BS236" s="313"/>
      <c r="BT236" s="315"/>
      <c r="BU236" s="313"/>
      <c r="BV236" s="313"/>
      <c r="BW236" s="315"/>
      <c r="BX236" s="226" t="str">
        <f>$B236</f>
        <v>Mangrove Protection</v>
      </c>
      <c r="BY236" s="313"/>
      <c r="BZ236" s="315"/>
      <c r="CA236" s="313"/>
      <c r="CB236" s="313"/>
      <c r="CC236" s="315"/>
      <c r="CD236" s="226" t="str">
        <f>$B236</f>
        <v>Mangrove Protection</v>
      </c>
      <c r="CE236" s="313"/>
      <c r="CF236" s="315"/>
      <c r="CG236" s="313"/>
      <c r="CH236" s="313"/>
      <c r="CI236" s="315"/>
      <c r="CJ236" s="176">
        <f t="shared" si="244"/>
        <v>0</v>
      </c>
      <c r="CK236" s="226" t="str">
        <f>$B236</f>
        <v>Mangrove Protection</v>
      </c>
      <c r="CL236" s="313"/>
      <c r="CM236" s="315"/>
      <c r="CN236" s="313"/>
      <c r="CO236" s="313"/>
      <c r="CP236" s="315"/>
      <c r="CQ236" s="226" t="str">
        <f>$B236</f>
        <v>Mangrove Protection</v>
      </c>
      <c r="CR236" s="313"/>
      <c r="CS236" s="315"/>
      <c r="CT236" s="313"/>
      <c r="CU236" s="313"/>
      <c r="CV236" s="315"/>
      <c r="CW236" s="226" t="str">
        <f>$B236</f>
        <v>Mangrove Protection</v>
      </c>
      <c r="CX236" s="313"/>
      <c r="CY236" s="315"/>
      <c r="CZ236" s="313"/>
      <c r="DA236" s="313"/>
      <c r="DB236" s="315"/>
      <c r="DC236" s="226" t="str">
        <f>$B236</f>
        <v>Mangrove Protection</v>
      </c>
      <c r="DD236" s="313"/>
      <c r="DE236" s="315"/>
      <c r="DF236" s="313"/>
      <c r="DG236" s="313"/>
      <c r="DH236" s="315"/>
      <c r="DI236" s="226" t="str">
        <f>$B236</f>
        <v>Mangrove Protection</v>
      </c>
      <c r="DJ236" s="313"/>
      <c r="DK236" s="315"/>
      <c r="DL236" s="313"/>
      <c r="DM236" s="313"/>
      <c r="DN236" s="315"/>
      <c r="DO236" s="226" t="str">
        <f>$B236</f>
        <v>Mangrove Protection</v>
      </c>
      <c r="DP236" s="313"/>
      <c r="DQ236" s="315"/>
      <c r="DR236" s="313"/>
      <c r="DS236" s="313"/>
      <c r="DT236" s="315"/>
      <c r="DU236" s="226" t="str">
        <f>$B236</f>
        <v>Mangrove Protection</v>
      </c>
      <c r="DV236" s="313"/>
      <c r="DW236" s="315"/>
      <c r="DX236" s="313"/>
      <c r="DY236" s="313"/>
      <c r="DZ236" s="315"/>
      <c r="EA236" s="176">
        <f t="shared" si="245"/>
        <v>0</v>
      </c>
      <c r="EB236" s="226" t="str">
        <f>$B236</f>
        <v>Mangrove Protection</v>
      </c>
      <c r="EC236" s="313"/>
      <c r="ED236" s="315"/>
      <c r="EE236" s="313"/>
      <c r="EF236" s="313"/>
      <c r="EG236" s="315"/>
      <c r="EH236" s="226" t="str">
        <f>$B236</f>
        <v>Mangrove Protection</v>
      </c>
      <c r="EI236" s="313"/>
      <c r="EJ236" s="315"/>
      <c r="EK236" s="313"/>
      <c r="EL236" s="313"/>
      <c r="EM236" s="315"/>
      <c r="EN236" s="226" t="str">
        <f>$B236</f>
        <v>Mangrove Protection</v>
      </c>
      <c r="EO236" s="313"/>
      <c r="EP236" s="315"/>
      <c r="EQ236" s="313"/>
      <c r="ER236" s="313"/>
      <c r="ES236" s="315"/>
      <c r="ET236" s="226" t="str">
        <f>$B236</f>
        <v>Mangrove Protection</v>
      </c>
      <c r="EU236" s="313"/>
      <c r="EV236" s="315"/>
      <c r="EW236" s="313"/>
      <c r="EX236" s="313"/>
      <c r="EY236" s="315"/>
      <c r="EZ236" s="226" t="str">
        <f>$B236</f>
        <v>Mangrove Protection</v>
      </c>
      <c r="FA236" s="313"/>
      <c r="FB236" s="315"/>
      <c r="FC236" s="313"/>
      <c r="FD236" s="313"/>
      <c r="FE236" s="315"/>
      <c r="FF236" s="226" t="str">
        <f>$B236</f>
        <v>Mangrove Protection</v>
      </c>
      <c r="FG236" s="313"/>
      <c r="FH236" s="315"/>
      <c r="FI236" s="313"/>
      <c r="FJ236" s="313"/>
      <c r="FK236" s="315"/>
      <c r="FL236" s="226" t="str">
        <f>$B236</f>
        <v>Mangrove Protection</v>
      </c>
      <c r="FM236" s="313"/>
      <c r="FN236" s="315"/>
      <c r="FO236" s="313"/>
      <c r="FP236" s="313"/>
      <c r="FQ236" s="315"/>
      <c r="FR236" s="176">
        <f t="shared" si="246"/>
        <v>0</v>
      </c>
      <c r="FS236" s="32"/>
      <c r="FT236" s="34"/>
      <c r="FU236" s="34"/>
      <c r="FV236" s="38"/>
      <c r="FW236" s="37"/>
    </row>
    <row r="237" spans="1:179" ht="12.6" customHeight="1">
      <c r="A237" s="809"/>
      <c r="B237" s="222" t="s">
        <v>79</v>
      </c>
      <c r="C237" s="226" t="str">
        <f t="shared" ref="C237:C262" si="248">$B237</f>
        <v>IP Forest Management</v>
      </c>
      <c r="D237" s="313"/>
      <c r="E237" s="315"/>
      <c r="F237" s="313"/>
      <c r="G237" s="313"/>
      <c r="H237" s="315"/>
      <c r="I237" s="226" t="str">
        <f t="shared" ref="I237:I263" si="249">$B237</f>
        <v>IP Forest Management</v>
      </c>
      <c r="J237" s="313"/>
      <c r="K237" s="315"/>
      <c r="L237" s="313"/>
      <c r="M237" s="313"/>
      <c r="N237" s="315"/>
      <c r="O237" s="226" t="str">
        <f t="shared" ref="O237:O263" si="250">$B237</f>
        <v>IP Forest Management</v>
      </c>
      <c r="P237" s="313"/>
      <c r="Q237" s="315"/>
      <c r="R237" s="313"/>
      <c r="S237" s="313"/>
      <c r="T237" s="315"/>
      <c r="U237" s="226" t="str">
        <f t="shared" ref="U237:U263" si="251">$B237</f>
        <v>IP Forest Management</v>
      </c>
      <c r="V237" s="313"/>
      <c r="W237" s="315"/>
      <c r="X237" s="313"/>
      <c r="Y237" s="313"/>
      <c r="Z237" s="315"/>
      <c r="AA237" s="226" t="str">
        <f t="shared" ref="AA237:AA263" si="252">$B237</f>
        <v>IP Forest Management</v>
      </c>
      <c r="AB237" s="313"/>
      <c r="AC237" s="315"/>
      <c r="AD237" s="313"/>
      <c r="AE237" s="313"/>
      <c r="AF237" s="315"/>
      <c r="AG237" s="226" t="str">
        <f t="shared" ref="AG237:AG263" si="253">$B237</f>
        <v>IP Forest Management</v>
      </c>
      <c r="AH237" s="313"/>
      <c r="AI237" s="315"/>
      <c r="AJ237" s="313"/>
      <c r="AK237" s="313"/>
      <c r="AL237" s="315"/>
      <c r="AM237" s="226" t="str">
        <f t="shared" ref="AM237:AM263" si="254">$B237</f>
        <v>IP Forest Management</v>
      </c>
      <c r="AN237" s="313"/>
      <c r="AO237" s="315"/>
      <c r="AP237" s="313"/>
      <c r="AQ237" s="313"/>
      <c r="AR237" s="315"/>
      <c r="AS237" s="176">
        <f t="shared" si="247"/>
        <v>0</v>
      </c>
      <c r="AT237" s="226" t="str">
        <f t="shared" ref="AT237:AT263" si="255">$B237</f>
        <v>IP Forest Management</v>
      </c>
      <c r="AU237" s="313"/>
      <c r="AV237" s="315"/>
      <c r="AW237" s="313"/>
      <c r="AX237" s="313"/>
      <c r="AY237" s="315"/>
      <c r="AZ237" s="226" t="str">
        <f t="shared" ref="AZ237:AZ263" si="256">$B237</f>
        <v>IP Forest Management</v>
      </c>
      <c r="BA237" s="313"/>
      <c r="BB237" s="315"/>
      <c r="BC237" s="313"/>
      <c r="BD237" s="313"/>
      <c r="BE237" s="315"/>
      <c r="BF237" s="226" t="str">
        <f t="shared" ref="BF237:BF263" si="257">$B237</f>
        <v>IP Forest Management</v>
      </c>
      <c r="BG237" s="313"/>
      <c r="BH237" s="315"/>
      <c r="BI237" s="313"/>
      <c r="BJ237" s="313"/>
      <c r="BK237" s="315"/>
      <c r="BL237" s="226" t="str">
        <f t="shared" ref="BL237:BL263" si="258">$B237</f>
        <v>IP Forest Management</v>
      </c>
      <c r="BM237" s="313"/>
      <c r="BN237" s="315"/>
      <c r="BO237" s="313"/>
      <c r="BP237" s="313"/>
      <c r="BQ237" s="315"/>
      <c r="BR237" s="226" t="str">
        <f t="shared" ref="BR237:BR263" si="259">$B237</f>
        <v>IP Forest Management</v>
      </c>
      <c r="BS237" s="313"/>
      <c r="BT237" s="315"/>
      <c r="BU237" s="313"/>
      <c r="BV237" s="313"/>
      <c r="BW237" s="315"/>
      <c r="BX237" s="226" t="str">
        <f t="shared" ref="BX237:BX263" si="260">$B237</f>
        <v>IP Forest Management</v>
      </c>
      <c r="BY237" s="313"/>
      <c r="BZ237" s="315"/>
      <c r="CA237" s="313"/>
      <c r="CB237" s="313"/>
      <c r="CC237" s="315"/>
      <c r="CD237" s="226" t="str">
        <f t="shared" ref="CD237:CD263" si="261">$B237</f>
        <v>IP Forest Management</v>
      </c>
      <c r="CE237" s="313"/>
      <c r="CF237" s="315"/>
      <c r="CG237" s="313"/>
      <c r="CH237" s="313"/>
      <c r="CI237" s="315"/>
      <c r="CJ237" s="176">
        <f t="shared" si="244"/>
        <v>0</v>
      </c>
      <c r="CK237" s="226" t="str">
        <f t="shared" ref="CK237:CK263" si="262">$B237</f>
        <v>IP Forest Management</v>
      </c>
      <c r="CL237" s="313"/>
      <c r="CM237" s="315"/>
      <c r="CN237" s="313"/>
      <c r="CO237" s="313"/>
      <c r="CP237" s="315"/>
      <c r="CQ237" s="226" t="str">
        <f t="shared" ref="CQ237:CQ263" si="263">$B237</f>
        <v>IP Forest Management</v>
      </c>
      <c r="CR237" s="313"/>
      <c r="CS237" s="315"/>
      <c r="CT237" s="313"/>
      <c r="CU237" s="313"/>
      <c r="CV237" s="315"/>
      <c r="CW237" s="226" t="str">
        <f t="shared" ref="CW237:CW263" si="264">$B237</f>
        <v>IP Forest Management</v>
      </c>
      <c r="CX237" s="313"/>
      <c r="CY237" s="315"/>
      <c r="CZ237" s="313"/>
      <c r="DA237" s="313"/>
      <c r="DB237" s="315"/>
      <c r="DC237" s="226" t="str">
        <f t="shared" ref="DC237:DC263" si="265">$B237</f>
        <v>IP Forest Management</v>
      </c>
      <c r="DD237" s="313"/>
      <c r="DE237" s="315"/>
      <c r="DF237" s="313"/>
      <c r="DG237" s="313"/>
      <c r="DH237" s="315"/>
      <c r="DI237" s="226" t="str">
        <f t="shared" ref="DI237:DI263" si="266">$B237</f>
        <v>IP Forest Management</v>
      </c>
      <c r="DJ237" s="313"/>
      <c r="DK237" s="315"/>
      <c r="DL237" s="313"/>
      <c r="DM237" s="313"/>
      <c r="DN237" s="315"/>
      <c r="DO237" s="226" t="str">
        <f t="shared" ref="DO237:DO263" si="267">$B237</f>
        <v>IP Forest Management</v>
      </c>
      <c r="DP237" s="313"/>
      <c r="DQ237" s="315"/>
      <c r="DR237" s="313"/>
      <c r="DS237" s="313"/>
      <c r="DT237" s="315"/>
      <c r="DU237" s="226" t="str">
        <f t="shared" ref="DU237:DU263" si="268">$B237</f>
        <v>IP Forest Management</v>
      </c>
      <c r="DV237" s="313"/>
      <c r="DW237" s="315"/>
      <c r="DX237" s="313"/>
      <c r="DY237" s="313"/>
      <c r="DZ237" s="315"/>
      <c r="EA237" s="176">
        <f t="shared" si="245"/>
        <v>0</v>
      </c>
      <c r="EB237" s="226" t="str">
        <f t="shared" ref="EB237:EB263" si="269">$B237</f>
        <v>IP Forest Management</v>
      </c>
      <c r="EC237" s="313"/>
      <c r="ED237" s="315"/>
      <c r="EE237" s="313"/>
      <c r="EF237" s="313"/>
      <c r="EG237" s="315"/>
      <c r="EH237" s="226" t="str">
        <f t="shared" ref="EH237:EH263" si="270">$B237</f>
        <v>IP Forest Management</v>
      </c>
      <c r="EI237" s="313"/>
      <c r="EJ237" s="315"/>
      <c r="EK237" s="313"/>
      <c r="EL237" s="313"/>
      <c r="EM237" s="315"/>
      <c r="EN237" s="226" t="str">
        <f t="shared" ref="EN237:EN263" si="271">$B237</f>
        <v>IP Forest Management</v>
      </c>
      <c r="EO237" s="313"/>
      <c r="EP237" s="315"/>
      <c r="EQ237" s="313"/>
      <c r="ER237" s="313"/>
      <c r="ES237" s="315"/>
      <c r="ET237" s="226" t="str">
        <f t="shared" ref="ET237:ET263" si="272">$B237</f>
        <v>IP Forest Management</v>
      </c>
      <c r="EU237" s="313"/>
      <c r="EV237" s="315"/>
      <c r="EW237" s="313"/>
      <c r="EX237" s="313"/>
      <c r="EY237" s="315"/>
      <c r="EZ237" s="226" t="str">
        <f t="shared" ref="EZ237:EZ263" si="273">$B237</f>
        <v>IP Forest Management</v>
      </c>
      <c r="FA237" s="313"/>
      <c r="FB237" s="315"/>
      <c r="FC237" s="313"/>
      <c r="FD237" s="313"/>
      <c r="FE237" s="315"/>
      <c r="FF237" s="226" t="str">
        <f t="shared" ref="FF237:FF263" si="274">$B237</f>
        <v>IP Forest Management</v>
      </c>
      <c r="FG237" s="313"/>
      <c r="FH237" s="315"/>
      <c r="FI237" s="313"/>
      <c r="FJ237" s="313"/>
      <c r="FK237" s="315"/>
      <c r="FL237" s="226" t="str">
        <f t="shared" ref="FL237:FL263" si="275">$B237</f>
        <v>IP Forest Management</v>
      </c>
      <c r="FM237" s="313"/>
      <c r="FN237" s="315"/>
      <c r="FO237" s="313"/>
      <c r="FP237" s="313"/>
      <c r="FQ237" s="315"/>
      <c r="FR237" s="176">
        <f t="shared" si="246"/>
        <v>0</v>
      </c>
      <c r="FS237" s="32"/>
      <c r="FT237" s="34"/>
      <c r="FU237" s="34"/>
      <c r="FV237" s="38"/>
      <c r="FW237" s="37"/>
    </row>
    <row r="238" spans="1:179" ht="12.6" customHeight="1">
      <c r="A238" s="809" t="s">
        <v>104</v>
      </c>
      <c r="B238" s="222" t="s">
        <v>80</v>
      </c>
      <c r="C238" s="226" t="str">
        <f t="shared" ref="C238:C247" si="276">$B238</f>
        <v>Forest Protection</v>
      </c>
      <c r="D238" s="313"/>
      <c r="E238" s="315"/>
      <c r="F238" s="313"/>
      <c r="G238" s="313"/>
      <c r="H238" s="315"/>
      <c r="I238" s="226" t="str">
        <f t="shared" si="249"/>
        <v>Forest Protection</v>
      </c>
      <c r="J238" s="313"/>
      <c r="K238" s="315"/>
      <c r="L238" s="313"/>
      <c r="M238" s="313"/>
      <c r="N238" s="315"/>
      <c r="O238" s="226" t="str">
        <f t="shared" si="250"/>
        <v>Forest Protection</v>
      </c>
      <c r="P238" s="313"/>
      <c r="Q238" s="315"/>
      <c r="R238" s="313"/>
      <c r="S238" s="313"/>
      <c r="T238" s="315"/>
      <c r="U238" s="226" t="str">
        <f t="shared" si="251"/>
        <v>Forest Protection</v>
      </c>
      <c r="V238" s="313"/>
      <c r="W238" s="315"/>
      <c r="X238" s="313"/>
      <c r="Y238" s="313"/>
      <c r="Z238" s="315"/>
      <c r="AA238" s="226" t="str">
        <f t="shared" si="252"/>
        <v>Forest Protection</v>
      </c>
      <c r="AB238" s="313"/>
      <c r="AC238" s="315"/>
      <c r="AD238" s="313"/>
      <c r="AE238" s="313"/>
      <c r="AF238" s="315"/>
      <c r="AG238" s="226" t="str">
        <f t="shared" si="253"/>
        <v>Forest Protection</v>
      </c>
      <c r="AH238" s="313"/>
      <c r="AI238" s="315"/>
      <c r="AJ238" s="313"/>
      <c r="AK238" s="313"/>
      <c r="AL238" s="315"/>
      <c r="AM238" s="226" t="str">
        <f t="shared" si="254"/>
        <v>Forest Protection</v>
      </c>
      <c r="AN238" s="313"/>
      <c r="AO238" s="315"/>
      <c r="AP238" s="313"/>
      <c r="AQ238" s="313"/>
      <c r="AR238" s="315"/>
      <c r="AS238" s="176">
        <f t="shared" si="247"/>
        <v>0</v>
      </c>
      <c r="AT238" s="226" t="str">
        <f t="shared" si="255"/>
        <v>Forest Protection</v>
      </c>
      <c r="AU238" s="313"/>
      <c r="AV238" s="315"/>
      <c r="AW238" s="313"/>
      <c r="AX238" s="313"/>
      <c r="AY238" s="315"/>
      <c r="AZ238" s="226" t="str">
        <f t="shared" si="256"/>
        <v>Forest Protection</v>
      </c>
      <c r="BA238" s="313"/>
      <c r="BB238" s="315"/>
      <c r="BC238" s="313"/>
      <c r="BD238" s="313"/>
      <c r="BE238" s="315"/>
      <c r="BF238" s="226" t="str">
        <f t="shared" si="257"/>
        <v>Forest Protection</v>
      </c>
      <c r="BG238" s="313"/>
      <c r="BH238" s="315"/>
      <c r="BI238" s="313"/>
      <c r="BJ238" s="313"/>
      <c r="BK238" s="315"/>
      <c r="BL238" s="226" t="str">
        <f t="shared" si="258"/>
        <v>Forest Protection</v>
      </c>
      <c r="BM238" s="313"/>
      <c r="BN238" s="315"/>
      <c r="BO238" s="313"/>
      <c r="BP238" s="313"/>
      <c r="BQ238" s="315"/>
      <c r="BR238" s="226" t="str">
        <f t="shared" si="259"/>
        <v>Forest Protection</v>
      </c>
      <c r="BS238" s="313"/>
      <c r="BT238" s="315"/>
      <c r="BU238" s="313"/>
      <c r="BV238" s="313"/>
      <c r="BW238" s="315"/>
      <c r="BX238" s="226" t="str">
        <f t="shared" si="260"/>
        <v>Forest Protection</v>
      </c>
      <c r="BY238" s="313"/>
      <c r="BZ238" s="315"/>
      <c r="CA238" s="313"/>
      <c r="CB238" s="313"/>
      <c r="CC238" s="315"/>
      <c r="CD238" s="226" t="str">
        <f t="shared" si="261"/>
        <v>Forest Protection</v>
      </c>
      <c r="CE238" s="313"/>
      <c r="CF238" s="315"/>
      <c r="CG238" s="313"/>
      <c r="CH238" s="313"/>
      <c r="CI238" s="315"/>
      <c r="CJ238" s="176">
        <f t="shared" si="244"/>
        <v>0</v>
      </c>
      <c r="CK238" s="226" t="str">
        <f t="shared" si="262"/>
        <v>Forest Protection</v>
      </c>
      <c r="CL238" s="313"/>
      <c r="CM238" s="315"/>
      <c r="CN238" s="313"/>
      <c r="CO238" s="313"/>
      <c r="CP238" s="315"/>
      <c r="CQ238" s="226" t="str">
        <f t="shared" si="263"/>
        <v>Forest Protection</v>
      </c>
      <c r="CR238" s="313"/>
      <c r="CS238" s="315"/>
      <c r="CT238" s="313"/>
      <c r="CU238" s="313"/>
      <c r="CV238" s="315"/>
      <c r="CW238" s="226" t="str">
        <f t="shared" si="264"/>
        <v>Forest Protection</v>
      </c>
      <c r="CX238" s="313"/>
      <c r="CY238" s="315"/>
      <c r="CZ238" s="313"/>
      <c r="DA238" s="313"/>
      <c r="DB238" s="315"/>
      <c r="DC238" s="226" t="str">
        <f t="shared" si="265"/>
        <v>Forest Protection</v>
      </c>
      <c r="DD238" s="313"/>
      <c r="DE238" s="315"/>
      <c r="DF238" s="313"/>
      <c r="DG238" s="313"/>
      <c r="DH238" s="315"/>
      <c r="DI238" s="226" t="str">
        <f t="shared" si="266"/>
        <v>Forest Protection</v>
      </c>
      <c r="DJ238" s="313"/>
      <c r="DK238" s="315"/>
      <c r="DL238" s="313"/>
      <c r="DM238" s="313"/>
      <c r="DN238" s="315"/>
      <c r="DO238" s="226" t="str">
        <f t="shared" si="267"/>
        <v>Forest Protection</v>
      </c>
      <c r="DP238" s="313"/>
      <c r="DQ238" s="315"/>
      <c r="DR238" s="313"/>
      <c r="DS238" s="313"/>
      <c r="DT238" s="315"/>
      <c r="DU238" s="226" t="str">
        <f t="shared" si="268"/>
        <v>Forest Protection</v>
      </c>
      <c r="DV238" s="313"/>
      <c r="DW238" s="315"/>
      <c r="DX238" s="313"/>
      <c r="DY238" s="313"/>
      <c r="DZ238" s="315"/>
      <c r="EA238" s="176">
        <f t="shared" si="245"/>
        <v>0</v>
      </c>
      <c r="EB238" s="226" t="str">
        <f t="shared" si="269"/>
        <v>Forest Protection</v>
      </c>
      <c r="EC238" s="313"/>
      <c r="ED238" s="315"/>
      <c r="EE238" s="313"/>
      <c r="EF238" s="313"/>
      <c r="EG238" s="315"/>
      <c r="EH238" s="226" t="str">
        <f t="shared" si="270"/>
        <v>Forest Protection</v>
      </c>
      <c r="EI238" s="313"/>
      <c r="EJ238" s="315"/>
      <c r="EK238" s="313"/>
      <c r="EL238" s="313"/>
      <c r="EM238" s="315"/>
      <c r="EN238" s="226" t="str">
        <f t="shared" si="271"/>
        <v>Forest Protection</v>
      </c>
      <c r="EO238" s="313"/>
      <c r="EP238" s="315"/>
      <c r="EQ238" s="313"/>
      <c r="ER238" s="313"/>
      <c r="ES238" s="315"/>
      <c r="ET238" s="226" t="str">
        <f t="shared" si="272"/>
        <v>Forest Protection</v>
      </c>
      <c r="EU238" s="313"/>
      <c r="EV238" s="315"/>
      <c r="EW238" s="313"/>
      <c r="EX238" s="313"/>
      <c r="EY238" s="315"/>
      <c r="EZ238" s="226" t="str">
        <f t="shared" si="273"/>
        <v>Forest Protection</v>
      </c>
      <c r="FA238" s="313"/>
      <c r="FB238" s="315"/>
      <c r="FC238" s="313"/>
      <c r="FD238" s="313"/>
      <c r="FE238" s="315"/>
      <c r="FF238" s="226" t="str">
        <f t="shared" si="274"/>
        <v>Forest Protection</v>
      </c>
      <c r="FG238" s="313"/>
      <c r="FH238" s="315"/>
      <c r="FI238" s="313"/>
      <c r="FJ238" s="313"/>
      <c r="FK238" s="315"/>
      <c r="FL238" s="226" t="str">
        <f t="shared" si="275"/>
        <v>Forest Protection</v>
      </c>
      <c r="FM238" s="313"/>
      <c r="FN238" s="315"/>
      <c r="FO238" s="313"/>
      <c r="FP238" s="313"/>
      <c r="FQ238" s="315"/>
      <c r="FR238" s="176">
        <f t="shared" si="246"/>
        <v>0</v>
      </c>
      <c r="FS238" s="32"/>
      <c r="FT238" s="34"/>
      <c r="FU238" s="34"/>
      <c r="FV238" s="35"/>
      <c r="FW238" s="36"/>
    </row>
    <row r="239" spans="1:179" ht="12.6" customHeight="1">
      <c r="A239" s="809"/>
      <c r="B239" s="195" t="s">
        <v>548</v>
      </c>
      <c r="C239" s="226" t="str">
        <f t="shared" si="276"/>
        <v>Sustainable Forest Management</v>
      </c>
      <c r="D239" s="313"/>
      <c r="E239" s="315"/>
      <c r="F239" s="313"/>
      <c r="G239" s="313"/>
      <c r="H239" s="315"/>
      <c r="I239" s="226" t="str">
        <f t="shared" si="249"/>
        <v>Sustainable Forest Management</v>
      </c>
      <c r="J239" s="313"/>
      <c r="K239" s="315"/>
      <c r="L239" s="313"/>
      <c r="M239" s="313"/>
      <c r="N239" s="315"/>
      <c r="O239" s="226" t="str">
        <f t="shared" si="250"/>
        <v>Sustainable Forest Management</v>
      </c>
      <c r="P239" s="313"/>
      <c r="Q239" s="315"/>
      <c r="R239" s="313"/>
      <c r="S239" s="313"/>
      <c r="T239" s="315"/>
      <c r="U239" s="226" t="str">
        <f t="shared" si="251"/>
        <v>Sustainable Forest Management</v>
      </c>
      <c r="V239" s="313"/>
      <c r="W239" s="315"/>
      <c r="X239" s="313"/>
      <c r="Y239" s="313"/>
      <c r="Z239" s="315"/>
      <c r="AA239" s="226" t="str">
        <f t="shared" si="252"/>
        <v>Sustainable Forest Management</v>
      </c>
      <c r="AB239" s="313"/>
      <c r="AC239" s="315"/>
      <c r="AD239" s="313"/>
      <c r="AE239" s="313"/>
      <c r="AF239" s="315"/>
      <c r="AG239" s="226" t="str">
        <f t="shared" si="253"/>
        <v>Sustainable Forest Management</v>
      </c>
      <c r="AH239" s="313"/>
      <c r="AI239" s="315"/>
      <c r="AJ239" s="313"/>
      <c r="AK239" s="313"/>
      <c r="AL239" s="315"/>
      <c r="AM239" s="226" t="str">
        <f t="shared" si="254"/>
        <v>Sustainable Forest Management</v>
      </c>
      <c r="AN239" s="313"/>
      <c r="AO239" s="315"/>
      <c r="AP239" s="313"/>
      <c r="AQ239" s="313"/>
      <c r="AR239" s="315"/>
      <c r="AS239" s="176">
        <f t="shared" si="247"/>
        <v>0</v>
      </c>
      <c r="AT239" s="226" t="str">
        <f t="shared" si="255"/>
        <v>Sustainable Forest Management</v>
      </c>
      <c r="AU239" s="313"/>
      <c r="AV239" s="315"/>
      <c r="AW239" s="313"/>
      <c r="AX239" s="313"/>
      <c r="AY239" s="315"/>
      <c r="AZ239" s="226" t="str">
        <f t="shared" si="256"/>
        <v>Sustainable Forest Management</v>
      </c>
      <c r="BA239" s="313"/>
      <c r="BB239" s="315"/>
      <c r="BC239" s="313"/>
      <c r="BD239" s="313"/>
      <c r="BE239" s="315"/>
      <c r="BF239" s="226" t="str">
        <f t="shared" si="257"/>
        <v>Sustainable Forest Management</v>
      </c>
      <c r="BG239" s="313"/>
      <c r="BH239" s="315"/>
      <c r="BI239" s="313"/>
      <c r="BJ239" s="313"/>
      <c r="BK239" s="315"/>
      <c r="BL239" s="226" t="str">
        <f t="shared" si="258"/>
        <v>Sustainable Forest Management</v>
      </c>
      <c r="BM239" s="313"/>
      <c r="BN239" s="315"/>
      <c r="BO239" s="313"/>
      <c r="BP239" s="313"/>
      <c r="BQ239" s="315"/>
      <c r="BR239" s="226" t="str">
        <f t="shared" si="259"/>
        <v>Sustainable Forest Management</v>
      </c>
      <c r="BS239" s="313"/>
      <c r="BT239" s="315"/>
      <c r="BU239" s="313"/>
      <c r="BV239" s="313"/>
      <c r="BW239" s="315"/>
      <c r="BX239" s="226" t="str">
        <f t="shared" si="260"/>
        <v>Sustainable Forest Management</v>
      </c>
      <c r="BY239" s="313"/>
      <c r="BZ239" s="315"/>
      <c r="CA239" s="313"/>
      <c r="CB239" s="313"/>
      <c r="CC239" s="315"/>
      <c r="CD239" s="226" t="str">
        <f t="shared" si="261"/>
        <v>Sustainable Forest Management</v>
      </c>
      <c r="CE239" s="313"/>
      <c r="CF239" s="315"/>
      <c r="CG239" s="313"/>
      <c r="CH239" s="313"/>
      <c r="CI239" s="315"/>
      <c r="CJ239" s="176">
        <f t="shared" si="244"/>
        <v>0</v>
      </c>
      <c r="CK239" s="226" t="str">
        <f t="shared" si="262"/>
        <v>Sustainable Forest Management</v>
      </c>
      <c r="CL239" s="313"/>
      <c r="CM239" s="315"/>
      <c r="CN239" s="313"/>
      <c r="CO239" s="313"/>
      <c r="CP239" s="315"/>
      <c r="CQ239" s="226" t="str">
        <f t="shared" si="263"/>
        <v>Sustainable Forest Management</v>
      </c>
      <c r="CR239" s="313"/>
      <c r="CS239" s="315"/>
      <c r="CT239" s="313"/>
      <c r="CU239" s="313"/>
      <c r="CV239" s="315"/>
      <c r="CW239" s="226" t="str">
        <f t="shared" si="264"/>
        <v>Sustainable Forest Management</v>
      </c>
      <c r="CX239" s="313"/>
      <c r="CY239" s="315"/>
      <c r="CZ239" s="313"/>
      <c r="DA239" s="313"/>
      <c r="DB239" s="315"/>
      <c r="DC239" s="226" t="str">
        <f t="shared" si="265"/>
        <v>Sustainable Forest Management</v>
      </c>
      <c r="DD239" s="313"/>
      <c r="DE239" s="315"/>
      <c r="DF239" s="313"/>
      <c r="DG239" s="313"/>
      <c r="DH239" s="315"/>
      <c r="DI239" s="226" t="str">
        <f t="shared" si="266"/>
        <v>Sustainable Forest Management</v>
      </c>
      <c r="DJ239" s="313"/>
      <c r="DK239" s="315"/>
      <c r="DL239" s="313"/>
      <c r="DM239" s="313"/>
      <c r="DN239" s="315"/>
      <c r="DO239" s="226" t="str">
        <f t="shared" si="267"/>
        <v>Sustainable Forest Management</v>
      </c>
      <c r="DP239" s="313"/>
      <c r="DQ239" s="315"/>
      <c r="DR239" s="313"/>
      <c r="DS239" s="313"/>
      <c r="DT239" s="315"/>
      <c r="DU239" s="226" t="str">
        <f t="shared" si="268"/>
        <v>Sustainable Forest Management</v>
      </c>
      <c r="DV239" s="313"/>
      <c r="DW239" s="315"/>
      <c r="DX239" s="313"/>
      <c r="DY239" s="313"/>
      <c r="DZ239" s="315"/>
      <c r="EA239" s="176">
        <f t="shared" si="245"/>
        <v>0</v>
      </c>
      <c r="EB239" s="226" t="str">
        <f t="shared" si="269"/>
        <v>Sustainable Forest Management</v>
      </c>
      <c r="EC239" s="313"/>
      <c r="ED239" s="315"/>
      <c r="EE239" s="313"/>
      <c r="EF239" s="313"/>
      <c r="EG239" s="315"/>
      <c r="EH239" s="226" t="str">
        <f t="shared" si="270"/>
        <v>Sustainable Forest Management</v>
      </c>
      <c r="EI239" s="313"/>
      <c r="EJ239" s="315"/>
      <c r="EK239" s="313"/>
      <c r="EL239" s="313"/>
      <c r="EM239" s="315"/>
      <c r="EN239" s="226" t="str">
        <f t="shared" si="271"/>
        <v>Sustainable Forest Management</v>
      </c>
      <c r="EO239" s="313"/>
      <c r="EP239" s="315"/>
      <c r="EQ239" s="313"/>
      <c r="ER239" s="313"/>
      <c r="ES239" s="315"/>
      <c r="ET239" s="226" t="str">
        <f t="shared" si="272"/>
        <v>Sustainable Forest Management</v>
      </c>
      <c r="EU239" s="313"/>
      <c r="EV239" s="315"/>
      <c r="EW239" s="313"/>
      <c r="EX239" s="313"/>
      <c r="EY239" s="315"/>
      <c r="EZ239" s="226" t="str">
        <f t="shared" si="273"/>
        <v>Sustainable Forest Management</v>
      </c>
      <c r="FA239" s="313"/>
      <c r="FB239" s="315"/>
      <c r="FC239" s="313"/>
      <c r="FD239" s="313"/>
      <c r="FE239" s="315"/>
      <c r="FF239" s="226" t="str">
        <f t="shared" si="274"/>
        <v>Sustainable Forest Management</v>
      </c>
      <c r="FG239" s="313"/>
      <c r="FH239" s="315"/>
      <c r="FI239" s="313"/>
      <c r="FJ239" s="313"/>
      <c r="FK239" s="315"/>
      <c r="FL239" s="226" t="str">
        <f t="shared" si="275"/>
        <v>Sustainable Forest Management</v>
      </c>
      <c r="FM239" s="313"/>
      <c r="FN239" s="315"/>
      <c r="FO239" s="313"/>
      <c r="FP239" s="313"/>
      <c r="FQ239" s="315"/>
      <c r="FR239" s="176">
        <f t="shared" si="246"/>
        <v>0</v>
      </c>
      <c r="FS239" s="34"/>
      <c r="FT239" s="34"/>
      <c r="FU239" s="34"/>
      <c r="FV239" s="33"/>
      <c r="FW239" s="37"/>
    </row>
    <row r="240" spans="1:179" ht="12.6" customHeight="1">
      <c r="A240" s="324"/>
      <c r="B240" s="195" t="s">
        <v>544</v>
      </c>
      <c r="C240" s="226" t="str">
        <f t="shared" si="276"/>
        <v>Peatland Restoration</v>
      </c>
      <c r="D240" s="313"/>
      <c r="E240" s="315"/>
      <c r="F240" s="313"/>
      <c r="G240" s="313"/>
      <c r="H240" s="315"/>
      <c r="I240" s="226" t="str">
        <f t="shared" si="249"/>
        <v>Peatland Restoration</v>
      </c>
      <c r="J240" s="313"/>
      <c r="K240" s="315"/>
      <c r="L240" s="313"/>
      <c r="M240" s="313"/>
      <c r="N240" s="315"/>
      <c r="O240" s="226" t="str">
        <f t="shared" si="250"/>
        <v>Peatland Restoration</v>
      </c>
      <c r="P240" s="313"/>
      <c r="Q240" s="315"/>
      <c r="R240" s="313"/>
      <c r="S240" s="313"/>
      <c r="T240" s="315"/>
      <c r="U240" s="226" t="str">
        <f t="shared" si="251"/>
        <v>Peatland Restoration</v>
      </c>
      <c r="V240" s="313">
        <f>'Discrete Solution'!V240</f>
        <v>0</v>
      </c>
      <c r="W240" s="315">
        <f>'Discrete Solution'!W240</f>
        <v>0</v>
      </c>
      <c r="X240" s="313">
        <f>'Discrete Solution'!X240</f>
        <v>3.5350503244357637E-2</v>
      </c>
      <c r="Y240" s="313">
        <f>'Discrete Solution'!Y240</f>
        <v>3.5350503244357637E-2</v>
      </c>
      <c r="Z240" s="315">
        <f>'Discrete Solution'!Z240</f>
        <v>0.19741386020352117</v>
      </c>
      <c r="AA240" s="226" t="str">
        <f t="shared" si="252"/>
        <v>Peatland Restoration</v>
      </c>
      <c r="AB240" s="313">
        <f>'Discrete Solution'!AB240</f>
        <v>0</v>
      </c>
      <c r="AC240" s="315">
        <f>'Discrete Solution'!AC240</f>
        <v>0</v>
      </c>
      <c r="AD240" s="313">
        <f>'Discrete Solution'!AD240</f>
        <v>3.5350503244357637E-2</v>
      </c>
      <c r="AE240" s="313">
        <f>'Discrete Solution'!AE240</f>
        <v>3.5350503244357637E-2</v>
      </c>
      <c r="AF240" s="315">
        <f>'Discrete Solution'!AF240</f>
        <v>0.4692092445410439</v>
      </c>
      <c r="AG240" s="226" t="str">
        <f t="shared" si="253"/>
        <v>Peatland Restoration</v>
      </c>
      <c r="AH240" s="313">
        <f>'Discrete Solution'!AH240</f>
        <v>0</v>
      </c>
      <c r="AI240" s="315">
        <f>'Discrete Solution'!AI240</f>
        <v>0</v>
      </c>
      <c r="AJ240" s="313">
        <f>'Discrete Solution'!AJ240</f>
        <v>3.5350503244357637E-2</v>
      </c>
      <c r="AK240" s="313">
        <f>'Discrete Solution'!AK240</f>
        <v>3.5350503244357637E-2</v>
      </c>
      <c r="AL240" s="315">
        <f>'Discrete Solution'!AL240</f>
        <v>0.48761950382667935</v>
      </c>
      <c r="AM240" s="226" t="str">
        <f t="shared" si="254"/>
        <v>Peatland Restoration</v>
      </c>
      <c r="AN240" s="313">
        <f>'Discrete Solution'!AN240</f>
        <v>0</v>
      </c>
      <c r="AO240" s="315">
        <f>'Discrete Solution'!AO240</f>
        <v>0</v>
      </c>
      <c r="AP240" s="313">
        <f>'Discrete Solution'!AP240</f>
        <v>3.5350503244357637E-2</v>
      </c>
      <c r="AQ240" s="313">
        <f>'Discrete Solution'!AQ240</f>
        <v>3.5350503244357637E-2</v>
      </c>
      <c r="AR240" s="315">
        <f>'Discrete Solution'!AR240</f>
        <v>0.4176219016515203</v>
      </c>
      <c r="AS240" s="176">
        <f t="shared" si="247"/>
        <v>1.5718645102227649</v>
      </c>
      <c r="AT240" s="226" t="str">
        <f t="shared" si="255"/>
        <v>Peatland Restoration</v>
      </c>
      <c r="AU240" s="313"/>
      <c r="AV240" s="315"/>
      <c r="AW240" s="313"/>
      <c r="AX240" s="313"/>
      <c r="AY240" s="315"/>
      <c r="AZ240" s="226" t="str">
        <f t="shared" si="256"/>
        <v>Peatland Restoration</v>
      </c>
      <c r="BA240" s="313"/>
      <c r="BB240" s="315"/>
      <c r="BC240" s="313"/>
      <c r="BD240" s="313"/>
      <c r="BE240" s="315"/>
      <c r="BF240" s="226" t="str">
        <f t="shared" si="257"/>
        <v>Peatland Restoration</v>
      </c>
      <c r="BG240" s="313"/>
      <c r="BH240" s="315"/>
      <c r="BI240" s="313"/>
      <c r="BJ240" s="313"/>
      <c r="BK240" s="315"/>
      <c r="BL240" s="226" t="str">
        <f t="shared" si="258"/>
        <v>Peatland Restoration</v>
      </c>
      <c r="BM240" s="313"/>
      <c r="BN240" s="315"/>
      <c r="BO240" s="313"/>
      <c r="BP240" s="313"/>
      <c r="BQ240" s="315"/>
      <c r="BR240" s="226" t="str">
        <f t="shared" si="259"/>
        <v>Peatland Restoration</v>
      </c>
      <c r="BS240" s="313"/>
      <c r="BT240" s="315"/>
      <c r="BU240" s="313"/>
      <c r="BV240" s="313"/>
      <c r="BW240" s="315"/>
      <c r="BX240" s="226" t="str">
        <f t="shared" si="260"/>
        <v>Peatland Restoration</v>
      </c>
      <c r="BY240" s="313"/>
      <c r="BZ240" s="315"/>
      <c r="CA240" s="313"/>
      <c r="CB240" s="313"/>
      <c r="CC240" s="315"/>
      <c r="CD240" s="226" t="str">
        <f t="shared" si="261"/>
        <v>Peatland Restoration</v>
      </c>
      <c r="CE240" s="313"/>
      <c r="CF240" s="315"/>
      <c r="CG240" s="313"/>
      <c r="CH240" s="313"/>
      <c r="CI240" s="315"/>
      <c r="CJ240" s="176">
        <f t="shared" si="244"/>
        <v>0</v>
      </c>
      <c r="CK240" s="226" t="str">
        <f t="shared" si="262"/>
        <v>Peatland Restoration</v>
      </c>
      <c r="CL240" s="313"/>
      <c r="CM240" s="315"/>
      <c r="CN240" s="313"/>
      <c r="CO240" s="313"/>
      <c r="CP240" s="315"/>
      <c r="CQ240" s="226" t="str">
        <f t="shared" si="263"/>
        <v>Peatland Restoration</v>
      </c>
      <c r="CR240" s="313"/>
      <c r="CS240" s="315"/>
      <c r="CT240" s="313"/>
      <c r="CU240" s="313"/>
      <c r="CV240" s="315"/>
      <c r="CW240" s="226" t="str">
        <f t="shared" si="264"/>
        <v>Peatland Restoration</v>
      </c>
      <c r="CX240" s="313"/>
      <c r="CY240" s="315"/>
      <c r="CZ240" s="313"/>
      <c r="DA240" s="313"/>
      <c r="DB240" s="315"/>
      <c r="DC240" s="226" t="str">
        <f t="shared" si="265"/>
        <v>Peatland Restoration</v>
      </c>
      <c r="DD240" s="313"/>
      <c r="DE240" s="315"/>
      <c r="DF240" s="313"/>
      <c r="DG240" s="313"/>
      <c r="DH240" s="315"/>
      <c r="DI240" s="226" t="str">
        <f t="shared" si="266"/>
        <v>Peatland Restoration</v>
      </c>
      <c r="DJ240" s="313"/>
      <c r="DK240" s="315"/>
      <c r="DL240" s="313"/>
      <c r="DM240" s="313"/>
      <c r="DN240" s="315"/>
      <c r="DO240" s="226" t="str">
        <f t="shared" si="267"/>
        <v>Peatland Restoration</v>
      </c>
      <c r="DP240" s="313"/>
      <c r="DQ240" s="315"/>
      <c r="DR240" s="313"/>
      <c r="DS240" s="313"/>
      <c r="DT240" s="315"/>
      <c r="DU240" s="226" t="str">
        <f t="shared" si="268"/>
        <v>Peatland Restoration</v>
      </c>
      <c r="DV240" s="313"/>
      <c r="DW240" s="315"/>
      <c r="DX240" s="313"/>
      <c r="DY240" s="313"/>
      <c r="DZ240" s="315"/>
      <c r="EA240" s="176">
        <f t="shared" si="245"/>
        <v>0</v>
      </c>
      <c r="EB240" s="226" t="str">
        <f t="shared" si="269"/>
        <v>Peatland Restoration</v>
      </c>
      <c r="EC240" s="313"/>
      <c r="ED240" s="315"/>
      <c r="EE240" s="313"/>
      <c r="EF240" s="313"/>
      <c r="EG240" s="315"/>
      <c r="EH240" s="226" t="str">
        <f t="shared" si="270"/>
        <v>Peatland Restoration</v>
      </c>
      <c r="EI240" s="313"/>
      <c r="EJ240" s="315"/>
      <c r="EK240" s="313"/>
      <c r="EL240" s="313"/>
      <c r="EM240" s="315"/>
      <c r="EN240" s="226" t="str">
        <f t="shared" si="271"/>
        <v>Peatland Restoration</v>
      </c>
      <c r="EO240" s="313"/>
      <c r="EP240" s="315"/>
      <c r="EQ240" s="313"/>
      <c r="ER240" s="313"/>
      <c r="ES240" s="315"/>
      <c r="ET240" s="226" t="str">
        <f t="shared" si="272"/>
        <v>Peatland Restoration</v>
      </c>
      <c r="EU240" s="313"/>
      <c r="EV240" s="315"/>
      <c r="EW240" s="313"/>
      <c r="EX240" s="313"/>
      <c r="EY240" s="315"/>
      <c r="EZ240" s="226" t="str">
        <f t="shared" si="273"/>
        <v>Peatland Restoration</v>
      </c>
      <c r="FA240" s="313"/>
      <c r="FB240" s="315"/>
      <c r="FC240" s="313"/>
      <c r="FD240" s="313"/>
      <c r="FE240" s="315"/>
      <c r="FF240" s="226" t="str">
        <f t="shared" si="274"/>
        <v>Peatland Restoration</v>
      </c>
      <c r="FG240" s="313"/>
      <c r="FH240" s="315"/>
      <c r="FI240" s="313"/>
      <c r="FJ240" s="313"/>
      <c r="FK240" s="315"/>
      <c r="FL240" s="226" t="str">
        <f t="shared" si="275"/>
        <v>Peatland Restoration</v>
      </c>
      <c r="FM240" s="313"/>
      <c r="FN240" s="315"/>
      <c r="FO240" s="313"/>
      <c r="FP240" s="313"/>
      <c r="FQ240" s="315"/>
      <c r="FR240" s="176">
        <f t="shared" si="246"/>
        <v>0</v>
      </c>
      <c r="FS240" s="34"/>
      <c r="FT240" s="34"/>
      <c r="FU240" s="34"/>
      <c r="FV240" s="33"/>
      <c r="FW240" s="37"/>
    </row>
    <row r="241" spans="1:179" ht="12.6" customHeight="1">
      <c r="A241" s="324"/>
      <c r="B241" s="195" t="s">
        <v>551</v>
      </c>
      <c r="C241" s="226" t="str">
        <f t="shared" si="276"/>
        <v>Mangrove Restoration</v>
      </c>
      <c r="D241" s="313"/>
      <c r="E241" s="315"/>
      <c r="F241" s="313"/>
      <c r="G241" s="313"/>
      <c r="H241" s="315"/>
      <c r="I241" s="226" t="str">
        <f t="shared" si="249"/>
        <v>Mangrove Restoration</v>
      </c>
      <c r="J241" s="313"/>
      <c r="K241" s="315"/>
      <c r="L241" s="313"/>
      <c r="M241" s="313"/>
      <c r="N241" s="315"/>
      <c r="O241" s="226" t="str">
        <f t="shared" si="250"/>
        <v>Mangrove Restoration</v>
      </c>
      <c r="P241" s="313"/>
      <c r="Q241" s="315"/>
      <c r="R241" s="313"/>
      <c r="S241" s="313"/>
      <c r="T241" s="315"/>
      <c r="U241" s="226" t="str">
        <f t="shared" si="251"/>
        <v>Mangrove Restoration</v>
      </c>
      <c r="V241" s="313"/>
      <c r="W241" s="315"/>
      <c r="X241" s="313"/>
      <c r="Y241" s="313"/>
      <c r="Z241" s="315"/>
      <c r="AA241" s="226" t="str">
        <f t="shared" si="252"/>
        <v>Mangrove Restoration</v>
      </c>
      <c r="AB241" s="313"/>
      <c r="AC241" s="315"/>
      <c r="AD241" s="313"/>
      <c r="AE241" s="313"/>
      <c r="AF241" s="315"/>
      <c r="AG241" s="226" t="str">
        <f t="shared" si="253"/>
        <v>Mangrove Restoration</v>
      </c>
      <c r="AH241" s="313"/>
      <c r="AI241" s="315"/>
      <c r="AJ241" s="313"/>
      <c r="AK241" s="313"/>
      <c r="AL241" s="315"/>
      <c r="AM241" s="226" t="str">
        <f t="shared" si="254"/>
        <v>Mangrove Restoration</v>
      </c>
      <c r="AN241" s="313"/>
      <c r="AO241" s="315"/>
      <c r="AP241" s="313"/>
      <c r="AQ241" s="313"/>
      <c r="AR241" s="315"/>
      <c r="AS241" s="176">
        <f t="shared" si="247"/>
        <v>0</v>
      </c>
      <c r="AT241" s="226" t="str">
        <f t="shared" si="255"/>
        <v>Mangrove Restoration</v>
      </c>
      <c r="AU241" s="313"/>
      <c r="AV241" s="315"/>
      <c r="AW241" s="313"/>
      <c r="AX241" s="313"/>
      <c r="AY241" s="315"/>
      <c r="AZ241" s="226" t="str">
        <f t="shared" si="256"/>
        <v>Mangrove Restoration</v>
      </c>
      <c r="BA241" s="313"/>
      <c r="BB241" s="315"/>
      <c r="BC241" s="313"/>
      <c r="BD241" s="313"/>
      <c r="BE241" s="315"/>
      <c r="BF241" s="226" t="str">
        <f t="shared" si="257"/>
        <v>Mangrove Restoration</v>
      </c>
      <c r="BG241" s="313"/>
      <c r="BH241" s="315"/>
      <c r="BI241" s="313"/>
      <c r="BJ241" s="313"/>
      <c r="BK241" s="315"/>
      <c r="BL241" s="226" t="str">
        <f t="shared" si="258"/>
        <v>Mangrove Restoration</v>
      </c>
      <c r="BM241" s="313"/>
      <c r="BN241" s="315"/>
      <c r="BO241" s="313"/>
      <c r="BP241" s="313"/>
      <c r="BQ241" s="315"/>
      <c r="BR241" s="226" t="str">
        <f t="shared" si="259"/>
        <v>Mangrove Restoration</v>
      </c>
      <c r="BS241" s="313"/>
      <c r="BT241" s="315"/>
      <c r="BU241" s="313"/>
      <c r="BV241" s="313"/>
      <c r="BW241" s="315"/>
      <c r="BX241" s="226" t="str">
        <f t="shared" si="260"/>
        <v>Mangrove Restoration</v>
      </c>
      <c r="BY241" s="313"/>
      <c r="BZ241" s="315"/>
      <c r="CA241" s="313"/>
      <c r="CB241" s="313"/>
      <c r="CC241" s="315"/>
      <c r="CD241" s="226" t="str">
        <f t="shared" si="261"/>
        <v>Mangrove Restoration</v>
      </c>
      <c r="CE241" s="313"/>
      <c r="CF241" s="315"/>
      <c r="CG241" s="313"/>
      <c r="CH241" s="313"/>
      <c r="CI241" s="315"/>
      <c r="CJ241" s="176">
        <f t="shared" si="244"/>
        <v>0</v>
      </c>
      <c r="CK241" s="226" t="str">
        <f t="shared" si="262"/>
        <v>Mangrove Restoration</v>
      </c>
      <c r="CL241" s="313"/>
      <c r="CM241" s="315"/>
      <c r="CN241" s="313"/>
      <c r="CO241" s="313"/>
      <c r="CP241" s="315"/>
      <c r="CQ241" s="226" t="str">
        <f t="shared" si="263"/>
        <v>Mangrove Restoration</v>
      </c>
      <c r="CR241" s="313"/>
      <c r="CS241" s="315"/>
      <c r="CT241" s="313"/>
      <c r="CU241" s="313"/>
      <c r="CV241" s="315"/>
      <c r="CW241" s="226" t="str">
        <f t="shared" si="264"/>
        <v>Mangrove Restoration</v>
      </c>
      <c r="CX241" s="313"/>
      <c r="CY241" s="315"/>
      <c r="CZ241" s="313"/>
      <c r="DA241" s="313"/>
      <c r="DB241" s="315"/>
      <c r="DC241" s="226" t="str">
        <f t="shared" si="265"/>
        <v>Mangrove Restoration</v>
      </c>
      <c r="DD241" s="313"/>
      <c r="DE241" s="315"/>
      <c r="DF241" s="313"/>
      <c r="DG241" s="313"/>
      <c r="DH241" s="315"/>
      <c r="DI241" s="226" t="str">
        <f t="shared" si="266"/>
        <v>Mangrove Restoration</v>
      </c>
      <c r="DJ241" s="313"/>
      <c r="DK241" s="315"/>
      <c r="DL241" s="313"/>
      <c r="DM241" s="313"/>
      <c r="DN241" s="315"/>
      <c r="DO241" s="226" t="str">
        <f t="shared" si="267"/>
        <v>Mangrove Restoration</v>
      </c>
      <c r="DP241" s="313"/>
      <c r="DQ241" s="315"/>
      <c r="DR241" s="313"/>
      <c r="DS241" s="313"/>
      <c r="DT241" s="315"/>
      <c r="DU241" s="226" t="str">
        <f t="shared" si="268"/>
        <v>Mangrove Restoration</v>
      </c>
      <c r="DV241" s="313"/>
      <c r="DW241" s="315"/>
      <c r="DX241" s="313"/>
      <c r="DY241" s="313"/>
      <c r="DZ241" s="315"/>
      <c r="EA241" s="176">
        <f t="shared" si="245"/>
        <v>0</v>
      </c>
      <c r="EB241" s="226" t="str">
        <f t="shared" si="269"/>
        <v>Mangrove Restoration</v>
      </c>
      <c r="EC241" s="313"/>
      <c r="ED241" s="315"/>
      <c r="EE241" s="313"/>
      <c r="EF241" s="313"/>
      <c r="EG241" s="315"/>
      <c r="EH241" s="226" t="str">
        <f t="shared" si="270"/>
        <v>Mangrove Restoration</v>
      </c>
      <c r="EI241" s="313"/>
      <c r="EJ241" s="315"/>
      <c r="EK241" s="313"/>
      <c r="EL241" s="313"/>
      <c r="EM241" s="315"/>
      <c r="EN241" s="226" t="str">
        <f t="shared" si="271"/>
        <v>Mangrove Restoration</v>
      </c>
      <c r="EO241" s="313"/>
      <c r="EP241" s="315"/>
      <c r="EQ241" s="313"/>
      <c r="ER241" s="313"/>
      <c r="ES241" s="315"/>
      <c r="ET241" s="226" t="str">
        <f t="shared" si="272"/>
        <v>Mangrove Restoration</v>
      </c>
      <c r="EU241" s="313"/>
      <c r="EV241" s="315"/>
      <c r="EW241" s="313"/>
      <c r="EX241" s="313"/>
      <c r="EY241" s="315"/>
      <c r="EZ241" s="226" t="str">
        <f t="shared" si="273"/>
        <v>Mangrove Restoration</v>
      </c>
      <c r="FA241" s="313"/>
      <c r="FB241" s="315"/>
      <c r="FC241" s="313"/>
      <c r="FD241" s="313"/>
      <c r="FE241" s="315"/>
      <c r="FF241" s="226" t="str">
        <f t="shared" si="274"/>
        <v>Mangrove Restoration</v>
      </c>
      <c r="FG241" s="313"/>
      <c r="FH241" s="315"/>
      <c r="FI241" s="313"/>
      <c r="FJ241" s="313"/>
      <c r="FK241" s="315"/>
      <c r="FL241" s="226" t="str">
        <f t="shared" si="275"/>
        <v>Mangrove Restoration</v>
      </c>
      <c r="FM241" s="313"/>
      <c r="FN241" s="315"/>
      <c r="FO241" s="313"/>
      <c r="FP241" s="313"/>
      <c r="FQ241" s="315"/>
      <c r="FR241" s="176">
        <f t="shared" si="246"/>
        <v>0</v>
      </c>
      <c r="FS241" s="34"/>
      <c r="FT241" s="34"/>
      <c r="FU241" s="34"/>
      <c r="FV241" s="33"/>
      <c r="FW241" s="37"/>
    </row>
    <row r="242" spans="1:179" ht="12.6" customHeight="1">
      <c r="A242" s="324"/>
      <c r="B242" s="195" t="s">
        <v>91</v>
      </c>
      <c r="C242" s="226" t="str">
        <f t="shared" si="276"/>
        <v>Tropical Forest Restoration</v>
      </c>
      <c r="D242" s="313"/>
      <c r="E242" s="315"/>
      <c r="F242" s="313"/>
      <c r="G242" s="313"/>
      <c r="H242" s="315"/>
      <c r="I242" s="226" t="str">
        <f t="shared" si="249"/>
        <v>Tropical Forest Restoration</v>
      </c>
      <c r="J242" s="313"/>
      <c r="K242" s="315"/>
      <c r="L242" s="313"/>
      <c r="M242" s="313"/>
      <c r="N242" s="315"/>
      <c r="O242" s="226" t="str">
        <f t="shared" si="250"/>
        <v>Tropical Forest Restoration</v>
      </c>
      <c r="P242" s="313"/>
      <c r="Q242" s="315"/>
      <c r="R242" s="313"/>
      <c r="S242" s="313"/>
      <c r="T242" s="315"/>
      <c r="U242" s="226" t="str">
        <f t="shared" si="251"/>
        <v>Tropical Forest Restoration</v>
      </c>
      <c r="V242" s="313"/>
      <c r="W242" s="315"/>
      <c r="X242" s="313"/>
      <c r="Y242" s="313"/>
      <c r="Z242" s="315"/>
      <c r="AA242" s="226" t="str">
        <f t="shared" si="252"/>
        <v>Tropical Forest Restoration</v>
      </c>
      <c r="AB242" s="313"/>
      <c r="AC242" s="315"/>
      <c r="AD242" s="313"/>
      <c r="AE242" s="313"/>
      <c r="AF242" s="315"/>
      <c r="AG242" s="226" t="str">
        <f t="shared" si="253"/>
        <v>Tropical Forest Restoration</v>
      </c>
      <c r="AH242" s="313"/>
      <c r="AI242" s="315"/>
      <c r="AJ242" s="313"/>
      <c r="AK242" s="313"/>
      <c r="AL242" s="315"/>
      <c r="AM242" s="226" t="str">
        <f t="shared" si="254"/>
        <v>Tropical Forest Restoration</v>
      </c>
      <c r="AN242" s="313"/>
      <c r="AO242" s="315"/>
      <c r="AP242" s="313"/>
      <c r="AQ242" s="313"/>
      <c r="AR242" s="315"/>
      <c r="AS242" s="176">
        <f t="shared" si="247"/>
        <v>0</v>
      </c>
      <c r="AT242" s="226" t="str">
        <f t="shared" si="255"/>
        <v>Tropical Forest Restoration</v>
      </c>
      <c r="AU242" s="313"/>
      <c r="AV242" s="315"/>
      <c r="AW242" s="313"/>
      <c r="AX242" s="313"/>
      <c r="AY242" s="315"/>
      <c r="AZ242" s="226" t="str">
        <f t="shared" si="256"/>
        <v>Tropical Forest Restoration</v>
      </c>
      <c r="BA242" s="313"/>
      <c r="BB242" s="315"/>
      <c r="BC242" s="313"/>
      <c r="BD242" s="313"/>
      <c r="BE242" s="315"/>
      <c r="BF242" s="226" t="str">
        <f t="shared" si="257"/>
        <v>Tropical Forest Restoration</v>
      </c>
      <c r="BG242" s="313"/>
      <c r="BH242" s="315"/>
      <c r="BI242" s="313"/>
      <c r="BJ242" s="313"/>
      <c r="BK242" s="315"/>
      <c r="BL242" s="226" t="str">
        <f t="shared" si="258"/>
        <v>Tropical Forest Restoration</v>
      </c>
      <c r="BM242" s="313"/>
      <c r="BN242" s="315"/>
      <c r="BO242" s="313"/>
      <c r="BP242" s="313"/>
      <c r="BQ242" s="315"/>
      <c r="BR242" s="226" t="str">
        <f t="shared" si="259"/>
        <v>Tropical Forest Restoration</v>
      </c>
      <c r="BS242" s="313"/>
      <c r="BT242" s="315"/>
      <c r="BU242" s="313"/>
      <c r="BV242" s="313"/>
      <c r="BW242" s="315"/>
      <c r="BX242" s="226" t="str">
        <f t="shared" si="260"/>
        <v>Tropical Forest Restoration</v>
      </c>
      <c r="BY242" s="313"/>
      <c r="BZ242" s="315"/>
      <c r="CA242" s="313"/>
      <c r="CB242" s="313"/>
      <c r="CC242" s="315"/>
      <c r="CD242" s="226" t="str">
        <f t="shared" si="261"/>
        <v>Tropical Forest Restoration</v>
      </c>
      <c r="CE242" s="313"/>
      <c r="CF242" s="315"/>
      <c r="CG242" s="313"/>
      <c r="CH242" s="313"/>
      <c r="CI242" s="315"/>
      <c r="CJ242" s="176">
        <f t="shared" si="244"/>
        <v>0</v>
      </c>
      <c r="CK242" s="226" t="str">
        <f t="shared" si="262"/>
        <v>Tropical Forest Restoration</v>
      </c>
      <c r="CL242" s="313"/>
      <c r="CM242" s="315"/>
      <c r="CN242" s="313"/>
      <c r="CO242" s="313"/>
      <c r="CP242" s="315"/>
      <c r="CQ242" s="226" t="str">
        <f t="shared" si="263"/>
        <v>Tropical Forest Restoration</v>
      </c>
      <c r="CR242" s="313"/>
      <c r="CS242" s="315"/>
      <c r="CT242" s="313"/>
      <c r="CU242" s="313"/>
      <c r="CV242" s="315"/>
      <c r="CW242" s="226" t="str">
        <f t="shared" si="264"/>
        <v>Tropical Forest Restoration</v>
      </c>
      <c r="CX242" s="313"/>
      <c r="CY242" s="315"/>
      <c r="CZ242" s="313"/>
      <c r="DA242" s="313"/>
      <c r="DB242" s="315"/>
      <c r="DC242" s="226" t="str">
        <f t="shared" si="265"/>
        <v>Tropical Forest Restoration</v>
      </c>
      <c r="DD242" s="313"/>
      <c r="DE242" s="315"/>
      <c r="DF242" s="313"/>
      <c r="DG242" s="313"/>
      <c r="DH242" s="315"/>
      <c r="DI242" s="226" t="str">
        <f t="shared" si="266"/>
        <v>Tropical Forest Restoration</v>
      </c>
      <c r="DJ242" s="313"/>
      <c r="DK242" s="315"/>
      <c r="DL242" s="313"/>
      <c r="DM242" s="313"/>
      <c r="DN242" s="315"/>
      <c r="DO242" s="226" t="str">
        <f t="shared" si="267"/>
        <v>Tropical Forest Restoration</v>
      </c>
      <c r="DP242" s="313"/>
      <c r="DQ242" s="315"/>
      <c r="DR242" s="313"/>
      <c r="DS242" s="313"/>
      <c r="DT242" s="315"/>
      <c r="DU242" s="226" t="str">
        <f t="shared" si="268"/>
        <v>Tropical Forest Restoration</v>
      </c>
      <c r="DV242" s="313"/>
      <c r="DW242" s="315"/>
      <c r="DX242" s="313"/>
      <c r="DY242" s="313"/>
      <c r="DZ242" s="315"/>
      <c r="EA242" s="176">
        <f t="shared" si="245"/>
        <v>0</v>
      </c>
      <c r="EB242" s="226" t="str">
        <f t="shared" si="269"/>
        <v>Tropical Forest Restoration</v>
      </c>
      <c r="EC242" s="313"/>
      <c r="ED242" s="315"/>
      <c r="EE242" s="313"/>
      <c r="EF242" s="313"/>
      <c r="EG242" s="315"/>
      <c r="EH242" s="226" t="str">
        <f t="shared" si="270"/>
        <v>Tropical Forest Restoration</v>
      </c>
      <c r="EI242" s="313"/>
      <c r="EJ242" s="315"/>
      <c r="EK242" s="313"/>
      <c r="EL242" s="313"/>
      <c r="EM242" s="315"/>
      <c r="EN242" s="226" t="str">
        <f t="shared" si="271"/>
        <v>Tropical Forest Restoration</v>
      </c>
      <c r="EO242" s="313"/>
      <c r="EP242" s="315"/>
      <c r="EQ242" s="313"/>
      <c r="ER242" s="313"/>
      <c r="ES242" s="315"/>
      <c r="ET242" s="226" t="str">
        <f t="shared" si="272"/>
        <v>Tropical Forest Restoration</v>
      </c>
      <c r="EU242" s="313"/>
      <c r="EV242" s="315"/>
      <c r="EW242" s="313"/>
      <c r="EX242" s="313"/>
      <c r="EY242" s="315"/>
      <c r="EZ242" s="226" t="str">
        <f t="shared" si="273"/>
        <v>Tropical Forest Restoration</v>
      </c>
      <c r="FA242" s="313"/>
      <c r="FB242" s="315"/>
      <c r="FC242" s="313"/>
      <c r="FD242" s="313"/>
      <c r="FE242" s="315"/>
      <c r="FF242" s="226" t="str">
        <f t="shared" si="274"/>
        <v>Tropical Forest Restoration</v>
      </c>
      <c r="FG242" s="313"/>
      <c r="FH242" s="315"/>
      <c r="FI242" s="313"/>
      <c r="FJ242" s="313"/>
      <c r="FK242" s="315"/>
      <c r="FL242" s="226" t="str">
        <f t="shared" si="275"/>
        <v>Tropical Forest Restoration</v>
      </c>
      <c r="FM242" s="313"/>
      <c r="FN242" s="315"/>
      <c r="FO242" s="313"/>
      <c r="FP242" s="313"/>
      <c r="FQ242" s="315"/>
      <c r="FR242" s="176">
        <f t="shared" si="246"/>
        <v>0</v>
      </c>
      <c r="FS242" s="32"/>
      <c r="FT242" s="34"/>
      <c r="FU242" s="34"/>
      <c r="FV242" s="38"/>
      <c r="FW242" s="37"/>
    </row>
    <row r="243" spans="1:179" ht="12.6" customHeight="1">
      <c r="A243" s="324"/>
      <c r="B243" s="195" t="s">
        <v>92</v>
      </c>
      <c r="C243" s="226" t="str">
        <f t="shared" si="276"/>
        <v>Temperate Forest Restoration</v>
      </c>
      <c r="D243" s="313"/>
      <c r="E243" s="315"/>
      <c r="F243" s="313"/>
      <c r="G243" s="313"/>
      <c r="H243" s="315"/>
      <c r="I243" s="226" t="str">
        <f t="shared" si="249"/>
        <v>Temperate Forest Restoration</v>
      </c>
      <c r="J243" s="313"/>
      <c r="K243" s="315"/>
      <c r="L243" s="313"/>
      <c r="M243" s="313"/>
      <c r="N243" s="315"/>
      <c r="O243" s="226" t="str">
        <f t="shared" si="250"/>
        <v>Temperate Forest Restoration</v>
      </c>
      <c r="P243" s="313"/>
      <c r="Q243" s="315"/>
      <c r="R243" s="313"/>
      <c r="S243" s="313"/>
      <c r="T243" s="315"/>
      <c r="U243" s="226" t="str">
        <f t="shared" si="251"/>
        <v>Temperate Forest Restoration</v>
      </c>
      <c r="V243" s="313"/>
      <c r="W243" s="315"/>
      <c r="X243" s="313"/>
      <c r="Y243" s="313"/>
      <c r="Z243" s="315"/>
      <c r="AA243" s="226" t="str">
        <f t="shared" si="252"/>
        <v>Temperate Forest Restoration</v>
      </c>
      <c r="AB243" s="313"/>
      <c r="AC243" s="315"/>
      <c r="AD243" s="313"/>
      <c r="AE243" s="313"/>
      <c r="AF243" s="315"/>
      <c r="AG243" s="226" t="str">
        <f t="shared" si="253"/>
        <v>Temperate Forest Restoration</v>
      </c>
      <c r="AH243" s="313"/>
      <c r="AI243" s="315"/>
      <c r="AJ243" s="313"/>
      <c r="AK243" s="313"/>
      <c r="AL243" s="315"/>
      <c r="AM243" s="226" t="str">
        <f t="shared" si="254"/>
        <v>Temperate Forest Restoration</v>
      </c>
      <c r="AN243" s="313"/>
      <c r="AO243" s="315"/>
      <c r="AP243" s="313"/>
      <c r="AQ243" s="313"/>
      <c r="AR243" s="315"/>
      <c r="AS243" s="176">
        <f t="shared" si="247"/>
        <v>0</v>
      </c>
      <c r="AT243" s="226" t="str">
        <f t="shared" si="255"/>
        <v>Temperate Forest Restoration</v>
      </c>
      <c r="AU243" s="313"/>
      <c r="AV243" s="315"/>
      <c r="AW243" s="313"/>
      <c r="AX243" s="313"/>
      <c r="AY243" s="315"/>
      <c r="AZ243" s="226" t="str">
        <f t="shared" si="256"/>
        <v>Temperate Forest Restoration</v>
      </c>
      <c r="BA243" s="313"/>
      <c r="BB243" s="315"/>
      <c r="BC243" s="313"/>
      <c r="BD243" s="313"/>
      <c r="BE243" s="315"/>
      <c r="BF243" s="226" t="str">
        <f t="shared" si="257"/>
        <v>Temperate Forest Restoration</v>
      </c>
      <c r="BG243" s="313"/>
      <c r="BH243" s="315"/>
      <c r="BI243" s="313"/>
      <c r="BJ243" s="313"/>
      <c r="BK243" s="315"/>
      <c r="BL243" s="226" t="str">
        <f t="shared" si="258"/>
        <v>Temperate Forest Restoration</v>
      </c>
      <c r="BM243" s="313"/>
      <c r="BN243" s="315"/>
      <c r="BO243" s="313"/>
      <c r="BP243" s="313"/>
      <c r="BQ243" s="315"/>
      <c r="BR243" s="226" t="str">
        <f t="shared" si="259"/>
        <v>Temperate Forest Restoration</v>
      </c>
      <c r="BS243" s="313"/>
      <c r="BT243" s="315"/>
      <c r="BU243" s="313"/>
      <c r="BV243" s="313"/>
      <c r="BW243" s="315"/>
      <c r="BX243" s="226" t="str">
        <f t="shared" si="260"/>
        <v>Temperate Forest Restoration</v>
      </c>
      <c r="BY243" s="313"/>
      <c r="BZ243" s="315"/>
      <c r="CA243" s="313"/>
      <c r="CB243" s="313"/>
      <c r="CC243" s="315"/>
      <c r="CD243" s="226" t="str">
        <f t="shared" si="261"/>
        <v>Temperate Forest Restoration</v>
      </c>
      <c r="CE243" s="313"/>
      <c r="CF243" s="315"/>
      <c r="CG243" s="313"/>
      <c r="CH243" s="313"/>
      <c r="CI243" s="315"/>
      <c r="CJ243" s="176">
        <f t="shared" si="244"/>
        <v>0</v>
      </c>
      <c r="CK243" s="226" t="str">
        <f t="shared" si="262"/>
        <v>Temperate Forest Restoration</v>
      </c>
      <c r="CL243" s="313"/>
      <c r="CM243" s="315"/>
      <c r="CN243" s="313"/>
      <c r="CO243" s="313"/>
      <c r="CP243" s="315"/>
      <c r="CQ243" s="226" t="str">
        <f t="shared" si="263"/>
        <v>Temperate Forest Restoration</v>
      </c>
      <c r="CR243" s="313"/>
      <c r="CS243" s="315"/>
      <c r="CT243" s="313"/>
      <c r="CU243" s="313"/>
      <c r="CV243" s="315"/>
      <c r="CW243" s="226" t="str">
        <f t="shared" si="264"/>
        <v>Temperate Forest Restoration</v>
      </c>
      <c r="CX243" s="313"/>
      <c r="CY243" s="315"/>
      <c r="CZ243" s="313"/>
      <c r="DA243" s="313"/>
      <c r="DB243" s="315"/>
      <c r="DC243" s="226" t="str">
        <f t="shared" si="265"/>
        <v>Temperate Forest Restoration</v>
      </c>
      <c r="DD243" s="313"/>
      <c r="DE243" s="315"/>
      <c r="DF243" s="313"/>
      <c r="DG243" s="313"/>
      <c r="DH243" s="315"/>
      <c r="DI243" s="226" t="str">
        <f t="shared" si="266"/>
        <v>Temperate Forest Restoration</v>
      </c>
      <c r="DJ243" s="313"/>
      <c r="DK243" s="315"/>
      <c r="DL243" s="313"/>
      <c r="DM243" s="313"/>
      <c r="DN243" s="315"/>
      <c r="DO243" s="226" t="str">
        <f t="shared" si="267"/>
        <v>Temperate Forest Restoration</v>
      </c>
      <c r="DP243" s="313"/>
      <c r="DQ243" s="315"/>
      <c r="DR243" s="313"/>
      <c r="DS243" s="313"/>
      <c r="DT243" s="315"/>
      <c r="DU243" s="226" t="str">
        <f t="shared" si="268"/>
        <v>Temperate Forest Restoration</v>
      </c>
      <c r="DV243" s="313"/>
      <c r="DW243" s="315"/>
      <c r="DX243" s="313"/>
      <c r="DY243" s="313"/>
      <c r="DZ243" s="315"/>
      <c r="EA243" s="176">
        <f t="shared" si="245"/>
        <v>0</v>
      </c>
      <c r="EB243" s="226" t="str">
        <f t="shared" si="269"/>
        <v>Temperate Forest Restoration</v>
      </c>
      <c r="EC243" s="313"/>
      <c r="ED243" s="315"/>
      <c r="EE243" s="313"/>
      <c r="EF243" s="313"/>
      <c r="EG243" s="315"/>
      <c r="EH243" s="226" t="str">
        <f t="shared" si="270"/>
        <v>Temperate Forest Restoration</v>
      </c>
      <c r="EI243" s="313"/>
      <c r="EJ243" s="315"/>
      <c r="EK243" s="313"/>
      <c r="EL243" s="313"/>
      <c r="EM243" s="315"/>
      <c r="EN243" s="226" t="str">
        <f t="shared" si="271"/>
        <v>Temperate Forest Restoration</v>
      </c>
      <c r="EO243" s="313"/>
      <c r="EP243" s="315"/>
      <c r="EQ243" s="313"/>
      <c r="ER243" s="313"/>
      <c r="ES243" s="315"/>
      <c r="ET243" s="226" t="str">
        <f t="shared" si="272"/>
        <v>Temperate Forest Restoration</v>
      </c>
      <c r="EU243" s="313"/>
      <c r="EV243" s="315"/>
      <c r="EW243" s="313"/>
      <c r="EX243" s="313"/>
      <c r="EY243" s="315"/>
      <c r="EZ243" s="226" t="str">
        <f t="shared" si="273"/>
        <v>Temperate Forest Restoration</v>
      </c>
      <c r="FA243" s="313"/>
      <c r="FB243" s="315"/>
      <c r="FC243" s="313"/>
      <c r="FD243" s="313"/>
      <c r="FE243" s="315"/>
      <c r="FF243" s="226" t="str">
        <f t="shared" si="274"/>
        <v>Temperate Forest Restoration</v>
      </c>
      <c r="FG243" s="313"/>
      <c r="FH243" s="315"/>
      <c r="FI243" s="313"/>
      <c r="FJ243" s="313"/>
      <c r="FK243" s="315"/>
      <c r="FL243" s="226" t="str">
        <f t="shared" si="275"/>
        <v>Temperate Forest Restoration</v>
      </c>
      <c r="FM243" s="313"/>
      <c r="FN243" s="315"/>
      <c r="FO243" s="313"/>
      <c r="FP243" s="313"/>
      <c r="FQ243" s="315"/>
      <c r="FR243" s="176">
        <f t="shared" si="246"/>
        <v>0</v>
      </c>
      <c r="FS243" s="32"/>
      <c r="FT243" s="34"/>
      <c r="FU243" s="34"/>
      <c r="FV243" s="38"/>
      <c r="FW243" s="37"/>
    </row>
    <row r="244" spans="1:179" ht="12.6" customHeight="1">
      <c r="A244" s="324"/>
      <c r="B244" s="195" t="s">
        <v>93</v>
      </c>
      <c r="C244" s="226" t="str">
        <f t="shared" si="276"/>
        <v>Afforestation</v>
      </c>
      <c r="D244" s="313"/>
      <c r="E244" s="315"/>
      <c r="F244" s="313"/>
      <c r="G244" s="313"/>
      <c r="H244" s="315"/>
      <c r="I244" s="226" t="str">
        <f t="shared" si="249"/>
        <v>Afforestation</v>
      </c>
      <c r="J244" s="313"/>
      <c r="K244" s="315"/>
      <c r="L244" s="313"/>
      <c r="M244" s="313"/>
      <c r="N244" s="315"/>
      <c r="O244" s="226" t="str">
        <f t="shared" si="250"/>
        <v>Afforestation</v>
      </c>
      <c r="P244" s="313"/>
      <c r="Q244" s="315"/>
      <c r="R244" s="313"/>
      <c r="S244" s="313"/>
      <c r="T244" s="315"/>
      <c r="U244" s="226" t="str">
        <f t="shared" si="251"/>
        <v>Afforestation</v>
      </c>
      <c r="V244" s="313"/>
      <c r="W244" s="315"/>
      <c r="X244" s="313"/>
      <c r="Y244" s="313"/>
      <c r="Z244" s="315"/>
      <c r="AA244" s="226" t="str">
        <f t="shared" si="252"/>
        <v>Afforestation</v>
      </c>
      <c r="AB244" s="313"/>
      <c r="AC244" s="315"/>
      <c r="AD244" s="313"/>
      <c r="AE244" s="313"/>
      <c r="AF244" s="315"/>
      <c r="AG244" s="226" t="str">
        <f t="shared" si="253"/>
        <v>Afforestation</v>
      </c>
      <c r="AH244" s="313"/>
      <c r="AI244" s="315"/>
      <c r="AJ244" s="313"/>
      <c r="AK244" s="313"/>
      <c r="AL244" s="315"/>
      <c r="AM244" s="226" t="str">
        <f t="shared" si="254"/>
        <v>Afforestation</v>
      </c>
      <c r="AN244" s="313"/>
      <c r="AO244" s="315"/>
      <c r="AP244" s="313"/>
      <c r="AQ244" s="313"/>
      <c r="AR244" s="315"/>
      <c r="AS244" s="176">
        <f t="shared" si="247"/>
        <v>0</v>
      </c>
      <c r="AT244" s="226" t="str">
        <f t="shared" si="255"/>
        <v>Afforestation</v>
      </c>
      <c r="AU244" s="313"/>
      <c r="AV244" s="315"/>
      <c r="AW244" s="313"/>
      <c r="AX244" s="313"/>
      <c r="AY244" s="315"/>
      <c r="AZ244" s="226" t="str">
        <f t="shared" si="256"/>
        <v>Afforestation</v>
      </c>
      <c r="BA244" s="313"/>
      <c r="BB244" s="315"/>
      <c r="BC244" s="313"/>
      <c r="BD244" s="313"/>
      <c r="BE244" s="315"/>
      <c r="BF244" s="226" t="str">
        <f t="shared" si="257"/>
        <v>Afforestation</v>
      </c>
      <c r="BG244" s="313"/>
      <c r="BH244" s="315"/>
      <c r="BI244" s="313"/>
      <c r="BJ244" s="313"/>
      <c r="BK244" s="315"/>
      <c r="BL244" s="226" t="str">
        <f t="shared" si="258"/>
        <v>Afforestation</v>
      </c>
      <c r="BM244" s="313"/>
      <c r="BN244" s="315"/>
      <c r="BO244" s="313"/>
      <c r="BP244" s="313"/>
      <c r="BQ244" s="315"/>
      <c r="BR244" s="226" t="str">
        <f t="shared" si="259"/>
        <v>Afforestation</v>
      </c>
      <c r="BS244" s="313"/>
      <c r="BT244" s="315"/>
      <c r="BU244" s="313"/>
      <c r="BV244" s="313"/>
      <c r="BW244" s="315"/>
      <c r="BX244" s="226" t="str">
        <f t="shared" si="260"/>
        <v>Afforestation</v>
      </c>
      <c r="BY244" s="313"/>
      <c r="BZ244" s="315"/>
      <c r="CA244" s="313"/>
      <c r="CB244" s="313"/>
      <c r="CC244" s="315"/>
      <c r="CD244" s="226" t="str">
        <f t="shared" si="261"/>
        <v>Afforestation</v>
      </c>
      <c r="CE244" s="313"/>
      <c r="CF244" s="315"/>
      <c r="CG244" s="313"/>
      <c r="CH244" s="313"/>
      <c r="CI244" s="315"/>
      <c r="CJ244" s="176">
        <f t="shared" si="244"/>
        <v>0</v>
      </c>
      <c r="CK244" s="226" t="str">
        <f t="shared" si="262"/>
        <v>Afforestation</v>
      </c>
      <c r="CL244" s="313"/>
      <c r="CM244" s="315"/>
      <c r="CN244" s="313"/>
      <c r="CO244" s="313"/>
      <c r="CP244" s="315"/>
      <c r="CQ244" s="226" t="str">
        <f t="shared" si="263"/>
        <v>Afforestation</v>
      </c>
      <c r="CR244" s="313"/>
      <c r="CS244" s="315"/>
      <c r="CT244" s="313"/>
      <c r="CU244" s="313"/>
      <c r="CV244" s="315"/>
      <c r="CW244" s="226" t="str">
        <f t="shared" si="264"/>
        <v>Afforestation</v>
      </c>
      <c r="CX244" s="313"/>
      <c r="CY244" s="315"/>
      <c r="CZ244" s="313"/>
      <c r="DA244" s="313"/>
      <c r="DB244" s="315"/>
      <c r="DC244" s="226" t="str">
        <f t="shared" si="265"/>
        <v>Afforestation</v>
      </c>
      <c r="DD244" s="313"/>
      <c r="DE244" s="315"/>
      <c r="DF244" s="313"/>
      <c r="DG244" s="313"/>
      <c r="DH244" s="315"/>
      <c r="DI244" s="226" t="str">
        <f t="shared" si="266"/>
        <v>Afforestation</v>
      </c>
      <c r="DJ244" s="313"/>
      <c r="DK244" s="315"/>
      <c r="DL244" s="313"/>
      <c r="DM244" s="313"/>
      <c r="DN244" s="315"/>
      <c r="DO244" s="226" t="str">
        <f t="shared" si="267"/>
        <v>Afforestation</v>
      </c>
      <c r="DP244" s="313"/>
      <c r="DQ244" s="315"/>
      <c r="DR244" s="313"/>
      <c r="DS244" s="313"/>
      <c r="DT244" s="315"/>
      <c r="DU244" s="226" t="str">
        <f t="shared" si="268"/>
        <v>Afforestation</v>
      </c>
      <c r="DV244" s="313"/>
      <c r="DW244" s="315"/>
      <c r="DX244" s="313"/>
      <c r="DY244" s="313"/>
      <c r="DZ244" s="315"/>
      <c r="EA244" s="176">
        <f t="shared" si="245"/>
        <v>0</v>
      </c>
      <c r="EB244" s="226" t="str">
        <f t="shared" si="269"/>
        <v>Afforestation</v>
      </c>
      <c r="EC244" s="313"/>
      <c r="ED244" s="315"/>
      <c r="EE244" s="313"/>
      <c r="EF244" s="313"/>
      <c r="EG244" s="315"/>
      <c r="EH244" s="226" t="str">
        <f t="shared" si="270"/>
        <v>Afforestation</v>
      </c>
      <c r="EI244" s="313"/>
      <c r="EJ244" s="315"/>
      <c r="EK244" s="313"/>
      <c r="EL244" s="313"/>
      <c r="EM244" s="315"/>
      <c r="EN244" s="226" t="str">
        <f t="shared" si="271"/>
        <v>Afforestation</v>
      </c>
      <c r="EO244" s="313"/>
      <c r="EP244" s="315"/>
      <c r="EQ244" s="313"/>
      <c r="ER244" s="313"/>
      <c r="ES244" s="315"/>
      <c r="ET244" s="226" t="str">
        <f t="shared" si="272"/>
        <v>Afforestation</v>
      </c>
      <c r="EU244" s="313"/>
      <c r="EV244" s="315"/>
      <c r="EW244" s="313"/>
      <c r="EX244" s="313"/>
      <c r="EY244" s="315"/>
      <c r="EZ244" s="226" t="str">
        <f t="shared" si="273"/>
        <v>Afforestation</v>
      </c>
      <c r="FA244" s="313"/>
      <c r="FB244" s="315"/>
      <c r="FC244" s="313"/>
      <c r="FD244" s="313"/>
      <c r="FE244" s="315"/>
      <c r="FF244" s="226" t="str">
        <f t="shared" si="274"/>
        <v>Afforestation</v>
      </c>
      <c r="FG244" s="313"/>
      <c r="FH244" s="315"/>
      <c r="FI244" s="313"/>
      <c r="FJ244" s="313"/>
      <c r="FK244" s="315"/>
      <c r="FL244" s="226" t="str">
        <f t="shared" si="275"/>
        <v>Afforestation</v>
      </c>
      <c r="FM244" s="313"/>
      <c r="FN244" s="315"/>
      <c r="FO244" s="313"/>
      <c r="FP244" s="313"/>
      <c r="FQ244" s="315"/>
      <c r="FR244" s="176">
        <f t="shared" si="246"/>
        <v>0</v>
      </c>
      <c r="FS244" s="32"/>
      <c r="FT244" s="34"/>
      <c r="FU244" s="34"/>
      <c r="FV244" s="38"/>
      <c r="FW244" s="37"/>
    </row>
    <row r="245" spans="1:179" ht="12.6" customHeight="1">
      <c r="A245" s="324"/>
      <c r="B245" s="195" t="s">
        <v>94</v>
      </c>
      <c r="C245" s="226" t="str">
        <f t="shared" si="276"/>
        <v>Bamboo</v>
      </c>
      <c r="D245" s="313"/>
      <c r="E245" s="315"/>
      <c r="F245" s="313"/>
      <c r="G245" s="313"/>
      <c r="H245" s="315"/>
      <c r="I245" s="226" t="str">
        <f t="shared" si="249"/>
        <v>Bamboo</v>
      </c>
      <c r="J245" s="313"/>
      <c r="K245" s="315"/>
      <c r="L245" s="313"/>
      <c r="M245" s="313"/>
      <c r="N245" s="315"/>
      <c r="O245" s="226" t="str">
        <f t="shared" si="250"/>
        <v>Bamboo</v>
      </c>
      <c r="P245" s="313"/>
      <c r="Q245" s="315"/>
      <c r="R245" s="313"/>
      <c r="S245" s="313"/>
      <c r="T245" s="315"/>
      <c r="U245" s="226" t="str">
        <f t="shared" si="251"/>
        <v>Bamboo</v>
      </c>
      <c r="V245" s="313"/>
      <c r="W245" s="315"/>
      <c r="X245" s="313"/>
      <c r="Y245" s="313"/>
      <c r="Z245" s="315"/>
      <c r="AA245" s="226" t="str">
        <f t="shared" si="252"/>
        <v>Bamboo</v>
      </c>
      <c r="AB245" s="313"/>
      <c r="AC245" s="315"/>
      <c r="AD245" s="313"/>
      <c r="AE245" s="313"/>
      <c r="AF245" s="315"/>
      <c r="AG245" s="226" t="str">
        <f t="shared" si="253"/>
        <v>Bamboo</v>
      </c>
      <c r="AH245" s="313"/>
      <c r="AI245" s="315"/>
      <c r="AJ245" s="313"/>
      <c r="AK245" s="313"/>
      <c r="AL245" s="315"/>
      <c r="AM245" s="226" t="str">
        <f t="shared" si="254"/>
        <v>Bamboo</v>
      </c>
      <c r="AN245" s="313"/>
      <c r="AO245" s="315"/>
      <c r="AP245" s="313"/>
      <c r="AQ245" s="313"/>
      <c r="AR245" s="315"/>
      <c r="AS245" s="176">
        <f t="shared" si="247"/>
        <v>0</v>
      </c>
      <c r="AT245" s="226" t="str">
        <f t="shared" si="255"/>
        <v>Bamboo</v>
      </c>
      <c r="AU245" s="313"/>
      <c r="AV245" s="315"/>
      <c r="AW245" s="313"/>
      <c r="AX245" s="313"/>
      <c r="AY245" s="315"/>
      <c r="AZ245" s="226" t="str">
        <f t="shared" si="256"/>
        <v>Bamboo</v>
      </c>
      <c r="BA245" s="313"/>
      <c r="BB245" s="315"/>
      <c r="BC245" s="313"/>
      <c r="BD245" s="313"/>
      <c r="BE245" s="315"/>
      <c r="BF245" s="226" t="str">
        <f t="shared" si="257"/>
        <v>Bamboo</v>
      </c>
      <c r="BG245" s="313"/>
      <c r="BH245" s="315"/>
      <c r="BI245" s="313"/>
      <c r="BJ245" s="313"/>
      <c r="BK245" s="315"/>
      <c r="BL245" s="226" t="str">
        <f t="shared" si="258"/>
        <v>Bamboo</v>
      </c>
      <c r="BM245" s="313"/>
      <c r="BN245" s="315"/>
      <c r="BO245" s="313"/>
      <c r="BP245" s="313"/>
      <c r="BQ245" s="315"/>
      <c r="BR245" s="226" t="str">
        <f t="shared" si="259"/>
        <v>Bamboo</v>
      </c>
      <c r="BS245" s="313"/>
      <c r="BT245" s="315"/>
      <c r="BU245" s="313"/>
      <c r="BV245" s="313"/>
      <c r="BW245" s="315"/>
      <c r="BX245" s="226" t="str">
        <f t="shared" si="260"/>
        <v>Bamboo</v>
      </c>
      <c r="BY245" s="313"/>
      <c r="BZ245" s="315"/>
      <c r="CA245" s="313"/>
      <c r="CB245" s="313"/>
      <c r="CC245" s="315"/>
      <c r="CD245" s="226" t="str">
        <f t="shared" si="261"/>
        <v>Bamboo</v>
      </c>
      <c r="CE245" s="313"/>
      <c r="CF245" s="315"/>
      <c r="CG245" s="313"/>
      <c r="CH245" s="313"/>
      <c r="CI245" s="315"/>
      <c r="CJ245" s="176">
        <f t="shared" si="244"/>
        <v>0</v>
      </c>
      <c r="CK245" s="226" t="str">
        <f t="shared" si="262"/>
        <v>Bamboo</v>
      </c>
      <c r="CL245" s="313"/>
      <c r="CM245" s="315"/>
      <c r="CN245" s="313"/>
      <c r="CO245" s="313"/>
      <c r="CP245" s="315"/>
      <c r="CQ245" s="226" t="str">
        <f t="shared" si="263"/>
        <v>Bamboo</v>
      </c>
      <c r="CR245" s="313"/>
      <c r="CS245" s="315"/>
      <c r="CT245" s="313"/>
      <c r="CU245" s="313"/>
      <c r="CV245" s="315"/>
      <c r="CW245" s="226" t="str">
        <f t="shared" si="264"/>
        <v>Bamboo</v>
      </c>
      <c r="CX245" s="313"/>
      <c r="CY245" s="315"/>
      <c r="CZ245" s="313"/>
      <c r="DA245" s="313"/>
      <c r="DB245" s="315"/>
      <c r="DC245" s="226" t="str">
        <f t="shared" si="265"/>
        <v>Bamboo</v>
      </c>
      <c r="DD245" s="313"/>
      <c r="DE245" s="315"/>
      <c r="DF245" s="313"/>
      <c r="DG245" s="313"/>
      <c r="DH245" s="315"/>
      <c r="DI245" s="226" t="str">
        <f t="shared" si="266"/>
        <v>Bamboo</v>
      </c>
      <c r="DJ245" s="313"/>
      <c r="DK245" s="315"/>
      <c r="DL245" s="313"/>
      <c r="DM245" s="313"/>
      <c r="DN245" s="315"/>
      <c r="DO245" s="226" t="str">
        <f t="shared" si="267"/>
        <v>Bamboo</v>
      </c>
      <c r="DP245" s="313"/>
      <c r="DQ245" s="315"/>
      <c r="DR245" s="313"/>
      <c r="DS245" s="313"/>
      <c r="DT245" s="315"/>
      <c r="DU245" s="226" t="str">
        <f t="shared" si="268"/>
        <v>Bamboo</v>
      </c>
      <c r="DV245" s="313"/>
      <c r="DW245" s="315"/>
      <c r="DX245" s="313"/>
      <c r="DY245" s="313"/>
      <c r="DZ245" s="315"/>
      <c r="EA245" s="176">
        <f t="shared" si="245"/>
        <v>0</v>
      </c>
      <c r="EB245" s="226" t="str">
        <f t="shared" si="269"/>
        <v>Bamboo</v>
      </c>
      <c r="EC245" s="313"/>
      <c r="ED245" s="315"/>
      <c r="EE245" s="313"/>
      <c r="EF245" s="313"/>
      <c r="EG245" s="315"/>
      <c r="EH245" s="226" t="str">
        <f t="shared" si="270"/>
        <v>Bamboo</v>
      </c>
      <c r="EI245" s="313"/>
      <c r="EJ245" s="315"/>
      <c r="EK245" s="313"/>
      <c r="EL245" s="313"/>
      <c r="EM245" s="315"/>
      <c r="EN245" s="226" t="str">
        <f t="shared" si="271"/>
        <v>Bamboo</v>
      </c>
      <c r="EO245" s="313"/>
      <c r="EP245" s="315"/>
      <c r="EQ245" s="313"/>
      <c r="ER245" s="313"/>
      <c r="ES245" s="315"/>
      <c r="ET245" s="226" t="str">
        <f t="shared" si="272"/>
        <v>Bamboo</v>
      </c>
      <c r="EU245" s="313"/>
      <c r="EV245" s="315"/>
      <c r="EW245" s="313"/>
      <c r="EX245" s="313"/>
      <c r="EY245" s="315"/>
      <c r="EZ245" s="226" t="str">
        <f t="shared" si="273"/>
        <v>Bamboo</v>
      </c>
      <c r="FA245" s="313"/>
      <c r="FB245" s="315"/>
      <c r="FC245" s="313"/>
      <c r="FD245" s="313"/>
      <c r="FE245" s="315"/>
      <c r="FF245" s="226" t="str">
        <f t="shared" si="274"/>
        <v>Bamboo</v>
      </c>
      <c r="FG245" s="313"/>
      <c r="FH245" s="315"/>
      <c r="FI245" s="313"/>
      <c r="FJ245" s="313"/>
      <c r="FK245" s="315"/>
      <c r="FL245" s="226" t="str">
        <f t="shared" si="275"/>
        <v>Bamboo</v>
      </c>
      <c r="FM245" s="313"/>
      <c r="FN245" s="315"/>
      <c r="FO245" s="313"/>
      <c r="FP245" s="313"/>
      <c r="FQ245" s="315"/>
      <c r="FR245" s="176">
        <f t="shared" si="246"/>
        <v>0</v>
      </c>
      <c r="FS245" s="32"/>
      <c r="FT245" s="34"/>
      <c r="FU245" s="34"/>
      <c r="FV245" s="38"/>
      <c r="FW245" s="37"/>
    </row>
    <row r="246" spans="1:179" ht="12.6" customHeight="1">
      <c r="A246" s="727"/>
      <c r="B246" s="195" t="s">
        <v>233</v>
      </c>
      <c r="C246" s="226" t="str">
        <f t="shared" si="276"/>
        <v>Grassland Protection</v>
      </c>
      <c r="D246" s="39"/>
      <c r="E246" s="40"/>
      <c r="F246" s="47"/>
      <c r="G246" s="41"/>
      <c r="H246" s="42"/>
      <c r="I246" s="226" t="str">
        <f t="shared" si="249"/>
        <v>Grassland Protection</v>
      </c>
      <c r="J246" s="39"/>
      <c r="K246" s="40"/>
      <c r="L246" s="47"/>
      <c r="M246" s="41"/>
      <c r="N246" s="42"/>
      <c r="O246" s="226" t="str">
        <f t="shared" si="250"/>
        <v>Grassland Protection</v>
      </c>
      <c r="P246" s="39"/>
      <c r="Q246" s="40"/>
      <c r="R246" s="47"/>
      <c r="S246" s="41"/>
      <c r="T246" s="42"/>
      <c r="U246" s="226" t="str">
        <f t="shared" si="251"/>
        <v>Grassland Protection</v>
      </c>
      <c r="V246" s="39"/>
      <c r="W246" s="40"/>
      <c r="X246" s="47"/>
      <c r="Y246" s="41"/>
      <c r="Z246" s="42"/>
      <c r="AA246" s="226" t="str">
        <f t="shared" si="252"/>
        <v>Grassland Protection</v>
      </c>
      <c r="AB246" s="39"/>
      <c r="AC246" s="40"/>
      <c r="AD246" s="47"/>
      <c r="AE246" s="41"/>
      <c r="AF246" s="42"/>
      <c r="AG246" s="226" t="str">
        <f t="shared" si="253"/>
        <v>Grassland Protection</v>
      </c>
      <c r="AH246" s="39"/>
      <c r="AI246" s="40"/>
      <c r="AJ246" s="47"/>
      <c r="AK246" s="41"/>
      <c r="AL246" s="42"/>
      <c r="AM246" s="226" t="str">
        <f t="shared" si="254"/>
        <v>Grassland Protection</v>
      </c>
      <c r="AN246" s="39"/>
      <c r="AO246" s="40"/>
      <c r="AP246" s="47"/>
      <c r="AQ246" s="41"/>
      <c r="AR246" s="42"/>
      <c r="AS246" s="176">
        <f t="shared" si="247"/>
        <v>0</v>
      </c>
      <c r="AT246" s="226" t="str">
        <f t="shared" si="255"/>
        <v>Grassland Protection</v>
      </c>
      <c r="AU246" s="313"/>
      <c r="AV246" s="315"/>
      <c r="AW246" s="313"/>
      <c r="AX246" s="313"/>
      <c r="AY246" s="315"/>
      <c r="AZ246" s="226" t="str">
        <f t="shared" si="256"/>
        <v>Grassland Protection</v>
      </c>
      <c r="BA246" s="39"/>
      <c r="BB246" s="40"/>
      <c r="BC246" s="47"/>
      <c r="BD246" s="41"/>
      <c r="BE246" s="42"/>
      <c r="BF246" s="226" t="str">
        <f t="shared" si="257"/>
        <v>Grassland Protection</v>
      </c>
      <c r="BG246" s="39"/>
      <c r="BH246" s="40"/>
      <c r="BI246" s="47"/>
      <c r="BJ246" s="41"/>
      <c r="BK246" s="42"/>
      <c r="BL246" s="226" t="str">
        <f t="shared" si="258"/>
        <v>Grassland Protection</v>
      </c>
      <c r="BM246" s="39"/>
      <c r="BN246" s="40"/>
      <c r="BO246" s="47"/>
      <c r="BP246" s="41"/>
      <c r="BQ246" s="42"/>
      <c r="BR246" s="226" t="str">
        <f t="shared" si="259"/>
        <v>Grassland Protection</v>
      </c>
      <c r="BS246" s="39"/>
      <c r="BT246" s="40"/>
      <c r="BU246" s="47"/>
      <c r="BV246" s="41"/>
      <c r="BW246" s="42"/>
      <c r="BX246" s="226" t="str">
        <f t="shared" si="260"/>
        <v>Grassland Protection</v>
      </c>
      <c r="BY246" s="39"/>
      <c r="BZ246" s="40"/>
      <c r="CA246" s="47"/>
      <c r="CB246" s="41"/>
      <c r="CC246" s="42"/>
      <c r="CD246" s="226" t="str">
        <f t="shared" si="261"/>
        <v>Grassland Protection</v>
      </c>
      <c r="CE246" s="39"/>
      <c r="CF246" s="40"/>
      <c r="CG246" s="47"/>
      <c r="CH246" s="41"/>
      <c r="CI246" s="42"/>
      <c r="CJ246" s="176">
        <f t="shared" si="244"/>
        <v>0</v>
      </c>
      <c r="CK246" s="226" t="str">
        <f t="shared" si="262"/>
        <v>Grassland Protection</v>
      </c>
      <c r="CL246" s="39"/>
      <c r="CM246" s="40"/>
      <c r="CN246" s="47"/>
      <c r="CO246" s="41"/>
      <c r="CP246" s="42"/>
      <c r="CQ246" s="226" t="str">
        <f t="shared" si="263"/>
        <v>Grassland Protection</v>
      </c>
      <c r="CR246" s="39"/>
      <c r="CS246" s="40"/>
      <c r="CT246" s="47"/>
      <c r="CU246" s="41"/>
      <c r="CV246" s="42"/>
      <c r="CW246" s="226" t="str">
        <f t="shared" si="264"/>
        <v>Grassland Protection</v>
      </c>
      <c r="CX246" s="39"/>
      <c r="CY246" s="40"/>
      <c r="CZ246" s="47"/>
      <c r="DA246" s="41"/>
      <c r="DB246" s="42"/>
      <c r="DC246" s="226" t="str">
        <f t="shared" si="265"/>
        <v>Grassland Protection</v>
      </c>
      <c r="DD246" s="39"/>
      <c r="DE246" s="40"/>
      <c r="DF246" s="47"/>
      <c r="DG246" s="41"/>
      <c r="DH246" s="42"/>
      <c r="DI246" s="226" t="str">
        <f t="shared" si="266"/>
        <v>Grassland Protection</v>
      </c>
      <c r="DJ246" s="39"/>
      <c r="DK246" s="40"/>
      <c r="DL246" s="47"/>
      <c r="DM246" s="41"/>
      <c r="DN246" s="42"/>
      <c r="DO246" s="226" t="str">
        <f t="shared" si="267"/>
        <v>Grassland Protection</v>
      </c>
      <c r="DP246" s="39"/>
      <c r="DQ246" s="40"/>
      <c r="DR246" s="47"/>
      <c r="DS246" s="41"/>
      <c r="DT246" s="42"/>
      <c r="DU246" s="226" t="str">
        <f t="shared" si="268"/>
        <v>Grassland Protection</v>
      </c>
      <c r="DV246" s="39"/>
      <c r="DW246" s="40"/>
      <c r="DX246" s="47"/>
      <c r="DY246" s="41"/>
      <c r="DZ246" s="42"/>
      <c r="EA246" s="176">
        <f t="shared" si="245"/>
        <v>0</v>
      </c>
      <c r="EB246" s="226" t="str">
        <f t="shared" si="269"/>
        <v>Grassland Protection</v>
      </c>
      <c r="EC246" s="39"/>
      <c r="ED246" s="40"/>
      <c r="EE246" s="47"/>
      <c r="EF246" s="41"/>
      <c r="EG246" s="42"/>
      <c r="EH246" s="226" t="str">
        <f t="shared" si="270"/>
        <v>Grassland Protection</v>
      </c>
      <c r="EI246" s="39"/>
      <c r="EJ246" s="40"/>
      <c r="EK246" s="47"/>
      <c r="EL246" s="41"/>
      <c r="EM246" s="42"/>
      <c r="EN246" s="226" t="str">
        <f t="shared" si="271"/>
        <v>Grassland Protection</v>
      </c>
      <c r="EO246" s="39"/>
      <c r="EP246" s="40"/>
      <c r="EQ246" s="47"/>
      <c r="ER246" s="41"/>
      <c r="ES246" s="42"/>
      <c r="ET246" s="226" t="str">
        <f t="shared" si="272"/>
        <v>Grassland Protection</v>
      </c>
      <c r="EU246" s="39"/>
      <c r="EV246" s="40"/>
      <c r="EW246" s="47"/>
      <c r="EX246" s="41"/>
      <c r="EY246" s="42"/>
      <c r="EZ246" s="226" t="str">
        <f t="shared" si="273"/>
        <v>Grassland Protection</v>
      </c>
      <c r="FA246" s="39"/>
      <c r="FB246" s="40"/>
      <c r="FC246" s="47"/>
      <c r="FD246" s="41"/>
      <c r="FE246" s="42"/>
      <c r="FF246" s="226" t="str">
        <f t="shared" si="274"/>
        <v>Grassland Protection</v>
      </c>
      <c r="FG246" s="39"/>
      <c r="FH246" s="40"/>
      <c r="FI246" s="47"/>
      <c r="FJ246" s="41"/>
      <c r="FK246" s="42"/>
      <c r="FL246" s="226" t="str">
        <f t="shared" si="275"/>
        <v>Grassland Protection</v>
      </c>
      <c r="FM246" s="39"/>
      <c r="FN246" s="40"/>
      <c r="FO246" s="47"/>
      <c r="FP246" s="41"/>
      <c r="FQ246" s="42"/>
      <c r="FR246" s="176">
        <f t="shared" si="246"/>
        <v>0</v>
      </c>
      <c r="FS246" s="34"/>
      <c r="FT246" s="34"/>
      <c r="FU246" s="34"/>
      <c r="FV246" s="33"/>
      <c r="FW246" s="37"/>
    </row>
    <row r="247" spans="1:179" ht="12.6" customHeight="1">
      <c r="A247" s="324"/>
      <c r="B247" s="195" t="s">
        <v>243</v>
      </c>
      <c r="C247" s="226" t="str">
        <f t="shared" si="276"/>
        <v>Multistrata Agroforestry</v>
      </c>
      <c r="D247" s="313"/>
      <c r="E247" s="315"/>
      <c r="F247" s="313"/>
      <c r="G247" s="313"/>
      <c r="H247" s="315"/>
      <c r="I247" s="226" t="str">
        <f t="shared" si="249"/>
        <v>Multistrata Agroforestry</v>
      </c>
      <c r="J247" s="313"/>
      <c r="K247" s="315"/>
      <c r="L247" s="313"/>
      <c r="M247" s="313"/>
      <c r="N247" s="315"/>
      <c r="O247" s="226" t="str">
        <f t="shared" si="250"/>
        <v>Multistrata Agroforestry</v>
      </c>
      <c r="P247" s="313"/>
      <c r="Q247" s="315"/>
      <c r="R247" s="313"/>
      <c r="S247" s="313"/>
      <c r="T247" s="315"/>
      <c r="U247" s="226" t="str">
        <f t="shared" si="251"/>
        <v>Multistrata Agroforestry</v>
      </c>
      <c r="V247" s="313"/>
      <c r="W247" s="315"/>
      <c r="X247" s="313"/>
      <c r="Y247" s="313"/>
      <c r="Z247" s="315"/>
      <c r="AA247" s="226" t="str">
        <f t="shared" si="252"/>
        <v>Multistrata Agroforestry</v>
      </c>
      <c r="AB247" s="313"/>
      <c r="AC247" s="315"/>
      <c r="AD247" s="313"/>
      <c r="AE247" s="313"/>
      <c r="AF247" s="315"/>
      <c r="AG247" s="226" t="str">
        <f t="shared" si="253"/>
        <v>Multistrata Agroforestry</v>
      </c>
      <c r="AH247" s="313"/>
      <c r="AI247" s="315"/>
      <c r="AJ247" s="313"/>
      <c r="AK247" s="313"/>
      <c r="AL247" s="315"/>
      <c r="AM247" s="226" t="str">
        <f t="shared" si="254"/>
        <v>Multistrata Agroforestry</v>
      </c>
      <c r="AN247" s="313"/>
      <c r="AO247" s="315"/>
      <c r="AP247" s="313"/>
      <c r="AQ247" s="313"/>
      <c r="AR247" s="315"/>
      <c r="AS247" s="176">
        <f t="shared" si="247"/>
        <v>0</v>
      </c>
      <c r="AT247" s="226" t="str">
        <f t="shared" si="255"/>
        <v>Multistrata Agroforestry</v>
      </c>
      <c r="AU247" s="313"/>
      <c r="AV247" s="315"/>
      <c r="AW247" s="313"/>
      <c r="AX247" s="313"/>
      <c r="AY247" s="315"/>
      <c r="AZ247" s="226" t="str">
        <f t="shared" si="256"/>
        <v>Multistrata Agroforestry</v>
      </c>
      <c r="BA247" s="313"/>
      <c r="BB247" s="315"/>
      <c r="BC247" s="313"/>
      <c r="BD247" s="313"/>
      <c r="BE247" s="315"/>
      <c r="BF247" s="226" t="str">
        <f t="shared" si="257"/>
        <v>Multistrata Agroforestry</v>
      </c>
      <c r="BG247" s="313"/>
      <c r="BH247" s="315"/>
      <c r="BI247" s="313"/>
      <c r="BJ247" s="313"/>
      <c r="BK247" s="315"/>
      <c r="BL247" s="226" t="str">
        <f t="shared" si="258"/>
        <v>Multistrata Agroforestry</v>
      </c>
      <c r="BM247" s="313"/>
      <c r="BN247" s="315"/>
      <c r="BO247" s="313"/>
      <c r="BP247" s="313"/>
      <c r="BQ247" s="315"/>
      <c r="BR247" s="226" t="str">
        <f t="shared" si="259"/>
        <v>Multistrata Agroforestry</v>
      </c>
      <c r="BS247" s="313"/>
      <c r="BT247" s="315"/>
      <c r="BU247" s="313"/>
      <c r="BV247" s="313"/>
      <c r="BW247" s="315"/>
      <c r="BX247" s="226" t="str">
        <f t="shared" si="260"/>
        <v>Multistrata Agroforestry</v>
      </c>
      <c r="BY247" s="313"/>
      <c r="BZ247" s="315"/>
      <c r="CA247" s="313"/>
      <c r="CB247" s="313"/>
      <c r="CC247" s="315"/>
      <c r="CD247" s="226" t="str">
        <f t="shared" si="261"/>
        <v>Multistrata Agroforestry</v>
      </c>
      <c r="CE247" s="313"/>
      <c r="CF247" s="315"/>
      <c r="CG247" s="313"/>
      <c r="CH247" s="313"/>
      <c r="CI247" s="315"/>
      <c r="CJ247" s="176">
        <f t="shared" si="244"/>
        <v>0</v>
      </c>
      <c r="CK247" s="226" t="str">
        <f t="shared" si="262"/>
        <v>Multistrata Agroforestry</v>
      </c>
      <c r="CL247" s="313"/>
      <c r="CM247" s="315"/>
      <c r="CN247" s="313"/>
      <c r="CO247" s="313"/>
      <c r="CP247" s="315"/>
      <c r="CQ247" s="226" t="str">
        <f t="shared" si="263"/>
        <v>Multistrata Agroforestry</v>
      </c>
      <c r="CR247" s="313"/>
      <c r="CS247" s="315"/>
      <c r="CT247" s="313"/>
      <c r="CU247" s="313"/>
      <c r="CV247" s="315"/>
      <c r="CW247" s="226" t="str">
        <f t="shared" si="264"/>
        <v>Multistrata Agroforestry</v>
      </c>
      <c r="CX247" s="313"/>
      <c r="CY247" s="315"/>
      <c r="CZ247" s="313"/>
      <c r="DA247" s="313"/>
      <c r="DB247" s="315"/>
      <c r="DC247" s="226" t="str">
        <f t="shared" si="265"/>
        <v>Multistrata Agroforestry</v>
      </c>
      <c r="DD247" s="313"/>
      <c r="DE247" s="315"/>
      <c r="DF247" s="313"/>
      <c r="DG247" s="313"/>
      <c r="DH247" s="315"/>
      <c r="DI247" s="226" t="str">
        <f t="shared" si="266"/>
        <v>Multistrata Agroforestry</v>
      </c>
      <c r="DJ247" s="313"/>
      <c r="DK247" s="315"/>
      <c r="DL247" s="313"/>
      <c r="DM247" s="313"/>
      <c r="DN247" s="315"/>
      <c r="DO247" s="226" t="str">
        <f t="shared" si="267"/>
        <v>Multistrata Agroforestry</v>
      </c>
      <c r="DP247" s="313"/>
      <c r="DQ247" s="315"/>
      <c r="DR247" s="313"/>
      <c r="DS247" s="313"/>
      <c r="DT247" s="315"/>
      <c r="DU247" s="226" t="str">
        <f t="shared" si="268"/>
        <v>Multistrata Agroforestry</v>
      </c>
      <c r="DV247" s="313"/>
      <c r="DW247" s="315"/>
      <c r="DX247" s="313"/>
      <c r="DY247" s="313"/>
      <c r="DZ247" s="315"/>
      <c r="EA247" s="176">
        <f t="shared" si="245"/>
        <v>0</v>
      </c>
      <c r="EB247" s="226" t="str">
        <f t="shared" si="269"/>
        <v>Multistrata Agroforestry</v>
      </c>
      <c r="EC247" s="313"/>
      <c r="ED247" s="315"/>
      <c r="EE247" s="313"/>
      <c r="EF247" s="313"/>
      <c r="EG247" s="315"/>
      <c r="EH247" s="226" t="str">
        <f t="shared" si="270"/>
        <v>Multistrata Agroforestry</v>
      </c>
      <c r="EI247" s="313"/>
      <c r="EJ247" s="315"/>
      <c r="EK247" s="313"/>
      <c r="EL247" s="313"/>
      <c r="EM247" s="315"/>
      <c r="EN247" s="226" t="str">
        <f t="shared" si="271"/>
        <v>Multistrata Agroforestry</v>
      </c>
      <c r="EO247" s="313"/>
      <c r="EP247" s="315"/>
      <c r="EQ247" s="313"/>
      <c r="ER247" s="313"/>
      <c r="ES247" s="315"/>
      <c r="ET247" s="226" t="str">
        <f t="shared" si="272"/>
        <v>Multistrata Agroforestry</v>
      </c>
      <c r="EU247" s="313"/>
      <c r="EV247" s="315"/>
      <c r="EW247" s="313"/>
      <c r="EX247" s="313"/>
      <c r="EY247" s="315"/>
      <c r="EZ247" s="226" t="str">
        <f t="shared" si="273"/>
        <v>Multistrata Agroforestry</v>
      </c>
      <c r="FA247" s="313"/>
      <c r="FB247" s="315"/>
      <c r="FC247" s="313"/>
      <c r="FD247" s="313"/>
      <c r="FE247" s="315"/>
      <c r="FF247" s="226" t="str">
        <f t="shared" si="274"/>
        <v>Multistrata Agroforestry</v>
      </c>
      <c r="FG247" s="313"/>
      <c r="FH247" s="315"/>
      <c r="FI247" s="313"/>
      <c r="FJ247" s="313"/>
      <c r="FK247" s="315"/>
      <c r="FL247" s="226" t="str">
        <f t="shared" si="275"/>
        <v>Multistrata Agroforestry</v>
      </c>
      <c r="FM247" s="313"/>
      <c r="FN247" s="315"/>
      <c r="FO247" s="313"/>
      <c r="FP247" s="313"/>
      <c r="FQ247" s="315"/>
      <c r="FR247" s="176">
        <f t="shared" si="246"/>
        <v>0</v>
      </c>
      <c r="FS247" s="32"/>
      <c r="FT247" s="34"/>
      <c r="FU247" s="34"/>
      <c r="FV247" s="38"/>
      <c r="FW247" s="37"/>
    </row>
    <row r="248" spans="1:179" ht="12.6" customHeight="1">
      <c r="A248" s="324"/>
      <c r="B248" s="222" t="s">
        <v>89</v>
      </c>
      <c r="C248" s="226" t="str">
        <f t="shared" si="248"/>
        <v>Silvopasture</v>
      </c>
      <c r="D248" s="313"/>
      <c r="E248" s="315"/>
      <c r="F248" s="313"/>
      <c r="G248" s="313"/>
      <c r="H248" s="315"/>
      <c r="I248" s="226" t="str">
        <f t="shared" si="249"/>
        <v>Silvopasture</v>
      </c>
      <c r="J248" s="313"/>
      <c r="K248" s="315"/>
      <c r="L248" s="313"/>
      <c r="M248" s="313"/>
      <c r="N248" s="315"/>
      <c r="O248" s="226" t="str">
        <f t="shared" si="250"/>
        <v>Silvopasture</v>
      </c>
      <c r="P248" s="313"/>
      <c r="Q248" s="315"/>
      <c r="R248" s="313"/>
      <c r="S248" s="313"/>
      <c r="T248" s="315"/>
      <c r="U248" s="226" t="str">
        <f t="shared" si="251"/>
        <v>Silvopasture</v>
      </c>
      <c r="V248" s="313"/>
      <c r="W248" s="315"/>
      <c r="X248" s="313"/>
      <c r="Y248" s="313"/>
      <c r="Z248" s="315"/>
      <c r="AA248" s="226" t="str">
        <f t="shared" si="252"/>
        <v>Silvopasture</v>
      </c>
      <c r="AB248" s="313"/>
      <c r="AC248" s="315"/>
      <c r="AD248" s="313"/>
      <c r="AE248" s="313"/>
      <c r="AF248" s="315"/>
      <c r="AG248" s="226" t="str">
        <f t="shared" si="253"/>
        <v>Silvopasture</v>
      </c>
      <c r="AH248" s="313"/>
      <c r="AI248" s="315"/>
      <c r="AJ248" s="313"/>
      <c r="AK248" s="313"/>
      <c r="AL248" s="315"/>
      <c r="AM248" s="226" t="str">
        <f t="shared" si="254"/>
        <v>Silvopasture</v>
      </c>
      <c r="AN248" s="313"/>
      <c r="AO248" s="315"/>
      <c r="AP248" s="313"/>
      <c r="AQ248" s="313"/>
      <c r="AR248" s="315"/>
      <c r="AS248" s="176">
        <f t="shared" si="247"/>
        <v>0</v>
      </c>
      <c r="AT248" s="226" t="str">
        <f t="shared" si="255"/>
        <v>Silvopasture</v>
      </c>
      <c r="AU248" s="313"/>
      <c r="AV248" s="315"/>
      <c r="AW248" s="313"/>
      <c r="AX248" s="313"/>
      <c r="AY248" s="315"/>
      <c r="AZ248" s="226" t="str">
        <f t="shared" si="256"/>
        <v>Silvopasture</v>
      </c>
      <c r="BA248" s="313"/>
      <c r="BB248" s="315"/>
      <c r="BC248" s="313"/>
      <c r="BD248" s="313"/>
      <c r="BE248" s="315"/>
      <c r="BF248" s="226" t="str">
        <f t="shared" si="257"/>
        <v>Silvopasture</v>
      </c>
      <c r="BG248" s="313"/>
      <c r="BH248" s="315"/>
      <c r="BI248" s="313"/>
      <c r="BJ248" s="313"/>
      <c r="BK248" s="315"/>
      <c r="BL248" s="226" t="str">
        <f t="shared" si="258"/>
        <v>Silvopasture</v>
      </c>
      <c r="BM248" s="313"/>
      <c r="BN248" s="315"/>
      <c r="BO248" s="313"/>
      <c r="BP248" s="313"/>
      <c r="BQ248" s="315"/>
      <c r="BR248" s="226" t="str">
        <f t="shared" si="259"/>
        <v>Silvopasture</v>
      </c>
      <c r="BS248" s="313"/>
      <c r="BT248" s="315"/>
      <c r="BU248" s="313"/>
      <c r="BV248" s="313"/>
      <c r="BW248" s="315"/>
      <c r="BX248" s="226" t="str">
        <f t="shared" si="260"/>
        <v>Silvopasture</v>
      </c>
      <c r="BY248" s="313"/>
      <c r="BZ248" s="315"/>
      <c r="CA248" s="313"/>
      <c r="CB248" s="313"/>
      <c r="CC248" s="315"/>
      <c r="CD248" s="226" t="str">
        <f t="shared" si="261"/>
        <v>Silvopasture</v>
      </c>
      <c r="CE248" s="313"/>
      <c r="CF248" s="315"/>
      <c r="CG248" s="313"/>
      <c r="CH248" s="313"/>
      <c r="CI248" s="315"/>
      <c r="CJ248" s="176">
        <f t="shared" si="244"/>
        <v>0</v>
      </c>
      <c r="CK248" s="226" t="str">
        <f t="shared" si="262"/>
        <v>Silvopasture</v>
      </c>
      <c r="CL248" s="313"/>
      <c r="CM248" s="315"/>
      <c r="CN248" s="313"/>
      <c r="CO248" s="313"/>
      <c r="CP248" s="315"/>
      <c r="CQ248" s="226" t="str">
        <f t="shared" si="263"/>
        <v>Silvopasture</v>
      </c>
      <c r="CR248" s="313"/>
      <c r="CS248" s="315"/>
      <c r="CT248" s="313"/>
      <c r="CU248" s="313"/>
      <c r="CV248" s="315"/>
      <c r="CW248" s="226" t="str">
        <f t="shared" si="264"/>
        <v>Silvopasture</v>
      </c>
      <c r="CX248" s="313"/>
      <c r="CY248" s="315"/>
      <c r="CZ248" s="313"/>
      <c r="DA248" s="313"/>
      <c r="DB248" s="315"/>
      <c r="DC248" s="226" t="str">
        <f t="shared" si="265"/>
        <v>Silvopasture</v>
      </c>
      <c r="DD248" s="313"/>
      <c r="DE248" s="315"/>
      <c r="DF248" s="313"/>
      <c r="DG248" s="313"/>
      <c r="DH248" s="315"/>
      <c r="DI248" s="226" t="str">
        <f t="shared" si="266"/>
        <v>Silvopasture</v>
      </c>
      <c r="DJ248" s="313"/>
      <c r="DK248" s="315"/>
      <c r="DL248" s="313"/>
      <c r="DM248" s="313"/>
      <c r="DN248" s="315"/>
      <c r="DO248" s="226" t="str">
        <f t="shared" si="267"/>
        <v>Silvopasture</v>
      </c>
      <c r="DP248" s="313"/>
      <c r="DQ248" s="315"/>
      <c r="DR248" s="313"/>
      <c r="DS248" s="313"/>
      <c r="DT248" s="315"/>
      <c r="DU248" s="226" t="str">
        <f t="shared" si="268"/>
        <v>Silvopasture</v>
      </c>
      <c r="DV248" s="313"/>
      <c r="DW248" s="315"/>
      <c r="DX248" s="313"/>
      <c r="DY248" s="313"/>
      <c r="DZ248" s="315"/>
      <c r="EA248" s="176">
        <f t="shared" si="245"/>
        <v>0</v>
      </c>
      <c r="EB248" s="226" t="str">
        <f t="shared" si="269"/>
        <v>Silvopasture</v>
      </c>
      <c r="EC248" s="313"/>
      <c r="ED248" s="315"/>
      <c r="EE248" s="313"/>
      <c r="EF248" s="313"/>
      <c r="EG248" s="315"/>
      <c r="EH248" s="226" t="str">
        <f t="shared" si="270"/>
        <v>Silvopasture</v>
      </c>
      <c r="EI248" s="313"/>
      <c r="EJ248" s="315"/>
      <c r="EK248" s="313"/>
      <c r="EL248" s="313"/>
      <c r="EM248" s="315"/>
      <c r="EN248" s="226" t="str">
        <f t="shared" si="271"/>
        <v>Silvopasture</v>
      </c>
      <c r="EO248" s="313"/>
      <c r="EP248" s="315"/>
      <c r="EQ248" s="313"/>
      <c r="ER248" s="313"/>
      <c r="ES248" s="315"/>
      <c r="ET248" s="226" t="str">
        <f t="shared" si="272"/>
        <v>Silvopasture</v>
      </c>
      <c r="EU248" s="313"/>
      <c r="EV248" s="315"/>
      <c r="EW248" s="313"/>
      <c r="EX248" s="313"/>
      <c r="EY248" s="315"/>
      <c r="EZ248" s="226" t="str">
        <f t="shared" si="273"/>
        <v>Silvopasture</v>
      </c>
      <c r="FA248" s="313"/>
      <c r="FB248" s="315"/>
      <c r="FC248" s="313"/>
      <c r="FD248" s="313"/>
      <c r="FE248" s="315"/>
      <c r="FF248" s="226" t="str">
        <f t="shared" si="274"/>
        <v>Silvopasture</v>
      </c>
      <c r="FG248" s="313"/>
      <c r="FH248" s="315"/>
      <c r="FI248" s="313"/>
      <c r="FJ248" s="313"/>
      <c r="FK248" s="315"/>
      <c r="FL248" s="226" t="str">
        <f t="shared" si="275"/>
        <v>Silvopasture</v>
      </c>
      <c r="FM248" s="313"/>
      <c r="FN248" s="315"/>
      <c r="FO248" s="313"/>
      <c r="FP248" s="313"/>
      <c r="FQ248" s="315"/>
      <c r="FR248" s="176">
        <f t="shared" si="246"/>
        <v>0</v>
      </c>
      <c r="FS248" s="32"/>
      <c r="FT248" s="34"/>
      <c r="FU248" s="34"/>
      <c r="FV248" s="38"/>
      <c r="FW248" s="37"/>
    </row>
    <row r="249" spans="1:179" ht="12.6" customHeight="1">
      <c r="A249" s="324"/>
      <c r="B249" s="222" t="s">
        <v>88</v>
      </c>
      <c r="C249" s="226" t="str">
        <f t="shared" ref="C249:C258" si="277">$B249</f>
        <v>Managed Grazing</v>
      </c>
      <c r="D249" s="313"/>
      <c r="E249" s="315"/>
      <c r="F249" s="313"/>
      <c r="G249" s="313"/>
      <c r="H249" s="315"/>
      <c r="I249" s="226" t="str">
        <f t="shared" si="249"/>
        <v>Managed Grazing</v>
      </c>
      <c r="J249" s="313"/>
      <c r="K249" s="315"/>
      <c r="L249" s="313"/>
      <c r="M249" s="313"/>
      <c r="N249" s="315"/>
      <c r="O249" s="226" t="str">
        <f t="shared" si="250"/>
        <v>Managed Grazing</v>
      </c>
      <c r="P249" s="313"/>
      <c r="Q249" s="315"/>
      <c r="R249" s="313"/>
      <c r="S249" s="313"/>
      <c r="T249" s="315"/>
      <c r="U249" s="226" t="str">
        <f t="shared" si="251"/>
        <v>Managed Grazing</v>
      </c>
      <c r="V249" s="313"/>
      <c r="W249" s="315"/>
      <c r="X249" s="313"/>
      <c r="Y249" s="313"/>
      <c r="Z249" s="315"/>
      <c r="AA249" s="226" t="str">
        <f t="shared" si="252"/>
        <v>Managed Grazing</v>
      </c>
      <c r="AB249" s="313"/>
      <c r="AC249" s="315"/>
      <c r="AD249" s="313"/>
      <c r="AE249" s="313"/>
      <c r="AF249" s="315"/>
      <c r="AG249" s="226" t="str">
        <f t="shared" si="253"/>
        <v>Managed Grazing</v>
      </c>
      <c r="AH249" s="313"/>
      <c r="AI249" s="315"/>
      <c r="AJ249" s="313"/>
      <c r="AK249" s="313"/>
      <c r="AL249" s="315"/>
      <c r="AM249" s="226" t="str">
        <f t="shared" si="254"/>
        <v>Managed Grazing</v>
      </c>
      <c r="AN249" s="313"/>
      <c r="AO249" s="315"/>
      <c r="AP249" s="313"/>
      <c r="AQ249" s="313"/>
      <c r="AR249" s="315"/>
      <c r="AS249" s="176">
        <f t="shared" si="247"/>
        <v>0</v>
      </c>
      <c r="AT249" s="226" t="str">
        <f t="shared" si="255"/>
        <v>Managed Grazing</v>
      </c>
      <c r="AU249" s="313"/>
      <c r="AV249" s="315"/>
      <c r="AW249" s="313"/>
      <c r="AX249" s="313"/>
      <c r="AY249" s="315"/>
      <c r="AZ249" s="226" t="str">
        <f t="shared" si="256"/>
        <v>Managed Grazing</v>
      </c>
      <c r="BA249" s="313"/>
      <c r="BB249" s="315"/>
      <c r="BC249" s="313"/>
      <c r="BD249" s="313"/>
      <c r="BE249" s="315"/>
      <c r="BF249" s="226" t="str">
        <f t="shared" si="257"/>
        <v>Managed Grazing</v>
      </c>
      <c r="BG249" s="313"/>
      <c r="BH249" s="315"/>
      <c r="BI249" s="313"/>
      <c r="BJ249" s="313"/>
      <c r="BK249" s="315"/>
      <c r="BL249" s="226" t="str">
        <f t="shared" si="258"/>
        <v>Managed Grazing</v>
      </c>
      <c r="BM249" s="313"/>
      <c r="BN249" s="315"/>
      <c r="BO249" s="313"/>
      <c r="BP249" s="313"/>
      <c r="BQ249" s="315"/>
      <c r="BR249" s="226" t="str">
        <f t="shared" si="259"/>
        <v>Managed Grazing</v>
      </c>
      <c r="BS249" s="313"/>
      <c r="BT249" s="315"/>
      <c r="BU249" s="313"/>
      <c r="BV249" s="313"/>
      <c r="BW249" s="315"/>
      <c r="BX249" s="226" t="str">
        <f t="shared" si="260"/>
        <v>Managed Grazing</v>
      </c>
      <c r="BY249" s="313"/>
      <c r="BZ249" s="315"/>
      <c r="CA249" s="313"/>
      <c r="CB249" s="313"/>
      <c r="CC249" s="315"/>
      <c r="CD249" s="226" t="str">
        <f t="shared" si="261"/>
        <v>Managed Grazing</v>
      </c>
      <c r="CE249" s="313"/>
      <c r="CF249" s="315"/>
      <c r="CG249" s="313"/>
      <c r="CH249" s="313"/>
      <c r="CI249" s="315"/>
      <c r="CJ249" s="176">
        <f t="shared" si="244"/>
        <v>0</v>
      </c>
      <c r="CK249" s="226" t="str">
        <f t="shared" si="262"/>
        <v>Managed Grazing</v>
      </c>
      <c r="CL249" s="313"/>
      <c r="CM249" s="315"/>
      <c r="CN249" s="313"/>
      <c r="CO249" s="313"/>
      <c r="CP249" s="315"/>
      <c r="CQ249" s="226" t="str">
        <f t="shared" si="263"/>
        <v>Managed Grazing</v>
      </c>
      <c r="CR249" s="313"/>
      <c r="CS249" s="315"/>
      <c r="CT249" s="313"/>
      <c r="CU249" s="313"/>
      <c r="CV249" s="315"/>
      <c r="CW249" s="226" t="str">
        <f t="shared" si="264"/>
        <v>Managed Grazing</v>
      </c>
      <c r="CX249" s="313"/>
      <c r="CY249" s="315"/>
      <c r="CZ249" s="313"/>
      <c r="DA249" s="313"/>
      <c r="DB249" s="315"/>
      <c r="DC249" s="226" t="str">
        <f t="shared" si="265"/>
        <v>Managed Grazing</v>
      </c>
      <c r="DD249" s="313"/>
      <c r="DE249" s="315"/>
      <c r="DF249" s="313"/>
      <c r="DG249" s="313"/>
      <c r="DH249" s="315"/>
      <c r="DI249" s="226" t="str">
        <f t="shared" si="266"/>
        <v>Managed Grazing</v>
      </c>
      <c r="DJ249" s="313"/>
      <c r="DK249" s="315"/>
      <c r="DL249" s="313"/>
      <c r="DM249" s="313"/>
      <c r="DN249" s="315"/>
      <c r="DO249" s="226" t="str">
        <f t="shared" si="267"/>
        <v>Managed Grazing</v>
      </c>
      <c r="DP249" s="313"/>
      <c r="DQ249" s="315"/>
      <c r="DR249" s="313"/>
      <c r="DS249" s="313"/>
      <c r="DT249" s="315"/>
      <c r="DU249" s="226" t="str">
        <f t="shared" si="268"/>
        <v>Managed Grazing</v>
      </c>
      <c r="DV249" s="313"/>
      <c r="DW249" s="315"/>
      <c r="DX249" s="313"/>
      <c r="DY249" s="313"/>
      <c r="DZ249" s="315"/>
      <c r="EA249" s="176">
        <f t="shared" si="245"/>
        <v>0</v>
      </c>
      <c r="EB249" s="226" t="str">
        <f t="shared" si="269"/>
        <v>Managed Grazing</v>
      </c>
      <c r="EC249" s="313"/>
      <c r="ED249" s="315"/>
      <c r="EE249" s="313"/>
      <c r="EF249" s="313"/>
      <c r="EG249" s="315"/>
      <c r="EH249" s="226" t="str">
        <f t="shared" si="270"/>
        <v>Managed Grazing</v>
      </c>
      <c r="EI249" s="313"/>
      <c r="EJ249" s="315"/>
      <c r="EK249" s="313"/>
      <c r="EL249" s="313"/>
      <c r="EM249" s="315"/>
      <c r="EN249" s="226" t="str">
        <f t="shared" si="271"/>
        <v>Managed Grazing</v>
      </c>
      <c r="EO249" s="313"/>
      <c r="EP249" s="315"/>
      <c r="EQ249" s="313"/>
      <c r="ER249" s="313"/>
      <c r="ES249" s="315"/>
      <c r="ET249" s="226" t="str">
        <f t="shared" si="272"/>
        <v>Managed Grazing</v>
      </c>
      <c r="EU249" s="313"/>
      <c r="EV249" s="315"/>
      <c r="EW249" s="313"/>
      <c r="EX249" s="313"/>
      <c r="EY249" s="315"/>
      <c r="EZ249" s="226" t="str">
        <f t="shared" si="273"/>
        <v>Managed Grazing</v>
      </c>
      <c r="FA249" s="313"/>
      <c r="FB249" s="315"/>
      <c r="FC249" s="313"/>
      <c r="FD249" s="313"/>
      <c r="FE249" s="315"/>
      <c r="FF249" s="226" t="str">
        <f t="shared" si="274"/>
        <v>Managed Grazing</v>
      </c>
      <c r="FG249" s="313"/>
      <c r="FH249" s="315"/>
      <c r="FI249" s="313"/>
      <c r="FJ249" s="313"/>
      <c r="FK249" s="315"/>
      <c r="FL249" s="226" t="str">
        <f t="shared" si="275"/>
        <v>Managed Grazing</v>
      </c>
      <c r="FM249" s="313"/>
      <c r="FN249" s="315"/>
      <c r="FO249" s="313"/>
      <c r="FP249" s="313"/>
      <c r="FQ249" s="315"/>
      <c r="FR249" s="176">
        <f t="shared" si="246"/>
        <v>0</v>
      </c>
      <c r="FS249" s="32"/>
      <c r="FT249" s="34"/>
      <c r="FU249" s="34"/>
      <c r="FV249" s="38"/>
      <c r="FW249" s="37"/>
    </row>
    <row r="250" spans="1:179" ht="12.6" customHeight="1">
      <c r="A250" s="324"/>
      <c r="B250" s="195" t="s">
        <v>97</v>
      </c>
      <c r="C250" s="226" t="str">
        <f t="shared" si="277"/>
        <v>Tropical Tree Staples</v>
      </c>
      <c r="D250" s="313"/>
      <c r="E250" s="315"/>
      <c r="F250" s="313"/>
      <c r="G250" s="313"/>
      <c r="H250" s="315"/>
      <c r="I250" s="226" t="str">
        <f t="shared" si="249"/>
        <v>Tropical Tree Staples</v>
      </c>
      <c r="J250" s="313"/>
      <c r="K250" s="315"/>
      <c r="L250" s="313"/>
      <c r="M250" s="313"/>
      <c r="N250" s="315"/>
      <c r="O250" s="226" t="str">
        <f t="shared" si="250"/>
        <v>Tropical Tree Staples</v>
      </c>
      <c r="P250" s="313"/>
      <c r="Q250" s="315"/>
      <c r="R250" s="313"/>
      <c r="S250" s="313"/>
      <c r="T250" s="315"/>
      <c r="U250" s="226" t="str">
        <f t="shared" si="251"/>
        <v>Tropical Tree Staples</v>
      </c>
      <c r="V250" s="313"/>
      <c r="W250" s="315"/>
      <c r="X250" s="313"/>
      <c r="Y250" s="313"/>
      <c r="Z250" s="315"/>
      <c r="AA250" s="226" t="str">
        <f t="shared" si="252"/>
        <v>Tropical Tree Staples</v>
      </c>
      <c r="AB250" s="313"/>
      <c r="AC250" s="315"/>
      <c r="AD250" s="313"/>
      <c r="AE250" s="313"/>
      <c r="AF250" s="315"/>
      <c r="AG250" s="226" t="str">
        <f t="shared" si="253"/>
        <v>Tropical Tree Staples</v>
      </c>
      <c r="AH250" s="313"/>
      <c r="AI250" s="315"/>
      <c r="AJ250" s="313"/>
      <c r="AK250" s="313"/>
      <c r="AL250" s="315"/>
      <c r="AM250" s="226" t="str">
        <f t="shared" si="254"/>
        <v>Tropical Tree Staples</v>
      </c>
      <c r="AN250" s="313"/>
      <c r="AO250" s="315"/>
      <c r="AP250" s="313"/>
      <c r="AQ250" s="313"/>
      <c r="AR250" s="315"/>
      <c r="AS250" s="176">
        <f t="shared" si="247"/>
        <v>0</v>
      </c>
      <c r="AT250" s="226" t="str">
        <f t="shared" si="255"/>
        <v>Tropical Tree Staples</v>
      </c>
      <c r="AU250" s="313"/>
      <c r="AV250" s="315"/>
      <c r="AW250" s="313"/>
      <c r="AX250" s="313"/>
      <c r="AY250" s="315"/>
      <c r="AZ250" s="226" t="str">
        <f t="shared" si="256"/>
        <v>Tropical Tree Staples</v>
      </c>
      <c r="BA250" s="313"/>
      <c r="BB250" s="315"/>
      <c r="BC250" s="313"/>
      <c r="BD250" s="313"/>
      <c r="BE250" s="315"/>
      <c r="BF250" s="226" t="str">
        <f t="shared" si="257"/>
        <v>Tropical Tree Staples</v>
      </c>
      <c r="BG250" s="313"/>
      <c r="BH250" s="315"/>
      <c r="BI250" s="313"/>
      <c r="BJ250" s="313"/>
      <c r="BK250" s="315"/>
      <c r="BL250" s="226" t="str">
        <f t="shared" si="258"/>
        <v>Tropical Tree Staples</v>
      </c>
      <c r="BM250" s="313"/>
      <c r="BN250" s="315"/>
      <c r="BO250" s="313"/>
      <c r="BP250" s="313"/>
      <c r="BQ250" s="315"/>
      <c r="BR250" s="226" t="str">
        <f t="shared" si="259"/>
        <v>Tropical Tree Staples</v>
      </c>
      <c r="BS250" s="313"/>
      <c r="BT250" s="315"/>
      <c r="BU250" s="313"/>
      <c r="BV250" s="313"/>
      <c r="BW250" s="315"/>
      <c r="BX250" s="226" t="str">
        <f t="shared" si="260"/>
        <v>Tropical Tree Staples</v>
      </c>
      <c r="BY250" s="313"/>
      <c r="BZ250" s="315"/>
      <c r="CA250" s="313"/>
      <c r="CB250" s="313"/>
      <c r="CC250" s="315"/>
      <c r="CD250" s="226" t="str">
        <f t="shared" si="261"/>
        <v>Tropical Tree Staples</v>
      </c>
      <c r="CE250" s="313"/>
      <c r="CF250" s="315"/>
      <c r="CG250" s="313"/>
      <c r="CH250" s="313"/>
      <c r="CI250" s="315"/>
      <c r="CJ250" s="176">
        <f t="shared" si="244"/>
        <v>0</v>
      </c>
      <c r="CK250" s="226" t="str">
        <f t="shared" si="262"/>
        <v>Tropical Tree Staples</v>
      </c>
      <c r="CL250" s="313"/>
      <c r="CM250" s="315"/>
      <c r="CN250" s="313"/>
      <c r="CO250" s="313"/>
      <c r="CP250" s="315"/>
      <c r="CQ250" s="226" t="str">
        <f t="shared" si="263"/>
        <v>Tropical Tree Staples</v>
      </c>
      <c r="CR250" s="313"/>
      <c r="CS250" s="315"/>
      <c r="CT250" s="313"/>
      <c r="CU250" s="313"/>
      <c r="CV250" s="315"/>
      <c r="CW250" s="226" t="str">
        <f t="shared" si="264"/>
        <v>Tropical Tree Staples</v>
      </c>
      <c r="CX250" s="313"/>
      <c r="CY250" s="315"/>
      <c r="CZ250" s="313"/>
      <c r="DA250" s="313"/>
      <c r="DB250" s="315"/>
      <c r="DC250" s="226" t="str">
        <f t="shared" si="265"/>
        <v>Tropical Tree Staples</v>
      </c>
      <c r="DD250" s="313"/>
      <c r="DE250" s="315"/>
      <c r="DF250" s="313"/>
      <c r="DG250" s="313"/>
      <c r="DH250" s="315"/>
      <c r="DI250" s="226" t="str">
        <f t="shared" si="266"/>
        <v>Tropical Tree Staples</v>
      </c>
      <c r="DJ250" s="313"/>
      <c r="DK250" s="315"/>
      <c r="DL250" s="313"/>
      <c r="DM250" s="313"/>
      <c r="DN250" s="315"/>
      <c r="DO250" s="226" t="str">
        <f t="shared" si="267"/>
        <v>Tropical Tree Staples</v>
      </c>
      <c r="DP250" s="313"/>
      <c r="DQ250" s="315"/>
      <c r="DR250" s="313"/>
      <c r="DS250" s="313"/>
      <c r="DT250" s="315"/>
      <c r="DU250" s="226" t="str">
        <f t="shared" si="268"/>
        <v>Tropical Tree Staples</v>
      </c>
      <c r="DV250" s="313"/>
      <c r="DW250" s="315"/>
      <c r="DX250" s="313"/>
      <c r="DY250" s="313"/>
      <c r="DZ250" s="315"/>
      <c r="EA250" s="176">
        <f t="shared" si="245"/>
        <v>0</v>
      </c>
      <c r="EB250" s="226" t="str">
        <f t="shared" si="269"/>
        <v>Tropical Tree Staples</v>
      </c>
      <c r="EC250" s="313"/>
      <c r="ED250" s="315"/>
      <c r="EE250" s="313"/>
      <c r="EF250" s="313"/>
      <c r="EG250" s="315"/>
      <c r="EH250" s="226" t="str">
        <f t="shared" si="270"/>
        <v>Tropical Tree Staples</v>
      </c>
      <c r="EI250" s="313"/>
      <c r="EJ250" s="315"/>
      <c r="EK250" s="313"/>
      <c r="EL250" s="313"/>
      <c r="EM250" s="315"/>
      <c r="EN250" s="226" t="str">
        <f t="shared" si="271"/>
        <v>Tropical Tree Staples</v>
      </c>
      <c r="EO250" s="313"/>
      <c r="EP250" s="315"/>
      <c r="EQ250" s="313"/>
      <c r="ER250" s="313"/>
      <c r="ES250" s="315"/>
      <c r="ET250" s="226" t="str">
        <f t="shared" si="272"/>
        <v>Tropical Tree Staples</v>
      </c>
      <c r="EU250" s="313"/>
      <c r="EV250" s="315"/>
      <c r="EW250" s="313"/>
      <c r="EX250" s="313"/>
      <c r="EY250" s="315"/>
      <c r="EZ250" s="226" t="str">
        <f t="shared" si="273"/>
        <v>Tropical Tree Staples</v>
      </c>
      <c r="FA250" s="313"/>
      <c r="FB250" s="315"/>
      <c r="FC250" s="313"/>
      <c r="FD250" s="313"/>
      <c r="FE250" s="315"/>
      <c r="FF250" s="226" t="str">
        <f t="shared" si="274"/>
        <v>Tropical Tree Staples</v>
      </c>
      <c r="FG250" s="313"/>
      <c r="FH250" s="315"/>
      <c r="FI250" s="313"/>
      <c r="FJ250" s="313"/>
      <c r="FK250" s="315"/>
      <c r="FL250" s="226" t="str">
        <f t="shared" si="275"/>
        <v>Tropical Tree Staples</v>
      </c>
      <c r="FM250" s="313"/>
      <c r="FN250" s="315"/>
      <c r="FO250" s="313"/>
      <c r="FP250" s="313"/>
      <c r="FQ250" s="315"/>
      <c r="FR250" s="176">
        <f t="shared" si="246"/>
        <v>0</v>
      </c>
      <c r="FS250" s="32"/>
      <c r="FT250" s="34"/>
      <c r="FU250" s="34"/>
      <c r="FV250" s="38"/>
      <c r="FW250" s="37"/>
    </row>
    <row r="251" spans="1:179" ht="12.6" customHeight="1">
      <c r="A251" s="727"/>
      <c r="B251" s="222" t="s">
        <v>103</v>
      </c>
      <c r="C251" s="226" t="str">
        <f t="shared" si="277"/>
        <v>Farmland Restoration</v>
      </c>
      <c r="D251" s="39"/>
      <c r="E251" s="40"/>
      <c r="F251" s="47"/>
      <c r="G251" s="41"/>
      <c r="H251" s="42"/>
      <c r="I251" s="226" t="str">
        <f t="shared" si="249"/>
        <v>Farmland Restoration</v>
      </c>
      <c r="J251" s="39"/>
      <c r="K251" s="40"/>
      <c r="L251" s="47"/>
      <c r="M251" s="41"/>
      <c r="N251" s="42"/>
      <c r="O251" s="226" t="str">
        <f t="shared" si="250"/>
        <v>Farmland Restoration</v>
      </c>
      <c r="P251" s="39"/>
      <c r="Q251" s="40"/>
      <c r="R251" s="47"/>
      <c r="S251" s="41"/>
      <c r="T251" s="42"/>
      <c r="U251" s="226" t="str">
        <f t="shared" si="251"/>
        <v>Farmland Restoration</v>
      </c>
      <c r="V251" s="39"/>
      <c r="W251" s="40"/>
      <c r="X251" s="47"/>
      <c r="Y251" s="41"/>
      <c r="Z251" s="42"/>
      <c r="AA251" s="226" t="str">
        <f t="shared" si="252"/>
        <v>Farmland Restoration</v>
      </c>
      <c r="AB251" s="39"/>
      <c r="AC251" s="40"/>
      <c r="AD251" s="47"/>
      <c r="AE251" s="41"/>
      <c r="AF251" s="42"/>
      <c r="AG251" s="226" t="str">
        <f t="shared" si="253"/>
        <v>Farmland Restoration</v>
      </c>
      <c r="AH251" s="39"/>
      <c r="AI251" s="40"/>
      <c r="AJ251" s="47"/>
      <c r="AK251" s="41"/>
      <c r="AL251" s="42"/>
      <c r="AM251" s="226" t="str">
        <f t="shared" si="254"/>
        <v>Farmland Restoration</v>
      </c>
      <c r="AN251" s="39"/>
      <c r="AO251" s="40"/>
      <c r="AP251" s="47"/>
      <c r="AQ251" s="41"/>
      <c r="AR251" s="42"/>
      <c r="AS251" s="176">
        <f t="shared" si="247"/>
        <v>0</v>
      </c>
      <c r="AT251" s="226" t="str">
        <f t="shared" si="255"/>
        <v>Farmland Restoration</v>
      </c>
      <c r="AU251" s="313"/>
      <c r="AV251" s="315"/>
      <c r="AW251" s="313"/>
      <c r="AX251" s="313"/>
      <c r="AY251" s="315"/>
      <c r="AZ251" s="226" t="str">
        <f t="shared" si="256"/>
        <v>Farmland Restoration</v>
      </c>
      <c r="BA251" s="39"/>
      <c r="BB251" s="40"/>
      <c r="BC251" s="47"/>
      <c r="BD251" s="41"/>
      <c r="BE251" s="42"/>
      <c r="BF251" s="226" t="str">
        <f t="shared" si="257"/>
        <v>Farmland Restoration</v>
      </c>
      <c r="BG251" s="39"/>
      <c r="BH251" s="40"/>
      <c r="BI251" s="47"/>
      <c r="BJ251" s="41"/>
      <c r="BK251" s="42"/>
      <c r="BL251" s="226" t="str">
        <f t="shared" si="258"/>
        <v>Farmland Restoration</v>
      </c>
      <c r="BM251" s="39"/>
      <c r="BN251" s="40"/>
      <c r="BO251" s="47"/>
      <c r="BP251" s="41"/>
      <c r="BQ251" s="42"/>
      <c r="BR251" s="226" t="str">
        <f t="shared" si="259"/>
        <v>Farmland Restoration</v>
      </c>
      <c r="BS251" s="39"/>
      <c r="BT251" s="40"/>
      <c r="BU251" s="47"/>
      <c r="BV251" s="41"/>
      <c r="BW251" s="42"/>
      <c r="BX251" s="226" t="str">
        <f t="shared" si="260"/>
        <v>Farmland Restoration</v>
      </c>
      <c r="BY251" s="39"/>
      <c r="BZ251" s="40"/>
      <c r="CA251" s="47"/>
      <c r="CB251" s="41"/>
      <c r="CC251" s="42"/>
      <c r="CD251" s="226" t="str">
        <f t="shared" si="261"/>
        <v>Farmland Restoration</v>
      </c>
      <c r="CE251" s="39"/>
      <c r="CF251" s="40"/>
      <c r="CG251" s="47"/>
      <c r="CH251" s="41"/>
      <c r="CI251" s="42"/>
      <c r="CJ251" s="176">
        <f t="shared" si="244"/>
        <v>0</v>
      </c>
      <c r="CK251" s="226" t="str">
        <f t="shared" si="262"/>
        <v>Farmland Restoration</v>
      </c>
      <c r="CL251" s="39"/>
      <c r="CM251" s="40"/>
      <c r="CN251" s="47"/>
      <c r="CO251" s="41"/>
      <c r="CP251" s="42"/>
      <c r="CQ251" s="226" t="str">
        <f t="shared" si="263"/>
        <v>Farmland Restoration</v>
      </c>
      <c r="CR251" s="39"/>
      <c r="CS251" s="40"/>
      <c r="CT251" s="47"/>
      <c r="CU251" s="41"/>
      <c r="CV251" s="42"/>
      <c r="CW251" s="226" t="str">
        <f t="shared" si="264"/>
        <v>Farmland Restoration</v>
      </c>
      <c r="CX251" s="39"/>
      <c r="CY251" s="40"/>
      <c r="CZ251" s="47"/>
      <c r="DA251" s="41"/>
      <c r="DB251" s="42"/>
      <c r="DC251" s="226" t="str">
        <f t="shared" si="265"/>
        <v>Farmland Restoration</v>
      </c>
      <c r="DD251" s="39"/>
      <c r="DE251" s="40"/>
      <c r="DF251" s="47"/>
      <c r="DG251" s="41"/>
      <c r="DH251" s="42"/>
      <c r="DI251" s="226" t="str">
        <f t="shared" si="266"/>
        <v>Farmland Restoration</v>
      </c>
      <c r="DJ251" s="39"/>
      <c r="DK251" s="40"/>
      <c r="DL251" s="47"/>
      <c r="DM251" s="41"/>
      <c r="DN251" s="42"/>
      <c r="DO251" s="226" t="str">
        <f t="shared" si="267"/>
        <v>Farmland Restoration</v>
      </c>
      <c r="DP251" s="39"/>
      <c r="DQ251" s="40"/>
      <c r="DR251" s="47"/>
      <c r="DS251" s="41"/>
      <c r="DT251" s="42"/>
      <c r="DU251" s="226" t="str">
        <f t="shared" si="268"/>
        <v>Farmland Restoration</v>
      </c>
      <c r="DV251" s="39"/>
      <c r="DW251" s="40"/>
      <c r="DX251" s="47"/>
      <c r="DY251" s="41"/>
      <c r="DZ251" s="42"/>
      <c r="EA251" s="176">
        <f t="shared" si="245"/>
        <v>0</v>
      </c>
      <c r="EB251" s="226" t="str">
        <f t="shared" si="269"/>
        <v>Farmland Restoration</v>
      </c>
      <c r="EC251" s="39"/>
      <c r="ED251" s="40"/>
      <c r="EE251" s="47"/>
      <c r="EF251" s="41"/>
      <c r="EG251" s="42"/>
      <c r="EH251" s="226" t="str">
        <f t="shared" si="270"/>
        <v>Farmland Restoration</v>
      </c>
      <c r="EI251" s="39"/>
      <c r="EJ251" s="40"/>
      <c r="EK251" s="47"/>
      <c r="EL251" s="41"/>
      <c r="EM251" s="42"/>
      <c r="EN251" s="226" t="str">
        <f t="shared" si="271"/>
        <v>Farmland Restoration</v>
      </c>
      <c r="EO251" s="39"/>
      <c r="EP251" s="40"/>
      <c r="EQ251" s="47"/>
      <c r="ER251" s="41"/>
      <c r="ES251" s="42"/>
      <c r="ET251" s="226" t="str">
        <f t="shared" si="272"/>
        <v>Farmland Restoration</v>
      </c>
      <c r="EU251" s="39"/>
      <c r="EV251" s="40"/>
      <c r="EW251" s="47"/>
      <c r="EX251" s="41"/>
      <c r="EY251" s="42"/>
      <c r="EZ251" s="226" t="str">
        <f t="shared" si="273"/>
        <v>Farmland Restoration</v>
      </c>
      <c r="FA251" s="39"/>
      <c r="FB251" s="40"/>
      <c r="FC251" s="47"/>
      <c r="FD251" s="41"/>
      <c r="FE251" s="42"/>
      <c r="FF251" s="226" t="str">
        <f t="shared" si="274"/>
        <v>Farmland Restoration</v>
      </c>
      <c r="FG251" s="39"/>
      <c r="FH251" s="40"/>
      <c r="FI251" s="47"/>
      <c r="FJ251" s="41"/>
      <c r="FK251" s="42"/>
      <c r="FL251" s="226" t="str">
        <f t="shared" si="275"/>
        <v>Farmland Restoration</v>
      </c>
      <c r="FM251" s="39"/>
      <c r="FN251" s="40"/>
      <c r="FO251" s="47"/>
      <c r="FP251" s="41"/>
      <c r="FQ251" s="42"/>
      <c r="FR251" s="176">
        <f t="shared" si="246"/>
        <v>0</v>
      </c>
      <c r="FS251" s="32"/>
      <c r="FT251" s="34"/>
      <c r="FU251" s="34"/>
      <c r="FV251" s="33"/>
      <c r="FW251" s="37"/>
    </row>
    <row r="252" spans="1:179" ht="12.6" customHeight="1">
      <c r="A252" s="324"/>
      <c r="B252" s="195" t="s">
        <v>96</v>
      </c>
      <c r="C252" s="226" t="str">
        <f t="shared" si="277"/>
        <v>Perennial Bioenergy Crops</v>
      </c>
      <c r="D252" s="313"/>
      <c r="E252" s="315"/>
      <c r="F252" s="313"/>
      <c r="G252" s="313"/>
      <c r="H252" s="315"/>
      <c r="I252" s="226" t="str">
        <f t="shared" si="249"/>
        <v>Perennial Bioenergy Crops</v>
      </c>
      <c r="J252" s="313"/>
      <c r="K252" s="315"/>
      <c r="L252" s="313"/>
      <c r="M252" s="313"/>
      <c r="N252" s="315"/>
      <c r="O252" s="226" t="str">
        <f t="shared" si="250"/>
        <v>Perennial Bioenergy Crops</v>
      </c>
      <c r="P252" s="313"/>
      <c r="Q252" s="315"/>
      <c r="R252" s="313"/>
      <c r="S252" s="313"/>
      <c r="T252" s="315"/>
      <c r="U252" s="226" t="str">
        <f t="shared" si="251"/>
        <v>Perennial Bioenergy Crops</v>
      </c>
      <c r="V252" s="313"/>
      <c r="W252" s="315"/>
      <c r="X252" s="313"/>
      <c r="Y252" s="313"/>
      <c r="Z252" s="315"/>
      <c r="AA252" s="226" t="str">
        <f t="shared" si="252"/>
        <v>Perennial Bioenergy Crops</v>
      </c>
      <c r="AB252" s="313"/>
      <c r="AC252" s="315"/>
      <c r="AD252" s="313"/>
      <c r="AE252" s="313"/>
      <c r="AF252" s="315"/>
      <c r="AG252" s="226" t="str">
        <f t="shared" si="253"/>
        <v>Perennial Bioenergy Crops</v>
      </c>
      <c r="AH252" s="313"/>
      <c r="AI252" s="315"/>
      <c r="AJ252" s="313"/>
      <c r="AK252" s="313"/>
      <c r="AL252" s="315"/>
      <c r="AM252" s="226" t="str">
        <f t="shared" si="254"/>
        <v>Perennial Bioenergy Crops</v>
      </c>
      <c r="AN252" s="313"/>
      <c r="AO252" s="315"/>
      <c r="AP252" s="313"/>
      <c r="AQ252" s="313"/>
      <c r="AR252" s="315"/>
      <c r="AS252" s="176">
        <f t="shared" si="247"/>
        <v>0</v>
      </c>
      <c r="AT252" s="226" t="str">
        <f t="shared" si="255"/>
        <v>Perennial Bioenergy Crops</v>
      </c>
      <c r="AU252" s="313"/>
      <c r="AV252" s="315"/>
      <c r="AW252" s="313"/>
      <c r="AX252" s="313"/>
      <c r="AY252" s="315"/>
      <c r="AZ252" s="226" t="str">
        <f t="shared" si="256"/>
        <v>Perennial Bioenergy Crops</v>
      </c>
      <c r="BA252" s="313"/>
      <c r="BB252" s="315"/>
      <c r="BC252" s="313"/>
      <c r="BD252" s="313"/>
      <c r="BE252" s="315"/>
      <c r="BF252" s="226" t="str">
        <f t="shared" si="257"/>
        <v>Perennial Bioenergy Crops</v>
      </c>
      <c r="BG252" s="313"/>
      <c r="BH252" s="315"/>
      <c r="BI252" s="313"/>
      <c r="BJ252" s="313"/>
      <c r="BK252" s="315"/>
      <c r="BL252" s="226" t="str">
        <f t="shared" si="258"/>
        <v>Perennial Bioenergy Crops</v>
      </c>
      <c r="BM252" s="313"/>
      <c r="BN252" s="315"/>
      <c r="BO252" s="313"/>
      <c r="BP252" s="313"/>
      <c r="BQ252" s="315"/>
      <c r="BR252" s="226" t="str">
        <f t="shared" si="259"/>
        <v>Perennial Bioenergy Crops</v>
      </c>
      <c r="BS252" s="313"/>
      <c r="BT252" s="315"/>
      <c r="BU252" s="313"/>
      <c r="BV252" s="313"/>
      <c r="BW252" s="315"/>
      <c r="BX252" s="226" t="str">
        <f t="shared" si="260"/>
        <v>Perennial Bioenergy Crops</v>
      </c>
      <c r="BY252" s="313"/>
      <c r="BZ252" s="315"/>
      <c r="CA252" s="313"/>
      <c r="CB252" s="313"/>
      <c r="CC252" s="315"/>
      <c r="CD252" s="226" t="str">
        <f t="shared" si="261"/>
        <v>Perennial Bioenergy Crops</v>
      </c>
      <c r="CE252" s="313"/>
      <c r="CF252" s="315"/>
      <c r="CG252" s="313"/>
      <c r="CH252" s="313"/>
      <c r="CI252" s="315"/>
      <c r="CJ252" s="176">
        <f t="shared" si="244"/>
        <v>0</v>
      </c>
      <c r="CK252" s="226" t="str">
        <f t="shared" si="262"/>
        <v>Perennial Bioenergy Crops</v>
      </c>
      <c r="CL252" s="313"/>
      <c r="CM252" s="315"/>
      <c r="CN252" s="313"/>
      <c r="CO252" s="313"/>
      <c r="CP252" s="315"/>
      <c r="CQ252" s="226" t="str">
        <f t="shared" si="263"/>
        <v>Perennial Bioenergy Crops</v>
      </c>
      <c r="CR252" s="313"/>
      <c r="CS252" s="315"/>
      <c r="CT252" s="313"/>
      <c r="CU252" s="313"/>
      <c r="CV252" s="315"/>
      <c r="CW252" s="226" t="str">
        <f t="shared" si="264"/>
        <v>Perennial Bioenergy Crops</v>
      </c>
      <c r="CX252" s="313"/>
      <c r="CY252" s="315"/>
      <c r="CZ252" s="313"/>
      <c r="DA252" s="313"/>
      <c r="DB252" s="315"/>
      <c r="DC252" s="226" t="str">
        <f t="shared" si="265"/>
        <v>Perennial Bioenergy Crops</v>
      </c>
      <c r="DD252" s="313"/>
      <c r="DE252" s="315"/>
      <c r="DF252" s="313"/>
      <c r="DG252" s="313"/>
      <c r="DH252" s="315"/>
      <c r="DI252" s="226" t="str">
        <f t="shared" si="266"/>
        <v>Perennial Bioenergy Crops</v>
      </c>
      <c r="DJ252" s="313"/>
      <c r="DK252" s="315"/>
      <c r="DL252" s="313"/>
      <c r="DM252" s="313"/>
      <c r="DN252" s="315"/>
      <c r="DO252" s="226" t="str">
        <f t="shared" si="267"/>
        <v>Perennial Bioenergy Crops</v>
      </c>
      <c r="DP252" s="313"/>
      <c r="DQ252" s="315"/>
      <c r="DR252" s="313"/>
      <c r="DS252" s="313"/>
      <c r="DT252" s="315"/>
      <c r="DU252" s="226" t="str">
        <f t="shared" si="268"/>
        <v>Perennial Bioenergy Crops</v>
      </c>
      <c r="DV252" s="313"/>
      <c r="DW252" s="315"/>
      <c r="DX252" s="313"/>
      <c r="DY252" s="313"/>
      <c r="DZ252" s="315"/>
      <c r="EA252" s="176">
        <f t="shared" si="245"/>
        <v>0</v>
      </c>
      <c r="EB252" s="226" t="str">
        <f t="shared" si="269"/>
        <v>Perennial Bioenergy Crops</v>
      </c>
      <c r="EC252" s="313"/>
      <c r="ED252" s="315"/>
      <c r="EE252" s="313"/>
      <c r="EF252" s="313"/>
      <c r="EG252" s="315"/>
      <c r="EH252" s="226" t="str">
        <f t="shared" si="270"/>
        <v>Perennial Bioenergy Crops</v>
      </c>
      <c r="EI252" s="313"/>
      <c r="EJ252" s="315"/>
      <c r="EK252" s="313"/>
      <c r="EL252" s="313"/>
      <c r="EM252" s="315"/>
      <c r="EN252" s="226" t="str">
        <f t="shared" si="271"/>
        <v>Perennial Bioenergy Crops</v>
      </c>
      <c r="EO252" s="313"/>
      <c r="EP252" s="315"/>
      <c r="EQ252" s="313"/>
      <c r="ER252" s="313"/>
      <c r="ES252" s="315"/>
      <c r="ET252" s="226" t="str">
        <f t="shared" si="272"/>
        <v>Perennial Bioenergy Crops</v>
      </c>
      <c r="EU252" s="313"/>
      <c r="EV252" s="315"/>
      <c r="EW252" s="313"/>
      <c r="EX252" s="313"/>
      <c r="EY252" s="315"/>
      <c r="EZ252" s="226" t="str">
        <f t="shared" si="273"/>
        <v>Perennial Bioenergy Crops</v>
      </c>
      <c r="FA252" s="313"/>
      <c r="FB252" s="315"/>
      <c r="FC252" s="313"/>
      <c r="FD252" s="313"/>
      <c r="FE252" s="315"/>
      <c r="FF252" s="226" t="str">
        <f t="shared" si="274"/>
        <v>Perennial Bioenergy Crops</v>
      </c>
      <c r="FG252" s="313"/>
      <c r="FH252" s="315"/>
      <c r="FI252" s="313"/>
      <c r="FJ252" s="313"/>
      <c r="FK252" s="315"/>
      <c r="FL252" s="226" t="str">
        <f t="shared" si="275"/>
        <v>Perennial Bioenergy Crops</v>
      </c>
      <c r="FM252" s="313"/>
      <c r="FN252" s="315"/>
      <c r="FO252" s="313"/>
      <c r="FP252" s="313"/>
      <c r="FQ252" s="315"/>
      <c r="FR252" s="176">
        <f t="shared" si="246"/>
        <v>0</v>
      </c>
      <c r="FS252" s="32"/>
      <c r="FT252" s="34"/>
      <c r="FU252" s="34"/>
      <c r="FV252" s="38"/>
      <c r="FW252" s="37"/>
    </row>
    <row r="253" spans="1:179" ht="12.6" customHeight="1">
      <c r="A253" s="324"/>
      <c r="B253" s="195" t="s">
        <v>552</v>
      </c>
      <c r="C253" s="226" t="str">
        <f t="shared" si="277"/>
        <v>Livestock Feed</v>
      </c>
      <c r="D253" s="313"/>
      <c r="E253" s="315"/>
      <c r="F253" s="313"/>
      <c r="G253" s="313"/>
      <c r="H253" s="315"/>
      <c r="I253" s="226" t="str">
        <f t="shared" si="249"/>
        <v>Livestock Feed</v>
      </c>
      <c r="J253" s="313"/>
      <c r="K253" s="315"/>
      <c r="L253" s="313"/>
      <c r="M253" s="313"/>
      <c r="N253" s="315"/>
      <c r="O253" s="226" t="str">
        <f t="shared" si="250"/>
        <v>Livestock Feed</v>
      </c>
      <c r="P253" s="313"/>
      <c r="Q253" s="315"/>
      <c r="R253" s="313"/>
      <c r="S253" s="313"/>
      <c r="T253" s="315"/>
      <c r="U253" s="226" t="str">
        <f t="shared" si="251"/>
        <v>Livestock Feed</v>
      </c>
      <c r="V253" s="313"/>
      <c r="W253" s="315"/>
      <c r="X253" s="313"/>
      <c r="Y253" s="313"/>
      <c r="Z253" s="315"/>
      <c r="AA253" s="226" t="str">
        <f t="shared" si="252"/>
        <v>Livestock Feed</v>
      </c>
      <c r="AB253" s="313"/>
      <c r="AC253" s="315"/>
      <c r="AD253" s="313"/>
      <c r="AE253" s="313"/>
      <c r="AF253" s="315"/>
      <c r="AG253" s="226" t="str">
        <f t="shared" si="253"/>
        <v>Livestock Feed</v>
      </c>
      <c r="AH253" s="313"/>
      <c r="AI253" s="315"/>
      <c r="AJ253" s="313"/>
      <c r="AK253" s="313"/>
      <c r="AL253" s="315"/>
      <c r="AM253" s="226" t="str">
        <f t="shared" si="254"/>
        <v>Livestock Feed</v>
      </c>
      <c r="AN253" s="313"/>
      <c r="AO253" s="315"/>
      <c r="AP253" s="313"/>
      <c r="AQ253" s="313"/>
      <c r="AR253" s="315"/>
      <c r="AS253" s="176">
        <f t="shared" si="247"/>
        <v>0</v>
      </c>
      <c r="AT253" s="226" t="str">
        <f t="shared" si="255"/>
        <v>Livestock Feed</v>
      </c>
      <c r="AU253" s="313"/>
      <c r="AV253" s="315"/>
      <c r="AW253" s="313"/>
      <c r="AX253" s="313"/>
      <c r="AY253" s="315"/>
      <c r="AZ253" s="226" t="str">
        <f t="shared" si="256"/>
        <v>Livestock Feed</v>
      </c>
      <c r="BA253" s="313"/>
      <c r="BB253" s="315"/>
      <c r="BC253" s="313"/>
      <c r="BD253" s="313"/>
      <c r="BE253" s="315"/>
      <c r="BF253" s="226" t="str">
        <f t="shared" si="257"/>
        <v>Livestock Feed</v>
      </c>
      <c r="BG253" s="313"/>
      <c r="BH253" s="315"/>
      <c r="BI253" s="313"/>
      <c r="BJ253" s="313"/>
      <c r="BK253" s="315"/>
      <c r="BL253" s="226" t="str">
        <f t="shared" si="258"/>
        <v>Livestock Feed</v>
      </c>
      <c r="BM253" s="313"/>
      <c r="BN253" s="315"/>
      <c r="BO253" s="313"/>
      <c r="BP253" s="313"/>
      <c r="BQ253" s="315"/>
      <c r="BR253" s="226" t="str">
        <f t="shared" si="259"/>
        <v>Livestock Feed</v>
      </c>
      <c r="BS253" s="313"/>
      <c r="BT253" s="315"/>
      <c r="BU253" s="313"/>
      <c r="BV253" s="313"/>
      <c r="BW253" s="315"/>
      <c r="BX253" s="226" t="str">
        <f t="shared" si="260"/>
        <v>Livestock Feed</v>
      </c>
      <c r="BY253" s="313"/>
      <c r="BZ253" s="315"/>
      <c r="CA253" s="313"/>
      <c r="CB253" s="313"/>
      <c r="CC253" s="315"/>
      <c r="CD253" s="226" t="str">
        <f t="shared" si="261"/>
        <v>Livestock Feed</v>
      </c>
      <c r="CE253" s="313"/>
      <c r="CF253" s="315"/>
      <c r="CG253" s="313"/>
      <c r="CH253" s="313"/>
      <c r="CI253" s="315"/>
      <c r="CJ253" s="176">
        <f t="shared" si="244"/>
        <v>0</v>
      </c>
      <c r="CK253" s="226" t="str">
        <f t="shared" si="262"/>
        <v>Livestock Feed</v>
      </c>
      <c r="CL253" s="313"/>
      <c r="CM253" s="315"/>
      <c r="CN253" s="313"/>
      <c r="CO253" s="313"/>
      <c r="CP253" s="315"/>
      <c r="CQ253" s="226" t="str">
        <f t="shared" si="263"/>
        <v>Livestock Feed</v>
      </c>
      <c r="CR253" s="313"/>
      <c r="CS253" s="315"/>
      <c r="CT253" s="313"/>
      <c r="CU253" s="313"/>
      <c r="CV253" s="315"/>
      <c r="CW253" s="226" t="str">
        <f t="shared" si="264"/>
        <v>Livestock Feed</v>
      </c>
      <c r="CX253" s="313"/>
      <c r="CY253" s="315"/>
      <c r="CZ253" s="313"/>
      <c r="DA253" s="313"/>
      <c r="DB253" s="315"/>
      <c r="DC253" s="226" t="str">
        <f t="shared" si="265"/>
        <v>Livestock Feed</v>
      </c>
      <c r="DD253" s="313"/>
      <c r="DE253" s="315"/>
      <c r="DF253" s="313"/>
      <c r="DG253" s="313"/>
      <c r="DH253" s="315"/>
      <c r="DI253" s="226" t="str">
        <f t="shared" si="266"/>
        <v>Livestock Feed</v>
      </c>
      <c r="DJ253" s="313"/>
      <c r="DK253" s="315"/>
      <c r="DL253" s="313"/>
      <c r="DM253" s="313"/>
      <c r="DN253" s="315"/>
      <c r="DO253" s="226" t="str">
        <f t="shared" si="267"/>
        <v>Livestock Feed</v>
      </c>
      <c r="DP253" s="313"/>
      <c r="DQ253" s="315"/>
      <c r="DR253" s="313"/>
      <c r="DS253" s="313"/>
      <c r="DT253" s="315"/>
      <c r="DU253" s="226" t="str">
        <f t="shared" si="268"/>
        <v>Livestock Feed</v>
      </c>
      <c r="DV253" s="313"/>
      <c r="DW253" s="315"/>
      <c r="DX253" s="313"/>
      <c r="DY253" s="313"/>
      <c r="DZ253" s="315"/>
      <c r="EA253" s="176">
        <f t="shared" si="245"/>
        <v>0</v>
      </c>
      <c r="EB253" s="226" t="str">
        <f t="shared" si="269"/>
        <v>Livestock Feed</v>
      </c>
      <c r="EC253" s="313"/>
      <c r="ED253" s="315"/>
      <c r="EE253" s="313"/>
      <c r="EF253" s="313"/>
      <c r="EG253" s="315"/>
      <c r="EH253" s="226" t="str">
        <f t="shared" si="270"/>
        <v>Livestock Feed</v>
      </c>
      <c r="EI253" s="313"/>
      <c r="EJ253" s="315"/>
      <c r="EK253" s="313"/>
      <c r="EL253" s="313"/>
      <c r="EM253" s="315"/>
      <c r="EN253" s="226" t="str">
        <f t="shared" si="271"/>
        <v>Livestock Feed</v>
      </c>
      <c r="EO253" s="313"/>
      <c r="EP253" s="315"/>
      <c r="EQ253" s="313"/>
      <c r="ER253" s="313"/>
      <c r="ES253" s="315"/>
      <c r="ET253" s="226" t="str">
        <f t="shared" si="272"/>
        <v>Livestock Feed</v>
      </c>
      <c r="EU253" s="313"/>
      <c r="EV253" s="315"/>
      <c r="EW253" s="313"/>
      <c r="EX253" s="313"/>
      <c r="EY253" s="315"/>
      <c r="EZ253" s="226" t="str">
        <f t="shared" si="273"/>
        <v>Livestock Feed</v>
      </c>
      <c r="FA253" s="313"/>
      <c r="FB253" s="315"/>
      <c r="FC253" s="313"/>
      <c r="FD253" s="313"/>
      <c r="FE253" s="315"/>
      <c r="FF253" s="226" t="str">
        <f t="shared" si="274"/>
        <v>Livestock Feed</v>
      </c>
      <c r="FG253" s="313"/>
      <c r="FH253" s="315"/>
      <c r="FI253" s="313"/>
      <c r="FJ253" s="313"/>
      <c r="FK253" s="315"/>
      <c r="FL253" s="226" t="str">
        <f t="shared" si="275"/>
        <v>Livestock Feed</v>
      </c>
      <c r="FM253" s="313"/>
      <c r="FN253" s="315"/>
      <c r="FO253" s="313"/>
      <c r="FP253" s="313"/>
      <c r="FQ253" s="315"/>
      <c r="FR253" s="176">
        <f t="shared" si="246"/>
        <v>0</v>
      </c>
      <c r="FS253" s="32"/>
      <c r="FT253" s="34"/>
      <c r="FU253" s="34"/>
      <c r="FV253" s="38"/>
      <c r="FW253" s="37"/>
    </row>
    <row r="254" spans="1:179" ht="12.6" customHeight="1">
      <c r="A254" s="324"/>
      <c r="B254" s="195" t="s">
        <v>1</v>
      </c>
      <c r="C254" s="226" t="str">
        <f t="shared" si="277"/>
        <v>SRI</v>
      </c>
      <c r="D254" s="313"/>
      <c r="E254" s="315"/>
      <c r="F254" s="313"/>
      <c r="G254" s="313"/>
      <c r="H254" s="315"/>
      <c r="I254" s="226" t="str">
        <f t="shared" si="249"/>
        <v>SRI</v>
      </c>
      <c r="J254" s="313"/>
      <c r="K254" s="315"/>
      <c r="L254" s="313"/>
      <c r="M254" s="313"/>
      <c r="N254" s="315"/>
      <c r="O254" s="226" t="str">
        <f t="shared" si="250"/>
        <v>SRI</v>
      </c>
      <c r="P254" s="313"/>
      <c r="Q254" s="315"/>
      <c r="R254" s="313"/>
      <c r="S254" s="313"/>
      <c r="T254" s="315"/>
      <c r="U254" s="226" t="str">
        <f t="shared" si="251"/>
        <v>SRI</v>
      </c>
      <c r="V254" s="313"/>
      <c r="W254" s="315"/>
      <c r="X254" s="313"/>
      <c r="Y254" s="313"/>
      <c r="Z254" s="315"/>
      <c r="AA254" s="226" t="str">
        <f t="shared" si="252"/>
        <v>SRI</v>
      </c>
      <c r="AB254" s="313"/>
      <c r="AC254" s="315"/>
      <c r="AD254" s="313"/>
      <c r="AE254" s="313"/>
      <c r="AF254" s="315"/>
      <c r="AG254" s="226" t="str">
        <f t="shared" si="253"/>
        <v>SRI</v>
      </c>
      <c r="AH254" s="313"/>
      <c r="AI254" s="315"/>
      <c r="AJ254" s="313"/>
      <c r="AK254" s="313"/>
      <c r="AL254" s="315"/>
      <c r="AM254" s="226" t="str">
        <f t="shared" si="254"/>
        <v>SRI</v>
      </c>
      <c r="AN254" s="313"/>
      <c r="AO254" s="315"/>
      <c r="AP254" s="313"/>
      <c r="AQ254" s="313"/>
      <c r="AR254" s="315"/>
      <c r="AS254" s="176">
        <f t="shared" si="247"/>
        <v>0</v>
      </c>
      <c r="AT254" s="226" t="str">
        <f t="shared" si="255"/>
        <v>SRI</v>
      </c>
      <c r="AU254" s="313"/>
      <c r="AV254" s="315"/>
      <c r="AW254" s="313"/>
      <c r="AX254" s="313"/>
      <c r="AY254" s="315"/>
      <c r="AZ254" s="226" t="str">
        <f t="shared" si="256"/>
        <v>SRI</v>
      </c>
      <c r="BA254" s="313"/>
      <c r="BB254" s="315"/>
      <c r="BC254" s="313"/>
      <c r="BD254" s="313"/>
      <c r="BE254" s="315"/>
      <c r="BF254" s="226" t="str">
        <f t="shared" si="257"/>
        <v>SRI</v>
      </c>
      <c r="BG254" s="313"/>
      <c r="BH254" s="315"/>
      <c r="BI254" s="313"/>
      <c r="BJ254" s="313"/>
      <c r="BK254" s="315"/>
      <c r="BL254" s="226" t="str">
        <f t="shared" si="258"/>
        <v>SRI</v>
      </c>
      <c r="BM254" s="313"/>
      <c r="BN254" s="315"/>
      <c r="BO254" s="313"/>
      <c r="BP254" s="313"/>
      <c r="BQ254" s="315"/>
      <c r="BR254" s="226" t="str">
        <f t="shared" si="259"/>
        <v>SRI</v>
      </c>
      <c r="BS254" s="313"/>
      <c r="BT254" s="315"/>
      <c r="BU254" s="313"/>
      <c r="BV254" s="313"/>
      <c r="BW254" s="315"/>
      <c r="BX254" s="226" t="str">
        <f t="shared" si="260"/>
        <v>SRI</v>
      </c>
      <c r="BY254" s="313"/>
      <c r="BZ254" s="315"/>
      <c r="CA254" s="313"/>
      <c r="CB254" s="313"/>
      <c r="CC254" s="315"/>
      <c r="CD254" s="226" t="str">
        <f t="shared" si="261"/>
        <v>SRI</v>
      </c>
      <c r="CE254" s="313"/>
      <c r="CF254" s="315"/>
      <c r="CG254" s="313"/>
      <c r="CH254" s="313"/>
      <c r="CI254" s="315"/>
      <c r="CJ254" s="176">
        <f t="shared" si="244"/>
        <v>0</v>
      </c>
      <c r="CK254" s="226" t="str">
        <f t="shared" si="262"/>
        <v>SRI</v>
      </c>
      <c r="CL254" s="313"/>
      <c r="CM254" s="315"/>
      <c r="CN254" s="313"/>
      <c r="CO254" s="313"/>
      <c r="CP254" s="315"/>
      <c r="CQ254" s="226" t="str">
        <f t="shared" si="263"/>
        <v>SRI</v>
      </c>
      <c r="CR254" s="313"/>
      <c r="CS254" s="315"/>
      <c r="CT254" s="313"/>
      <c r="CU254" s="313"/>
      <c r="CV254" s="315"/>
      <c r="CW254" s="226" t="str">
        <f t="shared" si="264"/>
        <v>SRI</v>
      </c>
      <c r="CX254" s="313"/>
      <c r="CY254" s="315"/>
      <c r="CZ254" s="313"/>
      <c r="DA254" s="313"/>
      <c r="DB254" s="315"/>
      <c r="DC254" s="226" t="str">
        <f t="shared" si="265"/>
        <v>SRI</v>
      </c>
      <c r="DD254" s="313"/>
      <c r="DE254" s="315"/>
      <c r="DF254" s="313"/>
      <c r="DG254" s="313"/>
      <c r="DH254" s="315"/>
      <c r="DI254" s="226" t="str">
        <f t="shared" si="266"/>
        <v>SRI</v>
      </c>
      <c r="DJ254" s="313"/>
      <c r="DK254" s="315"/>
      <c r="DL254" s="313"/>
      <c r="DM254" s="313"/>
      <c r="DN254" s="315"/>
      <c r="DO254" s="226" t="str">
        <f t="shared" si="267"/>
        <v>SRI</v>
      </c>
      <c r="DP254" s="313"/>
      <c r="DQ254" s="315"/>
      <c r="DR254" s="313"/>
      <c r="DS254" s="313"/>
      <c r="DT254" s="315"/>
      <c r="DU254" s="226" t="str">
        <f t="shared" si="268"/>
        <v>SRI</v>
      </c>
      <c r="DV254" s="313"/>
      <c r="DW254" s="315"/>
      <c r="DX254" s="313"/>
      <c r="DY254" s="313"/>
      <c r="DZ254" s="315"/>
      <c r="EA254" s="176">
        <f t="shared" si="245"/>
        <v>0</v>
      </c>
      <c r="EB254" s="226" t="str">
        <f t="shared" si="269"/>
        <v>SRI</v>
      </c>
      <c r="EC254" s="313"/>
      <c r="ED254" s="315"/>
      <c r="EE254" s="313"/>
      <c r="EF254" s="313"/>
      <c r="EG254" s="315"/>
      <c r="EH254" s="226" t="str">
        <f t="shared" si="270"/>
        <v>SRI</v>
      </c>
      <c r="EI254" s="313"/>
      <c r="EJ254" s="315"/>
      <c r="EK254" s="313"/>
      <c r="EL254" s="313"/>
      <c r="EM254" s="315"/>
      <c r="EN254" s="226" t="str">
        <f t="shared" si="271"/>
        <v>SRI</v>
      </c>
      <c r="EO254" s="313"/>
      <c r="EP254" s="315"/>
      <c r="EQ254" s="313"/>
      <c r="ER254" s="313"/>
      <c r="ES254" s="315"/>
      <c r="ET254" s="226" t="str">
        <f t="shared" si="272"/>
        <v>SRI</v>
      </c>
      <c r="EU254" s="313"/>
      <c r="EV254" s="315"/>
      <c r="EW254" s="313"/>
      <c r="EX254" s="313"/>
      <c r="EY254" s="315"/>
      <c r="EZ254" s="226" t="str">
        <f t="shared" si="273"/>
        <v>SRI</v>
      </c>
      <c r="FA254" s="313"/>
      <c r="FB254" s="315"/>
      <c r="FC254" s="313"/>
      <c r="FD254" s="313"/>
      <c r="FE254" s="315"/>
      <c r="FF254" s="226" t="str">
        <f t="shared" si="274"/>
        <v>SRI</v>
      </c>
      <c r="FG254" s="313"/>
      <c r="FH254" s="315"/>
      <c r="FI254" s="313"/>
      <c r="FJ254" s="313"/>
      <c r="FK254" s="315"/>
      <c r="FL254" s="226" t="str">
        <f t="shared" si="275"/>
        <v>SRI</v>
      </c>
      <c r="FM254" s="313"/>
      <c r="FN254" s="315"/>
      <c r="FO254" s="313"/>
      <c r="FP254" s="313"/>
      <c r="FQ254" s="315"/>
      <c r="FR254" s="176">
        <f t="shared" si="246"/>
        <v>0</v>
      </c>
      <c r="FS254" s="34"/>
      <c r="FT254" s="34"/>
      <c r="FU254" s="34"/>
      <c r="FV254" s="38"/>
      <c r="FW254" s="37"/>
    </row>
    <row r="255" spans="1:179" ht="12.6" customHeight="1">
      <c r="A255" s="324"/>
      <c r="B255" s="195" t="s">
        <v>90</v>
      </c>
      <c r="C255" s="226" t="str">
        <f t="shared" si="277"/>
        <v>Improved Rice</v>
      </c>
      <c r="D255" s="313"/>
      <c r="E255" s="315"/>
      <c r="F255" s="313"/>
      <c r="G255" s="313"/>
      <c r="H255" s="315"/>
      <c r="I255" s="226" t="str">
        <f t="shared" si="249"/>
        <v>Improved Rice</v>
      </c>
      <c r="J255" s="313"/>
      <c r="K255" s="315"/>
      <c r="L255" s="313"/>
      <c r="M255" s="313"/>
      <c r="N255" s="315"/>
      <c r="O255" s="226" t="str">
        <f t="shared" si="250"/>
        <v>Improved Rice</v>
      </c>
      <c r="P255" s="313"/>
      <c r="Q255" s="315"/>
      <c r="R255" s="313"/>
      <c r="S255" s="313"/>
      <c r="T255" s="315"/>
      <c r="U255" s="226" t="str">
        <f t="shared" si="251"/>
        <v>Improved Rice</v>
      </c>
      <c r="V255" s="313"/>
      <c r="W255" s="315"/>
      <c r="X255" s="313"/>
      <c r="Y255" s="313"/>
      <c r="Z255" s="315"/>
      <c r="AA255" s="226" t="str">
        <f t="shared" si="252"/>
        <v>Improved Rice</v>
      </c>
      <c r="AB255" s="313"/>
      <c r="AC255" s="315"/>
      <c r="AD255" s="313"/>
      <c r="AE255" s="313"/>
      <c r="AF255" s="315"/>
      <c r="AG255" s="226" t="str">
        <f t="shared" si="253"/>
        <v>Improved Rice</v>
      </c>
      <c r="AH255" s="313"/>
      <c r="AI255" s="315"/>
      <c r="AJ255" s="313"/>
      <c r="AK255" s="313"/>
      <c r="AL255" s="315"/>
      <c r="AM255" s="226" t="str">
        <f t="shared" si="254"/>
        <v>Improved Rice</v>
      </c>
      <c r="AN255" s="313"/>
      <c r="AO255" s="315"/>
      <c r="AP255" s="313"/>
      <c r="AQ255" s="313"/>
      <c r="AR255" s="315"/>
      <c r="AS255" s="176">
        <f t="shared" si="247"/>
        <v>0</v>
      </c>
      <c r="AT255" s="226" t="str">
        <f t="shared" si="255"/>
        <v>Improved Rice</v>
      </c>
      <c r="AU255" s="313"/>
      <c r="AV255" s="315"/>
      <c r="AW255" s="313"/>
      <c r="AX255" s="313"/>
      <c r="AY255" s="315"/>
      <c r="AZ255" s="226" t="str">
        <f t="shared" si="256"/>
        <v>Improved Rice</v>
      </c>
      <c r="BA255" s="313"/>
      <c r="BB255" s="315"/>
      <c r="BC255" s="313"/>
      <c r="BD255" s="313"/>
      <c r="BE255" s="315"/>
      <c r="BF255" s="226" t="str">
        <f t="shared" si="257"/>
        <v>Improved Rice</v>
      </c>
      <c r="BG255" s="313"/>
      <c r="BH255" s="315"/>
      <c r="BI255" s="313"/>
      <c r="BJ255" s="313"/>
      <c r="BK255" s="315"/>
      <c r="BL255" s="226" t="str">
        <f t="shared" si="258"/>
        <v>Improved Rice</v>
      </c>
      <c r="BM255" s="313"/>
      <c r="BN255" s="315"/>
      <c r="BO255" s="313"/>
      <c r="BP255" s="313"/>
      <c r="BQ255" s="315"/>
      <c r="BR255" s="226" t="str">
        <f t="shared" si="259"/>
        <v>Improved Rice</v>
      </c>
      <c r="BS255" s="313"/>
      <c r="BT255" s="315"/>
      <c r="BU255" s="313"/>
      <c r="BV255" s="313"/>
      <c r="BW255" s="315"/>
      <c r="BX255" s="226" t="str">
        <f t="shared" si="260"/>
        <v>Improved Rice</v>
      </c>
      <c r="BY255" s="313"/>
      <c r="BZ255" s="315"/>
      <c r="CA255" s="313"/>
      <c r="CB255" s="313"/>
      <c r="CC255" s="315"/>
      <c r="CD255" s="226" t="str">
        <f t="shared" si="261"/>
        <v>Improved Rice</v>
      </c>
      <c r="CE255" s="313"/>
      <c r="CF255" s="315"/>
      <c r="CG255" s="313"/>
      <c r="CH255" s="313"/>
      <c r="CI255" s="315"/>
      <c r="CJ255" s="176">
        <f t="shared" si="244"/>
        <v>0</v>
      </c>
      <c r="CK255" s="226" t="str">
        <f t="shared" si="262"/>
        <v>Improved Rice</v>
      </c>
      <c r="CL255" s="313"/>
      <c r="CM255" s="315"/>
      <c r="CN255" s="313"/>
      <c r="CO255" s="313"/>
      <c r="CP255" s="315"/>
      <c r="CQ255" s="226" t="str">
        <f t="shared" si="263"/>
        <v>Improved Rice</v>
      </c>
      <c r="CR255" s="313"/>
      <c r="CS255" s="315"/>
      <c r="CT255" s="313"/>
      <c r="CU255" s="313"/>
      <c r="CV255" s="315"/>
      <c r="CW255" s="226" t="str">
        <f t="shared" si="264"/>
        <v>Improved Rice</v>
      </c>
      <c r="CX255" s="313"/>
      <c r="CY255" s="315"/>
      <c r="CZ255" s="313"/>
      <c r="DA255" s="313"/>
      <c r="DB255" s="315"/>
      <c r="DC255" s="226" t="str">
        <f t="shared" si="265"/>
        <v>Improved Rice</v>
      </c>
      <c r="DD255" s="313"/>
      <c r="DE255" s="315"/>
      <c r="DF255" s="313"/>
      <c r="DG255" s="313"/>
      <c r="DH255" s="315"/>
      <c r="DI255" s="226" t="str">
        <f t="shared" si="266"/>
        <v>Improved Rice</v>
      </c>
      <c r="DJ255" s="313"/>
      <c r="DK255" s="315"/>
      <c r="DL255" s="313"/>
      <c r="DM255" s="313"/>
      <c r="DN255" s="315"/>
      <c r="DO255" s="226" t="str">
        <f t="shared" si="267"/>
        <v>Improved Rice</v>
      </c>
      <c r="DP255" s="313"/>
      <c r="DQ255" s="315"/>
      <c r="DR255" s="313"/>
      <c r="DS255" s="313"/>
      <c r="DT255" s="315"/>
      <c r="DU255" s="226" t="str">
        <f t="shared" si="268"/>
        <v>Improved Rice</v>
      </c>
      <c r="DV255" s="313"/>
      <c r="DW255" s="315"/>
      <c r="DX255" s="313"/>
      <c r="DY255" s="313"/>
      <c r="DZ255" s="315"/>
      <c r="EA255" s="176">
        <f t="shared" si="245"/>
        <v>0</v>
      </c>
      <c r="EB255" s="226" t="str">
        <f t="shared" si="269"/>
        <v>Improved Rice</v>
      </c>
      <c r="EC255" s="313"/>
      <c r="ED255" s="315"/>
      <c r="EE255" s="313"/>
      <c r="EF255" s="313"/>
      <c r="EG255" s="315"/>
      <c r="EH255" s="226" t="str">
        <f t="shared" si="270"/>
        <v>Improved Rice</v>
      </c>
      <c r="EI255" s="313"/>
      <c r="EJ255" s="315"/>
      <c r="EK255" s="313"/>
      <c r="EL255" s="313"/>
      <c r="EM255" s="315"/>
      <c r="EN255" s="226" t="str">
        <f t="shared" si="271"/>
        <v>Improved Rice</v>
      </c>
      <c r="EO255" s="313"/>
      <c r="EP255" s="315"/>
      <c r="EQ255" s="313"/>
      <c r="ER255" s="313"/>
      <c r="ES255" s="315"/>
      <c r="ET255" s="226" t="str">
        <f t="shared" si="272"/>
        <v>Improved Rice</v>
      </c>
      <c r="EU255" s="313"/>
      <c r="EV255" s="315"/>
      <c r="EW255" s="313"/>
      <c r="EX255" s="313"/>
      <c r="EY255" s="315"/>
      <c r="EZ255" s="226" t="str">
        <f t="shared" si="273"/>
        <v>Improved Rice</v>
      </c>
      <c r="FA255" s="313"/>
      <c r="FB255" s="315"/>
      <c r="FC255" s="313"/>
      <c r="FD255" s="313"/>
      <c r="FE255" s="315"/>
      <c r="FF255" s="226" t="str">
        <f t="shared" si="274"/>
        <v>Improved Rice</v>
      </c>
      <c r="FG255" s="313"/>
      <c r="FH255" s="315"/>
      <c r="FI255" s="313"/>
      <c r="FJ255" s="313"/>
      <c r="FK255" s="315"/>
      <c r="FL255" s="226" t="str">
        <f t="shared" si="275"/>
        <v>Improved Rice</v>
      </c>
      <c r="FM255" s="313"/>
      <c r="FN255" s="315"/>
      <c r="FO255" s="313"/>
      <c r="FP255" s="313"/>
      <c r="FQ255" s="315"/>
      <c r="FR255" s="176">
        <f t="shared" si="246"/>
        <v>0</v>
      </c>
      <c r="FS255" s="34"/>
      <c r="FT255" s="34"/>
      <c r="FU255" s="34"/>
      <c r="FV255" s="38"/>
      <c r="FW255" s="37"/>
    </row>
    <row r="256" spans="1:179" ht="12.6" customHeight="1">
      <c r="A256" s="324"/>
      <c r="B256" s="222" t="s">
        <v>86</v>
      </c>
      <c r="C256" s="226" t="str">
        <f t="shared" si="277"/>
        <v>Conservation Agriculture</v>
      </c>
      <c r="D256" s="313"/>
      <c r="E256" s="315"/>
      <c r="F256" s="313"/>
      <c r="G256" s="313"/>
      <c r="H256" s="315"/>
      <c r="I256" s="226" t="str">
        <f t="shared" si="249"/>
        <v>Conservation Agriculture</v>
      </c>
      <c r="J256" s="313"/>
      <c r="K256" s="315"/>
      <c r="L256" s="313"/>
      <c r="M256" s="313"/>
      <c r="N256" s="315"/>
      <c r="O256" s="226" t="str">
        <f t="shared" si="250"/>
        <v>Conservation Agriculture</v>
      </c>
      <c r="P256" s="313"/>
      <c r="Q256" s="315"/>
      <c r="R256" s="313"/>
      <c r="S256" s="313"/>
      <c r="T256" s="315"/>
      <c r="U256" s="226" t="str">
        <f t="shared" si="251"/>
        <v>Conservation Agriculture</v>
      </c>
      <c r="V256" s="313"/>
      <c r="W256" s="315"/>
      <c r="X256" s="313"/>
      <c r="Y256" s="313"/>
      <c r="Z256" s="315"/>
      <c r="AA256" s="226" t="str">
        <f t="shared" si="252"/>
        <v>Conservation Agriculture</v>
      </c>
      <c r="AB256" s="313"/>
      <c r="AC256" s="315"/>
      <c r="AD256" s="313"/>
      <c r="AE256" s="313"/>
      <c r="AF256" s="315"/>
      <c r="AG256" s="226" t="str">
        <f t="shared" si="253"/>
        <v>Conservation Agriculture</v>
      </c>
      <c r="AH256" s="313"/>
      <c r="AI256" s="315"/>
      <c r="AJ256" s="313"/>
      <c r="AK256" s="313"/>
      <c r="AL256" s="315"/>
      <c r="AM256" s="226" t="str">
        <f t="shared" si="254"/>
        <v>Conservation Agriculture</v>
      </c>
      <c r="AN256" s="313"/>
      <c r="AO256" s="315"/>
      <c r="AP256" s="313"/>
      <c r="AQ256" s="313"/>
      <c r="AR256" s="315"/>
      <c r="AS256" s="176">
        <f t="shared" si="247"/>
        <v>0</v>
      </c>
      <c r="AT256" s="226" t="str">
        <f t="shared" si="255"/>
        <v>Conservation Agriculture</v>
      </c>
      <c r="AU256" s="313"/>
      <c r="AV256" s="315"/>
      <c r="AW256" s="313"/>
      <c r="AX256" s="313"/>
      <c r="AY256" s="315"/>
      <c r="AZ256" s="226" t="str">
        <f t="shared" si="256"/>
        <v>Conservation Agriculture</v>
      </c>
      <c r="BA256" s="313"/>
      <c r="BB256" s="315"/>
      <c r="BC256" s="313"/>
      <c r="BD256" s="313"/>
      <c r="BE256" s="315"/>
      <c r="BF256" s="226" t="str">
        <f t="shared" si="257"/>
        <v>Conservation Agriculture</v>
      </c>
      <c r="BG256" s="313"/>
      <c r="BH256" s="315"/>
      <c r="BI256" s="313"/>
      <c r="BJ256" s="313"/>
      <c r="BK256" s="315"/>
      <c r="BL256" s="226" t="str">
        <f t="shared" si="258"/>
        <v>Conservation Agriculture</v>
      </c>
      <c r="BM256" s="313"/>
      <c r="BN256" s="315"/>
      <c r="BO256" s="313"/>
      <c r="BP256" s="313"/>
      <c r="BQ256" s="315"/>
      <c r="BR256" s="226" t="str">
        <f t="shared" si="259"/>
        <v>Conservation Agriculture</v>
      </c>
      <c r="BS256" s="313"/>
      <c r="BT256" s="315"/>
      <c r="BU256" s="313"/>
      <c r="BV256" s="313"/>
      <c r="BW256" s="315"/>
      <c r="BX256" s="226" t="str">
        <f t="shared" si="260"/>
        <v>Conservation Agriculture</v>
      </c>
      <c r="BY256" s="313"/>
      <c r="BZ256" s="315"/>
      <c r="CA256" s="313"/>
      <c r="CB256" s="313"/>
      <c r="CC256" s="315"/>
      <c r="CD256" s="226" t="str">
        <f t="shared" si="261"/>
        <v>Conservation Agriculture</v>
      </c>
      <c r="CE256" s="313"/>
      <c r="CF256" s="315"/>
      <c r="CG256" s="313"/>
      <c r="CH256" s="313"/>
      <c r="CI256" s="315"/>
      <c r="CJ256" s="176">
        <f t="shared" si="244"/>
        <v>0</v>
      </c>
      <c r="CK256" s="226" t="str">
        <f t="shared" si="262"/>
        <v>Conservation Agriculture</v>
      </c>
      <c r="CL256" s="313"/>
      <c r="CM256" s="315"/>
      <c r="CN256" s="313"/>
      <c r="CO256" s="313"/>
      <c r="CP256" s="315"/>
      <c r="CQ256" s="226" t="str">
        <f t="shared" si="263"/>
        <v>Conservation Agriculture</v>
      </c>
      <c r="CR256" s="313"/>
      <c r="CS256" s="315"/>
      <c r="CT256" s="313"/>
      <c r="CU256" s="313"/>
      <c r="CV256" s="315"/>
      <c r="CW256" s="226" t="str">
        <f t="shared" si="264"/>
        <v>Conservation Agriculture</v>
      </c>
      <c r="CX256" s="313"/>
      <c r="CY256" s="315"/>
      <c r="CZ256" s="313"/>
      <c r="DA256" s="313"/>
      <c r="DB256" s="315"/>
      <c r="DC256" s="226" t="str">
        <f t="shared" si="265"/>
        <v>Conservation Agriculture</v>
      </c>
      <c r="DD256" s="313"/>
      <c r="DE256" s="315"/>
      <c r="DF256" s="313"/>
      <c r="DG256" s="313"/>
      <c r="DH256" s="315"/>
      <c r="DI256" s="226" t="str">
        <f t="shared" si="266"/>
        <v>Conservation Agriculture</v>
      </c>
      <c r="DJ256" s="313"/>
      <c r="DK256" s="315"/>
      <c r="DL256" s="313"/>
      <c r="DM256" s="313"/>
      <c r="DN256" s="315"/>
      <c r="DO256" s="226" t="str">
        <f t="shared" si="267"/>
        <v>Conservation Agriculture</v>
      </c>
      <c r="DP256" s="313"/>
      <c r="DQ256" s="315"/>
      <c r="DR256" s="313"/>
      <c r="DS256" s="313"/>
      <c r="DT256" s="315"/>
      <c r="DU256" s="226" t="str">
        <f t="shared" si="268"/>
        <v>Conservation Agriculture</v>
      </c>
      <c r="DV256" s="313"/>
      <c r="DW256" s="315"/>
      <c r="DX256" s="313"/>
      <c r="DY256" s="313"/>
      <c r="DZ256" s="315"/>
      <c r="EA256" s="176">
        <f t="shared" si="245"/>
        <v>0</v>
      </c>
      <c r="EB256" s="226" t="str">
        <f t="shared" si="269"/>
        <v>Conservation Agriculture</v>
      </c>
      <c r="EC256" s="313"/>
      <c r="ED256" s="315"/>
      <c r="EE256" s="313"/>
      <c r="EF256" s="313"/>
      <c r="EG256" s="315"/>
      <c r="EH256" s="226" t="str">
        <f t="shared" si="270"/>
        <v>Conservation Agriculture</v>
      </c>
      <c r="EI256" s="313"/>
      <c r="EJ256" s="315"/>
      <c r="EK256" s="313"/>
      <c r="EL256" s="313"/>
      <c r="EM256" s="315"/>
      <c r="EN256" s="226" t="str">
        <f t="shared" si="271"/>
        <v>Conservation Agriculture</v>
      </c>
      <c r="EO256" s="313"/>
      <c r="EP256" s="315"/>
      <c r="EQ256" s="313"/>
      <c r="ER256" s="313"/>
      <c r="ES256" s="315"/>
      <c r="ET256" s="226" t="str">
        <f t="shared" si="272"/>
        <v>Conservation Agriculture</v>
      </c>
      <c r="EU256" s="313"/>
      <c r="EV256" s="315"/>
      <c r="EW256" s="313"/>
      <c r="EX256" s="313"/>
      <c r="EY256" s="315"/>
      <c r="EZ256" s="226" t="str">
        <f t="shared" si="273"/>
        <v>Conservation Agriculture</v>
      </c>
      <c r="FA256" s="313"/>
      <c r="FB256" s="315"/>
      <c r="FC256" s="313"/>
      <c r="FD256" s="313"/>
      <c r="FE256" s="315"/>
      <c r="FF256" s="226" t="str">
        <f t="shared" si="274"/>
        <v>Conservation Agriculture</v>
      </c>
      <c r="FG256" s="313"/>
      <c r="FH256" s="315"/>
      <c r="FI256" s="313"/>
      <c r="FJ256" s="313"/>
      <c r="FK256" s="315"/>
      <c r="FL256" s="226" t="str">
        <f t="shared" si="275"/>
        <v>Conservation Agriculture</v>
      </c>
      <c r="FM256" s="313"/>
      <c r="FN256" s="315"/>
      <c r="FO256" s="313"/>
      <c r="FP256" s="313"/>
      <c r="FQ256" s="315"/>
      <c r="FR256" s="176">
        <f t="shared" si="246"/>
        <v>0</v>
      </c>
      <c r="FS256" s="34"/>
      <c r="FT256" s="34"/>
      <c r="FU256" s="34"/>
      <c r="FV256" s="38"/>
      <c r="FW256" s="37"/>
    </row>
    <row r="257" spans="1:179" ht="12.6" customHeight="1">
      <c r="A257" s="324"/>
      <c r="B257" s="195" t="s">
        <v>87</v>
      </c>
      <c r="C257" s="226" t="str">
        <f t="shared" si="277"/>
        <v>Regenerative Agriculture</v>
      </c>
      <c r="D257" s="313"/>
      <c r="E257" s="315"/>
      <c r="F257" s="313"/>
      <c r="G257" s="313"/>
      <c r="H257" s="315"/>
      <c r="I257" s="226" t="str">
        <f t="shared" si="249"/>
        <v>Regenerative Agriculture</v>
      </c>
      <c r="J257" s="313"/>
      <c r="K257" s="315"/>
      <c r="L257" s="313"/>
      <c r="M257" s="313"/>
      <c r="N257" s="315"/>
      <c r="O257" s="226" t="str">
        <f t="shared" si="250"/>
        <v>Regenerative Agriculture</v>
      </c>
      <c r="P257" s="313"/>
      <c r="Q257" s="315"/>
      <c r="R257" s="313"/>
      <c r="S257" s="313"/>
      <c r="T257" s="315"/>
      <c r="U257" s="226" t="str">
        <f t="shared" si="251"/>
        <v>Regenerative Agriculture</v>
      </c>
      <c r="V257" s="313"/>
      <c r="W257" s="315"/>
      <c r="X257" s="313"/>
      <c r="Y257" s="313"/>
      <c r="Z257" s="315"/>
      <c r="AA257" s="226" t="str">
        <f t="shared" si="252"/>
        <v>Regenerative Agriculture</v>
      </c>
      <c r="AB257" s="313"/>
      <c r="AC257" s="315"/>
      <c r="AD257" s="313"/>
      <c r="AE257" s="313"/>
      <c r="AF257" s="315"/>
      <c r="AG257" s="226" t="str">
        <f t="shared" si="253"/>
        <v>Regenerative Agriculture</v>
      </c>
      <c r="AH257" s="313"/>
      <c r="AI257" s="315"/>
      <c r="AJ257" s="313"/>
      <c r="AK257" s="313"/>
      <c r="AL257" s="315"/>
      <c r="AM257" s="226" t="str">
        <f t="shared" si="254"/>
        <v>Regenerative Agriculture</v>
      </c>
      <c r="AN257" s="313"/>
      <c r="AO257" s="315"/>
      <c r="AP257" s="313"/>
      <c r="AQ257" s="313"/>
      <c r="AR257" s="315"/>
      <c r="AS257" s="176">
        <f t="shared" si="247"/>
        <v>0</v>
      </c>
      <c r="AT257" s="226" t="str">
        <f t="shared" si="255"/>
        <v>Regenerative Agriculture</v>
      </c>
      <c r="AU257" s="313"/>
      <c r="AV257" s="315"/>
      <c r="AW257" s="313"/>
      <c r="AX257" s="313"/>
      <c r="AY257" s="315"/>
      <c r="AZ257" s="226" t="str">
        <f t="shared" si="256"/>
        <v>Regenerative Agriculture</v>
      </c>
      <c r="BA257" s="313"/>
      <c r="BB257" s="315"/>
      <c r="BC257" s="313"/>
      <c r="BD257" s="313"/>
      <c r="BE257" s="315"/>
      <c r="BF257" s="226" t="str">
        <f t="shared" si="257"/>
        <v>Regenerative Agriculture</v>
      </c>
      <c r="BG257" s="313"/>
      <c r="BH257" s="315"/>
      <c r="BI257" s="313"/>
      <c r="BJ257" s="313"/>
      <c r="BK257" s="315"/>
      <c r="BL257" s="226" t="str">
        <f t="shared" si="258"/>
        <v>Regenerative Agriculture</v>
      </c>
      <c r="BM257" s="313"/>
      <c r="BN257" s="315"/>
      <c r="BO257" s="313"/>
      <c r="BP257" s="313"/>
      <c r="BQ257" s="315"/>
      <c r="BR257" s="226" t="str">
        <f t="shared" si="259"/>
        <v>Regenerative Agriculture</v>
      </c>
      <c r="BS257" s="313"/>
      <c r="BT257" s="315"/>
      <c r="BU257" s="313"/>
      <c r="BV257" s="313"/>
      <c r="BW257" s="315"/>
      <c r="BX257" s="226" t="str">
        <f t="shared" si="260"/>
        <v>Regenerative Agriculture</v>
      </c>
      <c r="BY257" s="313"/>
      <c r="BZ257" s="315"/>
      <c r="CA257" s="313"/>
      <c r="CB257" s="313"/>
      <c r="CC257" s="315"/>
      <c r="CD257" s="226" t="str">
        <f t="shared" si="261"/>
        <v>Regenerative Agriculture</v>
      </c>
      <c r="CE257" s="313"/>
      <c r="CF257" s="315"/>
      <c r="CG257" s="313"/>
      <c r="CH257" s="313"/>
      <c r="CI257" s="315"/>
      <c r="CJ257" s="176">
        <f t="shared" si="244"/>
        <v>0</v>
      </c>
      <c r="CK257" s="226" t="str">
        <f t="shared" si="262"/>
        <v>Regenerative Agriculture</v>
      </c>
      <c r="CL257" s="313"/>
      <c r="CM257" s="315"/>
      <c r="CN257" s="313"/>
      <c r="CO257" s="313"/>
      <c r="CP257" s="315"/>
      <c r="CQ257" s="226" t="str">
        <f t="shared" si="263"/>
        <v>Regenerative Agriculture</v>
      </c>
      <c r="CR257" s="313"/>
      <c r="CS257" s="315"/>
      <c r="CT257" s="313"/>
      <c r="CU257" s="313"/>
      <c r="CV257" s="315"/>
      <c r="CW257" s="226" t="str">
        <f t="shared" si="264"/>
        <v>Regenerative Agriculture</v>
      </c>
      <c r="CX257" s="313"/>
      <c r="CY257" s="315"/>
      <c r="CZ257" s="313"/>
      <c r="DA257" s="313"/>
      <c r="DB257" s="315"/>
      <c r="DC257" s="226" t="str">
        <f t="shared" si="265"/>
        <v>Regenerative Agriculture</v>
      </c>
      <c r="DD257" s="313"/>
      <c r="DE257" s="315"/>
      <c r="DF257" s="313"/>
      <c r="DG257" s="313"/>
      <c r="DH257" s="315"/>
      <c r="DI257" s="226" t="str">
        <f t="shared" si="266"/>
        <v>Regenerative Agriculture</v>
      </c>
      <c r="DJ257" s="313"/>
      <c r="DK257" s="315"/>
      <c r="DL257" s="313"/>
      <c r="DM257" s="313"/>
      <c r="DN257" s="315"/>
      <c r="DO257" s="226" t="str">
        <f t="shared" si="267"/>
        <v>Regenerative Agriculture</v>
      </c>
      <c r="DP257" s="313"/>
      <c r="DQ257" s="315"/>
      <c r="DR257" s="313"/>
      <c r="DS257" s="313"/>
      <c r="DT257" s="315"/>
      <c r="DU257" s="226" t="str">
        <f t="shared" si="268"/>
        <v>Regenerative Agriculture</v>
      </c>
      <c r="DV257" s="313"/>
      <c r="DW257" s="315"/>
      <c r="DX257" s="313"/>
      <c r="DY257" s="313"/>
      <c r="DZ257" s="315"/>
      <c r="EA257" s="176">
        <f t="shared" si="245"/>
        <v>0</v>
      </c>
      <c r="EB257" s="226" t="str">
        <f t="shared" si="269"/>
        <v>Regenerative Agriculture</v>
      </c>
      <c r="EC257" s="313"/>
      <c r="ED257" s="315"/>
      <c r="EE257" s="313"/>
      <c r="EF257" s="313"/>
      <c r="EG257" s="315"/>
      <c r="EH257" s="226" t="str">
        <f t="shared" si="270"/>
        <v>Regenerative Agriculture</v>
      </c>
      <c r="EI257" s="313"/>
      <c r="EJ257" s="315"/>
      <c r="EK257" s="313"/>
      <c r="EL257" s="313"/>
      <c r="EM257" s="315"/>
      <c r="EN257" s="226" t="str">
        <f t="shared" si="271"/>
        <v>Regenerative Agriculture</v>
      </c>
      <c r="EO257" s="313"/>
      <c r="EP257" s="315"/>
      <c r="EQ257" s="313"/>
      <c r="ER257" s="313"/>
      <c r="ES257" s="315"/>
      <c r="ET257" s="226" t="str">
        <f t="shared" si="272"/>
        <v>Regenerative Agriculture</v>
      </c>
      <c r="EU257" s="313"/>
      <c r="EV257" s="315"/>
      <c r="EW257" s="313"/>
      <c r="EX257" s="313"/>
      <c r="EY257" s="315"/>
      <c r="EZ257" s="226" t="str">
        <f t="shared" si="273"/>
        <v>Regenerative Agriculture</v>
      </c>
      <c r="FA257" s="313"/>
      <c r="FB257" s="315"/>
      <c r="FC257" s="313"/>
      <c r="FD257" s="313"/>
      <c r="FE257" s="315"/>
      <c r="FF257" s="226" t="str">
        <f t="shared" si="274"/>
        <v>Regenerative Agriculture</v>
      </c>
      <c r="FG257" s="313"/>
      <c r="FH257" s="315"/>
      <c r="FI257" s="313"/>
      <c r="FJ257" s="313"/>
      <c r="FK257" s="315"/>
      <c r="FL257" s="226" t="str">
        <f t="shared" si="275"/>
        <v>Regenerative Agriculture</v>
      </c>
      <c r="FM257" s="313"/>
      <c r="FN257" s="315"/>
      <c r="FO257" s="313"/>
      <c r="FP257" s="313"/>
      <c r="FQ257" s="315"/>
      <c r="FR257" s="176">
        <f t="shared" si="246"/>
        <v>0</v>
      </c>
      <c r="FS257" s="34"/>
      <c r="FT257" s="34"/>
      <c r="FU257" s="34"/>
      <c r="FV257" s="38"/>
      <c r="FW257" s="37"/>
    </row>
    <row r="258" spans="1:179" ht="12.6" customHeight="1">
      <c r="A258" s="727"/>
      <c r="B258" s="195" t="s">
        <v>102</v>
      </c>
      <c r="C258" s="226" t="str">
        <f t="shared" si="277"/>
        <v>Tree Intercropping</v>
      </c>
      <c r="D258" s="313"/>
      <c r="E258" s="54"/>
      <c r="F258" s="314"/>
      <c r="G258" s="55"/>
      <c r="H258" s="56"/>
      <c r="I258" s="226" t="str">
        <f t="shared" si="249"/>
        <v>Tree Intercropping</v>
      </c>
      <c r="J258" s="313"/>
      <c r="K258" s="54"/>
      <c r="L258" s="314"/>
      <c r="M258" s="55"/>
      <c r="N258" s="56"/>
      <c r="O258" s="226" t="str">
        <f t="shared" si="250"/>
        <v>Tree Intercropping</v>
      </c>
      <c r="P258" s="313"/>
      <c r="Q258" s="54"/>
      <c r="R258" s="314"/>
      <c r="S258" s="55"/>
      <c r="T258" s="56"/>
      <c r="U258" s="226" t="str">
        <f t="shared" si="251"/>
        <v>Tree Intercropping</v>
      </c>
      <c r="V258" s="313"/>
      <c r="W258" s="54"/>
      <c r="X258" s="314"/>
      <c r="Y258" s="55"/>
      <c r="Z258" s="56"/>
      <c r="AA258" s="226" t="str">
        <f t="shared" si="252"/>
        <v>Tree Intercropping</v>
      </c>
      <c r="AB258" s="313"/>
      <c r="AC258" s="54"/>
      <c r="AD258" s="314"/>
      <c r="AE258" s="55"/>
      <c r="AF258" s="56"/>
      <c r="AG258" s="226" t="str">
        <f t="shared" si="253"/>
        <v>Tree Intercropping</v>
      </c>
      <c r="AH258" s="313"/>
      <c r="AI258" s="54"/>
      <c r="AJ258" s="314"/>
      <c r="AK258" s="55"/>
      <c r="AL258" s="56"/>
      <c r="AM258" s="226" t="str">
        <f t="shared" si="254"/>
        <v>Tree Intercropping</v>
      </c>
      <c r="AN258" s="313"/>
      <c r="AO258" s="54"/>
      <c r="AP258" s="314"/>
      <c r="AQ258" s="55"/>
      <c r="AR258" s="56"/>
      <c r="AS258" s="176">
        <f t="shared" si="247"/>
        <v>0</v>
      </c>
      <c r="AT258" s="226" t="str">
        <f t="shared" si="255"/>
        <v>Tree Intercropping</v>
      </c>
      <c r="AU258" s="313"/>
      <c r="AV258" s="315"/>
      <c r="AW258" s="313"/>
      <c r="AX258" s="313"/>
      <c r="AY258" s="315"/>
      <c r="AZ258" s="226" t="str">
        <f t="shared" si="256"/>
        <v>Tree Intercropping</v>
      </c>
      <c r="BA258" s="313"/>
      <c r="BB258" s="54"/>
      <c r="BC258" s="314"/>
      <c r="BD258" s="55"/>
      <c r="BE258" s="56"/>
      <c r="BF258" s="226" t="str">
        <f t="shared" si="257"/>
        <v>Tree Intercropping</v>
      </c>
      <c r="BG258" s="313"/>
      <c r="BH258" s="54"/>
      <c r="BI258" s="314"/>
      <c r="BJ258" s="55"/>
      <c r="BK258" s="56"/>
      <c r="BL258" s="226" t="str">
        <f t="shared" si="258"/>
        <v>Tree Intercropping</v>
      </c>
      <c r="BM258" s="313"/>
      <c r="BN258" s="54"/>
      <c r="BO258" s="314"/>
      <c r="BP258" s="55"/>
      <c r="BQ258" s="56"/>
      <c r="BR258" s="226" t="str">
        <f t="shared" si="259"/>
        <v>Tree Intercropping</v>
      </c>
      <c r="BS258" s="313"/>
      <c r="BT258" s="54"/>
      <c r="BU258" s="314"/>
      <c r="BV258" s="55"/>
      <c r="BW258" s="56"/>
      <c r="BX258" s="226" t="str">
        <f t="shared" si="260"/>
        <v>Tree Intercropping</v>
      </c>
      <c r="BY258" s="313"/>
      <c r="BZ258" s="54"/>
      <c r="CA258" s="314"/>
      <c r="CB258" s="55"/>
      <c r="CC258" s="56"/>
      <c r="CD258" s="226" t="str">
        <f t="shared" si="261"/>
        <v>Tree Intercropping</v>
      </c>
      <c r="CE258" s="313"/>
      <c r="CF258" s="54"/>
      <c r="CG258" s="314"/>
      <c r="CH258" s="55"/>
      <c r="CI258" s="56"/>
      <c r="CJ258" s="176">
        <f t="shared" si="244"/>
        <v>0</v>
      </c>
      <c r="CK258" s="226" t="str">
        <f t="shared" si="262"/>
        <v>Tree Intercropping</v>
      </c>
      <c r="CL258" s="313"/>
      <c r="CM258" s="54"/>
      <c r="CN258" s="314"/>
      <c r="CO258" s="55"/>
      <c r="CP258" s="56"/>
      <c r="CQ258" s="226" t="str">
        <f t="shared" si="263"/>
        <v>Tree Intercropping</v>
      </c>
      <c r="CR258" s="313"/>
      <c r="CS258" s="54"/>
      <c r="CT258" s="314"/>
      <c r="CU258" s="55"/>
      <c r="CV258" s="56"/>
      <c r="CW258" s="226" t="str">
        <f t="shared" si="264"/>
        <v>Tree Intercropping</v>
      </c>
      <c r="CX258" s="313"/>
      <c r="CY258" s="54"/>
      <c r="CZ258" s="314"/>
      <c r="DA258" s="55"/>
      <c r="DB258" s="56"/>
      <c r="DC258" s="226" t="str">
        <f t="shared" si="265"/>
        <v>Tree Intercropping</v>
      </c>
      <c r="DD258" s="313"/>
      <c r="DE258" s="54"/>
      <c r="DF258" s="314"/>
      <c r="DG258" s="55"/>
      <c r="DH258" s="56"/>
      <c r="DI258" s="226" t="str">
        <f t="shared" si="266"/>
        <v>Tree Intercropping</v>
      </c>
      <c r="DJ258" s="313"/>
      <c r="DK258" s="54"/>
      <c r="DL258" s="314"/>
      <c r="DM258" s="55"/>
      <c r="DN258" s="56"/>
      <c r="DO258" s="226" t="str">
        <f t="shared" si="267"/>
        <v>Tree Intercropping</v>
      </c>
      <c r="DP258" s="313"/>
      <c r="DQ258" s="54"/>
      <c r="DR258" s="314"/>
      <c r="DS258" s="55"/>
      <c r="DT258" s="56"/>
      <c r="DU258" s="226" t="str">
        <f t="shared" si="268"/>
        <v>Tree Intercropping</v>
      </c>
      <c r="DV258" s="313"/>
      <c r="DW258" s="54"/>
      <c r="DX258" s="314"/>
      <c r="DY258" s="55"/>
      <c r="DZ258" s="56"/>
      <c r="EA258" s="176">
        <f t="shared" si="245"/>
        <v>0</v>
      </c>
      <c r="EB258" s="226" t="str">
        <f t="shared" si="269"/>
        <v>Tree Intercropping</v>
      </c>
      <c r="EC258" s="313"/>
      <c r="ED258" s="54"/>
      <c r="EE258" s="314"/>
      <c r="EF258" s="55"/>
      <c r="EG258" s="56"/>
      <c r="EH258" s="226" t="str">
        <f t="shared" si="270"/>
        <v>Tree Intercropping</v>
      </c>
      <c r="EI258" s="313"/>
      <c r="EJ258" s="54"/>
      <c r="EK258" s="314"/>
      <c r="EL258" s="55"/>
      <c r="EM258" s="56"/>
      <c r="EN258" s="226" t="str">
        <f t="shared" si="271"/>
        <v>Tree Intercropping</v>
      </c>
      <c r="EO258" s="313"/>
      <c r="EP258" s="54"/>
      <c r="EQ258" s="314"/>
      <c r="ER258" s="55"/>
      <c r="ES258" s="56"/>
      <c r="ET258" s="226" t="str">
        <f t="shared" si="272"/>
        <v>Tree Intercropping</v>
      </c>
      <c r="EU258" s="313"/>
      <c r="EV258" s="54"/>
      <c r="EW258" s="314"/>
      <c r="EX258" s="55"/>
      <c r="EY258" s="56"/>
      <c r="EZ258" s="226" t="str">
        <f t="shared" si="273"/>
        <v>Tree Intercropping</v>
      </c>
      <c r="FA258" s="313"/>
      <c r="FB258" s="54"/>
      <c r="FC258" s="314"/>
      <c r="FD258" s="55"/>
      <c r="FE258" s="56"/>
      <c r="FF258" s="226" t="str">
        <f t="shared" si="274"/>
        <v>Tree Intercropping</v>
      </c>
      <c r="FG258" s="313"/>
      <c r="FH258" s="54"/>
      <c r="FI258" s="314"/>
      <c r="FJ258" s="55"/>
      <c r="FK258" s="56"/>
      <c r="FL258" s="226" t="str">
        <f t="shared" si="275"/>
        <v>Tree Intercropping</v>
      </c>
      <c r="FM258" s="313"/>
      <c r="FN258" s="54"/>
      <c r="FO258" s="314"/>
      <c r="FP258" s="55"/>
      <c r="FQ258" s="56"/>
      <c r="FR258" s="176">
        <f t="shared" si="246"/>
        <v>0</v>
      </c>
      <c r="FS258" s="34"/>
      <c r="FT258" s="34"/>
      <c r="FU258" s="34"/>
      <c r="FV258" s="33"/>
      <c r="FW258" s="37"/>
    </row>
    <row r="259" spans="1:179" ht="12.6" customHeight="1">
      <c r="A259" s="324"/>
      <c r="B259" s="195" t="s">
        <v>98</v>
      </c>
      <c r="C259" s="226" t="str">
        <f t="shared" si="248"/>
        <v>Biochar</v>
      </c>
      <c r="D259" s="313"/>
      <c r="E259" s="315"/>
      <c r="F259" s="313"/>
      <c r="G259" s="313"/>
      <c r="H259" s="315"/>
      <c r="I259" s="226" t="str">
        <f t="shared" si="249"/>
        <v>Biochar</v>
      </c>
      <c r="J259" s="313"/>
      <c r="K259" s="315"/>
      <c r="L259" s="313"/>
      <c r="M259" s="313"/>
      <c r="N259" s="315"/>
      <c r="O259" s="226" t="str">
        <f t="shared" si="250"/>
        <v>Biochar</v>
      </c>
      <c r="P259" s="313"/>
      <c r="Q259" s="315"/>
      <c r="R259" s="313"/>
      <c r="S259" s="313"/>
      <c r="T259" s="315"/>
      <c r="U259" s="226" t="str">
        <f t="shared" si="251"/>
        <v>Biochar</v>
      </c>
      <c r="V259" s="313"/>
      <c r="W259" s="315"/>
      <c r="X259" s="313"/>
      <c r="Y259" s="313"/>
      <c r="Z259" s="315"/>
      <c r="AA259" s="226" t="str">
        <f t="shared" si="252"/>
        <v>Biochar</v>
      </c>
      <c r="AB259" s="313"/>
      <c r="AC259" s="315"/>
      <c r="AD259" s="313"/>
      <c r="AE259" s="313"/>
      <c r="AF259" s="315"/>
      <c r="AG259" s="226" t="str">
        <f t="shared" si="253"/>
        <v>Biochar</v>
      </c>
      <c r="AH259" s="313"/>
      <c r="AI259" s="315"/>
      <c r="AJ259" s="313"/>
      <c r="AK259" s="313"/>
      <c r="AL259" s="315"/>
      <c r="AM259" s="226" t="str">
        <f t="shared" si="254"/>
        <v>Biochar</v>
      </c>
      <c r="AN259" s="313"/>
      <c r="AO259" s="315"/>
      <c r="AP259" s="313"/>
      <c r="AQ259" s="313"/>
      <c r="AR259" s="315"/>
      <c r="AS259" s="176">
        <f t="shared" si="247"/>
        <v>0</v>
      </c>
      <c r="AT259" s="226" t="str">
        <f t="shared" si="255"/>
        <v>Biochar</v>
      </c>
      <c r="AU259" s="313"/>
      <c r="AV259" s="315"/>
      <c r="AW259" s="313"/>
      <c r="AX259" s="313"/>
      <c r="AY259" s="315"/>
      <c r="AZ259" s="226" t="str">
        <f t="shared" si="256"/>
        <v>Biochar</v>
      </c>
      <c r="BA259" s="313"/>
      <c r="BB259" s="315"/>
      <c r="BC259" s="313"/>
      <c r="BD259" s="313"/>
      <c r="BE259" s="315"/>
      <c r="BF259" s="226" t="str">
        <f t="shared" si="257"/>
        <v>Biochar</v>
      </c>
      <c r="BG259" s="313"/>
      <c r="BH259" s="315"/>
      <c r="BI259" s="313"/>
      <c r="BJ259" s="313"/>
      <c r="BK259" s="315"/>
      <c r="BL259" s="226" t="str">
        <f t="shared" si="258"/>
        <v>Biochar</v>
      </c>
      <c r="BM259" s="313"/>
      <c r="BN259" s="315"/>
      <c r="BO259" s="313"/>
      <c r="BP259" s="313"/>
      <c r="BQ259" s="315"/>
      <c r="BR259" s="226" t="str">
        <f t="shared" si="259"/>
        <v>Biochar</v>
      </c>
      <c r="BS259" s="313"/>
      <c r="BT259" s="315"/>
      <c r="BU259" s="313"/>
      <c r="BV259" s="313"/>
      <c r="BW259" s="315"/>
      <c r="BX259" s="226" t="str">
        <f t="shared" si="260"/>
        <v>Biochar</v>
      </c>
      <c r="BY259" s="313"/>
      <c r="BZ259" s="315"/>
      <c r="CA259" s="313"/>
      <c r="CB259" s="313"/>
      <c r="CC259" s="315"/>
      <c r="CD259" s="226" t="str">
        <f t="shared" si="261"/>
        <v>Biochar</v>
      </c>
      <c r="CE259" s="313"/>
      <c r="CF259" s="315"/>
      <c r="CG259" s="313"/>
      <c r="CH259" s="313"/>
      <c r="CI259" s="315"/>
      <c r="CJ259" s="176">
        <f t="shared" si="244"/>
        <v>0</v>
      </c>
      <c r="CK259" s="226" t="str">
        <f t="shared" si="262"/>
        <v>Biochar</v>
      </c>
      <c r="CL259" s="313"/>
      <c r="CM259" s="315"/>
      <c r="CN259" s="313"/>
      <c r="CO259" s="313"/>
      <c r="CP259" s="315"/>
      <c r="CQ259" s="226" t="str">
        <f t="shared" si="263"/>
        <v>Biochar</v>
      </c>
      <c r="CR259" s="313"/>
      <c r="CS259" s="315"/>
      <c r="CT259" s="313"/>
      <c r="CU259" s="313"/>
      <c r="CV259" s="315"/>
      <c r="CW259" s="226" t="str">
        <f t="shared" si="264"/>
        <v>Biochar</v>
      </c>
      <c r="CX259" s="313"/>
      <c r="CY259" s="315"/>
      <c r="CZ259" s="313"/>
      <c r="DA259" s="313"/>
      <c r="DB259" s="315"/>
      <c r="DC259" s="226" t="str">
        <f t="shared" si="265"/>
        <v>Biochar</v>
      </c>
      <c r="DD259" s="313"/>
      <c r="DE259" s="315"/>
      <c r="DF259" s="313"/>
      <c r="DG259" s="313"/>
      <c r="DH259" s="315"/>
      <c r="DI259" s="226" t="str">
        <f t="shared" si="266"/>
        <v>Biochar</v>
      </c>
      <c r="DJ259" s="313"/>
      <c r="DK259" s="315"/>
      <c r="DL259" s="313"/>
      <c r="DM259" s="313"/>
      <c r="DN259" s="315"/>
      <c r="DO259" s="226" t="str">
        <f t="shared" si="267"/>
        <v>Biochar</v>
      </c>
      <c r="DP259" s="313"/>
      <c r="DQ259" s="315"/>
      <c r="DR259" s="313"/>
      <c r="DS259" s="313"/>
      <c r="DT259" s="315"/>
      <c r="DU259" s="226" t="str">
        <f t="shared" si="268"/>
        <v>Biochar</v>
      </c>
      <c r="DV259" s="313"/>
      <c r="DW259" s="315"/>
      <c r="DX259" s="313"/>
      <c r="DY259" s="313"/>
      <c r="DZ259" s="315"/>
      <c r="EA259" s="176">
        <f t="shared" si="245"/>
        <v>0</v>
      </c>
      <c r="EB259" s="226" t="str">
        <f t="shared" si="269"/>
        <v>Biochar</v>
      </c>
      <c r="EC259" s="313"/>
      <c r="ED259" s="315"/>
      <c r="EE259" s="313"/>
      <c r="EF259" s="313"/>
      <c r="EG259" s="315"/>
      <c r="EH259" s="226" t="str">
        <f t="shared" si="270"/>
        <v>Biochar</v>
      </c>
      <c r="EI259" s="313"/>
      <c r="EJ259" s="315"/>
      <c r="EK259" s="313"/>
      <c r="EL259" s="313"/>
      <c r="EM259" s="315"/>
      <c r="EN259" s="226" t="str">
        <f t="shared" si="271"/>
        <v>Biochar</v>
      </c>
      <c r="EO259" s="313"/>
      <c r="EP259" s="315"/>
      <c r="EQ259" s="313"/>
      <c r="ER259" s="313"/>
      <c r="ES259" s="315"/>
      <c r="ET259" s="226" t="str">
        <f t="shared" si="272"/>
        <v>Biochar</v>
      </c>
      <c r="EU259" s="313"/>
      <c r="EV259" s="315"/>
      <c r="EW259" s="313"/>
      <c r="EX259" s="313"/>
      <c r="EY259" s="315"/>
      <c r="EZ259" s="226" t="str">
        <f t="shared" si="273"/>
        <v>Biochar</v>
      </c>
      <c r="FA259" s="313"/>
      <c r="FB259" s="315"/>
      <c r="FC259" s="313"/>
      <c r="FD259" s="313"/>
      <c r="FE259" s="315"/>
      <c r="FF259" s="226" t="str">
        <f t="shared" si="274"/>
        <v>Biochar</v>
      </c>
      <c r="FG259" s="313"/>
      <c r="FH259" s="315"/>
      <c r="FI259" s="313"/>
      <c r="FJ259" s="313"/>
      <c r="FK259" s="315"/>
      <c r="FL259" s="226" t="str">
        <f t="shared" si="275"/>
        <v>Biochar</v>
      </c>
      <c r="FM259" s="313"/>
      <c r="FN259" s="315"/>
      <c r="FO259" s="313"/>
      <c r="FP259" s="313"/>
      <c r="FQ259" s="315"/>
      <c r="FR259" s="176">
        <f t="shared" si="246"/>
        <v>0</v>
      </c>
      <c r="FS259" s="32"/>
      <c r="FT259" s="34"/>
      <c r="FU259" s="34"/>
      <c r="FV259" s="38"/>
      <c r="FW259" s="37"/>
    </row>
    <row r="260" spans="1:179" ht="12.6" customHeight="1">
      <c r="A260" s="324"/>
      <c r="B260" s="195" t="s">
        <v>99</v>
      </c>
      <c r="C260" s="226" t="str">
        <f t="shared" si="248"/>
        <v>Irrigation Efficiency</v>
      </c>
      <c r="D260" s="313"/>
      <c r="E260" s="54"/>
      <c r="F260" s="314"/>
      <c r="G260" s="55"/>
      <c r="H260" s="56"/>
      <c r="I260" s="226" t="str">
        <f t="shared" si="249"/>
        <v>Irrigation Efficiency</v>
      </c>
      <c r="J260" s="313"/>
      <c r="K260" s="54"/>
      <c r="L260" s="314"/>
      <c r="M260" s="55"/>
      <c r="N260" s="56"/>
      <c r="O260" s="226" t="str">
        <f t="shared" si="250"/>
        <v>Irrigation Efficiency</v>
      </c>
      <c r="P260" s="313"/>
      <c r="Q260" s="54"/>
      <c r="R260" s="314"/>
      <c r="S260" s="55"/>
      <c r="T260" s="56"/>
      <c r="U260" s="226" t="str">
        <f t="shared" si="251"/>
        <v>Irrigation Efficiency</v>
      </c>
      <c r="V260" s="313"/>
      <c r="W260" s="54"/>
      <c r="X260" s="314"/>
      <c r="Y260" s="55"/>
      <c r="Z260" s="56"/>
      <c r="AA260" s="226" t="str">
        <f t="shared" si="252"/>
        <v>Irrigation Efficiency</v>
      </c>
      <c r="AB260" s="313"/>
      <c r="AC260" s="54"/>
      <c r="AD260" s="314"/>
      <c r="AE260" s="55"/>
      <c r="AF260" s="56"/>
      <c r="AG260" s="226" t="str">
        <f t="shared" si="253"/>
        <v>Irrigation Efficiency</v>
      </c>
      <c r="AH260" s="313"/>
      <c r="AI260" s="54"/>
      <c r="AJ260" s="314"/>
      <c r="AK260" s="55"/>
      <c r="AL260" s="56"/>
      <c r="AM260" s="226" t="str">
        <f t="shared" si="254"/>
        <v>Irrigation Efficiency</v>
      </c>
      <c r="AN260" s="313"/>
      <c r="AO260" s="54"/>
      <c r="AP260" s="314"/>
      <c r="AQ260" s="55"/>
      <c r="AR260" s="56"/>
      <c r="AS260" s="176">
        <f t="shared" si="247"/>
        <v>0</v>
      </c>
      <c r="AT260" s="226" t="str">
        <f t="shared" si="255"/>
        <v>Irrigation Efficiency</v>
      </c>
      <c r="AU260" s="313"/>
      <c r="AV260" s="315"/>
      <c r="AW260" s="313"/>
      <c r="AX260" s="313"/>
      <c r="AY260" s="315"/>
      <c r="AZ260" s="226" t="str">
        <f t="shared" si="256"/>
        <v>Irrigation Efficiency</v>
      </c>
      <c r="BA260" s="313"/>
      <c r="BB260" s="54"/>
      <c r="BC260" s="314"/>
      <c r="BD260" s="55"/>
      <c r="BE260" s="56"/>
      <c r="BF260" s="226" t="str">
        <f t="shared" si="257"/>
        <v>Irrigation Efficiency</v>
      </c>
      <c r="BG260" s="313"/>
      <c r="BH260" s="54"/>
      <c r="BI260" s="314"/>
      <c r="BJ260" s="55"/>
      <c r="BK260" s="56"/>
      <c r="BL260" s="226" t="str">
        <f t="shared" si="258"/>
        <v>Irrigation Efficiency</v>
      </c>
      <c r="BM260" s="313"/>
      <c r="BN260" s="54"/>
      <c r="BO260" s="314"/>
      <c r="BP260" s="55"/>
      <c r="BQ260" s="56"/>
      <c r="BR260" s="226" t="str">
        <f t="shared" si="259"/>
        <v>Irrigation Efficiency</v>
      </c>
      <c r="BS260" s="313"/>
      <c r="BT260" s="54"/>
      <c r="BU260" s="314"/>
      <c r="BV260" s="55"/>
      <c r="BW260" s="56"/>
      <c r="BX260" s="226" t="str">
        <f t="shared" si="260"/>
        <v>Irrigation Efficiency</v>
      </c>
      <c r="BY260" s="313"/>
      <c r="BZ260" s="54"/>
      <c r="CA260" s="314"/>
      <c r="CB260" s="55"/>
      <c r="CC260" s="56"/>
      <c r="CD260" s="226" t="str">
        <f t="shared" si="261"/>
        <v>Irrigation Efficiency</v>
      </c>
      <c r="CE260" s="313"/>
      <c r="CF260" s="54"/>
      <c r="CG260" s="314"/>
      <c r="CH260" s="55"/>
      <c r="CI260" s="56"/>
      <c r="CJ260" s="176">
        <f t="shared" si="244"/>
        <v>0</v>
      </c>
      <c r="CK260" s="226" t="str">
        <f t="shared" si="262"/>
        <v>Irrigation Efficiency</v>
      </c>
      <c r="CL260" s="313"/>
      <c r="CM260" s="54"/>
      <c r="CN260" s="314"/>
      <c r="CO260" s="55"/>
      <c r="CP260" s="56"/>
      <c r="CQ260" s="226" t="str">
        <f t="shared" si="263"/>
        <v>Irrigation Efficiency</v>
      </c>
      <c r="CR260" s="313"/>
      <c r="CS260" s="54"/>
      <c r="CT260" s="314"/>
      <c r="CU260" s="55"/>
      <c r="CV260" s="56"/>
      <c r="CW260" s="226" t="str">
        <f t="shared" si="264"/>
        <v>Irrigation Efficiency</v>
      </c>
      <c r="CX260" s="313"/>
      <c r="CY260" s="54"/>
      <c r="CZ260" s="314"/>
      <c r="DA260" s="55"/>
      <c r="DB260" s="56"/>
      <c r="DC260" s="226" t="str">
        <f t="shared" si="265"/>
        <v>Irrigation Efficiency</v>
      </c>
      <c r="DD260" s="313"/>
      <c r="DE260" s="54"/>
      <c r="DF260" s="314"/>
      <c r="DG260" s="55"/>
      <c r="DH260" s="56"/>
      <c r="DI260" s="226" t="str">
        <f t="shared" si="266"/>
        <v>Irrigation Efficiency</v>
      </c>
      <c r="DJ260" s="313"/>
      <c r="DK260" s="54"/>
      <c r="DL260" s="314"/>
      <c r="DM260" s="55"/>
      <c r="DN260" s="56"/>
      <c r="DO260" s="226" t="str">
        <f t="shared" si="267"/>
        <v>Irrigation Efficiency</v>
      </c>
      <c r="DP260" s="313"/>
      <c r="DQ260" s="54"/>
      <c r="DR260" s="314"/>
      <c r="DS260" s="55"/>
      <c r="DT260" s="56"/>
      <c r="DU260" s="226" t="str">
        <f t="shared" si="268"/>
        <v>Irrigation Efficiency</v>
      </c>
      <c r="DV260" s="313"/>
      <c r="DW260" s="54"/>
      <c r="DX260" s="314"/>
      <c r="DY260" s="55"/>
      <c r="DZ260" s="56"/>
      <c r="EA260" s="176">
        <f t="shared" si="245"/>
        <v>0</v>
      </c>
      <c r="EB260" s="226" t="str">
        <f t="shared" si="269"/>
        <v>Irrigation Efficiency</v>
      </c>
      <c r="EC260" s="313"/>
      <c r="ED260" s="54"/>
      <c r="EE260" s="314"/>
      <c r="EF260" s="55"/>
      <c r="EG260" s="56"/>
      <c r="EH260" s="226" t="str">
        <f t="shared" si="270"/>
        <v>Irrigation Efficiency</v>
      </c>
      <c r="EI260" s="313"/>
      <c r="EJ260" s="54"/>
      <c r="EK260" s="314"/>
      <c r="EL260" s="55"/>
      <c r="EM260" s="56"/>
      <c r="EN260" s="226" t="str">
        <f t="shared" si="271"/>
        <v>Irrigation Efficiency</v>
      </c>
      <c r="EO260" s="313"/>
      <c r="EP260" s="54"/>
      <c r="EQ260" s="314"/>
      <c r="ER260" s="55"/>
      <c r="ES260" s="56"/>
      <c r="ET260" s="226" t="str">
        <f t="shared" si="272"/>
        <v>Irrigation Efficiency</v>
      </c>
      <c r="EU260" s="313"/>
      <c r="EV260" s="54"/>
      <c r="EW260" s="314"/>
      <c r="EX260" s="55"/>
      <c r="EY260" s="56"/>
      <c r="EZ260" s="226" t="str">
        <f t="shared" si="273"/>
        <v>Irrigation Efficiency</v>
      </c>
      <c r="FA260" s="313"/>
      <c r="FB260" s="54"/>
      <c r="FC260" s="314"/>
      <c r="FD260" s="55"/>
      <c r="FE260" s="56"/>
      <c r="FF260" s="226" t="str">
        <f t="shared" si="274"/>
        <v>Irrigation Efficiency</v>
      </c>
      <c r="FG260" s="313"/>
      <c r="FH260" s="54"/>
      <c r="FI260" s="314"/>
      <c r="FJ260" s="55"/>
      <c r="FK260" s="56"/>
      <c r="FL260" s="226" t="str">
        <f t="shared" si="275"/>
        <v>Irrigation Efficiency</v>
      </c>
      <c r="FM260" s="313"/>
      <c r="FN260" s="54"/>
      <c r="FO260" s="314"/>
      <c r="FP260" s="55"/>
      <c r="FQ260" s="56"/>
      <c r="FR260" s="176">
        <f t="shared" si="246"/>
        <v>0</v>
      </c>
      <c r="FS260" s="32"/>
      <c r="FT260" s="34"/>
      <c r="FU260" s="34"/>
      <c r="FV260" s="38"/>
      <c r="FW260" s="37"/>
    </row>
    <row r="261" spans="1:179" ht="12.6" customHeight="1">
      <c r="A261" s="727"/>
      <c r="B261" s="195" t="s">
        <v>100</v>
      </c>
      <c r="C261" s="226" t="str">
        <f t="shared" si="248"/>
        <v>Nutrient Management</v>
      </c>
      <c r="D261" s="313"/>
      <c r="E261" s="54"/>
      <c r="F261" s="314"/>
      <c r="G261" s="55"/>
      <c r="H261" s="56"/>
      <c r="I261" s="226" t="str">
        <f t="shared" si="249"/>
        <v>Nutrient Management</v>
      </c>
      <c r="J261" s="313"/>
      <c r="K261" s="54"/>
      <c r="L261" s="314"/>
      <c r="M261" s="55"/>
      <c r="N261" s="56"/>
      <c r="O261" s="226" t="str">
        <f t="shared" si="250"/>
        <v>Nutrient Management</v>
      </c>
      <c r="P261" s="313"/>
      <c r="Q261" s="54"/>
      <c r="R261" s="314"/>
      <c r="S261" s="55"/>
      <c r="T261" s="56"/>
      <c r="U261" s="226" t="str">
        <f t="shared" si="251"/>
        <v>Nutrient Management</v>
      </c>
      <c r="V261" s="313"/>
      <c r="W261" s="54"/>
      <c r="X261" s="314"/>
      <c r="Y261" s="55"/>
      <c r="Z261" s="56"/>
      <c r="AA261" s="226" t="str">
        <f t="shared" si="252"/>
        <v>Nutrient Management</v>
      </c>
      <c r="AB261" s="313"/>
      <c r="AC261" s="54"/>
      <c r="AD261" s="314"/>
      <c r="AE261" s="55"/>
      <c r="AF261" s="56"/>
      <c r="AG261" s="226" t="str">
        <f t="shared" si="253"/>
        <v>Nutrient Management</v>
      </c>
      <c r="AH261" s="313"/>
      <c r="AI261" s="54"/>
      <c r="AJ261" s="314"/>
      <c r="AK261" s="55"/>
      <c r="AL261" s="56"/>
      <c r="AM261" s="226" t="str">
        <f t="shared" si="254"/>
        <v>Nutrient Management</v>
      </c>
      <c r="AN261" s="313"/>
      <c r="AO261" s="54"/>
      <c r="AP261" s="314"/>
      <c r="AQ261" s="55"/>
      <c r="AR261" s="56"/>
      <c r="AS261" s="176">
        <f t="shared" si="247"/>
        <v>0</v>
      </c>
      <c r="AT261" s="226" t="str">
        <f t="shared" si="255"/>
        <v>Nutrient Management</v>
      </c>
      <c r="AU261" s="313"/>
      <c r="AV261" s="315"/>
      <c r="AW261" s="313"/>
      <c r="AX261" s="313"/>
      <c r="AY261" s="315"/>
      <c r="AZ261" s="226" t="str">
        <f t="shared" si="256"/>
        <v>Nutrient Management</v>
      </c>
      <c r="BA261" s="313"/>
      <c r="BB261" s="54"/>
      <c r="BC261" s="314"/>
      <c r="BD261" s="55"/>
      <c r="BE261" s="56"/>
      <c r="BF261" s="226" t="str">
        <f t="shared" si="257"/>
        <v>Nutrient Management</v>
      </c>
      <c r="BG261" s="313"/>
      <c r="BH261" s="54"/>
      <c r="BI261" s="314"/>
      <c r="BJ261" s="55"/>
      <c r="BK261" s="56"/>
      <c r="BL261" s="226" t="str">
        <f t="shared" si="258"/>
        <v>Nutrient Management</v>
      </c>
      <c r="BM261" s="313"/>
      <c r="BN261" s="54"/>
      <c r="BO261" s="314"/>
      <c r="BP261" s="55"/>
      <c r="BQ261" s="56"/>
      <c r="BR261" s="226" t="str">
        <f t="shared" si="259"/>
        <v>Nutrient Management</v>
      </c>
      <c r="BS261" s="313"/>
      <c r="BT261" s="54"/>
      <c r="BU261" s="314"/>
      <c r="BV261" s="55"/>
      <c r="BW261" s="56"/>
      <c r="BX261" s="226" t="str">
        <f t="shared" si="260"/>
        <v>Nutrient Management</v>
      </c>
      <c r="BY261" s="313"/>
      <c r="BZ261" s="54"/>
      <c r="CA261" s="314"/>
      <c r="CB261" s="55"/>
      <c r="CC261" s="56"/>
      <c r="CD261" s="226" t="str">
        <f t="shared" si="261"/>
        <v>Nutrient Management</v>
      </c>
      <c r="CE261" s="313"/>
      <c r="CF261" s="54"/>
      <c r="CG261" s="314"/>
      <c r="CH261" s="55"/>
      <c r="CI261" s="56"/>
      <c r="CJ261" s="176">
        <f t="shared" si="244"/>
        <v>0</v>
      </c>
      <c r="CK261" s="226" t="str">
        <f t="shared" si="262"/>
        <v>Nutrient Management</v>
      </c>
      <c r="CL261" s="313"/>
      <c r="CM261" s="54"/>
      <c r="CN261" s="314"/>
      <c r="CO261" s="55"/>
      <c r="CP261" s="56"/>
      <c r="CQ261" s="226" t="str">
        <f t="shared" si="263"/>
        <v>Nutrient Management</v>
      </c>
      <c r="CR261" s="313"/>
      <c r="CS261" s="54"/>
      <c r="CT261" s="314"/>
      <c r="CU261" s="55"/>
      <c r="CV261" s="56"/>
      <c r="CW261" s="226" t="str">
        <f t="shared" si="264"/>
        <v>Nutrient Management</v>
      </c>
      <c r="CX261" s="313"/>
      <c r="CY261" s="54"/>
      <c r="CZ261" s="314"/>
      <c r="DA261" s="55"/>
      <c r="DB261" s="56"/>
      <c r="DC261" s="226" t="str">
        <f t="shared" si="265"/>
        <v>Nutrient Management</v>
      </c>
      <c r="DD261" s="313"/>
      <c r="DE261" s="54"/>
      <c r="DF261" s="314"/>
      <c r="DG261" s="55"/>
      <c r="DH261" s="56"/>
      <c r="DI261" s="226" t="str">
        <f t="shared" si="266"/>
        <v>Nutrient Management</v>
      </c>
      <c r="DJ261" s="313"/>
      <c r="DK261" s="54"/>
      <c r="DL261" s="314"/>
      <c r="DM261" s="55"/>
      <c r="DN261" s="56"/>
      <c r="DO261" s="226" t="str">
        <f t="shared" si="267"/>
        <v>Nutrient Management</v>
      </c>
      <c r="DP261" s="313"/>
      <c r="DQ261" s="54"/>
      <c r="DR261" s="314"/>
      <c r="DS261" s="55"/>
      <c r="DT261" s="56"/>
      <c r="DU261" s="226" t="str">
        <f t="shared" si="268"/>
        <v>Nutrient Management</v>
      </c>
      <c r="DV261" s="313"/>
      <c r="DW261" s="54"/>
      <c r="DX261" s="314"/>
      <c r="DY261" s="55"/>
      <c r="DZ261" s="56"/>
      <c r="EA261" s="176">
        <f t="shared" si="245"/>
        <v>0</v>
      </c>
      <c r="EB261" s="226" t="str">
        <f t="shared" si="269"/>
        <v>Nutrient Management</v>
      </c>
      <c r="EC261" s="313"/>
      <c r="ED261" s="54"/>
      <c r="EE261" s="314"/>
      <c r="EF261" s="55"/>
      <c r="EG261" s="56"/>
      <c r="EH261" s="226" t="str">
        <f t="shared" si="270"/>
        <v>Nutrient Management</v>
      </c>
      <c r="EI261" s="313"/>
      <c r="EJ261" s="54"/>
      <c r="EK261" s="314"/>
      <c r="EL261" s="55"/>
      <c r="EM261" s="56"/>
      <c r="EN261" s="226" t="str">
        <f t="shared" si="271"/>
        <v>Nutrient Management</v>
      </c>
      <c r="EO261" s="313"/>
      <c r="EP261" s="54"/>
      <c r="EQ261" s="314"/>
      <c r="ER261" s="55"/>
      <c r="ES261" s="56"/>
      <c r="ET261" s="226" t="str">
        <f t="shared" si="272"/>
        <v>Nutrient Management</v>
      </c>
      <c r="EU261" s="313"/>
      <c r="EV261" s="54"/>
      <c r="EW261" s="314"/>
      <c r="EX261" s="55"/>
      <c r="EY261" s="56"/>
      <c r="EZ261" s="226" t="str">
        <f t="shared" si="273"/>
        <v>Nutrient Management</v>
      </c>
      <c r="FA261" s="313"/>
      <c r="FB261" s="54"/>
      <c r="FC261" s="314"/>
      <c r="FD261" s="55"/>
      <c r="FE261" s="56"/>
      <c r="FF261" s="226" t="str">
        <f t="shared" si="274"/>
        <v>Nutrient Management</v>
      </c>
      <c r="FG261" s="313"/>
      <c r="FH261" s="54"/>
      <c r="FI261" s="314"/>
      <c r="FJ261" s="55"/>
      <c r="FK261" s="56"/>
      <c r="FL261" s="226" t="str">
        <f t="shared" si="275"/>
        <v>Nutrient Management</v>
      </c>
      <c r="FM261" s="313"/>
      <c r="FN261" s="54"/>
      <c r="FO261" s="314"/>
      <c r="FP261" s="55"/>
      <c r="FQ261" s="56"/>
      <c r="FR261" s="176">
        <f t="shared" si="246"/>
        <v>0</v>
      </c>
      <c r="FS261" s="34"/>
      <c r="FT261" s="34"/>
      <c r="FU261" s="34"/>
      <c r="FV261" s="33"/>
      <c r="FW261" s="37"/>
    </row>
    <row r="262" spans="1:179" ht="12.6" customHeight="1">
      <c r="A262" s="727"/>
      <c r="B262" s="195" t="s">
        <v>690</v>
      </c>
      <c r="C262" s="226" t="str">
        <f t="shared" si="248"/>
        <v>Boreal Forest Restoration</v>
      </c>
      <c r="D262" s="313"/>
      <c r="E262" s="54"/>
      <c r="F262" s="314"/>
      <c r="G262" s="55"/>
      <c r="H262" s="56"/>
      <c r="I262" s="226" t="str">
        <f t="shared" si="249"/>
        <v>Boreal Forest Restoration</v>
      </c>
      <c r="J262" s="313"/>
      <c r="K262" s="54"/>
      <c r="L262" s="314"/>
      <c r="M262" s="55"/>
      <c r="N262" s="56"/>
      <c r="O262" s="226" t="str">
        <f t="shared" si="250"/>
        <v>Boreal Forest Restoration</v>
      </c>
      <c r="P262" s="313"/>
      <c r="Q262" s="54"/>
      <c r="R262" s="314"/>
      <c r="S262" s="55"/>
      <c r="T262" s="56"/>
      <c r="U262" s="226" t="str">
        <f t="shared" si="251"/>
        <v>Boreal Forest Restoration</v>
      </c>
      <c r="V262" s="313"/>
      <c r="W262" s="54"/>
      <c r="X262" s="314"/>
      <c r="Y262" s="55"/>
      <c r="Z262" s="56"/>
      <c r="AA262" s="226" t="str">
        <f t="shared" si="252"/>
        <v>Boreal Forest Restoration</v>
      </c>
      <c r="AB262" s="313"/>
      <c r="AC262" s="54"/>
      <c r="AD262" s="314"/>
      <c r="AE262" s="55"/>
      <c r="AF262" s="56"/>
      <c r="AG262" s="226" t="str">
        <f t="shared" si="253"/>
        <v>Boreal Forest Restoration</v>
      </c>
      <c r="AH262" s="313"/>
      <c r="AI262" s="54"/>
      <c r="AJ262" s="314"/>
      <c r="AK262" s="55"/>
      <c r="AL262" s="56"/>
      <c r="AM262" s="226" t="str">
        <f t="shared" si="254"/>
        <v>Boreal Forest Restoration</v>
      </c>
      <c r="AN262" s="313"/>
      <c r="AO262" s="54"/>
      <c r="AP262" s="314"/>
      <c r="AQ262" s="55"/>
      <c r="AR262" s="56"/>
      <c r="AS262" s="176">
        <f t="shared" si="247"/>
        <v>0</v>
      </c>
      <c r="AT262" s="226" t="str">
        <f t="shared" si="255"/>
        <v>Boreal Forest Restoration</v>
      </c>
      <c r="AU262" s="313"/>
      <c r="AV262" s="315"/>
      <c r="AW262" s="313"/>
      <c r="AX262" s="313"/>
      <c r="AY262" s="315"/>
      <c r="AZ262" s="226" t="str">
        <f t="shared" si="256"/>
        <v>Boreal Forest Restoration</v>
      </c>
      <c r="BA262" s="313"/>
      <c r="BB262" s="54"/>
      <c r="BC262" s="314"/>
      <c r="BD262" s="55"/>
      <c r="BE262" s="56"/>
      <c r="BF262" s="226" t="str">
        <f t="shared" si="257"/>
        <v>Boreal Forest Restoration</v>
      </c>
      <c r="BG262" s="313"/>
      <c r="BH262" s="54"/>
      <c r="BI262" s="314"/>
      <c r="BJ262" s="55"/>
      <c r="BK262" s="56"/>
      <c r="BL262" s="226" t="str">
        <f t="shared" si="258"/>
        <v>Boreal Forest Restoration</v>
      </c>
      <c r="BM262" s="313"/>
      <c r="BN262" s="54"/>
      <c r="BO262" s="314"/>
      <c r="BP262" s="55"/>
      <c r="BQ262" s="56"/>
      <c r="BR262" s="226" t="str">
        <f t="shared" si="259"/>
        <v>Boreal Forest Restoration</v>
      </c>
      <c r="BS262" s="313"/>
      <c r="BT262" s="54"/>
      <c r="BU262" s="314"/>
      <c r="BV262" s="55"/>
      <c r="BW262" s="56"/>
      <c r="BX262" s="226" t="str">
        <f t="shared" si="260"/>
        <v>Boreal Forest Restoration</v>
      </c>
      <c r="BY262" s="313"/>
      <c r="BZ262" s="54"/>
      <c r="CA262" s="314"/>
      <c r="CB262" s="55"/>
      <c r="CC262" s="56"/>
      <c r="CD262" s="226" t="str">
        <f t="shared" si="261"/>
        <v>Boreal Forest Restoration</v>
      </c>
      <c r="CE262" s="313"/>
      <c r="CF262" s="54"/>
      <c r="CG262" s="314"/>
      <c r="CH262" s="55"/>
      <c r="CI262" s="56"/>
      <c r="CJ262" s="176">
        <f t="shared" si="244"/>
        <v>0</v>
      </c>
      <c r="CK262" s="226" t="str">
        <f t="shared" si="262"/>
        <v>Boreal Forest Restoration</v>
      </c>
      <c r="CL262" s="313"/>
      <c r="CM262" s="54"/>
      <c r="CN262" s="314"/>
      <c r="CO262" s="55"/>
      <c r="CP262" s="56"/>
      <c r="CQ262" s="226" t="str">
        <f t="shared" si="263"/>
        <v>Boreal Forest Restoration</v>
      </c>
      <c r="CR262" s="313"/>
      <c r="CS262" s="54"/>
      <c r="CT262" s="314"/>
      <c r="CU262" s="55"/>
      <c r="CV262" s="56"/>
      <c r="CW262" s="226" t="str">
        <f t="shared" si="264"/>
        <v>Boreal Forest Restoration</v>
      </c>
      <c r="CX262" s="313"/>
      <c r="CY262" s="54"/>
      <c r="CZ262" s="314"/>
      <c r="DA262" s="55"/>
      <c r="DB262" s="56"/>
      <c r="DC262" s="226" t="str">
        <f t="shared" si="265"/>
        <v>Boreal Forest Restoration</v>
      </c>
      <c r="DD262" s="313"/>
      <c r="DE262" s="54"/>
      <c r="DF262" s="314"/>
      <c r="DG262" s="55"/>
      <c r="DH262" s="56"/>
      <c r="DI262" s="226" t="str">
        <f t="shared" si="266"/>
        <v>Boreal Forest Restoration</v>
      </c>
      <c r="DJ262" s="313"/>
      <c r="DK262" s="54"/>
      <c r="DL262" s="314"/>
      <c r="DM262" s="55"/>
      <c r="DN262" s="56"/>
      <c r="DO262" s="226" t="str">
        <f t="shared" si="267"/>
        <v>Boreal Forest Restoration</v>
      </c>
      <c r="DP262" s="313"/>
      <c r="DQ262" s="54"/>
      <c r="DR262" s="314"/>
      <c r="DS262" s="55"/>
      <c r="DT262" s="56"/>
      <c r="DU262" s="226" t="str">
        <f t="shared" si="268"/>
        <v>Boreal Forest Restoration</v>
      </c>
      <c r="DV262" s="313"/>
      <c r="DW262" s="54"/>
      <c r="DX262" s="314"/>
      <c r="DY262" s="55"/>
      <c r="DZ262" s="56"/>
      <c r="EA262" s="176">
        <f t="shared" si="245"/>
        <v>0</v>
      </c>
      <c r="EB262" s="226" t="str">
        <f t="shared" si="269"/>
        <v>Boreal Forest Restoration</v>
      </c>
      <c r="EC262" s="313"/>
      <c r="ED262" s="54"/>
      <c r="EE262" s="314"/>
      <c r="EF262" s="55"/>
      <c r="EG262" s="56"/>
      <c r="EH262" s="226" t="str">
        <f t="shared" si="270"/>
        <v>Boreal Forest Restoration</v>
      </c>
      <c r="EI262" s="313"/>
      <c r="EJ262" s="54"/>
      <c r="EK262" s="314"/>
      <c r="EL262" s="55"/>
      <c r="EM262" s="56"/>
      <c r="EN262" s="226" t="str">
        <f t="shared" si="271"/>
        <v>Boreal Forest Restoration</v>
      </c>
      <c r="EO262" s="313"/>
      <c r="EP262" s="54"/>
      <c r="EQ262" s="314"/>
      <c r="ER262" s="55"/>
      <c r="ES262" s="56"/>
      <c r="ET262" s="226" t="str">
        <f t="shared" si="272"/>
        <v>Boreal Forest Restoration</v>
      </c>
      <c r="EU262" s="313"/>
      <c r="EV262" s="54"/>
      <c r="EW262" s="314"/>
      <c r="EX262" s="55"/>
      <c r="EY262" s="56"/>
      <c r="EZ262" s="226" t="str">
        <f t="shared" si="273"/>
        <v>Boreal Forest Restoration</v>
      </c>
      <c r="FA262" s="313"/>
      <c r="FB262" s="54"/>
      <c r="FC262" s="314"/>
      <c r="FD262" s="55"/>
      <c r="FE262" s="56"/>
      <c r="FF262" s="226" t="str">
        <f t="shared" si="274"/>
        <v>Boreal Forest Restoration</v>
      </c>
      <c r="FG262" s="313"/>
      <c r="FH262" s="54"/>
      <c r="FI262" s="314"/>
      <c r="FJ262" s="55"/>
      <c r="FK262" s="56"/>
      <c r="FL262" s="226" t="str">
        <f t="shared" si="275"/>
        <v>Boreal Forest Restoration</v>
      </c>
      <c r="FM262" s="313"/>
      <c r="FN262" s="54"/>
      <c r="FO262" s="314"/>
      <c r="FP262" s="55"/>
      <c r="FQ262" s="56"/>
      <c r="FR262" s="176">
        <f t="shared" si="246"/>
        <v>0</v>
      </c>
      <c r="FS262" s="34"/>
      <c r="FT262" s="34"/>
      <c r="FU262" s="34"/>
      <c r="FV262" s="33"/>
      <c r="FW262" s="37"/>
    </row>
    <row r="263" spans="1:179" ht="12.6" customHeight="1" thickBot="1">
      <c r="A263" s="727"/>
      <c r="B263" s="195" t="s">
        <v>549</v>
      </c>
      <c r="C263" s="226" t="str">
        <f>$B263</f>
        <v>Sustainable Intensification</v>
      </c>
      <c r="D263" s="39"/>
      <c r="E263" s="40"/>
      <c r="F263" s="47"/>
      <c r="G263" s="41"/>
      <c r="H263" s="42"/>
      <c r="I263" s="226" t="str">
        <f t="shared" si="249"/>
        <v>Sustainable Intensification</v>
      </c>
      <c r="J263" s="39"/>
      <c r="K263" s="40"/>
      <c r="L263" s="47"/>
      <c r="M263" s="41"/>
      <c r="N263" s="42"/>
      <c r="O263" s="226" t="str">
        <f t="shared" si="250"/>
        <v>Sustainable Intensification</v>
      </c>
      <c r="P263" s="39"/>
      <c r="Q263" s="40"/>
      <c r="R263" s="47"/>
      <c r="S263" s="41"/>
      <c r="T263" s="42"/>
      <c r="U263" s="226" t="str">
        <f t="shared" si="251"/>
        <v>Sustainable Intensification</v>
      </c>
      <c r="V263" s="39"/>
      <c r="W263" s="40"/>
      <c r="X263" s="47"/>
      <c r="Y263" s="41"/>
      <c r="Z263" s="42"/>
      <c r="AA263" s="226" t="str">
        <f t="shared" si="252"/>
        <v>Sustainable Intensification</v>
      </c>
      <c r="AB263" s="39"/>
      <c r="AC263" s="40"/>
      <c r="AD263" s="47"/>
      <c r="AE263" s="41"/>
      <c r="AF263" s="42"/>
      <c r="AG263" s="226" t="str">
        <f t="shared" si="253"/>
        <v>Sustainable Intensification</v>
      </c>
      <c r="AH263" s="39"/>
      <c r="AI263" s="40"/>
      <c r="AJ263" s="47"/>
      <c r="AK263" s="41"/>
      <c r="AL263" s="42"/>
      <c r="AM263" s="226" t="str">
        <f t="shared" si="254"/>
        <v>Sustainable Intensification</v>
      </c>
      <c r="AN263" s="39"/>
      <c r="AO263" s="40"/>
      <c r="AP263" s="47"/>
      <c r="AQ263" s="41"/>
      <c r="AR263" s="42"/>
      <c r="AS263" s="176">
        <f t="shared" si="247"/>
        <v>0</v>
      </c>
      <c r="AT263" s="226" t="str">
        <f t="shared" si="255"/>
        <v>Sustainable Intensification</v>
      </c>
      <c r="AU263" s="313"/>
      <c r="AV263" s="315"/>
      <c r="AW263" s="313"/>
      <c r="AX263" s="313"/>
      <c r="AY263" s="315"/>
      <c r="AZ263" s="226" t="str">
        <f t="shared" si="256"/>
        <v>Sustainable Intensification</v>
      </c>
      <c r="BA263" s="39"/>
      <c r="BB263" s="40"/>
      <c r="BC263" s="47"/>
      <c r="BD263" s="41"/>
      <c r="BE263" s="42"/>
      <c r="BF263" s="226" t="str">
        <f t="shared" si="257"/>
        <v>Sustainable Intensification</v>
      </c>
      <c r="BG263" s="39"/>
      <c r="BH263" s="40"/>
      <c r="BI263" s="47"/>
      <c r="BJ263" s="41"/>
      <c r="BK263" s="42"/>
      <c r="BL263" s="226" t="str">
        <f t="shared" si="258"/>
        <v>Sustainable Intensification</v>
      </c>
      <c r="BM263" s="39"/>
      <c r="BN263" s="40"/>
      <c r="BO263" s="47"/>
      <c r="BP263" s="41"/>
      <c r="BQ263" s="42"/>
      <c r="BR263" s="226" t="str">
        <f t="shared" si="259"/>
        <v>Sustainable Intensification</v>
      </c>
      <c r="BS263" s="39"/>
      <c r="BT263" s="40"/>
      <c r="BU263" s="47"/>
      <c r="BV263" s="41"/>
      <c r="BW263" s="42"/>
      <c r="BX263" s="226" t="str">
        <f t="shared" si="260"/>
        <v>Sustainable Intensification</v>
      </c>
      <c r="BY263" s="39"/>
      <c r="BZ263" s="40"/>
      <c r="CA263" s="47"/>
      <c r="CB263" s="41"/>
      <c r="CC263" s="42"/>
      <c r="CD263" s="226" t="str">
        <f t="shared" si="261"/>
        <v>Sustainable Intensification</v>
      </c>
      <c r="CE263" s="39"/>
      <c r="CF263" s="40"/>
      <c r="CG263" s="47"/>
      <c r="CH263" s="41"/>
      <c r="CI263" s="42"/>
      <c r="CJ263" s="176">
        <f t="shared" ref="CJ263" si="278">SUM(AV263+BB263+BH263+BN263+BT263+BZ263+CF263)+SUM(AY263+BE263+BK263+BQ263+BW263+CC263+CI263)</f>
        <v>0</v>
      </c>
      <c r="CK263" s="226" t="str">
        <f t="shared" si="262"/>
        <v>Sustainable Intensification</v>
      </c>
      <c r="CL263" s="39"/>
      <c r="CM263" s="40"/>
      <c r="CN263" s="47"/>
      <c r="CO263" s="41"/>
      <c r="CP263" s="42"/>
      <c r="CQ263" s="226" t="str">
        <f t="shared" si="263"/>
        <v>Sustainable Intensification</v>
      </c>
      <c r="CR263" s="39"/>
      <c r="CS263" s="40"/>
      <c r="CT263" s="47"/>
      <c r="CU263" s="41"/>
      <c r="CV263" s="42"/>
      <c r="CW263" s="226" t="str">
        <f t="shared" si="264"/>
        <v>Sustainable Intensification</v>
      </c>
      <c r="CX263" s="39"/>
      <c r="CY263" s="40"/>
      <c r="CZ263" s="47"/>
      <c r="DA263" s="41"/>
      <c r="DB263" s="42"/>
      <c r="DC263" s="226" t="str">
        <f t="shared" si="265"/>
        <v>Sustainable Intensification</v>
      </c>
      <c r="DD263" s="39"/>
      <c r="DE263" s="40"/>
      <c r="DF263" s="47"/>
      <c r="DG263" s="41"/>
      <c r="DH263" s="42"/>
      <c r="DI263" s="226" t="str">
        <f t="shared" si="266"/>
        <v>Sustainable Intensification</v>
      </c>
      <c r="DJ263" s="39"/>
      <c r="DK263" s="40"/>
      <c r="DL263" s="47"/>
      <c r="DM263" s="41"/>
      <c r="DN263" s="42"/>
      <c r="DO263" s="226" t="str">
        <f t="shared" si="267"/>
        <v>Sustainable Intensification</v>
      </c>
      <c r="DP263" s="39"/>
      <c r="DQ263" s="40"/>
      <c r="DR263" s="47"/>
      <c r="DS263" s="41"/>
      <c r="DT263" s="42"/>
      <c r="DU263" s="226" t="str">
        <f t="shared" si="268"/>
        <v>Sustainable Intensification</v>
      </c>
      <c r="DV263" s="39"/>
      <c r="DW263" s="40"/>
      <c r="DX263" s="47"/>
      <c r="DY263" s="41"/>
      <c r="DZ263" s="42"/>
      <c r="EA263" s="176">
        <f t="shared" ref="EA263" si="279">SUM(CM263+CS263+CY263+DE263+DK263+DQ263+DW263)+SUM(CP263+CV263+DB263+DH263+DN263+DT263+DZ263)</f>
        <v>0</v>
      </c>
      <c r="EB263" s="226" t="str">
        <f t="shared" si="269"/>
        <v>Sustainable Intensification</v>
      </c>
      <c r="EC263" s="39"/>
      <c r="ED263" s="40"/>
      <c r="EE263" s="47"/>
      <c r="EF263" s="41"/>
      <c r="EG263" s="42"/>
      <c r="EH263" s="226" t="str">
        <f t="shared" si="270"/>
        <v>Sustainable Intensification</v>
      </c>
      <c r="EI263" s="39"/>
      <c r="EJ263" s="40"/>
      <c r="EK263" s="47"/>
      <c r="EL263" s="41"/>
      <c r="EM263" s="42"/>
      <c r="EN263" s="226" t="str">
        <f t="shared" si="271"/>
        <v>Sustainable Intensification</v>
      </c>
      <c r="EO263" s="39"/>
      <c r="EP263" s="40"/>
      <c r="EQ263" s="47"/>
      <c r="ER263" s="41"/>
      <c r="ES263" s="42"/>
      <c r="ET263" s="226" t="str">
        <f t="shared" si="272"/>
        <v>Sustainable Intensification</v>
      </c>
      <c r="EU263" s="39"/>
      <c r="EV263" s="40"/>
      <c r="EW263" s="47"/>
      <c r="EX263" s="41"/>
      <c r="EY263" s="42"/>
      <c r="EZ263" s="226" t="str">
        <f t="shared" si="273"/>
        <v>Sustainable Intensification</v>
      </c>
      <c r="FA263" s="39"/>
      <c r="FB263" s="40"/>
      <c r="FC263" s="47"/>
      <c r="FD263" s="41"/>
      <c r="FE263" s="42"/>
      <c r="FF263" s="226" t="str">
        <f t="shared" si="274"/>
        <v>Sustainable Intensification</v>
      </c>
      <c r="FG263" s="39"/>
      <c r="FH263" s="40"/>
      <c r="FI263" s="47"/>
      <c r="FJ263" s="41"/>
      <c r="FK263" s="42"/>
      <c r="FL263" s="226" t="str">
        <f t="shared" si="275"/>
        <v>Sustainable Intensification</v>
      </c>
      <c r="FM263" s="39"/>
      <c r="FN263" s="40"/>
      <c r="FO263" s="47"/>
      <c r="FP263" s="41"/>
      <c r="FQ263" s="42"/>
      <c r="FR263" s="176">
        <f t="shared" ref="FR263" si="280">SUM(ED263+EJ263+EP263+EV263+FB263+FH263+FN263)+SUM(EG263+EM263+ES263+EY263+FE263+FK263+FQ263)</f>
        <v>0</v>
      </c>
      <c r="FS263" s="32"/>
      <c r="FT263" s="34"/>
      <c r="FU263" s="34"/>
      <c r="FV263" s="33"/>
      <c r="FW263" s="37"/>
    </row>
    <row r="264" spans="1:179" s="190" customFormat="1" ht="12.6" customHeight="1" thickBot="1">
      <c r="A264" s="727"/>
      <c r="B264" s="224"/>
      <c r="C264" s="235" t="s">
        <v>0</v>
      </c>
      <c r="D264" s="185"/>
      <c r="E264" s="186" t="s">
        <v>71</v>
      </c>
      <c r="F264" s="187"/>
      <c r="G264" s="136">
        <f>1-SUM(G235:G263)</f>
        <v>0</v>
      </c>
      <c r="H264" s="185"/>
      <c r="I264" s="238" t="s">
        <v>0</v>
      </c>
      <c r="J264" s="185"/>
      <c r="K264" s="186" t="s">
        <v>71</v>
      </c>
      <c r="L264" s="187"/>
      <c r="M264" s="136">
        <f>1-SUM(M235:M263)</f>
        <v>0</v>
      </c>
      <c r="N264" s="185"/>
      <c r="O264" s="238" t="s">
        <v>0</v>
      </c>
      <c r="P264" s="185"/>
      <c r="Q264" s="186" t="s">
        <v>71</v>
      </c>
      <c r="R264" s="187"/>
      <c r="S264" s="136">
        <f>1-SUM(S235:S263)</f>
        <v>0</v>
      </c>
      <c r="T264" s="185"/>
      <c r="U264" s="235" t="s">
        <v>0</v>
      </c>
      <c r="V264" s="185"/>
      <c r="W264" s="186" t="s">
        <v>71</v>
      </c>
      <c r="X264" s="187"/>
      <c r="Y264" s="136">
        <f>1-SUM(Y235:Y263)</f>
        <v>0.96464949675564238</v>
      </c>
      <c r="Z264" s="185"/>
      <c r="AA264" s="238" t="s">
        <v>0</v>
      </c>
      <c r="AB264" s="185"/>
      <c r="AC264" s="186" t="s">
        <v>71</v>
      </c>
      <c r="AD264" s="187"/>
      <c r="AE264" s="186">
        <f>1-SUM(AE237:AE263)</f>
        <v>0.96464949675564238</v>
      </c>
      <c r="AF264" s="185"/>
      <c r="AG264" s="238" t="s">
        <v>0</v>
      </c>
      <c r="AH264" s="185"/>
      <c r="AI264" s="186" t="s">
        <v>71</v>
      </c>
      <c r="AJ264" s="187"/>
      <c r="AK264" s="136">
        <f>1-SUM(AK235:AK263)</f>
        <v>0.96464949675564238</v>
      </c>
      <c r="AL264" s="185"/>
      <c r="AM264" s="238" t="s">
        <v>0</v>
      </c>
      <c r="AN264" s="185"/>
      <c r="AO264" s="186" t="s">
        <v>71</v>
      </c>
      <c r="AP264" s="187"/>
      <c r="AQ264" s="136">
        <f>1-SUM(AQ235:AQ263)</f>
        <v>0.96464949675564238</v>
      </c>
      <c r="AR264" s="185"/>
      <c r="AS264" s="188"/>
      <c r="AT264" s="238" t="s">
        <v>0</v>
      </c>
      <c r="AU264" s="185"/>
      <c r="AV264" s="189" t="s">
        <v>71</v>
      </c>
      <c r="AX264" s="136">
        <f>1-SUM(AX235:AX263)</f>
        <v>0.82621657209388566</v>
      </c>
      <c r="AY264" s="185"/>
      <c r="AZ264" s="238" t="s">
        <v>0</v>
      </c>
      <c r="BA264" s="185"/>
      <c r="BB264" s="189" t="s">
        <v>71</v>
      </c>
      <c r="BD264" s="136">
        <f>1-SUM(BD235:BD263)</f>
        <v>0.82621657209388566</v>
      </c>
      <c r="BE264" s="185"/>
      <c r="BF264" s="238" t="s">
        <v>0</v>
      </c>
      <c r="BG264" s="185"/>
      <c r="BH264" s="189" t="s">
        <v>71</v>
      </c>
      <c r="BJ264" s="136">
        <f>1-SUM(BJ235:BJ263)</f>
        <v>0.82621657209388566</v>
      </c>
      <c r="BK264" s="185"/>
      <c r="BL264" s="238" t="s">
        <v>0</v>
      </c>
      <c r="BM264" s="185"/>
      <c r="BN264" s="189" t="s">
        <v>71</v>
      </c>
      <c r="BP264" s="136">
        <f>1-SUM(BP235:BP263)</f>
        <v>1</v>
      </c>
      <c r="BQ264" s="185"/>
      <c r="BR264" s="238" t="s">
        <v>0</v>
      </c>
      <c r="BS264" s="185"/>
      <c r="BT264" s="189" t="s">
        <v>71</v>
      </c>
      <c r="BV264" s="136">
        <f>1-SUM(BV235:BV263)</f>
        <v>1</v>
      </c>
      <c r="BW264" s="185"/>
      <c r="BX264" s="238" t="s">
        <v>0</v>
      </c>
      <c r="BY264" s="185"/>
      <c r="BZ264" s="189" t="s">
        <v>71</v>
      </c>
      <c r="CB264" s="136">
        <f>1-SUM(CB235:CB263)</f>
        <v>1</v>
      </c>
      <c r="CC264" s="185"/>
      <c r="CD264" s="238" t="s">
        <v>0</v>
      </c>
      <c r="CE264" s="185"/>
      <c r="CF264" s="189" t="s">
        <v>71</v>
      </c>
      <c r="CH264" s="136">
        <f>1-SUM(CH235:CH263)</f>
        <v>1</v>
      </c>
      <c r="CI264" s="185"/>
      <c r="CJ264" s="188"/>
      <c r="CK264" s="238" t="s">
        <v>0</v>
      </c>
      <c r="CL264" s="185"/>
      <c r="CM264" s="189" t="s">
        <v>71</v>
      </c>
      <c r="CO264" s="189">
        <f>1-SUM(CO235:CO263)</f>
        <v>1</v>
      </c>
      <c r="CP264" s="185"/>
      <c r="CQ264" s="238" t="s">
        <v>0</v>
      </c>
      <c r="CR264" s="185"/>
      <c r="CS264" s="189" t="s">
        <v>71</v>
      </c>
      <c r="CU264" s="189">
        <f>1-SUM(CU235:CU263)</f>
        <v>1</v>
      </c>
      <c r="CV264" s="185"/>
      <c r="CW264" s="238" t="s">
        <v>0</v>
      </c>
      <c r="CX264" s="185"/>
      <c r="CY264" s="189" t="s">
        <v>71</v>
      </c>
      <c r="DA264" s="189">
        <f>1-SUM(DA235:DA263)</f>
        <v>1</v>
      </c>
      <c r="DB264" s="185"/>
      <c r="DC264" s="238" t="s">
        <v>0</v>
      </c>
      <c r="DD264" s="185"/>
      <c r="DE264" s="189" t="s">
        <v>71</v>
      </c>
      <c r="DG264" s="189">
        <f>1-SUM(DG235:DG263)</f>
        <v>1</v>
      </c>
      <c r="DH264" s="185"/>
      <c r="DI264" s="238" t="s">
        <v>0</v>
      </c>
      <c r="DJ264" s="185"/>
      <c r="DK264" s="189" t="s">
        <v>71</v>
      </c>
      <c r="DM264" s="189">
        <f>1-SUM(DM235:DM263)</f>
        <v>1</v>
      </c>
      <c r="DN264" s="185"/>
      <c r="DO264" s="238" t="s">
        <v>0</v>
      </c>
      <c r="DP264" s="185"/>
      <c r="DQ264" s="189" t="s">
        <v>71</v>
      </c>
      <c r="DS264" s="189">
        <f>1-SUM(DS235:DS263)</f>
        <v>1</v>
      </c>
      <c r="DT264" s="185"/>
      <c r="DU264" s="238" t="s">
        <v>0</v>
      </c>
      <c r="DV264" s="185"/>
      <c r="DW264" s="189" t="s">
        <v>71</v>
      </c>
      <c r="DY264" s="189">
        <f>1-SUM(DY235:DY263)</f>
        <v>1</v>
      </c>
      <c r="DZ264" s="185"/>
      <c r="EA264" s="188"/>
      <c r="EB264" s="238" t="s">
        <v>0</v>
      </c>
      <c r="EC264" s="185"/>
      <c r="ED264" s="189" t="s">
        <v>71</v>
      </c>
      <c r="EF264" s="189">
        <f>1-SUM(EF235:EF263)</f>
        <v>1</v>
      </c>
      <c r="EG264" s="185"/>
      <c r="EH264" s="238" t="s">
        <v>0</v>
      </c>
      <c r="EI264" s="185"/>
      <c r="EJ264" s="189" t="s">
        <v>71</v>
      </c>
      <c r="EL264" s="136">
        <f>1-SUM(EL235:EL263)</f>
        <v>1</v>
      </c>
      <c r="EM264" s="185"/>
      <c r="EN264" s="238" t="s">
        <v>0</v>
      </c>
      <c r="EO264" s="185"/>
      <c r="EP264" s="189" t="s">
        <v>71</v>
      </c>
      <c r="ER264" s="136">
        <f>1-SUM(ER235:ER263)</f>
        <v>1</v>
      </c>
      <c r="ES264" s="185"/>
      <c r="ET264" s="238" t="s">
        <v>0</v>
      </c>
      <c r="EU264" s="185"/>
      <c r="EV264" s="189" t="s">
        <v>71</v>
      </c>
      <c r="EX264" s="136">
        <f>1-SUM(EX235:EX263)</f>
        <v>1</v>
      </c>
      <c r="EY264" s="185"/>
      <c r="EZ264" s="238" t="s">
        <v>0</v>
      </c>
      <c r="FA264" s="185"/>
      <c r="FB264" s="189" t="s">
        <v>71</v>
      </c>
      <c r="FD264" s="136">
        <f>1-SUM(FD235:FD263)</f>
        <v>1</v>
      </c>
      <c r="FE264" s="185"/>
      <c r="FF264" s="238" t="s">
        <v>0</v>
      </c>
      <c r="FG264" s="185"/>
      <c r="FH264" s="189" t="s">
        <v>71</v>
      </c>
      <c r="FJ264" s="136">
        <f>1-SUM(FJ235:FJ263)</f>
        <v>1</v>
      </c>
      <c r="FK264" s="185"/>
      <c r="FL264" s="238" t="s">
        <v>0</v>
      </c>
      <c r="FM264" s="185"/>
      <c r="FN264" s="189" t="s">
        <v>71</v>
      </c>
      <c r="FP264" s="136">
        <f>1-SUM(FP235:FP263)</f>
        <v>1</v>
      </c>
      <c r="FQ264" s="185"/>
      <c r="FR264" s="188"/>
      <c r="FS264" s="191"/>
      <c r="FT264" s="191"/>
      <c r="FU264" s="191"/>
      <c r="FV264" s="192"/>
      <c r="FW264" s="193"/>
    </row>
    <row r="265" spans="1:179" s="152" customFormat="1" ht="12.6" customHeight="1">
      <c r="A265" s="728"/>
      <c r="B265" s="216">
        <f>SUM(C265+I265+O265+U265+AA265+AG265+AM265+AT265+AZ265+BF265+BL265+BR265+BX265+CD265+CK265+CQ265+CW265+DC265+DI265+DO265+DU265+EB265+EH265+EN265+ET265+EZ265+FF265+FL265+FV265)</f>
        <v>248.90937974313428</v>
      </c>
      <c r="C265" s="211">
        <f>'World Land Data'!B9</f>
        <v>1.3415780000000002</v>
      </c>
      <c r="D265" s="142"/>
      <c r="E265" s="142">
        <f>C265-SUM(E235:E263)</f>
        <v>1.275523181692557</v>
      </c>
      <c r="F265" s="142"/>
      <c r="G265" s="146">
        <f>SUM(G235:G263)</f>
        <v>1</v>
      </c>
      <c r="H265" s="142"/>
      <c r="I265" s="211">
        <f>'World Land Data'!C9</f>
        <v>0.63369400000000009</v>
      </c>
      <c r="J265" s="142"/>
      <c r="K265" s="142">
        <f>I265-SUM(K235:K263)</f>
        <v>0.60249302470634081</v>
      </c>
      <c r="L265" s="142"/>
      <c r="M265" s="146">
        <f>SUM(M235:M263)</f>
        <v>1</v>
      </c>
      <c r="N265" s="142"/>
      <c r="O265" s="211">
        <f>'World Land Data'!D9</f>
        <v>3.5573999999999999</v>
      </c>
      <c r="P265" s="142"/>
      <c r="Q265" s="142">
        <f>O265-SUM(Q235:Q263)</f>
        <v>3.3822455098049473</v>
      </c>
      <c r="R265" s="142"/>
      <c r="S265" s="146">
        <f>SUM(S235:S263)</f>
        <v>1</v>
      </c>
      <c r="T265" s="142"/>
      <c r="U265" s="211">
        <f>'World Land Data'!E9</f>
        <v>5.5844710000000006</v>
      </c>
      <c r="V265" s="142"/>
      <c r="W265" s="142">
        <f>U265-SUM(W236:W263)</f>
        <v>5.5844710000000006</v>
      </c>
      <c r="X265" s="142"/>
      <c r="Y265" s="146">
        <f>SUM(Y236:Y263)</f>
        <v>3.5350503244357637E-2</v>
      </c>
      <c r="Z265" s="142"/>
      <c r="AA265" s="211">
        <f>'World Land Data'!F9</f>
        <v>13.273057000000001</v>
      </c>
      <c r="AB265" s="142"/>
      <c r="AC265" s="142">
        <f>AA265-SUM(AC236:AC263)</f>
        <v>13.273057000000001</v>
      </c>
      <c r="AD265" s="142"/>
      <c r="AE265" s="146">
        <f>SUM(AE236:AE263)</f>
        <v>3.5350503244357637E-2</v>
      </c>
      <c r="AF265" s="142"/>
      <c r="AG265" s="211">
        <f>'World Land Data'!G9</f>
        <v>13.793849</v>
      </c>
      <c r="AH265" s="142"/>
      <c r="AI265" s="142">
        <f>AG265-SUM(AI236:AI263)</f>
        <v>13.793849</v>
      </c>
      <c r="AJ265" s="142"/>
      <c r="AK265" s="146">
        <f>SUM(AK236:AK263)</f>
        <v>3.5350503244357637E-2</v>
      </c>
      <c r="AL265" s="142"/>
      <c r="AM265" s="211">
        <f>'World Land Data'!H9</f>
        <v>11.813746999999999</v>
      </c>
      <c r="AN265" s="142"/>
      <c r="AO265" s="142">
        <f>AM265-SUM(AO236:AO263)</f>
        <v>11.813746999999999</v>
      </c>
      <c r="AP265" s="142"/>
      <c r="AQ265" s="146">
        <f>SUM(AQ236:AQ263)</f>
        <v>3.5350503244357637E-2</v>
      </c>
      <c r="AR265" s="142"/>
      <c r="AS265" s="177"/>
      <c r="AT265" s="234">
        <v>46.392835014083587</v>
      </c>
      <c r="AU265" s="148"/>
      <c r="AV265" s="155">
        <f>AT265-SUM(AV235:AV263)</f>
        <v>46.392835014083587</v>
      </c>
      <c r="AW265" s="148"/>
      <c r="AX265" s="149">
        <f>SUM(AX235:AX263)</f>
        <v>0.17378342790611434</v>
      </c>
      <c r="AY265" s="148"/>
      <c r="AZ265" s="246">
        <v>46.310686798728376</v>
      </c>
      <c r="BA265" s="148"/>
      <c r="BB265" s="155">
        <f>AZ265-SUM(BB235:BB263)</f>
        <v>46.310686798728376</v>
      </c>
      <c r="BC265" s="148"/>
      <c r="BD265" s="149">
        <f>SUM(BD235:BD263)</f>
        <v>0.17378342790611434</v>
      </c>
      <c r="BE265" s="148"/>
      <c r="BF265" s="211">
        <v>23.715645041064327</v>
      </c>
      <c r="BG265" s="142"/>
      <c r="BH265" s="155">
        <f>BF265-SUM(BH235:BH263)</f>
        <v>23.715645041064327</v>
      </c>
      <c r="BI265" s="142"/>
      <c r="BJ265" s="149">
        <f>SUM(BJ235:BJ263)</f>
        <v>0.17378342790611434</v>
      </c>
      <c r="BK265" s="142"/>
      <c r="BL265" s="234">
        <v>6.4216940874032709</v>
      </c>
      <c r="BM265" s="142"/>
      <c r="BN265" s="155">
        <f>BL265-SUM(BN235:BN263)</f>
        <v>6.4216940874032709</v>
      </c>
      <c r="BO265" s="142"/>
      <c r="BP265" s="149">
        <f>SUM(BP235:BP263)</f>
        <v>0</v>
      </c>
      <c r="BQ265" s="142"/>
      <c r="BR265" s="211">
        <v>14.305017764943097</v>
      </c>
      <c r="BS265" s="142"/>
      <c r="BT265" s="155">
        <f>BR265-SUM(BT235:BT263)</f>
        <v>14.305017764943097</v>
      </c>
      <c r="BU265" s="142"/>
      <c r="BV265" s="149">
        <f>SUM(BV235:BV263)</f>
        <v>0</v>
      </c>
      <c r="BW265" s="142"/>
      <c r="BX265" s="211">
        <v>7.0059188444073</v>
      </c>
      <c r="BY265" s="142"/>
      <c r="BZ265" s="155">
        <f>BX265-SUM(BZ235:BZ263)</f>
        <v>7.0059188444073</v>
      </c>
      <c r="CA265" s="142"/>
      <c r="CB265" s="149">
        <f>SUM(CB235:CB263)</f>
        <v>0</v>
      </c>
      <c r="CC265" s="142"/>
      <c r="CD265" s="234">
        <v>1.9541153412490202</v>
      </c>
      <c r="CE265" s="142"/>
      <c r="CF265" s="155">
        <f>CD265-SUM(CF235:CF263)</f>
        <v>1.9541153412490202</v>
      </c>
      <c r="CG265" s="142"/>
      <c r="CH265" s="149">
        <f>SUM(CH235:CH263)</f>
        <v>0</v>
      </c>
      <c r="CI265" s="147"/>
      <c r="CJ265" s="177"/>
      <c r="CK265" s="234">
        <v>0</v>
      </c>
      <c r="CL265" s="148"/>
      <c r="CM265" s="148">
        <f>CK265-SUM(CM235:CM263)</f>
        <v>0</v>
      </c>
      <c r="CN265" s="148"/>
      <c r="CO265" s="149">
        <f>SUM(CO237:CO264)</f>
        <v>1</v>
      </c>
      <c r="CP265" s="148"/>
      <c r="CQ265" s="246">
        <v>0</v>
      </c>
      <c r="CR265" s="148"/>
      <c r="CS265" s="148">
        <f>CQ265-SUM(CS235:CS263)</f>
        <v>0</v>
      </c>
      <c r="CT265" s="148"/>
      <c r="CU265" s="149">
        <f>SUM(CU237:CU264)</f>
        <v>1</v>
      </c>
      <c r="CV265" s="148"/>
      <c r="CW265" s="211">
        <v>0</v>
      </c>
      <c r="CX265" s="142"/>
      <c r="CY265" s="148">
        <f>CW265-SUM(CY235:CY263)</f>
        <v>0</v>
      </c>
      <c r="CZ265" s="142"/>
      <c r="DA265" s="149">
        <f>SUM(DA237:DA264)</f>
        <v>1</v>
      </c>
      <c r="DB265" s="142"/>
      <c r="DC265" s="234">
        <v>0</v>
      </c>
      <c r="DD265" s="142"/>
      <c r="DE265" s="148">
        <f>DC265-SUM(DE235:DE263)</f>
        <v>0</v>
      </c>
      <c r="DF265" s="142"/>
      <c r="DG265" s="146">
        <f>SUM(DG237:DG264)</f>
        <v>1</v>
      </c>
      <c r="DH265" s="142"/>
      <c r="DI265" s="234">
        <v>0</v>
      </c>
      <c r="DJ265" s="142"/>
      <c r="DK265" s="148">
        <f>DI265-SUM(DK235:DK263)</f>
        <v>0</v>
      </c>
      <c r="DL265" s="142"/>
      <c r="DM265" s="146">
        <f>SUM(DM237:DM264)</f>
        <v>1</v>
      </c>
      <c r="DN265" s="142"/>
      <c r="DO265" s="211">
        <v>0</v>
      </c>
      <c r="DP265" s="142"/>
      <c r="DQ265" s="148">
        <f>DO265-SUM(DQ235:DQ263)</f>
        <v>0</v>
      </c>
      <c r="DR265" s="142"/>
      <c r="DS265" s="146">
        <f>SUM(DS237:DS264)</f>
        <v>1</v>
      </c>
      <c r="DT265" s="142"/>
      <c r="DU265" s="211">
        <v>0</v>
      </c>
      <c r="DV265" s="142"/>
      <c r="DW265" s="148">
        <f>DU265-SUM(DW235:DW263)</f>
        <v>0</v>
      </c>
      <c r="DX265" s="142"/>
      <c r="DY265" s="150">
        <f>SUM(DY237:DY264)</f>
        <v>1</v>
      </c>
      <c r="DZ265" s="142"/>
      <c r="EA265" s="177"/>
      <c r="EB265" s="255">
        <v>5.8801529621553507E-3</v>
      </c>
      <c r="EC265" s="148"/>
      <c r="ED265" s="155">
        <f>EB265-SUM(ED235:ED263)</f>
        <v>5.8801529621553507E-3</v>
      </c>
      <c r="EE265" s="155"/>
      <c r="EF265" s="149">
        <f>SUM(EF235:EF263)</f>
        <v>0</v>
      </c>
      <c r="EG265" s="148"/>
      <c r="EH265" s="246">
        <v>6.2430828914524705E-3</v>
      </c>
      <c r="EI265" s="148"/>
      <c r="EJ265" s="155">
        <f>EH265-SUM(EJ235:EJ263)</f>
        <v>6.2430828914524705E-3</v>
      </c>
      <c r="EK265" s="155"/>
      <c r="EL265" s="149">
        <f>SUM(EL235:EL263)</f>
        <v>0</v>
      </c>
      <c r="EM265" s="148"/>
      <c r="EN265" s="211">
        <v>0</v>
      </c>
      <c r="EO265" s="142"/>
      <c r="EP265" s="155">
        <f>EN265-SUM(EP235:EP263)</f>
        <v>0</v>
      </c>
      <c r="EQ265" s="155"/>
      <c r="ER265" s="149">
        <f>SUM(ER235:ER263)</f>
        <v>0</v>
      </c>
      <c r="ES265" s="142"/>
      <c r="ET265" s="211">
        <v>0</v>
      </c>
      <c r="EU265" s="142"/>
      <c r="EV265" s="155">
        <f>ET265-SUM(EV235:EV263)</f>
        <v>0</v>
      </c>
      <c r="EW265" s="155"/>
      <c r="EX265" s="149">
        <f>SUM(EX235:EX263)</f>
        <v>0</v>
      </c>
      <c r="EY265" s="142"/>
      <c r="EZ265" s="211">
        <v>0</v>
      </c>
      <c r="FA265" s="142"/>
      <c r="FB265" s="155">
        <f>EZ265-SUM(FB235:FB263)</f>
        <v>0</v>
      </c>
      <c r="FC265" s="155"/>
      <c r="FD265" s="149">
        <f>SUM(FD235:FD263)</f>
        <v>0</v>
      </c>
      <c r="FE265" s="142"/>
      <c r="FF265" s="211">
        <v>0</v>
      </c>
      <c r="FG265" s="142"/>
      <c r="FH265" s="155">
        <f>FF265-SUM(FH235:FH263)</f>
        <v>0</v>
      </c>
      <c r="FI265" s="155"/>
      <c r="FJ265" s="149">
        <f>SUM(FJ235:FJ263)</f>
        <v>0</v>
      </c>
      <c r="FK265" s="147"/>
      <c r="FL265" s="234">
        <v>0</v>
      </c>
      <c r="FM265" s="147"/>
      <c r="FN265" s="155">
        <f>FL265-SUM(FN235:FN263)</f>
        <v>0</v>
      </c>
      <c r="FO265" s="155"/>
      <c r="FP265" s="149">
        <f>SUM(FP235:FP263)</f>
        <v>0</v>
      </c>
      <c r="FQ265" s="142"/>
      <c r="FR265" s="177"/>
      <c r="FS265" s="147"/>
      <c r="FT265" s="147"/>
      <c r="FU265" s="147"/>
      <c r="FV265" s="142">
        <v>52.7935476154017</v>
      </c>
      <c r="FW265" s="151"/>
    </row>
    <row r="266" spans="1:179" ht="12.6" customHeight="1">
      <c r="BL266" s="226"/>
      <c r="DC266" s="226"/>
      <c r="DI266" s="226"/>
    </row>
    <row r="270" spans="1:179" ht="12.6" customHeight="1" thickBot="1">
      <c r="C270" s="1089" t="s">
        <v>127</v>
      </c>
      <c r="D270" s="1089"/>
      <c r="E270" s="1089"/>
      <c r="F270" s="1089"/>
    </row>
    <row r="271" spans="1:179" ht="44.7" customHeight="1">
      <c r="B271" s="16"/>
      <c r="C271" s="1" t="s">
        <v>126</v>
      </c>
      <c r="D271" s="1" t="s">
        <v>84</v>
      </c>
      <c r="E271" s="1" t="s">
        <v>124</v>
      </c>
      <c r="F271" s="1" t="s">
        <v>125</v>
      </c>
      <c r="G271" s="736" t="s">
        <v>128</v>
      </c>
    </row>
    <row r="272" spans="1:179" ht="12.6" customHeight="1">
      <c r="B272" s="269" t="s">
        <v>78</v>
      </c>
      <c r="C272" s="289">
        <f>SUMIFS($AS$18:$AS$263,$B$18:$B$263,$B272)</f>
        <v>327.69999999999987</v>
      </c>
      <c r="D272" s="270">
        <f>SUMIFS($CJ$18:$CJ$263,$B$18:$B$263,$B272)</f>
        <v>116.80000000000003</v>
      </c>
      <c r="E272" s="270">
        <f>SUMIFS($EA$18:$EA$263,$B$18:$B$263,$B272)</f>
        <v>3.4462248327501528</v>
      </c>
      <c r="F272" s="271">
        <f>SUMIFS($FR$18:$FR$263,$B$18:$B$263,$B272)</f>
        <v>15.553775167249846</v>
      </c>
      <c r="G272" s="742">
        <f>SUM(C272:F272)</f>
        <v>463.49999999999989</v>
      </c>
    </row>
    <row r="273" spans="2:52" ht="12.6" customHeight="1">
      <c r="B273" s="269" t="s">
        <v>550</v>
      </c>
      <c r="C273" s="289">
        <f t="shared" ref="C273:C300" si="281">SUMIFS($AS$18:$AS$263,$B$18:$B$263,$B273)</f>
        <v>13.222379285580685</v>
      </c>
      <c r="D273" s="270">
        <f t="shared" ref="D273:D300" si="282">SUMIFS($CJ$18:$CJ$263,$B$18:$B$263,$B273)</f>
        <v>0</v>
      </c>
      <c r="E273" s="270">
        <f t="shared" ref="E273:E300" si="283">SUMIFS($EA$18:$EA$263,$B$18:$B$263,$B273)</f>
        <v>0</v>
      </c>
      <c r="F273" s="271">
        <f t="shared" ref="F273:F300" si="284">SUMIFS($FR$18:$FR$263,$B$18:$B$263,$B273)</f>
        <v>0</v>
      </c>
      <c r="G273" s="742">
        <f t="shared" ref="G273:G300" si="285">SUM(C273:F273)</f>
        <v>13.222379285580685</v>
      </c>
    </row>
    <row r="274" spans="2:52" ht="12.6" customHeight="1">
      <c r="B274" s="269" t="s">
        <v>79</v>
      </c>
      <c r="C274" s="289">
        <f t="shared" si="281"/>
        <v>1155.1279078572097</v>
      </c>
      <c r="D274" s="270">
        <f t="shared" si="282"/>
        <v>0</v>
      </c>
      <c r="E274" s="270">
        <f t="shared" si="283"/>
        <v>0</v>
      </c>
      <c r="F274" s="271">
        <f t="shared" si="284"/>
        <v>0</v>
      </c>
      <c r="G274" s="742">
        <f t="shared" si="285"/>
        <v>1155.1279078572097</v>
      </c>
      <c r="I274" s="301"/>
      <c r="AZ274" s="301"/>
    </row>
    <row r="275" spans="2:52" ht="12.6" customHeight="1">
      <c r="B275" s="269" t="s">
        <v>80</v>
      </c>
      <c r="C275" s="289">
        <f>SUMIFS($AS$18:$AS$263,$B$18:$B$263,$B275)</f>
        <v>1160.6605798572093</v>
      </c>
      <c r="D275" s="270">
        <f t="shared" si="282"/>
        <v>0</v>
      </c>
      <c r="E275" s="270">
        <f t="shared" si="283"/>
        <v>0</v>
      </c>
      <c r="F275" s="271">
        <f t="shared" si="284"/>
        <v>0</v>
      </c>
      <c r="G275" s="742">
        <f t="shared" si="285"/>
        <v>1160.6605798572093</v>
      </c>
    </row>
    <row r="276" spans="2:52" ht="12.6" customHeight="1">
      <c r="B276" s="269" t="s">
        <v>548</v>
      </c>
      <c r="C276" s="289">
        <f t="shared" si="281"/>
        <v>0</v>
      </c>
      <c r="D276" s="270">
        <f t="shared" si="282"/>
        <v>0</v>
      </c>
      <c r="E276" s="270">
        <f t="shared" si="283"/>
        <v>0</v>
      </c>
      <c r="F276" s="271">
        <f t="shared" si="284"/>
        <v>0</v>
      </c>
      <c r="G276" s="742">
        <f t="shared" si="285"/>
        <v>0</v>
      </c>
    </row>
    <row r="277" spans="2:52" ht="12.6" customHeight="1">
      <c r="B277" s="269" t="s">
        <v>544</v>
      </c>
      <c r="C277" s="289">
        <f>SUMIFS($AS$18:$AS$263,$B$18:$B$263,$B277)</f>
        <v>50.999999999999993</v>
      </c>
      <c r="D277" s="270">
        <f t="shared" si="282"/>
        <v>0</v>
      </c>
      <c r="E277" s="270">
        <f t="shared" si="283"/>
        <v>0</v>
      </c>
      <c r="F277" s="271">
        <f t="shared" si="284"/>
        <v>0</v>
      </c>
      <c r="G277" s="742">
        <f t="shared" si="285"/>
        <v>50.999999999999993</v>
      </c>
    </row>
    <row r="278" spans="2:52" ht="12.6" customHeight="1">
      <c r="B278" s="269" t="s">
        <v>551</v>
      </c>
      <c r="C278" s="289">
        <f t="shared" si="281"/>
        <v>0.79999999999999993</v>
      </c>
      <c r="D278" s="270">
        <f t="shared" si="282"/>
        <v>0</v>
      </c>
      <c r="E278" s="270">
        <f t="shared" si="283"/>
        <v>0</v>
      </c>
      <c r="F278" s="271">
        <f t="shared" si="284"/>
        <v>0</v>
      </c>
      <c r="G278" s="742">
        <f t="shared" si="285"/>
        <v>0.79999999999999993</v>
      </c>
    </row>
    <row r="279" spans="2:52" ht="12.6" customHeight="1">
      <c r="B279" s="269" t="s">
        <v>91</v>
      </c>
      <c r="C279" s="289">
        <f t="shared" si="281"/>
        <v>287.38503948977723</v>
      </c>
      <c r="D279" s="270">
        <f t="shared" si="282"/>
        <v>0</v>
      </c>
      <c r="E279" s="270">
        <f t="shared" si="283"/>
        <v>0</v>
      </c>
      <c r="F279" s="271">
        <f t="shared" si="284"/>
        <v>0</v>
      </c>
      <c r="G279" s="742">
        <f t="shared" si="285"/>
        <v>287.38503948977723</v>
      </c>
    </row>
    <row r="280" spans="2:52" ht="12.6" customHeight="1">
      <c r="B280" s="269" t="s">
        <v>92</v>
      </c>
      <c r="C280" s="289">
        <f t="shared" si="281"/>
        <v>150</v>
      </c>
      <c r="D280" s="270">
        <f t="shared" si="282"/>
        <v>0</v>
      </c>
      <c r="E280" s="270">
        <f t="shared" si="283"/>
        <v>0</v>
      </c>
      <c r="F280" s="271">
        <f t="shared" si="284"/>
        <v>0</v>
      </c>
      <c r="G280" s="742">
        <f t="shared" si="285"/>
        <v>150</v>
      </c>
    </row>
    <row r="281" spans="2:52" ht="12.6" customHeight="1">
      <c r="B281" s="269" t="s">
        <v>93</v>
      </c>
      <c r="C281" s="289">
        <f t="shared" si="281"/>
        <v>294.14017964377615</v>
      </c>
      <c r="D281" s="270">
        <f t="shared" si="282"/>
        <v>423.83254200000005</v>
      </c>
      <c r="E281" s="270">
        <f t="shared" si="283"/>
        <v>0</v>
      </c>
      <c r="F281" s="271">
        <f t="shared" si="284"/>
        <v>0</v>
      </c>
      <c r="G281" s="742">
        <f t="shared" si="285"/>
        <v>717.97272164377614</v>
      </c>
    </row>
    <row r="282" spans="2:52" ht="12.6" customHeight="1">
      <c r="B282" s="269" t="s">
        <v>94</v>
      </c>
      <c r="C282" s="289">
        <f t="shared" si="281"/>
        <v>363.75725617666933</v>
      </c>
      <c r="D282" s="270">
        <f t="shared" si="282"/>
        <v>0</v>
      </c>
      <c r="E282" s="270">
        <f t="shared" si="283"/>
        <v>0</v>
      </c>
      <c r="F282" s="271">
        <f t="shared" si="284"/>
        <v>0</v>
      </c>
      <c r="G282" s="742">
        <f t="shared" si="285"/>
        <v>363.75725617666933</v>
      </c>
    </row>
    <row r="283" spans="2:52" ht="12.6" customHeight="1">
      <c r="B283" s="269" t="s">
        <v>233</v>
      </c>
      <c r="C283" s="289">
        <f t="shared" si="281"/>
        <v>0</v>
      </c>
      <c r="D283" s="270">
        <f t="shared" si="282"/>
        <v>499.99999999999989</v>
      </c>
      <c r="E283" s="270">
        <f t="shared" si="283"/>
        <v>0</v>
      </c>
      <c r="F283" s="271">
        <f t="shared" si="284"/>
        <v>0</v>
      </c>
      <c r="G283" s="742">
        <f t="shared" si="285"/>
        <v>499.99999999999989</v>
      </c>
    </row>
    <row r="284" spans="2:52" ht="12.6" customHeight="1">
      <c r="B284" s="269" t="s">
        <v>243</v>
      </c>
      <c r="C284" s="289">
        <f t="shared" si="281"/>
        <v>100</v>
      </c>
      <c r="D284" s="270">
        <f t="shared" si="282"/>
        <v>330.04196462499993</v>
      </c>
      <c r="E284" s="270">
        <f t="shared" si="283"/>
        <v>0</v>
      </c>
      <c r="F284" s="271">
        <f t="shared" si="284"/>
        <v>0</v>
      </c>
      <c r="G284" s="742">
        <f t="shared" si="285"/>
        <v>430.04196462499993</v>
      </c>
    </row>
    <row r="285" spans="2:52" ht="12.6" customHeight="1">
      <c r="B285" s="269" t="s">
        <v>89</v>
      </c>
      <c r="C285" s="289">
        <f t="shared" si="281"/>
        <v>0</v>
      </c>
      <c r="D285" s="270">
        <f t="shared" si="282"/>
        <v>822.80230988655114</v>
      </c>
      <c r="E285" s="270">
        <f t="shared" si="283"/>
        <v>0</v>
      </c>
      <c r="F285" s="271">
        <f t="shared" si="284"/>
        <v>0</v>
      </c>
      <c r="G285" s="742">
        <f t="shared" si="285"/>
        <v>822.80230988655114</v>
      </c>
    </row>
    <row r="286" spans="2:52" ht="12.6" customHeight="1">
      <c r="B286" s="269" t="s">
        <v>88</v>
      </c>
      <c r="C286" s="289">
        <f t="shared" si="281"/>
        <v>0</v>
      </c>
      <c r="D286" s="270">
        <f t="shared" si="282"/>
        <v>1161.0494778634491</v>
      </c>
      <c r="E286" s="270">
        <f t="shared" si="283"/>
        <v>0</v>
      </c>
      <c r="F286" s="271">
        <f t="shared" si="284"/>
        <v>0</v>
      </c>
      <c r="G286" s="742">
        <f t="shared" si="285"/>
        <v>1161.0494778634491</v>
      </c>
    </row>
    <row r="287" spans="2:52" ht="12.6" customHeight="1">
      <c r="B287" s="269" t="s">
        <v>97</v>
      </c>
      <c r="C287" s="289">
        <f t="shared" si="281"/>
        <v>0</v>
      </c>
      <c r="D287" s="270">
        <f t="shared" si="282"/>
        <v>330.04196462500005</v>
      </c>
      <c r="E287" s="270">
        <f t="shared" si="283"/>
        <v>5.5342491247733161</v>
      </c>
      <c r="F287" s="271">
        <f t="shared" si="284"/>
        <v>44.465750875226682</v>
      </c>
      <c r="G287" s="742">
        <f t="shared" si="285"/>
        <v>380.04196462500005</v>
      </c>
    </row>
    <row r="288" spans="2:52" ht="12.6" customHeight="1">
      <c r="B288" s="269" t="s">
        <v>103</v>
      </c>
      <c r="C288" s="289">
        <f t="shared" si="281"/>
        <v>0</v>
      </c>
      <c r="D288" s="270">
        <f t="shared" si="282"/>
        <v>370.85347424999998</v>
      </c>
      <c r="E288" s="270">
        <f t="shared" si="283"/>
        <v>0</v>
      </c>
      <c r="F288" s="271">
        <f t="shared" si="284"/>
        <v>0</v>
      </c>
      <c r="G288" s="742">
        <f t="shared" si="285"/>
        <v>370.85347424999998</v>
      </c>
    </row>
    <row r="289" spans="2:9" ht="12.6" customHeight="1">
      <c r="B289" s="269" t="s">
        <v>96</v>
      </c>
      <c r="C289" s="289">
        <f t="shared" si="281"/>
        <v>0</v>
      </c>
      <c r="D289" s="270">
        <f t="shared" si="282"/>
        <v>264.89533875000001</v>
      </c>
      <c r="E289" s="270">
        <f t="shared" si="283"/>
        <v>0</v>
      </c>
      <c r="F289" s="271">
        <f t="shared" si="284"/>
        <v>0</v>
      </c>
      <c r="G289" s="742">
        <f t="shared" si="285"/>
        <v>264.89533875000001</v>
      </c>
    </row>
    <row r="290" spans="2:9" ht="12.6" customHeight="1">
      <c r="B290" s="269" t="s">
        <v>552</v>
      </c>
      <c r="C290" s="289">
        <f t="shared" si="281"/>
        <v>0</v>
      </c>
      <c r="D290" s="270">
        <f t="shared" si="282"/>
        <v>0</v>
      </c>
      <c r="E290" s="270">
        <f t="shared" si="283"/>
        <v>0</v>
      </c>
      <c r="F290" s="271">
        <f t="shared" si="284"/>
        <v>0</v>
      </c>
      <c r="G290" s="742">
        <f t="shared" si="285"/>
        <v>0</v>
      </c>
    </row>
    <row r="291" spans="2:9" ht="12.6" customHeight="1">
      <c r="B291" s="269" t="s">
        <v>1</v>
      </c>
      <c r="C291" s="289">
        <f t="shared" si="281"/>
        <v>0</v>
      </c>
      <c r="D291" s="270">
        <f t="shared" si="282"/>
        <v>0</v>
      </c>
      <c r="E291" s="270">
        <f t="shared" si="283"/>
        <v>9.0959706851400295</v>
      </c>
      <c r="F291" s="271">
        <f t="shared" si="284"/>
        <v>42.904029314859955</v>
      </c>
      <c r="G291" s="742">
        <f t="shared" si="285"/>
        <v>51.999999999999986</v>
      </c>
    </row>
    <row r="292" spans="2:9" ht="12.6" customHeight="1">
      <c r="B292" s="269" t="s">
        <v>90</v>
      </c>
      <c r="C292" s="289">
        <f t="shared" si="281"/>
        <v>0</v>
      </c>
      <c r="D292" s="270">
        <f t="shared" si="282"/>
        <v>0</v>
      </c>
      <c r="E292" s="270">
        <f t="shared" si="283"/>
        <v>19.416398962510449</v>
      </c>
      <c r="F292" s="271">
        <f t="shared" si="284"/>
        <v>91.58360103748953</v>
      </c>
      <c r="G292" s="742">
        <f t="shared" si="285"/>
        <v>110.99999999999997</v>
      </c>
      <c r="I292" s="298"/>
    </row>
    <row r="293" spans="2:9" ht="12.6" customHeight="1">
      <c r="B293" s="269" t="s">
        <v>86</v>
      </c>
      <c r="C293" s="289">
        <f t="shared" si="281"/>
        <v>0</v>
      </c>
      <c r="D293" s="270">
        <f t="shared" si="282"/>
        <v>0</v>
      </c>
      <c r="E293" s="270">
        <f t="shared" si="283"/>
        <v>119.82192152540229</v>
      </c>
      <c r="F293" s="271">
        <f t="shared" si="284"/>
        <v>565.17807847459744</v>
      </c>
      <c r="G293" s="742">
        <f t="shared" si="285"/>
        <v>684.99999999999977</v>
      </c>
    </row>
    <row r="294" spans="2:9" ht="12.6" customHeight="1">
      <c r="B294" s="269" t="s">
        <v>87</v>
      </c>
      <c r="C294" s="289">
        <f t="shared" si="281"/>
        <v>0</v>
      </c>
      <c r="D294" s="270">
        <f t="shared" si="282"/>
        <v>0</v>
      </c>
      <c r="E294" s="270">
        <f t="shared" si="283"/>
        <v>118.77678856512551</v>
      </c>
      <c r="F294" s="271">
        <f t="shared" si="284"/>
        <v>566.22321143487432</v>
      </c>
      <c r="G294" s="742">
        <f t="shared" si="285"/>
        <v>684.99999999999977</v>
      </c>
    </row>
    <row r="295" spans="2:9" ht="12.6" customHeight="1">
      <c r="B295" s="269" t="s">
        <v>102</v>
      </c>
      <c r="C295" s="289">
        <f t="shared" si="281"/>
        <v>0</v>
      </c>
      <c r="D295" s="270">
        <f t="shared" si="282"/>
        <v>0</v>
      </c>
      <c r="E295" s="270">
        <f t="shared" si="283"/>
        <v>78.789229869423764</v>
      </c>
      <c r="F295" s="271">
        <f t="shared" si="284"/>
        <v>414.9834071305765</v>
      </c>
      <c r="G295" s="742">
        <f t="shared" si="285"/>
        <v>493.77263700000026</v>
      </c>
    </row>
    <row r="296" spans="2:9" ht="12.6" customHeight="1">
      <c r="B296" s="269" t="s">
        <v>98</v>
      </c>
      <c r="C296" s="289">
        <f t="shared" si="281"/>
        <v>0</v>
      </c>
      <c r="D296" s="270">
        <f t="shared" si="282"/>
        <v>0</v>
      </c>
      <c r="E296" s="270">
        <f t="shared" si="283"/>
        <v>0</v>
      </c>
      <c r="F296" s="271">
        <f t="shared" si="284"/>
        <v>0</v>
      </c>
      <c r="G296" s="742">
        <f t="shared" si="285"/>
        <v>0</v>
      </c>
    </row>
    <row r="297" spans="2:9" ht="12.6" customHeight="1">
      <c r="B297" s="269" t="s">
        <v>99</v>
      </c>
      <c r="C297" s="289">
        <f t="shared" si="281"/>
        <v>0</v>
      </c>
      <c r="D297" s="270">
        <f t="shared" si="282"/>
        <v>0</v>
      </c>
      <c r="E297" s="270">
        <f t="shared" si="283"/>
        <v>53.606977955418543</v>
      </c>
      <c r="F297" s="271">
        <f t="shared" si="284"/>
        <v>266.66719139562991</v>
      </c>
      <c r="G297" s="742">
        <f t="shared" si="285"/>
        <v>320.27416935104844</v>
      </c>
    </row>
    <row r="298" spans="2:9" ht="12.6" customHeight="1">
      <c r="B298" s="269" t="s">
        <v>100</v>
      </c>
      <c r="C298" s="289">
        <f t="shared" si="281"/>
        <v>0</v>
      </c>
      <c r="D298" s="270">
        <f t="shared" si="282"/>
        <v>0</v>
      </c>
      <c r="E298" s="270">
        <f t="shared" si="283"/>
        <v>236.103995</v>
      </c>
      <c r="F298" s="271">
        <f t="shared" si="284"/>
        <v>1174.5672834993411</v>
      </c>
      <c r="G298" s="742">
        <f t="shared" si="285"/>
        <v>1410.671278499341</v>
      </c>
    </row>
    <row r="299" spans="2:9" ht="12.6" customHeight="1">
      <c r="B299" s="269" t="s">
        <v>690</v>
      </c>
      <c r="C299" s="289">
        <f t="shared" si="281"/>
        <v>335.94474019999996</v>
      </c>
      <c r="D299" s="270">
        <f t="shared" si="282"/>
        <v>0</v>
      </c>
      <c r="E299" s="270">
        <f t="shared" si="283"/>
        <v>0</v>
      </c>
      <c r="F299" s="271">
        <f t="shared" si="284"/>
        <v>0</v>
      </c>
      <c r="G299" s="742">
        <f t="shared" si="285"/>
        <v>335.94474019999996</v>
      </c>
    </row>
    <row r="300" spans="2:9" ht="12.6" customHeight="1">
      <c r="B300" s="269" t="s">
        <v>549</v>
      </c>
      <c r="C300" s="289">
        <f t="shared" si="281"/>
        <v>0</v>
      </c>
      <c r="D300" s="270">
        <f t="shared" si="282"/>
        <v>0</v>
      </c>
      <c r="E300" s="270">
        <f t="shared" si="283"/>
        <v>0</v>
      </c>
      <c r="F300" s="271">
        <f t="shared" si="284"/>
        <v>0</v>
      </c>
      <c r="G300" s="742">
        <f t="shared" si="285"/>
        <v>0</v>
      </c>
    </row>
  </sheetData>
  <mergeCells count="50">
    <mergeCell ref="C270:F270"/>
    <mergeCell ref="DI15:DM15"/>
    <mergeCell ref="BR15:BV15"/>
    <mergeCell ref="DO15:DS15"/>
    <mergeCell ref="DU15:DY15"/>
    <mergeCell ref="BX15:CB15"/>
    <mergeCell ref="CD15:CH15"/>
    <mergeCell ref="CK15:CO15"/>
    <mergeCell ref="CQ15:CU15"/>
    <mergeCell ref="CW15:DA15"/>
    <mergeCell ref="DC15:DG15"/>
    <mergeCell ref="AM15:AQ15"/>
    <mergeCell ref="AT15:AX15"/>
    <mergeCell ref="AZ15:BD15"/>
    <mergeCell ref="BF15:BJ15"/>
    <mergeCell ref="BL15:BP15"/>
    <mergeCell ref="ET13:EX13"/>
    <mergeCell ref="EZ13:FD13"/>
    <mergeCell ref="FF13:FJ13"/>
    <mergeCell ref="FL13:FP13"/>
    <mergeCell ref="C15:G15"/>
    <mergeCell ref="I15:M15"/>
    <mergeCell ref="O15:S15"/>
    <mergeCell ref="U15:Y15"/>
    <mergeCell ref="AA15:AE15"/>
    <mergeCell ref="AG15:AK15"/>
    <mergeCell ref="DI13:DM13"/>
    <mergeCell ref="DO13:DS13"/>
    <mergeCell ref="DU13:DY13"/>
    <mergeCell ref="EB13:EF13"/>
    <mergeCell ref="EH13:EL13"/>
    <mergeCell ref="EN13:ER13"/>
    <mergeCell ref="DC13:DG13"/>
    <mergeCell ref="AM13:AQ13"/>
    <mergeCell ref="AT13:AX13"/>
    <mergeCell ref="AZ13:BD13"/>
    <mergeCell ref="BF13:BJ13"/>
    <mergeCell ref="BL13:BP13"/>
    <mergeCell ref="BR13:BV13"/>
    <mergeCell ref="BX13:CB13"/>
    <mergeCell ref="CD13:CH13"/>
    <mergeCell ref="CK13:CO13"/>
    <mergeCell ref="CQ13:CU13"/>
    <mergeCell ref="CW13:DA13"/>
    <mergeCell ref="AG13:AK13"/>
    <mergeCell ref="C13:G13"/>
    <mergeCell ref="I13:M13"/>
    <mergeCell ref="O13:S13"/>
    <mergeCell ref="U13:Y13"/>
    <mergeCell ref="AA13:AE1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0F584-3CCE-40C0-8EFA-9E72A775E347}">
  <dimension ref="A1:AD7"/>
  <sheetViews>
    <sheetView zoomScale="80" zoomScaleNormal="80" workbookViewId="0">
      <selection activeCell="AK22" sqref="AK22"/>
    </sheetView>
  </sheetViews>
  <sheetFormatPr defaultRowHeight="12.3"/>
  <cols>
    <col min="1" max="1" width="34.27734375" customWidth="1"/>
  </cols>
  <sheetData>
    <row r="1" spans="1:30" s="748" customFormat="1" ht="73.8">
      <c r="A1" s="745" t="s">
        <v>570</v>
      </c>
      <c r="B1" s="746" t="s">
        <v>7</v>
      </c>
      <c r="C1" s="746" t="s">
        <v>8</v>
      </c>
      <c r="D1" s="746" t="s">
        <v>571</v>
      </c>
      <c r="E1" s="746" t="s">
        <v>10</v>
      </c>
      <c r="F1" s="746" t="s">
        <v>11</v>
      </c>
      <c r="G1" s="746" t="s">
        <v>12</v>
      </c>
      <c r="H1" s="746" t="s">
        <v>13</v>
      </c>
      <c r="I1" s="746" t="s">
        <v>14</v>
      </c>
      <c r="J1" s="746" t="s">
        <v>15</v>
      </c>
      <c r="K1" s="746" t="s">
        <v>16</v>
      </c>
      <c r="L1" s="746" t="s">
        <v>17</v>
      </c>
      <c r="M1" s="747" t="s">
        <v>18</v>
      </c>
      <c r="N1" s="747" t="s">
        <v>19</v>
      </c>
      <c r="O1" s="747" t="s">
        <v>20</v>
      </c>
      <c r="P1" s="747" t="s">
        <v>21</v>
      </c>
      <c r="Q1" s="747" t="s">
        <v>22</v>
      </c>
      <c r="R1" s="747" t="s">
        <v>23</v>
      </c>
      <c r="S1" s="747" t="s">
        <v>24</v>
      </c>
      <c r="T1" s="747" t="s">
        <v>25</v>
      </c>
      <c r="U1" s="747" t="s">
        <v>26</v>
      </c>
      <c r="V1" s="747" t="s">
        <v>27</v>
      </c>
      <c r="W1" s="747" t="s">
        <v>28</v>
      </c>
      <c r="X1" s="747" t="s">
        <v>29</v>
      </c>
      <c r="Y1" s="747" t="s">
        <v>30</v>
      </c>
      <c r="Z1" s="747" t="s">
        <v>31</v>
      </c>
      <c r="AA1" s="747" t="s">
        <v>32</v>
      </c>
      <c r="AB1" s="747" t="s">
        <v>33</v>
      </c>
      <c r="AC1" s="747" t="s">
        <v>34</v>
      </c>
      <c r="AD1" s="747" t="s">
        <v>35</v>
      </c>
    </row>
    <row r="2" spans="1:30" s="753" customFormat="1">
      <c r="A2" s="749" t="s">
        <v>572</v>
      </c>
      <c r="B2" s="750">
        <v>233.21504606409064</v>
      </c>
      <c r="C2" s="750">
        <v>278.60923694345325</v>
      </c>
      <c r="D2" s="750">
        <v>129.43835378570637</v>
      </c>
      <c r="E2" s="750">
        <v>40.216920351903312</v>
      </c>
      <c r="F2" s="750">
        <v>71.194185869016763</v>
      </c>
      <c r="G2" s="750">
        <v>39.249685104621079</v>
      </c>
      <c r="H2" s="750">
        <v>13.321681628028061</v>
      </c>
      <c r="I2" s="750">
        <v>254.56399814144729</v>
      </c>
      <c r="J2" s="750">
        <v>301.00882635245091</v>
      </c>
      <c r="K2" s="750">
        <v>150.96247904253948</v>
      </c>
      <c r="L2" s="751">
        <v>43.069044180001931</v>
      </c>
      <c r="M2" s="751">
        <v>87.061586563895062</v>
      </c>
      <c r="N2" s="751">
        <v>50.544161970074462</v>
      </c>
      <c r="O2" s="751">
        <v>15.557480052073698</v>
      </c>
      <c r="P2" s="751">
        <v>12.047364340920883</v>
      </c>
      <c r="Q2" s="751">
        <v>11.151400817850895</v>
      </c>
      <c r="R2" s="751">
        <v>8.8686668483273632</v>
      </c>
      <c r="S2" s="751">
        <v>3.9943530856196263</v>
      </c>
      <c r="T2" s="751">
        <v>5.4152832943426299</v>
      </c>
      <c r="U2" s="751">
        <v>4.8853166771352079</v>
      </c>
      <c r="V2" s="752">
        <v>2.3017361066166488</v>
      </c>
      <c r="W2" s="752">
        <v>81.496970015248195</v>
      </c>
      <c r="X2" s="752">
        <v>89.483847982562949</v>
      </c>
      <c r="Y2" s="752">
        <v>54.599983383261126</v>
      </c>
      <c r="Z2" s="752">
        <v>17.718121229977008</v>
      </c>
      <c r="AA2" s="752">
        <v>32.885894644511311</v>
      </c>
      <c r="AB2" s="752">
        <v>23.369058471871259</v>
      </c>
      <c r="AC2" s="752">
        <v>8.5192755583953925</v>
      </c>
      <c r="AD2" s="752">
        <v>561.90587162255974</v>
      </c>
    </row>
    <row r="3" spans="1:30" s="753" customFormat="1">
      <c r="A3" s="754" t="s">
        <v>573</v>
      </c>
      <c r="B3" s="752">
        <v>365.04066233924436</v>
      </c>
      <c r="C3" s="752">
        <v>375.37755732502376</v>
      </c>
      <c r="D3" s="752">
        <v>205.4032685015697</v>
      </c>
      <c r="E3" s="752">
        <v>57.672941799067686</v>
      </c>
      <c r="F3" s="752">
        <v>102.1947511926234</v>
      </c>
      <c r="G3" s="752">
        <v>57.115232432226179</v>
      </c>
      <c r="H3" s="752">
        <v>17.730975438923522</v>
      </c>
      <c r="I3" s="752">
        <v>422.54586058803119</v>
      </c>
      <c r="J3" s="752">
        <v>431.92228715600402</v>
      </c>
      <c r="K3" s="752">
        <v>231.727331137243</v>
      </c>
      <c r="L3" s="752">
        <v>65.478520513384296</v>
      </c>
      <c r="M3" s="752">
        <v>130.05717231086788</v>
      </c>
      <c r="N3" s="752">
        <v>71.017442597642884</v>
      </c>
      <c r="O3" s="752">
        <v>21.811650550494608</v>
      </c>
      <c r="P3" s="752">
        <v>25.070998105543723</v>
      </c>
      <c r="Q3" s="752">
        <v>23.505275918473625</v>
      </c>
      <c r="R3" s="752">
        <v>15.642950530647896</v>
      </c>
      <c r="S3" s="752">
        <v>6.029989173145351</v>
      </c>
      <c r="T3" s="752">
        <v>9.9373208265104971</v>
      </c>
      <c r="U3" s="752">
        <v>7.3520971298208693</v>
      </c>
      <c r="V3" s="752">
        <v>3.1053483216603435</v>
      </c>
      <c r="W3" s="752">
        <v>156.41393373014367</v>
      </c>
      <c r="X3" s="752">
        <v>157.55700300337955</v>
      </c>
      <c r="Y3" s="752">
        <v>88.694354629524312</v>
      </c>
      <c r="Z3" s="752">
        <v>26.431536884854928</v>
      </c>
      <c r="AA3" s="752">
        <v>48.769708752992997</v>
      </c>
      <c r="AB3" s="752">
        <v>28.774369955579679</v>
      </c>
      <c r="AC3" s="752">
        <v>9.6445017203053247</v>
      </c>
      <c r="AD3" s="752">
        <v>605.47294335619119</v>
      </c>
    </row>
    <row r="4" spans="1:30" s="753" customFormat="1">
      <c r="A4" s="754" t="s">
        <v>574</v>
      </c>
      <c r="B4" s="750">
        <v>127.79688259238128</v>
      </c>
      <c r="C4" s="750">
        <v>135.84037854730508</v>
      </c>
      <c r="D4" s="750">
        <v>75.490731529421524</v>
      </c>
      <c r="E4" s="750">
        <v>21.311584442645206</v>
      </c>
      <c r="F4" s="750">
        <v>42.269435965866634</v>
      </c>
      <c r="G4" s="750">
        <v>25.142692764470841</v>
      </c>
      <c r="H4" s="750">
        <v>7.8462819372835515</v>
      </c>
      <c r="I4" s="750">
        <v>172.2432808735235</v>
      </c>
      <c r="J4" s="750">
        <v>185.30033805989115</v>
      </c>
      <c r="K4" s="750">
        <v>103.15312376501333</v>
      </c>
      <c r="L4" s="751">
        <v>27.210610181427644</v>
      </c>
      <c r="M4" s="751">
        <v>62.567449036483815</v>
      </c>
      <c r="N4" s="751">
        <v>36.584403894365074</v>
      </c>
      <c r="O4" s="751">
        <v>10.445046878427666</v>
      </c>
      <c r="P4" s="751">
        <v>13.245078463623457</v>
      </c>
      <c r="Q4" s="751">
        <v>12.57015550355896</v>
      </c>
      <c r="R4" s="751">
        <v>9.2907907021661238</v>
      </c>
      <c r="S4" s="751">
        <v>3.5237032923368345</v>
      </c>
      <c r="T4" s="751">
        <v>5.3747890565225305</v>
      </c>
      <c r="U4" s="752">
        <v>4.3998977968907731</v>
      </c>
      <c r="V4" s="752">
        <v>1.8650111399161189</v>
      </c>
      <c r="W4" s="752">
        <v>64.801351556795026</v>
      </c>
      <c r="X4" s="752">
        <v>67.0762051117715</v>
      </c>
      <c r="Y4" s="752">
        <v>40.525620175538904</v>
      </c>
      <c r="Z4" s="752">
        <v>11.610375678734199</v>
      </c>
      <c r="AA4" s="752">
        <v>22.907128177817867</v>
      </c>
      <c r="AB4" s="752">
        <v>14.751026593123067</v>
      </c>
      <c r="AC4" s="752">
        <v>4.7791723922030487</v>
      </c>
      <c r="AD4" s="752">
        <v>417.35213584170572</v>
      </c>
    </row>
    <row r="5" spans="1:30" s="753" customFormat="1">
      <c r="A5" s="754" t="s">
        <v>575</v>
      </c>
      <c r="B5" s="750">
        <v>171.69864051098423</v>
      </c>
      <c r="C5" s="750">
        <v>176.83775897673726</v>
      </c>
      <c r="D5" s="750">
        <v>104.46643186943092</v>
      </c>
      <c r="E5" s="750">
        <v>33.11640253033066</v>
      </c>
      <c r="F5" s="750">
        <v>50.829137935114936</v>
      </c>
      <c r="G5" s="750">
        <v>33.87100627905464</v>
      </c>
      <c r="H5" s="750">
        <v>12.599468921102002</v>
      </c>
      <c r="I5" s="750">
        <v>185.87466377614663</v>
      </c>
      <c r="J5" s="750">
        <v>190.19952504849499</v>
      </c>
      <c r="K5" s="750">
        <v>112.94996432459757</v>
      </c>
      <c r="L5" s="751">
        <v>35.829917559398964</v>
      </c>
      <c r="M5" s="751">
        <v>60.140528520316224</v>
      </c>
      <c r="N5" s="751">
        <v>39.73478048922636</v>
      </c>
      <c r="O5" s="751">
        <v>14.523526794539512</v>
      </c>
      <c r="P5" s="751">
        <v>15.358547297260827</v>
      </c>
      <c r="Q5" s="751">
        <v>15.405786287328963</v>
      </c>
      <c r="R5" s="751">
        <v>9.9465066465055205</v>
      </c>
      <c r="S5" s="751">
        <v>3.5382918290786454</v>
      </c>
      <c r="T5" s="751">
        <v>6.0084557683294211</v>
      </c>
      <c r="U5" s="751">
        <v>4.4020241349454627</v>
      </c>
      <c r="V5" s="752">
        <v>1.7525026180281316</v>
      </c>
      <c r="W5" s="752">
        <v>50.589567619958018</v>
      </c>
      <c r="X5" s="752">
        <v>52.295197202940237</v>
      </c>
      <c r="Y5" s="752">
        <v>30.486653930502595</v>
      </c>
      <c r="Z5" s="752">
        <v>9.5040823469060811</v>
      </c>
      <c r="AA5" s="752">
        <v>17.807320325220036</v>
      </c>
      <c r="AB5" s="752">
        <v>11.435659017911963</v>
      </c>
      <c r="AC5" s="752">
        <v>4.0193592967838514</v>
      </c>
      <c r="AD5" s="752">
        <v>346.03468956818955</v>
      </c>
    </row>
    <row r="6" spans="1:30" s="753" customFormat="1">
      <c r="A6" s="754" t="s">
        <v>576</v>
      </c>
      <c r="B6" s="752">
        <v>150.96537221912371</v>
      </c>
      <c r="C6" s="752">
        <v>164.92239814454692</v>
      </c>
      <c r="D6" s="752">
        <v>95.115874365876223</v>
      </c>
      <c r="E6" s="752">
        <v>25.167031414655852</v>
      </c>
      <c r="F6" s="752">
        <v>55.892892424509384</v>
      </c>
      <c r="G6" s="752">
        <v>34.48050029827359</v>
      </c>
      <c r="H6" s="752">
        <v>10.057310560438347</v>
      </c>
      <c r="I6" s="752">
        <v>236.10166583765007</v>
      </c>
      <c r="J6" s="752">
        <v>264.30757324616297</v>
      </c>
      <c r="K6" s="752">
        <v>152.27889470172326</v>
      </c>
      <c r="L6" s="752">
        <v>36.108382311375735</v>
      </c>
      <c r="M6" s="752">
        <v>94.304564642344388</v>
      </c>
      <c r="N6" s="752">
        <v>56.69774555959269</v>
      </c>
      <c r="O6" s="752">
        <v>14.532663907268995</v>
      </c>
      <c r="P6" s="752">
        <v>6.8517205798264795</v>
      </c>
      <c r="Q6" s="752">
        <v>6.4703252923558825</v>
      </c>
      <c r="R6" s="752">
        <v>5.2283998636593951</v>
      </c>
      <c r="S6" s="752">
        <v>2.0438243115793648</v>
      </c>
      <c r="T6" s="752">
        <v>3.1542921392295264</v>
      </c>
      <c r="U6" s="752">
        <v>2.7321886004794895</v>
      </c>
      <c r="V6" s="752">
        <v>1.1673698040028953</v>
      </c>
      <c r="W6" s="752">
        <v>8.7156232925312498</v>
      </c>
      <c r="X6" s="752">
        <v>8.7074641683194525</v>
      </c>
      <c r="Y6" s="752">
        <v>6.5715955341056658</v>
      </c>
      <c r="Z6" s="752">
        <v>2.3335511229321595</v>
      </c>
      <c r="AA6" s="752">
        <v>4.1096916504606877</v>
      </c>
      <c r="AB6" s="752">
        <v>3.3347726765783401</v>
      </c>
      <c r="AC6" s="752">
        <v>1.3142176687460561</v>
      </c>
      <c r="AD6" s="752">
        <v>779.9220601180308</v>
      </c>
    </row>
    <row r="7" spans="1:30" s="753" customFormat="1">
      <c r="A7" s="755" t="s">
        <v>577</v>
      </c>
      <c r="B7" s="752">
        <v>37.377869716482444</v>
      </c>
      <c r="C7" s="752">
        <v>37.404797457850776</v>
      </c>
      <c r="D7" s="752">
        <v>19.979850352797833</v>
      </c>
      <c r="E7" s="752">
        <v>5.2624673687276582</v>
      </c>
      <c r="F7" s="752">
        <v>10.552268079126131</v>
      </c>
      <c r="G7" s="752">
        <v>5.3298414944749446</v>
      </c>
      <c r="H7" s="752">
        <v>1.4562958815788907</v>
      </c>
      <c r="I7" s="752">
        <v>46.392835014083587</v>
      </c>
      <c r="J7" s="752">
        <v>46.310686798728376</v>
      </c>
      <c r="K7" s="752">
        <v>23.715645041064327</v>
      </c>
      <c r="L7" s="752">
        <v>6.4216940874032709</v>
      </c>
      <c r="M7" s="752">
        <v>14.305017764943097</v>
      </c>
      <c r="N7" s="752">
        <v>7.0059188444073</v>
      </c>
      <c r="O7" s="752">
        <v>1.9541153412490202</v>
      </c>
      <c r="P7" s="752">
        <v>2.3729581003355785E-3</v>
      </c>
      <c r="Q7" s="752">
        <v>2.9483272355349346E-3</v>
      </c>
      <c r="R7" s="752">
        <v>1.1699391823305936E-3</v>
      </c>
      <c r="S7" s="752">
        <v>3.4846656636123983E-4</v>
      </c>
      <c r="T7" s="752">
        <v>5.4835815729834295E-4</v>
      </c>
      <c r="U7" s="752">
        <v>2.1661061975991971E-4</v>
      </c>
      <c r="V7" s="752">
        <v>6.467879002780112E-5</v>
      </c>
      <c r="W7" s="752">
        <v>5.8801529621553507E-3</v>
      </c>
      <c r="X7" s="752">
        <v>6.2430828914524705E-3</v>
      </c>
      <c r="Y7" s="752">
        <v>3.5624295482464788E-3</v>
      </c>
      <c r="Z7" s="752">
        <v>8.8355820626013202E-4</v>
      </c>
      <c r="AA7" s="752">
        <v>1.0681539291543447E-3</v>
      </c>
      <c r="AB7" s="752">
        <v>6.0273187030512702E-4</v>
      </c>
      <c r="AC7" s="752">
        <v>1.5026144571517918E-4</v>
      </c>
      <c r="AD7" s="752">
        <v>52.7935476154017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7B96B-1362-4D06-9F31-454237970F62}">
  <sheetPr codeName="Sheet13"/>
  <dimension ref="A1:T73"/>
  <sheetViews>
    <sheetView zoomScale="70" zoomScaleNormal="70" zoomScalePageLayoutView="90" workbookViewId="0">
      <selection activeCell="R11" sqref="R11"/>
    </sheetView>
  </sheetViews>
  <sheetFormatPr defaultColWidth="9.1640625" defaultRowHeight="14.4"/>
  <cols>
    <col min="1" max="1" width="16.83203125" style="329" customWidth="1"/>
    <col min="2" max="2" width="9.5" style="329" customWidth="1"/>
    <col min="3" max="3" width="24.5" style="329" customWidth="1"/>
    <col min="4" max="4" width="9.1640625" style="329"/>
    <col min="5" max="6" width="19.5" style="329" customWidth="1"/>
    <col min="7" max="7" width="12.5" style="329" customWidth="1"/>
    <col min="8" max="8" width="15.5" style="329" customWidth="1"/>
    <col min="9" max="9" width="26.1640625" style="329" customWidth="1"/>
    <col min="10" max="11" width="20.5" style="329" customWidth="1"/>
    <col min="12" max="12" width="30.1640625" style="329" customWidth="1"/>
    <col min="13" max="13" width="21.83203125" style="329" customWidth="1"/>
    <col min="14" max="14" width="25.83203125" style="329" customWidth="1"/>
    <col min="15" max="15" width="9.1640625" style="329"/>
    <col min="16" max="16" width="12.83203125" style="329" customWidth="1"/>
    <col min="17" max="17" width="11.5" style="329" customWidth="1"/>
    <col min="18" max="18" width="26.1640625" style="329" customWidth="1"/>
    <col min="19" max="16384" width="9.1640625" style="329"/>
  </cols>
  <sheetData>
    <row r="1" spans="1:18">
      <c r="A1" s="326" t="s">
        <v>244</v>
      </c>
      <c r="B1" s="327"/>
      <c r="C1" s="328"/>
    </row>
    <row r="2" spans="1:18">
      <c r="A2" s="330" t="s">
        <v>245</v>
      </c>
      <c r="B2" s="331"/>
      <c r="C2" s="332"/>
    </row>
    <row r="3" spans="1:18" ht="14.7" thickBot="1">
      <c r="A3" s="333" t="s">
        <v>246</v>
      </c>
      <c r="B3" s="334"/>
      <c r="C3" s="335"/>
    </row>
    <row r="5" spans="1:18" ht="15.6">
      <c r="A5" s="1095" t="s">
        <v>146</v>
      </c>
      <c r="B5" s="1095"/>
      <c r="C5" s="1095"/>
      <c r="D5" s="336" t="s">
        <v>147</v>
      </c>
      <c r="E5" s="336" t="s">
        <v>148</v>
      </c>
      <c r="F5" s="336" t="s">
        <v>149</v>
      </c>
      <c r="G5" s="337"/>
      <c r="H5" s="338" t="s">
        <v>147</v>
      </c>
      <c r="I5" s="338" t="s">
        <v>247</v>
      </c>
      <c r="J5" s="338" t="s">
        <v>150</v>
      </c>
      <c r="K5" s="338" t="s">
        <v>151</v>
      </c>
      <c r="L5" s="338" t="s">
        <v>152</v>
      </c>
      <c r="M5" s="338" t="s">
        <v>153</v>
      </c>
      <c r="N5" s="338" t="s">
        <v>154</v>
      </c>
      <c r="P5" s="1096" t="s">
        <v>155</v>
      </c>
      <c r="Q5" s="1096"/>
      <c r="R5" s="1096"/>
    </row>
    <row r="6" spans="1:18">
      <c r="A6" s="337" t="s">
        <v>136</v>
      </c>
      <c r="B6" s="337" t="s">
        <v>147</v>
      </c>
      <c r="C6" s="339" t="s">
        <v>156</v>
      </c>
      <c r="D6" s="340">
        <v>1980</v>
      </c>
      <c r="E6" s="340">
        <v>18468.400000000001</v>
      </c>
      <c r="F6" s="340">
        <f>E6/1000</f>
        <v>18.468400000000003</v>
      </c>
      <c r="G6" s="341"/>
      <c r="H6" s="342">
        <v>2010</v>
      </c>
      <c r="I6" s="343">
        <f>F9</f>
        <v>13.76</v>
      </c>
      <c r="J6" s="343">
        <v>0</v>
      </c>
      <c r="K6" s="343"/>
      <c r="L6" s="343"/>
      <c r="M6" s="343"/>
      <c r="N6" s="343"/>
      <c r="P6" s="337" t="s">
        <v>136</v>
      </c>
      <c r="Q6" s="337" t="s">
        <v>147</v>
      </c>
      <c r="R6" s="337" t="s">
        <v>157</v>
      </c>
    </row>
    <row r="7" spans="1:18">
      <c r="A7" s="344" t="s">
        <v>158</v>
      </c>
      <c r="B7" s="344">
        <v>1980</v>
      </c>
      <c r="C7" s="345">
        <v>19809</v>
      </c>
      <c r="D7" s="340">
        <v>1990</v>
      </c>
      <c r="E7" s="340">
        <v>16340.2</v>
      </c>
      <c r="F7" s="340">
        <f t="shared" ref="F7:F8" si="0">E7/1000</f>
        <v>16.340199999999999</v>
      </c>
      <c r="G7" s="341"/>
      <c r="H7" s="342">
        <v>2011</v>
      </c>
      <c r="I7" s="343">
        <f>I6-J7</f>
        <v>13.623579428571428</v>
      </c>
      <c r="J7" s="343">
        <f>$R$33*I6</f>
        <v>0.13642057142857142</v>
      </c>
      <c r="K7" s="343"/>
      <c r="L7" s="343">
        <f>($R$26/2)*I6/100</f>
        <v>8.5503111111111085E-2</v>
      </c>
      <c r="M7" s="343"/>
      <c r="N7" s="343">
        <f>I6-L7</f>
        <v>13.674496888888889</v>
      </c>
      <c r="P7" s="346" t="s">
        <v>158</v>
      </c>
      <c r="Q7" s="347" t="s">
        <v>159</v>
      </c>
      <c r="R7" s="348">
        <v>1.9</v>
      </c>
    </row>
    <row r="8" spans="1:18">
      <c r="A8" s="344" t="s">
        <v>158</v>
      </c>
      <c r="B8" s="344">
        <v>1990</v>
      </c>
      <c r="C8" s="349">
        <v>16361</v>
      </c>
      <c r="D8" s="340">
        <v>2000</v>
      </c>
      <c r="E8" s="340">
        <v>15833.8</v>
      </c>
      <c r="F8" s="340">
        <f t="shared" si="0"/>
        <v>15.8338</v>
      </c>
      <c r="G8" s="341"/>
      <c r="H8" s="342">
        <v>2012</v>
      </c>
      <c r="I8" s="343">
        <f t="shared" ref="I8:I56" si="1">I7-J8</f>
        <v>13.488511369665305</v>
      </c>
      <c r="J8" s="343">
        <f t="shared" ref="J8:J56" si="2">$R$33*I7</f>
        <v>0.13506805890612245</v>
      </c>
      <c r="K8" s="343"/>
      <c r="L8" s="343">
        <f t="shared" ref="L8:L56" si="3">($R$26/2)*I7/100</f>
        <v>8.465540883809522E-2</v>
      </c>
      <c r="M8" s="343"/>
      <c r="N8" s="343">
        <f t="shared" ref="N8:N56" si="4">I7-L8</f>
        <v>13.538924019733333</v>
      </c>
      <c r="P8" s="346" t="s">
        <v>158</v>
      </c>
      <c r="Q8" s="347" t="s">
        <v>160</v>
      </c>
      <c r="R8" s="348">
        <v>1.1000000000000001</v>
      </c>
    </row>
    <row r="9" spans="1:18">
      <c r="A9" s="344" t="s">
        <v>158</v>
      </c>
      <c r="B9" s="344">
        <v>2000</v>
      </c>
      <c r="C9" s="349">
        <v>14653</v>
      </c>
      <c r="D9" s="340">
        <v>2010</v>
      </c>
      <c r="E9" s="340">
        <f>F9*1000</f>
        <v>13760</v>
      </c>
      <c r="F9" s="340">
        <v>13.76</v>
      </c>
      <c r="G9" s="341"/>
      <c r="H9" s="342">
        <v>2013</v>
      </c>
      <c r="I9" s="343">
        <f t="shared" si="1"/>
        <v>13.354782414086053</v>
      </c>
      <c r="J9" s="343">
        <f t="shared" si="2"/>
        <v>0.13372895557925316</v>
      </c>
      <c r="K9" s="343"/>
      <c r="L9" s="343">
        <f t="shared" si="3"/>
        <v>8.3816110927614679E-2</v>
      </c>
      <c r="M9" s="343"/>
      <c r="N9" s="343">
        <f t="shared" si="4"/>
        <v>13.404695258737691</v>
      </c>
      <c r="P9" s="346" t="s">
        <v>161</v>
      </c>
      <c r="Q9" s="347">
        <v>2016</v>
      </c>
      <c r="R9" s="348">
        <v>2</v>
      </c>
    </row>
    <row r="10" spans="1:18">
      <c r="A10" s="344" t="s">
        <v>162</v>
      </c>
      <c r="B10" s="344">
        <v>1980</v>
      </c>
      <c r="C10" s="349">
        <v>19808.777999999998</v>
      </c>
      <c r="D10" s="350"/>
      <c r="E10" s="350"/>
      <c r="F10" s="350"/>
      <c r="G10" s="350"/>
      <c r="H10" s="351">
        <v>2014</v>
      </c>
      <c r="I10" s="352">
        <f t="shared" si="1"/>
        <v>13.222379285580685</v>
      </c>
      <c r="J10" s="352">
        <f t="shared" si="2"/>
        <v>0.13240312850536742</v>
      </c>
      <c r="K10" s="352">
        <v>0</v>
      </c>
      <c r="L10" s="352">
        <f t="shared" si="3"/>
        <v>8.2985134056418039E-2</v>
      </c>
      <c r="M10" s="318">
        <v>0</v>
      </c>
      <c r="N10" s="352">
        <f t="shared" si="4"/>
        <v>13.271797280029634</v>
      </c>
      <c r="O10" s="353" t="s">
        <v>163</v>
      </c>
      <c r="P10" s="346" t="s">
        <v>164</v>
      </c>
      <c r="Q10" s="347">
        <v>2016</v>
      </c>
      <c r="R10" s="348">
        <v>1</v>
      </c>
    </row>
    <row r="11" spans="1:18">
      <c r="A11" s="344" t="s">
        <v>162</v>
      </c>
      <c r="B11" s="344">
        <v>1990</v>
      </c>
      <c r="C11" s="349">
        <v>16361.475</v>
      </c>
      <c r="H11" s="342">
        <v>2015</v>
      </c>
      <c r="I11" s="343">
        <f t="shared" si="1"/>
        <v>13.091288839520784</v>
      </c>
      <c r="J11" s="343">
        <f t="shared" si="2"/>
        <v>0.13109044605989992</v>
      </c>
      <c r="K11" s="343">
        <f>J11+K10</f>
        <v>0.13109044605989992</v>
      </c>
      <c r="L11" s="343">
        <f t="shared" si="3"/>
        <v>8.2162395727344406E-2</v>
      </c>
      <c r="M11" s="319">
        <f>(SUM($J$11:J11)-SUM($L$11:L11))</f>
        <v>4.8928050332555512E-2</v>
      </c>
      <c r="N11" s="343">
        <f t="shared" si="4"/>
        <v>13.14021688985334</v>
      </c>
      <c r="P11" s="346" t="s">
        <v>165</v>
      </c>
      <c r="Q11" s="347">
        <v>1980</v>
      </c>
      <c r="R11" s="348">
        <v>1.04</v>
      </c>
    </row>
    <row r="12" spans="1:18">
      <c r="A12" s="344" t="s">
        <v>162</v>
      </c>
      <c r="B12" s="344">
        <v>1992</v>
      </c>
      <c r="C12" s="349">
        <v>15763.007</v>
      </c>
      <c r="H12" s="342">
        <v>2016</v>
      </c>
      <c r="I12" s="343">
        <f t="shared" si="1"/>
        <v>12.961498061597535</v>
      </c>
      <c r="J12" s="343">
        <f t="shared" si="2"/>
        <v>0.12979077792324892</v>
      </c>
      <c r="K12" s="343">
        <f>J12+K11</f>
        <v>0.26088122398314884</v>
      </c>
      <c r="L12" s="343">
        <f t="shared" si="3"/>
        <v>8.13478142611333E-2</v>
      </c>
      <c r="M12" s="319">
        <f>(SUM($J$11:J12)-SUM($L$11:L12))</f>
        <v>9.7371013994671129E-2</v>
      </c>
      <c r="N12" s="343">
        <f t="shared" si="4"/>
        <v>13.00994102525965</v>
      </c>
      <c r="P12" s="346" t="s">
        <v>165</v>
      </c>
      <c r="Q12" s="347">
        <v>1990</v>
      </c>
      <c r="R12" s="348">
        <v>0.72</v>
      </c>
    </row>
    <row r="13" spans="1:18">
      <c r="A13" s="344" t="s">
        <v>162</v>
      </c>
      <c r="B13" s="344">
        <v>2000</v>
      </c>
      <c r="C13" s="349">
        <v>14653.191000000001</v>
      </c>
      <c r="H13" s="342">
        <v>2017</v>
      </c>
      <c r="I13" s="343">
        <f t="shared" si="1"/>
        <v>12.832994066529697</v>
      </c>
      <c r="J13" s="343">
        <f t="shared" si="2"/>
        <v>0.12850399506783841</v>
      </c>
      <c r="K13" s="343">
        <f t="shared" ref="K13:K56" si="5">J13+K12</f>
        <v>0.38938521905098722</v>
      </c>
      <c r="L13" s="343">
        <f t="shared" si="3"/>
        <v>8.0541308788315766E-2</v>
      </c>
      <c r="M13" s="319">
        <f>(SUM($J$11:J13)-SUM($L$11:L13))</f>
        <v>0.14533370027419373</v>
      </c>
      <c r="N13" s="343">
        <f t="shared" si="4"/>
        <v>12.880956752809219</v>
      </c>
      <c r="P13" s="346" t="s">
        <v>165</v>
      </c>
      <c r="Q13" s="347">
        <v>2005</v>
      </c>
      <c r="R13" s="348">
        <v>0.66</v>
      </c>
    </row>
    <row r="14" spans="1:18">
      <c r="A14" s="344" t="s">
        <v>166</v>
      </c>
      <c r="B14" s="344">
        <v>1993</v>
      </c>
      <c r="C14" s="349">
        <v>19928.654999999999</v>
      </c>
      <c r="H14" s="342">
        <v>2018</v>
      </c>
      <c r="I14" s="343">
        <f t="shared" si="1"/>
        <v>12.705764096784389</v>
      </c>
      <c r="J14" s="343">
        <f t="shared" si="2"/>
        <v>0.1272299697453087</v>
      </c>
      <c r="K14" s="343">
        <f t="shared" si="5"/>
        <v>0.51661518879629598</v>
      </c>
      <c r="L14" s="343">
        <f t="shared" si="3"/>
        <v>7.9742799241185908E-2</v>
      </c>
      <c r="M14" s="319">
        <f>(SUM($J$11:J14)-SUM($L$11:L14))</f>
        <v>0.19282087077831656</v>
      </c>
      <c r="N14" s="343">
        <f t="shared" si="4"/>
        <v>12.75325126728851</v>
      </c>
      <c r="P14" s="346" t="s">
        <v>167</v>
      </c>
      <c r="Q14" s="347" t="s">
        <v>168</v>
      </c>
      <c r="R14" s="348">
        <v>0.13</v>
      </c>
    </row>
    <row r="15" spans="1:18">
      <c r="A15" s="344" t="s">
        <v>166</v>
      </c>
      <c r="B15" s="344">
        <v>1997</v>
      </c>
      <c r="C15" s="349">
        <v>18128.005000000001</v>
      </c>
      <c r="H15" s="342">
        <v>2019</v>
      </c>
      <c r="I15" s="343">
        <f t="shared" si="1"/>
        <v>12.579795521310555</v>
      </c>
      <c r="J15" s="343">
        <f t="shared" si="2"/>
        <v>0.1259685754738338</v>
      </c>
      <c r="K15" s="343">
        <f t="shared" si="5"/>
        <v>0.64258376427012975</v>
      </c>
      <c r="L15" s="343">
        <f t="shared" si="3"/>
        <v>7.8952206345851858E-2</v>
      </c>
      <c r="M15" s="319">
        <f>(SUM($J$11:J15)-SUM($L$11:L15))</f>
        <v>0.23983723990629846</v>
      </c>
      <c r="N15" s="343">
        <f t="shared" si="4"/>
        <v>12.626811890438537</v>
      </c>
      <c r="P15" s="346" t="s">
        <v>169</v>
      </c>
      <c r="Q15" s="347">
        <v>2012</v>
      </c>
      <c r="R15" s="348">
        <v>0.7</v>
      </c>
    </row>
    <row r="16" spans="1:18">
      <c r="A16" s="344" t="s">
        <v>170</v>
      </c>
      <c r="B16" s="344">
        <v>1993</v>
      </c>
      <c r="C16" s="349">
        <v>12467.019</v>
      </c>
      <c r="H16" s="342">
        <v>2020</v>
      </c>
      <c r="I16" s="343">
        <f t="shared" si="1"/>
        <v>12.45507583428499</v>
      </c>
      <c r="J16" s="343">
        <f t="shared" si="2"/>
        <v>0.12471968702556464</v>
      </c>
      <c r="K16" s="343">
        <f t="shared" si="5"/>
        <v>0.76730345129569444</v>
      </c>
      <c r="L16" s="343">
        <f t="shared" si="3"/>
        <v>7.8169451614365851E-2</v>
      </c>
      <c r="M16" s="319">
        <f>(SUM($J$11:J16)-SUM($L$11:L16))</f>
        <v>0.28638747531749731</v>
      </c>
      <c r="N16" s="343">
        <f t="shared" si="4"/>
        <v>12.501626069696188</v>
      </c>
      <c r="P16" s="346" t="s">
        <v>171</v>
      </c>
      <c r="Q16" s="347">
        <v>2008</v>
      </c>
      <c r="R16" s="348">
        <v>2</v>
      </c>
    </row>
    <row r="17" spans="1:20">
      <c r="A17" s="344" t="s">
        <v>172</v>
      </c>
      <c r="B17" s="344">
        <v>1983</v>
      </c>
      <c r="C17" s="349">
        <v>16221.002</v>
      </c>
      <c r="H17" s="342">
        <v>2021</v>
      </c>
      <c r="I17" s="343">
        <f t="shared" si="1"/>
        <v>12.331592653870793</v>
      </c>
      <c r="J17" s="343">
        <f t="shared" si="2"/>
        <v>0.1234831804141969</v>
      </c>
      <c r="K17" s="343">
        <f t="shared" si="5"/>
        <v>0.89078663170989136</v>
      </c>
      <c r="L17" s="343">
        <f t="shared" si="3"/>
        <v>7.7394457336931996E-2</v>
      </c>
      <c r="M17" s="319">
        <f>(SUM($J$11:J17)-SUM($L$11:L17))</f>
        <v>0.33247619839476228</v>
      </c>
      <c r="N17" s="343">
        <f t="shared" si="4"/>
        <v>12.377681376948058</v>
      </c>
      <c r="P17" s="346" t="s">
        <v>173</v>
      </c>
      <c r="Q17" s="347">
        <v>2001</v>
      </c>
      <c r="R17" s="348">
        <v>1</v>
      </c>
    </row>
    <row r="18" spans="1:20">
      <c r="A18" s="344" t="s">
        <v>174</v>
      </c>
      <c r="B18" s="344">
        <v>1992</v>
      </c>
      <c r="C18" s="349">
        <v>19848.035</v>
      </c>
      <c r="H18" s="342">
        <v>2022</v>
      </c>
      <c r="I18" s="343">
        <f t="shared" si="1"/>
        <v>12.209333720988131</v>
      </c>
      <c r="J18" s="343">
        <f t="shared" si="2"/>
        <v>0.12225893288266186</v>
      </c>
      <c r="K18" s="343">
        <f t="shared" si="5"/>
        <v>1.0130455645925531</v>
      </c>
      <c r="L18" s="343">
        <f t="shared" si="3"/>
        <v>7.6627146574191549E-2</v>
      </c>
      <c r="M18" s="319">
        <f>(SUM($J$11:J18)-SUM($L$11:L18))</f>
        <v>0.37810798470323248</v>
      </c>
      <c r="N18" s="343">
        <f t="shared" si="4"/>
        <v>12.254965507296602</v>
      </c>
      <c r="P18" s="346" t="s">
        <v>175</v>
      </c>
      <c r="Q18" s="347">
        <v>2001</v>
      </c>
      <c r="R18" s="348">
        <v>3</v>
      </c>
    </row>
    <row r="19" spans="1:20">
      <c r="A19" s="344" t="s">
        <v>176</v>
      </c>
      <c r="B19" s="344">
        <v>1981</v>
      </c>
      <c r="C19" s="349">
        <v>15642.673000000001</v>
      </c>
      <c r="H19" s="342">
        <v>2023</v>
      </c>
      <c r="I19" s="343">
        <f t="shared" si="1"/>
        <v>12.088286898097191</v>
      </c>
      <c r="J19" s="343">
        <f t="shared" si="2"/>
        <v>0.12104682289093946</v>
      </c>
      <c r="K19" s="343">
        <f t="shared" si="5"/>
        <v>1.1340923874834925</v>
      </c>
      <c r="L19" s="343">
        <f t="shared" si="3"/>
        <v>7.586744314958456E-2</v>
      </c>
      <c r="M19" s="319">
        <f>(SUM($J$11:J19)-SUM($L$11:L19))</f>
        <v>0.42328736444458726</v>
      </c>
      <c r="N19" s="343">
        <f t="shared" si="4"/>
        <v>12.133466277838545</v>
      </c>
      <c r="P19" s="346" t="s">
        <v>177</v>
      </c>
      <c r="Q19" s="347">
        <v>2016</v>
      </c>
      <c r="R19" s="348">
        <v>1</v>
      </c>
      <c r="T19" s="354"/>
    </row>
    <row r="20" spans="1:20">
      <c r="A20" s="344" t="s">
        <v>161</v>
      </c>
      <c r="B20" s="344">
        <v>2016</v>
      </c>
      <c r="C20" s="349">
        <v>13776</v>
      </c>
      <c r="H20" s="342">
        <v>2024</v>
      </c>
      <c r="I20" s="343">
        <f t="shared" si="1"/>
        <v>11.968440167993199</v>
      </c>
      <c r="J20" s="343">
        <f t="shared" si="2"/>
        <v>0.11984673010399215</v>
      </c>
      <c r="K20" s="343">
        <f t="shared" si="5"/>
        <v>1.2539391175874846</v>
      </c>
      <c r="L20" s="343">
        <f t="shared" si="3"/>
        <v>7.511527164178726E-2</v>
      </c>
      <c r="M20" s="319">
        <f>(SUM($J$11:J20)-SUM($L$11:L20))</f>
        <v>0.46801882290679209</v>
      </c>
      <c r="N20" s="343">
        <f t="shared" si="4"/>
        <v>12.013171626455405</v>
      </c>
      <c r="P20" s="346" t="s">
        <v>158</v>
      </c>
      <c r="Q20" s="347" t="s">
        <v>159</v>
      </c>
      <c r="R20" s="348">
        <v>1.04</v>
      </c>
    </row>
    <row r="21" spans="1:20">
      <c r="A21" s="344" t="s">
        <v>164</v>
      </c>
      <c r="B21" s="344">
        <v>2016</v>
      </c>
      <c r="C21" s="349">
        <v>15200</v>
      </c>
      <c r="H21" s="342">
        <v>2025</v>
      </c>
      <c r="I21" s="343">
        <f t="shared" si="1"/>
        <v>11.84978163261338</v>
      </c>
      <c r="J21" s="343">
        <f t="shared" si="2"/>
        <v>0.11865853537981828</v>
      </c>
      <c r="K21" s="343">
        <f t="shared" si="5"/>
        <v>1.3725976529673027</v>
      </c>
      <c r="L21" s="343">
        <f t="shared" si="3"/>
        <v>7.4370557377224394E-2</v>
      </c>
      <c r="M21" s="319">
        <f>(SUM($J$11:J21)-SUM($L$11:L21))</f>
        <v>0.51230680090938585</v>
      </c>
      <c r="N21" s="343">
        <f t="shared" si="4"/>
        <v>11.894069610615976</v>
      </c>
      <c r="P21" s="346" t="s">
        <v>158</v>
      </c>
      <c r="Q21" s="347" t="s">
        <v>160</v>
      </c>
      <c r="R21" s="348">
        <v>0.72</v>
      </c>
    </row>
    <row r="22" spans="1:20">
      <c r="A22" s="344" t="s">
        <v>178</v>
      </c>
      <c r="B22" s="344">
        <v>2000</v>
      </c>
      <c r="C22" s="349">
        <v>17075.599999999999</v>
      </c>
      <c r="H22" s="342">
        <v>2026</v>
      </c>
      <c r="I22" s="343">
        <f t="shared" si="1"/>
        <v>11.732299511855757</v>
      </c>
      <c r="J22" s="343">
        <f t="shared" si="2"/>
        <v>0.11748212075762408</v>
      </c>
      <c r="K22" s="343">
        <f t="shared" si="5"/>
        <v>1.4900797737249267</v>
      </c>
      <c r="L22" s="343">
        <f t="shared" si="3"/>
        <v>7.3633226422655906E-2</v>
      </c>
      <c r="M22" s="319">
        <f>(SUM($J$11:J22)-SUM($L$11:L22))</f>
        <v>0.55615569524435393</v>
      </c>
      <c r="N22" s="343">
        <f t="shared" si="4"/>
        <v>11.776148406190725</v>
      </c>
      <c r="P22" s="346" t="s">
        <v>158</v>
      </c>
      <c r="Q22" s="347" t="s">
        <v>179</v>
      </c>
      <c r="R22" s="348">
        <v>0.66</v>
      </c>
    </row>
    <row r="23" spans="1:20">
      <c r="A23" s="344" t="s">
        <v>180</v>
      </c>
      <c r="B23" s="344">
        <v>2000</v>
      </c>
      <c r="C23" s="349">
        <v>13776</v>
      </c>
      <c r="H23" s="342">
        <v>2027</v>
      </c>
      <c r="I23" s="343">
        <f t="shared" si="1"/>
        <v>11.615982142409644</v>
      </c>
      <c r="J23" s="343">
        <f t="shared" si="2"/>
        <v>0.11631736944611279</v>
      </c>
      <c r="K23" s="343">
        <f t="shared" si="5"/>
        <v>1.6063971431710395</v>
      </c>
      <c r="L23" s="343">
        <f t="shared" si="3"/>
        <v>7.2903205577837013E-2</v>
      </c>
      <c r="M23" s="319">
        <f>(SUM($J$11:J23)-SUM($L$11:L23))</f>
        <v>0.59956985911262972</v>
      </c>
      <c r="N23" s="343">
        <f t="shared" si="4"/>
        <v>11.65939630627792</v>
      </c>
      <c r="P23" s="346" t="s">
        <v>181</v>
      </c>
      <c r="Q23" s="347" t="s">
        <v>182</v>
      </c>
      <c r="R23" s="348">
        <v>0.7</v>
      </c>
    </row>
    <row r="24" spans="1:20">
      <c r="A24" s="344" t="s">
        <v>183</v>
      </c>
      <c r="B24" s="344">
        <v>2000</v>
      </c>
      <c r="C24" s="349">
        <v>13776</v>
      </c>
      <c r="H24" s="342">
        <v>2028</v>
      </c>
      <c r="I24" s="343">
        <f t="shared" si="1"/>
        <v>11.500817976597753</v>
      </c>
      <c r="J24" s="343">
        <f t="shared" si="2"/>
        <v>0.1151641658118899</v>
      </c>
      <c r="K24" s="343">
        <f t="shared" si="5"/>
        <v>1.7215613089829294</v>
      </c>
      <c r="L24" s="343">
        <f t="shared" si="3"/>
        <v>7.2180422368251021E-2</v>
      </c>
      <c r="M24" s="319">
        <f>(SUM($J$11:J24)-SUM($L$11:L24))</f>
        <v>0.64255360255626859</v>
      </c>
      <c r="N24" s="343">
        <f t="shared" si="4"/>
        <v>11.543801720041392</v>
      </c>
      <c r="P24" s="346" t="s">
        <v>181</v>
      </c>
      <c r="Q24" s="347" t="s">
        <v>184</v>
      </c>
      <c r="R24" s="348">
        <v>3</v>
      </c>
    </row>
    <row r="25" spans="1:20">
      <c r="A25" s="344" t="s">
        <v>185</v>
      </c>
      <c r="B25" s="344">
        <v>2001</v>
      </c>
      <c r="C25" s="349">
        <v>16687.599999999999</v>
      </c>
      <c r="H25" s="342">
        <v>2029</v>
      </c>
      <c r="I25" s="343">
        <f t="shared" si="1"/>
        <v>11.386795581229769</v>
      </c>
      <c r="J25" s="343">
        <f t="shared" si="2"/>
        <v>0.11402239536798343</v>
      </c>
      <c r="K25" s="343">
        <f t="shared" si="5"/>
        <v>1.8355837043509129</v>
      </c>
      <c r="L25" s="343">
        <f t="shared" si="3"/>
        <v>7.1464805037914358E-2</v>
      </c>
      <c r="M25" s="319">
        <f>(SUM($J$11:J25)-SUM($L$11:L25))</f>
        <v>0.68511119288633782</v>
      </c>
      <c r="N25" s="343">
        <f t="shared" si="4"/>
        <v>11.429353171559839</v>
      </c>
      <c r="P25" s="346"/>
      <c r="Q25" s="347"/>
      <c r="R25" s="348"/>
    </row>
    <row r="26" spans="1:20">
      <c r="A26" s="344" t="s">
        <v>181</v>
      </c>
      <c r="B26" s="344">
        <v>2012</v>
      </c>
      <c r="C26" s="349">
        <v>14500</v>
      </c>
      <c r="H26" s="342">
        <v>2030</v>
      </c>
      <c r="I26" s="343">
        <f t="shared" si="1"/>
        <v>11.273903636467292</v>
      </c>
      <c r="J26" s="343">
        <f t="shared" si="2"/>
        <v>0.11289194476247799</v>
      </c>
      <c r="K26" s="343">
        <f t="shared" si="5"/>
        <v>1.9484756491133908</v>
      </c>
      <c r="L26" s="343">
        <f t="shared" si="3"/>
        <v>7.0756282542252746E-2</v>
      </c>
      <c r="M26" s="319">
        <f>(SUM($J$11:J26)-SUM($L$11:L26))</f>
        <v>0.72724685510656295</v>
      </c>
      <c r="N26" s="343">
        <f t="shared" si="4"/>
        <v>11.316039298687517</v>
      </c>
      <c r="P26" s="1097" t="s">
        <v>186</v>
      </c>
      <c r="Q26" s="1097"/>
      <c r="R26" s="355">
        <f>AVERAGE(R7:R25)</f>
        <v>1.2427777777777775</v>
      </c>
    </row>
    <row r="27" spans="1:20" ht="14.7" thickBot="1">
      <c r="A27" s="344" t="s">
        <v>158</v>
      </c>
      <c r="B27" s="344">
        <v>1980</v>
      </c>
      <c r="C27" s="349">
        <v>18794</v>
      </c>
      <c r="H27" s="342">
        <v>2031</v>
      </c>
      <c r="I27" s="343">
        <f t="shared" si="1"/>
        <v>11.162130934700031</v>
      </c>
      <c r="J27" s="343">
        <f t="shared" si="2"/>
        <v>0.11177270176726144</v>
      </c>
      <c r="K27" s="343">
        <f t="shared" si="5"/>
        <v>2.0602483508806522</v>
      </c>
      <c r="L27" s="343">
        <f t="shared" si="3"/>
        <v>7.0054784541048132E-2</v>
      </c>
      <c r="M27" s="319">
        <f>(SUM($J$11:J27)-SUM($L$11:L27))</f>
        <v>0.76896477233277616</v>
      </c>
      <c r="N27" s="343">
        <f t="shared" si="4"/>
        <v>11.203848851926244</v>
      </c>
    </row>
    <row r="28" spans="1:20">
      <c r="A28" s="344" t="s">
        <v>158</v>
      </c>
      <c r="B28" s="344">
        <v>2005</v>
      </c>
      <c r="C28" s="349">
        <v>15231</v>
      </c>
      <c r="H28" s="342">
        <v>2032</v>
      </c>
      <c r="I28" s="343">
        <f t="shared" si="1"/>
        <v>11.051466379433148</v>
      </c>
      <c r="J28" s="343">
        <f t="shared" si="2"/>
        <v>0.11066455526688315</v>
      </c>
      <c r="K28" s="343">
        <f t="shared" si="5"/>
        <v>2.1709129061475352</v>
      </c>
      <c r="L28" s="343">
        <f t="shared" si="3"/>
        <v>6.9360241391455454E-2</v>
      </c>
      <c r="M28" s="319">
        <f>(SUM($J$11:J28)-SUM($L$11:L28))</f>
        <v>0.81026908620820381</v>
      </c>
      <c r="N28" s="343">
        <f t="shared" si="4"/>
        <v>11.092770693308575</v>
      </c>
      <c r="P28" s="326" t="s">
        <v>248</v>
      </c>
      <c r="Q28" s="327"/>
      <c r="R28" s="328"/>
    </row>
    <row r="29" spans="1:20">
      <c r="A29" s="344" t="s">
        <v>187</v>
      </c>
      <c r="B29" s="344">
        <v>1980</v>
      </c>
      <c r="C29" s="349">
        <v>15462</v>
      </c>
      <c r="H29" s="342">
        <v>2033</v>
      </c>
      <c r="I29" s="343">
        <f t="shared" si="1"/>
        <v>10.941898984185624</v>
      </c>
      <c r="J29" s="343">
        <f t="shared" si="2"/>
        <v>0.10956739524752292</v>
      </c>
      <c r="K29" s="343">
        <f t="shared" si="5"/>
        <v>2.2804803013950581</v>
      </c>
      <c r="L29" s="343">
        <f t="shared" si="3"/>
        <v>6.8672584141088733E-2</v>
      </c>
      <c r="M29" s="319">
        <f>(SUM($J$11:J29)-SUM($L$11:L29))</f>
        <v>0.85116389731463804</v>
      </c>
      <c r="N29" s="343">
        <f t="shared" si="4"/>
        <v>10.982793795292059</v>
      </c>
      <c r="P29" s="330" t="s">
        <v>249</v>
      </c>
      <c r="Q29" s="331"/>
      <c r="R29" s="332"/>
    </row>
    <row r="30" spans="1:20">
      <c r="A30" s="344" t="s">
        <v>158</v>
      </c>
      <c r="B30" s="344">
        <v>1985</v>
      </c>
      <c r="C30" s="349">
        <v>16530</v>
      </c>
      <c r="H30" s="342">
        <v>2034</v>
      </c>
      <c r="I30" s="343">
        <f t="shared" si="1"/>
        <v>10.833417871399554</v>
      </c>
      <c r="J30" s="343">
        <f t="shared" si="2"/>
        <v>0.1084811127860689</v>
      </c>
      <c r="K30" s="343">
        <f t="shared" si="5"/>
        <v>2.3889614141811268</v>
      </c>
      <c r="L30" s="343">
        <f t="shared" si="3"/>
        <v>6.7991744521175651E-2</v>
      </c>
      <c r="M30" s="319">
        <f>(SUM($J$11:J30)-SUM($L$11:L30))</f>
        <v>0.89165326557953106</v>
      </c>
      <c r="N30" s="343">
        <f t="shared" si="4"/>
        <v>10.873907239664447</v>
      </c>
      <c r="P30" s="330" t="s">
        <v>250</v>
      </c>
      <c r="Q30" s="331"/>
      <c r="R30" s="332"/>
    </row>
    <row r="31" spans="1:20">
      <c r="A31" s="344" t="s">
        <v>158</v>
      </c>
      <c r="B31" s="344">
        <v>1990</v>
      </c>
      <c r="C31" s="349">
        <v>16925</v>
      </c>
      <c r="H31" s="342">
        <v>2035</v>
      </c>
      <c r="I31" s="343">
        <f t="shared" si="1"/>
        <v>10.726012271360251</v>
      </c>
      <c r="J31" s="343">
        <f t="shared" si="2"/>
        <v>0.10740560003930415</v>
      </c>
      <c r="K31" s="343">
        <f t="shared" si="5"/>
        <v>2.4963670142204308</v>
      </c>
      <c r="L31" s="343">
        <f t="shared" si="3"/>
        <v>6.7317654939779994E-2</v>
      </c>
      <c r="M31" s="319">
        <f>(SUM($J$11:J31)-SUM($L$11:L31))</f>
        <v>0.93174121067905502</v>
      </c>
      <c r="N31" s="343">
        <f t="shared" si="4"/>
        <v>10.766100216459774</v>
      </c>
      <c r="P31" s="330" t="s">
        <v>251</v>
      </c>
      <c r="Q31" s="331"/>
      <c r="R31" s="332"/>
    </row>
    <row r="32" spans="1:20" ht="14.7" thickBot="1">
      <c r="A32" s="344" t="s">
        <v>170</v>
      </c>
      <c r="B32" s="344">
        <v>1993</v>
      </c>
      <c r="C32" s="349">
        <v>14197.3</v>
      </c>
      <c r="H32" s="342">
        <v>2036</v>
      </c>
      <c r="I32" s="343">
        <f t="shared" si="1"/>
        <v>10.619671521127051</v>
      </c>
      <c r="J32" s="343">
        <f t="shared" si="2"/>
        <v>0.10634075023320019</v>
      </c>
      <c r="K32" s="343">
        <f t="shared" si="5"/>
        <v>2.6027077644536312</v>
      </c>
      <c r="L32" s="343">
        <f t="shared" si="3"/>
        <v>6.6650248475091323E-2</v>
      </c>
      <c r="M32" s="319">
        <f>(SUM($J$11:J32)-SUM($L$11:L32))</f>
        <v>0.97143171243716409</v>
      </c>
      <c r="N32" s="343">
        <f t="shared" si="4"/>
        <v>10.659362022885158</v>
      </c>
      <c r="P32" s="333" t="s">
        <v>252</v>
      </c>
      <c r="Q32" s="334"/>
      <c r="R32" s="335"/>
    </row>
    <row r="33" spans="1:18">
      <c r="A33" s="344" t="s">
        <v>188</v>
      </c>
      <c r="B33" s="344">
        <v>2000</v>
      </c>
      <c r="C33" s="349">
        <v>15740</v>
      </c>
      <c r="H33" s="342">
        <v>2037</v>
      </c>
      <c r="I33" s="343">
        <f t="shared" si="1"/>
        <v>10.514385063474734</v>
      </c>
      <c r="J33" s="343">
        <f t="shared" si="2"/>
        <v>0.10528645765231676</v>
      </c>
      <c r="K33" s="343">
        <f t="shared" si="5"/>
        <v>2.7079942221059481</v>
      </c>
      <c r="L33" s="343">
        <f t="shared" si="3"/>
        <v>6.5989458868781131E-2</v>
      </c>
      <c r="M33" s="319">
        <f>(SUM($J$11:J33)-SUM($L$11:L33))</f>
        <v>1.0107287112207</v>
      </c>
      <c r="N33" s="343">
        <f t="shared" si="4"/>
        <v>10.55368206225827</v>
      </c>
      <c r="P33" s="1098" t="s">
        <v>186</v>
      </c>
      <c r="Q33" s="1098"/>
      <c r="R33" s="356">
        <v>9.914285714285714E-3</v>
      </c>
    </row>
    <row r="34" spans="1:18" ht="14.7" thickBot="1">
      <c r="A34" s="344" t="s">
        <v>189</v>
      </c>
      <c r="B34" s="344">
        <v>2003</v>
      </c>
      <c r="C34" s="349">
        <v>14650</v>
      </c>
      <c r="H34" s="342">
        <v>2038</v>
      </c>
      <c r="I34" s="343">
        <f t="shared" si="1"/>
        <v>10.410142445845427</v>
      </c>
      <c r="J34" s="343">
        <f t="shared" si="2"/>
        <v>0.10424261762930664</v>
      </c>
      <c r="K34" s="343">
        <f t="shared" si="5"/>
        <v>2.8122368397352546</v>
      </c>
      <c r="L34" s="343">
        <f t="shared" si="3"/>
        <v>6.5335220519424933E-2</v>
      </c>
      <c r="M34" s="319">
        <f>(SUM($J$11:J34)-SUM($L$11:L34))</f>
        <v>1.0496361083305816</v>
      </c>
      <c r="N34" s="343">
        <f t="shared" si="4"/>
        <v>10.44904984295531</v>
      </c>
    </row>
    <row r="35" spans="1:18">
      <c r="A35" s="331" t="s">
        <v>253</v>
      </c>
      <c r="B35" s="331">
        <v>2010</v>
      </c>
      <c r="C35" s="357">
        <f>E9</f>
        <v>13760</v>
      </c>
      <c r="D35" s="326" t="s">
        <v>254</v>
      </c>
      <c r="E35" s="327"/>
      <c r="F35" s="327"/>
      <c r="G35" s="328"/>
      <c r="H35" s="358">
        <v>2039</v>
      </c>
      <c r="I35" s="343">
        <f t="shared" si="1"/>
        <v>10.306933319310902</v>
      </c>
      <c r="J35" s="343">
        <f t="shared" si="2"/>
        <v>0.10320912653452466</v>
      </c>
      <c r="K35" s="343">
        <f t="shared" si="5"/>
        <v>2.9154459662697794</v>
      </c>
      <c r="L35" s="343">
        <f t="shared" si="3"/>
        <v>6.4687468475989482E-2</v>
      </c>
      <c r="M35" s="319">
        <f>(SUM($J$11:J35)-SUM($L$11:L35))</f>
        <v>1.0881577663891169</v>
      </c>
      <c r="N35" s="343">
        <f t="shared" si="4"/>
        <v>10.345454977369437</v>
      </c>
      <c r="P35" s="326" t="s">
        <v>255</v>
      </c>
      <c r="Q35" s="327"/>
      <c r="R35" s="328"/>
    </row>
    <row r="36" spans="1:18">
      <c r="D36" s="330" t="s">
        <v>256</v>
      </c>
      <c r="E36" s="331"/>
      <c r="F36" s="331"/>
      <c r="G36" s="332"/>
      <c r="H36" s="358">
        <v>2040</v>
      </c>
      <c r="I36" s="343">
        <f t="shared" si="1"/>
        <v>10.204747437545162</v>
      </c>
      <c r="J36" s="343">
        <f t="shared" si="2"/>
        <v>0.10218588176573951</v>
      </c>
      <c r="K36" s="343">
        <f t="shared" si="5"/>
        <v>3.0176318480355189</v>
      </c>
      <c r="L36" s="343">
        <f t="shared" si="3"/>
        <v>6.404613843138468E-2</v>
      </c>
      <c r="M36" s="319">
        <f>(SUM($J$11:J36)-SUM($L$11:L36))</f>
        <v>1.1262975097234718</v>
      </c>
      <c r="N36" s="343">
        <f t="shared" si="4"/>
        <v>10.242887180879517</v>
      </c>
      <c r="P36" s="330" t="s">
        <v>257</v>
      </c>
      <c r="Q36" s="331"/>
      <c r="R36" s="332"/>
    </row>
    <row r="37" spans="1:18">
      <c r="D37" s="330" t="s">
        <v>258</v>
      </c>
      <c r="E37" s="331"/>
      <c r="F37" s="331"/>
      <c r="G37" s="332"/>
      <c r="H37" s="358">
        <v>2041</v>
      </c>
      <c r="I37" s="343">
        <f t="shared" si="1"/>
        <v>10.103574655807215</v>
      </c>
      <c r="J37" s="343">
        <f t="shared" si="2"/>
        <v>0.10117278173794775</v>
      </c>
      <c r="K37" s="343">
        <f t="shared" si="5"/>
        <v>3.1188046297734666</v>
      </c>
      <c r="L37" s="343">
        <f t="shared" si="3"/>
        <v>6.3411166716079229E-2</v>
      </c>
      <c r="M37" s="319">
        <f>(SUM($J$11:J37)-SUM($L$11:L37))</f>
        <v>1.1640591247453402</v>
      </c>
      <c r="N37" s="343">
        <f t="shared" si="4"/>
        <v>10.141336270829083</v>
      </c>
      <c r="P37" s="330" t="s">
        <v>259</v>
      </c>
      <c r="Q37" s="331"/>
      <c r="R37" s="332"/>
    </row>
    <row r="38" spans="1:18">
      <c r="D38" s="330" t="s">
        <v>260</v>
      </c>
      <c r="E38" s="331"/>
      <c r="F38" s="331"/>
      <c r="G38" s="332"/>
      <c r="H38" s="358">
        <v>2042</v>
      </c>
      <c r="I38" s="343">
        <f t="shared" si="1"/>
        <v>10.003404929933927</v>
      </c>
      <c r="J38" s="343">
        <f t="shared" si="2"/>
        <v>0.10016972587328866</v>
      </c>
      <c r="K38" s="343">
        <f t="shared" si="5"/>
        <v>3.2189743556467554</v>
      </c>
      <c r="L38" s="343">
        <f t="shared" si="3"/>
        <v>6.2782490291779819E-2</v>
      </c>
      <c r="M38" s="319">
        <f>(SUM($J$11:J38)-SUM($L$11:L38))</f>
        <v>1.201446360326849</v>
      </c>
      <c r="N38" s="343">
        <f t="shared" si="4"/>
        <v>10.040792165515436</v>
      </c>
      <c r="P38" s="330" t="s">
        <v>261</v>
      </c>
      <c r="Q38" s="331"/>
      <c r="R38" s="332"/>
    </row>
    <row r="39" spans="1:18" ht="14.7" thickBot="1">
      <c r="D39" s="333" t="s">
        <v>262</v>
      </c>
      <c r="E39" s="334"/>
      <c r="F39" s="334"/>
      <c r="G39" s="335"/>
      <c r="H39" s="358">
        <v>2043</v>
      </c>
      <c r="I39" s="343">
        <f t="shared" si="1"/>
        <v>9.9042283153428681</v>
      </c>
      <c r="J39" s="343">
        <f t="shared" si="2"/>
        <v>9.9176614591059212E-2</v>
      </c>
      <c r="K39" s="343">
        <f t="shared" si="5"/>
        <v>3.3181509702378147</v>
      </c>
      <c r="L39" s="343">
        <f t="shared" si="3"/>
        <v>6.2160046745172746E-2</v>
      </c>
      <c r="M39" s="319">
        <f>(SUM($J$11:J39)-SUM($L$11:L39))</f>
        <v>1.2384629281727357</v>
      </c>
      <c r="N39" s="343">
        <f t="shared" si="4"/>
        <v>9.9412448831887534</v>
      </c>
      <c r="P39" s="333" t="s">
        <v>263</v>
      </c>
      <c r="Q39" s="334"/>
      <c r="R39" s="335"/>
    </row>
    <row r="40" spans="1:18" ht="14.7" thickBot="1">
      <c r="H40" s="342">
        <v>2044</v>
      </c>
      <c r="I40" s="343">
        <f t="shared" si="1"/>
        <v>9.8060349660450399</v>
      </c>
      <c r="J40" s="343">
        <f t="shared" si="2"/>
        <v>9.8193349297827859E-2</v>
      </c>
      <c r="K40" s="343">
        <f t="shared" si="5"/>
        <v>3.4163443195356424</v>
      </c>
      <c r="L40" s="343">
        <f t="shared" si="3"/>
        <v>6.1543774281727755E-2</v>
      </c>
      <c r="M40" s="319">
        <f>(SUM($J$11:J40)-SUM($L$11:L40))</f>
        <v>1.2751125031888355</v>
      </c>
      <c r="N40" s="343">
        <f t="shared" si="4"/>
        <v>9.842684541061141</v>
      </c>
    </row>
    <row r="41" spans="1:18">
      <c r="D41" s="326" t="s">
        <v>264</v>
      </c>
      <c r="E41" s="327"/>
      <c r="F41" s="327"/>
      <c r="G41" s="328"/>
      <c r="H41" s="358">
        <v>2045</v>
      </c>
      <c r="I41" s="343">
        <f t="shared" si="1"/>
        <v>9.7088151336673931</v>
      </c>
      <c r="J41" s="343">
        <f t="shared" si="2"/>
        <v>9.7219832377646531E-2</v>
      </c>
      <c r="K41" s="343">
        <f t="shared" si="5"/>
        <v>3.5135641519132887</v>
      </c>
      <c r="L41" s="343">
        <f t="shared" si="3"/>
        <v>6.0933611719563192E-2</v>
      </c>
      <c r="M41" s="319">
        <f>(SUM($J$11:J41)-SUM($L$11:L41))</f>
        <v>1.3113987238469185</v>
      </c>
      <c r="N41" s="343">
        <f t="shared" si="4"/>
        <v>9.7451013543254774</v>
      </c>
      <c r="P41" s="326" t="s">
        <v>265</v>
      </c>
      <c r="Q41" s="327"/>
      <c r="R41" s="328"/>
    </row>
    <row r="42" spans="1:18" ht="14.7" thickBot="1">
      <c r="D42" s="330" t="s">
        <v>266</v>
      </c>
      <c r="E42" s="331"/>
      <c r="F42" s="331"/>
      <c r="G42" s="332"/>
      <c r="H42" s="358">
        <v>2046</v>
      </c>
      <c r="I42" s="343">
        <f t="shared" si="1"/>
        <v>9.6125591664850329</v>
      </c>
      <c r="J42" s="343">
        <f t="shared" si="2"/>
        <v>9.6255967182359584E-2</v>
      </c>
      <c r="K42" s="343">
        <f t="shared" si="5"/>
        <v>3.6098201190956485</v>
      </c>
      <c r="L42" s="343">
        <f t="shared" si="3"/>
        <v>6.0329498483372095E-2</v>
      </c>
      <c r="M42" s="319">
        <f>(SUM($J$11:J42)-SUM($L$11:L42))</f>
        <v>1.347325192545906</v>
      </c>
      <c r="N42" s="343">
        <f t="shared" si="4"/>
        <v>9.6484856351840218</v>
      </c>
      <c r="P42" s="333" t="s">
        <v>267</v>
      </c>
      <c r="Q42" s="334"/>
      <c r="R42" s="335"/>
    </row>
    <row r="43" spans="1:18">
      <c r="D43" s="330" t="s">
        <v>268</v>
      </c>
      <c r="E43" s="331"/>
      <c r="F43" s="331"/>
      <c r="G43" s="332"/>
      <c r="H43" s="358">
        <v>2047</v>
      </c>
      <c r="I43" s="343">
        <f t="shared" si="1"/>
        <v>9.5172575084630235</v>
      </c>
      <c r="J43" s="343">
        <f t="shared" si="2"/>
        <v>9.5301658022008753E-2</v>
      </c>
      <c r="K43" s="343">
        <f t="shared" si="5"/>
        <v>3.7051217771176574</v>
      </c>
      <c r="L43" s="343">
        <f t="shared" si="3"/>
        <v>5.9731374598408375E-2</v>
      </c>
      <c r="M43" s="319">
        <f>(SUM($J$11:J43)-SUM($L$11:L43))</f>
        <v>1.3828954759695065</v>
      </c>
      <c r="N43" s="343">
        <f t="shared" si="4"/>
        <v>9.5528277918866245</v>
      </c>
    </row>
    <row r="44" spans="1:18">
      <c r="D44" s="330" t="s">
        <v>269</v>
      </c>
      <c r="E44" s="331"/>
      <c r="F44" s="331"/>
      <c r="G44" s="332"/>
      <c r="H44" s="358">
        <v>2048</v>
      </c>
      <c r="I44" s="343">
        <f t="shared" si="1"/>
        <v>9.4229006983076893</v>
      </c>
      <c r="J44" s="343">
        <f t="shared" si="2"/>
        <v>9.4356810155333398E-2</v>
      </c>
      <c r="K44" s="343">
        <f t="shared" si="5"/>
        <v>3.7994785872729908</v>
      </c>
      <c r="L44" s="343">
        <f t="shared" si="3"/>
        <v>5.9139180684532722E-2</v>
      </c>
      <c r="M44" s="319">
        <f>(SUM($J$11:J44)-SUM($L$11:L44))</f>
        <v>1.4181131054403071</v>
      </c>
      <c r="N44" s="343">
        <f t="shared" si="4"/>
        <v>9.4581183277784913</v>
      </c>
    </row>
    <row r="45" spans="1:18" ht="14.7" thickBot="1">
      <c r="D45" s="333" t="s">
        <v>270</v>
      </c>
      <c r="E45" s="334"/>
      <c r="F45" s="334"/>
      <c r="G45" s="335"/>
      <c r="H45" s="358">
        <v>2049</v>
      </c>
      <c r="I45" s="343">
        <f t="shared" si="1"/>
        <v>9.3294793685273252</v>
      </c>
      <c r="J45" s="343">
        <f t="shared" si="2"/>
        <v>9.3421329780364798E-2</v>
      </c>
      <c r="K45" s="343">
        <f t="shared" si="5"/>
        <v>3.8928999170533558</v>
      </c>
      <c r="L45" s="343">
        <f t="shared" si="3"/>
        <v>5.8552857950317491E-2</v>
      </c>
      <c r="M45" s="319">
        <f>(SUM($J$11:J45)-SUM($L$11:L45))</f>
        <v>1.4529815772703545</v>
      </c>
      <c r="N45" s="343">
        <f t="shared" si="4"/>
        <v>9.3643478403573717</v>
      </c>
    </row>
    <row r="46" spans="1:18" ht="14.7" thickBot="1">
      <c r="H46" s="342">
        <v>2050</v>
      </c>
      <c r="I46" s="343">
        <f t="shared" si="1"/>
        <v>9.2369842445022119</v>
      </c>
      <c r="J46" s="343">
        <f t="shared" si="2"/>
        <v>9.249512402511377E-2</v>
      </c>
      <c r="K46" s="343">
        <f t="shared" si="5"/>
        <v>3.9853950410784695</v>
      </c>
      <c r="L46" s="343">
        <f t="shared" si="3"/>
        <v>5.797234818721006E-2</v>
      </c>
      <c r="M46" s="319">
        <f>(SUM($J$11:J46)-SUM($L$11:L46))</f>
        <v>1.4875043531082581</v>
      </c>
      <c r="N46" s="343">
        <f t="shared" si="4"/>
        <v>9.2715070203401151</v>
      </c>
    </row>
    <row r="47" spans="1:18">
      <c r="D47" s="326" t="s">
        <v>271</v>
      </c>
      <c r="E47" s="328"/>
      <c r="F47" s="327"/>
      <c r="G47" s="328"/>
      <c r="H47" s="358">
        <v>2051</v>
      </c>
      <c r="I47" s="343">
        <f t="shared" si="1"/>
        <v>9.1454061435638607</v>
      </c>
      <c r="J47" s="343">
        <f t="shared" si="2"/>
        <v>9.1578100938350504E-2</v>
      </c>
      <c r="K47" s="343">
        <f t="shared" si="5"/>
        <v>4.0769731420168203</v>
      </c>
      <c r="L47" s="343">
        <f t="shared" si="3"/>
        <v>5.7397593763754015E-2</v>
      </c>
      <c r="M47" s="319">
        <f>(SUM($J$11:J47)-SUM($L$11:L47))</f>
        <v>1.5216848602828548</v>
      </c>
      <c r="N47" s="343">
        <f t="shared" si="4"/>
        <v>9.1795866507384574</v>
      </c>
    </row>
    <row r="48" spans="1:18">
      <c r="D48" s="330" t="s">
        <v>272</v>
      </c>
      <c r="E48" s="332"/>
      <c r="F48" s="331"/>
      <c r="G48" s="332"/>
      <c r="H48" s="358">
        <v>2052</v>
      </c>
      <c r="I48" s="343">
        <f t="shared" si="1"/>
        <v>9.0547359740833855</v>
      </c>
      <c r="J48" s="343">
        <f t="shared" si="2"/>
        <v>9.0670169480475987E-2</v>
      </c>
      <c r="K48" s="343">
        <f t="shared" si="5"/>
        <v>4.1676433114972964</v>
      </c>
      <c r="L48" s="343">
        <f t="shared" si="3"/>
        <v>5.6828537619867649E-2</v>
      </c>
      <c r="M48" s="319">
        <f>(SUM($J$11:J48)-SUM($L$11:L48))</f>
        <v>1.5555264921434633</v>
      </c>
      <c r="N48" s="343">
        <f t="shared" si="4"/>
        <v>9.0885776059439927</v>
      </c>
    </row>
    <row r="49" spans="1:14" ht="14.7" thickBot="1">
      <c r="D49" s="333" t="s">
        <v>273</v>
      </c>
      <c r="E49" s="335"/>
      <c r="F49" s="334"/>
      <c r="G49" s="335"/>
      <c r="H49" s="358">
        <v>2053</v>
      </c>
      <c r="I49" s="343">
        <f t="shared" si="1"/>
        <v>8.9649647345689019</v>
      </c>
      <c r="J49" s="343">
        <f t="shared" si="2"/>
        <v>8.9771239514483847E-2</v>
      </c>
      <c r="K49" s="343">
        <f t="shared" si="5"/>
        <v>4.25741455101178</v>
      </c>
      <c r="L49" s="343">
        <f t="shared" si="3"/>
        <v>5.6265123261179245E-2</v>
      </c>
      <c r="M49" s="319">
        <f>(SUM($J$11:J49)-SUM($L$11:L49))</f>
        <v>1.5890326083967676</v>
      </c>
      <c r="N49" s="343">
        <f t="shared" si="4"/>
        <v>8.9984708508222067</v>
      </c>
    </row>
    <row r="50" spans="1:14" ht="14.7" thickBot="1">
      <c r="H50" s="342">
        <v>2054</v>
      </c>
      <c r="I50" s="343">
        <f t="shared" si="1"/>
        <v>8.8760835127718902</v>
      </c>
      <c r="J50" s="343">
        <f t="shared" si="2"/>
        <v>8.8881221797011675E-2</v>
      </c>
      <c r="K50" s="343">
        <f t="shared" si="5"/>
        <v>4.3462957728087916</v>
      </c>
      <c r="L50" s="343">
        <f t="shared" si="3"/>
        <v>5.5707294753418415E-2</v>
      </c>
      <c r="M50" s="319">
        <f>(SUM($J$11:J50)-SUM($L$11:L50))</f>
        <v>1.6222065354403608</v>
      </c>
      <c r="N50" s="343">
        <f t="shared" si="4"/>
        <v>8.9092574398154838</v>
      </c>
    </row>
    <row r="51" spans="1:14">
      <c r="D51" s="326" t="s">
        <v>274</v>
      </c>
      <c r="E51" s="327"/>
      <c r="F51" s="327"/>
      <c r="G51" s="328"/>
      <c r="H51" s="358">
        <v>2055</v>
      </c>
      <c r="I51" s="343">
        <f t="shared" si="1"/>
        <v>8.7880834848024083</v>
      </c>
      <c r="J51" s="343">
        <f t="shared" si="2"/>
        <v>8.8000027969481309E-2</v>
      </c>
      <c r="K51" s="343">
        <f t="shared" si="5"/>
        <v>4.4342958007782727</v>
      </c>
      <c r="L51" s="343">
        <f t="shared" si="3"/>
        <v>5.5154996716863094E-2</v>
      </c>
      <c r="M51" s="319">
        <f>(SUM($J$11:J51)-SUM($L$11:L51))</f>
        <v>1.6550515666929786</v>
      </c>
      <c r="N51" s="343">
        <f t="shared" si="4"/>
        <v>8.8209285160550266</v>
      </c>
    </row>
    <row r="52" spans="1:14" ht="14.7" thickBot="1">
      <c r="D52" s="330" t="s">
        <v>275</v>
      </c>
      <c r="E52" s="331"/>
      <c r="F52" s="331"/>
      <c r="G52" s="332"/>
      <c r="H52" s="358">
        <v>2056</v>
      </c>
      <c r="I52" s="343">
        <f t="shared" si="1"/>
        <v>8.7009559142530808</v>
      </c>
      <c r="J52" s="343">
        <f t="shared" si="2"/>
        <v>8.7127570549326738E-2</v>
      </c>
      <c r="K52" s="343">
        <f t="shared" si="5"/>
        <v>4.5214233713275993</v>
      </c>
      <c r="L52" s="343">
        <f t="shared" si="3"/>
        <v>5.460817432084162E-2</v>
      </c>
      <c r="M52" s="319">
        <f>(SUM($J$11:J52)-SUM($L$11:L52))</f>
        <v>1.6875709629214635</v>
      </c>
      <c r="N52" s="343">
        <f t="shared" si="4"/>
        <v>8.7334753104815661</v>
      </c>
    </row>
    <row r="53" spans="1:14">
      <c r="A53" s="326" t="s">
        <v>276</v>
      </c>
      <c r="B53" s="327"/>
      <c r="C53" s="327"/>
      <c r="D53" s="330" t="s">
        <v>277</v>
      </c>
      <c r="E53" s="331"/>
      <c r="F53" s="331"/>
      <c r="G53" s="332"/>
      <c r="H53" s="358">
        <v>2057</v>
      </c>
      <c r="I53" s="343">
        <f t="shared" si="1"/>
        <v>8.6146921513317718</v>
      </c>
      <c r="J53" s="343">
        <f t="shared" si="2"/>
        <v>8.6263762921309106E-2</v>
      </c>
      <c r="K53" s="343">
        <f t="shared" si="5"/>
        <v>4.6076871342489083</v>
      </c>
      <c r="L53" s="343">
        <f t="shared" si="3"/>
        <v>5.4066773278289265E-2</v>
      </c>
      <c r="M53" s="319">
        <f>(SUM($J$11:J53)-SUM($L$11:L53))</f>
        <v>1.7197679525644833</v>
      </c>
      <c r="N53" s="343">
        <f t="shared" si="4"/>
        <v>8.6468891409747908</v>
      </c>
    </row>
    <row r="54" spans="1:14" ht="14.7" thickBot="1">
      <c r="A54" s="330" t="s">
        <v>278</v>
      </c>
      <c r="B54" s="331"/>
      <c r="C54" s="331"/>
      <c r="D54" s="333" t="s">
        <v>279</v>
      </c>
      <c r="E54" s="334"/>
      <c r="F54" s="334"/>
      <c r="G54" s="335"/>
      <c r="H54" s="358">
        <v>2058</v>
      </c>
      <c r="I54" s="343">
        <f t="shared" si="1"/>
        <v>8.5292836320028531</v>
      </c>
      <c r="J54" s="343">
        <f t="shared" si="2"/>
        <v>8.5408519328917853E-2</v>
      </c>
      <c r="K54" s="343">
        <f t="shared" si="5"/>
        <v>4.6930956535778261</v>
      </c>
      <c r="L54" s="343">
        <f t="shared" si="3"/>
        <v>5.3530739840358804E-2</v>
      </c>
      <c r="M54" s="319">
        <f>(SUM($J$11:J54)-SUM($L$11:L54))</f>
        <v>1.7516457320530425</v>
      </c>
      <c r="N54" s="343">
        <f t="shared" si="4"/>
        <v>8.5611614114914136</v>
      </c>
    </row>
    <row r="55" spans="1:14">
      <c r="A55" s="330" t="s">
        <v>280</v>
      </c>
      <c r="B55" s="331"/>
      <c r="C55" s="332"/>
      <c r="H55" s="342">
        <v>2059</v>
      </c>
      <c r="I55" s="343">
        <f t="shared" si="1"/>
        <v>8.4447218771369954</v>
      </c>
      <c r="J55" s="343">
        <f t="shared" si="2"/>
        <v>8.4561754865856861E-2</v>
      </c>
      <c r="K55" s="343">
        <f t="shared" si="5"/>
        <v>4.7776574084436829</v>
      </c>
      <c r="L55" s="343">
        <f t="shared" si="3"/>
        <v>5.300002079108438E-2</v>
      </c>
      <c r="M55" s="319">
        <f>(SUM($J$11:J55)-SUM($L$11:L55))</f>
        <v>1.783207466127815</v>
      </c>
      <c r="N55" s="343">
        <f t="shared" si="4"/>
        <v>8.4762836112117679</v>
      </c>
    </row>
    <row r="56" spans="1:14">
      <c r="A56" s="330" t="s">
        <v>281</v>
      </c>
      <c r="B56" s="331"/>
      <c r="C56" s="332"/>
      <c r="H56" s="342">
        <v>2060</v>
      </c>
      <c r="I56" s="343">
        <f t="shared" si="1"/>
        <v>8.3609984916693794</v>
      </c>
      <c r="J56" s="343">
        <f t="shared" si="2"/>
        <v>8.3723385467615347E-2</v>
      </c>
      <c r="K56" s="343">
        <f t="shared" si="5"/>
        <v>4.8613807939112981</v>
      </c>
      <c r="L56" s="343">
        <f t="shared" si="3"/>
        <v>5.2474563442098485E-2</v>
      </c>
      <c r="M56" s="319">
        <f>(SUM($J$11:J56)-SUM($L$11:L56))</f>
        <v>1.8144562881533317</v>
      </c>
      <c r="N56" s="343">
        <f t="shared" si="4"/>
        <v>8.392247313694897</v>
      </c>
    </row>
    <row r="57" spans="1:14" ht="14.7" thickBot="1">
      <c r="A57" s="333" t="s">
        <v>282</v>
      </c>
      <c r="B57" s="334"/>
      <c r="C57" s="335"/>
    </row>
    <row r="58" spans="1:14" ht="14.7" thickBot="1"/>
    <row r="59" spans="1:14" ht="14.7" thickBot="1">
      <c r="A59" s="359" t="s">
        <v>283</v>
      </c>
      <c r="B59" s="360"/>
      <c r="C59" s="360"/>
      <c r="D59" s="360"/>
      <c r="E59" s="360"/>
      <c r="F59" s="360"/>
      <c r="G59" s="360"/>
      <c r="H59" s="360"/>
      <c r="I59" s="360"/>
      <c r="J59" s="360"/>
      <c r="K59" s="360"/>
      <c r="L59" s="361"/>
    </row>
    <row r="60" spans="1:14">
      <c r="A60" s="362" t="s">
        <v>284</v>
      </c>
      <c r="B60" s="362" t="s">
        <v>285</v>
      </c>
      <c r="C60" s="362" t="s">
        <v>286</v>
      </c>
      <c r="D60" s="362" t="s">
        <v>287</v>
      </c>
      <c r="E60" s="362" t="s">
        <v>288</v>
      </c>
      <c r="F60" s="362" t="s">
        <v>289</v>
      </c>
      <c r="G60" s="362" t="s">
        <v>290</v>
      </c>
      <c r="H60" s="362"/>
      <c r="I60" s="362"/>
      <c r="J60" s="362"/>
      <c r="K60" s="362"/>
      <c r="L60" s="362"/>
    </row>
    <row r="61" spans="1:14">
      <c r="A61" s="362">
        <v>2008</v>
      </c>
      <c r="B61" s="362">
        <v>231</v>
      </c>
      <c r="C61" s="362">
        <v>100</v>
      </c>
      <c r="D61" s="362">
        <v>52</v>
      </c>
      <c r="E61" s="363">
        <f t="shared" ref="E61:E71" si="6">C61/B61</f>
        <v>0.4329004329004329</v>
      </c>
      <c r="F61" s="363">
        <f>(C61+D61)/B61</f>
        <v>0.65800865800865804</v>
      </c>
      <c r="G61" s="362"/>
      <c r="H61" s="362"/>
      <c r="I61" s="362"/>
      <c r="J61" s="362"/>
      <c r="K61" s="362"/>
      <c r="L61" s="362"/>
    </row>
    <row r="62" spans="1:14">
      <c r="A62" s="362">
        <v>2009</v>
      </c>
      <c r="B62" s="362">
        <v>236</v>
      </c>
      <c r="C62" s="362">
        <v>101</v>
      </c>
      <c r="D62" s="362"/>
      <c r="E62" s="363">
        <f t="shared" si="6"/>
        <v>0.42796610169491528</v>
      </c>
      <c r="F62" s="363"/>
      <c r="G62" s="362">
        <f t="shared" ref="G62:G71" si="7">(E62-E61)</f>
        <v>-4.9343312055176169E-3</v>
      </c>
      <c r="H62" s="362"/>
      <c r="I62" s="362"/>
      <c r="J62" s="362"/>
      <c r="K62" s="362"/>
      <c r="L62" s="362"/>
    </row>
    <row r="63" spans="1:14">
      <c r="A63" s="362">
        <v>2010</v>
      </c>
      <c r="B63" s="362">
        <v>242</v>
      </c>
      <c r="C63" s="362">
        <v>103</v>
      </c>
      <c r="D63" s="362"/>
      <c r="E63" s="363">
        <f t="shared" si="6"/>
        <v>0.42561983471074383</v>
      </c>
      <c r="F63" s="363"/>
      <c r="G63" s="362">
        <f t="shared" si="7"/>
        <v>-2.3462669841714523E-3</v>
      </c>
      <c r="H63" s="362"/>
      <c r="I63" s="362" t="s">
        <v>291</v>
      </c>
      <c r="J63" s="362"/>
      <c r="K63" s="362"/>
      <c r="L63" s="362"/>
    </row>
    <row r="64" spans="1:14">
      <c r="A64" s="362">
        <v>2011</v>
      </c>
      <c r="B64" s="362">
        <v>252</v>
      </c>
      <c r="C64" s="362">
        <v>109</v>
      </c>
      <c r="D64" s="362">
        <v>54</v>
      </c>
      <c r="E64" s="363">
        <f t="shared" si="6"/>
        <v>0.43253968253968256</v>
      </c>
      <c r="F64" s="363">
        <f>(C64+D64)/B64</f>
        <v>0.64682539682539686</v>
      </c>
      <c r="G64" s="362">
        <f t="shared" si="7"/>
        <v>6.91984782893873E-3</v>
      </c>
      <c r="H64" s="362"/>
      <c r="I64" s="364">
        <f>E71-E61</f>
        <v>4.3877026927874319E-3</v>
      </c>
      <c r="J64" s="362"/>
      <c r="K64" s="362"/>
      <c r="L64" s="362"/>
    </row>
    <row r="65" spans="1:12" ht="14.7" thickBot="1">
      <c r="A65" s="362">
        <v>2012</v>
      </c>
      <c r="B65" s="362">
        <v>257</v>
      </c>
      <c r="C65" s="362">
        <v>111</v>
      </c>
      <c r="D65" s="362">
        <v>55</v>
      </c>
      <c r="E65" s="363">
        <f t="shared" si="6"/>
        <v>0.43190661478599224</v>
      </c>
      <c r="F65" s="363">
        <f>(C65+D65)/B65</f>
        <v>0.64591439688715957</v>
      </c>
      <c r="G65" s="362">
        <f t="shared" si="7"/>
        <v>-6.3306775369031953E-4</v>
      </c>
      <c r="H65" s="362"/>
      <c r="I65" s="362"/>
      <c r="J65" s="362"/>
      <c r="K65" s="362"/>
      <c r="L65" s="362"/>
    </row>
    <row r="66" spans="1:12">
      <c r="A66" s="362">
        <v>2013</v>
      </c>
      <c r="B66" s="362">
        <v>272</v>
      </c>
      <c r="C66" s="362">
        <v>118</v>
      </c>
      <c r="D66" s="362">
        <v>59</v>
      </c>
      <c r="E66" s="363">
        <f t="shared" si="6"/>
        <v>0.43382352941176472</v>
      </c>
      <c r="F66" s="363">
        <f>(C66+D66)/B66</f>
        <v>0.65073529411764708</v>
      </c>
      <c r="G66" s="362">
        <f t="shared" si="7"/>
        <v>1.9169146257724812E-3</v>
      </c>
      <c r="H66" s="362"/>
      <c r="I66" s="365" t="s">
        <v>292</v>
      </c>
      <c r="J66" s="362"/>
      <c r="K66" s="362"/>
      <c r="L66" s="362"/>
    </row>
    <row r="67" spans="1:12">
      <c r="A67" s="362">
        <v>2014</v>
      </c>
      <c r="B67" s="362">
        <v>276</v>
      </c>
      <c r="C67" s="362">
        <v>120</v>
      </c>
      <c r="D67" s="362">
        <v>60</v>
      </c>
      <c r="E67" s="363">
        <f t="shared" si="6"/>
        <v>0.43478260869565216</v>
      </c>
      <c r="F67" s="363">
        <f>(C67+D67)/B67</f>
        <v>0.65217391304347827</v>
      </c>
      <c r="G67" s="362">
        <f t="shared" si="7"/>
        <v>9.590792838874429E-4</v>
      </c>
      <c r="H67" s="362"/>
      <c r="I67" s="366" t="s">
        <v>293</v>
      </c>
      <c r="J67" s="362"/>
      <c r="K67" s="362"/>
      <c r="L67" s="362"/>
    </row>
    <row r="68" spans="1:12">
      <c r="A68" s="362">
        <v>2015</v>
      </c>
      <c r="B68" s="362">
        <v>278</v>
      </c>
      <c r="C68" s="362">
        <v>121</v>
      </c>
      <c r="D68" s="362"/>
      <c r="E68" s="363">
        <f t="shared" si="6"/>
        <v>0.43525179856115109</v>
      </c>
      <c r="F68" s="363"/>
      <c r="G68" s="362">
        <f t="shared" si="7"/>
        <v>4.6918986549893127E-4</v>
      </c>
      <c r="H68" s="362"/>
      <c r="I68" s="366" t="s">
        <v>294</v>
      </c>
      <c r="J68" s="362"/>
      <c r="K68" s="362"/>
      <c r="L68" s="362"/>
    </row>
    <row r="69" spans="1:12">
      <c r="A69" s="362">
        <v>2016</v>
      </c>
      <c r="B69" s="362">
        <v>282</v>
      </c>
      <c r="C69" s="362">
        <v>123</v>
      </c>
      <c r="D69" s="362">
        <v>61</v>
      </c>
      <c r="E69" s="363">
        <f t="shared" si="6"/>
        <v>0.43617021276595747</v>
      </c>
      <c r="F69" s="363">
        <f>(C69+D69)/B69</f>
        <v>0.65248226950354615</v>
      </c>
      <c r="G69" s="362">
        <f t="shared" si="7"/>
        <v>9.1841420480637259E-4</v>
      </c>
      <c r="H69" s="362"/>
      <c r="I69" s="366" t="s">
        <v>295</v>
      </c>
      <c r="J69" s="362"/>
      <c r="K69" s="362"/>
      <c r="L69" s="362"/>
    </row>
    <row r="70" spans="1:12">
      <c r="A70" s="362">
        <v>2017</v>
      </c>
      <c r="B70" s="362">
        <v>291</v>
      </c>
      <c r="C70" s="362">
        <v>128</v>
      </c>
      <c r="D70" s="362">
        <v>63</v>
      </c>
      <c r="E70" s="363">
        <f t="shared" si="6"/>
        <v>0.43986254295532645</v>
      </c>
      <c r="F70" s="363">
        <f>(C70+D70)/B70</f>
        <v>0.6563573883161512</v>
      </c>
      <c r="G70" s="362">
        <f t="shared" si="7"/>
        <v>3.6923301893689864E-3</v>
      </c>
      <c r="H70" s="362"/>
      <c r="I70" s="367" t="s">
        <v>296</v>
      </c>
      <c r="J70" s="362"/>
      <c r="K70" s="362"/>
      <c r="L70" s="362"/>
    </row>
    <row r="71" spans="1:12">
      <c r="A71" s="362">
        <v>2018</v>
      </c>
      <c r="B71" s="362">
        <v>295</v>
      </c>
      <c r="C71" s="362">
        <v>129</v>
      </c>
      <c r="D71" s="362">
        <v>64</v>
      </c>
      <c r="E71" s="363">
        <f t="shared" si="6"/>
        <v>0.43728813559322033</v>
      </c>
      <c r="F71" s="363">
        <f>(C71+D71)/B71</f>
        <v>0.65423728813559323</v>
      </c>
      <c r="G71" s="362">
        <f t="shared" si="7"/>
        <v>-2.5744073621061236E-3</v>
      </c>
      <c r="H71" s="362"/>
      <c r="I71" s="366" t="s">
        <v>297</v>
      </c>
      <c r="J71" s="362"/>
      <c r="K71" s="362"/>
      <c r="L71" s="362"/>
    </row>
    <row r="72" spans="1:12" ht="14.7" thickBot="1">
      <c r="A72" s="362"/>
      <c r="B72" s="362"/>
      <c r="C72" s="362"/>
      <c r="D72" s="362"/>
      <c r="E72" s="362"/>
      <c r="F72" s="362"/>
      <c r="G72" s="362">
        <f>AVERAGE(G62:G71)</f>
        <v>4.3877026927874319E-4</v>
      </c>
      <c r="H72" s="362" t="s">
        <v>212</v>
      </c>
      <c r="I72" s="368" t="s">
        <v>298</v>
      </c>
      <c r="J72" s="362"/>
      <c r="K72" s="362"/>
      <c r="L72" s="362"/>
    </row>
    <row r="73" spans="1:12">
      <c r="G73" s="329">
        <f>STDEV(G62:G71)</f>
        <v>3.3686687529070397E-3</v>
      </c>
      <c r="H73" s="329" t="s">
        <v>299</v>
      </c>
    </row>
  </sheetData>
  <mergeCells count="4">
    <mergeCell ref="A5:C5"/>
    <mergeCell ref="P5:R5"/>
    <mergeCell ref="P26:Q26"/>
    <mergeCell ref="P33:Q3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4EB07-90DB-4003-9FC9-15046FBE3174}">
  <dimension ref="A1:AY37"/>
  <sheetViews>
    <sheetView zoomScale="50" zoomScaleNormal="50" workbookViewId="0">
      <selection activeCell="S55" sqref="S55"/>
    </sheetView>
  </sheetViews>
  <sheetFormatPr defaultRowHeight="12.3"/>
  <cols>
    <col min="1" max="1" width="22.94140625" customWidth="1"/>
    <col min="2" max="30" width="10.88671875" customWidth="1"/>
    <col min="34" max="34" width="28.109375" hidden="1" customWidth="1"/>
    <col min="35" max="46" width="0" hidden="1" customWidth="1"/>
    <col min="47" max="47" width="13.94140625" hidden="1" customWidth="1"/>
    <col min="48" max="48" width="8.109375" hidden="1" customWidth="1"/>
    <col min="49" max="49" width="9.44140625" hidden="1" customWidth="1"/>
    <col min="50" max="50" width="10.0546875" hidden="1" customWidth="1"/>
    <col min="51" max="51" width="16.21875" hidden="1" customWidth="1"/>
  </cols>
  <sheetData>
    <row r="1" spans="1:51" s="748" customFormat="1" ht="57.9" customHeight="1">
      <c r="A1" s="745" t="s">
        <v>1137</v>
      </c>
      <c r="B1" s="746" t="s">
        <v>624</v>
      </c>
      <c r="C1" s="746" t="s">
        <v>628</v>
      </c>
      <c r="D1" s="746" t="s">
        <v>629</v>
      </c>
      <c r="E1" s="746" t="s">
        <v>630</v>
      </c>
      <c r="F1" s="746" t="s">
        <v>640</v>
      </c>
      <c r="G1" s="746" t="s">
        <v>641</v>
      </c>
      <c r="H1" s="746" t="s">
        <v>642</v>
      </c>
      <c r="I1" s="746" t="s">
        <v>625</v>
      </c>
      <c r="J1" s="746" t="s">
        <v>631</v>
      </c>
      <c r="K1" s="746" t="s">
        <v>632</v>
      </c>
      <c r="L1" s="746" t="s">
        <v>633</v>
      </c>
      <c r="M1" s="747" t="s">
        <v>643</v>
      </c>
      <c r="N1" s="747" t="s">
        <v>644</v>
      </c>
      <c r="O1" s="747" t="s">
        <v>645</v>
      </c>
      <c r="P1" s="747" t="s">
        <v>626</v>
      </c>
      <c r="Q1" s="747" t="s">
        <v>634</v>
      </c>
      <c r="R1" s="747" t="s">
        <v>635</v>
      </c>
      <c r="S1" s="747" t="s">
        <v>636</v>
      </c>
      <c r="T1" s="747" t="s">
        <v>646</v>
      </c>
      <c r="U1" s="747" t="s">
        <v>647</v>
      </c>
      <c r="V1" s="747" t="s">
        <v>648</v>
      </c>
      <c r="W1" s="747" t="s">
        <v>627</v>
      </c>
      <c r="X1" s="747" t="s">
        <v>637</v>
      </c>
      <c r="Y1" s="747" t="s">
        <v>638</v>
      </c>
      <c r="Z1" s="747" t="s">
        <v>639</v>
      </c>
      <c r="AA1" s="747" t="s">
        <v>649</v>
      </c>
      <c r="AB1" s="747" t="s">
        <v>650</v>
      </c>
      <c r="AC1" s="747" t="s">
        <v>651</v>
      </c>
      <c r="AD1" s="747" t="s">
        <v>35</v>
      </c>
    </row>
    <row r="2" spans="1:51" s="753" customFormat="1" ht="16.8" customHeight="1" thickBot="1">
      <c r="A2" s="1005" t="s">
        <v>572</v>
      </c>
      <c r="B2" s="1006">
        <v>914.95959900000003</v>
      </c>
      <c r="C2" s="1006">
        <v>183.44225899999998</v>
      </c>
      <c r="D2" s="1006">
        <v>229.333842</v>
      </c>
      <c r="E2" s="1006">
        <v>87.389267999999987</v>
      </c>
      <c r="F2" s="1006">
        <v>93.840106999999989</v>
      </c>
      <c r="G2" s="1006">
        <v>48.615175000000001</v>
      </c>
      <c r="H2" s="1006">
        <v>22.963747000000001</v>
      </c>
      <c r="I2" s="1006">
        <v>397.15712600000001</v>
      </c>
      <c r="J2" s="1006">
        <v>119.25644100000001</v>
      </c>
      <c r="K2" s="1006">
        <v>74.536366999999998</v>
      </c>
      <c r="L2" s="1007">
        <v>19.413929</v>
      </c>
      <c r="M2" s="1007">
        <v>96.043400000000005</v>
      </c>
      <c r="N2" s="1007">
        <v>15.994295000000001</v>
      </c>
      <c r="O2" s="1007">
        <v>4.9711729999999994</v>
      </c>
      <c r="P2" s="1007">
        <v>27.193480999999998</v>
      </c>
      <c r="Q2" s="1007">
        <v>3.5052699999999999</v>
      </c>
      <c r="R2" s="1007">
        <v>0.47684700000000002</v>
      </c>
      <c r="S2" s="1007">
        <v>0.13902600000000001</v>
      </c>
      <c r="T2" s="1007">
        <v>8.861994000000001</v>
      </c>
      <c r="U2" s="1007">
        <v>0.14152500000000001</v>
      </c>
      <c r="V2" s="1008">
        <v>4.1408E-2</v>
      </c>
      <c r="W2" s="1008">
        <v>223.73314500000001</v>
      </c>
      <c r="X2" s="1008">
        <v>74.051009000000008</v>
      </c>
      <c r="Y2" s="1008">
        <v>30.141931</v>
      </c>
      <c r="Z2" s="1008">
        <v>6.208076000000001</v>
      </c>
      <c r="AA2" s="1008">
        <v>49.725827000000002</v>
      </c>
      <c r="AB2" s="1008">
        <v>6.7690759999999992</v>
      </c>
      <c r="AC2" s="1008">
        <v>1.594141</v>
      </c>
      <c r="AD2" s="1008">
        <v>42.940703000000006</v>
      </c>
      <c r="AH2" s="222"/>
      <c r="AI2" s="1089" t="s">
        <v>127</v>
      </c>
      <c r="AJ2" s="1089"/>
      <c r="AK2" s="1089"/>
      <c r="AL2" s="1089"/>
      <c r="AM2" s="765"/>
      <c r="AQ2" s="753" t="s">
        <v>684</v>
      </c>
      <c r="AU2" s="821"/>
      <c r="AV2" s="821" t="s">
        <v>599</v>
      </c>
      <c r="AW2" s="821" t="s">
        <v>669</v>
      </c>
      <c r="AX2" s="821" t="s">
        <v>670</v>
      </c>
      <c r="AY2" s="821" t="s">
        <v>673</v>
      </c>
    </row>
    <row r="3" spans="1:51" s="753" customFormat="1" ht="16.8" customHeight="1">
      <c r="A3" s="754" t="s">
        <v>653</v>
      </c>
      <c r="B3" s="1008">
        <v>201.19272100000001</v>
      </c>
      <c r="C3" s="1008">
        <v>34.221830999999995</v>
      </c>
      <c r="D3" s="1008">
        <v>134.76406600000001</v>
      </c>
      <c r="E3" s="1008">
        <v>124.58389899999997</v>
      </c>
      <c r="F3" s="1008">
        <v>17.619758000000001</v>
      </c>
      <c r="G3" s="1008">
        <v>25.449154999999998</v>
      </c>
      <c r="H3" s="1008">
        <v>34.108348999999997</v>
      </c>
      <c r="I3" s="1008">
        <v>275.61522500000001</v>
      </c>
      <c r="J3" s="1008">
        <v>46.216817000000006</v>
      </c>
      <c r="K3" s="1008">
        <v>70.652697000000003</v>
      </c>
      <c r="L3" s="1008">
        <v>30.667237</v>
      </c>
      <c r="M3" s="1008">
        <v>36.543472999999999</v>
      </c>
      <c r="N3" s="1008">
        <v>14.910783000000002</v>
      </c>
      <c r="O3" s="1008">
        <v>9.9909750000000006</v>
      </c>
      <c r="P3" s="1008">
        <v>64.614053000000013</v>
      </c>
      <c r="Q3" s="1008">
        <v>6.673495</v>
      </c>
      <c r="R3" s="1008">
        <v>3.0456029999999998</v>
      </c>
      <c r="S3" s="1008">
        <v>1.0357580000000002</v>
      </c>
      <c r="T3" s="1008">
        <v>3.5822309999999988</v>
      </c>
      <c r="U3" s="1008">
        <v>0.12512599999999999</v>
      </c>
      <c r="V3" s="1008">
        <v>5.8053999999999994E-2</v>
      </c>
      <c r="W3" s="1008">
        <v>94.638801000000001</v>
      </c>
      <c r="X3" s="1008">
        <v>19.189798</v>
      </c>
      <c r="Y3" s="1008">
        <v>34.11074</v>
      </c>
      <c r="Z3" s="1008">
        <v>15.193257999999998</v>
      </c>
      <c r="AA3" s="1008">
        <v>15.985246999999999</v>
      </c>
      <c r="AB3" s="1008">
        <v>5.7093869999999995</v>
      </c>
      <c r="AC3" s="1008">
        <v>2.124746</v>
      </c>
      <c r="AD3" s="1008">
        <v>41.326784000000004</v>
      </c>
      <c r="AH3" s="765"/>
      <c r="AI3" s="1" t="s">
        <v>126</v>
      </c>
      <c r="AJ3" s="1" t="s">
        <v>84</v>
      </c>
      <c r="AK3" s="1" t="s">
        <v>124</v>
      </c>
      <c r="AL3" s="1" t="s">
        <v>125</v>
      </c>
      <c r="AM3" s="736" t="s">
        <v>128</v>
      </c>
      <c r="AN3" s="816" t="s">
        <v>680</v>
      </c>
      <c r="AO3" s="753" t="s">
        <v>681</v>
      </c>
      <c r="AQ3" s="753" t="s">
        <v>685</v>
      </c>
      <c r="AR3" s="753" t="s">
        <v>686</v>
      </c>
      <c r="AS3" s="753" t="s">
        <v>687</v>
      </c>
      <c r="AU3" s="822" t="s">
        <v>674</v>
      </c>
      <c r="AV3" s="823">
        <f>SUM(B2:H9)</f>
        <v>4282.6313419999969</v>
      </c>
      <c r="AW3" s="821">
        <v>4906</v>
      </c>
      <c r="AX3" s="821">
        <v>4940</v>
      </c>
      <c r="AY3" s="821">
        <v>3999</v>
      </c>
    </row>
    <row r="4" spans="1:51" s="753" customFormat="1" ht="16.8" customHeight="1">
      <c r="A4" s="754" t="s">
        <v>652</v>
      </c>
      <c r="B4" s="1008">
        <v>503.21700299999986</v>
      </c>
      <c r="C4" s="1008">
        <v>131.51197200000001</v>
      </c>
      <c r="D4" s="1008">
        <v>112.11061300000001</v>
      </c>
      <c r="E4" s="1008">
        <v>42.999753000000005</v>
      </c>
      <c r="F4" s="1008">
        <v>486.40746300000001</v>
      </c>
      <c r="G4" s="1008">
        <v>110.27588200000001</v>
      </c>
      <c r="H4" s="1008">
        <v>34.904536</v>
      </c>
      <c r="I4" s="1008">
        <v>343.335599</v>
      </c>
      <c r="J4" s="1008">
        <v>35.226686999999998</v>
      </c>
      <c r="K4" s="1008">
        <v>27.912948999999998</v>
      </c>
      <c r="L4" s="1008">
        <v>8.1726460000000003</v>
      </c>
      <c r="M4" s="1008">
        <v>209.350818</v>
      </c>
      <c r="N4" s="1008">
        <v>42.294320999999997</v>
      </c>
      <c r="O4" s="1008">
        <v>10.076978</v>
      </c>
      <c r="P4" s="1008">
        <v>0.82662000000000002</v>
      </c>
      <c r="Q4" s="1008">
        <v>0.45823800000000003</v>
      </c>
      <c r="R4" s="1008">
        <v>0.373386</v>
      </c>
      <c r="S4" s="1008">
        <v>0.13128400000000001</v>
      </c>
      <c r="T4" s="1008">
        <v>0.24192600000000003</v>
      </c>
      <c r="U4" s="1008">
        <v>0.35439899999999996</v>
      </c>
      <c r="V4" s="1008">
        <v>0.30240099999999998</v>
      </c>
      <c r="W4" s="1008">
        <v>180.03067600000003</v>
      </c>
      <c r="X4" s="1008">
        <v>10.947978000000001</v>
      </c>
      <c r="Y4" s="1008">
        <v>12.263956</v>
      </c>
      <c r="Z4" s="1008">
        <v>1.0140470000000001</v>
      </c>
      <c r="AA4" s="1008">
        <v>4.5370330000000001</v>
      </c>
      <c r="AB4" s="1008">
        <v>1.6826010000000002</v>
      </c>
      <c r="AC4" s="1008">
        <v>0.77564100000000002</v>
      </c>
      <c r="AD4" s="1008">
        <v>64.438948999999994</v>
      </c>
      <c r="AH4" s="811" t="s">
        <v>78</v>
      </c>
      <c r="AI4" s="812">
        <v>252.00138155163694</v>
      </c>
      <c r="AJ4" s="813">
        <v>141.99939531708159</v>
      </c>
      <c r="AK4" s="813">
        <v>2.9565214928077275</v>
      </c>
      <c r="AL4" s="814">
        <v>16.043921507827108</v>
      </c>
      <c r="AM4" s="815">
        <v>413.00121986935335</v>
      </c>
      <c r="AN4" s="817" t="s">
        <v>683</v>
      </c>
      <c r="AQ4" s="785">
        <f>SUM('WLD - OLD'!B2:AC5)</f>
        <v>7991.9192550375519</v>
      </c>
      <c r="AR4" s="785">
        <f>SUM(B2:AC7)</f>
        <v>8842.1914179999985</v>
      </c>
      <c r="AS4" s="785">
        <f>AR4-AQ4</f>
        <v>850.2721629624466</v>
      </c>
      <c r="AU4" s="821"/>
      <c r="AV4" s="821" t="s">
        <v>599</v>
      </c>
      <c r="AW4" s="821" t="s">
        <v>669</v>
      </c>
      <c r="AX4" s="821" t="s">
        <v>670</v>
      </c>
      <c r="AY4" s="821" t="s">
        <v>675</v>
      </c>
    </row>
    <row r="5" spans="1:51" s="753" customFormat="1" ht="16.8" customHeight="1">
      <c r="A5" s="754" t="s">
        <v>574</v>
      </c>
      <c r="B5" s="1006">
        <v>75.452368000000007</v>
      </c>
      <c r="C5" s="1006">
        <v>20.908589000000003</v>
      </c>
      <c r="D5" s="1006">
        <v>18.656362999999999</v>
      </c>
      <c r="E5" s="1006">
        <v>8.9792330000000007</v>
      </c>
      <c r="F5" s="1006">
        <v>15.971127000000003</v>
      </c>
      <c r="G5" s="1006">
        <v>6.7567489999999992</v>
      </c>
      <c r="H5" s="1006">
        <v>4.4414980000000002</v>
      </c>
      <c r="I5" s="1006">
        <v>590.41824300000007</v>
      </c>
      <c r="J5" s="1006">
        <v>180.234397</v>
      </c>
      <c r="K5" s="1006">
        <v>67.666841999999988</v>
      </c>
      <c r="L5" s="1007">
        <v>20.997349000000003</v>
      </c>
      <c r="M5" s="1007">
        <v>134.66303599999998</v>
      </c>
      <c r="N5" s="1007">
        <v>38.828277999999997</v>
      </c>
      <c r="O5" s="1007">
        <v>22.030310999999998</v>
      </c>
      <c r="P5" s="1007">
        <v>29.494184999999998</v>
      </c>
      <c r="Q5" s="1007">
        <v>4.9971059999999996</v>
      </c>
      <c r="R5" s="1007">
        <v>1.1240929999999998</v>
      </c>
      <c r="S5" s="1007">
        <v>0.21893499999999999</v>
      </c>
      <c r="T5" s="1007">
        <v>6.9743290000000009</v>
      </c>
      <c r="U5" s="1008">
        <v>0.31856000000000001</v>
      </c>
      <c r="V5" s="1008">
        <v>0.18698100000000001</v>
      </c>
      <c r="W5" s="1008">
        <v>155.36202600000001</v>
      </c>
      <c r="X5" s="1008">
        <v>43.776936999999997</v>
      </c>
      <c r="Y5" s="1008">
        <v>9.5770689999999998</v>
      </c>
      <c r="Z5" s="1008">
        <v>1.9432509999999998</v>
      </c>
      <c r="AA5" s="1008">
        <v>48.717098</v>
      </c>
      <c r="AB5" s="1008">
        <v>3.9779270000000002</v>
      </c>
      <c r="AC5" s="1008">
        <v>1.3513660000000001</v>
      </c>
      <c r="AD5" s="1008">
        <v>136.64843300000001</v>
      </c>
      <c r="AH5" s="811" t="s">
        <v>550</v>
      </c>
      <c r="AI5" s="812">
        <v>13.222451775262213</v>
      </c>
      <c r="AJ5" s="813">
        <v>0</v>
      </c>
      <c r="AK5" s="813">
        <v>0</v>
      </c>
      <c r="AL5" s="814">
        <v>0</v>
      </c>
      <c r="AM5" s="815">
        <v>13.222451775262213</v>
      </c>
      <c r="AN5" s="817" t="s">
        <v>683</v>
      </c>
      <c r="AU5" s="822" t="s">
        <v>672</v>
      </c>
      <c r="AV5" s="823">
        <f>SUM(I2:O9)</f>
        <v>4692.6430450000007</v>
      </c>
      <c r="AW5" s="821">
        <v>4423</v>
      </c>
      <c r="AX5" s="821">
        <v>4810</v>
      </c>
      <c r="AY5" s="821">
        <v>3585</v>
      </c>
    </row>
    <row r="6" spans="1:51" s="753" customFormat="1" ht="16.8" customHeight="1">
      <c r="A6" s="754" t="s">
        <v>654</v>
      </c>
      <c r="B6" s="1006">
        <v>10.718594</v>
      </c>
      <c r="C6" s="1006">
        <v>7.0607149999999992</v>
      </c>
      <c r="D6" s="1006">
        <v>21.466542999999998</v>
      </c>
      <c r="E6" s="1006">
        <v>13.156645000000001</v>
      </c>
      <c r="F6" s="1006">
        <v>4.385961</v>
      </c>
      <c r="G6" s="1006">
        <v>8.6373699999999989</v>
      </c>
      <c r="H6" s="1006">
        <v>6.6492940000000003</v>
      </c>
      <c r="I6" s="1006">
        <v>27.701718</v>
      </c>
      <c r="J6" s="1006">
        <v>14.008054000000001</v>
      </c>
      <c r="K6" s="1006">
        <v>17.706081000000001</v>
      </c>
      <c r="L6" s="1007">
        <v>5.4768120000000007</v>
      </c>
      <c r="M6" s="1007">
        <v>9.858433999999999</v>
      </c>
      <c r="N6" s="1007">
        <v>8.085094999999999</v>
      </c>
      <c r="O6" s="1007">
        <v>5.0418779999999996</v>
      </c>
      <c r="P6" s="1007">
        <v>3.9391010000000004</v>
      </c>
      <c r="Q6" s="1007">
        <v>1.613502</v>
      </c>
      <c r="R6" s="1007">
        <v>0.28086800000000001</v>
      </c>
      <c r="S6" s="1007">
        <v>3.9856999999999997E-2</v>
      </c>
      <c r="T6" s="1007">
        <v>0.57841200000000004</v>
      </c>
      <c r="U6" s="1007">
        <v>0.12248700000000001</v>
      </c>
      <c r="V6" s="1008">
        <v>4.1454999999999999E-2</v>
      </c>
      <c r="W6" s="1008">
        <v>8.1869110000000003</v>
      </c>
      <c r="X6" s="1008">
        <v>6.7780809999999994</v>
      </c>
      <c r="Y6" s="1008">
        <v>8.3077999999999985</v>
      </c>
      <c r="Z6" s="1008">
        <v>1.9050329999999998</v>
      </c>
      <c r="AA6" s="1008">
        <v>5.5634870000000003</v>
      </c>
      <c r="AB6" s="1008">
        <v>3.8999129999999997</v>
      </c>
      <c r="AC6" s="1008">
        <v>1.4010180000000001</v>
      </c>
      <c r="AD6" s="1008">
        <v>12.902409</v>
      </c>
      <c r="AH6" s="811" t="s">
        <v>79</v>
      </c>
      <c r="AI6" s="812">
        <v>1057.0020796711044</v>
      </c>
      <c r="AJ6" s="813">
        <v>0</v>
      </c>
      <c r="AK6" s="813">
        <v>0</v>
      </c>
      <c r="AL6" s="814">
        <v>0</v>
      </c>
      <c r="AM6" s="815">
        <v>1057.0020796711044</v>
      </c>
      <c r="AN6" s="817" t="s">
        <v>682</v>
      </c>
      <c r="AO6" s="827">
        <f>C17</f>
        <v>1155.1279078572097</v>
      </c>
      <c r="AU6" s="821"/>
      <c r="AV6" s="821" t="s">
        <v>599</v>
      </c>
      <c r="AW6" s="821" t="s">
        <v>669</v>
      </c>
      <c r="AX6" s="821" t="s">
        <v>670</v>
      </c>
      <c r="AY6" s="821"/>
    </row>
    <row r="7" spans="1:51" s="753" customFormat="1" ht="16.8" customHeight="1">
      <c r="A7" s="754" t="s">
        <v>655</v>
      </c>
      <c r="B7" s="1006">
        <v>46.013838</v>
      </c>
      <c r="C7" s="1006">
        <v>19.514616</v>
      </c>
      <c r="D7" s="1006">
        <v>65.542352000000008</v>
      </c>
      <c r="E7" s="1006">
        <v>42.542748000000003</v>
      </c>
      <c r="F7" s="1006">
        <v>114.87088499999999</v>
      </c>
      <c r="G7" s="1006">
        <v>85.334203999999986</v>
      </c>
      <c r="H7" s="1006">
        <v>35.813662999999998</v>
      </c>
      <c r="I7" s="1006">
        <v>104.74630999999999</v>
      </c>
      <c r="J7" s="1006">
        <v>10.497001999999998</v>
      </c>
      <c r="K7" s="1006">
        <v>43.740908999999995</v>
      </c>
      <c r="L7" s="1007">
        <v>18.995636000000001</v>
      </c>
      <c r="M7" s="1007">
        <v>51.633270000000003</v>
      </c>
      <c r="N7" s="1007">
        <v>31.547264000000002</v>
      </c>
      <c r="O7" s="1007">
        <v>21.593807000000005</v>
      </c>
      <c r="P7" s="1007">
        <v>11.822861999999999</v>
      </c>
      <c r="Q7" s="1007">
        <v>1.0295809999999999</v>
      </c>
      <c r="R7" s="1007">
        <v>1.3216439999999998</v>
      </c>
      <c r="S7" s="1007">
        <v>0.46338199999999996</v>
      </c>
      <c r="T7" s="1007">
        <v>0.47566899999999995</v>
      </c>
      <c r="U7" s="1007">
        <v>0.44897299999999996</v>
      </c>
      <c r="V7" s="1008">
        <v>0.44504500000000008</v>
      </c>
      <c r="W7" s="1008">
        <v>15.696244999999998</v>
      </c>
      <c r="X7" s="1008">
        <v>2.0504330000000004</v>
      </c>
      <c r="Y7" s="1008">
        <v>11.716375999999999</v>
      </c>
      <c r="Z7" s="1008">
        <v>4.9951669999999995</v>
      </c>
      <c r="AA7" s="1008">
        <v>1.9286150000000002</v>
      </c>
      <c r="AB7" s="1008">
        <v>3.4865919999999999</v>
      </c>
      <c r="AC7" s="1008">
        <v>2.4287920000000001</v>
      </c>
      <c r="AD7" s="1008">
        <v>38.917353000000006</v>
      </c>
      <c r="AH7" s="811" t="s">
        <v>80</v>
      </c>
      <c r="AI7" s="812">
        <v>1057.0020796711042</v>
      </c>
      <c r="AJ7" s="813">
        <v>0</v>
      </c>
      <c r="AK7" s="813">
        <v>0</v>
      </c>
      <c r="AL7" s="814">
        <v>0</v>
      </c>
      <c r="AM7" s="815">
        <v>1057.0020796711042</v>
      </c>
      <c r="AN7" s="817" t="s">
        <v>682</v>
      </c>
      <c r="AO7" s="827">
        <f>C18</f>
        <v>1155.1279078572097</v>
      </c>
      <c r="AU7" s="822" t="s">
        <v>671</v>
      </c>
      <c r="AV7" s="823">
        <f>SUM(P2:AC9)</f>
        <v>1417.5491510000006</v>
      </c>
      <c r="AW7" s="821">
        <v>1370</v>
      </c>
      <c r="AX7" s="821">
        <v>1560</v>
      </c>
      <c r="AY7" s="821"/>
    </row>
    <row r="8" spans="1:51" s="753" customFormat="1" ht="16.8" customHeight="1">
      <c r="A8" s="754" t="s">
        <v>576</v>
      </c>
      <c r="B8" s="1008">
        <v>16.053335000000004</v>
      </c>
      <c r="C8" s="1008">
        <v>4.3046300000000004</v>
      </c>
      <c r="D8" s="1008">
        <v>0.73234600000000005</v>
      </c>
      <c r="E8" s="1008">
        <v>0.46328100000000005</v>
      </c>
      <c r="F8" s="1008">
        <v>2.9036760000000004</v>
      </c>
      <c r="G8" s="1008">
        <v>0.82947499999999996</v>
      </c>
      <c r="H8" s="1008">
        <v>0.56245000000000001</v>
      </c>
      <c r="I8" s="1008">
        <v>618.7027720000001</v>
      </c>
      <c r="J8" s="1008">
        <v>153.98462599999999</v>
      </c>
      <c r="K8" s="1008">
        <v>37.818854999999999</v>
      </c>
      <c r="L8" s="1008">
        <v>15.901841000000001</v>
      </c>
      <c r="M8" s="1008">
        <v>132.326189</v>
      </c>
      <c r="N8" s="1008">
        <v>27.322071000000001</v>
      </c>
      <c r="O8" s="1008">
        <v>16.850055999999999</v>
      </c>
      <c r="P8" s="1008">
        <v>37.328353</v>
      </c>
      <c r="Q8" s="1008">
        <v>4.1167379999999998</v>
      </c>
      <c r="R8" s="1008">
        <v>0.17658200000000002</v>
      </c>
      <c r="S8" s="1008">
        <v>4.6044999999999996E-2</v>
      </c>
      <c r="T8" s="1008">
        <v>6.1543729999999996</v>
      </c>
      <c r="U8" s="1008">
        <v>9.6071000000000004E-2</v>
      </c>
      <c r="V8" s="1008">
        <v>6.668099999999999E-2</v>
      </c>
      <c r="W8" s="1008">
        <v>29.477644000000002</v>
      </c>
      <c r="X8" s="1008">
        <v>4.0102960000000003</v>
      </c>
      <c r="Y8" s="1008">
        <v>0.40682499999999999</v>
      </c>
      <c r="Z8" s="1008">
        <v>0.1421</v>
      </c>
      <c r="AA8" s="1008">
        <v>6.6691529999999997</v>
      </c>
      <c r="AB8" s="1008">
        <v>0.319909</v>
      </c>
      <c r="AC8" s="1008">
        <v>0.165464</v>
      </c>
      <c r="AD8" s="1008">
        <v>1775.1132770000004</v>
      </c>
      <c r="AH8" s="811" t="s">
        <v>548</v>
      </c>
      <c r="AI8" s="812">
        <v>0</v>
      </c>
      <c r="AJ8" s="813">
        <v>0</v>
      </c>
      <c r="AK8" s="813">
        <v>0</v>
      </c>
      <c r="AL8" s="814">
        <v>0</v>
      </c>
      <c r="AM8" s="815">
        <v>0</v>
      </c>
      <c r="AN8" s="817" t="s">
        <v>683</v>
      </c>
      <c r="AO8" s="828"/>
    </row>
    <row r="9" spans="1:51" s="753" customFormat="1" ht="16.8" customHeight="1">
      <c r="A9" s="755" t="s">
        <v>577</v>
      </c>
      <c r="B9" s="1008">
        <v>1.3415780000000002</v>
      </c>
      <c r="C9" s="1008">
        <v>0.63369400000000009</v>
      </c>
      <c r="D9" s="1008">
        <v>3.5573999999999999</v>
      </c>
      <c r="E9" s="1008">
        <v>5.5844710000000006</v>
      </c>
      <c r="F9" s="1008">
        <v>13.273057000000001</v>
      </c>
      <c r="G9" s="1008">
        <v>13.793849</v>
      </c>
      <c r="H9" s="1008">
        <v>11.813746999999999</v>
      </c>
      <c r="I9" s="1008">
        <v>6.7015269999999987</v>
      </c>
      <c r="J9" s="1008">
        <v>3.6042179999999999</v>
      </c>
      <c r="K9" s="1008">
        <v>10.409694</v>
      </c>
      <c r="L9" s="1008">
        <v>10.096582000000001</v>
      </c>
      <c r="M9" s="1008">
        <v>178.04243400000001</v>
      </c>
      <c r="N9" s="1008">
        <v>99.806162</v>
      </c>
      <c r="O9" s="1008">
        <v>67.265356000000011</v>
      </c>
      <c r="P9" s="1008">
        <v>2.8890000000000001E-3</v>
      </c>
      <c r="Q9" s="1008">
        <v>3.9719999999999998E-3</v>
      </c>
      <c r="R9" s="1008">
        <v>7.489E-3</v>
      </c>
      <c r="S9" s="1008">
        <v>2.6249999999999999E-2</v>
      </c>
      <c r="T9" s="1008">
        <v>7.6095999999999997E-2</v>
      </c>
      <c r="U9" s="1008">
        <v>0.29235700000000003</v>
      </c>
      <c r="V9" s="1008">
        <v>0.53654400000000002</v>
      </c>
      <c r="W9" s="1008">
        <v>0.23607200000000003</v>
      </c>
      <c r="X9" s="1008">
        <v>6.1520000000000005E-2</v>
      </c>
      <c r="Y9" s="1008">
        <v>0.28884099999999996</v>
      </c>
      <c r="Z9" s="1008">
        <v>0.24226</v>
      </c>
      <c r="AA9" s="1008">
        <v>1.0609970000000002</v>
      </c>
      <c r="AB9" s="1008">
        <v>2.0720480000000001</v>
      </c>
      <c r="AC9" s="1008">
        <v>1.8691789999999997</v>
      </c>
      <c r="AD9" s="1008">
        <v>467.65123899999998</v>
      </c>
      <c r="AH9" s="811" t="s">
        <v>544</v>
      </c>
      <c r="AI9" s="812">
        <v>50.999895151608925</v>
      </c>
      <c r="AJ9" s="813">
        <v>0</v>
      </c>
      <c r="AK9" s="813">
        <v>0</v>
      </c>
      <c r="AL9" s="814">
        <v>0</v>
      </c>
      <c r="AM9" s="815">
        <v>50.999895151608925</v>
      </c>
      <c r="AN9" s="817" t="s">
        <v>683</v>
      </c>
      <c r="AO9" s="828"/>
    </row>
    <row r="10" spans="1:51" s="756" customFormat="1" ht="15.6" hidden="1" customHeight="1">
      <c r="A10" s="769" t="s">
        <v>586</v>
      </c>
      <c r="M10" s="756" t="s">
        <v>1074</v>
      </c>
      <c r="AH10" s="811" t="s">
        <v>551</v>
      </c>
      <c r="AI10" s="812">
        <v>0.79999835531935592</v>
      </c>
      <c r="AJ10" s="813">
        <v>0</v>
      </c>
      <c r="AK10" s="813">
        <v>0</v>
      </c>
      <c r="AL10" s="814">
        <v>0</v>
      </c>
      <c r="AM10" s="815">
        <v>0.79999835531935592</v>
      </c>
      <c r="AN10" s="818" t="s">
        <v>683</v>
      </c>
      <c r="AO10" s="829"/>
    </row>
    <row r="11" spans="1:51" s="756" customFormat="1" ht="15.6" hidden="1" customHeight="1">
      <c r="A11" s="768" t="s">
        <v>587</v>
      </c>
      <c r="G11" s="765" t="s">
        <v>716</v>
      </c>
      <c r="L11" s="757">
        <f>SUM(I2:K2)</f>
        <v>590.9499340000001</v>
      </c>
      <c r="M11" s="765" t="s">
        <v>1072</v>
      </c>
      <c r="N11" s="762">
        <f>L11/(SUM(I2:K8))</f>
        <v>0.18143239500756733</v>
      </c>
      <c r="AH11" s="811" t="s">
        <v>91</v>
      </c>
      <c r="AI11" s="812">
        <v>303.99937502135515</v>
      </c>
      <c r="AJ11" s="813">
        <v>0</v>
      </c>
      <c r="AK11" s="813">
        <v>0</v>
      </c>
      <c r="AL11" s="814">
        <v>0</v>
      </c>
      <c r="AM11" s="815">
        <v>303.99937502135515</v>
      </c>
      <c r="AN11" s="818" t="s">
        <v>682</v>
      </c>
      <c r="AO11" s="829">
        <v>298</v>
      </c>
    </row>
    <row r="12" spans="1:51" s="756" customFormat="1" ht="15.6" hidden="1" customHeight="1">
      <c r="A12" s="755" t="s">
        <v>578</v>
      </c>
      <c r="B12" s="757">
        <f>SUM(B2:D8)</f>
        <v>2751.178195</v>
      </c>
      <c r="E12" s="757">
        <f>SUM(B2:H2)+SUM(B5:H5)</f>
        <v>1731.7099239999998</v>
      </c>
      <c r="F12" s="765" t="s">
        <v>715</v>
      </c>
      <c r="G12" s="857">
        <v>1700</v>
      </c>
      <c r="H12" s="756">
        <f>(17+6)*100</f>
        <v>2300</v>
      </c>
      <c r="I12" s="758" t="s">
        <v>578</v>
      </c>
      <c r="J12" s="759">
        <f>SUM(I2:K8)</f>
        <v>3257.1357170000001</v>
      </c>
      <c r="L12" s="757">
        <f>SUM(I2:K2)+SUM(I5:K5)</f>
        <v>1429.2694160000001</v>
      </c>
      <c r="M12" s="765" t="s">
        <v>715</v>
      </c>
      <c r="N12" s="762">
        <f>L12/(SUM(I2:K8))</f>
        <v>0.43881174755482261</v>
      </c>
      <c r="O12" s="758" t="s">
        <v>578</v>
      </c>
      <c r="P12" s="759">
        <f>SUM(P2:R8)+SUM(W2:Y8)</f>
        <v>1178.8662850000003</v>
      </c>
      <c r="S12" s="759">
        <f>SUM(P2:R2)+SUM(W2:Y2)</f>
        <v>359.10168299999998</v>
      </c>
      <c r="T12" s="759">
        <f>SUM(P3:R4)+SUM(W3:Y4)</f>
        <v>427.17334399999999</v>
      </c>
      <c r="V12" s="757"/>
      <c r="X12" s="757"/>
      <c r="AH12" s="811" t="s">
        <v>92</v>
      </c>
      <c r="AI12" s="812">
        <v>195.99959705324218</v>
      </c>
      <c r="AJ12" s="813">
        <v>0</v>
      </c>
      <c r="AK12" s="813">
        <v>0</v>
      </c>
      <c r="AL12" s="814">
        <v>0</v>
      </c>
      <c r="AM12" s="815">
        <v>195.99959705324218</v>
      </c>
      <c r="AN12" s="818" t="s">
        <v>683</v>
      </c>
      <c r="AO12" s="829"/>
    </row>
    <row r="13" spans="1:51" s="756" customFormat="1" ht="15.6" hidden="1" customHeight="1">
      <c r="E13" s="757">
        <f>SUM(B3:H3)+SUM(B6:H6)</f>
        <v>644.01490100000001</v>
      </c>
      <c r="F13" s="765" t="s">
        <v>717</v>
      </c>
      <c r="G13" s="857">
        <v>760</v>
      </c>
      <c r="H13" s="857">
        <f>1.04*1000</f>
        <v>1040</v>
      </c>
      <c r="L13" s="757">
        <f>SUM(I3:K3)+SUM(I6:K6)</f>
        <v>451.90059199999996</v>
      </c>
      <c r="M13" s="765" t="s">
        <v>717</v>
      </c>
      <c r="N13" s="762">
        <f>L13/(SUM(I2:K8))</f>
        <v>0.13874171396708795</v>
      </c>
      <c r="S13" s="759">
        <f>SUM(P5:R5)+SUM(W5:Y5)</f>
        <v>244.33141600000002</v>
      </c>
      <c r="T13" s="759">
        <f>SUM(P6:R8)+SUM(W6:Y8)</f>
        <v>148.25984199999999</v>
      </c>
      <c r="AH13" s="811" t="s">
        <v>93</v>
      </c>
      <c r="AI13" s="812">
        <v>427.33775626931521</v>
      </c>
      <c r="AJ13" s="813">
        <v>154.32600000000002</v>
      </c>
      <c r="AK13" s="813">
        <v>0</v>
      </c>
      <c r="AL13" s="814">
        <v>0</v>
      </c>
      <c r="AM13" s="815">
        <v>581.66375626931517</v>
      </c>
      <c r="AN13" s="818" t="s">
        <v>682</v>
      </c>
      <c r="AO13" s="830">
        <f>C30+K27</f>
        <v>717.97272164377625</v>
      </c>
    </row>
    <row r="14" spans="1:51" s="756" customFormat="1" ht="15.6" hidden="1" customHeight="1">
      <c r="B14" s="756" t="s">
        <v>580</v>
      </c>
      <c r="C14" s="756" t="s">
        <v>581</v>
      </c>
      <c r="E14" s="757">
        <f>SUM(B4:H4)+SUM(B7:H7)</f>
        <v>1831.0595279999998</v>
      </c>
      <c r="F14" s="765" t="s">
        <v>714</v>
      </c>
      <c r="G14" s="857">
        <v>1660</v>
      </c>
      <c r="H14" s="857">
        <v>1660</v>
      </c>
      <c r="L14" s="757">
        <f>SUM(I4:K4)+SUM(I7:K7)</f>
        <v>565.45945600000005</v>
      </c>
      <c r="M14" s="765" t="s">
        <v>714</v>
      </c>
      <c r="N14" s="762">
        <f>L14/(SUM(I2:K8))</f>
        <v>0.17360635390434975</v>
      </c>
      <c r="P14" s="756" t="s">
        <v>580</v>
      </c>
      <c r="Q14" s="756" t="s">
        <v>581</v>
      </c>
      <c r="S14" s="757">
        <f>S12+S13</f>
        <v>603.43309899999997</v>
      </c>
      <c r="T14" s="757">
        <f>T12+T13</f>
        <v>575.43318599999998</v>
      </c>
      <c r="AH14" s="811" t="s">
        <v>94</v>
      </c>
      <c r="AI14" s="812">
        <v>183.14475268684939</v>
      </c>
      <c r="AJ14" s="813">
        <v>154.32600000000002</v>
      </c>
      <c r="AK14" s="813">
        <v>0</v>
      </c>
      <c r="AL14" s="814">
        <v>0</v>
      </c>
      <c r="AM14" s="815">
        <v>337.47075268684944</v>
      </c>
      <c r="AN14" s="818" t="s">
        <v>682</v>
      </c>
      <c r="AO14" s="830" t="e">
        <f>C31+#REF!</f>
        <v>#REF!</v>
      </c>
    </row>
    <row r="15" spans="1:51" s="756" customFormat="1" ht="15.6" hidden="1" customHeight="1">
      <c r="A15" s="756" t="s">
        <v>78</v>
      </c>
      <c r="B15" s="760">
        <v>6</v>
      </c>
      <c r="C15" s="760">
        <v>327.7</v>
      </c>
      <c r="E15" s="757">
        <f>SUM(E12:E14)</f>
        <v>4206.7843529999991</v>
      </c>
      <c r="G15" s="756">
        <f>SUM(G12:G14)</f>
        <v>4120</v>
      </c>
      <c r="H15" s="756">
        <f>SUM(H12:H14)</f>
        <v>5000</v>
      </c>
      <c r="J15" s="756" t="s">
        <v>580</v>
      </c>
      <c r="K15" s="756" t="s">
        <v>581</v>
      </c>
      <c r="L15" s="756" t="s">
        <v>582</v>
      </c>
      <c r="M15" s="852"/>
      <c r="O15" s="756" t="s">
        <v>78</v>
      </c>
      <c r="P15" s="760">
        <v>0</v>
      </c>
      <c r="Q15" s="760">
        <v>19</v>
      </c>
      <c r="S15" s="757">
        <f>P12-S14</f>
        <v>575.43318600000032</v>
      </c>
      <c r="AH15" s="811" t="s">
        <v>233</v>
      </c>
      <c r="AI15" s="812">
        <v>0</v>
      </c>
      <c r="AJ15" s="813">
        <v>390.0660907024378</v>
      </c>
      <c r="AK15" s="813">
        <v>0</v>
      </c>
      <c r="AL15" s="814">
        <v>0</v>
      </c>
      <c r="AM15" s="815">
        <v>390.0660907024378</v>
      </c>
      <c r="AN15" s="818" t="s">
        <v>682</v>
      </c>
      <c r="AO15" s="830">
        <f>K17</f>
        <v>500</v>
      </c>
    </row>
    <row r="16" spans="1:51" s="756" customFormat="1" ht="15.6" hidden="1" customHeight="1">
      <c r="A16" s="756" t="s">
        <v>550</v>
      </c>
      <c r="B16" s="760">
        <v>3.22</v>
      </c>
      <c r="C16" s="760">
        <v>13.222379285580685</v>
      </c>
      <c r="D16" s="765" t="s">
        <v>1136</v>
      </c>
      <c r="E16" s="757">
        <f>SUM(E2:H2)+SUM(E5:H5)</f>
        <v>288.95690400000001</v>
      </c>
      <c r="I16" s="756" t="s">
        <v>78</v>
      </c>
      <c r="J16" s="760">
        <v>0</v>
      </c>
      <c r="K16" s="760">
        <v>116.8</v>
      </c>
      <c r="L16" s="762"/>
      <c r="M16" s="852"/>
      <c r="O16" t="s">
        <v>97</v>
      </c>
      <c r="P16" s="761">
        <v>50</v>
      </c>
      <c r="Q16" s="761">
        <v>50</v>
      </c>
      <c r="S16" s="757"/>
      <c r="AH16" s="811" t="s">
        <v>243</v>
      </c>
      <c r="AI16" s="812">
        <v>0</v>
      </c>
      <c r="AJ16" s="813">
        <v>260.04406046829183</v>
      </c>
      <c r="AK16" s="813">
        <v>15.560639435830145</v>
      </c>
      <c r="AL16" s="814">
        <v>84.441692146458465</v>
      </c>
      <c r="AM16" s="815">
        <v>360.04639205058044</v>
      </c>
      <c r="AN16" s="818" t="s">
        <v>682</v>
      </c>
      <c r="AO16" s="830">
        <f>K18+C19</f>
        <v>430.04196462499999</v>
      </c>
    </row>
    <row r="17" spans="1:41" ht="15.6" hidden="1" customHeight="1">
      <c r="A17" s="756" t="s">
        <v>79</v>
      </c>
      <c r="B17" s="760">
        <v>467</v>
      </c>
      <c r="C17" s="760">
        <f>($B$12-($C$15+$C$16+$C$19))*0.5</f>
        <v>1155.1279078572097</v>
      </c>
      <c r="D17" s="756">
        <v>22</v>
      </c>
      <c r="E17" s="757">
        <f>C28-E16</f>
        <v>-1.6000000000000227</v>
      </c>
      <c r="F17" t="s">
        <v>1061</v>
      </c>
      <c r="G17" s="763">
        <f>SUM(B2:D2)/(SUM(B2:D2)+SUM(B5:D5))</f>
        <v>0.92027927274759758</v>
      </c>
      <c r="I17" s="756" t="s">
        <v>233</v>
      </c>
      <c r="J17" s="760">
        <v>135.80344813593217</v>
      </c>
      <c r="K17" s="760">
        <v>500</v>
      </c>
      <c r="L17" s="762"/>
      <c r="M17" s="852"/>
      <c r="O17" t="s">
        <v>1</v>
      </c>
      <c r="P17" s="761">
        <v>4.0490133465644096</v>
      </c>
      <c r="Q17" s="761">
        <v>52</v>
      </c>
      <c r="S17" s="770">
        <f>J12+J23</f>
        <v>4316.7170720000004</v>
      </c>
      <c r="AH17" s="811" t="s">
        <v>89</v>
      </c>
      <c r="AI17" s="812">
        <v>0</v>
      </c>
      <c r="AJ17" s="813">
        <v>910.15421163902136</v>
      </c>
      <c r="AK17" s="813">
        <v>0</v>
      </c>
      <c r="AL17" s="814">
        <v>0</v>
      </c>
      <c r="AM17" s="815">
        <v>910.15421163902136</v>
      </c>
      <c r="AN17" s="818" t="s">
        <v>682</v>
      </c>
      <c r="AO17" s="831">
        <f>K19</f>
        <v>1122.1426797249999</v>
      </c>
    </row>
    <row r="18" spans="1:41" ht="15.6" hidden="1" customHeight="1">
      <c r="A18" s="756" t="s">
        <v>80</v>
      </c>
      <c r="B18" s="760">
        <v>651</v>
      </c>
      <c r="C18" s="760">
        <f>($B$12-($C$15+$C$16+$C$19))*0.5</f>
        <v>1155.1279078572097</v>
      </c>
      <c r="D18" s="756">
        <v>37</v>
      </c>
      <c r="E18" s="757">
        <f>SUM(E3:H3)+SUM(E6:H6)</f>
        <v>234.59043099999997</v>
      </c>
      <c r="F18" t="s">
        <v>1060</v>
      </c>
      <c r="G18" s="763">
        <f>1-G17</f>
        <v>7.9720727252402424E-2</v>
      </c>
      <c r="I18" t="s">
        <v>95</v>
      </c>
      <c r="J18" s="761">
        <v>0</v>
      </c>
      <c r="K18" s="760">
        <f>($J$12-$K$16-$K$17)*L18</f>
        <v>330.04196462499999</v>
      </c>
      <c r="L18" s="762">
        <v>0.125</v>
      </c>
      <c r="M18" s="917">
        <f>L12-K18-K21</f>
        <v>769.18548675000011</v>
      </c>
      <c r="O18" t="s">
        <v>90</v>
      </c>
      <c r="P18" s="761">
        <v>31.275333523840935</v>
      </c>
      <c r="Q18" s="761">
        <v>111</v>
      </c>
      <c r="AH18" s="811" t="s">
        <v>88</v>
      </c>
      <c r="AI18" s="812">
        <v>0</v>
      </c>
      <c r="AJ18" s="813">
        <v>780.1321814048755</v>
      </c>
      <c r="AK18" s="813">
        <v>0</v>
      </c>
      <c r="AL18" s="814">
        <v>0</v>
      </c>
      <c r="AM18" s="815">
        <v>780.1321814048755</v>
      </c>
      <c r="AN18" s="818" t="s">
        <v>682</v>
      </c>
      <c r="AO18" s="831">
        <f>K20</f>
        <v>858.10910802499995</v>
      </c>
    </row>
    <row r="19" spans="1:41" ht="15.6" hidden="1" customHeight="1">
      <c r="A19" t="s">
        <v>95</v>
      </c>
      <c r="B19" s="761">
        <v>100</v>
      </c>
      <c r="C19">
        <v>100</v>
      </c>
      <c r="D19">
        <f>SUM(D17:D18)</f>
        <v>59</v>
      </c>
      <c r="F19" t="s">
        <v>1058</v>
      </c>
      <c r="I19" t="s">
        <v>89</v>
      </c>
      <c r="J19" s="761">
        <v>550</v>
      </c>
      <c r="K19" s="760">
        <f>($J$12-$K$16-$K$17)*L19</f>
        <v>1122.1426797249999</v>
      </c>
      <c r="L19" s="762">
        <v>0.42499999999999999</v>
      </c>
      <c r="M19" s="852"/>
      <c r="O19" t="s">
        <v>86</v>
      </c>
      <c r="P19" s="761">
        <v>108.926170040128</v>
      </c>
      <c r="Q19" s="761">
        <v>685</v>
      </c>
      <c r="R19" s="819">
        <f>Q19/P12</f>
        <v>0.58106674922847579</v>
      </c>
      <c r="T19" s="770">
        <f>R19*SUM(P2:R8)</f>
        <v>118.77678856512549</v>
      </c>
      <c r="AH19" s="811" t="s">
        <v>97</v>
      </c>
      <c r="AI19" s="812">
        <v>0</v>
      </c>
      <c r="AJ19" s="813">
        <v>260.04406046829183</v>
      </c>
      <c r="AK19" s="813">
        <v>7.7803197179150727</v>
      </c>
      <c r="AL19" s="814">
        <v>42.220846073229232</v>
      </c>
      <c r="AM19" s="815">
        <v>310.04522625943611</v>
      </c>
      <c r="AN19" s="818" t="s">
        <v>682</v>
      </c>
      <c r="AO19" s="831">
        <f>K21+Q16</f>
        <v>380.04196462499999</v>
      </c>
    </row>
    <row r="20" spans="1:41" ht="15.6" hidden="1" customHeight="1">
      <c r="B20" s="761"/>
      <c r="C20" s="761"/>
      <c r="D20">
        <f>D19*281</f>
        <v>16579</v>
      </c>
      <c r="F20" t="s">
        <v>1059</v>
      </c>
      <c r="I20" t="s">
        <v>88</v>
      </c>
      <c r="J20" s="761">
        <v>71.632044761895258</v>
      </c>
      <c r="K20" s="760">
        <f>($J$12-$K$16-$K$17)*L20</f>
        <v>858.10910802499995</v>
      </c>
      <c r="L20" s="762">
        <v>0.32500000000000001</v>
      </c>
      <c r="O20" t="s">
        <v>102</v>
      </c>
      <c r="P20" s="761">
        <v>267</v>
      </c>
      <c r="Q20" s="761">
        <f>P12-SUM(Q15:Q19)</f>
        <v>261.86628500000029</v>
      </c>
      <c r="T20" s="770">
        <f>R19*SUM(W2:Y8)</f>
        <v>566.22321143487454</v>
      </c>
      <c r="AH20" s="811" t="s">
        <v>103</v>
      </c>
      <c r="AI20" s="812">
        <v>0</v>
      </c>
      <c r="AJ20" s="813">
        <v>308.65200000000004</v>
      </c>
      <c r="AK20" s="813">
        <v>0</v>
      </c>
      <c r="AL20" s="814">
        <v>0</v>
      </c>
      <c r="AM20" s="815">
        <v>308.65200000000004</v>
      </c>
      <c r="AN20" s="818" t="s">
        <v>682</v>
      </c>
      <c r="AO20" s="831">
        <f>K26</f>
        <v>370.85347424999998</v>
      </c>
    </row>
    <row r="21" spans="1:41" ht="15.6" hidden="1" customHeight="1">
      <c r="B21" s="761">
        <f>B12-SUM(B15:B19)</f>
        <v>1523.9581949999999</v>
      </c>
      <c r="C21" s="761"/>
      <c r="I21" t="s">
        <v>97</v>
      </c>
      <c r="J21" s="761">
        <v>20.029603000000002</v>
      </c>
      <c r="K21" s="760">
        <f>($J$12-$K$16-$K$17)*L21</f>
        <v>330.04196462499999</v>
      </c>
      <c r="L21" s="763">
        <v>0.125</v>
      </c>
      <c r="AH21" s="811" t="s">
        <v>96</v>
      </c>
      <c r="AI21" s="812">
        <v>0</v>
      </c>
      <c r="AJ21" s="813">
        <v>154.32600000000002</v>
      </c>
      <c r="AK21" s="813">
        <v>0</v>
      </c>
      <c r="AL21" s="814">
        <v>0</v>
      </c>
      <c r="AM21" s="815">
        <v>154.32600000000002</v>
      </c>
      <c r="AN21" s="818" t="s">
        <v>682</v>
      </c>
      <c r="AO21" s="831">
        <f>K28</f>
        <v>264.89533875000001</v>
      </c>
    </row>
    <row r="22" spans="1:41" ht="15.6" hidden="1" customHeight="1">
      <c r="J22" s="761">
        <f>J12-SUM(J16:J21)</f>
        <v>2479.6706211021728</v>
      </c>
      <c r="AH22" s="811" t="s">
        <v>552</v>
      </c>
      <c r="AI22" s="812">
        <v>0</v>
      </c>
      <c r="AJ22" s="813">
        <v>0</v>
      </c>
      <c r="AK22" s="813">
        <v>0</v>
      </c>
      <c r="AL22" s="814">
        <v>0</v>
      </c>
      <c r="AM22" s="815">
        <v>0</v>
      </c>
      <c r="AN22" s="818" t="s">
        <v>683</v>
      </c>
    </row>
    <row r="23" spans="1:41" s="756" customFormat="1" ht="15.6" hidden="1" customHeight="1">
      <c r="A23" s="755" t="s">
        <v>579</v>
      </c>
      <c r="B23" s="757">
        <f>SUM(E2:H8)</f>
        <v>1481.4553509999996</v>
      </c>
      <c r="E23" s="757">
        <f>SUM(B2:H9)</f>
        <v>4282.6313419999969</v>
      </c>
      <c r="G23" s="757">
        <f>SUM(B4:D4)+SUM(B7:D7)</f>
        <v>877.910394</v>
      </c>
      <c r="I23" s="758" t="s">
        <v>579</v>
      </c>
      <c r="J23" s="759">
        <f>SUM(L2:O8)</f>
        <v>1059.581355</v>
      </c>
      <c r="K23" s="757"/>
      <c r="L23" s="757">
        <f>SUM(I2:O8)</f>
        <v>4316.7170720000004</v>
      </c>
      <c r="M23" s="757">
        <f>J12+J23</f>
        <v>4316.7170720000004</v>
      </c>
      <c r="O23" s="758" t="s">
        <v>579</v>
      </c>
      <c r="P23" s="759">
        <f>SUM(S2:V8)+SUM(Z2:AC8)</f>
        <v>231.906352</v>
      </c>
      <c r="U23" s="757">
        <f>P12+P23</f>
        <v>1410.7726370000003</v>
      </c>
      <c r="AH23" s="811" t="s">
        <v>1</v>
      </c>
      <c r="AI23" s="812">
        <v>0</v>
      </c>
      <c r="AJ23" s="813">
        <v>0</v>
      </c>
      <c r="AK23" s="813">
        <v>8.0915325066316761</v>
      </c>
      <c r="AL23" s="814">
        <v>43.90967991615841</v>
      </c>
      <c r="AM23" s="815">
        <v>52.00121242279009</v>
      </c>
      <c r="AN23" s="818" t="s">
        <v>683</v>
      </c>
      <c r="AO23" s="757"/>
    </row>
    <row r="24" spans="1:41" s="756" customFormat="1" ht="15.6" hidden="1" customHeight="1">
      <c r="O24" t="s">
        <v>102</v>
      </c>
      <c r="P24" s="757">
        <f>P23</f>
        <v>231.906352</v>
      </c>
      <c r="S24" s="757">
        <f>Q20+P24</f>
        <v>493.77263700000026</v>
      </c>
      <c r="AH24" s="811" t="s">
        <v>90</v>
      </c>
      <c r="AI24" s="812">
        <v>0</v>
      </c>
      <c r="AJ24" s="813">
        <v>0</v>
      </c>
      <c r="AK24" s="813">
        <v>17.272309773771457</v>
      </c>
      <c r="AL24" s="814">
        <v>93.730278282568875</v>
      </c>
      <c r="AM24" s="815">
        <v>111.00258805634033</v>
      </c>
      <c r="AN24" s="818" t="s">
        <v>683</v>
      </c>
      <c r="AO24" s="757"/>
    </row>
    <row r="25" spans="1:41" ht="15.6" hidden="1" customHeight="1">
      <c r="B25" s="756" t="s">
        <v>580</v>
      </c>
      <c r="C25" s="756" t="s">
        <v>581</v>
      </c>
      <c r="J25" s="756" t="s">
        <v>580</v>
      </c>
      <c r="K25" s="756" t="s">
        <v>581</v>
      </c>
      <c r="L25" s="756" t="s">
        <v>582</v>
      </c>
      <c r="AH25" s="811" t="s">
        <v>86</v>
      </c>
      <c r="AI25" s="812">
        <v>0</v>
      </c>
      <c r="AJ25" s="813">
        <v>0</v>
      </c>
      <c r="AK25" s="813">
        <v>106.5903801354365</v>
      </c>
      <c r="AL25" s="814">
        <v>578.42559120324051</v>
      </c>
      <c r="AM25" s="815">
        <v>685.01597133867699</v>
      </c>
      <c r="AN25" s="818" t="s">
        <v>683</v>
      </c>
      <c r="AO25" s="770"/>
    </row>
    <row r="26" spans="1:41" ht="15.6" hidden="1" customHeight="1">
      <c r="A26" t="s">
        <v>544</v>
      </c>
      <c r="B26" s="761">
        <v>0</v>
      </c>
      <c r="C26" s="761">
        <v>49.428135489777233</v>
      </c>
      <c r="E26" s="770">
        <f>51-C26</f>
        <v>1.5718645102227669</v>
      </c>
      <c r="F26" s="16" t="s">
        <v>1078</v>
      </c>
      <c r="I26" t="s">
        <v>103</v>
      </c>
      <c r="J26" s="761">
        <v>24.804353152986842</v>
      </c>
      <c r="K26" s="761">
        <f>$J$23*L26</f>
        <v>370.85347424999998</v>
      </c>
      <c r="L26" s="819">
        <v>0.35</v>
      </c>
      <c r="N26" s="770">
        <f>C30+K27</f>
        <v>717.97272164377625</v>
      </c>
      <c r="T26" s="16" t="s">
        <v>703</v>
      </c>
      <c r="X26" s="16" t="s">
        <v>704</v>
      </c>
      <c r="AH26" s="811" t="s">
        <v>87</v>
      </c>
      <c r="AI26" s="812">
        <v>0</v>
      </c>
      <c r="AJ26" s="813">
        <v>0</v>
      </c>
      <c r="AK26" s="813">
        <v>106.5903801354365</v>
      </c>
      <c r="AL26" s="814">
        <v>578.42559120324051</v>
      </c>
      <c r="AM26" s="815">
        <v>685.01597133867699</v>
      </c>
      <c r="AN26" s="818" t="s">
        <v>683</v>
      </c>
      <c r="AO26" s="770"/>
    </row>
    <row r="27" spans="1:41" ht="15.6" hidden="1" customHeight="1">
      <c r="A27" t="s">
        <v>551</v>
      </c>
      <c r="B27" s="761">
        <v>0</v>
      </c>
      <c r="C27" s="761">
        <v>0.8</v>
      </c>
      <c r="I27" t="s">
        <v>93</v>
      </c>
      <c r="J27" s="761">
        <v>0</v>
      </c>
      <c r="K27" s="761">
        <f>$J$23*L27</f>
        <v>423.83254200000005</v>
      </c>
      <c r="L27" s="819">
        <v>0.4</v>
      </c>
      <c r="M27" s="16" t="s">
        <v>718</v>
      </c>
      <c r="T27" s="16" t="s">
        <v>700</v>
      </c>
      <c r="U27" s="16" t="s">
        <v>701</v>
      </c>
      <c r="V27" s="16" t="s">
        <v>702</v>
      </c>
      <c r="X27" s="16" t="s">
        <v>700</v>
      </c>
      <c r="Y27" s="16" t="s">
        <v>701</v>
      </c>
      <c r="Z27" s="16" t="s">
        <v>702</v>
      </c>
      <c r="AH27" s="811" t="s">
        <v>102</v>
      </c>
      <c r="AI27" s="812">
        <v>0</v>
      </c>
      <c r="AJ27" s="813">
        <v>0</v>
      </c>
      <c r="AK27" s="813">
        <v>87.755044535015486</v>
      </c>
      <c r="AL27" s="814">
        <v>368.18799087051741</v>
      </c>
      <c r="AM27" s="815">
        <v>455.9430354055329</v>
      </c>
      <c r="AN27" s="818" t="s">
        <v>682</v>
      </c>
      <c r="AO27" s="831">
        <f>Q20+P24</f>
        <v>493.77263700000026</v>
      </c>
    </row>
    <row r="28" spans="1:41" ht="15.6" hidden="1" customHeight="1">
      <c r="A28" t="s">
        <v>91</v>
      </c>
      <c r="B28" s="761">
        <v>0</v>
      </c>
      <c r="C28" s="761">
        <f>E28-1.6</f>
        <v>287.35690399999999</v>
      </c>
      <c r="E28" s="770">
        <f>SUM(E2:H2)+SUM(E5:H5)</f>
        <v>288.95690400000001</v>
      </c>
      <c r="I28" t="s">
        <v>96</v>
      </c>
      <c r="J28" s="761">
        <v>0.27075899999999997</v>
      </c>
      <c r="K28" s="761">
        <f>$J$23*L28</f>
        <v>264.89533875000001</v>
      </c>
      <c r="L28" s="819">
        <v>0.25</v>
      </c>
      <c r="R28" s="770">
        <f>SUM(C15:C18)</f>
        <v>2651.1781950000004</v>
      </c>
      <c r="S28" s="16" t="s">
        <v>705</v>
      </c>
      <c r="T28">
        <v>391</v>
      </c>
      <c r="U28">
        <v>399.53</v>
      </c>
      <c r="V28">
        <v>239.74</v>
      </c>
      <c r="W28" s="16" t="s">
        <v>709</v>
      </c>
      <c r="X28">
        <v>58.92</v>
      </c>
      <c r="Z28">
        <v>35.159999999999997</v>
      </c>
      <c r="AH28" s="811" t="s">
        <v>98</v>
      </c>
      <c r="AI28" s="812">
        <v>0</v>
      </c>
      <c r="AJ28" s="813">
        <v>0</v>
      </c>
      <c r="AK28" s="813">
        <v>0</v>
      </c>
      <c r="AL28" s="814">
        <v>0</v>
      </c>
      <c r="AM28" s="815">
        <v>0</v>
      </c>
      <c r="AN28" s="818" t="s">
        <v>683</v>
      </c>
    </row>
    <row r="29" spans="1:41" ht="15.6" hidden="1" customHeight="1">
      <c r="A29" t="s">
        <v>92</v>
      </c>
      <c r="B29" s="761">
        <v>0</v>
      </c>
      <c r="C29" s="761">
        <v>150</v>
      </c>
      <c r="E29" s="770">
        <f>SUM(E3:H3)+SUM(E6:H6)</f>
        <v>234.59043099999997</v>
      </c>
      <c r="R29" s="770">
        <f>R28+K17+K16+Q15</f>
        <v>3286.9781950000006</v>
      </c>
      <c r="S29" s="16" t="s">
        <v>706</v>
      </c>
      <c r="T29">
        <v>1058</v>
      </c>
      <c r="U29" s="856">
        <v>1080.1500000000001</v>
      </c>
      <c r="V29">
        <v>939.26</v>
      </c>
      <c r="W29" s="16" t="s">
        <v>710</v>
      </c>
      <c r="X29">
        <v>7.32</v>
      </c>
      <c r="Z29">
        <v>6.07</v>
      </c>
      <c r="AH29" s="811" t="s">
        <v>99</v>
      </c>
      <c r="AI29" s="812">
        <v>0</v>
      </c>
      <c r="AJ29" s="813">
        <v>0</v>
      </c>
      <c r="AK29" s="813">
        <v>53.498042052247001</v>
      </c>
      <c r="AL29" s="814">
        <v>266.82177752231934</v>
      </c>
      <c r="AM29" s="815">
        <v>320.31981957456634</v>
      </c>
      <c r="AN29" s="818" t="s">
        <v>683</v>
      </c>
      <c r="AO29" s="820"/>
    </row>
    <row r="30" spans="1:41" ht="15.6" hidden="1" customHeight="1">
      <c r="A30" t="s">
        <v>93</v>
      </c>
      <c r="B30" s="761">
        <v>294.14017964377621</v>
      </c>
      <c r="C30" s="761">
        <f>B30</f>
        <v>294.14017964377621</v>
      </c>
      <c r="E30" s="770"/>
      <c r="K30" s="770">
        <f>C30+K27</f>
        <v>717.97272164377625</v>
      </c>
      <c r="M30" s="852"/>
      <c r="R30" s="770">
        <f>SUM(C26:C29)+K26</f>
        <v>858.43851373977714</v>
      </c>
      <c r="S30" s="16" t="s">
        <v>707</v>
      </c>
      <c r="T30">
        <v>1074</v>
      </c>
      <c r="U30" s="856">
        <v>1072.94</v>
      </c>
      <c r="V30">
        <v>962.77</v>
      </c>
      <c r="W30" s="16" t="s">
        <v>711</v>
      </c>
      <c r="X30">
        <v>255.26</v>
      </c>
      <c r="Z30">
        <v>176.06</v>
      </c>
      <c r="AH30" s="811" t="s">
        <v>100</v>
      </c>
      <c r="AI30" s="812">
        <v>0</v>
      </c>
      <c r="AJ30" s="813">
        <v>0</v>
      </c>
      <c r="AK30" s="813">
        <v>233.70605047030566</v>
      </c>
      <c r="AL30" s="814">
        <v>1165.6102057587113</v>
      </c>
      <c r="AM30" s="815">
        <v>1399.316256229017</v>
      </c>
      <c r="AN30" s="818" t="s">
        <v>682</v>
      </c>
      <c r="AO30" s="820">
        <f>P12+P23</f>
        <v>1410.7726370000003</v>
      </c>
    </row>
    <row r="31" spans="1:41" hidden="1">
      <c r="A31" t="s">
        <v>94</v>
      </c>
      <c r="B31" s="761">
        <v>34.002666666666663</v>
      </c>
      <c r="C31" s="761">
        <f>($B$23-SUM($C$26:$C$30))-C32</f>
        <v>363.78539166644617</v>
      </c>
      <c r="S31" s="16" t="s">
        <v>708</v>
      </c>
      <c r="T31">
        <v>35</v>
      </c>
      <c r="U31">
        <v>35</v>
      </c>
      <c r="V31">
        <v>30.02</v>
      </c>
      <c r="W31" s="16" t="s">
        <v>712</v>
      </c>
      <c r="X31">
        <v>144.38999999999999</v>
      </c>
      <c r="Z31">
        <v>95.18</v>
      </c>
      <c r="AH31" s="811" t="s">
        <v>101</v>
      </c>
      <c r="AI31" s="812">
        <v>0</v>
      </c>
      <c r="AJ31" s="813">
        <v>0</v>
      </c>
      <c r="AK31" s="813">
        <v>12.300697127102435</v>
      </c>
      <c r="AL31" s="814">
        <v>61.349794241288599</v>
      </c>
      <c r="AM31" s="815">
        <v>73.65049136839103</v>
      </c>
      <c r="AN31" s="818" t="s">
        <v>683</v>
      </c>
      <c r="AO31" s="820"/>
    </row>
    <row r="32" spans="1:41" hidden="1">
      <c r="A32" s="16" t="s">
        <v>1077</v>
      </c>
      <c r="C32" s="761">
        <v>335.94474020000001</v>
      </c>
      <c r="T32">
        <f>SUM(T28:T31)</f>
        <v>2558</v>
      </c>
      <c r="U32" s="770">
        <f>SUM(U28:U31)</f>
        <v>2587.62</v>
      </c>
      <c r="V32" s="770">
        <f>SUM(V28:V31)</f>
        <v>2171.79</v>
      </c>
      <c r="W32" s="16" t="s">
        <v>713</v>
      </c>
      <c r="X32">
        <v>365.92</v>
      </c>
      <c r="Z32">
        <v>148.68</v>
      </c>
      <c r="AH32" s="811" t="s">
        <v>549</v>
      </c>
      <c r="AI32" s="812">
        <v>0</v>
      </c>
      <c r="AJ32" s="813">
        <v>0</v>
      </c>
      <c r="AK32" s="813">
        <v>0</v>
      </c>
      <c r="AL32" s="814">
        <v>0</v>
      </c>
      <c r="AM32" s="815">
        <v>0</v>
      </c>
      <c r="AN32" s="818" t="s">
        <v>683</v>
      </c>
      <c r="AO32" s="820"/>
    </row>
    <row r="33" spans="1:26" hidden="1">
      <c r="J33" s="770"/>
      <c r="T33" s="819">
        <f>T32/$R$29</f>
        <v>0.77822238184941761</v>
      </c>
      <c r="U33" s="819">
        <f>U32/$R$29</f>
        <v>0.78723369809272481</v>
      </c>
      <c r="V33" s="819">
        <f>V32/$R$29</f>
        <v>0.66072540526847012</v>
      </c>
      <c r="X33" s="770">
        <f>SUM(X28:X32)</f>
        <v>831.81</v>
      </c>
      <c r="Y33" s="770">
        <f t="shared" ref="Y33" si="0">SUM(Y28:Y32)</f>
        <v>0</v>
      </c>
      <c r="Z33" s="770">
        <f>SUM(Z28:Z32)</f>
        <v>461.15000000000003</v>
      </c>
    </row>
    <row r="34" spans="1:26" hidden="1">
      <c r="A34" s="755" t="s">
        <v>733</v>
      </c>
      <c r="I34" s="758" t="s">
        <v>731</v>
      </c>
      <c r="O34" s="758" t="s">
        <v>732</v>
      </c>
    </row>
    <row r="35" spans="1:26" hidden="1">
      <c r="A35" t="s">
        <v>212</v>
      </c>
      <c r="B35">
        <v>1066.5190767502399</v>
      </c>
      <c r="I35" t="s">
        <v>212</v>
      </c>
      <c r="J35">
        <v>1195.0454735590999</v>
      </c>
      <c r="O35" t="s">
        <v>212</v>
      </c>
      <c r="P35">
        <v>403.95069219219761</v>
      </c>
    </row>
    <row r="36" spans="1:26" hidden="1">
      <c r="A36" t="s">
        <v>214</v>
      </c>
      <c r="B36">
        <v>1667.7827509991348</v>
      </c>
      <c r="I36" t="s">
        <v>214</v>
      </c>
      <c r="J36">
        <v>1784.882367377224</v>
      </c>
      <c r="O36" t="s">
        <v>214</v>
      </c>
      <c r="P36">
        <v>636.09199420741527</v>
      </c>
    </row>
    <row r="37" spans="1:26" hidden="1">
      <c r="A37" t="s">
        <v>216</v>
      </c>
      <c r="B37">
        <v>465.25540250134509</v>
      </c>
      <c r="I37" t="s">
        <v>216</v>
      </c>
      <c r="J37">
        <v>605.20857974097601</v>
      </c>
      <c r="O37" t="s">
        <v>216</v>
      </c>
      <c r="P37">
        <v>171.80939017697992</v>
      </c>
    </row>
  </sheetData>
  <mergeCells count="1">
    <mergeCell ref="AI2:AL2"/>
  </mergeCells>
  <hyperlinks>
    <hyperlink ref="G12" r:id="rId1" display="http://www.fao.org/3/t0829e/t0829e04.htm" xr:uid="{C5ACA6E9-3031-49A2-929D-01986C52494F}"/>
    <hyperlink ref="G13" r:id="rId2" display="http://www.fao.org/3/t0829e/t0829e04.htm" xr:uid="{1BEA66B7-3D41-4B9D-877F-4737697DCCEF}"/>
    <hyperlink ref="G14" r:id="rId3" display="https://globalforestatlas.yale.edu/boreal-zone" xr:uid="{505D26F8-1A7A-4113-8448-F38686D71C0B}"/>
    <hyperlink ref="H13" r:id="rId4" display="https://globalforestatlas.yale.edu/temperate-zone" xr:uid="{3F0FFE8D-5921-4315-AD93-A8555F4F5C9A}"/>
    <hyperlink ref="H14" r:id="rId5" display="https://globalforestatlas.yale.edu/boreal-zone" xr:uid="{68CFBCCC-D82F-464C-8CA1-CB51223E370E}"/>
  </hyperlinks>
  <pageMargins left="0.7" right="0.7" top="0.75" bottom="0.75" header="0.3" footer="0.3"/>
  <pageSetup orientation="portrait"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39899-0379-4B45-8146-3057DE3B0EF2}">
  <dimension ref="A1:Y29"/>
  <sheetViews>
    <sheetView topLeftCell="A2" zoomScale="70" zoomScaleNormal="70" workbookViewId="0">
      <selection activeCell="E22" sqref="E22"/>
    </sheetView>
  </sheetViews>
  <sheetFormatPr defaultRowHeight="12.3"/>
  <cols>
    <col min="1" max="1" width="34.27734375" customWidth="1"/>
    <col min="10" max="10" width="14.21875" customWidth="1"/>
    <col min="11" max="11" width="10.609375" bestFit="1" customWidth="1"/>
    <col min="12" max="12" width="16.88671875" bestFit="1" customWidth="1"/>
    <col min="13" max="13" width="18.5546875" customWidth="1"/>
    <col min="14" max="14" width="12.21875" customWidth="1"/>
    <col min="15" max="15" width="10.609375" bestFit="1" customWidth="1"/>
    <col min="22" max="22" width="19.6640625" customWidth="1"/>
    <col min="23" max="23" width="13.109375" customWidth="1"/>
    <col min="24" max="24" width="15.71875" customWidth="1"/>
    <col min="25" max="25" width="12.94140625" customWidth="1"/>
  </cols>
  <sheetData>
    <row r="1" spans="1:25" s="748" customFormat="1" ht="49.2">
      <c r="A1" s="745" t="s">
        <v>570</v>
      </c>
      <c r="B1" s="746" t="s">
        <v>7</v>
      </c>
      <c r="C1" s="746" t="s">
        <v>8</v>
      </c>
      <c r="D1" s="746" t="s">
        <v>571</v>
      </c>
      <c r="E1" s="746" t="s">
        <v>10</v>
      </c>
      <c r="F1" s="746" t="s">
        <v>11</v>
      </c>
      <c r="G1" s="746" t="s">
        <v>12</v>
      </c>
      <c r="H1" s="746" t="s">
        <v>13</v>
      </c>
      <c r="J1" s="1099" t="s">
        <v>596</v>
      </c>
      <c r="K1" s="1100"/>
      <c r="L1" s="1100"/>
      <c r="M1" s="1100"/>
      <c r="N1" s="1100"/>
      <c r="O1" s="1100"/>
      <c r="P1" s="1100"/>
      <c r="Q1" s="1100"/>
      <c r="R1" s="1100"/>
      <c r="S1" s="1100"/>
      <c r="T1" s="1100"/>
      <c r="V1" s="787"/>
      <c r="W1" s="787" t="s">
        <v>621</v>
      </c>
      <c r="X1" s="787" t="s">
        <v>622</v>
      </c>
      <c r="Y1" s="787" t="s">
        <v>623</v>
      </c>
    </row>
    <row r="2" spans="1:25" s="753" customFormat="1">
      <c r="A2" s="749" t="s">
        <v>572</v>
      </c>
      <c r="B2" s="750">
        <v>914.95959900000003</v>
      </c>
      <c r="C2" s="750">
        <v>183.44225899999998</v>
      </c>
      <c r="D2" s="750">
        <v>229.333842</v>
      </c>
      <c r="E2" s="750">
        <v>87.389267999999987</v>
      </c>
      <c r="F2" s="750">
        <v>93.840106999999989</v>
      </c>
      <c r="G2" s="750">
        <v>48.615175000000001</v>
      </c>
      <c r="H2" s="750">
        <v>22.963747000000001</v>
      </c>
      <c r="J2" s="774"/>
      <c r="K2" s="774" t="s">
        <v>597</v>
      </c>
      <c r="L2" s="774" t="s">
        <v>597</v>
      </c>
      <c r="M2" s="774" t="s">
        <v>597</v>
      </c>
      <c r="N2" s="774" t="s">
        <v>597</v>
      </c>
      <c r="O2" s="774" t="s">
        <v>597</v>
      </c>
      <c r="P2" s="774" t="s">
        <v>598</v>
      </c>
      <c r="Q2" s="774" t="s">
        <v>598</v>
      </c>
      <c r="R2" s="774" t="s">
        <v>598</v>
      </c>
      <c r="S2" s="774" t="s">
        <v>598</v>
      </c>
      <c r="T2" s="774" t="s">
        <v>598</v>
      </c>
      <c r="V2" s="788" t="s">
        <v>599</v>
      </c>
      <c r="W2" s="780">
        <f>SUM(B2:H2)+SUM(B5:H5)</f>
        <v>1731.7099239999998</v>
      </c>
      <c r="X2" s="780">
        <f>SUM(B3:H4)+SUM(B6:H7)</f>
        <v>2475.0744290000002</v>
      </c>
      <c r="Y2" s="780">
        <f>W2+X2</f>
        <v>4206.784353</v>
      </c>
    </row>
    <row r="3" spans="1:25" s="753" customFormat="1">
      <c r="A3" s="754" t="s">
        <v>653</v>
      </c>
      <c r="B3" s="752">
        <v>201.19272100000001</v>
      </c>
      <c r="C3" s="752">
        <v>34.221830999999995</v>
      </c>
      <c r="D3" s="752">
        <v>134.76406600000001</v>
      </c>
      <c r="E3" s="752">
        <v>124.58389899999997</v>
      </c>
      <c r="F3" s="752">
        <v>17.619758000000001</v>
      </c>
      <c r="G3" s="752">
        <v>25.449154999999998</v>
      </c>
      <c r="H3" s="752">
        <v>34.108348999999997</v>
      </c>
      <c r="J3" s="784"/>
      <c r="K3" s="783">
        <v>1990</v>
      </c>
      <c r="L3" s="783">
        <v>2000</v>
      </c>
      <c r="M3" s="783">
        <v>2005</v>
      </c>
      <c r="N3" s="783">
        <v>2010</v>
      </c>
      <c r="O3" s="783">
        <v>2015</v>
      </c>
      <c r="P3" s="783">
        <v>1990</v>
      </c>
      <c r="Q3" s="783">
        <v>2000</v>
      </c>
      <c r="R3" s="783">
        <v>2005</v>
      </c>
      <c r="S3" s="783">
        <v>2010</v>
      </c>
      <c r="T3" s="783">
        <v>2015</v>
      </c>
      <c r="V3" s="788" t="s">
        <v>588</v>
      </c>
      <c r="W3" s="780">
        <f>T8</f>
        <v>2090.2130000000002</v>
      </c>
      <c r="X3" s="780">
        <f>T9</f>
        <v>1908.92</v>
      </c>
      <c r="Y3" s="780">
        <f>W3+X3</f>
        <v>3999.1330000000003</v>
      </c>
    </row>
    <row r="4" spans="1:25" s="753" customFormat="1">
      <c r="A4" s="749" t="s">
        <v>652</v>
      </c>
      <c r="B4" s="798">
        <v>503.21700299999986</v>
      </c>
      <c r="C4" s="798">
        <v>131.51197200000001</v>
      </c>
      <c r="D4" s="798">
        <v>112.11061300000001</v>
      </c>
      <c r="E4" s="798">
        <v>42.999753000000005</v>
      </c>
      <c r="F4" s="798">
        <v>486.40746300000001</v>
      </c>
      <c r="G4" s="798">
        <v>110.27588200000001</v>
      </c>
      <c r="H4" s="798">
        <v>34.904536</v>
      </c>
      <c r="J4" s="776" t="s">
        <v>590</v>
      </c>
      <c r="K4" s="778">
        <v>325421</v>
      </c>
      <c r="L4" s="778">
        <v>324777</v>
      </c>
      <c r="M4" s="778">
        <v>323912</v>
      </c>
      <c r="N4" s="778">
        <v>319613</v>
      </c>
      <c r="O4" s="778">
        <v>320057</v>
      </c>
      <c r="P4" s="782">
        <f>K4/1000</f>
        <v>325.42099999999999</v>
      </c>
      <c r="Q4" s="782">
        <f t="shared" ref="Q4:S4" si="0">L4/1000</f>
        <v>324.77699999999999</v>
      </c>
      <c r="R4" s="782">
        <f t="shared" si="0"/>
        <v>323.91199999999998</v>
      </c>
      <c r="S4" s="782">
        <f t="shared" si="0"/>
        <v>319.613</v>
      </c>
      <c r="T4" s="782">
        <f>O4/1000</f>
        <v>320.05700000000002</v>
      </c>
      <c r="V4" s="780" t="s">
        <v>620</v>
      </c>
      <c r="W4" s="780">
        <f>W3-W2</f>
        <v>358.50307600000042</v>
      </c>
      <c r="X4" s="780">
        <f t="shared" ref="X4:Y4" si="1">X3-X2</f>
        <v>-566.15442900000016</v>
      </c>
      <c r="Y4" s="780">
        <f t="shared" si="1"/>
        <v>-207.65135299999974</v>
      </c>
    </row>
    <row r="5" spans="1:25" s="753" customFormat="1">
      <c r="A5" s="754" t="s">
        <v>574</v>
      </c>
      <c r="B5" s="750">
        <v>75.452368000000007</v>
      </c>
      <c r="C5" s="750">
        <v>20.908589000000003</v>
      </c>
      <c r="D5" s="750">
        <v>18.656362999999999</v>
      </c>
      <c r="E5" s="750">
        <v>8.9792330000000007</v>
      </c>
      <c r="F5" s="750">
        <v>15.971127000000003</v>
      </c>
      <c r="G5" s="750">
        <v>6.7567489999999992</v>
      </c>
      <c r="H5" s="750">
        <v>4.4414980000000002</v>
      </c>
      <c r="J5" s="776" t="s">
        <v>589</v>
      </c>
      <c r="K5" s="778">
        <v>1965542</v>
      </c>
      <c r="L5" s="778">
        <v>1870112</v>
      </c>
      <c r="M5" s="778">
        <v>1830799</v>
      </c>
      <c r="N5" s="778">
        <v>1797757</v>
      </c>
      <c r="O5" s="778">
        <v>1770156</v>
      </c>
      <c r="P5" s="782">
        <f t="shared" ref="P5:P9" si="2">K5/1000</f>
        <v>1965.5419999999999</v>
      </c>
      <c r="Q5" s="782">
        <f t="shared" ref="Q5:Q9" si="3">L5/1000</f>
        <v>1870.1120000000001</v>
      </c>
      <c r="R5" s="782">
        <f t="shared" ref="R5:R9" si="4">M5/1000</f>
        <v>1830.799</v>
      </c>
      <c r="S5" s="782">
        <f t="shared" ref="S5:S9" si="5">N5/1000</f>
        <v>1797.7570000000001</v>
      </c>
      <c r="T5" s="782">
        <f t="shared" ref="T5:T9" si="6">O5/1000</f>
        <v>1770.1559999999999</v>
      </c>
      <c r="V5" s="753" t="s">
        <v>600</v>
      </c>
      <c r="W5" s="785">
        <f>Y3-Y2</f>
        <v>-207.65135299999974</v>
      </c>
    </row>
    <row r="6" spans="1:25" s="753" customFormat="1" ht="24.6">
      <c r="A6" s="754" t="s">
        <v>654</v>
      </c>
      <c r="B6" s="750">
        <v>10.718594</v>
      </c>
      <c r="C6" s="750">
        <v>7.0607149999999992</v>
      </c>
      <c r="D6" s="750">
        <v>21.466542999999998</v>
      </c>
      <c r="E6" s="750">
        <v>13.156645000000001</v>
      </c>
      <c r="F6" s="750">
        <v>4.385961</v>
      </c>
      <c r="G6" s="750">
        <v>8.6373699999999989</v>
      </c>
      <c r="H6" s="750">
        <v>6.6492940000000003</v>
      </c>
      <c r="J6" s="776" t="s">
        <v>593</v>
      </c>
      <c r="K6" s="779">
        <v>1219309</v>
      </c>
      <c r="L6" s="779">
        <v>1219820</v>
      </c>
      <c r="M6" s="779">
        <v>1218856</v>
      </c>
      <c r="N6" s="779">
        <v>1224873</v>
      </c>
      <c r="O6" s="779">
        <v>1224452</v>
      </c>
      <c r="P6" s="782">
        <f t="shared" si="2"/>
        <v>1219.309</v>
      </c>
      <c r="Q6" s="782">
        <f t="shared" si="3"/>
        <v>1219.82</v>
      </c>
      <c r="R6" s="782">
        <f t="shared" si="4"/>
        <v>1218.856</v>
      </c>
      <c r="S6" s="782">
        <f t="shared" si="5"/>
        <v>1224.873</v>
      </c>
      <c r="T6" s="782">
        <f t="shared" si="6"/>
        <v>1224.452</v>
      </c>
      <c r="V6" s="786" t="s">
        <v>601</v>
      </c>
      <c r="W6" s="785">
        <f>SUM(B8:H9)</f>
        <v>75.846989000000008</v>
      </c>
    </row>
    <row r="7" spans="1:25" s="753" customFormat="1">
      <c r="A7" s="749" t="s">
        <v>655</v>
      </c>
      <c r="B7" s="798">
        <v>46.013838</v>
      </c>
      <c r="C7" s="798">
        <v>19.514616</v>
      </c>
      <c r="D7" s="798">
        <v>65.542352000000008</v>
      </c>
      <c r="E7" s="798">
        <v>42.542748000000003</v>
      </c>
      <c r="F7" s="798">
        <v>114.87088499999999</v>
      </c>
      <c r="G7" s="798">
        <v>85.334203999999986</v>
      </c>
      <c r="H7" s="798">
        <v>35.813662999999998</v>
      </c>
      <c r="J7" s="776" t="s">
        <v>594</v>
      </c>
      <c r="K7" s="779">
        <v>617997</v>
      </c>
      <c r="L7" s="779">
        <v>640892</v>
      </c>
      <c r="M7" s="779">
        <v>659176</v>
      </c>
      <c r="N7" s="778">
        <v>673429</v>
      </c>
      <c r="O7" s="778">
        <v>684468</v>
      </c>
      <c r="P7" s="782">
        <f t="shared" si="2"/>
        <v>617.99699999999996</v>
      </c>
      <c r="Q7" s="782">
        <f t="shared" si="3"/>
        <v>640.89200000000005</v>
      </c>
      <c r="R7" s="782">
        <f t="shared" si="4"/>
        <v>659.17600000000004</v>
      </c>
      <c r="S7" s="782">
        <f t="shared" si="5"/>
        <v>673.42899999999997</v>
      </c>
      <c r="T7" s="782">
        <f t="shared" si="6"/>
        <v>684.46799999999996</v>
      </c>
    </row>
    <row r="8" spans="1:25" s="756" customFormat="1">
      <c r="A8" s="754" t="s">
        <v>576</v>
      </c>
      <c r="B8" s="752">
        <v>16.053335000000004</v>
      </c>
      <c r="C8" s="752">
        <v>4.3046300000000004</v>
      </c>
      <c r="D8" s="752">
        <v>0.73234600000000005</v>
      </c>
      <c r="E8" s="752">
        <v>0.46328100000000005</v>
      </c>
      <c r="F8" s="752">
        <v>2.9036760000000004</v>
      </c>
      <c r="G8" s="752">
        <v>0.82947499999999996</v>
      </c>
      <c r="H8" s="752">
        <v>0.56245000000000001</v>
      </c>
      <c r="J8" s="777" t="s">
        <v>595</v>
      </c>
      <c r="K8" s="780">
        <f>K4+K5</f>
        <v>2290963</v>
      </c>
      <c r="L8" s="780">
        <f t="shared" ref="L8:O8" si="7">L4+L5</f>
        <v>2194889</v>
      </c>
      <c r="M8" s="780">
        <f t="shared" si="7"/>
        <v>2154711</v>
      </c>
      <c r="N8" s="780">
        <f t="shared" si="7"/>
        <v>2117370</v>
      </c>
      <c r="O8" s="780">
        <f t="shared" si="7"/>
        <v>2090213</v>
      </c>
      <c r="P8" s="782">
        <f t="shared" si="2"/>
        <v>2290.9630000000002</v>
      </c>
      <c r="Q8" s="782">
        <f t="shared" si="3"/>
        <v>2194.8890000000001</v>
      </c>
      <c r="R8" s="782">
        <f t="shared" si="4"/>
        <v>2154.7109999999998</v>
      </c>
      <c r="S8" s="782">
        <f t="shared" si="5"/>
        <v>2117.37</v>
      </c>
      <c r="T8" s="782">
        <f t="shared" si="6"/>
        <v>2090.2130000000002</v>
      </c>
    </row>
    <row r="9" spans="1:25" s="756" customFormat="1" ht="24.6">
      <c r="A9" s="755" t="s">
        <v>577</v>
      </c>
      <c r="B9" s="752">
        <v>1.3415780000000002</v>
      </c>
      <c r="C9" s="752">
        <v>0.63369400000000009</v>
      </c>
      <c r="D9" s="752">
        <v>3.5573999999999999</v>
      </c>
      <c r="E9" s="752">
        <v>5.5844710000000006</v>
      </c>
      <c r="F9" s="752">
        <v>13.273057000000001</v>
      </c>
      <c r="G9" s="752">
        <v>13.793849</v>
      </c>
      <c r="H9" s="752">
        <v>11.813746999999999</v>
      </c>
      <c r="J9" s="777" t="s">
        <v>591</v>
      </c>
      <c r="K9" s="780">
        <f>K6+K7</f>
        <v>1837306</v>
      </c>
      <c r="L9" s="780">
        <f>L6+L7</f>
        <v>1860712</v>
      </c>
      <c r="M9" s="780">
        <f>M6+M7</f>
        <v>1878032</v>
      </c>
      <c r="N9" s="780">
        <f>N6+N7</f>
        <v>1898302</v>
      </c>
      <c r="O9" s="780">
        <f>O6+O7</f>
        <v>1908920</v>
      </c>
      <c r="P9" s="782">
        <f t="shared" si="2"/>
        <v>1837.306</v>
      </c>
      <c r="Q9" s="782">
        <f t="shared" si="3"/>
        <v>1860.712</v>
      </c>
      <c r="R9" s="782">
        <f t="shared" si="4"/>
        <v>1878.0319999999999</v>
      </c>
      <c r="S9" s="782">
        <f t="shared" si="5"/>
        <v>1898.3019999999999</v>
      </c>
      <c r="T9" s="782">
        <f t="shared" si="6"/>
        <v>1908.92</v>
      </c>
    </row>
    <row r="10" spans="1:25" s="756" customFormat="1">
      <c r="I10" s="772"/>
      <c r="J10" s="777" t="s">
        <v>592</v>
      </c>
      <c r="K10" s="781">
        <f>SUM(K8:K9)</f>
        <v>4128269</v>
      </c>
      <c r="L10" s="781">
        <f t="shared" ref="L10:T10" si="8">SUM(L8:L9)</f>
        <v>4055601</v>
      </c>
      <c r="M10" s="781">
        <f t="shared" si="8"/>
        <v>4032743</v>
      </c>
      <c r="N10" s="781">
        <f t="shared" si="8"/>
        <v>4015672</v>
      </c>
      <c r="O10" s="781">
        <f t="shared" si="8"/>
        <v>3999133</v>
      </c>
      <c r="P10" s="781">
        <f t="shared" si="8"/>
        <v>4128.2690000000002</v>
      </c>
      <c r="Q10" s="781">
        <f t="shared" si="8"/>
        <v>4055.6010000000001</v>
      </c>
      <c r="R10" s="781">
        <f t="shared" si="8"/>
        <v>4032.7429999999995</v>
      </c>
      <c r="S10" s="781">
        <f t="shared" si="8"/>
        <v>4015.6719999999996</v>
      </c>
      <c r="T10" s="781">
        <f t="shared" si="8"/>
        <v>3999.1330000000003</v>
      </c>
    </row>
    <row r="11" spans="1:25" s="756" customFormat="1">
      <c r="I11" s="772"/>
      <c r="J11" s="772"/>
      <c r="K11" s="772"/>
    </row>
    <row r="12" spans="1:25" s="756" customFormat="1" ht="24.6">
      <c r="I12" s="772"/>
      <c r="J12" s="772"/>
      <c r="K12" s="772"/>
      <c r="L12" s="860" t="s">
        <v>722</v>
      </c>
      <c r="M12" s="860" t="s">
        <v>723</v>
      </c>
      <c r="N12" s="860" t="s">
        <v>724</v>
      </c>
    </row>
    <row r="13" spans="1:25" s="756" customFormat="1">
      <c r="H13" s="771"/>
      <c r="I13" s="772"/>
      <c r="J13" s="806"/>
      <c r="K13" s="806" t="s">
        <v>599</v>
      </c>
      <c r="L13" s="806" t="s">
        <v>719</v>
      </c>
      <c r="M13" s="806" t="s">
        <v>670</v>
      </c>
      <c r="N13" s="806" t="s">
        <v>673</v>
      </c>
    </row>
    <row r="14" spans="1:25" s="756" customFormat="1">
      <c r="A14" s="760"/>
      <c r="H14" s="772"/>
      <c r="I14" s="772"/>
      <c r="J14" s="808" t="s">
        <v>674</v>
      </c>
      <c r="K14" s="807">
        <f>SUM(B2:H9)</f>
        <v>4282.6313419999969</v>
      </c>
      <c r="L14" s="806">
        <v>4906</v>
      </c>
      <c r="M14" s="806">
        <v>4940</v>
      </c>
      <c r="N14" s="806">
        <v>3999</v>
      </c>
    </row>
    <row r="15" spans="1:25">
      <c r="A15" s="756"/>
      <c r="B15" s="756"/>
      <c r="C15" s="756"/>
      <c r="D15" s="756"/>
      <c r="E15" s="756"/>
      <c r="F15" s="756"/>
      <c r="G15" s="756"/>
      <c r="H15" s="772"/>
      <c r="I15" s="773"/>
      <c r="J15" s="773"/>
      <c r="K15" s="773"/>
      <c r="L15" s="770">
        <f>$K$14-L14</f>
        <v>-623.36865800000305</v>
      </c>
      <c r="M15" s="770">
        <f t="shared" ref="M15:N15" si="9">$K$14-M14</f>
        <v>-657.36865800000305</v>
      </c>
      <c r="N15" s="770">
        <f t="shared" si="9"/>
        <v>283.63134199999695</v>
      </c>
    </row>
    <row r="16" spans="1:25">
      <c r="A16" s="756"/>
      <c r="B16" s="756"/>
      <c r="C16" s="760"/>
      <c r="D16" s="756"/>
      <c r="E16" s="757"/>
      <c r="F16" s="756"/>
      <c r="G16" s="756"/>
      <c r="H16" s="772"/>
      <c r="I16" s="773"/>
      <c r="J16" s="773"/>
      <c r="K16" s="773"/>
      <c r="L16" s="819">
        <f>L15/$K$14</f>
        <v>-0.14555739409241064</v>
      </c>
      <c r="M16" s="819">
        <f t="shared" ref="M16:N16" si="10">M15/$K$14</f>
        <v>-0.15349643840532176</v>
      </c>
      <c r="N16" s="819">
        <f t="shared" si="10"/>
        <v>6.6228288019659562E-2</v>
      </c>
    </row>
    <row r="17" spans="1:14">
      <c r="A17" s="756"/>
      <c r="B17" s="756"/>
      <c r="C17" s="760"/>
      <c r="D17" s="756"/>
      <c r="E17" s="757"/>
      <c r="F17" s="756"/>
      <c r="G17" s="756"/>
      <c r="H17" s="772"/>
      <c r="I17" s="773"/>
      <c r="J17" s="773"/>
      <c r="K17" s="773"/>
    </row>
    <row r="18" spans="1:14">
      <c r="A18" s="760"/>
      <c r="B18" s="756"/>
      <c r="C18" s="760"/>
      <c r="D18" s="756"/>
      <c r="E18" s="757"/>
      <c r="H18" s="773"/>
      <c r="I18" s="773"/>
      <c r="J18" s="773"/>
      <c r="K18" s="773"/>
    </row>
    <row r="19" spans="1:14">
      <c r="A19" s="756"/>
      <c r="B19" s="756"/>
      <c r="C19" s="760"/>
      <c r="D19" s="756"/>
      <c r="E19" s="757"/>
      <c r="H19" s="773"/>
      <c r="I19" s="773"/>
      <c r="J19" s="773"/>
      <c r="K19" s="858"/>
    </row>
    <row r="20" spans="1:14">
      <c r="A20" s="756"/>
      <c r="B20" s="756"/>
      <c r="H20" s="773"/>
      <c r="I20" s="773"/>
      <c r="J20" s="773"/>
      <c r="K20" s="773"/>
    </row>
    <row r="21" spans="1:14" s="756" customFormat="1">
      <c r="H21" s="771"/>
      <c r="I21" s="772"/>
      <c r="J21" s="772"/>
      <c r="K21" s="772"/>
      <c r="N21"/>
    </row>
    <row r="22" spans="1:14" s="756" customFormat="1">
      <c r="H22" s="772"/>
      <c r="I22" s="772"/>
      <c r="J22" s="772"/>
      <c r="K22" s="859"/>
    </row>
    <row r="23" spans="1:14">
      <c r="B23" s="756"/>
      <c r="C23" s="756"/>
      <c r="H23" s="773"/>
      <c r="I23" s="773"/>
      <c r="J23" s="773"/>
      <c r="K23" s="773"/>
    </row>
    <row r="24" spans="1:14">
      <c r="B24" s="761"/>
      <c r="C24" s="761"/>
      <c r="H24" s="773"/>
      <c r="I24" s="773"/>
      <c r="J24" s="773"/>
      <c r="K24" s="773"/>
    </row>
    <row r="25" spans="1:14">
      <c r="B25" s="761"/>
      <c r="C25" s="761"/>
      <c r="H25" s="773"/>
      <c r="I25" s="773"/>
      <c r="J25" s="773"/>
      <c r="K25" s="773"/>
    </row>
    <row r="26" spans="1:14">
      <c r="B26" s="761"/>
      <c r="C26" s="761"/>
      <c r="H26" s="773"/>
      <c r="I26" s="773"/>
      <c r="J26" s="773"/>
      <c r="K26" s="773"/>
    </row>
    <row r="27" spans="1:14">
      <c r="B27" s="761"/>
      <c r="C27" s="761"/>
      <c r="H27" s="773"/>
      <c r="I27" s="773"/>
      <c r="J27" s="773"/>
      <c r="K27" s="773"/>
    </row>
    <row r="28" spans="1:14">
      <c r="B28" s="761"/>
      <c r="C28" s="761"/>
      <c r="E28" s="770"/>
    </row>
    <row r="29" spans="1:14">
      <c r="B29" s="761"/>
      <c r="C29" s="761"/>
    </row>
  </sheetData>
  <mergeCells count="1">
    <mergeCell ref="J1:T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AF8F3-807B-4B39-81A1-A5E7CA3269CA}">
  <dimension ref="A1:AW205"/>
  <sheetViews>
    <sheetView topLeftCell="A8" zoomScale="60" zoomScaleNormal="60" workbookViewId="0">
      <selection activeCell="B65" sqref="B65:E69"/>
    </sheetView>
  </sheetViews>
  <sheetFormatPr defaultRowHeight="12.3"/>
  <cols>
    <col min="2" max="2" width="11.6640625" bestFit="1" customWidth="1"/>
    <col min="3" max="3" width="11.38671875" bestFit="1" customWidth="1"/>
    <col min="4" max="4" width="10.27734375" bestFit="1" customWidth="1"/>
    <col min="5" max="9" width="11.38671875" bestFit="1" customWidth="1"/>
    <col min="11" max="11" width="23.27734375" bestFit="1" customWidth="1"/>
    <col min="15" max="48" width="8.88671875" hidden="1" customWidth="1"/>
  </cols>
  <sheetData>
    <row r="1" spans="1:49">
      <c r="N1" t="s">
        <v>735</v>
      </c>
      <c r="O1" t="s">
        <v>833</v>
      </c>
      <c r="P1" t="s">
        <v>834</v>
      </c>
      <c r="Q1" t="s">
        <v>835</v>
      </c>
      <c r="R1" t="s">
        <v>836</v>
      </c>
      <c r="S1" t="s">
        <v>837</v>
      </c>
      <c r="T1" t="s">
        <v>838</v>
      </c>
      <c r="U1" t="s">
        <v>839</v>
      </c>
      <c r="V1" t="s">
        <v>840</v>
      </c>
      <c r="W1" t="s">
        <v>841</v>
      </c>
      <c r="X1" t="s">
        <v>842</v>
      </c>
      <c r="Y1" t="s">
        <v>843</v>
      </c>
      <c r="Z1" t="s">
        <v>844</v>
      </c>
      <c r="AA1" t="s">
        <v>845</v>
      </c>
      <c r="AB1" t="s">
        <v>846</v>
      </c>
      <c r="AC1" t="s">
        <v>847</v>
      </c>
      <c r="AD1" t="s">
        <v>848</v>
      </c>
      <c r="AE1" t="s">
        <v>849</v>
      </c>
      <c r="AF1" t="s">
        <v>850</v>
      </c>
      <c r="AG1" t="s">
        <v>851</v>
      </c>
      <c r="AH1" t="s">
        <v>852</v>
      </c>
      <c r="AI1" t="s">
        <v>853</v>
      </c>
      <c r="AJ1" t="s">
        <v>854</v>
      </c>
      <c r="AK1" t="s">
        <v>855</v>
      </c>
      <c r="AL1" t="s">
        <v>856</v>
      </c>
      <c r="AM1" t="s">
        <v>857</v>
      </c>
      <c r="AN1" t="s">
        <v>858</v>
      </c>
      <c r="AO1" t="s">
        <v>859</v>
      </c>
      <c r="AP1" t="s">
        <v>860</v>
      </c>
      <c r="AQ1" t="s">
        <v>861</v>
      </c>
      <c r="AR1" t="s">
        <v>862</v>
      </c>
      <c r="AS1" t="s">
        <v>589</v>
      </c>
      <c r="AT1" t="s">
        <v>594</v>
      </c>
      <c r="AU1" t="s">
        <v>593</v>
      </c>
      <c r="AV1" t="s">
        <v>863</v>
      </c>
      <c r="AW1" t="s">
        <v>864</v>
      </c>
    </row>
    <row r="2" spans="1:49" ht="14.4">
      <c r="A2" s="863" t="s">
        <v>830</v>
      </c>
      <c r="B2" s="756"/>
      <c r="C2" s="756"/>
      <c r="D2" s="756"/>
      <c r="E2" s="756"/>
      <c r="F2" s="756"/>
      <c r="G2" s="756"/>
      <c r="H2" s="756"/>
      <c r="I2" s="756"/>
      <c r="N2" t="s">
        <v>865</v>
      </c>
      <c r="O2">
        <v>0</v>
      </c>
      <c r="P2">
        <v>0</v>
      </c>
      <c r="Q2">
        <v>0</v>
      </c>
      <c r="R2">
        <v>176203.43</v>
      </c>
      <c r="S2">
        <v>20533.97</v>
      </c>
      <c r="T2">
        <v>13037.86</v>
      </c>
      <c r="U2">
        <v>198905.33</v>
      </c>
      <c r="V2">
        <v>20532.41</v>
      </c>
      <c r="W2">
        <v>17.54</v>
      </c>
      <c r="X2">
        <v>0</v>
      </c>
      <c r="Y2">
        <v>12.14</v>
      </c>
      <c r="Z2">
        <v>0</v>
      </c>
      <c r="AA2">
        <v>0</v>
      </c>
      <c r="AB2">
        <v>0</v>
      </c>
      <c r="AC2">
        <v>0</v>
      </c>
      <c r="AD2">
        <v>0</v>
      </c>
      <c r="AE2">
        <v>48180.65</v>
      </c>
      <c r="AF2">
        <v>78017.320000000007</v>
      </c>
      <c r="AG2">
        <v>60131.33</v>
      </c>
      <c r="AH2">
        <v>0</v>
      </c>
      <c r="AI2">
        <v>0</v>
      </c>
      <c r="AJ2">
        <v>0</v>
      </c>
      <c r="AK2">
        <v>0</v>
      </c>
      <c r="AL2">
        <v>0</v>
      </c>
      <c r="AM2">
        <v>0</v>
      </c>
      <c r="AN2">
        <v>0</v>
      </c>
      <c r="AO2">
        <v>0</v>
      </c>
      <c r="AP2">
        <v>0</v>
      </c>
      <c r="AQ2">
        <v>26526.77</v>
      </c>
      <c r="AR2">
        <v>100.41</v>
      </c>
      <c r="AS2">
        <v>211943.19</v>
      </c>
      <c r="AT2">
        <v>20562.09</v>
      </c>
      <c r="AU2">
        <v>186329.3</v>
      </c>
      <c r="AV2">
        <v>223364.58</v>
      </c>
      <c r="AW2" t="s">
        <v>589</v>
      </c>
    </row>
    <row r="3" spans="1:49" ht="14.4">
      <c r="A3" s="867" t="s">
        <v>769</v>
      </c>
      <c r="B3" s="1103" t="s">
        <v>770</v>
      </c>
      <c r="C3" s="1103"/>
      <c r="D3" s="1103" t="s">
        <v>827</v>
      </c>
      <c r="E3" s="1103"/>
      <c r="F3" s="1103" t="s">
        <v>828</v>
      </c>
      <c r="G3" s="1103"/>
      <c r="H3" s="1103" t="s">
        <v>771</v>
      </c>
      <c r="I3" s="1103"/>
      <c r="N3" t="s">
        <v>866</v>
      </c>
      <c r="O3">
        <v>0</v>
      </c>
      <c r="P3">
        <v>0</v>
      </c>
      <c r="Q3">
        <v>0</v>
      </c>
      <c r="R3">
        <v>0</v>
      </c>
      <c r="S3">
        <v>0</v>
      </c>
      <c r="T3">
        <v>0</v>
      </c>
      <c r="U3">
        <v>0</v>
      </c>
      <c r="V3">
        <v>10713.71</v>
      </c>
      <c r="W3">
        <v>3342.21</v>
      </c>
      <c r="X3">
        <v>0</v>
      </c>
      <c r="Y3">
        <v>0</v>
      </c>
      <c r="Z3">
        <v>0</v>
      </c>
      <c r="AA3">
        <v>0</v>
      </c>
      <c r="AB3">
        <v>4349.57</v>
      </c>
      <c r="AC3">
        <v>1719.52</v>
      </c>
      <c r="AD3">
        <v>0</v>
      </c>
      <c r="AE3">
        <v>0</v>
      </c>
      <c r="AF3">
        <v>1992.72</v>
      </c>
      <c r="AG3">
        <v>63.47</v>
      </c>
      <c r="AH3">
        <v>0</v>
      </c>
      <c r="AI3">
        <v>0</v>
      </c>
      <c r="AJ3">
        <v>0</v>
      </c>
      <c r="AK3">
        <v>0</v>
      </c>
      <c r="AL3">
        <v>0</v>
      </c>
      <c r="AM3">
        <v>0</v>
      </c>
      <c r="AN3">
        <v>5317.13</v>
      </c>
      <c r="AO3">
        <v>730.89</v>
      </c>
      <c r="AP3">
        <v>0</v>
      </c>
      <c r="AQ3">
        <v>4.47</v>
      </c>
      <c r="AR3">
        <v>0</v>
      </c>
      <c r="AS3">
        <v>0</v>
      </c>
      <c r="AT3">
        <v>20125.009999999998</v>
      </c>
      <c r="AU3">
        <v>8104.21</v>
      </c>
      <c r="AV3">
        <v>4.47</v>
      </c>
      <c r="AW3" t="s">
        <v>594</v>
      </c>
    </row>
    <row r="4" spans="1:49" ht="14.4">
      <c r="A4" s="867"/>
      <c r="B4" s="864">
        <v>2002</v>
      </c>
      <c r="C4" s="864">
        <v>2017</v>
      </c>
      <c r="D4" s="864">
        <v>2002</v>
      </c>
      <c r="E4" s="864">
        <v>2017</v>
      </c>
      <c r="F4" s="864">
        <v>2002</v>
      </c>
      <c r="G4" s="864">
        <v>2017</v>
      </c>
      <c r="H4" s="864">
        <v>2002</v>
      </c>
      <c r="I4" s="864">
        <v>2017</v>
      </c>
      <c r="J4" t="str">
        <f>AW1</f>
        <v>Primary climate</v>
      </c>
      <c r="K4" s="16" t="s">
        <v>1034</v>
      </c>
      <c r="N4" t="s">
        <v>867</v>
      </c>
      <c r="O4">
        <v>0</v>
      </c>
      <c r="P4">
        <v>0</v>
      </c>
      <c r="Q4">
        <v>0</v>
      </c>
      <c r="R4">
        <v>2039545.3</v>
      </c>
      <c r="S4">
        <v>98467.16</v>
      </c>
      <c r="T4">
        <v>2641.21</v>
      </c>
      <c r="U4">
        <v>94434.240000000005</v>
      </c>
      <c r="V4">
        <v>72738.960000000006</v>
      </c>
      <c r="W4">
        <v>444.18</v>
      </c>
      <c r="X4">
        <v>0</v>
      </c>
      <c r="Y4">
        <v>0</v>
      </c>
      <c r="Z4">
        <v>0</v>
      </c>
      <c r="AA4">
        <v>0</v>
      </c>
      <c r="AB4">
        <v>0</v>
      </c>
      <c r="AC4">
        <v>0</v>
      </c>
      <c r="AD4">
        <v>0</v>
      </c>
      <c r="AE4">
        <v>0</v>
      </c>
      <c r="AF4">
        <v>55.3</v>
      </c>
      <c r="AG4">
        <v>0</v>
      </c>
      <c r="AH4">
        <v>0</v>
      </c>
      <c r="AI4">
        <v>0</v>
      </c>
      <c r="AJ4">
        <v>0</v>
      </c>
      <c r="AK4">
        <v>0</v>
      </c>
      <c r="AL4">
        <v>0</v>
      </c>
      <c r="AM4">
        <v>0</v>
      </c>
      <c r="AN4">
        <v>0</v>
      </c>
      <c r="AO4">
        <v>0</v>
      </c>
      <c r="AP4">
        <v>0</v>
      </c>
      <c r="AQ4">
        <v>0</v>
      </c>
      <c r="AR4">
        <v>0</v>
      </c>
      <c r="AS4">
        <v>97075.450000000012</v>
      </c>
      <c r="AT4">
        <v>73183.14</v>
      </c>
      <c r="AU4">
        <v>55.3</v>
      </c>
      <c r="AV4">
        <v>2138012.46</v>
      </c>
      <c r="AW4" t="s">
        <v>589</v>
      </c>
    </row>
    <row r="5" spans="1:49" ht="14.4">
      <c r="A5" s="867" t="s">
        <v>772</v>
      </c>
      <c r="B5" s="866">
        <v>59.73</v>
      </c>
      <c r="C5" s="866">
        <v>57.86</v>
      </c>
      <c r="D5" s="866"/>
      <c r="E5" s="866"/>
      <c r="F5" s="866"/>
      <c r="G5" s="866">
        <v>1E-3</v>
      </c>
      <c r="H5" s="866"/>
      <c r="I5" s="866"/>
      <c r="J5" s="16" t="s">
        <v>589</v>
      </c>
      <c r="K5" s="869">
        <f>E5+G5</f>
        <v>1E-3</v>
      </c>
      <c r="N5" t="s">
        <v>868</v>
      </c>
      <c r="O5">
        <v>0</v>
      </c>
      <c r="P5">
        <v>0</v>
      </c>
      <c r="Q5">
        <v>0</v>
      </c>
      <c r="R5">
        <v>0</v>
      </c>
      <c r="S5">
        <v>0</v>
      </c>
      <c r="T5">
        <v>0</v>
      </c>
      <c r="U5">
        <v>0</v>
      </c>
      <c r="V5">
        <v>0</v>
      </c>
      <c r="W5">
        <v>0</v>
      </c>
      <c r="X5">
        <v>0</v>
      </c>
      <c r="Y5">
        <v>0</v>
      </c>
      <c r="Z5">
        <v>0</v>
      </c>
      <c r="AA5">
        <v>0</v>
      </c>
      <c r="AB5">
        <v>0</v>
      </c>
      <c r="AC5">
        <v>46.92</v>
      </c>
      <c r="AD5">
        <v>0</v>
      </c>
      <c r="AE5">
        <v>0</v>
      </c>
      <c r="AF5">
        <v>0</v>
      </c>
      <c r="AG5">
        <v>0</v>
      </c>
      <c r="AH5">
        <v>0</v>
      </c>
      <c r="AI5">
        <v>0</v>
      </c>
      <c r="AJ5">
        <v>0</v>
      </c>
      <c r="AK5">
        <v>0</v>
      </c>
      <c r="AL5">
        <v>0</v>
      </c>
      <c r="AM5">
        <v>0</v>
      </c>
      <c r="AN5">
        <v>74.180000000000007</v>
      </c>
      <c r="AO5">
        <v>266.08999999999997</v>
      </c>
      <c r="AP5">
        <v>0</v>
      </c>
      <c r="AQ5">
        <v>65.260000000000005</v>
      </c>
      <c r="AR5">
        <v>0</v>
      </c>
      <c r="AS5">
        <v>0</v>
      </c>
      <c r="AT5">
        <v>46.92</v>
      </c>
      <c r="AU5">
        <v>340.27</v>
      </c>
      <c r="AV5">
        <v>65.260000000000005</v>
      </c>
      <c r="AW5" t="s">
        <v>593</v>
      </c>
    </row>
    <row r="6" spans="1:49" ht="14.4" customHeight="1">
      <c r="A6" s="867" t="s">
        <v>773</v>
      </c>
      <c r="B6" s="866">
        <v>5.7</v>
      </c>
      <c r="C6" s="866"/>
      <c r="D6" s="866"/>
      <c r="E6" s="866">
        <v>0.87</v>
      </c>
      <c r="F6" s="866"/>
      <c r="G6" s="866"/>
      <c r="H6" s="866">
        <v>22.2</v>
      </c>
      <c r="I6" s="866"/>
      <c r="J6" s="16" t="s">
        <v>594</v>
      </c>
      <c r="K6" s="869">
        <f t="shared" ref="K6:K62" si="0">E6+G6</f>
        <v>0.87</v>
      </c>
      <c r="N6" t="s">
        <v>869</v>
      </c>
      <c r="O6">
        <v>0</v>
      </c>
      <c r="P6">
        <v>0</v>
      </c>
      <c r="Q6">
        <v>512084.99</v>
      </c>
      <c r="R6">
        <v>46957.09</v>
      </c>
      <c r="S6">
        <v>46.64</v>
      </c>
      <c r="T6">
        <v>201574.19</v>
      </c>
      <c r="U6">
        <v>0.83</v>
      </c>
      <c r="V6">
        <v>22.6</v>
      </c>
      <c r="W6">
        <v>99.67</v>
      </c>
      <c r="X6">
        <v>0</v>
      </c>
      <c r="Y6">
        <v>303062.71999999997</v>
      </c>
      <c r="Z6">
        <v>179751.34</v>
      </c>
      <c r="AA6">
        <v>0</v>
      </c>
      <c r="AB6">
        <v>0</v>
      </c>
      <c r="AC6">
        <v>0</v>
      </c>
      <c r="AD6">
        <v>0</v>
      </c>
      <c r="AE6">
        <v>0</v>
      </c>
      <c r="AF6">
        <v>0</v>
      </c>
      <c r="AG6">
        <v>0</v>
      </c>
      <c r="AH6">
        <v>0</v>
      </c>
      <c r="AI6">
        <v>0</v>
      </c>
      <c r="AJ6">
        <v>0</v>
      </c>
      <c r="AK6">
        <v>0</v>
      </c>
      <c r="AL6">
        <v>0</v>
      </c>
      <c r="AM6">
        <v>0</v>
      </c>
      <c r="AN6">
        <v>0</v>
      </c>
      <c r="AO6">
        <v>0</v>
      </c>
      <c r="AP6">
        <v>0</v>
      </c>
      <c r="AQ6">
        <v>0</v>
      </c>
      <c r="AR6">
        <v>0</v>
      </c>
      <c r="AS6">
        <v>713660.00999999989</v>
      </c>
      <c r="AT6">
        <v>482936.32999999996</v>
      </c>
      <c r="AU6">
        <v>0</v>
      </c>
      <c r="AV6">
        <v>47003.729999999996</v>
      </c>
      <c r="AW6" t="s">
        <v>589</v>
      </c>
    </row>
    <row r="7" spans="1:49" ht="14.4">
      <c r="A7" s="865" t="s">
        <v>774</v>
      </c>
      <c r="B7" s="868">
        <v>93.96</v>
      </c>
      <c r="C7" s="866">
        <v>83.3</v>
      </c>
      <c r="D7" s="866">
        <v>0</v>
      </c>
      <c r="E7" s="866">
        <v>9.1</v>
      </c>
      <c r="F7" s="866">
        <v>20.871200000000002</v>
      </c>
      <c r="G7" s="866">
        <v>12.11</v>
      </c>
      <c r="H7" s="866">
        <v>14.01</v>
      </c>
      <c r="I7" s="866">
        <v>20.239999999999998</v>
      </c>
      <c r="J7" s="16" t="s">
        <v>589</v>
      </c>
      <c r="K7" s="869">
        <f t="shared" si="0"/>
        <v>21.21</v>
      </c>
      <c r="N7" t="s">
        <v>870</v>
      </c>
      <c r="O7">
        <v>0</v>
      </c>
      <c r="P7">
        <v>0</v>
      </c>
      <c r="Q7">
        <v>0</v>
      </c>
      <c r="R7">
        <v>0</v>
      </c>
      <c r="S7">
        <v>3914.83</v>
      </c>
      <c r="T7">
        <v>0</v>
      </c>
      <c r="U7">
        <v>1794</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35348.870000000003</v>
      </c>
      <c r="AR7">
        <v>12303635.800000001</v>
      </c>
      <c r="AS7">
        <v>1794</v>
      </c>
      <c r="AT7">
        <v>0</v>
      </c>
      <c r="AU7">
        <v>0</v>
      </c>
      <c r="AV7">
        <v>12342899.5</v>
      </c>
      <c r="AW7" t="s">
        <v>589</v>
      </c>
    </row>
    <row r="8" spans="1:49" ht="14.4">
      <c r="A8" s="865" t="s">
        <v>775</v>
      </c>
      <c r="B8" s="868"/>
      <c r="C8" s="866"/>
      <c r="D8" s="866"/>
      <c r="E8" s="866"/>
      <c r="F8" s="866"/>
      <c r="G8" s="866"/>
      <c r="H8" s="866"/>
      <c r="I8" s="866"/>
      <c r="J8" s="16" t="s">
        <v>589</v>
      </c>
      <c r="K8" s="869">
        <f t="shared" si="0"/>
        <v>0</v>
      </c>
      <c r="N8" t="s">
        <v>871</v>
      </c>
      <c r="O8">
        <v>0</v>
      </c>
      <c r="P8">
        <v>17.18</v>
      </c>
      <c r="Q8">
        <v>370.99</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388.17</v>
      </c>
      <c r="AT8">
        <v>0</v>
      </c>
      <c r="AU8">
        <v>0</v>
      </c>
      <c r="AV8">
        <v>0</v>
      </c>
      <c r="AW8" t="s">
        <v>589</v>
      </c>
    </row>
    <row r="9" spans="1:49" ht="14.4">
      <c r="A9" s="867" t="s">
        <v>776</v>
      </c>
      <c r="B9" s="866">
        <v>2.6</v>
      </c>
      <c r="C9" s="866">
        <v>2.65</v>
      </c>
      <c r="D9" s="866">
        <v>0</v>
      </c>
      <c r="E9" s="866">
        <v>8.2000000000000003E-2</v>
      </c>
      <c r="F9" s="866"/>
      <c r="G9" s="866"/>
      <c r="H9" s="866">
        <v>4.0000000000000001E-3</v>
      </c>
      <c r="I9" s="866">
        <v>1E-3</v>
      </c>
      <c r="J9" s="16" t="s">
        <v>594</v>
      </c>
      <c r="K9" s="869">
        <f t="shared" si="0"/>
        <v>8.2000000000000003E-2</v>
      </c>
      <c r="N9" t="s">
        <v>736</v>
      </c>
      <c r="O9">
        <v>0</v>
      </c>
      <c r="P9">
        <v>3.09</v>
      </c>
      <c r="Q9">
        <v>1188.8399999999999</v>
      </c>
      <c r="R9">
        <v>48387.74</v>
      </c>
      <c r="S9">
        <v>858247.12</v>
      </c>
      <c r="T9">
        <v>261354.39</v>
      </c>
      <c r="U9">
        <v>379455.15</v>
      </c>
      <c r="V9">
        <v>0</v>
      </c>
      <c r="W9">
        <v>70811.53</v>
      </c>
      <c r="X9">
        <v>3026.48</v>
      </c>
      <c r="Y9">
        <v>143360.85</v>
      </c>
      <c r="Z9">
        <v>17608.54</v>
      </c>
      <c r="AA9">
        <v>13.13</v>
      </c>
      <c r="AB9">
        <v>814304.72</v>
      </c>
      <c r="AC9">
        <v>61764.85</v>
      </c>
      <c r="AD9">
        <v>3141.08</v>
      </c>
      <c r="AE9">
        <v>0</v>
      </c>
      <c r="AF9">
        <v>4965.6400000000003</v>
      </c>
      <c r="AG9">
        <v>35483.949999999997</v>
      </c>
      <c r="AH9">
        <v>0</v>
      </c>
      <c r="AI9">
        <v>0</v>
      </c>
      <c r="AJ9">
        <v>0</v>
      </c>
      <c r="AK9">
        <v>0</v>
      </c>
      <c r="AL9">
        <v>0</v>
      </c>
      <c r="AM9">
        <v>0</v>
      </c>
      <c r="AN9">
        <v>0</v>
      </c>
      <c r="AO9">
        <v>1775.99</v>
      </c>
      <c r="AP9">
        <v>0</v>
      </c>
      <c r="AQ9">
        <v>74713.78</v>
      </c>
      <c r="AR9">
        <v>2776.73</v>
      </c>
      <c r="AS9">
        <v>642001.47</v>
      </c>
      <c r="AT9">
        <v>1114031.1800000002</v>
      </c>
      <c r="AU9">
        <v>42225.579999999994</v>
      </c>
      <c r="AV9">
        <v>984125.37</v>
      </c>
      <c r="AW9" t="s">
        <v>594</v>
      </c>
    </row>
    <row r="10" spans="1:49" ht="14.4">
      <c r="A10" s="867" t="s">
        <v>777</v>
      </c>
      <c r="B10" s="866">
        <v>41.43</v>
      </c>
      <c r="C10" s="866">
        <v>28.03</v>
      </c>
      <c r="D10" s="866">
        <v>1.58</v>
      </c>
      <c r="E10" s="866">
        <v>0.47</v>
      </c>
      <c r="F10" s="866">
        <v>16.61</v>
      </c>
      <c r="G10" s="866">
        <v>24.71</v>
      </c>
      <c r="H10" s="866">
        <v>0.48</v>
      </c>
      <c r="I10" s="866">
        <v>1.55</v>
      </c>
      <c r="J10" s="16" t="s">
        <v>589</v>
      </c>
      <c r="K10" s="869">
        <f t="shared" si="0"/>
        <v>25.18</v>
      </c>
      <c r="N10" t="s">
        <v>872</v>
      </c>
      <c r="O10">
        <v>0</v>
      </c>
      <c r="P10">
        <v>0</v>
      </c>
      <c r="Q10">
        <v>0</v>
      </c>
      <c r="R10">
        <v>0</v>
      </c>
      <c r="S10">
        <v>251.47</v>
      </c>
      <c r="T10">
        <v>0</v>
      </c>
      <c r="U10">
        <v>6548.72</v>
      </c>
      <c r="V10">
        <v>0</v>
      </c>
      <c r="W10">
        <v>0</v>
      </c>
      <c r="X10">
        <v>0</v>
      </c>
      <c r="Y10">
        <v>0</v>
      </c>
      <c r="Z10">
        <v>0</v>
      </c>
      <c r="AA10">
        <v>0</v>
      </c>
      <c r="AB10">
        <v>24.6</v>
      </c>
      <c r="AC10">
        <v>2.59</v>
      </c>
      <c r="AD10">
        <v>0</v>
      </c>
      <c r="AE10">
        <v>0</v>
      </c>
      <c r="AF10">
        <v>491.56</v>
      </c>
      <c r="AG10">
        <v>299.47000000000003</v>
      </c>
      <c r="AH10">
        <v>0</v>
      </c>
      <c r="AI10">
        <v>0</v>
      </c>
      <c r="AJ10">
        <v>0</v>
      </c>
      <c r="AK10">
        <v>0</v>
      </c>
      <c r="AL10">
        <v>0</v>
      </c>
      <c r="AM10">
        <v>225.62</v>
      </c>
      <c r="AN10">
        <v>16608.32</v>
      </c>
      <c r="AO10">
        <v>4822.55</v>
      </c>
      <c r="AP10">
        <v>0</v>
      </c>
      <c r="AQ10">
        <v>316.33</v>
      </c>
      <c r="AR10">
        <v>0</v>
      </c>
      <c r="AS10">
        <v>6548.72</v>
      </c>
      <c r="AT10">
        <v>27.19</v>
      </c>
      <c r="AU10">
        <v>22447.52</v>
      </c>
      <c r="AV10">
        <v>567.79999999999995</v>
      </c>
      <c r="AW10" t="s">
        <v>593</v>
      </c>
    </row>
    <row r="11" spans="1:49" ht="14.4">
      <c r="A11" s="867" t="s">
        <v>778</v>
      </c>
      <c r="B11" s="866">
        <v>341.0231</v>
      </c>
      <c r="C11" s="866">
        <v>238.39320000000001</v>
      </c>
      <c r="D11" s="866">
        <v>10.683299999999999</v>
      </c>
      <c r="E11" s="866">
        <v>40.413400000000003</v>
      </c>
      <c r="F11" s="866">
        <v>75.273499999999999</v>
      </c>
      <c r="G11" s="866">
        <v>118.0536</v>
      </c>
      <c r="H11" s="866">
        <v>94.293700000000001</v>
      </c>
      <c r="I11" s="866">
        <v>99.893799999999999</v>
      </c>
      <c r="J11" s="16" t="s">
        <v>589</v>
      </c>
      <c r="K11" s="869">
        <f t="shared" si="0"/>
        <v>158.46700000000001</v>
      </c>
      <c r="N11" t="s">
        <v>737</v>
      </c>
      <c r="O11">
        <v>2478.94</v>
      </c>
      <c r="P11">
        <v>7227.27</v>
      </c>
      <c r="Q11">
        <v>673935.54</v>
      </c>
      <c r="R11">
        <v>3782162.06</v>
      </c>
      <c r="S11">
        <v>264689.55</v>
      </c>
      <c r="T11">
        <v>1641962.1</v>
      </c>
      <c r="U11">
        <v>439260.75</v>
      </c>
      <c r="V11">
        <v>100042.61</v>
      </c>
      <c r="W11">
        <v>107587.42</v>
      </c>
      <c r="X11">
        <v>0</v>
      </c>
      <c r="Y11">
        <v>62061.9</v>
      </c>
      <c r="Z11">
        <v>1.63</v>
      </c>
      <c r="AA11">
        <v>0</v>
      </c>
      <c r="AB11">
        <v>298953.31</v>
      </c>
      <c r="AC11">
        <v>283116.31</v>
      </c>
      <c r="AD11">
        <v>5994.96</v>
      </c>
      <c r="AE11">
        <v>0</v>
      </c>
      <c r="AF11">
        <v>0</v>
      </c>
      <c r="AG11">
        <v>0</v>
      </c>
      <c r="AH11">
        <v>0</v>
      </c>
      <c r="AI11">
        <v>0</v>
      </c>
      <c r="AJ11">
        <v>0</v>
      </c>
      <c r="AK11">
        <v>0</v>
      </c>
      <c r="AL11">
        <v>0</v>
      </c>
      <c r="AM11">
        <v>0</v>
      </c>
      <c r="AN11">
        <v>1183.03</v>
      </c>
      <c r="AO11">
        <v>773.88</v>
      </c>
      <c r="AP11">
        <v>0</v>
      </c>
      <c r="AQ11">
        <v>1004.34</v>
      </c>
      <c r="AR11">
        <v>129.4</v>
      </c>
      <c r="AS11">
        <v>2764864.6</v>
      </c>
      <c r="AT11">
        <v>857758.1399999999</v>
      </c>
      <c r="AU11">
        <v>1956.9099999999999</v>
      </c>
      <c r="AV11">
        <v>4047985.3499999996</v>
      </c>
      <c r="AW11" t="s">
        <v>589</v>
      </c>
    </row>
    <row r="12" spans="1:49" ht="14.4" customHeight="1">
      <c r="A12" s="867" t="s">
        <v>779</v>
      </c>
      <c r="B12" s="866">
        <v>11.16</v>
      </c>
      <c r="C12" s="866">
        <v>7.73</v>
      </c>
      <c r="D12" s="866">
        <v>0</v>
      </c>
      <c r="E12" s="866">
        <v>0.46</v>
      </c>
      <c r="F12" s="866">
        <v>0</v>
      </c>
      <c r="G12" s="866">
        <v>0</v>
      </c>
      <c r="H12" s="866"/>
      <c r="I12" s="866"/>
      <c r="J12" s="16" t="s">
        <v>589</v>
      </c>
      <c r="K12" s="869">
        <f t="shared" si="0"/>
        <v>0.46</v>
      </c>
      <c r="N12" t="s">
        <v>873</v>
      </c>
      <c r="O12">
        <v>0</v>
      </c>
      <c r="P12">
        <v>0</v>
      </c>
      <c r="Q12">
        <v>0</v>
      </c>
      <c r="R12">
        <v>0</v>
      </c>
      <c r="S12">
        <v>0</v>
      </c>
      <c r="T12">
        <v>0</v>
      </c>
      <c r="U12">
        <v>0</v>
      </c>
      <c r="V12">
        <v>0</v>
      </c>
      <c r="W12">
        <v>0</v>
      </c>
      <c r="X12">
        <v>0</v>
      </c>
      <c r="Y12">
        <v>0</v>
      </c>
      <c r="Z12">
        <v>0</v>
      </c>
      <c r="AA12">
        <v>0</v>
      </c>
      <c r="AB12">
        <v>0</v>
      </c>
      <c r="AC12">
        <v>73.47</v>
      </c>
      <c r="AD12">
        <v>0</v>
      </c>
      <c r="AE12">
        <v>0</v>
      </c>
      <c r="AF12">
        <v>0</v>
      </c>
      <c r="AG12">
        <v>0</v>
      </c>
      <c r="AH12">
        <v>0</v>
      </c>
      <c r="AI12">
        <v>0</v>
      </c>
      <c r="AJ12">
        <v>0</v>
      </c>
      <c r="AK12">
        <v>0</v>
      </c>
      <c r="AL12">
        <v>0</v>
      </c>
      <c r="AM12">
        <v>0</v>
      </c>
      <c r="AN12">
        <v>58456.57</v>
      </c>
      <c r="AO12">
        <v>16948.25</v>
      </c>
      <c r="AP12">
        <v>0</v>
      </c>
      <c r="AQ12">
        <v>8515.27</v>
      </c>
      <c r="AR12">
        <v>0</v>
      </c>
      <c r="AS12">
        <v>0</v>
      </c>
      <c r="AT12">
        <v>73.47</v>
      </c>
      <c r="AU12">
        <v>75404.820000000007</v>
      </c>
      <c r="AV12">
        <v>8515.27</v>
      </c>
      <c r="AW12" t="s">
        <v>593</v>
      </c>
    </row>
    <row r="13" spans="1:49" ht="28.8">
      <c r="A13" s="865" t="s">
        <v>780</v>
      </c>
      <c r="B13" s="868">
        <v>22.12</v>
      </c>
      <c r="C13" s="866">
        <v>18.98</v>
      </c>
      <c r="D13" s="866">
        <v>0</v>
      </c>
      <c r="E13" s="866">
        <v>3.02</v>
      </c>
      <c r="F13" s="866"/>
      <c r="G13" s="866"/>
      <c r="H13" s="866">
        <v>0</v>
      </c>
      <c r="I13" s="866">
        <v>0</v>
      </c>
      <c r="J13" s="16" t="s">
        <v>589</v>
      </c>
      <c r="K13" s="869">
        <f t="shared" si="0"/>
        <v>3.02</v>
      </c>
      <c r="N13" t="s">
        <v>874</v>
      </c>
      <c r="O13">
        <v>0</v>
      </c>
      <c r="P13">
        <v>0</v>
      </c>
      <c r="Q13">
        <v>0</v>
      </c>
      <c r="R13">
        <v>0</v>
      </c>
      <c r="S13">
        <v>6748.21</v>
      </c>
      <c r="T13">
        <v>0</v>
      </c>
      <c r="U13">
        <v>49196.67</v>
      </c>
      <c r="V13">
        <v>3018.6</v>
      </c>
      <c r="W13">
        <v>6.71</v>
      </c>
      <c r="X13">
        <v>0</v>
      </c>
      <c r="Y13">
        <v>0</v>
      </c>
      <c r="Z13">
        <v>0</v>
      </c>
      <c r="AA13">
        <v>0</v>
      </c>
      <c r="AB13">
        <v>4702.05</v>
      </c>
      <c r="AC13">
        <v>1.29</v>
      </c>
      <c r="AD13">
        <v>0</v>
      </c>
      <c r="AE13">
        <v>180.8</v>
      </c>
      <c r="AF13">
        <v>1092.1400000000001</v>
      </c>
      <c r="AG13">
        <v>25.98</v>
      </c>
      <c r="AH13">
        <v>0</v>
      </c>
      <c r="AI13">
        <v>0</v>
      </c>
      <c r="AJ13">
        <v>0</v>
      </c>
      <c r="AK13">
        <v>0</v>
      </c>
      <c r="AL13">
        <v>0</v>
      </c>
      <c r="AM13">
        <v>3933.42</v>
      </c>
      <c r="AN13">
        <v>13251.88</v>
      </c>
      <c r="AO13">
        <v>3368.76</v>
      </c>
      <c r="AP13">
        <v>0</v>
      </c>
      <c r="AQ13">
        <v>718.82</v>
      </c>
      <c r="AR13">
        <v>0</v>
      </c>
      <c r="AS13">
        <v>49196.67</v>
      </c>
      <c r="AT13">
        <v>7728.6500000000005</v>
      </c>
      <c r="AU13">
        <v>21852.980000000003</v>
      </c>
      <c r="AV13">
        <v>7467.03</v>
      </c>
      <c r="AW13" t="s">
        <v>589</v>
      </c>
    </row>
    <row r="14" spans="1:49" ht="14.4">
      <c r="A14" s="867" t="s">
        <v>829</v>
      </c>
      <c r="B14" s="866">
        <v>319.32</v>
      </c>
      <c r="C14" s="866">
        <v>318.33999999999997</v>
      </c>
      <c r="D14" s="866">
        <v>0.2</v>
      </c>
      <c r="E14" s="866">
        <v>0.3</v>
      </c>
      <c r="F14" s="866">
        <v>6.6</v>
      </c>
      <c r="G14" s="866">
        <v>6.81</v>
      </c>
      <c r="H14" s="866">
        <v>21.68</v>
      </c>
      <c r="I14" s="866">
        <v>21.62</v>
      </c>
      <c r="J14" s="16" t="s">
        <v>593</v>
      </c>
      <c r="K14" s="869">
        <f t="shared" si="0"/>
        <v>7.1099999999999994</v>
      </c>
      <c r="N14" t="s">
        <v>875</v>
      </c>
      <c r="O14">
        <v>45.93</v>
      </c>
      <c r="P14">
        <v>1242.55</v>
      </c>
      <c r="Q14">
        <v>8101.38</v>
      </c>
      <c r="R14">
        <v>0</v>
      </c>
      <c r="S14">
        <v>0</v>
      </c>
      <c r="T14">
        <v>1853.13</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11242.990000000002</v>
      </c>
      <c r="AT14">
        <v>0</v>
      </c>
      <c r="AU14">
        <v>0</v>
      </c>
      <c r="AV14">
        <v>0</v>
      </c>
      <c r="AW14" t="s">
        <v>589</v>
      </c>
    </row>
    <row r="15" spans="1:49" ht="14.4" customHeight="1">
      <c r="A15" s="867" t="s">
        <v>781</v>
      </c>
      <c r="B15" s="866">
        <v>22.4</v>
      </c>
      <c r="C15" s="866">
        <v>22.17</v>
      </c>
      <c r="D15" s="866"/>
      <c r="E15" s="866">
        <v>0</v>
      </c>
      <c r="F15" s="866"/>
      <c r="G15" s="866"/>
      <c r="H15" s="866">
        <v>0</v>
      </c>
      <c r="I15" s="866">
        <v>0</v>
      </c>
      <c r="J15" s="16" t="s">
        <v>589</v>
      </c>
      <c r="K15" s="869">
        <f t="shared" si="0"/>
        <v>0</v>
      </c>
      <c r="N15" t="s">
        <v>876</v>
      </c>
      <c r="O15">
        <v>0</v>
      </c>
      <c r="P15">
        <v>0</v>
      </c>
      <c r="Q15">
        <v>0</v>
      </c>
      <c r="R15">
        <v>560.51</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560.51</v>
      </c>
      <c r="AW15" t="s">
        <v>589</v>
      </c>
    </row>
    <row r="16" spans="1:49" ht="14.4">
      <c r="A16" s="867" t="s">
        <v>782</v>
      </c>
      <c r="B16" s="866"/>
      <c r="C16" s="866">
        <v>5.49</v>
      </c>
      <c r="D16" s="866"/>
      <c r="E16" s="866"/>
      <c r="F16" s="866"/>
      <c r="G16" s="866">
        <v>0.86</v>
      </c>
      <c r="H16" s="866"/>
      <c r="I16" s="866">
        <v>11.32</v>
      </c>
      <c r="J16" s="16" t="s">
        <v>594</v>
      </c>
      <c r="K16" s="869">
        <f t="shared" si="0"/>
        <v>0.86</v>
      </c>
      <c r="N16" t="s">
        <v>877</v>
      </c>
      <c r="O16">
        <v>0</v>
      </c>
      <c r="P16">
        <v>55342.6</v>
      </c>
      <c r="Q16">
        <v>58195.64</v>
      </c>
      <c r="R16">
        <v>0</v>
      </c>
      <c r="S16">
        <v>0</v>
      </c>
      <c r="T16">
        <v>0</v>
      </c>
      <c r="U16">
        <v>0</v>
      </c>
      <c r="V16">
        <v>0</v>
      </c>
      <c r="W16">
        <v>0</v>
      </c>
      <c r="X16">
        <v>0</v>
      </c>
      <c r="Y16">
        <v>21681.65</v>
      </c>
      <c r="Z16">
        <v>0</v>
      </c>
      <c r="AA16">
        <v>0</v>
      </c>
      <c r="AB16">
        <v>0</v>
      </c>
      <c r="AC16">
        <v>0</v>
      </c>
      <c r="AD16">
        <v>0</v>
      </c>
      <c r="AE16">
        <v>0</v>
      </c>
      <c r="AF16">
        <v>0</v>
      </c>
      <c r="AG16">
        <v>0</v>
      </c>
      <c r="AH16">
        <v>0</v>
      </c>
      <c r="AI16">
        <v>0</v>
      </c>
      <c r="AJ16">
        <v>0</v>
      </c>
      <c r="AK16">
        <v>0</v>
      </c>
      <c r="AL16">
        <v>0</v>
      </c>
      <c r="AM16">
        <v>0</v>
      </c>
      <c r="AN16">
        <v>0</v>
      </c>
      <c r="AO16">
        <v>0</v>
      </c>
      <c r="AP16">
        <v>0</v>
      </c>
      <c r="AQ16">
        <v>0</v>
      </c>
      <c r="AR16">
        <v>0</v>
      </c>
      <c r="AS16">
        <v>113538.23999999999</v>
      </c>
      <c r="AT16">
        <v>21681.65</v>
      </c>
      <c r="AU16">
        <v>0</v>
      </c>
      <c r="AV16">
        <v>0</v>
      </c>
      <c r="AW16" t="s">
        <v>589</v>
      </c>
    </row>
    <row r="17" spans="1:49" ht="14.4">
      <c r="A17" s="867" t="s">
        <v>783</v>
      </c>
      <c r="B17" s="866">
        <v>76.06</v>
      </c>
      <c r="C17" s="866">
        <v>75.2</v>
      </c>
      <c r="D17" s="866"/>
      <c r="E17" s="866"/>
      <c r="F17" s="866">
        <v>103.06</v>
      </c>
      <c r="G17" s="866">
        <v>124.3</v>
      </c>
      <c r="H17" s="866"/>
      <c r="I17" s="866"/>
      <c r="J17" s="16" t="s">
        <v>594</v>
      </c>
      <c r="K17" s="869">
        <f t="shared" si="0"/>
        <v>124.3</v>
      </c>
      <c r="N17" t="s">
        <v>878</v>
      </c>
      <c r="O17">
        <v>28.33</v>
      </c>
      <c r="P17">
        <v>201.54</v>
      </c>
      <c r="Q17">
        <v>188.23</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418.1</v>
      </c>
      <c r="AT17">
        <v>0</v>
      </c>
      <c r="AU17">
        <v>0</v>
      </c>
      <c r="AV17">
        <v>0</v>
      </c>
      <c r="AW17" t="s">
        <v>589</v>
      </c>
    </row>
    <row r="18" spans="1:49" ht="14.4" customHeight="1">
      <c r="A18" s="867" t="s">
        <v>784</v>
      </c>
      <c r="B18" s="866">
        <v>38</v>
      </c>
      <c r="C18" s="866">
        <v>26.38</v>
      </c>
      <c r="D18" s="866"/>
      <c r="E18" s="866"/>
      <c r="F18" s="866">
        <v>24.5</v>
      </c>
      <c r="G18" s="866">
        <v>32.93</v>
      </c>
      <c r="H18" s="866"/>
      <c r="I18" s="866"/>
      <c r="J18" s="16" t="s">
        <v>589</v>
      </c>
      <c r="K18" s="869">
        <f t="shared" si="0"/>
        <v>32.93</v>
      </c>
      <c r="N18" t="s">
        <v>879</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207503.34</v>
      </c>
      <c r="AO18">
        <v>0</v>
      </c>
      <c r="AP18">
        <v>0</v>
      </c>
      <c r="AQ18">
        <v>0</v>
      </c>
      <c r="AR18">
        <v>0</v>
      </c>
      <c r="AS18">
        <v>0</v>
      </c>
      <c r="AT18">
        <v>0</v>
      </c>
      <c r="AU18">
        <v>207503.34</v>
      </c>
      <c r="AV18">
        <v>0</v>
      </c>
      <c r="AW18" t="s">
        <v>593</v>
      </c>
    </row>
    <row r="19" spans="1:49" ht="14.4" customHeight="1">
      <c r="A19" s="867" t="s">
        <v>785</v>
      </c>
      <c r="B19" s="866">
        <v>1.1100000000000001</v>
      </c>
      <c r="C19" s="866">
        <v>1.1000000000000001</v>
      </c>
      <c r="D19" s="866"/>
      <c r="E19" s="866"/>
      <c r="F19" s="866">
        <v>0.34</v>
      </c>
      <c r="G19" s="866">
        <v>0.28000000000000003</v>
      </c>
      <c r="H19" s="866">
        <v>1.32</v>
      </c>
      <c r="I19" s="866">
        <v>1.06</v>
      </c>
      <c r="J19" s="16" t="s">
        <v>589</v>
      </c>
      <c r="K19" s="869">
        <f t="shared" si="0"/>
        <v>0.28000000000000003</v>
      </c>
      <c r="N19" t="s">
        <v>880</v>
      </c>
      <c r="O19">
        <v>0</v>
      </c>
      <c r="P19">
        <v>0</v>
      </c>
      <c r="Q19">
        <v>0</v>
      </c>
      <c r="R19">
        <v>0</v>
      </c>
      <c r="S19">
        <v>0</v>
      </c>
      <c r="T19">
        <v>0</v>
      </c>
      <c r="U19">
        <v>0</v>
      </c>
      <c r="V19">
        <v>0</v>
      </c>
      <c r="W19">
        <v>0</v>
      </c>
      <c r="X19">
        <v>0</v>
      </c>
      <c r="Y19">
        <v>0</v>
      </c>
      <c r="Z19">
        <v>0</v>
      </c>
      <c r="AA19">
        <v>0</v>
      </c>
      <c r="AB19">
        <v>0</v>
      </c>
      <c r="AC19">
        <v>28125.040000000001</v>
      </c>
      <c r="AD19">
        <v>0</v>
      </c>
      <c r="AE19">
        <v>0</v>
      </c>
      <c r="AF19">
        <v>0</v>
      </c>
      <c r="AG19">
        <v>0</v>
      </c>
      <c r="AH19">
        <v>0</v>
      </c>
      <c r="AI19">
        <v>0</v>
      </c>
      <c r="AJ19">
        <v>0</v>
      </c>
      <c r="AK19">
        <v>0</v>
      </c>
      <c r="AL19">
        <v>0</v>
      </c>
      <c r="AM19">
        <v>0</v>
      </c>
      <c r="AN19">
        <v>2467.5</v>
      </c>
      <c r="AO19">
        <v>0</v>
      </c>
      <c r="AP19">
        <v>0</v>
      </c>
      <c r="AQ19">
        <v>0</v>
      </c>
      <c r="AR19">
        <v>0</v>
      </c>
      <c r="AS19">
        <v>0</v>
      </c>
      <c r="AT19">
        <v>28125.040000000001</v>
      </c>
      <c r="AU19">
        <v>2467.5</v>
      </c>
      <c r="AV19">
        <v>0</v>
      </c>
      <c r="AW19" t="s">
        <v>594</v>
      </c>
    </row>
    <row r="20" spans="1:49" ht="14.4" customHeight="1">
      <c r="A20" s="867" t="s">
        <v>902</v>
      </c>
      <c r="B20" s="866">
        <v>157.25</v>
      </c>
      <c r="C20" s="866">
        <v>152.41</v>
      </c>
      <c r="D20" s="866"/>
      <c r="E20" s="866">
        <v>0.17</v>
      </c>
      <c r="F20" s="866"/>
      <c r="G20" s="866"/>
      <c r="H20" s="866"/>
      <c r="I20" s="866"/>
      <c r="J20" s="16" t="s">
        <v>589</v>
      </c>
      <c r="K20" s="869">
        <f t="shared" si="0"/>
        <v>0.17</v>
      </c>
      <c r="N20" t="s">
        <v>881</v>
      </c>
      <c r="O20">
        <v>4728.59</v>
      </c>
      <c r="P20">
        <v>13333.31</v>
      </c>
      <c r="Q20">
        <v>3877.78</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21939.68</v>
      </c>
      <c r="AT20">
        <v>0</v>
      </c>
      <c r="AU20">
        <v>0</v>
      </c>
      <c r="AV20">
        <v>0</v>
      </c>
      <c r="AW20" t="s">
        <v>589</v>
      </c>
    </row>
    <row r="21" spans="1:49" ht="14.4" customHeight="1">
      <c r="A21" s="867" t="s">
        <v>786</v>
      </c>
      <c r="B21" s="866"/>
      <c r="C21" s="866"/>
      <c r="D21" s="866"/>
      <c r="E21" s="866">
        <v>2.8000000000000001E-2</v>
      </c>
      <c r="F21" s="866"/>
      <c r="G21" s="866">
        <v>1.27</v>
      </c>
      <c r="H21" s="866"/>
      <c r="I21" s="866"/>
      <c r="J21" s="16" t="s">
        <v>589</v>
      </c>
      <c r="K21" s="869">
        <f t="shared" si="0"/>
        <v>1.298</v>
      </c>
      <c r="N21" t="s">
        <v>882</v>
      </c>
      <c r="O21">
        <v>0</v>
      </c>
      <c r="P21">
        <v>0</v>
      </c>
      <c r="Q21">
        <v>110108.18</v>
      </c>
      <c r="R21">
        <v>0</v>
      </c>
      <c r="S21">
        <v>0</v>
      </c>
      <c r="T21">
        <v>5757.47</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115865.65</v>
      </c>
      <c r="AT21">
        <v>0</v>
      </c>
      <c r="AU21">
        <v>0</v>
      </c>
      <c r="AV21">
        <v>0</v>
      </c>
      <c r="AW21" t="s">
        <v>589</v>
      </c>
    </row>
    <row r="22" spans="1:49" ht="14.4">
      <c r="A22" s="865" t="s">
        <v>787</v>
      </c>
      <c r="B22" s="868">
        <v>13.7</v>
      </c>
      <c r="C22" s="866">
        <v>12.29</v>
      </c>
      <c r="D22" s="866">
        <v>0.01</v>
      </c>
      <c r="E22" s="866">
        <v>0.21</v>
      </c>
      <c r="F22" s="866"/>
      <c r="G22" s="866"/>
      <c r="H22" s="866"/>
      <c r="I22" s="866"/>
      <c r="J22" s="16" t="s">
        <v>589</v>
      </c>
      <c r="K22" s="869">
        <f t="shared" si="0"/>
        <v>0.21</v>
      </c>
      <c r="N22" t="s">
        <v>738</v>
      </c>
      <c r="O22">
        <v>0</v>
      </c>
      <c r="P22">
        <v>0</v>
      </c>
      <c r="Q22">
        <v>0</v>
      </c>
      <c r="R22">
        <v>0</v>
      </c>
      <c r="S22">
        <v>0</v>
      </c>
      <c r="T22">
        <v>0</v>
      </c>
      <c r="U22">
        <v>308.68</v>
      </c>
      <c r="V22">
        <v>0</v>
      </c>
      <c r="W22">
        <v>0</v>
      </c>
      <c r="X22">
        <v>0</v>
      </c>
      <c r="Y22">
        <v>9780.32</v>
      </c>
      <c r="Z22">
        <v>13653.8</v>
      </c>
      <c r="AA22">
        <v>0</v>
      </c>
      <c r="AB22">
        <v>0</v>
      </c>
      <c r="AC22">
        <v>0</v>
      </c>
      <c r="AD22">
        <v>0</v>
      </c>
      <c r="AE22">
        <v>0</v>
      </c>
      <c r="AF22">
        <v>0</v>
      </c>
      <c r="AG22">
        <v>0</v>
      </c>
      <c r="AH22">
        <v>0</v>
      </c>
      <c r="AI22">
        <v>0</v>
      </c>
      <c r="AJ22">
        <v>4593.03</v>
      </c>
      <c r="AK22">
        <v>2353.09</v>
      </c>
      <c r="AL22">
        <v>0</v>
      </c>
      <c r="AM22">
        <v>0</v>
      </c>
      <c r="AN22">
        <v>0</v>
      </c>
      <c r="AO22">
        <v>0</v>
      </c>
      <c r="AP22">
        <v>0</v>
      </c>
      <c r="AQ22">
        <v>9585.8799999999992</v>
      </c>
      <c r="AR22">
        <v>96.76</v>
      </c>
      <c r="AS22">
        <v>308.68</v>
      </c>
      <c r="AT22">
        <v>23434.12</v>
      </c>
      <c r="AU22">
        <v>6946.12</v>
      </c>
      <c r="AV22">
        <v>9682.64</v>
      </c>
      <c r="AW22" t="s">
        <v>594</v>
      </c>
    </row>
    <row r="23" spans="1:49" ht="14.4">
      <c r="A23" s="865" t="s">
        <v>788</v>
      </c>
      <c r="B23" s="868">
        <v>10.09</v>
      </c>
      <c r="C23" s="866">
        <v>10.41</v>
      </c>
      <c r="D23" s="866"/>
      <c r="E23" s="866"/>
      <c r="F23" s="866">
        <v>0.12</v>
      </c>
      <c r="G23" s="866">
        <v>0.12</v>
      </c>
      <c r="H23" s="866">
        <v>16.100000000000001</v>
      </c>
      <c r="I23" s="866">
        <v>15.67</v>
      </c>
      <c r="J23" s="16" t="s">
        <v>593</v>
      </c>
      <c r="K23" s="869">
        <f t="shared" si="0"/>
        <v>0.12</v>
      </c>
      <c r="N23" t="s">
        <v>739</v>
      </c>
      <c r="O23">
        <v>65855.81</v>
      </c>
      <c r="P23">
        <v>145564.89000000001</v>
      </c>
      <c r="Q23">
        <v>456241.51</v>
      </c>
      <c r="R23">
        <v>0</v>
      </c>
      <c r="S23">
        <v>83453.91</v>
      </c>
      <c r="T23">
        <v>69260.09</v>
      </c>
      <c r="U23">
        <v>109698.17</v>
      </c>
      <c r="V23">
        <v>0</v>
      </c>
      <c r="W23">
        <v>0</v>
      </c>
      <c r="X23">
        <v>0</v>
      </c>
      <c r="Y23">
        <v>35718.120000000003</v>
      </c>
      <c r="Z23">
        <v>70956.27</v>
      </c>
      <c r="AA23">
        <v>2574.7399999999998</v>
      </c>
      <c r="AB23">
        <v>1883.54</v>
      </c>
      <c r="AC23">
        <v>8134.15</v>
      </c>
      <c r="AD23">
        <v>4.91</v>
      </c>
      <c r="AE23">
        <v>0</v>
      </c>
      <c r="AF23">
        <v>0</v>
      </c>
      <c r="AG23">
        <v>0</v>
      </c>
      <c r="AH23">
        <v>0</v>
      </c>
      <c r="AI23">
        <v>0</v>
      </c>
      <c r="AJ23">
        <v>0</v>
      </c>
      <c r="AK23">
        <v>0</v>
      </c>
      <c r="AL23">
        <v>0</v>
      </c>
      <c r="AM23">
        <v>0</v>
      </c>
      <c r="AN23">
        <v>0</v>
      </c>
      <c r="AO23">
        <v>0</v>
      </c>
      <c r="AP23">
        <v>0</v>
      </c>
      <c r="AQ23">
        <v>37422.32</v>
      </c>
      <c r="AR23">
        <v>58.94</v>
      </c>
      <c r="AS23">
        <v>846620.47</v>
      </c>
      <c r="AT23">
        <v>119271.73000000001</v>
      </c>
      <c r="AU23">
        <v>0</v>
      </c>
      <c r="AV23">
        <v>120935.17000000001</v>
      </c>
      <c r="AW23" t="s">
        <v>589</v>
      </c>
    </row>
    <row r="24" spans="1:49" ht="14.4">
      <c r="A24" s="867" t="s">
        <v>789</v>
      </c>
      <c r="B24" s="866">
        <v>22</v>
      </c>
      <c r="C24" s="866">
        <v>22.93</v>
      </c>
      <c r="D24" s="866">
        <v>0</v>
      </c>
      <c r="E24" s="866">
        <v>7.9000000000000001E-2</v>
      </c>
      <c r="F24" s="866"/>
      <c r="G24" s="866"/>
      <c r="H24" s="866"/>
      <c r="I24" s="866"/>
      <c r="J24" s="16" t="s">
        <v>589</v>
      </c>
      <c r="K24" s="869">
        <f t="shared" si="0"/>
        <v>7.9000000000000001E-2</v>
      </c>
      <c r="N24" t="s">
        <v>883</v>
      </c>
      <c r="O24">
        <v>0</v>
      </c>
      <c r="P24">
        <v>0</v>
      </c>
      <c r="Q24">
        <v>0</v>
      </c>
      <c r="R24">
        <v>0</v>
      </c>
      <c r="S24">
        <v>0</v>
      </c>
      <c r="T24">
        <v>0</v>
      </c>
      <c r="U24">
        <v>0</v>
      </c>
      <c r="V24">
        <v>1519.6</v>
      </c>
      <c r="W24">
        <v>124.36</v>
      </c>
      <c r="X24">
        <v>0</v>
      </c>
      <c r="Y24">
        <v>0</v>
      </c>
      <c r="Z24">
        <v>0</v>
      </c>
      <c r="AA24">
        <v>0</v>
      </c>
      <c r="AB24">
        <v>6417.33</v>
      </c>
      <c r="AC24">
        <v>2716.5</v>
      </c>
      <c r="AD24">
        <v>0</v>
      </c>
      <c r="AE24">
        <v>0</v>
      </c>
      <c r="AF24">
        <v>1.24</v>
      </c>
      <c r="AG24">
        <v>0</v>
      </c>
      <c r="AH24">
        <v>0</v>
      </c>
      <c r="AI24">
        <v>0</v>
      </c>
      <c r="AJ24">
        <v>0</v>
      </c>
      <c r="AK24">
        <v>0</v>
      </c>
      <c r="AL24">
        <v>0</v>
      </c>
      <c r="AM24">
        <v>0</v>
      </c>
      <c r="AN24">
        <v>39531.699999999997</v>
      </c>
      <c r="AO24">
        <v>1507.56</v>
      </c>
      <c r="AP24">
        <v>0</v>
      </c>
      <c r="AQ24">
        <v>0</v>
      </c>
      <c r="AR24">
        <v>0</v>
      </c>
      <c r="AS24">
        <v>0</v>
      </c>
      <c r="AT24">
        <v>10777.79</v>
      </c>
      <c r="AU24">
        <v>41040.499999999993</v>
      </c>
      <c r="AV24">
        <v>0</v>
      </c>
      <c r="AW24" t="s">
        <v>593</v>
      </c>
    </row>
    <row r="25" spans="1:49" ht="14.4">
      <c r="A25" s="867" t="s">
        <v>790</v>
      </c>
      <c r="B25" s="866">
        <v>0.44</v>
      </c>
      <c r="C25" s="866">
        <v>0.44</v>
      </c>
      <c r="D25" s="866">
        <v>0.02</v>
      </c>
      <c r="E25" s="866">
        <v>0.05</v>
      </c>
      <c r="F25" s="866"/>
      <c r="G25" s="866"/>
      <c r="H25" s="866">
        <v>1E-3</v>
      </c>
      <c r="I25" s="866">
        <v>1E-3</v>
      </c>
      <c r="J25" s="16" t="s">
        <v>589</v>
      </c>
      <c r="K25" s="869">
        <f t="shared" si="0"/>
        <v>0.05</v>
      </c>
      <c r="N25" t="s">
        <v>884</v>
      </c>
      <c r="O25">
        <v>0</v>
      </c>
      <c r="P25">
        <v>0</v>
      </c>
      <c r="Q25">
        <v>0</v>
      </c>
      <c r="R25">
        <v>203917.97</v>
      </c>
      <c r="S25">
        <v>0</v>
      </c>
      <c r="T25">
        <v>374714.47</v>
      </c>
      <c r="U25">
        <v>360.88</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375075.35</v>
      </c>
      <c r="AT25">
        <v>0</v>
      </c>
      <c r="AU25">
        <v>0</v>
      </c>
      <c r="AV25">
        <v>203917.97</v>
      </c>
      <c r="AW25" t="s">
        <v>589</v>
      </c>
    </row>
    <row r="26" spans="1:49" ht="14.4" customHeight="1">
      <c r="A26" s="867" t="s">
        <v>791</v>
      </c>
      <c r="B26" s="866">
        <v>1.85</v>
      </c>
      <c r="C26" s="866"/>
      <c r="D26" s="866">
        <v>0.53</v>
      </c>
      <c r="E26" s="866">
        <v>0.4</v>
      </c>
      <c r="F26" s="866">
        <v>0.28999999999999998</v>
      </c>
      <c r="G26" s="866">
        <v>1.2</v>
      </c>
      <c r="H26" s="866">
        <v>1.53</v>
      </c>
      <c r="I26" s="866"/>
      <c r="J26" s="16" t="s">
        <v>589</v>
      </c>
      <c r="K26" s="869">
        <f t="shared" si="0"/>
        <v>1.6</v>
      </c>
      <c r="N26" t="s">
        <v>740</v>
      </c>
      <c r="O26">
        <v>1607479.81</v>
      </c>
      <c r="P26">
        <v>1789376.97</v>
      </c>
      <c r="Q26">
        <v>3794375.64</v>
      </c>
      <c r="R26">
        <v>166.87</v>
      </c>
      <c r="S26">
        <v>0</v>
      </c>
      <c r="T26">
        <v>420520.75</v>
      </c>
      <c r="U26">
        <v>0</v>
      </c>
      <c r="V26">
        <v>8.4600000000000009</v>
      </c>
      <c r="W26">
        <v>42.32</v>
      </c>
      <c r="X26">
        <v>0</v>
      </c>
      <c r="Y26">
        <v>141063.35999999999</v>
      </c>
      <c r="Z26">
        <v>39621.32</v>
      </c>
      <c r="AA26">
        <v>0</v>
      </c>
      <c r="AB26">
        <v>528567.59</v>
      </c>
      <c r="AC26">
        <v>147297.68</v>
      </c>
      <c r="AD26">
        <v>0</v>
      </c>
      <c r="AE26">
        <v>0</v>
      </c>
      <c r="AF26">
        <v>0</v>
      </c>
      <c r="AG26">
        <v>0</v>
      </c>
      <c r="AH26">
        <v>0</v>
      </c>
      <c r="AI26">
        <v>0</v>
      </c>
      <c r="AJ26">
        <v>0</v>
      </c>
      <c r="AK26">
        <v>0</v>
      </c>
      <c r="AL26">
        <v>0</v>
      </c>
      <c r="AM26">
        <v>0</v>
      </c>
      <c r="AN26">
        <v>0</v>
      </c>
      <c r="AO26">
        <v>0</v>
      </c>
      <c r="AP26">
        <v>0</v>
      </c>
      <c r="AQ26">
        <v>0</v>
      </c>
      <c r="AR26">
        <v>0</v>
      </c>
      <c r="AS26">
        <v>7611753.1699999999</v>
      </c>
      <c r="AT26">
        <v>856600.73</v>
      </c>
      <c r="AU26">
        <v>0</v>
      </c>
      <c r="AV26">
        <v>166.87</v>
      </c>
      <c r="AW26" t="s">
        <v>589</v>
      </c>
    </row>
    <row r="27" spans="1:49" ht="14.4">
      <c r="A27" s="867" t="s">
        <v>792</v>
      </c>
      <c r="B27" s="866">
        <v>16.62</v>
      </c>
      <c r="C27" s="866">
        <v>13.17</v>
      </c>
      <c r="D27" s="866"/>
      <c r="E27" s="866">
        <v>3.35</v>
      </c>
      <c r="F27" s="866" t="s">
        <v>793</v>
      </c>
      <c r="G27" s="866"/>
      <c r="H27" s="866">
        <v>0</v>
      </c>
      <c r="I27" s="866">
        <v>1E-3</v>
      </c>
      <c r="J27" s="16" t="s">
        <v>589</v>
      </c>
      <c r="K27" s="869">
        <f t="shared" si="0"/>
        <v>3.35</v>
      </c>
      <c r="N27" t="s">
        <v>885</v>
      </c>
      <c r="O27">
        <v>5666.34</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5666.34</v>
      </c>
      <c r="AT27">
        <v>0</v>
      </c>
      <c r="AU27">
        <v>0</v>
      </c>
      <c r="AV27">
        <v>0</v>
      </c>
      <c r="AW27" t="s">
        <v>589</v>
      </c>
    </row>
    <row r="28" spans="1:49" ht="28.8">
      <c r="A28" s="865" t="s">
        <v>794</v>
      </c>
      <c r="B28" s="868">
        <v>4.07</v>
      </c>
      <c r="C28" s="866">
        <v>1.18</v>
      </c>
      <c r="D28" s="866"/>
      <c r="E28" s="866">
        <v>0.6</v>
      </c>
      <c r="F28" s="866">
        <v>0</v>
      </c>
      <c r="G28" s="866">
        <v>1.79</v>
      </c>
      <c r="H28" s="866">
        <v>1.36</v>
      </c>
      <c r="I28" s="866">
        <v>1.8</v>
      </c>
      <c r="J28" s="16" t="s">
        <v>589</v>
      </c>
      <c r="K28" s="869">
        <f t="shared" si="0"/>
        <v>2.39</v>
      </c>
      <c r="N28" t="s">
        <v>886</v>
      </c>
      <c r="O28">
        <v>0</v>
      </c>
      <c r="P28">
        <v>0</v>
      </c>
      <c r="Q28">
        <v>0</v>
      </c>
      <c r="R28">
        <v>0</v>
      </c>
      <c r="S28">
        <v>0</v>
      </c>
      <c r="T28">
        <v>0</v>
      </c>
      <c r="U28">
        <v>8264.7199999999993</v>
      </c>
      <c r="V28">
        <v>2913.5</v>
      </c>
      <c r="W28">
        <v>238.69</v>
      </c>
      <c r="X28">
        <v>0</v>
      </c>
      <c r="Y28">
        <v>0</v>
      </c>
      <c r="Z28">
        <v>0</v>
      </c>
      <c r="AA28">
        <v>0</v>
      </c>
      <c r="AB28">
        <v>25910.73</v>
      </c>
      <c r="AC28">
        <v>746.42</v>
      </c>
      <c r="AD28">
        <v>0</v>
      </c>
      <c r="AE28">
        <v>8.2200000000000006</v>
      </c>
      <c r="AF28">
        <v>821.5</v>
      </c>
      <c r="AG28">
        <v>452.41</v>
      </c>
      <c r="AH28">
        <v>0</v>
      </c>
      <c r="AI28">
        <v>0</v>
      </c>
      <c r="AJ28">
        <v>0</v>
      </c>
      <c r="AK28">
        <v>0</v>
      </c>
      <c r="AL28">
        <v>0</v>
      </c>
      <c r="AM28">
        <v>33041.440000000002</v>
      </c>
      <c r="AN28">
        <v>38819.03</v>
      </c>
      <c r="AO28">
        <v>1109.3399999999999</v>
      </c>
      <c r="AP28">
        <v>0</v>
      </c>
      <c r="AQ28">
        <v>370.95</v>
      </c>
      <c r="AR28">
        <v>0</v>
      </c>
      <c r="AS28">
        <v>8264.7199999999993</v>
      </c>
      <c r="AT28">
        <v>29809.339999999997</v>
      </c>
      <c r="AU28">
        <v>74251.94</v>
      </c>
      <c r="AV28">
        <v>370.95</v>
      </c>
      <c r="AW28" t="s">
        <v>593</v>
      </c>
    </row>
    <row r="29" spans="1:49" ht="14.4">
      <c r="A29" s="867" t="s">
        <v>795</v>
      </c>
      <c r="B29" s="866">
        <v>56.02</v>
      </c>
      <c r="C29" s="866">
        <v>59.28</v>
      </c>
      <c r="D29" s="866"/>
      <c r="E29" s="866"/>
      <c r="F29" s="866"/>
      <c r="G29" s="866">
        <v>1.1100000000000001</v>
      </c>
      <c r="H29" s="866">
        <v>9.3699999999999992</v>
      </c>
      <c r="I29" s="866">
        <v>9.77</v>
      </c>
      <c r="J29" s="16" t="s">
        <v>589</v>
      </c>
      <c r="K29" s="869">
        <f t="shared" si="0"/>
        <v>1.1100000000000001</v>
      </c>
      <c r="N29" t="s">
        <v>887</v>
      </c>
      <c r="O29">
        <v>0</v>
      </c>
      <c r="P29">
        <v>0</v>
      </c>
      <c r="Q29">
        <v>123013.22</v>
      </c>
      <c r="R29">
        <v>14516.87</v>
      </c>
      <c r="S29">
        <v>0</v>
      </c>
      <c r="T29">
        <v>135276.96</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258290.18</v>
      </c>
      <c r="AT29">
        <v>0</v>
      </c>
      <c r="AU29">
        <v>0</v>
      </c>
      <c r="AV29">
        <v>14516.87</v>
      </c>
      <c r="AW29" t="s">
        <v>589</v>
      </c>
    </row>
    <row r="30" spans="1:49" ht="14.4" customHeight="1">
      <c r="A30" s="867" t="s">
        <v>796</v>
      </c>
      <c r="B30" s="866">
        <v>97.69</v>
      </c>
      <c r="C30" s="866">
        <v>85.36</v>
      </c>
      <c r="D30" s="866">
        <v>0.22</v>
      </c>
      <c r="E30" s="866">
        <v>0.79</v>
      </c>
      <c r="F30" s="866"/>
      <c r="G30" s="866">
        <v>1.0999999999999999E-2</v>
      </c>
      <c r="H30" s="866">
        <v>1.49</v>
      </c>
      <c r="I30" s="866">
        <v>4.8600000000000003</v>
      </c>
      <c r="J30" s="16" t="s">
        <v>589</v>
      </c>
      <c r="K30" s="869">
        <f t="shared" si="0"/>
        <v>0.80100000000000005</v>
      </c>
      <c r="N30" t="s">
        <v>888</v>
      </c>
      <c r="O30">
        <v>0</v>
      </c>
      <c r="P30">
        <v>0</v>
      </c>
      <c r="Q30">
        <v>17670.55</v>
      </c>
      <c r="R30">
        <v>0</v>
      </c>
      <c r="S30">
        <v>0</v>
      </c>
      <c r="T30">
        <v>0</v>
      </c>
      <c r="U30">
        <v>0</v>
      </c>
      <c r="V30">
        <v>0</v>
      </c>
      <c r="W30">
        <v>1598.78</v>
      </c>
      <c r="X30">
        <v>0</v>
      </c>
      <c r="Y30">
        <v>0</v>
      </c>
      <c r="Z30">
        <v>7775.45</v>
      </c>
      <c r="AA30">
        <v>0</v>
      </c>
      <c r="AB30">
        <v>0</v>
      </c>
      <c r="AC30">
        <v>0</v>
      </c>
      <c r="AD30">
        <v>0</v>
      </c>
      <c r="AE30">
        <v>0</v>
      </c>
      <c r="AF30">
        <v>0</v>
      </c>
      <c r="AG30">
        <v>0</v>
      </c>
      <c r="AH30">
        <v>0</v>
      </c>
      <c r="AI30">
        <v>0</v>
      </c>
      <c r="AJ30">
        <v>0</v>
      </c>
      <c r="AK30">
        <v>0</v>
      </c>
      <c r="AL30">
        <v>0</v>
      </c>
      <c r="AM30">
        <v>0</v>
      </c>
      <c r="AN30">
        <v>0</v>
      </c>
      <c r="AO30">
        <v>0</v>
      </c>
      <c r="AP30">
        <v>0</v>
      </c>
      <c r="AQ30">
        <v>0</v>
      </c>
      <c r="AR30">
        <v>0</v>
      </c>
      <c r="AS30">
        <v>17670.55</v>
      </c>
      <c r="AT30">
        <v>9374.23</v>
      </c>
      <c r="AU30">
        <v>0</v>
      </c>
      <c r="AV30">
        <v>0</v>
      </c>
      <c r="AW30" t="s">
        <v>589</v>
      </c>
    </row>
    <row r="31" spans="1:49" ht="14.4">
      <c r="A31" s="867" t="s">
        <v>797</v>
      </c>
      <c r="B31" s="866">
        <v>10.43</v>
      </c>
      <c r="C31" s="866">
        <v>11.06</v>
      </c>
      <c r="D31" s="866"/>
      <c r="E31" s="866"/>
      <c r="F31" s="866">
        <v>1.05</v>
      </c>
      <c r="G31" s="866">
        <v>0.28000000000000003</v>
      </c>
      <c r="H31" s="866">
        <v>13.39</v>
      </c>
      <c r="I31" s="866">
        <v>13.09</v>
      </c>
      <c r="J31" s="16" t="s">
        <v>593</v>
      </c>
      <c r="K31" s="869">
        <f t="shared" si="0"/>
        <v>0.28000000000000003</v>
      </c>
      <c r="N31" t="s">
        <v>741</v>
      </c>
      <c r="O31">
        <v>0</v>
      </c>
      <c r="P31">
        <v>28246.52</v>
      </c>
      <c r="Q31">
        <v>152669.29</v>
      </c>
      <c r="R31">
        <v>0</v>
      </c>
      <c r="S31">
        <v>0</v>
      </c>
      <c r="T31">
        <v>0</v>
      </c>
      <c r="U31">
        <v>0</v>
      </c>
      <c r="V31">
        <v>0</v>
      </c>
      <c r="W31">
        <v>0</v>
      </c>
      <c r="X31">
        <v>0</v>
      </c>
      <c r="Y31">
        <v>0.84</v>
      </c>
      <c r="Z31">
        <v>10.87</v>
      </c>
      <c r="AA31">
        <v>0</v>
      </c>
      <c r="AB31">
        <v>0</v>
      </c>
      <c r="AC31">
        <v>0</v>
      </c>
      <c r="AD31">
        <v>0</v>
      </c>
      <c r="AE31">
        <v>0</v>
      </c>
      <c r="AF31">
        <v>0</v>
      </c>
      <c r="AG31">
        <v>0</v>
      </c>
      <c r="AH31">
        <v>0</v>
      </c>
      <c r="AI31">
        <v>0</v>
      </c>
      <c r="AJ31">
        <v>0</v>
      </c>
      <c r="AK31">
        <v>0</v>
      </c>
      <c r="AL31">
        <v>0</v>
      </c>
      <c r="AM31">
        <v>0</v>
      </c>
      <c r="AN31">
        <v>0</v>
      </c>
      <c r="AO31">
        <v>0</v>
      </c>
      <c r="AP31">
        <v>0</v>
      </c>
      <c r="AQ31">
        <v>0</v>
      </c>
      <c r="AR31">
        <v>0</v>
      </c>
      <c r="AS31">
        <v>180915.81</v>
      </c>
      <c r="AT31">
        <v>11.709999999999999</v>
      </c>
      <c r="AU31">
        <v>0</v>
      </c>
      <c r="AV31">
        <v>0</v>
      </c>
      <c r="AW31" t="s">
        <v>589</v>
      </c>
    </row>
    <row r="32" spans="1:49" ht="14.4">
      <c r="A32" s="867" t="s">
        <v>798</v>
      </c>
      <c r="B32" s="866">
        <v>3.48</v>
      </c>
      <c r="C32" s="866"/>
      <c r="D32" s="866"/>
      <c r="E32" s="866">
        <v>0.38</v>
      </c>
      <c r="F32" s="866"/>
      <c r="G32" s="866"/>
      <c r="H32" s="866">
        <v>0.08</v>
      </c>
      <c r="I32" s="866">
        <v>0.09</v>
      </c>
      <c r="J32" s="16" t="s">
        <v>589</v>
      </c>
      <c r="K32" s="869">
        <f t="shared" si="0"/>
        <v>0.38</v>
      </c>
      <c r="N32" t="s">
        <v>742</v>
      </c>
      <c r="O32">
        <v>7849.95</v>
      </c>
      <c r="P32">
        <v>145369.03</v>
      </c>
      <c r="Q32">
        <v>284671.07</v>
      </c>
      <c r="R32">
        <v>3508.06</v>
      </c>
      <c r="S32">
        <v>0</v>
      </c>
      <c r="T32">
        <v>19498.7</v>
      </c>
      <c r="U32">
        <v>0</v>
      </c>
      <c r="V32">
        <v>9.35</v>
      </c>
      <c r="W32">
        <v>3205.12</v>
      </c>
      <c r="X32">
        <v>0</v>
      </c>
      <c r="Y32">
        <v>0</v>
      </c>
      <c r="Z32">
        <v>0</v>
      </c>
      <c r="AA32">
        <v>0</v>
      </c>
      <c r="AB32">
        <v>0</v>
      </c>
      <c r="AC32">
        <v>0</v>
      </c>
      <c r="AD32">
        <v>0</v>
      </c>
      <c r="AE32">
        <v>0</v>
      </c>
      <c r="AF32">
        <v>0</v>
      </c>
      <c r="AG32">
        <v>0</v>
      </c>
      <c r="AH32">
        <v>0</v>
      </c>
      <c r="AI32">
        <v>0</v>
      </c>
      <c r="AJ32">
        <v>0</v>
      </c>
      <c r="AK32">
        <v>0</v>
      </c>
      <c r="AL32">
        <v>0</v>
      </c>
      <c r="AM32">
        <v>0</v>
      </c>
      <c r="AN32">
        <v>0</v>
      </c>
      <c r="AO32">
        <v>0</v>
      </c>
      <c r="AP32">
        <v>0</v>
      </c>
      <c r="AQ32">
        <v>31.54</v>
      </c>
      <c r="AR32">
        <v>0</v>
      </c>
      <c r="AS32">
        <v>457388.75000000006</v>
      </c>
      <c r="AT32">
        <v>3214.47</v>
      </c>
      <c r="AU32">
        <v>0</v>
      </c>
      <c r="AV32">
        <v>3539.6</v>
      </c>
      <c r="AW32" t="s">
        <v>589</v>
      </c>
    </row>
    <row r="33" spans="1:49" ht="43.2">
      <c r="A33" s="865" t="s">
        <v>799</v>
      </c>
      <c r="B33" s="868">
        <v>1.89</v>
      </c>
      <c r="C33" s="866">
        <v>2.08</v>
      </c>
      <c r="D33" s="866">
        <v>0.03</v>
      </c>
      <c r="E33" s="866">
        <v>5.0000000000000001E-3</v>
      </c>
      <c r="F33" s="866"/>
      <c r="G33" s="866"/>
      <c r="H33" s="866">
        <v>4.5</v>
      </c>
      <c r="I33" s="866">
        <v>4.25</v>
      </c>
      <c r="J33" s="16" t="s">
        <v>589</v>
      </c>
      <c r="K33" s="869">
        <f t="shared" si="0"/>
        <v>5.0000000000000001E-3</v>
      </c>
      <c r="N33" t="s">
        <v>829</v>
      </c>
      <c r="O33">
        <v>0</v>
      </c>
      <c r="P33">
        <v>0</v>
      </c>
      <c r="Q33">
        <v>0</v>
      </c>
      <c r="R33">
        <v>0</v>
      </c>
      <c r="S33">
        <v>2.71</v>
      </c>
      <c r="T33">
        <v>0</v>
      </c>
      <c r="U33">
        <v>144703.91</v>
      </c>
      <c r="V33">
        <v>0</v>
      </c>
      <c r="W33">
        <v>6615.92</v>
      </c>
      <c r="X33">
        <v>88.11</v>
      </c>
      <c r="Y33">
        <v>0</v>
      </c>
      <c r="Z33">
        <v>0</v>
      </c>
      <c r="AA33">
        <v>0</v>
      </c>
      <c r="AB33">
        <v>0</v>
      </c>
      <c r="AC33">
        <v>42600.33</v>
      </c>
      <c r="AD33">
        <v>7795.26</v>
      </c>
      <c r="AE33">
        <v>0</v>
      </c>
      <c r="AF33">
        <v>8540</v>
      </c>
      <c r="AG33">
        <v>663861.25</v>
      </c>
      <c r="AH33">
        <v>25.98</v>
      </c>
      <c r="AI33">
        <v>0</v>
      </c>
      <c r="AJ33">
        <v>0</v>
      </c>
      <c r="AK33">
        <v>39818.050000000003</v>
      </c>
      <c r="AL33">
        <v>0</v>
      </c>
      <c r="AM33">
        <v>16585.080000000002</v>
      </c>
      <c r="AN33">
        <v>1426271.4</v>
      </c>
      <c r="AO33">
        <v>5146836.32</v>
      </c>
      <c r="AP33">
        <v>6.63</v>
      </c>
      <c r="AQ33">
        <v>2314989.67</v>
      </c>
      <c r="AR33">
        <v>67350.23</v>
      </c>
      <c r="AS33">
        <v>144703.91</v>
      </c>
      <c r="AT33">
        <v>57099.62</v>
      </c>
      <c r="AU33">
        <v>7301944.71</v>
      </c>
      <c r="AV33">
        <v>2382342.61</v>
      </c>
      <c r="AW33" t="s">
        <v>593</v>
      </c>
    </row>
    <row r="34" spans="1:49" ht="14.4">
      <c r="A34" s="867" t="s">
        <v>800</v>
      </c>
      <c r="B34" s="866">
        <v>16.53</v>
      </c>
      <c r="C34" s="866">
        <v>18.739999999999998</v>
      </c>
      <c r="D34" s="866"/>
      <c r="E34" s="866">
        <v>2.1000000000000001E-2</v>
      </c>
      <c r="F34" s="866"/>
      <c r="G34" s="866"/>
      <c r="H34" s="866">
        <v>0</v>
      </c>
      <c r="I34" s="866">
        <v>0</v>
      </c>
      <c r="J34" s="16" t="s">
        <v>589</v>
      </c>
      <c r="K34" s="869">
        <f t="shared" si="0"/>
        <v>2.1000000000000001E-2</v>
      </c>
      <c r="N34" t="s">
        <v>889</v>
      </c>
      <c r="O34">
        <v>0</v>
      </c>
      <c r="P34">
        <v>0</v>
      </c>
      <c r="Q34">
        <v>0</v>
      </c>
      <c r="R34">
        <v>3203.06</v>
      </c>
      <c r="S34">
        <v>72</v>
      </c>
      <c r="T34">
        <v>93.39</v>
      </c>
      <c r="U34">
        <v>250.27</v>
      </c>
      <c r="V34">
        <v>0</v>
      </c>
      <c r="W34">
        <v>0</v>
      </c>
      <c r="X34">
        <v>0</v>
      </c>
      <c r="Y34">
        <v>0</v>
      </c>
      <c r="Z34">
        <v>9.92</v>
      </c>
      <c r="AA34">
        <v>0</v>
      </c>
      <c r="AB34">
        <v>0</v>
      </c>
      <c r="AC34">
        <v>0</v>
      </c>
      <c r="AD34">
        <v>0</v>
      </c>
      <c r="AE34">
        <v>0</v>
      </c>
      <c r="AF34">
        <v>0</v>
      </c>
      <c r="AG34">
        <v>0</v>
      </c>
      <c r="AH34">
        <v>0</v>
      </c>
      <c r="AI34">
        <v>0</v>
      </c>
      <c r="AJ34">
        <v>0</v>
      </c>
      <c r="AK34">
        <v>0</v>
      </c>
      <c r="AL34">
        <v>0</v>
      </c>
      <c r="AM34">
        <v>0</v>
      </c>
      <c r="AN34">
        <v>0</v>
      </c>
      <c r="AO34">
        <v>0</v>
      </c>
      <c r="AP34">
        <v>0</v>
      </c>
      <c r="AQ34">
        <v>0</v>
      </c>
      <c r="AR34">
        <v>0</v>
      </c>
      <c r="AS34">
        <v>343.66</v>
      </c>
      <c r="AT34">
        <v>9.92</v>
      </c>
      <c r="AU34">
        <v>0</v>
      </c>
      <c r="AV34">
        <v>3275.06</v>
      </c>
      <c r="AW34" t="s">
        <v>589</v>
      </c>
    </row>
    <row r="35" spans="1:49" ht="14.4">
      <c r="A35" s="867" t="s">
        <v>801</v>
      </c>
      <c r="B35" s="866"/>
      <c r="C35" s="866"/>
      <c r="D35" s="866"/>
      <c r="E35" s="866"/>
      <c r="F35" s="866"/>
      <c r="G35" s="866">
        <v>0.57999999999999996</v>
      </c>
      <c r="H35" s="866"/>
      <c r="I35" s="866"/>
      <c r="J35" s="16" t="s">
        <v>589</v>
      </c>
      <c r="K35" s="869">
        <f t="shared" si="0"/>
        <v>0.57999999999999996</v>
      </c>
      <c r="N35" t="s">
        <v>890</v>
      </c>
      <c r="O35">
        <v>0</v>
      </c>
      <c r="P35">
        <v>13277.73</v>
      </c>
      <c r="Q35">
        <v>588067.31999999995</v>
      </c>
      <c r="R35">
        <v>0</v>
      </c>
      <c r="S35">
        <v>0</v>
      </c>
      <c r="T35">
        <v>16643.939999999999</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617988.98999999987</v>
      </c>
      <c r="AT35">
        <v>0</v>
      </c>
      <c r="AU35">
        <v>0</v>
      </c>
      <c r="AV35">
        <v>0</v>
      </c>
      <c r="AW35" t="s">
        <v>589</v>
      </c>
    </row>
    <row r="36" spans="1:49" ht="14.4" customHeight="1">
      <c r="A36" s="867" t="s">
        <v>802</v>
      </c>
      <c r="B36" s="866"/>
      <c r="C36" s="866"/>
      <c r="D36" s="866"/>
      <c r="E36" s="866"/>
      <c r="F36" s="866"/>
      <c r="G36" s="866"/>
      <c r="H36" s="866"/>
      <c r="I36" s="866"/>
      <c r="J36" s="16" t="s">
        <v>589</v>
      </c>
      <c r="K36" s="869">
        <f t="shared" si="0"/>
        <v>0</v>
      </c>
      <c r="N36" t="s">
        <v>891</v>
      </c>
      <c r="O36">
        <v>0</v>
      </c>
      <c r="P36">
        <v>0</v>
      </c>
      <c r="Q36">
        <v>197935.17</v>
      </c>
      <c r="R36">
        <v>847053.85</v>
      </c>
      <c r="S36">
        <v>11970.2</v>
      </c>
      <c r="T36">
        <v>209334.47</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407269.64</v>
      </c>
      <c r="AT36">
        <v>0</v>
      </c>
      <c r="AU36">
        <v>0</v>
      </c>
      <c r="AV36">
        <v>859024.04999999993</v>
      </c>
      <c r="AW36" t="s">
        <v>589</v>
      </c>
    </row>
    <row r="37" spans="1:49" ht="14.4">
      <c r="A37" s="865" t="s">
        <v>1033</v>
      </c>
      <c r="B37" s="866"/>
      <c r="C37" s="866"/>
      <c r="D37" s="866">
        <v>0</v>
      </c>
      <c r="E37" s="866">
        <v>0</v>
      </c>
      <c r="F37" s="866"/>
      <c r="G37" s="866"/>
      <c r="H37" s="866">
        <v>4.0000000000000001E-3</v>
      </c>
      <c r="I37" s="866">
        <v>4.0000000000000001E-3</v>
      </c>
      <c r="J37" s="16" t="s">
        <v>589</v>
      </c>
      <c r="K37" s="869">
        <f t="shared" si="0"/>
        <v>0</v>
      </c>
      <c r="N37" t="s">
        <v>743</v>
      </c>
      <c r="O37">
        <v>9.16</v>
      </c>
      <c r="P37">
        <v>35.85</v>
      </c>
      <c r="Q37">
        <v>0.76</v>
      </c>
      <c r="R37">
        <v>2434.09</v>
      </c>
      <c r="S37">
        <v>259392.03</v>
      </c>
      <c r="T37">
        <v>2.9</v>
      </c>
      <c r="U37">
        <v>46770.02</v>
      </c>
      <c r="V37">
        <v>11436.41</v>
      </c>
      <c r="W37">
        <v>98061.03</v>
      </c>
      <c r="X37">
        <v>4046.15</v>
      </c>
      <c r="Y37">
        <v>0</v>
      </c>
      <c r="Z37">
        <v>0</v>
      </c>
      <c r="AA37">
        <v>0.55000000000000004</v>
      </c>
      <c r="AB37">
        <v>103</v>
      </c>
      <c r="AC37">
        <v>74243.33</v>
      </c>
      <c r="AD37">
        <v>40363.32</v>
      </c>
      <c r="AE37">
        <v>0</v>
      </c>
      <c r="AF37">
        <v>236.26</v>
      </c>
      <c r="AG37">
        <v>11412.1</v>
      </c>
      <c r="AH37">
        <v>0</v>
      </c>
      <c r="AI37">
        <v>0</v>
      </c>
      <c r="AJ37">
        <v>0</v>
      </c>
      <c r="AK37">
        <v>0</v>
      </c>
      <c r="AL37">
        <v>0</v>
      </c>
      <c r="AM37">
        <v>0</v>
      </c>
      <c r="AN37">
        <v>0</v>
      </c>
      <c r="AO37">
        <v>2226.56</v>
      </c>
      <c r="AP37">
        <v>0</v>
      </c>
      <c r="AQ37">
        <v>167884.25</v>
      </c>
      <c r="AR37">
        <v>1224.57</v>
      </c>
      <c r="AS37">
        <v>46818.689999999995</v>
      </c>
      <c r="AT37">
        <v>228253.79</v>
      </c>
      <c r="AU37">
        <v>13874.92</v>
      </c>
      <c r="AV37">
        <v>430934.94</v>
      </c>
      <c r="AW37" t="s">
        <v>594</v>
      </c>
    </row>
    <row r="38" spans="1:49" ht="28.8">
      <c r="A38" s="865" t="s">
        <v>803</v>
      </c>
      <c r="B38" s="868">
        <v>2.75</v>
      </c>
      <c r="C38" s="866">
        <v>3.65</v>
      </c>
      <c r="D38" s="866"/>
      <c r="E38" s="866"/>
      <c r="F38" s="866">
        <v>44</v>
      </c>
      <c r="G38" s="866">
        <v>45.47</v>
      </c>
      <c r="H38" s="866">
        <v>8.3000000000000007</v>
      </c>
      <c r="I38" s="866">
        <v>16.920000000000002</v>
      </c>
      <c r="J38" s="16" t="s">
        <v>589</v>
      </c>
      <c r="K38" s="869">
        <f t="shared" si="0"/>
        <v>45.47</v>
      </c>
      <c r="N38" t="s">
        <v>191</v>
      </c>
      <c r="O38">
        <v>0</v>
      </c>
      <c r="P38">
        <v>3364.92</v>
      </c>
      <c r="Q38">
        <v>26687.53</v>
      </c>
      <c r="R38">
        <v>0</v>
      </c>
      <c r="S38">
        <v>1980741.09</v>
      </c>
      <c r="T38">
        <v>645.08000000000004</v>
      </c>
      <c r="U38">
        <v>1185871.23</v>
      </c>
      <c r="V38">
        <v>0</v>
      </c>
      <c r="W38">
        <v>0</v>
      </c>
      <c r="X38">
        <v>0</v>
      </c>
      <c r="Y38">
        <v>908157.94</v>
      </c>
      <c r="Z38">
        <v>278653.82</v>
      </c>
      <c r="AA38">
        <v>0</v>
      </c>
      <c r="AB38">
        <v>1203683.33</v>
      </c>
      <c r="AC38">
        <v>2283.0700000000002</v>
      </c>
      <c r="AD38">
        <v>0</v>
      </c>
      <c r="AE38">
        <v>0</v>
      </c>
      <c r="AF38">
        <v>8.01</v>
      </c>
      <c r="AG38">
        <v>1547.95</v>
      </c>
      <c r="AH38">
        <v>0</v>
      </c>
      <c r="AI38">
        <v>1019230.62</v>
      </c>
      <c r="AJ38">
        <v>745955.88</v>
      </c>
      <c r="AK38">
        <v>499468.73</v>
      </c>
      <c r="AL38">
        <v>0</v>
      </c>
      <c r="AM38">
        <v>2837.86</v>
      </c>
      <c r="AN38">
        <v>4256.42</v>
      </c>
      <c r="AO38">
        <v>15061.51</v>
      </c>
      <c r="AP38">
        <v>0</v>
      </c>
      <c r="AQ38">
        <v>1467934.58</v>
      </c>
      <c r="AR38">
        <v>24317.64</v>
      </c>
      <c r="AS38">
        <v>1216568.76</v>
      </c>
      <c r="AT38">
        <v>2392778.1599999997</v>
      </c>
      <c r="AU38">
        <v>2288366.9799999995</v>
      </c>
      <c r="AV38">
        <v>3472993.31</v>
      </c>
      <c r="AW38" t="s">
        <v>594</v>
      </c>
    </row>
    <row r="39" spans="1:49" ht="14.4">
      <c r="A39" s="867" t="s">
        <v>804</v>
      </c>
      <c r="B39" s="866">
        <v>12.89</v>
      </c>
      <c r="C39" s="866">
        <v>8.94</v>
      </c>
      <c r="D39" s="866"/>
      <c r="E39" s="866">
        <v>3.35</v>
      </c>
      <c r="F39" s="866"/>
      <c r="G39" s="866"/>
      <c r="H39" s="866"/>
      <c r="I39" s="866"/>
      <c r="J39" s="16" t="s">
        <v>589</v>
      </c>
      <c r="K39" s="869">
        <f>E39+G39</f>
        <v>3.35</v>
      </c>
      <c r="N39" t="s">
        <v>744</v>
      </c>
      <c r="O39">
        <v>608322.97</v>
      </c>
      <c r="P39">
        <v>286164.31</v>
      </c>
      <c r="Q39">
        <v>102670.85</v>
      </c>
      <c r="R39">
        <v>7089.47</v>
      </c>
      <c r="S39">
        <v>0</v>
      </c>
      <c r="T39">
        <v>3402.56</v>
      </c>
      <c r="U39">
        <v>0</v>
      </c>
      <c r="V39">
        <v>0</v>
      </c>
      <c r="W39">
        <v>16695.8</v>
      </c>
      <c r="X39">
        <v>222.11</v>
      </c>
      <c r="Y39">
        <v>0</v>
      </c>
      <c r="Z39">
        <v>3276.96</v>
      </c>
      <c r="AA39">
        <v>4.2</v>
      </c>
      <c r="AB39">
        <v>0</v>
      </c>
      <c r="AC39">
        <v>79467.320000000007</v>
      </c>
      <c r="AD39">
        <v>423.67</v>
      </c>
      <c r="AE39">
        <v>0</v>
      </c>
      <c r="AF39">
        <v>0</v>
      </c>
      <c r="AG39">
        <v>0</v>
      </c>
      <c r="AH39">
        <v>0</v>
      </c>
      <c r="AI39">
        <v>0</v>
      </c>
      <c r="AJ39">
        <v>0</v>
      </c>
      <c r="AK39">
        <v>0</v>
      </c>
      <c r="AL39">
        <v>0</v>
      </c>
      <c r="AM39">
        <v>0</v>
      </c>
      <c r="AN39">
        <v>0</v>
      </c>
      <c r="AO39">
        <v>0</v>
      </c>
      <c r="AP39">
        <v>0</v>
      </c>
      <c r="AQ39">
        <v>25387.15</v>
      </c>
      <c r="AR39">
        <v>43</v>
      </c>
      <c r="AS39">
        <v>1000560.6900000001</v>
      </c>
      <c r="AT39">
        <v>100090.06000000001</v>
      </c>
      <c r="AU39">
        <v>0</v>
      </c>
      <c r="AV39">
        <v>32519.620000000003</v>
      </c>
      <c r="AW39" t="s">
        <v>589</v>
      </c>
    </row>
    <row r="40" spans="1:49" ht="14.4" customHeight="1">
      <c r="A40" s="867" t="s">
        <v>805</v>
      </c>
      <c r="B40" s="866"/>
      <c r="C40" s="866"/>
      <c r="D40" s="866"/>
      <c r="E40" s="866">
        <v>7.0999999999999994E-2</v>
      </c>
      <c r="F40" s="866"/>
      <c r="G40" s="866"/>
      <c r="H40" s="866"/>
      <c r="I40" s="866"/>
      <c r="J40" s="16" t="s">
        <v>589</v>
      </c>
      <c r="K40" s="869">
        <f t="shared" si="0"/>
        <v>7.0999999999999994E-2</v>
      </c>
      <c r="N40" t="s">
        <v>892</v>
      </c>
      <c r="O40">
        <v>748.87</v>
      </c>
      <c r="P40">
        <v>580.91999999999996</v>
      </c>
      <c r="Q40">
        <v>5.85</v>
      </c>
      <c r="R40">
        <v>0</v>
      </c>
      <c r="S40">
        <v>0</v>
      </c>
      <c r="T40">
        <v>0</v>
      </c>
      <c r="U40">
        <v>0</v>
      </c>
      <c r="V40">
        <v>0</v>
      </c>
      <c r="W40">
        <v>0</v>
      </c>
      <c r="X40">
        <v>0</v>
      </c>
      <c r="Y40">
        <v>0</v>
      </c>
      <c r="Z40">
        <v>0</v>
      </c>
      <c r="AA40">
        <v>0</v>
      </c>
      <c r="AB40">
        <v>0</v>
      </c>
      <c r="AC40">
        <v>178.35</v>
      </c>
      <c r="AD40">
        <v>0</v>
      </c>
      <c r="AE40">
        <v>0</v>
      </c>
      <c r="AF40">
        <v>0</v>
      </c>
      <c r="AG40">
        <v>0</v>
      </c>
      <c r="AH40">
        <v>0</v>
      </c>
      <c r="AI40">
        <v>0</v>
      </c>
      <c r="AJ40">
        <v>0</v>
      </c>
      <c r="AK40">
        <v>0</v>
      </c>
      <c r="AL40">
        <v>0</v>
      </c>
      <c r="AM40">
        <v>0</v>
      </c>
      <c r="AN40">
        <v>0</v>
      </c>
      <c r="AO40">
        <v>0</v>
      </c>
      <c r="AP40">
        <v>0</v>
      </c>
      <c r="AQ40">
        <v>0</v>
      </c>
      <c r="AR40">
        <v>0</v>
      </c>
      <c r="AS40">
        <v>1335.6399999999999</v>
      </c>
      <c r="AT40">
        <v>178.35</v>
      </c>
      <c r="AU40">
        <v>0</v>
      </c>
      <c r="AV40">
        <v>0</v>
      </c>
      <c r="AW40" t="s">
        <v>589</v>
      </c>
    </row>
    <row r="41" spans="1:49" ht="14.4">
      <c r="A41" s="867" t="s">
        <v>806</v>
      </c>
      <c r="B41" s="866">
        <v>34.229999999999997</v>
      </c>
      <c r="C41" s="866">
        <v>28.88</v>
      </c>
      <c r="D41" s="866">
        <v>2.1000000000000001E-2</v>
      </c>
      <c r="E41" s="866">
        <v>0.16</v>
      </c>
      <c r="F41" s="866"/>
      <c r="G41" s="866"/>
      <c r="H41" s="866"/>
      <c r="I41" s="866"/>
      <c r="J41" s="16" t="s">
        <v>589</v>
      </c>
      <c r="K41" s="869">
        <f t="shared" si="0"/>
        <v>0.16</v>
      </c>
      <c r="N41" t="s">
        <v>893</v>
      </c>
      <c r="O41">
        <v>47320.84</v>
      </c>
      <c r="P41">
        <v>109460.3</v>
      </c>
      <c r="Q41">
        <v>188068.04</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344849.18000000005</v>
      </c>
      <c r="AT41">
        <v>0</v>
      </c>
      <c r="AU41">
        <v>0</v>
      </c>
      <c r="AV41">
        <v>0</v>
      </c>
      <c r="AW41" t="s">
        <v>589</v>
      </c>
    </row>
    <row r="42" spans="1:49" ht="14.4">
      <c r="A42" s="867" t="s">
        <v>807</v>
      </c>
      <c r="B42" s="866">
        <v>4.63</v>
      </c>
      <c r="C42" s="866">
        <v>4.54</v>
      </c>
      <c r="D42" s="866">
        <v>1.02</v>
      </c>
      <c r="E42" s="866">
        <v>2.0699999999999998</v>
      </c>
      <c r="F42" s="866"/>
      <c r="G42" s="866"/>
      <c r="H42" s="866">
        <v>2E-3</v>
      </c>
      <c r="I42" s="866">
        <v>2E-3</v>
      </c>
      <c r="J42" s="16" t="s">
        <v>594</v>
      </c>
      <c r="K42" s="869">
        <f t="shared" si="0"/>
        <v>2.0699999999999998</v>
      </c>
      <c r="N42" t="s">
        <v>894</v>
      </c>
      <c r="O42">
        <v>117.63</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117.63</v>
      </c>
      <c r="AT42">
        <v>0</v>
      </c>
      <c r="AU42">
        <v>0</v>
      </c>
      <c r="AV42">
        <v>0</v>
      </c>
      <c r="AW42" t="s">
        <v>589</v>
      </c>
    </row>
    <row r="43" spans="1:49" ht="14.4" customHeight="1">
      <c r="A43" s="867" t="s">
        <v>808</v>
      </c>
      <c r="B43" s="866">
        <v>12.97</v>
      </c>
      <c r="C43" s="866"/>
      <c r="D43" s="866">
        <v>0.16</v>
      </c>
      <c r="E43" s="866"/>
      <c r="F43" s="866"/>
      <c r="G43" s="866"/>
      <c r="H43" s="866"/>
      <c r="I43" s="866"/>
      <c r="J43" s="16" t="s">
        <v>589</v>
      </c>
      <c r="K43" s="869">
        <f t="shared" si="0"/>
        <v>0</v>
      </c>
      <c r="N43" t="s">
        <v>745</v>
      </c>
      <c r="O43">
        <v>20085.46</v>
      </c>
      <c r="P43">
        <v>15306.39</v>
      </c>
      <c r="Q43">
        <v>9599.68</v>
      </c>
      <c r="R43">
        <v>0</v>
      </c>
      <c r="S43">
        <v>0</v>
      </c>
      <c r="T43">
        <v>0</v>
      </c>
      <c r="U43">
        <v>0</v>
      </c>
      <c r="V43">
        <v>0</v>
      </c>
      <c r="W43">
        <v>0</v>
      </c>
      <c r="X43">
        <v>0</v>
      </c>
      <c r="Y43">
        <v>0</v>
      </c>
      <c r="Z43">
        <v>1830.92</v>
      </c>
      <c r="AA43">
        <v>26.14</v>
      </c>
      <c r="AB43">
        <v>0</v>
      </c>
      <c r="AC43">
        <v>3512.05</v>
      </c>
      <c r="AD43">
        <v>24.46</v>
      </c>
      <c r="AE43">
        <v>0</v>
      </c>
      <c r="AF43">
        <v>0</v>
      </c>
      <c r="AG43">
        <v>0</v>
      </c>
      <c r="AH43">
        <v>0</v>
      </c>
      <c r="AI43">
        <v>0</v>
      </c>
      <c r="AJ43">
        <v>0</v>
      </c>
      <c r="AK43">
        <v>0</v>
      </c>
      <c r="AL43">
        <v>0</v>
      </c>
      <c r="AM43">
        <v>0</v>
      </c>
      <c r="AN43">
        <v>0</v>
      </c>
      <c r="AO43">
        <v>0</v>
      </c>
      <c r="AP43">
        <v>0</v>
      </c>
      <c r="AQ43">
        <v>333.97</v>
      </c>
      <c r="AR43">
        <v>0</v>
      </c>
      <c r="AS43">
        <v>44991.53</v>
      </c>
      <c r="AT43">
        <v>5393.5700000000006</v>
      </c>
      <c r="AU43">
        <v>0</v>
      </c>
      <c r="AV43">
        <v>333.97</v>
      </c>
      <c r="AW43" t="s">
        <v>589</v>
      </c>
    </row>
    <row r="44" spans="1:49" ht="14.4">
      <c r="A44" s="865" t="s">
        <v>809</v>
      </c>
      <c r="B44" s="866">
        <v>3.92</v>
      </c>
      <c r="C44" s="866">
        <v>3.63</v>
      </c>
      <c r="D44" s="866"/>
      <c r="E44" s="866"/>
      <c r="F44" s="866">
        <v>0.9</v>
      </c>
      <c r="G44" s="866">
        <v>0.9</v>
      </c>
      <c r="H44" s="866">
        <v>0.04</v>
      </c>
      <c r="I44" s="866">
        <v>0.08</v>
      </c>
      <c r="J44" s="16" t="s">
        <v>589</v>
      </c>
      <c r="K44" s="869">
        <f t="shared" si="0"/>
        <v>0.9</v>
      </c>
      <c r="N44" t="s">
        <v>895</v>
      </c>
      <c r="O44">
        <v>0</v>
      </c>
      <c r="P44">
        <v>0</v>
      </c>
      <c r="Q44">
        <v>0</v>
      </c>
      <c r="R44">
        <v>0</v>
      </c>
      <c r="S44">
        <v>0</v>
      </c>
      <c r="T44">
        <v>0</v>
      </c>
      <c r="U44">
        <v>7.54</v>
      </c>
      <c r="V44">
        <v>6867.06</v>
      </c>
      <c r="W44">
        <v>537.55999999999995</v>
      </c>
      <c r="X44">
        <v>0</v>
      </c>
      <c r="Y44">
        <v>0</v>
      </c>
      <c r="Z44">
        <v>0</v>
      </c>
      <c r="AA44">
        <v>0</v>
      </c>
      <c r="AB44">
        <v>15518.34</v>
      </c>
      <c r="AC44">
        <v>4114.2700000000004</v>
      </c>
      <c r="AD44">
        <v>0</v>
      </c>
      <c r="AE44">
        <v>0</v>
      </c>
      <c r="AF44">
        <v>17.489999999999998</v>
      </c>
      <c r="AG44">
        <v>0</v>
      </c>
      <c r="AH44">
        <v>0</v>
      </c>
      <c r="AI44">
        <v>0</v>
      </c>
      <c r="AJ44">
        <v>0</v>
      </c>
      <c r="AK44">
        <v>0</v>
      </c>
      <c r="AL44">
        <v>0</v>
      </c>
      <c r="AM44">
        <v>46.37</v>
      </c>
      <c r="AN44">
        <v>27485.77</v>
      </c>
      <c r="AO44">
        <v>100.31</v>
      </c>
      <c r="AP44">
        <v>0</v>
      </c>
      <c r="AQ44">
        <v>0</v>
      </c>
      <c r="AR44">
        <v>0</v>
      </c>
      <c r="AS44">
        <v>7.54</v>
      </c>
      <c r="AT44">
        <v>27037.23</v>
      </c>
      <c r="AU44">
        <v>27649.940000000002</v>
      </c>
      <c r="AV44">
        <v>0</v>
      </c>
      <c r="AW44" t="s">
        <v>593</v>
      </c>
    </row>
    <row r="45" spans="1:49" ht="43.2">
      <c r="A45" s="865" t="s">
        <v>810</v>
      </c>
      <c r="B45" s="866">
        <v>0.9</v>
      </c>
      <c r="C45" s="866">
        <v>0.84</v>
      </c>
      <c r="D45" s="866"/>
      <c r="E45" s="866"/>
      <c r="F45" s="866">
        <v>29.2</v>
      </c>
      <c r="G45" s="866">
        <v>27.01</v>
      </c>
      <c r="H45" s="866">
        <v>0.03</v>
      </c>
      <c r="I45" s="866">
        <v>0.03</v>
      </c>
      <c r="J45" s="16" t="s">
        <v>589</v>
      </c>
      <c r="K45" s="869">
        <f t="shared" si="0"/>
        <v>27.01</v>
      </c>
      <c r="N45" t="s">
        <v>896</v>
      </c>
      <c r="O45">
        <v>4241.7299999999996</v>
      </c>
      <c r="P45">
        <v>11422.37</v>
      </c>
      <c r="Q45">
        <v>91941.21</v>
      </c>
      <c r="R45">
        <v>0</v>
      </c>
      <c r="S45">
        <v>0</v>
      </c>
      <c r="T45">
        <v>48.28</v>
      </c>
      <c r="U45">
        <v>0</v>
      </c>
      <c r="V45">
        <v>0</v>
      </c>
      <c r="W45">
        <v>0</v>
      </c>
      <c r="X45">
        <v>0</v>
      </c>
      <c r="Y45">
        <v>46.86</v>
      </c>
      <c r="Z45">
        <v>2.38</v>
      </c>
      <c r="AA45">
        <v>0</v>
      </c>
      <c r="AB45">
        <v>33.64</v>
      </c>
      <c r="AC45">
        <v>189.01</v>
      </c>
      <c r="AD45">
        <v>0</v>
      </c>
      <c r="AE45">
        <v>0</v>
      </c>
      <c r="AF45">
        <v>0</v>
      </c>
      <c r="AG45">
        <v>0</v>
      </c>
      <c r="AH45">
        <v>0</v>
      </c>
      <c r="AI45">
        <v>0</v>
      </c>
      <c r="AJ45">
        <v>0</v>
      </c>
      <c r="AK45">
        <v>0</v>
      </c>
      <c r="AL45">
        <v>0</v>
      </c>
      <c r="AM45">
        <v>0</v>
      </c>
      <c r="AN45">
        <v>0</v>
      </c>
      <c r="AO45">
        <v>0</v>
      </c>
      <c r="AP45">
        <v>0</v>
      </c>
      <c r="AQ45">
        <v>0</v>
      </c>
      <c r="AR45">
        <v>0</v>
      </c>
      <c r="AS45">
        <v>107653.59000000001</v>
      </c>
      <c r="AT45">
        <v>271.89</v>
      </c>
      <c r="AU45">
        <v>0</v>
      </c>
      <c r="AV45">
        <v>0</v>
      </c>
      <c r="AW45" t="s">
        <v>589</v>
      </c>
    </row>
    <row r="46" spans="1:49" ht="14.4">
      <c r="A46" s="865" t="s">
        <v>811</v>
      </c>
      <c r="B46" s="866">
        <v>58.77</v>
      </c>
      <c r="C46" s="866">
        <v>54.38</v>
      </c>
      <c r="D46" s="866">
        <v>1.57</v>
      </c>
      <c r="E46" s="866">
        <v>4.9800000000000004</v>
      </c>
      <c r="F46" s="866">
        <v>10.52</v>
      </c>
      <c r="G46" s="866">
        <v>12.78</v>
      </c>
      <c r="H46" s="866">
        <v>5.29</v>
      </c>
      <c r="I46" s="866">
        <v>0.12</v>
      </c>
      <c r="J46" s="16" t="s">
        <v>589</v>
      </c>
      <c r="K46" s="869">
        <f t="shared" si="0"/>
        <v>17.759999999999998</v>
      </c>
      <c r="N46" t="s">
        <v>897</v>
      </c>
      <c r="O46">
        <v>0</v>
      </c>
      <c r="P46">
        <v>0</v>
      </c>
      <c r="Q46">
        <v>135.4</v>
      </c>
      <c r="R46">
        <v>0</v>
      </c>
      <c r="S46">
        <v>0</v>
      </c>
      <c r="T46">
        <v>279.26</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414.65999999999997</v>
      </c>
      <c r="AT46">
        <v>0</v>
      </c>
      <c r="AU46">
        <v>0</v>
      </c>
      <c r="AV46">
        <v>0</v>
      </c>
      <c r="AW46" t="s">
        <v>589</v>
      </c>
    </row>
    <row r="47" spans="1:49" ht="28.8">
      <c r="A47" s="865" t="s">
        <v>812</v>
      </c>
      <c r="B47" s="866">
        <v>13.84</v>
      </c>
      <c r="C47" s="866">
        <v>9.4600000000000009</v>
      </c>
      <c r="D47" s="866">
        <v>1.97</v>
      </c>
      <c r="E47" s="866">
        <v>1.64</v>
      </c>
      <c r="F47" s="866">
        <v>0.04</v>
      </c>
      <c r="G47" s="866">
        <v>4.71</v>
      </c>
      <c r="H47" s="866"/>
      <c r="I47" s="866"/>
      <c r="J47" s="16" t="s">
        <v>589</v>
      </c>
      <c r="K47" s="869">
        <f t="shared" si="0"/>
        <v>6.35</v>
      </c>
      <c r="N47" t="s">
        <v>898</v>
      </c>
      <c r="O47">
        <v>0</v>
      </c>
      <c r="P47">
        <v>0</v>
      </c>
      <c r="Q47">
        <v>0</v>
      </c>
      <c r="R47">
        <v>0</v>
      </c>
      <c r="S47">
        <v>0</v>
      </c>
      <c r="T47">
        <v>1494.63</v>
      </c>
      <c r="U47">
        <v>0</v>
      </c>
      <c r="V47">
        <v>7368.88</v>
      </c>
      <c r="W47">
        <v>71.09</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1494.63</v>
      </c>
      <c r="AT47">
        <v>7439.97</v>
      </c>
      <c r="AU47">
        <v>0</v>
      </c>
      <c r="AV47">
        <v>0</v>
      </c>
      <c r="AW47" t="s">
        <v>594</v>
      </c>
    </row>
    <row r="48" spans="1:49" ht="43.2">
      <c r="A48" s="865" t="s">
        <v>813</v>
      </c>
      <c r="B48" s="866">
        <v>22.56</v>
      </c>
      <c r="C48" s="866">
        <v>22.33</v>
      </c>
      <c r="D48" s="866">
        <v>0</v>
      </c>
      <c r="E48" s="866">
        <v>0</v>
      </c>
      <c r="F48" s="866"/>
      <c r="G48" s="866"/>
      <c r="H48" s="866">
        <v>0</v>
      </c>
      <c r="I48" s="866">
        <v>0</v>
      </c>
      <c r="J48" s="16" t="s">
        <v>589</v>
      </c>
      <c r="K48" s="869">
        <f t="shared" si="0"/>
        <v>0</v>
      </c>
      <c r="N48" t="s">
        <v>899</v>
      </c>
      <c r="O48">
        <v>0</v>
      </c>
      <c r="P48">
        <v>0</v>
      </c>
      <c r="Q48">
        <v>0</v>
      </c>
      <c r="R48">
        <v>0</v>
      </c>
      <c r="S48">
        <v>0</v>
      </c>
      <c r="T48">
        <v>0</v>
      </c>
      <c r="U48">
        <v>10.5</v>
      </c>
      <c r="V48">
        <v>0</v>
      </c>
      <c r="W48">
        <v>0</v>
      </c>
      <c r="X48">
        <v>0</v>
      </c>
      <c r="Y48">
        <v>0</v>
      </c>
      <c r="Z48">
        <v>0</v>
      </c>
      <c r="AA48">
        <v>0</v>
      </c>
      <c r="AB48">
        <v>0</v>
      </c>
      <c r="AC48">
        <v>0</v>
      </c>
      <c r="AD48">
        <v>0</v>
      </c>
      <c r="AE48">
        <v>0</v>
      </c>
      <c r="AF48">
        <v>0</v>
      </c>
      <c r="AG48">
        <v>0</v>
      </c>
      <c r="AH48">
        <v>0</v>
      </c>
      <c r="AI48">
        <v>0</v>
      </c>
      <c r="AJ48">
        <v>0</v>
      </c>
      <c r="AK48">
        <v>0</v>
      </c>
      <c r="AL48">
        <v>0</v>
      </c>
      <c r="AM48">
        <v>0</v>
      </c>
      <c r="AN48">
        <v>76527.289999999994</v>
      </c>
      <c r="AO48">
        <v>2214.42</v>
      </c>
      <c r="AP48">
        <v>0</v>
      </c>
      <c r="AQ48">
        <v>0</v>
      </c>
      <c r="AR48">
        <v>0</v>
      </c>
      <c r="AS48">
        <v>10.5</v>
      </c>
      <c r="AT48">
        <v>0</v>
      </c>
      <c r="AU48">
        <v>78741.709999999992</v>
      </c>
      <c r="AV48">
        <v>0</v>
      </c>
      <c r="AW48" t="s">
        <v>593</v>
      </c>
    </row>
    <row r="49" spans="1:49" ht="28.8">
      <c r="A49" s="865" t="s">
        <v>814</v>
      </c>
      <c r="B49" s="866">
        <v>809.27</v>
      </c>
      <c r="C49" s="866">
        <v>814.93</v>
      </c>
      <c r="D49" s="866">
        <v>0</v>
      </c>
      <c r="E49" s="866">
        <v>0</v>
      </c>
      <c r="F49" s="866">
        <v>0</v>
      </c>
      <c r="G49" s="866">
        <v>0</v>
      </c>
      <c r="H49" s="866"/>
      <c r="I49" s="866"/>
      <c r="J49" s="16" t="s">
        <v>593</v>
      </c>
      <c r="K49" s="869">
        <f t="shared" si="0"/>
        <v>0</v>
      </c>
      <c r="N49" t="s">
        <v>900</v>
      </c>
      <c r="O49">
        <v>4224.13</v>
      </c>
      <c r="P49">
        <v>19944.77</v>
      </c>
      <c r="Q49">
        <v>296186.28000000003</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320355.18000000005</v>
      </c>
      <c r="AT49">
        <v>0</v>
      </c>
      <c r="AU49">
        <v>0</v>
      </c>
      <c r="AV49">
        <v>0</v>
      </c>
      <c r="AW49" t="s">
        <v>589</v>
      </c>
    </row>
    <row r="50" spans="1:49" ht="14.4">
      <c r="A50" s="865" t="s">
        <v>815</v>
      </c>
      <c r="B50" s="866">
        <v>8.89</v>
      </c>
      <c r="C50" s="866">
        <v>8.26</v>
      </c>
      <c r="D50" s="866">
        <v>4.0000000000000001E-3</v>
      </c>
      <c r="E50" s="866"/>
      <c r="F50" s="866"/>
      <c r="G50" s="866"/>
      <c r="H50" s="866">
        <v>0</v>
      </c>
      <c r="I50" s="866">
        <v>0.01</v>
      </c>
      <c r="J50" s="16" t="s">
        <v>589</v>
      </c>
      <c r="K50" s="869">
        <f t="shared" si="0"/>
        <v>0</v>
      </c>
      <c r="N50" t="s">
        <v>901</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58334.07</v>
      </c>
      <c r="AJ50">
        <v>44257.74</v>
      </c>
      <c r="AK50">
        <v>16043.9</v>
      </c>
      <c r="AL50">
        <v>0</v>
      </c>
      <c r="AM50">
        <v>1450.57</v>
      </c>
      <c r="AN50">
        <v>1784.07</v>
      </c>
      <c r="AO50">
        <v>0</v>
      </c>
      <c r="AP50">
        <v>0</v>
      </c>
      <c r="AQ50">
        <v>6.4</v>
      </c>
      <c r="AR50">
        <v>0</v>
      </c>
      <c r="AS50">
        <v>0</v>
      </c>
      <c r="AT50">
        <v>0</v>
      </c>
      <c r="AU50">
        <v>121870.35</v>
      </c>
      <c r="AV50">
        <v>6.4</v>
      </c>
      <c r="AW50" t="s">
        <v>593</v>
      </c>
    </row>
    <row r="51" spans="1:49" ht="43.2">
      <c r="A51" s="865" t="s">
        <v>816</v>
      </c>
      <c r="B51" s="866"/>
      <c r="C51" s="866"/>
      <c r="D51" s="866"/>
      <c r="E51" s="866"/>
      <c r="F51" s="866"/>
      <c r="G51" s="866"/>
      <c r="H51" s="866"/>
      <c r="I51" s="866">
        <v>0</v>
      </c>
      <c r="J51" s="16" t="s">
        <v>589</v>
      </c>
      <c r="K51" s="869">
        <f t="shared" si="0"/>
        <v>0</v>
      </c>
      <c r="N51" t="s">
        <v>902</v>
      </c>
      <c r="O51">
        <v>588875.49</v>
      </c>
      <c r="P51">
        <v>442427.21</v>
      </c>
      <c r="Q51">
        <v>1167862.69</v>
      </c>
      <c r="R51">
        <v>0</v>
      </c>
      <c r="S51">
        <v>0</v>
      </c>
      <c r="T51">
        <v>0</v>
      </c>
      <c r="U51">
        <v>0</v>
      </c>
      <c r="V51">
        <v>95.3</v>
      </c>
      <c r="W51">
        <v>3205.82</v>
      </c>
      <c r="X51">
        <v>11.95</v>
      </c>
      <c r="Y51">
        <v>53792.2</v>
      </c>
      <c r="Z51">
        <v>52194.71</v>
      </c>
      <c r="AA51">
        <v>0</v>
      </c>
      <c r="AB51">
        <v>0</v>
      </c>
      <c r="AC51">
        <v>16623.73</v>
      </c>
      <c r="AD51">
        <v>0.85</v>
      </c>
      <c r="AE51">
        <v>0</v>
      </c>
      <c r="AF51">
        <v>0</v>
      </c>
      <c r="AG51">
        <v>0</v>
      </c>
      <c r="AH51">
        <v>0</v>
      </c>
      <c r="AI51">
        <v>0</v>
      </c>
      <c r="AJ51">
        <v>0</v>
      </c>
      <c r="AK51">
        <v>0</v>
      </c>
      <c r="AL51">
        <v>0</v>
      </c>
      <c r="AM51">
        <v>0</v>
      </c>
      <c r="AN51">
        <v>0</v>
      </c>
      <c r="AO51">
        <v>0</v>
      </c>
      <c r="AP51">
        <v>0</v>
      </c>
      <c r="AQ51">
        <v>113.68</v>
      </c>
      <c r="AR51">
        <v>0</v>
      </c>
      <c r="AS51">
        <v>2199165.3899999997</v>
      </c>
      <c r="AT51">
        <v>125924.56</v>
      </c>
      <c r="AU51">
        <v>0</v>
      </c>
      <c r="AV51">
        <v>113.68</v>
      </c>
      <c r="AW51" t="s">
        <v>589</v>
      </c>
    </row>
    <row r="52" spans="1:49" ht="28.8">
      <c r="A52" s="865" t="s">
        <v>817</v>
      </c>
      <c r="B52" s="866"/>
      <c r="C52" s="866"/>
      <c r="D52" s="866">
        <v>0.04</v>
      </c>
      <c r="E52" s="866">
        <v>0.2</v>
      </c>
      <c r="F52" s="866"/>
      <c r="G52" s="866"/>
      <c r="H52" s="866"/>
      <c r="I52" s="866"/>
      <c r="J52" s="16" t="s">
        <v>589</v>
      </c>
      <c r="K52" s="869">
        <f t="shared" si="0"/>
        <v>0.2</v>
      </c>
      <c r="N52" t="s">
        <v>903</v>
      </c>
      <c r="O52">
        <v>0</v>
      </c>
      <c r="P52">
        <v>0</v>
      </c>
      <c r="Q52">
        <v>0</v>
      </c>
      <c r="R52">
        <v>0</v>
      </c>
      <c r="S52">
        <v>0</v>
      </c>
      <c r="T52">
        <v>0</v>
      </c>
      <c r="U52">
        <v>0</v>
      </c>
      <c r="V52">
        <v>0</v>
      </c>
      <c r="W52">
        <v>0</v>
      </c>
      <c r="X52">
        <v>0</v>
      </c>
      <c r="Y52">
        <v>0</v>
      </c>
      <c r="Z52">
        <v>0</v>
      </c>
      <c r="AA52">
        <v>0</v>
      </c>
      <c r="AB52">
        <v>0</v>
      </c>
      <c r="AC52">
        <v>20244.75</v>
      </c>
      <c r="AD52">
        <v>0</v>
      </c>
      <c r="AE52">
        <v>0</v>
      </c>
      <c r="AF52">
        <v>0</v>
      </c>
      <c r="AG52">
        <v>0</v>
      </c>
      <c r="AH52">
        <v>0</v>
      </c>
      <c r="AI52">
        <v>0</v>
      </c>
      <c r="AJ52">
        <v>0</v>
      </c>
      <c r="AK52">
        <v>0</v>
      </c>
      <c r="AL52">
        <v>0</v>
      </c>
      <c r="AM52">
        <v>0</v>
      </c>
      <c r="AN52">
        <v>21451.32</v>
      </c>
      <c r="AO52">
        <v>0</v>
      </c>
      <c r="AP52">
        <v>0</v>
      </c>
      <c r="AQ52">
        <v>0</v>
      </c>
      <c r="AR52">
        <v>0</v>
      </c>
      <c r="AS52">
        <v>0</v>
      </c>
      <c r="AT52">
        <v>20244.75</v>
      </c>
      <c r="AU52">
        <v>21451.32</v>
      </c>
      <c r="AV52">
        <v>0</v>
      </c>
      <c r="AW52" t="s">
        <v>593</v>
      </c>
    </row>
    <row r="53" spans="1:49" ht="14.4">
      <c r="A53" s="865" t="s">
        <v>818</v>
      </c>
      <c r="B53" s="866">
        <v>15.3</v>
      </c>
      <c r="C53" s="866">
        <v>15.11</v>
      </c>
      <c r="D53" s="866"/>
      <c r="E53" s="866"/>
      <c r="F53" s="866"/>
      <c r="G53" s="866"/>
      <c r="H53" s="866">
        <v>0.09</v>
      </c>
      <c r="I53" s="866">
        <v>0.09</v>
      </c>
      <c r="J53" s="16" t="s">
        <v>589</v>
      </c>
      <c r="K53" s="869">
        <f t="shared" si="0"/>
        <v>0</v>
      </c>
      <c r="N53" t="s">
        <v>904</v>
      </c>
      <c r="O53">
        <v>0</v>
      </c>
      <c r="P53">
        <v>0</v>
      </c>
      <c r="Q53">
        <v>0</v>
      </c>
      <c r="R53">
        <v>21721.16</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21721.16</v>
      </c>
      <c r="AW53" t="s">
        <v>589</v>
      </c>
    </row>
    <row r="54" spans="1:49" ht="28.8">
      <c r="A54" s="865" t="s">
        <v>819</v>
      </c>
      <c r="B54" s="866">
        <v>6.86</v>
      </c>
      <c r="C54" s="866">
        <v>7.25</v>
      </c>
      <c r="D54" s="866"/>
      <c r="E54" s="866">
        <v>0.19</v>
      </c>
      <c r="F54" s="866">
        <v>0.54</v>
      </c>
      <c r="G54" s="866">
        <v>0.7</v>
      </c>
      <c r="H54" s="866">
        <v>20.77</v>
      </c>
      <c r="I54" s="866">
        <v>19.940000000000001</v>
      </c>
      <c r="J54" s="16" t="s">
        <v>593</v>
      </c>
      <c r="K54" s="869">
        <f t="shared" si="0"/>
        <v>0.8899999999999999</v>
      </c>
      <c r="N54" t="s">
        <v>905</v>
      </c>
      <c r="O54">
        <v>699.39</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699.39</v>
      </c>
      <c r="AT54">
        <v>0</v>
      </c>
      <c r="AU54">
        <v>0</v>
      </c>
      <c r="AV54">
        <v>0</v>
      </c>
      <c r="AW54" t="s">
        <v>589</v>
      </c>
    </row>
    <row r="55" spans="1:49" ht="28.8">
      <c r="A55" s="865" t="s">
        <v>820</v>
      </c>
      <c r="B55" s="866">
        <v>35.130000000000003</v>
      </c>
      <c r="C55" s="866">
        <v>17.29</v>
      </c>
      <c r="D55" s="866">
        <v>7.0000000000000007E-2</v>
      </c>
      <c r="E55" s="866">
        <v>5.39</v>
      </c>
      <c r="F55" s="866">
        <v>16.600000000000001</v>
      </c>
      <c r="G55" s="866">
        <v>21.91</v>
      </c>
      <c r="H55" s="866">
        <v>0.12</v>
      </c>
      <c r="I55" s="866">
        <v>3.51</v>
      </c>
      <c r="J55" s="16" t="s">
        <v>589</v>
      </c>
      <c r="K55" s="869">
        <f t="shared" si="0"/>
        <v>27.3</v>
      </c>
      <c r="N55" t="s">
        <v>906</v>
      </c>
      <c r="O55">
        <v>16159.77</v>
      </c>
      <c r="P55">
        <v>5336.11</v>
      </c>
      <c r="Q55">
        <v>18871.37</v>
      </c>
      <c r="R55">
        <v>0</v>
      </c>
      <c r="S55">
        <v>0</v>
      </c>
      <c r="T55">
        <v>2431.63</v>
      </c>
      <c r="U55">
        <v>0</v>
      </c>
      <c r="V55">
        <v>0</v>
      </c>
      <c r="W55">
        <v>0</v>
      </c>
      <c r="X55">
        <v>0</v>
      </c>
      <c r="Y55">
        <v>0</v>
      </c>
      <c r="Z55">
        <v>792.62</v>
      </c>
      <c r="AA55">
        <v>0</v>
      </c>
      <c r="AB55">
        <v>12.13</v>
      </c>
      <c r="AC55">
        <v>4407.58</v>
      </c>
      <c r="AD55">
        <v>0</v>
      </c>
      <c r="AE55">
        <v>0</v>
      </c>
      <c r="AF55">
        <v>0</v>
      </c>
      <c r="AG55">
        <v>0</v>
      </c>
      <c r="AH55">
        <v>0</v>
      </c>
      <c r="AI55">
        <v>0</v>
      </c>
      <c r="AJ55">
        <v>0</v>
      </c>
      <c r="AK55">
        <v>0</v>
      </c>
      <c r="AL55">
        <v>0</v>
      </c>
      <c r="AM55">
        <v>0</v>
      </c>
      <c r="AN55">
        <v>0</v>
      </c>
      <c r="AO55">
        <v>0</v>
      </c>
      <c r="AP55">
        <v>0</v>
      </c>
      <c r="AQ55">
        <v>3.24</v>
      </c>
      <c r="AR55">
        <v>0</v>
      </c>
      <c r="AS55">
        <v>42798.879999999997</v>
      </c>
      <c r="AT55">
        <v>5212.33</v>
      </c>
      <c r="AU55">
        <v>0</v>
      </c>
      <c r="AV55">
        <v>3.24</v>
      </c>
      <c r="AW55" t="s">
        <v>589</v>
      </c>
    </row>
    <row r="56" spans="1:49" ht="14.4">
      <c r="A56" s="865" t="s">
        <v>821</v>
      </c>
      <c r="B56" s="866">
        <v>17.010000000000002</v>
      </c>
      <c r="C56" s="866">
        <v>15.87</v>
      </c>
      <c r="D56" s="866"/>
      <c r="E56" s="866">
        <v>0.48</v>
      </c>
      <c r="F56" s="866"/>
      <c r="G56" s="866"/>
      <c r="H56" s="866"/>
      <c r="I56" s="866"/>
      <c r="J56" s="16" t="s">
        <v>589</v>
      </c>
      <c r="K56" s="869">
        <f t="shared" si="0"/>
        <v>0.48</v>
      </c>
      <c r="N56" t="s">
        <v>907</v>
      </c>
      <c r="O56">
        <v>104910.1</v>
      </c>
      <c r="P56">
        <v>15639.42</v>
      </c>
      <c r="Q56">
        <v>49964.05</v>
      </c>
      <c r="R56">
        <v>4884.05</v>
      </c>
      <c r="S56">
        <v>5.13</v>
      </c>
      <c r="T56">
        <v>13768.01</v>
      </c>
      <c r="U56">
        <v>657.62</v>
      </c>
      <c r="V56">
        <v>0</v>
      </c>
      <c r="W56">
        <v>3864.74</v>
      </c>
      <c r="X56">
        <v>158.91</v>
      </c>
      <c r="Y56">
        <v>0</v>
      </c>
      <c r="Z56">
        <v>5202.16</v>
      </c>
      <c r="AA56">
        <v>0.85</v>
      </c>
      <c r="AB56">
        <v>0.85</v>
      </c>
      <c r="AC56">
        <v>32352.45</v>
      </c>
      <c r="AD56">
        <v>120.49</v>
      </c>
      <c r="AE56">
        <v>0</v>
      </c>
      <c r="AF56">
        <v>0</v>
      </c>
      <c r="AG56">
        <v>0</v>
      </c>
      <c r="AH56">
        <v>0</v>
      </c>
      <c r="AI56">
        <v>0</v>
      </c>
      <c r="AJ56">
        <v>0</v>
      </c>
      <c r="AK56">
        <v>0</v>
      </c>
      <c r="AL56">
        <v>0</v>
      </c>
      <c r="AM56">
        <v>0</v>
      </c>
      <c r="AN56">
        <v>0</v>
      </c>
      <c r="AO56">
        <v>0</v>
      </c>
      <c r="AP56">
        <v>0</v>
      </c>
      <c r="AQ56">
        <v>22294.89</v>
      </c>
      <c r="AR56">
        <v>36.75</v>
      </c>
      <c r="AS56">
        <v>184939.2</v>
      </c>
      <c r="AT56">
        <v>41700.449999999997</v>
      </c>
      <c r="AU56">
        <v>0</v>
      </c>
      <c r="AV56">
        <v>27220.82</v>
      </c>
      <c r="AW56" t="s">
        <v>589</v>
      </c>
    </row>
    <row r="57" spans="1:49" ht="28.8">
      <c r="A57" s="865" t="s">
        <v>831</v>
      </c>
      <c r="B57" s="866"/>
      <c r="C57" s="866"/>
      <c r="D57" s="866"/>
      <c r="E57" s="866"/>
      <c r="F57" s="866"/>
      <c r="G57" s="866"/>
      <c r="H57" s="866"/>
      <c r="I57" s="866"/>
      <c r="J57" s="16" t="s">
        <v>589</v>
      </c>
      <c r="K57" s="869">
        <f t="shared" si="0"/>
        <v>0</v>
      </c>
      <c r="N57" t="s">
        <v>908</v>
      </c>
      <c r="O57">
        <v>0</v>
      </c>
      <c r="P57">
        <v>0</v>
      </c>
      <c r="Q57">
        <v>0</v>
      </c>
      <c r="R57">
        <v>989114.49</v>
      </c>
      <c r="S57">
        <v>11245.33</v>
      </c>
      <c r="T57">
        <v>71.13</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71.13</v>
      </c>
      <c r="AT57">
        <v>0</v>
      </c>
      <c r="AU57">
        <v>0</v>
      </c>
      <c r="AV57">
        <v>1000359.82</v>
      </c>
      <c r="AW57" t="s">
        <v>589</v>
      </c>
    </row>
    <row r="58" spans="1:49" ht="14.4">
      <c r="A58" s="865" t="s">
        <v>822</v>
      </c>
      <c r="B58" s="866">
        <v>0.13</v>
      </c>
      <c r="C58" s="866">
        <v>0.06</v>
      </c>
      <c r="D58" s="866"/>
      <c r="E58" s="866"/>
      <c r="F58" s="866"/>
      <c r="G58" s="866"/>
      <c r="H58" s="866">
        <v>0.35</v>
      </c>
      <c r="I58" s="866"/>
      <c r="J58" s="16" t="s">
        <v>589</v>
      </c>
      <c r="K58" s="869">
        <f t="shared" si="0"/>
        <v>0</v>
      </c>
      <c r="N58" t="s">
        <v>909</v>
      </c>
      <c r="O58">
        <v>0</v>
      </c>
      <c r="P58">
        <v>0</v>
      </c>
      <c r="Q58">
        <v>20158.8</v>
      </c>
      <c r="R58">
        <v>0</v>
      </c>
      <c r="S58">
        <v>0</v>
      </c>
      <c r="T58">
        <v>0</v>
      </c>
      <c r="U58">
        <v>0</v>
      </c>
      <c r="V58">
        <v>0</v>
      </c>
      <c r="W58">
        <v>0</v>
      </c>
      <c r="X58">
        <v>0</v>
      </c>
      <c r="Y58">
        <v>0</v>
      </c>
      <c r="Z58">
        <v>292</v>
      </c>
      <c r="AA58">
        <v>0</v>
      </c>
      <c r="AB58">
        <v>0</v>
      </c>
      <c r="AC58">
        <v>0</v>
      </c>
      <c r="AD58">
        <v>0</v>
      </c>
      <c r="AE58">
        <v>0</v>
      </c>
      <c r="AF58">
        <v>0</v>
      </c>
      <c r="AG58">
        <v>0</v>
      </c>
      <c r="AH58">
        <v>0</v>
      </c>
      <c r="AI58">
        <v>0</v>
      </c>
      <c r="AJ58">
        <v>0</v>
      </c>
      <c r="AK58">
        <v>0</v>
      </c>
      <c r="AL58">
        <v>0</v>
      </c>
      <c r="AM58">
        <v>0</v>
      </c>
      <c r="AN58">
        <v>0</v>
      </c>
      <c r="AO58">
        <v>0</v>
      </c>
      <c r="AP58">
        <v>0</v>
      </c>
      <c r="AQ58">
        <v>0</v>
      </c>
      <c r="AR58">
        <v>0</v>
      </c>
      <c r="AS58">
        <v>20158.8</v>
      </c>
      <c r="AT58">
        <v>292</v>
      </c>
      <c r="AU58">
        <v>0</v>
      </c>
      <c r="AV58">
        <v>0</v>
      </c>
      <c r="AW58" t="s">
        <v>589</v>
      </c>
    </row>
    <row r="59" spans="1:49" ht="28.8">
      <c r="A59" s="865" t="s">
        <v>823</v>
      </c>
      <c r="B59" s="866">
        <v>129.16</v>
      </c>
      <c r="C59" s="866">
        <v>129.97</v>
      </c>
      <c r="D59" s="866"/>
      <c r="E59" s="866"/>
      <c r="F59" s="866">
        <v>7.33</v>
      </c>
      <c r="G59" s="866">
        <v>7.52</v>
      </c>
      <c r="H59" s="866">
        <v>166.59</v>
      </c>
      <c r="I59" s="866">
        <v>172.59</v>
      </c>
      <c r="J59" s="16" t="s">
        <v>593</v>
      </c>
      <c r="K59" s="869">
        <f t="shared" si="0"/>
        <v>7.52</v>
      </c>
      <c r="N59" t="s">
        <v>910</v>
      </c>
      <c r="O59">
        <v>891.82</v>
      </c>
      <c r="P59">
        <v>21288.3</v>
      </c>
      <c r="Q59">
        <v>4048.25</v>
      </c>
      <c r="R59">
        <v>0</v>
      </c>
      <c r="S59">
        <v>0</v>
      </c>
      <c r="T59">
        <v>0</v>
      </c>
      <c r="U59">
        <v>0</v>
      </c>
      <c r="V59">
        <v>0</v>
      </c>
      <c r="W59">
        <v>21.33</v>
      </c>
      <c r="X59">
        <v>0</v>
      </c>
      <c r="Y59">
        <v>0</v>
      </c>
      <c r="Z59">
        <v>0.85</v>
      </c>
      <c r="AA59">
        <v>0</v>
      </c>
      <c r="AB59">
        <v>0</v>
      </c>
      <c r="AC59">
        <v>269.62</v>
      </c>
      <c r="AD59">
        <v>0</v>
      </c>
      <c r="AE59">
        <v>0</v>
      </c>
      <c r="AF59">
        <v>0</v>
      </c>
      <c r="AG59">
        <v>0</v>
      </c>
      <c r="AH59">
        <v>0</v>
      </c>
      <c r="AI59">
        <v>0</v>
      </c>
      <c r="AJ59">
        <v>0</v>
      </c>
      <c r="AK59">
        <v>0</v>
      </c>
      <c r="AL59">
        <v>0</v>
      </c>
      <c r="AM59">
        <v>0</v>
      </c>
      <c r="AN59">
        <v>0</v>
      </c>
      <c r="AO59">
        <v>0</v>
      </c>
      <c r="AP59">
        <v>0</v>
      </c>
      <c r="AQ59">
        <v>0</v>
      </c>
      <c r="AR59">
        <v>0</v>
      </c>
      <c r="AS59">
        <v>26228.37</v>
      </c>
      <c r="AT59">
        <v>291.8</v>
      </c>
      <c r="AU59">
        <v>0</v>
      </c>
      <c r="AV59">
        <v>0</v>
      </c>
      <c r="AW59" t="s">
        <v>589</v>
      </c>
    </row>
    <row r="60" spans="1:49" ht="28.8">
      <c r="A60" s="865" t="s">
        <v>824</v>
      </c>
      <c r="B60" s="866">
        <v>49.15</v>
      </c>
      <c r="C60" s="866"/>
      <c r="D60" s="866">
        <v>0</v>
      </c>
      <c r="E60" s="866"/>
      <c r="F60" s="866"/>
      <c r="G60" s="866"/>
      <c r="H60" s="866"/>
      <c r="I60" s="866"/>
      <c r="J60" s="16" t="s">
        <v>589</v>
      </c>
      <c r="K60" s="869">
        <f t="shared" si="0"/>
        <v>0</v>
      </c>
      <c r="N60" t="s">
        <v>911</v>
      </c>
      <c r="O60">
        <v>0</v>
      </c>
      <c r="P60">
        <v>0</v>
      </c>
      <c r="Q60">
        <v>2604.9499999999998</v>
      </c>
      <c r="R60">
        <v>76395.66</v>
      </c>
      <c r="S60">
        <v>34.299999999999997</v>
      </c>
      <c r="T60">
        <v>39754.17</v>
      </c>
      <c r="U60">
        <v>3088.97</v>
      </c>
      <c r="V60">
        <v>33.92</v>
      </c>
      <c r="W60">
        <v>0</v>
      </c>
      <c r="X60">
        <v>0</v>
      </c>
      <c r="Y60">
        <v>4.97</v>
      </c>
      <c r="Z60">
        <v>107.52</v>
      </c>
      <c r="AA60">
        <v>0</v>
      </c>
      <c r="AB60">
        <v>4.96</v>
      </c>
      <c r="AC60">
        <v>5.8</v>
      </c>
      <c r="AD60">
        <v>0</v>
      </c>
      <c r="AE60">
        <v>0</v>
      </c>
      <c r="AF60">
        <v>0</v>
      </c>
      <c r="AG60">
        <v>0</v>
      </c>
      <c r="AH60">
        <v>0</v>
      </c>
      <c r="AI60">
        <v>0</v>
      </c>
      <c r="AJ60">
        <v>0</v>
      </c>
      <c r="AK60">
        <v>0</v>
      </c>
      <c r="AL60">
        <v>0</v>
      </c>
      <c r="AM60">
        <v>0</v>
      </c>
      <c r="AN60">
        <v>0</v>
      </c>
      <c r="AO60">
        <v>0</v>
      </c>
      <c r="AP60">
        <v>0</v>
      </c>
      <c r="AQ60">
        <v>0</v>
      </c>
      <c r="AR60">
        <v>0</v>
      </c>
      <c r="AS60">
        <v>45448.09</v>
      </c>
      <c r="AT60">
        <v>157.17000000000002</v>
      </c>
      <c r="AU60">
        <v>0</v>
      </c>
      <c r="AV60">
        <v>76429.960000000006</v>
      </c>
      <c r="AW60" t="s">
        <v>589</v>
      </c>
    </row>
    <row r="61" spans="1:49" ht="14.4">
      <c r="A61" s="865" t="s">
        <v>825</v>
      </c>
      <c r="B61" s="866">
        <v>11.78</v>
      </c>
      <c r="C61" s="866">
        <v>13.25</v>
      </c>
      <c r="D61" s="866"/>
      <c r="E61" s="866">
        <v>1.1299999999999999</v>
      </c>
      <c r="F61" s="866"/>
      <c r="G61" s="866"/>
      <c r="H61" s="866"/>
      <c r="I61" s="866"/>
      <c r="J61" s="16" t="s">
        <v>589</v>
      </c>
      <c r="K61" s="869">
        <f t="shared" si="0"/>
        <v>1.1299999999999999</v>
      </c>
      <c r="N61" t="s">
        <v>912</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44962.95</v>
      </c>
      <c r="AO61">
        <v>41.18</v>
      </c>
      <c r="AP61">
        <v>0</v>
      </c>
      <c r="AQ61">
        <v>0</v>
      </c>
      <c r="AR61">
        <v>0</v>
      </c>
      <c r="AS61">
        <v>0</v>
      </c>
      <c r="AT61">
        <v>0</v>
      </c>
      <c r="AU61">
        <v>45004.13</v>
      </c>
      <c r="AV61">
        <v>0</v>
      </c>
      <c r="AW61" t="s">
        <v>593</v>
      </c>
    </row>
    <row r="62" spans="1:49" ht="14.4">
      <c r="A62" s="865" t="s">
        <v>826</v>
      </c>
      <c r="B62" s="866">
        <v>51.13</v>
      </c>
      <c r="C62" s="866">
        <v>48.54</v>
      </c>
      <c r="D62" s="866"/>
      <c r="E62" s="866">
        <v>0.08</v>
      </c>
      <c r="F62" s="866"/>
      <c r="G62" s="866">
        <v>0.02</v>
      </c>
      <c r="H62" s="866"/>
      <c r="I62" s="866">
        <v>0</v>
      </c>
      <c r="J62" s="16" t="s">
        <v>594</v>
      </c>
      <c r="K62" s="869">
        <f t="shared" si="0"/>
        <v>0.1</v>
      </c>
      <c r="N62" t="s">
        <v>746</v>
      </c>
      <c r="O62">
        <v>0</v>
      </c>
      <c r="P62">
        <v>24448.58</v>
      </c>
      <c r="Q62">
        <v>350355.4</v>
      </c>
      <c r="R62">
        <v>286492.53999999998</v>
      </c>
      <c r="S62">
        <v>0</v>
      </c>
      <c r="T62">
        <v>237467.33</v>
      </c>
      <c r="U62">
        <v>3997.13</v>
      </c>
      <c r="V62">
        <v>2386.9299999999998</v>
      </c>
      <c r="W62">
        <v>89561.41</v>
      </c>
      <c r="X62">
        <v>346.92</v>
      </c>
      <c r="Y62">
        <v>3798.46</v>
      </c>
      <c r="Z62">
        <v>108987.86</v>
      </c>
      <c r="AA62">
        <v>774.95</v>
      </c>
      <c r="AB62">
        <v>5</v>
      </c>
      <c r="AC62">
        <v>16570.05</v>
      </c>
      <c r="AD62">
        <v>0.85</v>
      </c>
      <c r="AE62">
        <v>0</v>
      </c>
      <c r="AF62">
        <v>0</v>
      </c>
      <c r="AG62">
        <v>0</v>
      </c>
      <c r="AH62">
        <v>0</v>
      </c>
      <c r="AI62">
        <v>0</v>
      </c>
      <c r="AJ62">
        <v>0</v>
      </c>
      <c r="AK62">
        <v>0</v>
      </c>
      <c r="AL62">
        <v>0</v>
      </c>
      <c r="AM62">
        <v>0</v>
      </c>
      <c r="AN62">
        <v>0</v>
      </c>
      <c r="AO62">
        <v>0</v>
      </c>
      <c r="AP62">
        <v>0</v>
      </c>
      <c r="AQ62">
        <v>2206.58</v>
      </c>
      <c r="AR62">
        <v>0</v>
      </c>
      <c r="AS62">
        <v>616268.44000000006</v>
      </c>
      <c r="AT62">
        <v>222432.43000000002</v>
      </c>
      <c r="AU62">
        <v>0</v>
      </c>
      <c r="AV62">
        <v>288699.12</v>
      </c>
      <c r="AW62" t="s">
        <v>589</v>
      </c>
    </row>
    <row r="63" spans="1:49" s="872" customFormat="1" ht="45">
      <c r="A63" s="870" t="s">
        <v>832</v>
      </c>
      <c r="B63" s="871">
        <f>SUM(B5:B62)</f>
        <v>2747.9431000000009</v>
      </c>
      <c r="C63" s="871">
        <f t="shared" ref="C63:I63" si="1">SUM(C5:C62)</f>
        <v>2482.1532000000002</v>
      </c>
      <c r="D63" s="871">
        <f t="shared" si="1"/>
        <v>18.128299999999996</v>
      </c>
      <c r="E63" s="871">
        <f t="shared" si="1"/>
        <v>80.539400000000001</v>
      </c>
      <c r="F63" s="871">
        <f t="shared" si="1"/>
        <v>357.84469999999999</v>
      </c>
      <c r="G63" s="871">
        <f t="shared" si="1"/>
        <v>447.43559999999985</v>
      </c>
      <c r="H63" s="871">
        <f t="shared" si="1"/>
        <v>403.39470000000006</v>
      </c>
      <c r="I63" s="871">
        <f t="shared" si="1"/>
        <v>418.51280000000003</v>
      </c>
      <c r="N63" s="872" t="s">
        <v>913</v>
      </c>
      <c r="O63" s="872">
        <v>0</v>
      </c>
      <c r="P63" s="872">
        <v>0</v>
      </c>
      <c r="Q63" s="872">
        <v>0</v>
      </c>
      <c r="R63" s="872">
        <v>0</v>
      </c>
      <c r="S63" s="872">
        <v>0</v>
      </c>
      <c r="T63" s="872">
        <v>0</v>
      </c>
      <c r="U63" s="872">
        <v>0</v>
      </c>
      <c r="V63" s="872">
        <v>0</v>
      </c>
      <c r="W63" s="872">
        <v>0</v>
      </c>
      <c r="X63" s="872">
        <v>0</v>
      </c>
      <c r="Y63" s="872">
        <v>0</v>
      </c>
      <c r="Z63" s="872">
        <v>0</v>
      </c>
      <c r="AA63" s="872">
        <v>0</v>
      </c>
      <c r="AB63" s="872">
        <v>0</v>
      </c>
      <c r="AC63" s="872">
        <v>0</v>
      </c>
      <c r="AD63" s="872">
        <v>284.24</v>
      </c>
      <c r="AE63" s="872">
        <v>0</v>
      </c>
      <c r="AF63" s="872">
        <v>0</v>
      </c>
      <c r="AG63" s="872">
        <v>0</v>
      </c>
      <c r="AH63" s="872">
        <v>0</v>
      </c>
      <c r="AI63" s="872">
        <v>0</v>
      </c>
      <c r="AJ63" s="872">
        <v>0</v>
      </c>
      <c r="AK63" s="872">
        <v>0</v>
      </c>
      <c r="AL63" s="872">
        <v>0</v>
      </c>
      <c r="AM63" s="872">
        <v>0</v>
      </c>
      <c r="AN63" s="872">
        <v>0</v>
      </c>
      <c r="AO63" s="872">
        <v>0</v>
      </c>
      <c r="AP63" s="872">
        <v>0</v>
      </c>
      <c r="AQ63" s="872">
        <v>717.9</v>
      </c>
      <c r="AR63" s="872">
        <v>0</v>
      </c>
      <c r="AS63" s="872">
        <v>0</v>
      </c>
      <c r="AT63" s="872">
        <v>284.24</v>
      </c>
      <c r="AU63" s="872">
        <v>0</v>
      </c>
      <c r="AV63" s="872">
        <v>717.9</v>
      </c>
      <c r="AW63" s="872" t="s">
        <v>594</v>
      </c>
    </row>
    <row r="64" spans="1:49">
      <c r="N64" t="s">
        <v>914</v>
      </c>
      <c r="O64">
        <v>16858.75</v>
      </c>
      <c r="P64">
        <v>782.6</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17641.349999999999</v>
      </c>
      <c r="AT64">
        <v>0</v>
      </c>
      <c r="AU64">
        <v>0</v>
      </c>
      <c r="AV64">
        <v>0</v>
      </c>
      <c r="AW64" t="s">
        <v>589</v>
      </c>
    </row>
    <row r="65" spans="1:49">
      <c r="B65" s="874" t="s">
        <v>688</v>
      </c>
      <c r="C65" s="874" t="s">
        <v>1036</v>
      </c>
      <c r="D65" s="874" t="s">
        <v>1037</v>
      </c>
      <c r="E65" s="874" t="s">
        <v>1038</v>
      </c>
      <c r="N65" t="s">
        <v>747</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6026.57</v>
      </c>
      <c r="AO65">
        <v>326206.34999999998</v>
      </c>
      <c r="AP65">
        <v>0</v>
      </c>
      <c r="AQ65">
        <v>624.66</v>
      </c>
      <c r="AR65">
        <v>0</v>
      </c>
      <c r="AS65">
        <v>0</v>
      </c>
      <c r="AT65">
        <v>0</v>
      </c>
      <c r="AU65">
        <v>332232.92</v>
      </c>
      <c r="AV65">
        <v>624.66</v>
      </c>
      <c r="AW65" t="s">
        <v>593</v>
      </c>
    </row>
    <row r="66" spans="1:49">
      <c r="B66" s="874" t="s">
        <v>593</v>
      </c>
      <c r="C66" s="874">
        <v>15.92</v>
      </c>
      <c r="D66" s="875">
        <f>C66/$C$69</f>
        <v>3.0152942847672712E-2</v>
      </c>
      <c r="E66" s="874"/>
      <c r="N66" t="s">
        <v>915</v>
      </c>
      <c r="O66">
        <v>78123.240000000005</v>
      </c>
      <c r="P66">
        <v>24169.19</v>
      </c>
      <c r="Q66">
        <v>3258.99</v>
      </c>
      <c r="R66">
        <v>0</v>
      </c>
      <c r="S66">
        <v>0</v>
      </c>
      <c r="T66">
        <v>8.7100000000000009</v>
      </c>
      <c r="U66">
        <v>1424.18</v>
      </c>
      <c r="V66">
        <v>32559.05</v>
      </c>
      <c r="W66">
        <v>12857.88</v>
      </c>
      <c r="X66">
        <v>0</v>
      </c>
      <c r="Y66">
        <v>0</v>
      </c>
      <c r="Z66">
        <v>0</v>
      </c>
      <c r="AA66">
        <v>0</v>
      </c>
      <c r="AB66">
        <v>12060.9</v>
      </c>
      <c r="AC66">
        <v>446569.71</v>
      </c>
      <c r="AD66">
        <v>47.7</v>
      </c>
      <c r="AE66">
        <v>0</v>
      </c>
      <c r="AF66">
        <v>569.58000000000004</v>
      </c>
      <c r="AG66">
        <v>143.44999999999999</v>
      </c>
      <c r="AH66">
        <v>0</v>
      </c>
      <c r="AI66">
        <v>0</v>
      </c>
      <c r="AJ66">
        <v>0</v>
      </c>
      <c r="AK66">
        <v>0</v>
      </c>
      <c r="AL66">
        <v>0</v>
      </c>
      <c r="AM66">
        <v>0</v>
      </c>
      <c r="AN66">
        <v>29982.47</v>
      </c>
      <c r="AO66">
        <v>9486.35</v>
      </c>
      <c r="AP66">
        <v>0</v>
      </c>
      <c r="AQ66">
        <v>11162.49</v>
      </c>
      <c r="AR66">
        <v>13.42</v>
      </c>
      <c r="AS66">
        <v>106984.31000000001</v>
      </c>
      <c r="AT66">
        <v>504095.24000000005</v>
      </c>
      <c r="AU66">
        <v>40181.85</v>
      </c>
      <c r="AV66">
        <v>11175.91</v>
      </c>
      <c r="AW66" t="s">
        <v>594</v>
      </c>
    </row>
    <row r="67" spans="1:49">
      <c r="B67" s="874" t="s">
        <v>594</v>
      </c>
      <c r="C67" s="874">
        <v>128.28199999999998</v>
      </c>
      <c r="D67" s="875">
        <f t="shared" ref="D67:D68" si="2">C67/$C$69</f>
        <v>0.24296983758700691</v>
      </c>
      <c r="E67" s="874"/>
      <c r="N67" t="s">
        <v>748</v>
      </c>
      <c r="O67">
        <v>0</v>
      </c>
      <c r="P67">
        <v>34387.519999999997</v>
      </c>
      <c r="Q67">
        <v>224937.87</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259325.38999999998</v>
      </c>
      <c r="AT67">
        <v>0</v>
      </c>
      <c r="AU67">
        <v>0</v>
      </c>
      <c r="AV67">
        <v>0</v>
      </c>
      <c r="AW67" t="s">
        <v>589</v>
      </c>
    </row>
    <row r="68" spans="1:49">
      <c r="B68" s="874" t="s">
        <v>589</v>
      </c>
      <c r="C68" s="874">
        <v>383.77300000000008</v>
      </c>
      <c r="D68" s="875">
        <f t="shared" si="2"/>
        <v>0.72687721956532048</v>
      </c>
      <c r="E68" s="875">
        <f>D68/2</f>
        <v>0.36343860978266024</v>
      </c>
      <c r="N68" t="s">
        <v>749</v>
      </c>
      <c r="O68">
        <v>0</v>
      </c>
      <c r="P68">
        <v>0</v>
      </c>
      <c r="Q68">
        <v>6122.81</v>
      </c>
      <c r="R68">
        <v>0</v>
      </c>
      <c r="S68">
        <v>0</v>
      </c>
      <c r="T68">
        <v>4185.07</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10307.880000000001</v>
      </c>
      <c r="AT68">
        <v>0</v>
      </c>
      <c r="AU68">
        <v>0</v>
      </c>
      <c r="AV68">
        <v>0</v>
      </c>
      <c r="AW68" t="s">
        <v>589</v>
      </c>
    </row>
    <row r="69" spans="1:49">
      <c r="B69" s="874" t="s">
        <v>1035</v>
      </c>
      <c r="C69" s="874">
        <v>527.97500000000002</v>
      </c>
      <c r="D69" s="874"/>
      <c r="E69" s="874"/>
      <c r="N69" t="s">
        <v>916</v>
      </c>
      <c r="O69">
        <v>0</v>
      </c>
      <c r="P69">
        <v>0</v>
      </c>
      <c r="Q69">
        <v>0</v>
      </c>
      <c r="R69">
        <v>0</v>
      </c>
      <c r="S69">
        <v>0</v>
      </c>
      <c r="T69">
        <v>0</v>
      </c>
      <c r="U69">
        <v>2828.45</v>
      </c>
      <c r="V69">
        <v>0</v>
      </c>
      <c r="W69">
        <v>0</v>
      </c>
      <c r="X69">
        <v>0</v>
      </c>
      <c r="Y69">
        <v>0</v>
      </c>
      <c r="Z69">
        <v>0</v>
      </c>
      <c r="AA69">
        <v>0</v>
      </c>
      <c r="AB69">
        <v>17787.03</v>
      </c>
      <c r="AC69">
        <v>2610.5700000000002</v>
      </c>
      <c r="AD69">
        <v>0</v>
      </c>
      <c r="AE69">
        <v>0</v>
      </c>
      <c r="AF69">
        <v>0</v>
      </c>
      <c r="AG69">
        <v>0</v>
      </c>
      <c r="AH69">
        <v>0</v>
      </c>
      <c r="AI69">
        <v>0</v>
      </c>
      <c r="AJ69">
        <v>0</v>
      </c>
      <c r="AK69">
        <v>0</v>
      </c>
      <c r="AL69">
        <v>0</v>
      </c>
      <c r="AM69">
        <v>3894.76</v>
      </c>
      <c r="AN69">
        <v>28025.51</v>
      </c>
      <c r="AO69">
        <v>10329.11</v>
      </c>
      <c r="AP69">
        <v>0</v>
      </c>
      <c r="AQ69">
        <v>3898.44</v>
      </c>
      <c r="AR69">
        <v>5.05</v>
      </c>
      <c r="AS69">
        <v>2828.45</v>
      </c>
      <c r="AT69">
        <v>20397.599999999999</v>
      </c>
      <c r="AU69">
        <v>42249.38</v>
      </c>
      <c r="AV69">
        <v>3903.4900000000002</v>
      </c>
      <c r="AW69" t="s">
        <v>593</v>
      </c>
    </row>
    <row r="70" spans="1:49" ht="14.4">
      <c r="A70" s="863"/>
      <c r="B70" s="756"/>
      <c r="C70" s="756"/>
      <c r="D70" s="756"/>
      <c r="E70" s="756"/>
      <c r="F70" s="756"/>
      <c r="G70" s="756"/>
      <c r="H70" s="756"/>
      <c r="I70" s="756"/>
      <c r="N70" t="s">
        <v>917</v>
      </c>
      <c r="O70">
        <v>0</v>
      </c>
      <c r="P70">
        <v>0</v>
      </c>
      <c r="Q70">
        <v>0</v>
      </c>
      <c r="R70">
        <v>0</v>
      </c>
      <c r="S70">
        <v>0</v>
      </c>
      <c r="T70">
        <v>0</v>
      </c>
      <c r="U70">
        <v>338.8</v>
      </c>
      <c r="V70">
        <v>0</v>
      </c>
      <c r="W70">
        <v>0</v>
      </c>
      <c r="X70">
        <v>0</v>
      </c>
      <c r="Y70">
        <v>0</v>
      </c>
      <c r="Z70">
        <v>0</v>
      </c>
      <c r="AA70">
        <v>0</v>
      </c>
      <c r="AB70">
        <v>0</v>
      </c>
      <c r="AC70">
        <v>130091.13</v>
      </c>
      <c r="AD70">
        <v>0</v>
      </c>
      <c r="AE70">
        <v>0</v>
      </c>
      <c r="AF70">
        <v>0</v>
      </c>
      <c r="AG70">
        <v>0</v>
      </c>
      <c r="AH70">
        <v>0</v>
      </c>
      <c r="AI70">
        <v>0</v>
      </c>
      <c r="AJ70">
        <v>0</v>
      </c>
      <c r="AK70">
        <v>0</v>
      </c>
      <c r="AL70">
        <v>0</v>
      </c>
      <c r="AM70">
        <v>0</v>
      </c>
      <c r="AN70">
        <v>224972.23</v>
      </c>
      <c r="AO70">
        <v>1584.12</v>
      </c>
      <c r="AP70">
        <v>0</v>
      </c>
      <c r="AQ70">
        <v>112.38</v>
      </c>
      <c r="AR70">
        <v>0</v>
      </c>
      <c r="AS70">
        <v>338.8</v>
      </c>
      <c r="AT70">
        <v>130091.13</v>
      </c>
      <c r="AU70">
        <v>226556.35</v>
      </c>
      <c r="AV70">
        <v>112.38</v>
      </c>
      <c r="AW70" t="s">
        <v>593</v>
      </c>
    </row>
    <row r="71" spans="1:49" ht="14.4" customHeight="1">
      <c r="A71" s="867"/>
      <c r="B71" s="873"/>
      <c r="C71" s="867"/>
      <c r="D71" s="1101"/>
      <c r="E71" s="1102"/>
      <c r="F71" s="867"/>
      <c r="G71" s="867"/>
      <c r="H71" s="867"/>
      <c r="I71" s="867"/>
      <c r="N71" t="s">
        <v>918</v>
      </c>
      <c r="O71">
        <v>0</v>
      </c>
      <c r="P71">
        <v>22955.78</v>
      </c>
      <c r="Q71">
        <v>214973.09</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237928.87</v>
      </c>
      <c r="AT71">
        <v>0</v>
      </c>
      <c r="AU71">
        <v>0</v>
      </c>
      <c r="AV71">
        <v>0</v>
      </c>
      <c r="AW71" t="s">
        <v>589</v>
      </c>
    </row>
    <row r="72" spans="1:49" ht="14.4">
      <c r="A72" s="867"/>
      <c r="B72" s="864"/>
      <c r="C72" s="864"/>
      <c r="D72" s="864"/>
      <c r="E72" s="864"/>
      <c r="F72" s="864"/>
      <c r="G72" s="864"/>
      <c r="H72" s="864"/>
      <c r="I72" s="864"/>
      <c r="N72" t="s">
        <v>919</v>
      </c>
      <c r="O72">
        <v>0</v>
      </c>
      <c r="P72">
        <v>0</v>
      </c>
      <c r="Q72">
        <v>0</v>
      </c>
      <c r="R72">
        <v>0</v>
      </c>
      <c r="S72">
        <v>0</v>
      </c>
      <c r="T72">
        <v>42.56</v>
      </c>
      <c r="U72">
        <v>22735.37</v>
      </c>
      <c r="V72">
        <v>79260.92</v>
      </c>
      <c r="W72">
        <v>13016.35</v>
      </c>
      <c r="X72">
        <v>0</v>
      </c>
      <c r="Y72">
        <v>0</v>
      </c>
      <c r="Z72">
        <v>0</v>
      </c>
      <c r="AA72">
        <v>0</v>
      </c>
      <c r="AB72">
        <v>2847.13</v>
      </c>
      <c r="AC72">
        <v>521.74</v>
      </c>
      <c r="AD72">
        <v>0</v>
      </c>
      <c r="AE72">
        <v>0</v>
      </c>
      <c r="AF72">
        <v>6630.03</v>
      </c>
      <c r="AG72">
        <v>321.05</v>
      </c>
      <c r="AH72">
        <v>0</v>
      </c>
      <c r="AI72">
        <v>0</v>
      </c>
      <c r="AJ72">
        <v>0</v>
      </c>
      <c r="AK72">
        <v>0</v>
      </c>
      <c r="AL72">
        <v>0</v>
      </c>
      <c r="AM72">
        <v>25.38</v>
      </c>
      <c r="AN72">
        <v>4150.59</v>
      </c>
      <c r="AO72">
        <v>75.930000000000007</v>
      </c>
      <c r="AP72">
        <v>0</v>
      </c>
      <c r="AQ72">
        <v>11.84</v>
      </c>
      <c r="AR72">
        <v>0</v>
      </c>
      <c r="AS72">
        <v>22777.93</v>
      </c>
      <c r="AT72">
        <v>95646.140000000014</v>
      </c>
      <c r="AU72">
        <v>11202.98</v>
      </c>
      <c r="AV72">
        <v>11.84</v>
      </c>
      <c r="AW72" t="s">
        <v>594</v>
      </c>
    </row>
    <row r="73" spans="1:49" ht="14.4">
      <c r="A73" s="867"/>
      <c r="B73" s="866"/>
      <c r="C73" s="866"/>
      <c r="D73" s="866"/>
      <c r="E73" s="866"/>
      <c r="F73" s="866"/>
      <c r="G73" s="866"/>
      <c r="H73" s="866"/>
      <c r="I73" s="866"/>
      <c r="J73" s="16"/>
      <c r="N73" t="s">
        <v>920</v>
      </c>
      <c r="O73">
        <v>0</v>
      </c>
      <c r="P73">
        <v>0</v>
      </c>
      <c r="Q73">
        <v>0</v>
      </c>
      <c r="R73">
        <v>0</v>
      </c>
      <c r="S73">
        <v>337.08</v>
      </c>
      <c r="T73">
        <v>0</v>
      </c>
      <c r="U73">
        <v>2564.7800000000002</v>
      </c>
      <c r="V73">
        <v>0</v>
      </c>
      <c r="W73">
        <v>0</v>
      </c>
      <c r="X73">
        <v>0</v>
      </c>
      <c r="Y73">
        <v>0</v>
      </c>
      <c r="Z73">
        <v>0</v>
      </c>
      <c r="AA73">
        <v>0</v>
      </c>
      <c r="AB73">
        <v>0</v>
      </c>
      <c r="AC73">
        <v>0</v>
      </c>
      <c r="AD73">
        <v>0</v>
      </c>
      <c r="AE73">
        <v>0</v>
      </c>
      <c r="AF73">
        <v>0</v>
      </c>
      <c r="AG73">
        <v>0</v>
      </c>
      <c r="AH73">
        <v>0</v>
      </c>
      <c r="AI73">
        <v>0</v>
      </c>
      <c r="AJ73">
        <v>0</v>
      </c>
      <c r="AK73">
        <v>0</v>
      </c>
      <c r="AL73">
        <v>0</v>
      </c>
      <c r="AM73">
        <v>0</v>
      </c>
      <c r="AN73">
        <v>0</v>
      </c>
      <c r="AO73">
        <v>9.5500000000000007</v>
      </c>
      <c r="AP73">
        <v>0</v>
      </c>
      <c r="AQ73">
        <v>549700.96</v>
      </c>
      <c r="AR73">
        <v>1553214.17</v>
      </c>
      <c r="AS73">
        <v>2564.7800000000002</v>
      </c>
      <c r="AT73">
        <v>0</v>
      </c>
      <c r="AU73">
        <v>9.5500000000000007</v>
      </c>
      <c r="AV73">
        <v>2103252.21</v>
      </c>
      <c r="AW73" t="s">
        <v>589</v>
      </c>
    </row>
    <row r="74" spans="1:49" ht="14.4">
      <c r="A74" s="867"/>
      <c r="B74" s="866"/>
      <c r="C74" s="866"/>
      <c r="D74" s="866"/>
      <c r="E74" s="866"/>
      <c r="F74" s="866"/>
      <c r="G74" s="866"/>
      <c r="H74" s="866"/>
      <c r="I74" s="866"/>
      <c r="J74" s="16"/>
      <c r="N74" t="s">
        <v>921</v>
      </c>
      <c r="O74">
        <v>257.52</v>
      </c>
      <c r="P74">
        <v>66.91</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324.42999999999995</v>
      </c>
      <c r="AT74">
        <v>0</v>
      </c>
      <c r="AU74">
        <v>0</v>
      </c>
      <c r="AV74">
        <v>0</v>
      </c>
      <c r="AW74" t="s">
        <v>589</v>
      </c>
    </row>
    <row r="75" spans="1:49" ht="14.4">
      <c r="A75" s="865"/>
      <c r="B75" s="868"/>
      <c r="C75" s="866"/>
      <c r="D75" s="866"/>
      <c r="E75" s="866"/>
      <c r="F75" s="866"/>
      <c r="G75" s="866"/>
      <c r="H75" s="866"/>
      <c r="I75" s="866"/>
      <c r="J75" s="16"/>
      <c r="N75" t="s">
        <v>750</v>
      </c>
      <c r="O75">
        <v>19543.240000000002</v>
      </c>
      <c r="P75">
        <v>34759.82</v>
      </c>
      <c r="Q75">
        <v>31751.71</v>
      </c>
      <c r="R75">
        <v>0</v>
      </c>
      <c r="S75">
        <v>0</v>
      </c>
      <c r="T75">
        <v>1.65</v>
      </c>
      <c r="U75">
        <v>0</v>
      </c>
      <c r="V75">
        <v>0</v>
      </c>
      <c r="W75">
        <v>0</v>
      </c>
      <c r="X75">
        <v>0</v>
      </c>
      <c r="Y75">
        <v>32.090000000000003</v>
      </c>
      <c r="Z75">
        <v>17100.509999999998</v>
      </c>
      <c r="AA75">
        <v>36.299999999999997</v>
      </c>
      <c r="AB75">
        <v>11.54</v>
      </c>
      <c r="AC75">
        <v>5177.3</v>
      </c>
      <c r="AD75">
        <v>0</v>
      </c>
      <c r="AE75">
        <v>0</v>
      </c>
      <c r="AF75">
        <v>0</v>
      </c>
      <c r="AG75">
        <v>0</v>
      </c>
      <c r="AH75">
        <v>0</v>
      </c>
      <c r="AI75">
        <v>0</v>
      </c>
      <c r="AJ75">
        <v>0</v>
      </c>
      <c r="AK75">
        <v>0</v>
      </c>
      <c r="AL75">
        <v>0</v>
      </c>
      <c r="AM75">
        <v>0</v>
      </c>
      <c r="AN75">
        <v>0</v>
      </c>
      <c r="AO75">
        <v>0</v>
      </c>
      <c r="AP75">
        <v>0</v>
      </c>
      <c r="AQ75">
        <v>312.58</v>
      </c>
      <c r="AR75">
        <v>0</v>
      </c>
      <c r="AS75">
        <v>86056.419999999984</v>
      </c>
      <c r="AT75">
        <v>22357.739999999998</v>
      </c>
      <c r="AU75">
        <v>0</v>
      </c>
      <c r="AV75">
        <v>312.58</v>
      </c>
      <c r="AW75" t="s">
        <v>589</v>
      </c>
    </row>
    <row r="76" spans="1:49" ht="14.4">
      <c r="A76" s="865"/>
      <c r="B76" s="868"/>
      <c r="C76" s="866"/>
      <c r="D76" s="866"/>
      <c r="E76" s="866"/>
      <c r="F76" s="866"/>
      <c r="G76" s="866"/>
      <c r="H76" s="866"/>
      <c r="I76" s="866"/>
      <c r="J76" s="16"/>
      <c r="N76" t="s">
        <v>922</v>
      </c>
      <c r="O76">
        <v>0</v>
      </c>
      <c r="P76">
        <v>61665.27</v>
      </c>
      <c r="Q76">
        <v>182362.63</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244027.9</v>
      </c>
      <c r="AT76">
        <v>0</v>
      </c>
      <c r="AU76">
        <v>0</v>
      </c>
      <c r="AV76">
        <v>0</v>
      </c>
      <c r="AW76" t="s">
        <v>589</v>
      </c>
    </row>
    <row r="77" spans="1:49" ht="14.4">
      <c r="A77" s="867"/>
      <c r="B77" s="866"/>
      <c r="C77" s="866"/>
      <c r="D77" s="866"/>
      <c r="E77" s="866"/>
      <c r="F77" s="866"/>
      <c r="G77" s="866"/>
      <c r="H77" s="866"/>
      <c r="I77" s="866"/>
      <c r="J77" s="16"/>
      <c r="N77" t="s">
        <v>923</v>
      </c>
      <c r="O77">
        <v>0</v>
      </c>
      <c r="P77">
        <v>1734.93</v>
      </c>
      <c r="Q77">
        <v>30420.87</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32155.8</v>
      </c>
      <c r="AT77">
        <v>0</v>
      </c>
      <c r="AU77">
        <v>0</v>
      </c>
      <c r="AV77">
        <v>0</v>
      </c>
      <c r="AW77" t="s">
        <v>589</v>
      </c>
    </row>
    <row r="78" spans="1:49" ht="14.4">
      <c r="A78" s="867"/>
      <c r="B78" s="866"/>
      <c r="C78" s="866"/>
      <c r="D78" s="866"/>
      <c r="E78" s="866"/>
      <c r="F78" s="866"/>
      <c r="G78" s="866"/>
      <c r="H78" s="866"/>
      <c r="I78" s="866"/>
      <c r="J78" s="16"/>
      <c r="N78" t="s">
        <v>751</v>
      </c>
      <c r="O78">
        <v>123789.9</v>
      </c>
      <c r="P78">
        <v>73750.28</v>
      </c>
      <c r="Q78">
        <v>13172.54</v>
      </c>
      <c r="R78">
        <v>0</v>
      </c>
      <c r="S78">
        <v>0</v>
      </c>
      <c r="T78">
        <v>0</v>
      </c>
      <c r="U78">
        <v>0</v>
      </c>
      <c r="V78">
        <v>0</v>
      </c>
      <c r="W78">
        <v>0</v>
      </c>
      <c r="X78">
        <v>0</v>
      </c>
      <c r="Y78">
        <v>0</v>
      </c>
      <c r="Z78">
        <v>0</v>
      </c>
      <c r="AA78">
        <v>0</v>
      </c>
      <c r="AB78">
        <v>0</v>
      </c>
      <c r="AC78">
        <v>163.32</v>
      </c>
      <c r="AD78">
        <v>0</v>
      </c>
      <c r="AE78">
        <v>0</v>
      </c>
      <c r="AF78">
        <v>0</v>
      </c>
      <c r="AG78">
        <v>0</v>
      </c>
      <c r="AH78">
        <v>0</v>
      </c>
      <c r="AI78">
        <v>0</v>
      </c>
      <c r="AJ78">
        <v>0</v>
      </c>
      <c r="AK78">
        <v>0</v>
      </c>
      <c r="AL78">
        <v>0</v>
      </c>
      <c r="AM78">
        <v>0</v>
      </c>
      <c r="AN78">
        <v>0</v>
      </c>
      <c r="AO78">
        <v>0</v>
      </c>
      <c r="AP78">
        <v>0</v>
      </c>
      <c r="AQ78">
        <v>0</v>
      </c>
      <c r="AR78">
        <v>0</v>
      </c>
      <c r="AS78">
        <v>210712.72</v>
      </c>
      <c r="AT78">
        <v>163.32</v>
      </c>
      <c r="AU78">
        <v>0</v>
      </c>
      <c r="AV78">
        <v>0</v>
      </c>
      <c r="AW78" t="s">
        <v>589</v>
      </c>
    </row>
    <row r="79" spans="1:49" ht="14.4">
      <c r="A79" s="867"/>
      <c r="B79" s="866"/>
      <c r="C79" s="866"/>
      <c r="D79" s="866"/>
      <c r="E79" s="866"/>
      <c r="F79" s="866"/>
      <c r="G79" s="866"/>
      <c r="H79" s="866"/>
      <c r="I79" s="866"/>
      <c r="J79" s="16"/>
      <c r="N79" t="s">
        <v>924</v>
      </c>
      <c r="O79">
        <v>6562.24</v>
      </c>
      <c r="P79">
        <v>3731.38</v>
      </c>
      <c r="Q79">
        <v>14484.77</v>
      </c>
      <c r="R79">
        <v>0</v>
      </c>
      <c r="S79">
        <v>0</v>
      </c>
      <c r="T79">
        <v>701.58</v>
      </c>
      <c r="U79">
        <v>0</v>
      </c>
      <c r="V79">
        <v>0</v>
      </c>
      <c r="W79">
        <v>0</v>
      </c>
      <c r="X79">
        <v>0</v>
      </c>
      <c r="Y79">
        <v>0</v>
      </c>
      <c r="Z79">
        <v>459.54</v>
      </c>
      <c r="AA79">
        <v>0</v>
      </c>
      <c r="AB79">
        <v>0</v>
      </c>
      <c r="AC79">
        <v>579.07000000000005</v>
      </c>
      <c r="AD79">
        <v>0</v>
      </c>
      <c r="AE79">
        <v>0</v>
      </c>
      <c r="AF79">
        <v>0</v>
      </c>
      <c r="AG79">
        <v>0</v>
      </c>
      <c r="AH79">
        <v>0</v>
      </c>
      <c r="AI79">
        <v>0</v>
      </c>
      <c r="AJ79">
        <v>0</v>
      </c>
      <c r="AK79">
        <v>0</v>
      </c>
      <c r="AL79">
        <v>0</v>
      </c>
      <c r="AM79">
        <v>0</v>
      </c>
      <c r="AN79">
        <v>0</v>
      </c>
      <c r="AO79">
        <v>0</v>
      </c>
      <c r="AP79">
        <v>0</v>
      </c>
      <c r="AQ79">
        <v>0</v>
      </c>
      <c r="AR79">
        <v>0</v>
      </c>
      <c r="AS79">
        <v>25479.97</v>
      </c>
      <c r="AT79">
        <v>1038.6100000000001</v>
      </c>
      <c r="AU79">
        <v>0</v>
      </c>
      <c r="AV79">
        <v>0</v>
      </c>
      <c r="AW79" t="s">
        <v>589</v>
      </c>
    </row>
    <row r="80" spans="1:49" ht="14.4">
      <c r="A80" s="867"/>
      <c r="B80" s="866"/>
      <c r="C80" s="866"/>
      <c r="D80" s="866"/>
      <c r="E80" s="866"/>
      <c r="F80" s="866"/>
      <c r="G80" s="866"/>
      <c r="H80" s="866"/>
      <c r="I80" s="866"/>
      <c r="J80" s="16"/>
      <c r="N80" t="s">
        <v>925</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t="s">
        <v>589</v>
      </c>
    </row>
    <row r="81" spans="1:49" ht="14.4">
      <c r="A81" s="865"/>
      <c r="B81" s="868"/>
      <c r="C81" s="866"/>
      <c r="D81" s="866"/>
      <c r="E81" s="866"/>
      <c r="F81" s="866"/>
      <c r="G81" s="866"/>
      <c r="H81" s="866"/>
      <c r="I81" s="866"/>
      <c r="J81" s="16"/>
      <c r="N81" t="s">
        <v>752</v>
      </c>
      <c r="O81">
        <v>19638.439999999999</v>
      </c>
      <c r="P81">
        <v>29509.360000000001</v>
      </c>
      <c r="Q81">
        <v>53573.99</v>
      </c>
      <c r="R81">
        <v>0</v>
      </c>
      <c r="S81">
        <v>0</v>
      </c>
      <c r="T81">
        <v>0</v>
      </c>
      <c r="U81">
        <v>0</v>
      </c>
      <c r="V81">
        <v>0</v>
      </c>
      <c r="W81">
        <v>34.71</v>
      </c>
      <c r="X81">
        <v>0</v>
      </c>
      <c r="Y81">
        <v>92.67</v>
      </c>
      <c r="Z81">
        <v>7683.25</v>
      </c>
      <c r="AA81">
        <v>0</v>
      </c>
      <c r="AB81">
        <v>127.83</v>
      </c>
      <c r="AC81">
        <v>928.47</v>
      </c>
      <c r="AD81">
        <v>0</v>
      </c>
      <c r="AE81">
        <v>0</v>
      </c>
      <c r="AF81">
        <v>0</v>
      </c>
      <c r="AG81">
        <v>0</v>
      </c>
      <c r="AH81">
        <v>0</v>
      </c>
      <c r="AI81">
        <v>0</v>
      </c>
      <c r="AJ81">
        <v>0</v>
      </c>
      <c r="AK81">
        <v>0</v>
      </c>
      <c r="AL81">
        <v>0</v>
      </c>
      <c r="AM81">
        <v>0</v>
      </c>
      <c r="AN81">
        <v>0</v>
      </c>
      <c r="AO81">
        <v>0</v>
      </c>
      <c r="AP81">
        <v>0</v>
      </c>
      <c r="AQ81">
        <v>0</v>
      </c>
      <c r="AR81">
        <v>0</v>
      </c>
      <c r="AS81">
        <v>102721.79000000001</v>
      </c>
      <c r="AT81">
        <v>8866.93</v>
      </c>
      <c r="AU81">
        <v>0</v>
      </c>
      <c r="AV81">
        <v>0</v>
      </c>
      <c r="AW81" t="s">
        <v>589</v>
      </c>
    </row>
    <row r="82" spans="1:49" ht="14.4">
      <c r="A82" s="867"/>
      <c r="B82" s="866"/>
      <c r="C82" s="866"/>
      <c r="D82" s="866"/>
      <c r="E82" s="866"/>
      <c r="F82" s="866"/>
      <c r="G82" s="866"/>
      <c r="H82" s="866"/>
      <c r="I82" s="866"/>
      <c r="J82" s="16"/>
      <c r="N82" t="s">
        <v>926</v>
      </c>
      <c r="O82">
        <v>0</v>
      </c>
      <c r="P82">
        <v>0</v>
      </c>
      <c r="Q82">
        <v>0</v>
      </c>
      <c r="R82">
        <v>0</v>
      </c>
      <c r="S82">
        <v>0</v>
      </c>
      <c r="T82">
        <v>0</v>
      </c>
      <c r="U82">
        <v>0</v>
      </c>
      <c r="V82">
        <v>0</v>
      </c>
      <c r="W82">
        <v>0</v>
      </c>
      <c r="X82">
        <v>0</v>
      </c>
      <c r="Y82">
        <v>980.37</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980.37</v>
      </c>
      <c r="AU82">
        <v>0</v>
      </c>
      <c r="AV82">
        <v>0</v>
      </c>
      <c r="AW82" t="s">
        <v>594</v>
      </c>
    </row>
    <row r="83" spans="1:49" ht="14.4">
      <c r="A83" s="867"/>
      <c r="B83" s="866"/>
      <c r="C83" s="866"/>
      <c r="D83" s="866"/>
      <c r="E83" s="866"/>
      <c r="F83" s="866"/>
      <c r="G83" s="866"/>
      <c r="H83" s="866"/>
      <c r="I83" s="866"/>
      <c r="J83" s="16"/>
      <c r="N83" t="s">
        <v>927</v>
      </c>
      <c r="O83">
        <v>0</v>
      </c>
      <c r="P83">
        <v>0</v>
      </c>
      <c r="Q83">
        <v>0</v>
      </c>
      <c r="R83">
        <v>0</v>
      </c>
      <c r="S83">
        <v>0</v>
      </c>
      <c r="T83">
        <v>0</v>
      </c>
      <c r="U83">
        <v>138.96</v>
      </c>
      <c r="V83">
        <v>0</v>
      </c>
      <c r="W83">
        <v>0</v>
      </c>
      <c r="X83">
        <v>0</v>
      </c>
      <c r="Y83">
        <v>0</v>
      </c>
      <c r="Z83">
        <v>0</v>
      </c>
      <c r="AA83">
        <v>0</v>
      </c>
      <c r="AB83">
        <v>511.16</v>
      </c>
      <c r="AC83">
        <v>23.66</v>
      </c>
      <c r="AD83">
        <v>0</v>
      </c>
      <c r="AE83">
        <v>0</v>
      </c>
      <c r="AF83">
        <v>0</v>
      </c>
      <c r="AG83">
        <v>0</v>
      </c>
      <c r="AH83">
        <v>0</v>
      </c>
      <c r="AI83">
        <v>0</v>
      </c>
      <c r="AJ83">
        <v>0</v>
      </c>
      <c r="AK83">
        <v>0</v>
      </c>
      <c r="AL83">
        <v>0</v>
      </c>
      <c r="AM83">
        <v>13451.24</v>
      </c>
      <c r="AN83">
        <v>79060.19</v>
      </c>
      <c r="AO83">
        <v>0</v>
      </c>
      <c r="AP83">
        <v>0</v>
      </c>
      <c r="AQ83">
        <v>0</v>
      </c>
      <c r="AR83">
        <v>0</v>
      </c>
      <c r="AS83">
        <v>138.96</v>
      </c>
      <c r="AT83">
        <v>534.82000000000005</v>
      </c>
      <c r="AU83">
        <v>92511.430000000008</v>
      </c>
      <c r="AV83">
        <v>0</v>
      </c>
      <c r="AW83" t="s">
        <v>593</v>
      </c>
    </row>
    <row r="84" spans="1:49" ht="14.4">
      <c r="A84" s="867"/>
      <c r="B84" s="866"/>
      <c r="C84" s="866"/>
      <c r="D84" s="866"/>
      <c r="E84" s="866"/>
      <c r="F84" s="866"/>
      <c r="G84" s="866"/>
      <c r="H84" s="866"/>
      <c r="I84" s="866"/>
      <c r="J84" s="16"/>
      <c r="N84" t="s">
        <v>928</v>
      </c>
      <c r="O84">
        <v>0</v>
      </c>
      <c r="P84">
        <v>0</v>
      </c>
      <c r="Q84">
        <v>0</v>
      </c>
      <c r="R84">
        <v>0</v>
      </c>
      <c r="S84">
        <v>0</v>
      </c>
      <c r="T84">
        <v>0</v>
      </c>
      <c r="U84">
        <v>0</v>
      </c>
      <c r="V84">
        <v>0</v>
      </c>
      <c r="W84">
        <v>0</v>
      </c>
      <c r="X84">
        <v>0</v>
      </c>
      <c r="Y84">
        <v>0</v>
      </c>
      <c r="Z84">
        <v>0</v>
      </c>
      <c r="AA84">
        <v>0</v>
      </c>
      <c r="AB84">
        <v>0</v>
      </c>
      <c r="AC84">
        <v>0</v>
      </c>
      <c r="AD84">
        <v>2906.92</v>
      </c>
      <c r="AE84">
        <v>0</v>
      </c>
      <c r="AF84">
        <v>0</v>
      </c>
      <c r="AG84">
        <v>65.16</v>
      </c>
      <c r="AH84">
        <v>0</v>
      </c>
      <c r="AI84">
        <v>0</v>
      </c>
      <c r="AJ84">
        <v>0</v>
      </c>
      <c r="AK84">
        <v>0</v>
      </c>
      <c r="AL84">
        <v>0</v>
      </c>
      <c r="AM84">
        <v>0</v>
      </c>
      <c r="AN84">
        <v>0</v>
      </c>
      <c r="AO84">
        <v>4171.51</v>
      </c>
      <c r="AP84">
        <v>0</v>
      </c>
      <c r="AQ84">
        <v>92241.54</v>
      </c>
      <c r="AR84">
        <v>1267.1099999999999</v>
      </c>
      <c r="AS84">
        <v>0</v>
      </c>
      <c r="AT84">
        <v>2906.92</v>
      </c>
      <c r="AU84">
        <v>4236.67</v>
      </c>
      <c r="AV84">
        <v>93508.65</v>
      </c>
      <c r="AW84" t="s">
        <v>593</v>
      </c>
    </row>
    <row r="85" spans="1:49" ht="14.4">
      <c r="A85" s="867"/>
      <c r="B85" s="866"/>
      <c r="C85" s="866"/>
      <c r="D85" s="866"/>
      <c r="E85" s="866"/>
      <c r="F85" s="866"/>
      <c r="G85" s="866"/>
      <c r="H85" s="866"/>
      <c r="I85" s="866"/>
      <c r="J85" s="16"/>
      <c r="N85" t="s">
        <v>190</v>
      </c>
      <c r="O85">
        <v>1024.93</v>
      </c>
      <c r="P85">
        <v>135812.15</v>
      </c>
      <c r="Q85">
        <v>1047694.76</v>
      </c>
      <c r="R85">
        <v>225856.34</v>
      </c>
      <c r="S85">
        <v>11088.43</v>
      </c>
      <c r="T85">
        <v>707718.32</v>
      </c>
      <c r="U85">
        <v>17333.8</v>
      </c>
      <c r="V85">
        <v>3373.96</v>
      </c>
      <c r="W85">
        <v>42.8</v>
      </c>
      <c r="X85">
        <v>0</v>
      </c>
      <c r="Y85">
        <v>810534.45</v>
      </c>
      <c r="Z85">
        <v>54909.06</v>
      </c>
      <c r="AA85">
        <v>0</v>
      </c>
      <c r="AB85">
        <v>4563.63</v>
      </c>
      <c r="AC85">
        <v>1555.64</v>
      </c>
      <c r="AD85">
        <v>0</v>
      </c>
      <c r="AE85">
        <v>22.68</v>
      </c>
      <c r="AF85">
        <v>4818.8</v>
      </c>
      <c r="AG85">
        <v>5758.89</v>
      </c>
      <c r="AH85">
        <v>0</v>
      </c>
      <c r="AI85">
        <v>0</v>
      </c>
      <c r="AJ85">
        <v>16191.16</v>
      </c>
      <c r="AK85">
        <v>5929.57</v>
      </c>
      <c r="AL85">
        <v>0</v>
      </c>
      <c r="AM85">
        <v>6.43</v>
      </c>
      <c r="AN85">
        <v>9065.2800000000007</v>
      </c>
      <c r="AO85">
        <v>2198.13</v>
      </c>
      <c r="AP85">
        <v>0</v>
      </c>
      <c r="AQ85">
        <v>78977.56</v>
      </c>
      <c r="AR85">
        <v>1783.2</v>
      </c>
      <c r="AS85">
        <v>1909583.9600000002</v>
      </c>
      <c r="AT85">
        <v>874979.54</v>
      </c>
      <c r="AU85">
        <v>43990.939999999995</v>
      </c>
      <c r="AV85">
        <v>317705.52999999997</v>
      </c>
      <c r="AW85" t="s">
        <v>589</v>
      </c>
    </row>
    <row r="86" spans="1:49" ht="14.4">
      <c r="A86" s="867"/>
      <c r="B86" s="866"/>
      <c r="C86" s="866"/>
      <c r="D86" s="866"/>
      <c r="E86" s="866"/>
      <c r="F86" s="866"/>
      <c r="G86" s="866"/>
      <c r="H86" s="866"/>
      <c r="I86" s="866"/>
      <c r="J86" s="16"/>
      <c r="N86" t="s">
        <v>929</v>
      </c>
      <c r="O86">
        <v>1592229.49</v>
      </c>
      <c r="P86">
        <v>104706.37</v>
      </c>
      <c r="Q86">
        <v>88199.16</v>
      </c>
      <c r="R86">
        <v>0</v>
      </c>
      <c r="S86">
        <v>0</v>
      </c>
      <c r="T86">
        <v>96.87</v>
      </c>
      <c r="U86">
        <v>0</v>
      </c>
      <c r="V86">
        <v>0</v>
      </c>
      <c r="W86">
        <v>1.69</v>
      </c>
      <c r="X86">
        <v>0</v>
      </c>
      <c r="Y86">
        <v>0</v>
      </c>
      <c r="Z86">
        <v>2560.06</v>
      </c>
      <c r="AA86">
        <v>0</v>
      </c>
      <c r="AB86">
        <v>0</v>
      </c>
      <c r="AC86">
        <v>59003.9</v>
      </c>
      <c r="AD86">
        <v>5.12</v>
      </c>
      <c r="AE86">
        <v>0</v>
      </c>
      <c r="AF86">
        <v>0</v>
      </c>
      <c r="AG86">
        <v>0</v>
      </c>
      <c r="AH86">
        <v>0</v>
      </c>
      <c r="AI86">
        <v>0</v>
      </c>
      <c r="AJ86">
        <v>0</v>
      </c>
      <c r="AK86">
        <v>0</v>
      </c>
      <c r="AL86">
        <v>0</v>
      </c>
      <c r="AM86">
        <v>0</v>
      </c>
      <c r="AN86">
        <v>0</v>
      </c>
      <c r="AO86">
        <v>0</v>
      </c>
      <c r="AP86">
        <v>0</v>
      </c>
      <c r="AQ86">
        <v>8497.08</v>
      </c>
      <c r="AR86">
        <v>0</v>
      </c>
      <c r="AS86">
        <v>1785231.89</v>
      </c>
      <c r="AT86">
        <v>61570.770000000004</v>
      </c>
      <c r="AU86">
        <v>0</v>
      </c>
      <c r="AV86">
        <v>8497.08</v>
      </c>
      <c r="AW86" t="s">
        <v>589</v>
      </c>
    </row>
    <row r="87" spans="1:49" ht="14.4">
      <c r="A87" s="867"/>
      <c r="B87" s="866"/>
      <c r="C87" s="866"/>
      <c r="D87" s="866"/>
      <c r="E87" s="866"/>
      <c r="F87" s="866"/>
      <c r="G87" s="866"/>
      <c r="H87" s="866"/>
      <c r="I87" s="866"/>
      <c r="J87" s="16"/>
      <c r="N87" t="s">
        <v>930</v>
      </c>
      <c r="O87">
        <v>0</v>
      </c>
      <c r="P87">
        <v>0</v>
      </c>
      <c r="Q87">
        <v>0</v>
      </c>
      <c r="R87">
        <v>656503.18999999994</v>
      </c>
      <c r="S87">
        <v>231008.28</v>
      </c>
      <c r="T87">
        <v>119550.27</v>
      </c>
      <c r="U87">
        <v>409606.32</v>
      </c>
      <c r="V87">
        <v>72775.39</v>
      </c>
      <c r="W87">
        <v>42.95</v>
      </c>
      <c r="X87">
        <v>0</v>
      </c>
      <c r="Y87">
        <v>0</v>
      </c>
      <c r="Z87">
        <v>0</v>
      </c>
      <c r="AA87">
        <v>0</v>
      </c>
      <c r="AB87">
        <v>1047.67</v>
      </c>
      <c r="AC87">
        <v>0</v>
      </c>
      <c r="AD87">
        <v>0</v>
      </c>
      <c r="AE87">
        <v>101281.17</v>
      </c>
      <c r="AF87">
        <v>28232.240000000002</v>
      </c>
      <c r="AG87">
        <v>920.17</v>
      </c>
      <c r="AH87">
        <v>0</v>
      </c>
      <c r="AI87">
        <v>0</v>
      </c>
      <c r="AJ87">
        <v>0</v>
      </c>
      <c r="AK87">
        <v>0</v>
      </c>
      <c r="AL87">
        <v>0</v>
      </c>
      <c r="AM87">
        <v>0</v>
      </c>
      <c r="AN87">
        <v>441.11</v>
      </c>
      <c r="AO87">
        <v>6.66</v>
      </c>
      <c r="AP87">
        <v>0</v>
      </c>
      <c r="AQ87">
        <v>243.91</v>
      </c>
      <c r="AR87">
        <v>0</v>
      </c>
      <c r="AS87">
        <v>529156.59</v>
      </c>
      <c r="AT87">
        <v>73866.009999999995</v>
      </c>
      <c r="AU87">
        <v>130881.35</v>
      </c>
      <c r="AV87">
        <v>887755.38</v>
      </c>
      <c r="AW87" t="s">
        <v>589</v>
      </c>
    </row>
    <row r="88" spans="1:49" ht="14.4">
      <c r="A88" s="867"/>
      <c r="B88" s="866"/>
      <c r="C88" s="866"/>
      <c r="D88" s="866"/>
      <c r="E88" s="866"/>
      <c r="F88" s="866"/>
      <c r="G88" s="866"/>
      <c r="H88" s="866"/>
      <c r="I88" s="866"/>
      <c r="J88" s="16"/>
      <c r="N88" t="s">
        <v>931</v>
      </c>
      <c r="O88">
        <v>0</v>
      </c>
      <c r="P88">
        <v>0</v>
      </c>
      <c r="Q88">
        <v>0</v>
      </c>
      <c r="R88">
        <v>330860.93</v>
      </c>
      <c r="S88">
        <v>2198.35</v>
      </c>
      <c r="T88">
        <v>50803.82</v>
      </c>
      <c r="U88">
        <v>0</v>
      </c>
      <c r="V88">
        <v>46495.95</v>
      </c>
      <c r="W88">
        <v>0</v>
      </c>
      <c r="X88">
        <v>0</v>
      </c>
      <c r="Y88">
        <v>0</v>
      </c>
      <c r="Z88">
        <v>0</v>
      </c>
      <c r="AA88">
        <v>0</v>
      </c>
      <c r="AB88">
        <v>0</v>
      </c>
      <c r="AC88">
        <v>0</v>
      </c>
      <c r="AD88">
        <v>0</v>
      </c>
      <c r="AE88">
        <v>6310.48</v>
      </c>
      <c r="AF88">
        <v>655.91</v>
      </c>
      <c r="AG88">
        <v>0.69</v>
      </c>
      <c r="AH88">
        <v>0</v>
      </c>
      <c r="AI88">
        <v>0</v>
      </c>
      <c r="AJ88">
        <v>0</v>
      </c>
      <c r="AK88">
        <v>0</v>
      </c>
      <c r="AL88">
        <v>0</v>
      </c>
      <c r="AM88">
        <v>0</v>
      </c>
      <c r="AN88">
        <v>0</v>
      </c>
      <c r="AO88">
        <v>0</v>
      </c>
      <c r="AP88">
        <v>0</v>
      </c>
      <c r="AQ88">
        <v>0</v>
      </c>
      <c r="AR88">
        <v>0</v>
      </c>
      <c r="AS88">
        <v>50803.82</v>
      </c>
      <c r="AT88">
        <v>46495.95</v>
      </c>
      <c r="AU88">
        <v>6967.079999999999</v>
      </c>
      <c r="AV88">
        <v>333059.27999999997</v>
      </c>
      <c r="AW88" t="s">
        <v>589</v>
      </c>
    </row>
    <row r="89" spans="1:49" ht="14.4">
      <c r="A89" s="867"/>
      <c r="B89" s="866"/>
      <c r="C89" s="866"/>
      <c r="D89" s="866"/>
      <c r="E89" s="866"/>
      <c r="F89" s="866"/>
      <c r="G89" s="866"/>
      <c r="H89" s="866"/>
      <c r="I89" s="866"/>
      <c r="J89" s="16"/>
      <c r="N89" t="s">
        <v>932</v>
      </c>
      <c r="O89">
        <v>0</v>
      </c>
      <c r="P89">
        <v>0</v>
      </c>
      <c r="Q89">
        <v>0</v>
      </c>
      <c r="R89">
        <v>0</v>
      </c>
      <c r="S89">
        <v>0</v>
      </c>
      <c r="T89">
        <v>0</v>
      </c>
      <c r="U89">
        <v>0</v>
      </c>
      <c r="V89">
        <v>0</v>
      </c>
      <c r="W89">
        <v>0</v>
      </c>
      <c r="X89">
        <v>0</v>
      </c>
      <c r="Y89">
        <v>0</v>
      </c>
      <c r="Z89">
        <v>0</v>
      </c>
      <c r="AA89">
        <v>0</v>
      </c>
      <c r="AB89">
        <v>0</v>
      </c>
      <c r="AC89">
        <v>68884.22</v>
      </c>
      <c r="AD89">
        <v>78.709999999999994</v>
      </c>
      <c r="AE89">
        <v>0</v>
      </c>
      <c r="AF89">
        <v>0</v>
      </c>
      <c r="AG89">
        <v>0</v>
      </c>
      <c r="AH89">
        <v>0</v>
      </c>
      <c r="AI89">
        <v>0</v>
      </c>
      <c r="AJ89">
        <v>0</v>
      </c>
      <c r="AK89">
        <v>0</v>
      </c>
      <c r="AL89">
        <v>0</v>
      </c>
      <c r="AM89">
        <v>0</v>
      </c>
      <c r="AN89">
        <v>0</v>
      </c>
      <c r="AO89">
        <v>0</v>
      </c>
      <c r="AP89">
        <v>0</v>
      </c>
      <c r="AQ89">
        <v>0</v>
      </c>
      <c r="AR89">
        <v>0</v>
      </c>
      <c r="AS89">
        <v>0</v>
      </c>
      <c r="AT89">
        <v>68962.930000000008</v>
      </c>
      <c r="AU89">
        <v>0</v>
      </c>
      <c r="AV89">
        <v>0</v>
      </c>
      <c r="AW89" t="s">
        <v>594</v>
      </c>
    </row>
    <row r="90" spans="1:49" ht="14.4">
      <c r="A90" s="865"/>
      <c r="B90" s="868"/>
      <c r="C90" s="866"/>
      <c r="D90" s="866"/>
      <c r="E90" s="866"/>
      <c r="F90" s="866"/>
      <c r="G90" s="866"/>
      <c r="H90" s="866"/>
      <c r="I90" s="866"/>
      <c r="J90" s="16"/>
      <c r="N90" t="s">
        <v>933</v>
      </c>
      <c r="O90">
        <v>0</v>
      </c>
      <c r="P90">
        <v>0</v>
      </c>
      <c r="Q90">
        <v>0</v>
      </c>
      <c r="R90">
        <v>9110.14</v>
      </c>
      <c r="S90">
        <v>989.7</v>
      </c>
      <c r="T90">
        <v>4189.5600000000004</v>
      </c>
      <c r="U90">
        <v>53.49</v>
      </c>
      <c r="V90">
        <v>7481.43</v>
      </c>
      <c r="W90">
        <v>33.71</v>
      </c>
      <c r="X90">
        <v>0</v>
      </c>
      <c r="Y90">
        <v>0</v>
      </c>
      <c r="Z90">
        <v>0</v>
      </c>
      <c r="AA90">
        <v>0</v>
      </c>
      <c r="AB90">
        <v>0</v>
      </c>
      <c r="AC90">
        <v>0</v>
      </c>
      <c r="AD90">
        <v>0</v>
      </c>
      <c r="AE90">
        <v>0</v>
      </c>
      <c r="AF90">
        <v>5.0199999999999996</v>
      </c>
      <c r="AG90">
        <v>0</v>
      </c>
      <c r="AH90">
        <v>0</v>
      </c>
      <c r="AI90">
        <v>0</v>
      </c>
      <c r="AJ90">
        <v>0</v>
      </c>
      <c r="AK90">
        <v>0</v>
      </c>
      <c r="AL90">
        <v>0</v>
      </c>
      <c r="AM90">
        <v>0</v>
      </c>
      <c r="AN90">
        <v>0</v>
      </c>
      <c r="AO90">
        <v>0</v>
      </c>
      <c r="AP90">
        <v>0</v>
      </c>
      <c r="AQ90">
        <v>0</v>
      </c>
      <c r="AR90">
        <v>0</v>
      </c>
      <c r="AS90">
        <v>4243.05</v>
      </c>
      <c r="AT90">
        <v>7515.14</v>
      </c>
      <c r="AU90">
        <v>5.0199999999999996</v>
      </c>
      <c r="AV90">
        <v>10099.84</v>
      </c>
      <c r="AW90" t="s">
        <v>594</v>
      </c>
    </row>
    <row r="91" spans="1:49" ht="14.4">
      <c r="A91" s="865"/>
      <c r="B91" s="868"/>
      <c r="C91" s="866"/>
      <c r="D91" s="866"/>
      <c r="E91" s="866"/>
      <c r="F91" s="866"/>
      <c r="G91" s="866"/>
      <c r="H91" s="866"/>
      <c r="I91" s="866"/>
      <c r="J91" s="16"/>
      <c r="N91" t="s">
        <v>934</v>
      </c>
      <c r="O91">
        <v>0</v>
      </c>
      <c r="P91">
        <v>0</v>
      </c>
      <c r="Q91">
        <v>0</v>
      </c>
      <c r="R91">
        <v>0.67</v>
      </c>
      <c r="S91">
        <v>54.17</v>
      </c>
      <c r="T91">
        <v>159.85</v>
      </c>
      <c r="U91">
        <v>16547.349999999999</v>
      </c>
      <c r="V91">
        <v>111707.29</v>
      </c>
      <c r="W91">
        <v>18146.68</v>
      </c>
      <c r="X91">
        <v>0</v>
      </c>
      <c r="Y91">
        <v>0</v>
      </c>
      <c r="Z91">
        <v>0</v>
      </c>
      <c r="AA91">
        <v>0</v>
      </c>
      <c r="AB91">
        <v>83605.56</v>
      </c>
      <c r="AC91">
        <v>22006.15</v>
      </c>
      <c r="AD91">
        <v>0</v>
      </c>
      <c r="AE91">
        <v>0</v>
      </c>
      <c r="AF91">
        <v>473.36</v>
      </c>
      <c r="AG91">
        <v>61.82</v>
      </c>
      <c r="AH91">
        <v>0</v>
      </c>
      <c r="AI91">
        <v>0</v>
      </c>
      <c r="AJ91">
        <v>0</v>
      </c>
      <c r="AK91">
        <v>0</v>
      </c>
      <c r="AL91">
        <v>0</v>
      </c>
      <c r="AM91">
        <v>0</v>
      </c>
      <c r="AN91">
        <v>25197.21</v>
      </c>
      <c r="AO91">
        <v>12514.16</v>
      </c>
      <c r="AP91">
        <v>0</v>
      </c>
      <c r="AQ91">
        <v>9289.08</v>
      </c>
      <c r="AR91">
        <v>13.78</v>
      </c>
      <c r="AS91">
        <v>16707.199999999997</v>
      </c>
      <c r="AT91">
        <v>235465.68</v>
      </c>
      <c r="AU91">
        <v>38246.550000000003</v>
      </c>
      <c r="AV91">
        <v>9357.7000000000007</v>
      </c>
      <c r="AW91" t="s">
        <v>594</v>
      </c>
    </row>
    <row r="92" spans="1:49" ht="14.4">
      <c r="A92" s="867"/>
      <c r="B92" s="866"/>
      <c r="C92" s="866"/>
      <c r="D92" s="866"/>
      <c r="E92" s="866"/>
      <c r="F92" s="866"/>
      <c r="G92" s="866"/>
      <c r="H92" s="866"/>
      <c r="I92" s="866"/>
      <c r="J92" s="16"/>
      <c r="N92" t="s">
        <v>935</v>
      </c>
      <c r="O92">
        <v>6818.32</v>
      </c>
      <c r="P92">
        <v>2501.0300000000002</v>
      </c>
      <c r="Q92">
        <v>1453.44</v>
      </c>
      <c r="R92">
        <v>0</v>
      </c>
      <c r="S92">
        <v>0</v>
      </c>
      <c r="T92">
        <v>0</v>
      </c>
      <c r="U92">
        <v>0</v>
      </c>
      <c r="V92">
        <v>0</v>
      </c>
      <c r="W92">
        <v>0</v>
      </c>
      <c r="X92">
        <v>0</v>
      </c>
      <c r="Y92">
        <v>0</v>
      </c>
      <c r="Z92">
        <v>0</v>
      </c>
      <c r="AA92">
        <v>0</v>
      </c>
      <c r="AB92">
        <v>0</v>
      </c>
      <c r="AC92">
        <v>52.89</v>
      </c>
      <c r="AD92">
        <v>0</v>
      </c>
      <c r="AE92">
        <v>0</v>
      </c>
      <c r="AF92">
        <v>0</v>
      </c>
      <c r="AG92">
        <v>0</v>
      </c>
      <c r="AH92">
        <v>0</v>
      </c>
      <c r="AI92">
        <v>0</v>
      </c>
      <c r="AJ92">
        <v>0</v>
      </c>
      <c r="AK92">
        <v>0</v>
      </c>
      <c r="AL92">
        <v>0</v>
      </c>
      <c r="AM92">
        <v>0</v>
      </c>
      <c r="AN92">
        <v>0</v>
      </c>
      <c r="AO92">
        <v>0</v>
      </c>
      <c r="AP92">
        <v>0</v>
      </c>
      <c r="AQ92">
        <v>0</v>
      </c>
      <c r="AR92">
        <v>0</v>
      </c>
      <c r="AS92">
        <v>10772.79</v>
      </c>
      <c r="AT92">
        <v>52.89</v>
      </c>
      <c r="AU92">
        <v>0</v>
      </c>
      <c r="AV92">
        <v>0</v>
      </c>
      <c r="AW92" t="s">
        <v>589</v>
      </c>
    </row>
    <row r="93" spans="1:49" ht="14.4">
      <c r="A93" s="867"/>
      <c r="B93" s="866"/>
      <c r="C93" s="866"/>
      <c r="D93" s="866"/>
      <c r="E93" s="866"/>
      <c r="F93" s="866"/>
      <c r="G93" s="866"/>
      <c r="H93" s="866"/>
      <c r="I93" s="866"/>
      <c r="J93" s="16"/>
      <c r="N93" t="s">
        <v>753</v>
      </c>
      <c r="O93">
        <v>419.22</v>
      </c>
      <c r="P93">
        <v>16.3</v>
      </c>
      <c r="Q93">
        <v>0.78</v>
      </c>
      <c r="R93">
        <v>0</v>
      </c>
      <c r="S93">
        <v>0</v>
      </c>
      <c r="T93">
        <v>0</v>
      </c>
      <c r="U93">
        <v>0</v>
      </c>
      <c r="V93">
        <v>0</v>
      </c>
      <c r="W93">
        <v>0</v>
      </c>
      <c r="X93">
        <v>0</v>
      </c>
      <c r="Y93">
        <v>160.69999999999999</v>
      </c>
      <c r="Z93">
        <v>0</v>
      </c>
      <c r="AA93">
        <v>0</v>
      </c>
      <c r="AB93">
        <v>170302.84</v>
      </c>
      <c r="AC93">
        <v>298.61</v>
      </c>
      <c r="AD93">
        <v>0</v>
      </c>
      <c r="AE93">
        <v>0</v>
      </c>
      <c r="AF93">
        <v>0</v>
      </c>
      <c r="AG93">
        <v>0</v>
      </c>
      <c r="AH93">
        <v>0</v>
      </c>
      <c r="AI93">
        <v>277.83</v>
      </c>
      <c r="AJ93">
        <v>833.88</v>
      </c>
      <c r="AK93">
        <v>38.96</v>
      </c>
      <c r="AL93">
        <v>0</v>
      </c>
      <c r="AM93">
        <v>86131.1</v>
      </c>
      <c r="AN93">
        <v>105178.62</v>
      </c>
      <c r="AO93">
        <v>4552.6499999999996</v>
      </c>
      <c r="AP93">
        <v>0</v>
      </c>
      <c r="AQ93">
        <v>13.3</v>
      </c>
      <c r="AR93">
        <v>1.42</v>
      </c>
      <c r="AS93">
        <v>436.3</v>
      </c>
      <c r="AT93">
        <v>170762.15</v>
      </c>
      <c r="AU93">
        <v>197013.04</v>
      </c>
      <c r="AV93">
        <v>14.72</v>
      </c>
      <c r="AW93" t="s">
        <v>593</v>
      </c>
    </row>
    <row r="94" spans="1:49" ht="14.4">
      <c r="A94" s="867"/>
      <c r="B94" s="866"/>
      <c r="C94" s="866"/>
      <c r="D94" s="866"/>
      <c r="E94" s="866"/>
      <c r="F94" s="866"/>
      <c r="G94" s="866"/>
      <c r="H94" s="866"/>
      <c r="I94" s="866"/>
      <c r="J94" s="16"/>
      <c r="N94" t="s">
        <v>936</v>
      </c>
      <c r="O94">
        <v>0</v>
      </c>
      <c r="P94">
        <v>0</v>
      </c>
      <c r="Q94">
        <v>0</v>
      </c>
      <c r="R94">
        <v>58309.13</v>
      </c>
      <c r="S94">
        <v>16796.099999999999</v>
      </c>
      <c r="T94">
        <v>2331.9699999999998</v>
      </c>
      <c r="U94">
        <v>9275.11</v>
      </c>
      <c r="V94">
        <v>2148.9699999999998</v>
      </c>
      <c r="W94">
        <v>2.21</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11607.08</v>
      </c>
      <c r="AT94">
        <v>2151.1799999999998</v>
      </c>
      <c r="AU94">
        <v>0</v>
      </c>
      <c r="AV94">
        <v>75105.23</v>
      </c>
      <c r="AW94" t="s">
        <v>589</v>
      </c>
    </row>
    <row r="95" spans="1:49" ht="14.4">
      <c r="A95" s="867"/>
      <c r="B95" s="866"/>
      <c r="C95" s="866"/>
      <c r="D95" s="866"/>
      <c r="E95" s="866"/>
      <c r="F95" s="866"/>
      <c r="G95" s="866"/>
      <c r="H95" s="866"/>
      <c r="I95" s="866"/>
      <c r="J95" s="16"/>
      <c r="N95" t="s">
        <v>937</v>
      </c>
      <c r="O95">
        <v>0</v>
      </c>
      <c r="P95">
        <v>0</v>
      </c>
      <c r="Q95">
        <v>0</v>
      </c>
      <c r="R95">
        <v>0</v>
      </c>
      <c r="S95">
        <v>1109926.51</v>
      </c>
      <c r="T95">
        <v>0</v>
      </c>
      <c r="U95">
        <v>1370144.46</v>
      </c>
      <c r="V95">
        <v>3104.54</v>
      </c>
      <c r="W95">
        <v>0</v>
      </c>
      <c r="X95">
        <v>0</v>
      </c>
      <c r="Y95">
        <v>0</v>
      </c>
      <c r="Z95">
        <v>0</v>
      </c>
      <c r="AA95">
        <v>0</v>
      </c>
      <c r="AB95">
        <v>0</v>
      </c>
      <c r="AC95">
        <v>0</v>
      </c>
      <c r="AD95">
        <v>0</v>
      </c>
      <c r="AE95">
        <v>23490.57</v>
      </c>
      <c r="AF95">
        <v>5127</v>
      </c>
      <c r="AG95">
        <v>2603.7199999999998</v>
      </c>
      <c r="AH95">
        <v>0</v>
      </c>
      <c r="AI95">
        <v>0</v>
      </c>
      <c r="AJ95">
        <v>191.99</v>
      </c>
      <c r="AK95">
        <v>1723.9</v>
      </c>
      <c r="AL95">
        <v>0</v>
      </c>
      <c r="AM95">
        <v>1868.15</v>
      </c>
      <c r="AN95">
        <v>132500.14000000001</v>
      </c>
      <c r="AO95">
        <v>50167.73</v>
      </c>
      <c r="AP95">
        <v>0</v>
      </c>
      <c r="AQ95">
        <v>19722.419999999998</v>
      </c>
      <c r="AR95">
        <v>104.11</v>
      </c>
      <c r="AS95">
        <v>1370144.46</v>
      </c>
      <c r="AT95">
        <v>3104.54</v>
      </c>
      <c r="AU95">
        <v>217673.20000000004</v>
      </c>
      <c r="AV95">
        <v>1129753.04</v>
      </c>
      <c r="AW95" t="s">
        <v>589</v>
      </c>
    </row>
    <row r="96" spans="1:49" ht="14.4">
      <c r="A96" s="865"/>
      <c r="B96" s="868"/>
      <c r="C96" s="866"/>
      <c r="D96" s="866"/>
      <c r="E96" s="866"/>
      <c r="F96" s="866"/>
      <c r="G96" s="866"/>
      <c r="H96" s="866"/>
      <c r="I96" s="866"/>
      <c r="J96" s="16"/>
      <c r="N96" t="s">
        <v>754</v>
      </c>
      <c r="O96">
        <v>11400.95</v>
      </c>
      <c r="P96">
        <v>5916.46</v>
      </c>
      <c r="Q96">
        <v>87232.48</v>
      </c>
      <c r="R96">
        <v>224920.43</v>
      </c>
      <c r="S96">
        <v>0</v>
      </c>
      <c r="T96">
        <v>178648.85</v>
      </c>
      <c r="U96">
        <v>1977.81</v>
      </c>
      <c r="V96">
        <v>1.71</v>
      </c>
      <c r="W96">
        <v>37815.620000000003</v>
      </c>
      <c r="X96">
        <v>7.69</v>
      </c>
      <c r="Y96">
        <v>364.57</v>
      </c>
      <c r="Z96">
        <v>7716.49</v>
      </c>
      <c r="AA96">
        <v>0</v>
      </c>
      <c r="AB96">
        <v>0</v>
      </c>
      <c r="AC96">
        <v>28242.51</v>
      </c>
      <c r="AD96">
        <v>157.27000000000001</v>
      </c>
      <c r="AE96">
        <v>0</v>
      </c>
      <c r="AF96">
        <v>0</v>
      </c>
      <c r="AG96">
        <v>0</v>
      </c>
      <c r="AH96">
        <v>0</v>
      </c>
      <c r="AI96">
        <v>0</v>
      </c>
      <c r="AJ96">
        <v>0</v>
      </c>
      <c r="AK96">
        <v>0</v>
      </c>
      <c r="AL96">
        <v>0</v>
      </c>
      <c r="AM96">
        <v>0</v>
      </c>
      <c r="AN96">
        <v>0</v>
      </c>
      <c r="AO96">
        <v>0</v>
      </c>
      <c r="AP96">
        <v>0</v>
      </c>
      <c r="AQ96">
        <v>1109.49</v>
      </c>
      <c r="AR96">
        <v>0</v>
      </c>
      <c r="AS96">
        <v>285176.55</v>
      </c>
      <c r="AT96">
        <v>74305.86</v>
      </c>
      <c r="AU96">
        <v>0</v>
      </c>
      <c r="AV96">
        <v>226029.91999999998</v>
      </c>
      <c r="AW96" t="s">
        <v>589</v>
      </c>
    </row>
    <row r="97" spans="1:49" ht="14.4">
      <c r="A97" s="867"/>
      <c r="B97" s="866"/>
      <c r="C97" s="866"/>
      <c r="D97" s="866"/>
      <c r="E97" s="866"/>
      <c r="F97" s="866"/>
      <c r="G97" s="866"/>
      <c r="H97" s="866"/>
      <c r="I97" s="866"/>
      <c r="J97" s="16"/>
      <c r="N97" t="s">
        <v>938</v>
      </c>
      <c r="O97">
        <v>353.68</v>
      </c>
      <c r="P97">
        <v>14.52</v>
      </c>
      <c r="Q97">
        <v>72.58</v>
      </c>
      <c r="R97">
        <v>0</v>
      </c>
      <c r="S97">
        <v>0</v>
      </c>
      <c r="T97">
        <v>7.68</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448.46</v>
      </c>
      <c r="AT97">
        <v>0</v>
      </c>
      <c r="AU97">
        <v>0</v>
      </c>
      <c r="AV97">
        <v>0</v>
      </c>
      <c r="AW97" t="s">
        <v>589</v>
      </c>
    </row>
    <row r="98" spans="1:49" ht="14.4">
      <c r="A98" s="867"/>
      <c r="B98" s="866"/>
      <c r="C98" s="866"/>
      <c r="D98" s="866"/>
      <c r="E98" s="866"/>
      <c r="F98" s="866"/>
      <c r="G98" s="866"/>
      <c r="H98" s="866"/>
      <c r="I98" s="866"/>
      <c r="J98" s="16"/>
      <c r="N98" t="s">
        <v>939</v>
      </c>
      <c r="O98">
        <v>0</v>
      </c>
      <c r="P98">
        <v>0</v>
      </c>
      <c r="Q98">
        <v>0</v>
      </c>
      <c r="R98">
        <v>17376.39</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17376.39</v>
      </c>
      <c r="AW98" t="s">
        <v>589</v>
      </c>
    </row>
    <row r="99" spans="1:49" ht="14.4">
      <c r="A99" s="867"/>
      <c r="B99" s="866"/>
      <c r="C99" s="866"/>
      <c r="D99" s="866"/>
      <c r="E99" s="866"/>
      <c r="F99" s="866"/>
      <c r="G99" s="866"/>
      <c r="H99" s="866"/>
      <c r="I99" s="866"/>
      <c r="J99" s="16"/>
      <c r="N99" t="s">
        <v>940</v>
      </c>
      <c r="O99">
        <v>0</v>
      </c>
      <c r="P99">
        <v>0</v>
      </c>
      <c r="Q99">
        <v>0</v>
      </c>
      <c r="R99">
        <v>0</v>
      </c>
      <c r="S99">
        <v>3764.93</v>
      </c>
      <c r="T99">
        <v>0</v>
      </c>
      <c r="U99">
        <v>59230.97</v>
      </c>
      <c r="V99">
        <v>0</v>
      </c>
      <c r="W99">
        <v>0</v>
      </c>
      <c r="X99">
        <v>0</v>
      </c>
      <c r="Y99">
        <v>0</v>
      </c>
      <c r="Z99">
        <v>0</v>
      </c>
      <c r="AA99">
        <v>0</v>
      </c>
      <c r="AB99">
        <v>0</v>
      </c>
      <c r="AC99">
        <v>0</v>
      </c>
      <c r="AD99">
        <v>0</v>
      </c>
      <c r="AE99">
        <v>1582.57</v>
      </c>
      <c r="AF99">
        <v>18018.150000000001</v>
      </c>
      <c r="AG99">
        <v>20521.939999999999</v>
      </c>
      <c r="AH99">
        <v>0</v>
      </c>
      <c r="AI99">
        <v>0</v>
      </c>
      <c r="AJ99">
        <v>0</v>
      </c>
      <c r="AK99">
        <v>3145.6</v>
      </c>
      <c r="AL99">
        <v>0</v>
      </c>
      <c r="AM99">
        <v>17.05</v>
      </c>
      <c r="AN99">
        <v>6437.33</v>
      </c>
      <c r="AO99">
        <v>23166.53</v>
      </c>
      <c r="AP99">
        <v>0</v>
      </c>
      <c r="AQ99">
        <v>62272.74</v>
      </c>
      <c r="AR99">
        <v>810.87</v>
      </c>
      <c r="AS99">
        <v>59230.97</v>
      </c>
      <c r="AT99">
        <v>0</v>
      </c>
      <c r="AU99">
        <v>72889.170000000013</v>
      </c>
      <c r="AV99">
        <v>66848.539999999994</v>
      </c>
      <c r="AW99" t="s">
        <v>593</v>
      </c>
    </row>
    <row r="100" spans="1:49" ht="14.4">
      <c r="A100" s="867"/>
      <c r="B100" s="866"/>
      <c r="C100" s="866"/>
      <c r="D100" s="866"/>
      <c r="E100" s="866"/>
      <c r="F100" s="866"/>
      <c r="G100" s="866"/>
      <c r="H100" s="866"/>
      <c r="I100" s="866"/>
      <c r="J100" s="16"/>
      <c r="N100" t="s">
        <v>941</v>
      </c>
      <c r="O100">
        <v>0</v>
      </c>
      <c r="P100">
        <v>46120.32</v>
      </c>
      <c r="Q100">
        <v>89459.68</v>
      </c>
      <c r="R100">
        <v>0</v>
      </c>
      <c r="S100">
        <v>0</v>
      </c>
      <c r="T100">
        <v>0</v>
      </c>
      <c r="U100">
        <v>0</v>
      </c>
      <c r="V100">
        <v>0</v>
      </c>
      <c r="W100">
        <v>0</v>
      </c>
      <c r="X100">
        <v>0</v>
      </c>
      <c r="Y100">
        <v>88776.2</v>
      </c>
      <c r="Z100">
        <v>3743.08</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135580</v>
      </c>
      <c r="AT100">
        <v>92519.28</v>
      </c>
      <c r="AU100">
        <v>0</v>
      </c>
      <c r="AV100">
        <v>0</v>
      </c>
      <c r="AW100" t="s">
        <v>589</v>
      </c>
    </row>
    <row r="101" spans="1:49" ht="14.4">
      <c r="A101" s="865"/>
      <c r="B101" s="868"/>
      <c r="C101" s="866"/>
      <c r="D101" s="866"/>
      <c r="E101" s="866"/>
      <c r="F101" s="866"/>
      <c r="G101" s="866"/>
      <c r="H101" s="866"/>
      <c r="I101" s="866"/>
      <c r="J101" s="16"/>
      <c r="N101" t="s">
        <v>942</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64356.959999999999</v>
      </c>
      <c r="AO101">
        <v>0</v>
      </c>
      <c r="AP101">
        <v>0</v>
      </c>
      <c r="AQ101">
        <v>0</v>
      </c>
      <c r="AR101">
        <v>0</v>
      </c>
      <c r="AS101">
        <v>0</v>
      </c>
      <c r="AT101">
        <v>0</v>
      </c>
      <c r="AU101">
        <v>64356.959999999999</v>
      </c>
      <c r="AV101">
        <v>0</v>
      </c>
      <c r="AW101" t="s">
        <v>593</v>
      </c>
    </row>
    <row r="102" spans="1:49" ht="14.4">
      <c r="A102" s="867"/>
      <c r="B102" s="866"/>
      <c r="C102" s="866"/>
      <c r="D102" s="866"/>
      <c r="E102" s="866"/>
      <c r="F102" s="866"/>
      <c r="G102" s="866"/>
      <c r="H102" s="866"/>
      <c r="I102" s="866"/>
      <c r="J102" s="16"/>
      <c r="N102" t="s">
        <v>943</v>
      </c>
      <c r="O102">
        <v>0</v>
      </c>
      <c r="P102">
        <v>0</v>
      </c>
      <c r="Q102">
        <v>0</v>
      </c>
      <c r="R102">
        <v>0</v>
      </c>
      <c r="S102">
        <v>0</v>
      </c>
      <c r="T102">
        <v>0</v>
      </c>
      <c r="U102">
        <v>0</v>
      </c>
      <c r="V102">
        <v>7532.74</v>
      </c>
      <c r="W102">
        <v>1507.49</v>
      </c>
      <c r="X102">
        <v>0</v>
      </c>
      <c r="Y102">
        <v>0</v>
      </c>
      <c r="Z102">
        <v>0</v>
      </c>
      <c r="AA102">
        <v>0</v>
      </c>
      <c r="AB102">
        <v>0</v>
      </c>
      <c r="AC102">
        <v>0</v>
      </c>
      <c r="AD102">
        <v>0</v>
      </c>
      <c r="AE102">
        <v>0</v>
      </c>
      <c r="AF102">
        <v>806.35</v>
      </c>
      <c r="AG102">
        <v>39.72</v>
      </c>
      <c r="AH102">
        <v>0</v>
      </c>
      <c r="AI102">
        <v>0</v>
      </c>
      <c r="AJ102">
        <v>0</v>
      </c>
      <c r="AK102">
        <v>0</v>
      </c>
      <c r="AL102">
        <v>0</v>
      </c>
      <c r="AM102">
        <v>0</v>
      </c>
      <c r="AN102">
        <v>0</v>
      </c>
      <c r="AO102">
        <v>0</v>
      </c>
      <c r="AP102">
        <v>0</v>
      </c>
      <c r="AQ102">
        <v>0</v>
      </c>
      <c r="AR102">
        <v>0</v>
      </c>
      <c r="AS102">
        <v>0</v>
      </c>
      <c r="AT102">
        <v>9040.23</v>
      </c>
      <c r="AU102">
        <v>846.07</v>
      </c>
      <c r="AV102">
        <v>0</v>
      </c>
      <c r="AW102" t="s">
        <v>594</v>
      </c>
    </row>
    <row r="103" spans="1:49" ht="14.4">
      <c r="A103" s="867"/>
      <c r="B103" s="866"/>
      <c r="C103" s="866"/>
      <c r="D103" s="866"/>
      <c r="E103" s="866"/>
      <c r="F103" s="866"/>
      <c r="G103" s="866"/>
      <c r="H103" s="866"/>
      <c r="I103" s="866"/>
      <c r="J103" s="16"/>
      <c r="N103" t="s">
        <v>944</v>
      </c>
      <c r="O103">
        <v>0</v>
      </c>
      <c r="P103">
        <v>0</v>
      </c>
      <c r="Q103">
        <v>0</v>
      </c>
      <c r="R103">
        <v>0</v>
      </c>
      <c r="S103">
        <v>0</v>
      </c>
      <c r="T103">
        <v>0</v>
      </c>
      <c r="U103">
        <v>47.51</v>
      </c>
      <c r="V103">
        <v>0</v>
      </c>
      <c r="W103">
        <v>0</v>
      </c>
      <c r="X103">
        <v>0</v>
      </c>
      <c r="Y103">
        <v>114.79</v>
      </c>
      <c r="Z103">
        <v>18927.830000000002</v>
      </c>
      <c r="AA103">
        <v>1170.73</v>
      </c>
      <c r="AB103">
        <v>0</v>
      </c>
      <c r="AC103">
        <v>7540.93</v>
      </c>
      <c r="AD103">
        <v>7.42</v>
      </c>
      <c r="AE103">
        <v>0</v>
      </c>
      <c r="AF103">
        <v>0</v>
      </c>
      <c r="AG103">
        <v>0</v>
      </c>
      <c r="AH103">
        <v>0</v>
      </c>
      <c r="AI103">
        <v>0</v>
      </c>
      <c r="AJ103">
        <v>0</v>
      </c>
      <c r="AK103">
        <v>1237.76</v>
      </c>
      <c r="AL103">
        <v>0</v>
      </c>
      <c r="AM103">
        <v>0</v>
      </c>
      <c r="AN103">
        <v>0</v>
      </c>
      <c r="AO103">
        <v>25.87</v>
      </c>
      <c r="AP103">
        <v>0</v>
      </c>
      <c r="AQ103">
        <v>1034.3</v>
      </c>
      <c r="AR103">
        <v>0</v>
      </c>
      <c r="AS103">
        <v>47.51</v>
      </c>
      <c r="AT103">
        <v>27761.7</v>
      </c>
      <c r="AU103">
        <v>1263.6299999999999</v>
      </c>
      <c r="AV103">
        <v>1034.3</v>
      </c>
      <c r="AW103" t="s">
        <v>594</v>
      </c>
    </row>
    <row r="104" spans="1:49" ht="14.4">
      <c r="A104" s="867"/>
      <c r="B104" s="866"/>
      <c r="C104" s="866"/>
      <c r="D104" s="866"/>
      <c r="E104" s="866"/>
      <c r="F104" s="866"/>
      <c r="G104" s="866"/>
      <c r="H104" s="866"/>
      <c r="I104" s="866"/>
      <c r="J104" s="16"/>
      <c r="N104" t="s">
        <v>755</v>
      </c>
      <c r="O104">
        <v>28440.65</v>
      </c>
      <c r="P104">
        <v>64670.52</v>
      </c>
      <c r="Q104">
        <v>2118.94</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95230.11</v>
      </c>
      <c r="AT104">
        <v>0</v>
      </c>
      <c r="AU104">
        <v>0</v>
      </c>
      <c r="AV104">
        <v>0</v>
      </c>
      <c r="AW104" t="s">
        <v>589</v>
      </c>
    </row>
    <row r="105" spans="1:49" ht="14.4">
      <c r="A105" s="865"/>
      <c r="B105" s="866"/>
      <c r="C105" s="866"/>
      <c r="D105" s="866"/>
      <c r="E105" s="866"/>
      <c r="F105" s="866"/>
      <c r="G105" s="866"/>
      <c r="H105" s="866"/>
      <c r="I105" s="866"/>
      <c r="J105" s="16"/>
      <c r="N105" t="s">
        <v>945</v>
      </c>
      <c r="O105">
        <v>0</v>
      </c>
      <c r="P105">
        <v>0</v>
      </c>
      <c r="Q105">
        <v>0</v>
      </c>
      <c r="R105">
        <v>1576419.57</v>
      </c>
      <c r="S105">
        <v>2652.97</v>
      </c>
      <c r="T105">
        <v>29549.17</v>
      </c>
      <c r="U105">
        <v>7251.46</v>
      </c>
      <c r="V105">
        <v>6965.53</v>
      </c>
      <c r="W105">
        <v>47.69</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36800.629999999997</v>
      </c>
      <c r="AT105">
        <v>7013.2199999999993</v>
      </c>
      <c r="AU105">
        <v>0</v>
      </c>
      <c r="AV105">
        <v>1579072.54</v>
      </c>
      <c r="AW105" t="s">
        <v>589</v>
      </c>
    </row>
    <row r="106" spans="1:49" ht="14.4">
      <c r="A106" s="865"/>
      <c r="B106" s="868"/>
      <c r="C106" s="866"/>
      <c r="D106" s="866"/>
      <c r="E106" s="866"/>
      <c r="F106" s="866"/>
      <c r="G106" s="866"/>
      <c r="H106" s="866"/>
      <c r="I106" s="866"/>
      <c r="J106" s="16"/>
      <c r="N106" t="s">
        <v>946</v>
      </c>
      <c r="O106">
        <v>0</v>
      </c>
      <c r="P106">
        <v>0</v>
      </c>
      <c r="Q106">
        <v>0</v>
      </c>
      <c r="R106">
        <v>0</v>
      </c>
      <c r="S106">
        <v>0</v>
      </c>
      <c r="T106">
        <v>0</v>
      </c>
      <c r="U106">
        <v>0</v>
      </c>
      <c r="V106">
        <v>0</v>
      </c>
      <c r="W106">
        <v>0</v>
      </c>
      <c r="X106">
        <v>0</v>
      </c>
      <c r="Y106">
        <v>0</v>
      </c>
      <c r="Z106">
        <v>0</v>
      </c>
      <c r="AA106">
        <v>0</v>
      </c>
      <c r="AB106">
        <v>0</v>
      </c>
      <c r="AC106">
        <v>19.32</v>
      </c>
      <c r="AD106">
        <v>0</v>
      </c>
      <c r="AE106">
        <v>0</v>
      </c>
      <c r="AF106">
        <v>0</v>
      </c>
      <c r="AG106">
        <v>0</v>
      </c>
      <c r="AH106">
        <v>0</v>
      </c>
      <c r="AI106">
        <v>0</v>
      </c>
      <c r="AJ106">
        <v>0</v>
      </c>
      <c r="AK106">
        <v>0</v>
      </c>
      <c r="AL106">
        <v>0</v>
      </c>
      <c r="AM106">
        <v>0</v>
      </c>
      <c r="AN106">
        <v>74.36</v>
      </c>
      <c r="AO106">
        <v>39.85</v>
      </c>
      <c r="AP106">
        <v>0</v>
      </c>
      <c r="AQ106">
        <v>5.86</v>
      </c>
      <c r="AR106">
        <v>0</v>
      </c>
      <c r="AS106">
        <v>0</v>
      </c>
      <c r="AT106">
        <v>19.32</v>
      </c>
      <c r="AU106">
        <v>114.21000000000001</v>
      </c>
      <c r="AV106">
        <v>5.86</v>
      </c>
      <c r="AW106" t="s">
        <v>593</v>
      </c>
    </row>
    <row r="107" spans="1:49" ht="14.4">
      <c r="A107" s="867"/>
      <c r="B107" s="866"/>
      <c r="C107" s="866"/>
      <c r="D107" s="866"/>
      <c r="E107" s="866"/>
      <c r="F107" s="866"/>
      <c r="G107" s="866"/>
      <c r="H107" s="866"/>
      <c r="I107" s="866"/>
      <c r="J107" s="16"/>
      <c r="N107" t="s">
        <v>947</v>
      </c>
      <c r="O107">
        <v>0</v>
      </c>
      <c r="P107">
        <v>0</v>
      </c>
      <c r="Q107">
        <v>0</v>
      </c>
      <c r="R107">
        <v>0</v>
      </c>
      <c r="S107">
        <v>0</v>
      </c>
      <c r="T107">
        <v>0</v>
      </c>
      <c r="U107">
        <v>0</v>
      </c>
      <c r="V107">
        <v>0</v>
      </c>
      <c r="W107">
        <v>0</v>
      </c>
      <c r="X107">
        <v>0</v>
      </c>
      <c r="Y107">
        <v>0</v>
      </c>
      <c r="Z107">
        <v>0</v>
      </c>
      <c r="AA107">
        <v>0</v>
      </c>
      <c r="AB107">
        <v>0</v>
      </c>
      <c r="AC107">
        <v>0</v>
      </c>
      <c r="AD107">
        <v>0</v>
      </c>
      <c r="AE107">
        <v>0</v>
      </c>
      <c r="AF107">
        <v>0.49</v>
      </c>
      <c r="AG107">
        <v>0</v>
      </c>
      <c r="AH107">
        <v>0</v>
      </c>
      <c r="AI107">
        <v>0</v>
      </c>
      <c r="AJ107">
        <v>0</v>
      </c>
      <c r="AK107">
        <v>0</v>
      </c>
      <c r="AL107">
        <v>0</v>
      </c>
      <c r="AM107">
        <v>0</v>
      </c>
      <c r="AN107">
        <v>64848.81</v>
      </c>
      <c r="AO107">
        <v>0</v>
      </c>
      <c r="AP107">
        <v>0</v>
      </c>
      <c r="AQ107">
        <v>0</v>
      </c>
      <c r="AR107">
        <v>0</v>
      </c>
      <c r="AS107">
        <v>0</v>
      </c>
      <c r="AT107">
        <v>0</v>
      </c>
      <c r="AU107">
        <v>64849.299999999996</v>
      </c>
      <c r="AV107">
        <v>0</v>
      </c>
      <c r="AW107" t="s">
        <v>593</v>
      </c>
    </row>
    <row r="108" spans="1:49" ht="14.4">
      <c r="A108" s="867"/>
      <c r="B108" s="866"/>
      <c r="C108" s="866"/>
      <c r="D108" s="866"/>
      <c r="E108" s="866"/>
      <c r="F108" s="866"/>
      <c r="G108" s="866"/>
      <c r="H108" s="866"/>
      <c r="I108" s="866"/>
      <c r="J108" s="16"/>
      <c r="N108" t="s">
        <v>948</v>
      </c>
      <c r="O108">
        <v>0</v>
      </c>
      <c r="P108">
        <v>0</v>
      </c>
      <c r="Q108">
        <v>0</v>
      </c>
      <c r="R108">
        <v>0</v>
      </c>
      <c r="S108">
        <v>0</v>
      </c>
      <c r="T108">
        <v>0</v>
      </c>
      <c r="U108">
        <v>0</v>
      </c>
      <c r="V108">
        <v>0</v>
      </c>
      <c r="W108">
        <v>0</v>
      </c>
      <c r="X108">
        <v>0</v>
      </c>
      <c r="Y108">
        <v>0</v>
      </c>
      <c r="Z108">
        <v>0</v>
      </c>
      <c r="AA108">
        <v>0</v>
      </c>
      <c r="AB108">
        <v>0</v>
      </c>
      <c r="AC108">
        <v>2059.62</v>
      </c>
      <c r="AD108">
        <v>0</v>
      </c>
      <c r="AE108">
        <v>0</v>
      </c>
      <c r="AF108">
        <v>0</v>
      </c>
      <c r="AG108">
        <v>0</v>
      </c>
      <c r="AH108">
        <v>0</v>
      </c>
      <c r="AI108">
        <v>0</v>
      </c>
      <c r="AJ108">
        <v>0</v>
      </c>
      <c r="AK108">
        <v>0</v>
      </c>
      <c r="AL108">
        <v>0</v>
      </c>
      <c r="AM108">
        <v>0</v>
      </c>
      <c r="AN108">
        <v>546.75</v>
      </c>
      <c r="AO108">
        <v>0</v>
      </c>
      <c r="AP108">
        <v>0</v>
      </c>
      <c r="AQ108">
        <v>0</v>
      </c>
      <c r="AR108">
        <v>0</v>
      </c>
      <c r="AS108">
        <v>0</v>
      </c>
      <c r="AT108">
        <v>2059.62</v>
      </c>
      <c r="AU108">
        <v>546.75</v>
      </c>
      <c r="AV108">
        <v>0</v>
      </c>
      <c r="AW108" t="s">
        <v>594</v>
      </c>
    </row>
    <row r="109" spans="1:49" ht="14.4">
      <c r="A109" s="867"/>
      <c r="B109" s="866"/>
      <c r="C109" s="866"/>
      <c r="D109" s="866"/>
      <c r="E109" s="866"/>
      <c r="F109" s="866"/>
      <c r="G109" s="866"/>
      <c r="H109" s="866"/>
      <c r="I109" s="866"/>
      <c r="J109" s="16"/>
      <c r="N109" t="s">
        <v>949</v>
      </c>
      <c r="O109">
        <v>63396.67</v>
      </c>
      <c r="P109">
        <v>13610.13</v>
      </c>
      <c r="Q109">
        <v>254923.05</v>
      </c>
      <c r="R109">
        <v>131.97999999999999</v>
      </c>
      <c r="S109">
        <v>0</v>
      </c>
      <c r="T109">
        <v>66060.27</v>
      </c>
      <c r="U109">
        <v>0</v>
      </c>
      <c r="V109">
        <v>133.18</v>
      </c>
      <c r="W109">
        <v>0</v>
      </c>
      <c r="X109">
        <v>0</v>
      </c>
      <c r="Y109">
        <v>86616.08</v>
      </c>
      <c r="Z109">
        <v>62898.400000000001</v>
      </c>
      <c r="AA109">
        <v>0</v>
      </c>
      <c r="AB109">
        <v>32530.79</v>
      </c>
      <c r="AC109">
        <v>8782.86</v>
      </c>
      <c r="AD109">
        <v>0</v>
      </c>
      <c r="AE109">
        <v>0</v>
      </c>
      <c r="AF109">
        <v>0</v>
      </c>
      <c r="AG109">
        <v>0</v>
      </c>
      <c r="AH109">
        <v>0</v>
      </c>
      <c r="AI109">
        <v>0</v>
      </c>
      <c r="AJ109">
        <v>0</v>
      </c>
      <c r="AK109">
        <v>0</v>
      </c>
      <c r="AL109">
        <v>0</v>
      </c>
      <c r="AM109">
        <v>0</v>
      </c>
      <c r="AN109">
        <v>0</v>
      </c>
      <c r="AO109">
        <v>0</v>
      </c>
      <c r="AP109">
        <v>0</v>
      </c>
      <c r="AQ109">
        <v>0</v>
      </c>
      <c r="AR109">
        <v>0</v>
      </c>
      <c r="AS109">
        <v>397990.12</v>
      </c>
      <c r="AT109">
        <v>190961.31</v>
      </c>
      <c r="AU109">
        <v>0</v>
      </c>
      <c r="AV109">
        <v>131.97999999999999</v>
      </c>
      <c r="AW109" t="s">
        <v>589</v>
      </c>
    </row>
    <row r="110" spans="1:49" ht="14.4">
      <c r="A110" s="867"/>
      <c r="B110" s="866"/>
      <c r="C110" s="866"/>
      <c r="D110" s="866"/>
      <c r="E110" s="866"/>
      <c r="F110" s="866"/>
      <c r="G110" s="866"/>
      <c r="H110" s="866"/>
      <c r="I110" s="866"/>
      <c r="J110" s="16"/>
      <c r="N110" t="s">
        <v>950</v>
      </c>
      <c r="O110">
        <v>0</v>
      </c>
      <c r="P110">
        <v>2.5299999999999998</v>
      </c>
      <c r="Q110">
        <v>58160.15</v>
      </c>
      <c r="R110">
        <v>0</v>
      </c>
      <c r="S110">
        <v>0</v>
      </c>
      <c r="T110">
        <v>33.57</v>
      </c>
      <c r="U110">
        <v>0</v>
      </c>
      <c r="V110">
        <v>0</v>
      </c>
      <c r="W110">
        <v>0</v>
      </c>
      <c r="X110">
        <v>0</v>
      </c>
      <c r="Y110">
        <v>48716.97</v>
      </c>
      <c r="Z110">
        <v>12474.99</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58196.25</v>
      </c>
      <c r="AT110">
        <v>61191.96</v>
      </c>
      <c r="AU110">
        <v>0</v>
      </c>
      <c r="AV110">
        <v>0</v>
      </c>
      <c r="AW110" t="s">
        <v>594</v>
      </c>
    </row>
    <row r="111" spans="1:49" ht="14.4">
      <c r="A111" s="867"/>
      <c r="B111" s="866"/>
      <c r="C111" s="866"/>
      <c r="D111" s="866"/>
      <c r="E111" s="866"/>
      <c r="F111" s="866"/>
      <c r="G111" s="866"/>
      <c r="H111" s="866"/>
      <c r="I111" s="866"/>
      <c r="J111" s="16"/>
      <c r="N111" t="s">
        <v>951</v>
      </c>
      <c r="O111">
        <v>319163.7</v>
      </c>
      <c r="P111">
        <v>4544.7700000000004</v>
      </c>
      <c r="Q111">
        <v>0</v>
      </c>
      <c r="R111">
        <v>0</v>
      </c>
      <c r="S111">
        <v>0</v>
      </c>
      <c r="T111">
        <v>0</v>
      </c>
      <c r="U111">
        <v>0</v>
      </c>
      <c r="V111">
        <v>0</v>
      </c>
      <c r="W111">
        <v>0</v>
      </c>
      <c r="X111">
        <v>0</v>
      </c>
      <c r="Y111">
        <v>0</v>
      </c>
      <c r="Z111">
        <v>0</v>
      </c>
      <c r="AA111">
        <v>0</v>
      </c>
      <c r="AB111">
        <v>0</v>
      </c>
      <c r="AC111">
        <v>1459.07</v>
      </c>
      <c r="AD111">
        <v>0</v>
      </c>
      <c r="AE111">
        <v>0</v>
      </c>
      <c r="AF111">
        <v>0</v>
      </c>
      <c r="AG111">
        <v>0</v>
      </c>
      <c r="AH111">
        <v>0</v>
      </c>
      <c r="AI111">
        <v>0</v>
      </c>
      <c r="AJ111">
        <v>0</v>
      </c>
      <c r="AK111">
        <v>0</v>
      </c>
      <c r="AL111">
        <v>0</v>
      </c>
      <c r="AM111">
        <v>0</v>
      </c>
      <c r="AN111">
        <v>0</v>
      </c>
      <c r="AO111">
        <v>0</v>
      </c>
      <c r="AP111">
        <v>0</v>
      </c>
      <c r="AQ111">
        <v>17</v>
      </c>
      <c r="AR111">
        <v>0</v>
      </c>
      <c r="AS111">
        <v>323708.47000000003</v>
      </c>
      <c r="AT111">
        <v>1459.07</v>
      </c>
      <c r="AU111">
        <v>0</v>
      </c>
      <c r="AV111">
        <v>17</v>
      </c>
      <c r="AW111" t="s">
        <v>589</v>
      </c>
    </row>
    <row r="112" spans="1:49" ht="14.4">
      <c r="A112" s="865"/>
      <c r="B112" s="866"/>
      <c r="C112" s="866"/>
      <c r="D112" s="866"/>
      <c r="E112" s="866"/>
      <c r="F112" s="866"/>
      <c r="G112" s="866"/>
      <c r="H112" s="866"/>
      <c r="I112" s="866"/>
      <c r="J112" s="16"/>
      <c r="N112" t="s">
        <v>952</v>
      </c>
      <c r="O112">
        <v>1.71</v>
      </c>
      <c r="P112">
        <v>10.23</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11.940000000000001</v>
      </c>
      <c r="AT112">
        <v>0</v>
      </c>
      <c r="AU112">
        <v>0</v>
      </c>
      <c r="AV112">
        <v>0</v>
      </c>
      <c r="AW112" t="s">
        <v>589</v>
      </c>
    </row>
    <row r="113" spans="1:49" ht="14.4">
      <c r="A113" s="865"/>
      <c r="B113" s="866"/>
      <c r="C113" s="866"/>
      <c r="D113" s="866"/>
      <c r="E113" s="866"/>
      <c r="F113" s="866"/>
      <c r="G113" s="866"/>
      <c r="H113" s="866"/>
      <c r="I113" s="866"/>
      <c r="J113" s="16"/>
      <c r="N113" t="s">
        <v>953</v>
      </c>
      <c r="O113">
        <v>0</v>
      </c>
      <c r="P113">
        <v>0</v>
      </c>
      <c r="Q113">
        <v>155392.85999999999</v>
      </c>
      <c r="R113">
        <v>906524.14</v>
      </c>
      <c r="S113">
        <v>0</v>
      </c>
      <c r="T113">
        <v>190606.83</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345999.68999999994</v>
      </c>
      <c r="AT113">
        <v>0</v>
      </c>
      <c r="AU113">
        <v>0</v>
      </c>
      <c r="AV113">
        <v>906524.14</v>
      </c>
      <c r="AW113" t="s">
        <v>589</v>
      </c>
    </row>
    <row r="114" spans="1:49" ht="14.4">
      <c r="A114" s="865"/>
      <c r="B114" s="866"/>
      <c r="C114" s="866"/>
      <c r="D114" s="866"/>
      <c r="E114" s="866"/>
      <c r="F114" s="866"/>
      <c r="G114" s="866"/>
      <c r="H114" s="866"/>
      <c r="I114" s="866"/>
      <c r="J114" s="16"/>
      <c r="N114" t="s">
        <v>954</v>
      </c>
      <c r="O114">
        <v>0</v>
      </c>
      <c r="P114">
        <v>0</v>
      </c>
      <c r="Q114">
        <v>0</v>
      </c>
      <c r="R114">
        <v>0</v>
      </c>
      <c r="S114">
        <v>0</v>
      </c>
      <c r="T114">
        <v>0</v>
      </c>
      <c r="U114">
        <v>0</v>
      </c>
      <c r="V114">
        <v>300.43</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300.43</v>
      </c>
      <c r="AU114">
        <v>0</v>
      </c>
      <c r="AV114">
        <v>0</v>
      </c>
      <c r="AW114" t="s">
        <v>594</v>
      </c>
    </row>
    <row r="115" spans="1:49" ht="14.4">
      <c r="A115" s="865"/>
      <c r="B115" s="866"/>
      <c r="C115" s="866"/>
      <c r="D115" s="866"/>
      <c r="E115" s="866"/>
      <c r="F115" s="866"/>
      <c r="G115" s="866"/>
      <c r="H115" s="866"/>
      <c r="I115" s="866"/>
      <c r="J115" s="16"/>
      <c r="N115" t="s">
        <v>955</v>
      </c>
      <c r="O115">
        <v>8.4700000000000006</v>
      </c>
      <c r="P115">
        <v>0.84</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9.31</v>
      </c>
      <c r="AT115">
        <v>0</v>
      </c>
      <c r="AU115">
        <v>0</v>
      </c>
      <c r="AV115">
        <v>0</v>
      </c>
      <c r="AW115" t="s">
        <v>589</v>
      </c>
    </row>
    <row r="116" spans="1:49" ht="14.4">
      <c r="A116" s="865"/>
      <c r="B116" s="866"/>
      <c r="C116" s="866"/>
      <c r="D116" s="866"/>
      <c r="E116" s="866"/>
      <c r="F116" s="866"/>
      <c r="G116" s="866"/>
      <c r="H116" s="866"/>
      <c r="I116" s="866"/>
      <c r="J116" s="16"/>
      <c r="N116" t="s">
        <v>956</v>
      </c>
      <c r="O116">
        <v>0</v>
      </c>
      <c r="P116">
        <v>0</v>
      </c>
      <c r="Q116">
        <v>0</v>
      </c>
      <c r="R116">
        <v>1030840.55</v>
      </c>
      <c r="S116">
        <v>0</v>
      </c>
      <c r="T116">
        <v>5216.96</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5216.96</v>
      </c>
      <c r="AT116">
        <v>0</v>
      </c>
      <c r="AU116">
        <v>0</v>
      </c>
      <c r="AV116">
        <v>1030840.55</v>
      </c>
      <c r="AW116" t="s">
        <v>589</v>
      </c>
    </row>
    <row r="117" spans="1:49" ht="14.4">
      <c r="A117" s="865"/>
      <c r="B117" s="866"/>
      <c r="C117" s="866"/>
      <c r="D117" s="866"/>
      <c r="E117" s="866"/>
      <c r="F117" s="866"/>
      <c r="G117" s="866"/>
      <c r="H117" s="866"/>
      <c r="I117" s="866"/>
      <c r="J117" s="16"/>
      <c r="N117" t="s">
        <v>957</v>
      </c>
      <c r="O117">
        <v>994.86</v>
      </c>
      <c r="P117">
        <v>678.93</v>
      </c>
      <c r="Q117">
        <v>75.760000000000005</v>
      </c>
      <c r="R117">
        <v>0</v>
      </c>
      <c r="S117">
        <v>0</v>
      </c>
      <c r="T117">
        <v>0</v>
      </c>
      <c r="U117">
        <v>0</v>
      </c>
      <c r="V117">
        <v>0</v>
      </c>
      <c r="W117">
        <v>0</v>
      </c>
      <c r="X117">
        <v>0</v>
      </c>
      <c r="Y117">
        <v>0</v>
      </c>
      <c r="Z117">
        <v>0</v>
      </c>
      <c r="AA117">
        <v>0</v>
      </c>
      <c r="AB117">
        <v>170.97</v>
      </c>
      <c r="AC117">
        <v>0</v>
      </c>
      <c r="AD117">
        <v>0</v>
      </c>
      <c r="AE117">
        <v>0</v>
      </c>
      <c r="AF117">
        <v>0</v>
      </c>
      <c r="AG117">
        <v>0</v>
      </c>
      <c r="AH117">
        <v>0</v>
      </c>
      <c r="AI117">
        <v>0</v>
      </c>
      <c r="AJ117">
        <v>0</v>
      </c>
      <c r="AK117">
        <v>0</v>
      </c>
      <c r="AL117">
        <v>0</v>
      </c>
      <c r="AM117">
        <v>0</v>
      </c>
      <c r="AN117">
        <v>0</v>
      </c>
      <c r="AO117">
        <v>0</v>
      </c>
      <c r="AP117">
        <v>0</v>
      </c>
      <c r="AQ117">
        <v>0</v>
      </c>
      <c r="AR117">
        <v>0</v>
      </c>
      <c r="AS117">
        <v>1749.55</v>
      </c>
      <c r="AT117">
        <v>170.97</v>
      </c>
      <c r="AU117">
        <v>0</v>
      </c>
      <c r="AV117">
        <v>0</v>
      </c>
      <c r="AW117" t="s">
        <v>589</v>
      </c>
    </row>
    <row r="118" spans="1:49" ht="14.4">
      <c r="A118" s="865"/>
      <c r="B118" s="866"/>
      <c r="C118" s="866"/>
      <c r="D118" s="866"/>
      <c r="E118" s="866"/>
      <c r="F118" s="866"/>
      <c r="G118" s="866"/>
      <c r="H118" s="866"/>
      <c r="I118" s="866"/>
      <c r="J118" s="16"/>
      <c r="N118" t="s">
        <v>958</v>
      </c>
      <c r="O118">
        <v>36345.33</v>
      </c>
      <c r="P118">
        <v>78687.39</v>
      </c>
      <c r="Q118">
        <v>413115.63</v>
      </c>
      <c r="R118">
        <v>374580.83</v>
      </c>
      <c r="S118">
        <v>71214.64</v>
      </c>
      <c r="T118">
        <v>321007.49</v>
      </c>
      <c r="U118">
        <v>270537.49</v>
      </c>
      <c r="V118">
        <v>10767.56</v>
      </c>
      <c r="W118">
        <v>15997.6</v>
      </c>
      <c r="X118">
        <v>0</v>
      </c>
      <c r="Y118">
        <v>126919.62</v>
      </c>
      <c r="Z118">
        <v>208857.27</v>
      </c>
      <c r="AA118">
        <v>315.25</v>
      </c>
      <c r="AB118">
        <v>10500.55</v>
      </c>
      <c r="AC118">
        <v>9884.56</v>
      </c>
      <c r="AD118">
        <v>19.37</v>
      </c>
      <c r="AE118">
        <v>0</v>
      </c>
      <c r="AF118">
        <v>0</v>
      </c>
      <c r="AG118">
        <v>0</v>
      </c>
      <c r="AH118">
        <v>0</v>
      </c>
      <c r="AI118">
        <v>0</v>
      </c>
      <c r="AJ118">
        <v>0</v>
      </c>
      <c r="AK118">
        <v>0</v>
      </c>
      <c r="AL118">
        <v>0</v>
      </c>
      <c r="AM118">
        <v>0</v>
      </c>
      <c r="AN118">
        <v>0</v>
      </c>
      <c r="AO118">
        <v>0</v>
      </c>
      <c r="AP118">
        <v>0</v>
      </c>
      <c r="AQ118">
        <v>718.89</v>
      </c>
      <c r="AR118">
        <v>0</v>
      </c>
      <c r="AS118">
        <v>1119693.33</v>
      </c>
      <c r="AT118">
        <v>383261.77999999997</v>
      </c>
      <c r="AU118">
        <v>0</v>
      </c>
      <c r="AV118">
        <v>446514.36000000004</v>
      </c>
      <c r="AW118" t="s">
        <v>589</v>
      </c>
    </row>
    <row r="119" spans="1:49" ht="14.4">
      <c r="A119" s="865"/>
      <c r="B119" s="866"/>
      <c r="C119" s="866"/>
      <c r="D119" s="866"/>
      <c r="E119" s="866"/>
      <c r="F119" s="866"/>
      <c r="G119" s="866"/>
      <c r="H119" s="866"/>
      <c r="I119" s="866"/>
      <c r="J119" s="16"/>
      <c r="N119" t="s">
        <v>959</v>
      </c>
      <c r="O119">
        <v>478.69</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478.69</v>
      </c>
      <c r="AT119">
        <v>0</v>
      </c>
      <c r="AU119">
        <v>0</v>
      </c>
      <c r="AV119">
        <v>0</v>
      </c>
      <c r="AW119" t="s">
        <v>589</v>
      </c>
    </row>
    <row r="120" spans="1:49" ht="14.4">
      <c r="A120" s="865"/>
      <c r="B120" s="866"/>
      <c r="C120" s="866"/>
      <c r="D120" s="866"/>
      <c r="E120" s="866"/>
      <c r="F120" s="866"/>
      <c r="G120" s="866"/>
      <c r="H120" s="866"/>
      <c r="I120" s="866"/>
      <c r="J120" s="16"/>
      <c r="N120" t="s">
        <v>960</v>
      </c>
      <c r="O120">
        <v>0</v>
      </c>
      <c r="P120">
        <v>0</v>
      </c>
      <c r="Q120">
        <v>0</v>
      </c>
      <c r="R120">
        <v>0</v>
      </c>
      <c r="S120">
        <v>0</v>
      </c>
      <c r="T120">
        <v>0</v>
      </c>
      <c r="U120">
        <v>1961.21</v>
      </c>
      <c r="V120">
        <v>0</v>
      </c>
      <c r="W120">
        <v>0</v>
      </c>
      <c r="X120">
        <v>0</v>
      </c>
      <c r="Y120">
        <v>0</v>
      </c>
      <c r="Z120">
        <v>0</v>
      </c>
      <c r="AA120">
        <v>0</v>
      </c>
      <c r="AB120">
        <v>0</v>
      </c>
      <c r="AC120">
        <v>0</v>
      </c>
      <c r="AD120">
        <v>0</v>
      </c>
      <c r="AE120">
        <v>0</v>
      </c>
      <c r="AF120">
        <v>0</v>
      </c>
      <c r="AG120">
        <v>0</v>
      </c>
      <c r="AH120">
        <v>0</v>
      </c>
      <c r="AI120">
        <v>0</v>
      </c>
      <c r="AJ120">
        <v>0</v>
      </c>
      <c r="AK120">
        <v>0</v>
      </c>
      <c r="AL120">
        <v>0</v>
      </c>
      <c r="AM120">
        <v>2148.9299999999998</v>
      </c>
      <c r="AN120">
        <v>29091.62</v>
      </c>
      <c r="AO120">
        <v>0</v>
      </c>
      <c r="AP120">
        <v>0</v>
      </c>
      <c r="AQ120">
        <v>0</v>
      </c>
      <c r="AR120">
        <v>0</v>
      </c>
      <c r="AS120">
        <v>1961.21</v>
      </c>
      <c r="AT120">
        <v>0</v>
      </c>
      <c r="AU120">
        <v>31240.55</v>
      </c>
      <c r="AV120">
        <v>0</v>
      </c>
      <c r="AW120" t="s">
        <v>593</v>
      </c>
    </row>
    <row r="121" spans="1:49" ht="14.4">
      <c r="A121" s="865"/>
      <c r="B121" s="866"/>
      <c r="C121" s="866"/>
      <c r="D121" s="866"/>
      <c r="E121" s="866"/>
      <c r="F121" s="866"/>
      <c r="G121" s="866"/>
      <c r="H121" s="866"/>
      <c r="I121" s="866"/>
      <c r="J121" s="16"/>
      <c r="N121" t="s">
        <v>961</v>
      </c>
      <c r="O121">
        <v>0</v>
      </c>
      <c r="P121">
        <v>0</v>
      </c>
      <c r="Q121">
        <v>0</v>
      </c>
      <c r="R121">
        <v>0</v>
      </c>
      <c r="S121">
        <v>0</v>
      </c>
      <c r="T121">
        <v>0</v>
      </c>
      <c r="U121">
        <v>0</v>
      </c>
      <c r="V121">
        <v>14.92</v>
      </c>
      <c r="W121">
        <v>3.11</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18.03</v>
      </c>
      <c r="AU121">
        <v>0</v>
      </c>
      <c r="AV121">
        <v>0</v>
      </c>
      <c r="AW121" t="s">
        <v>594</v>
      </c>
    </row>
    <row r="122" spans="1:49" ht="14.4">
      <c r="A122" s="865"/>
      <c r="B122" s="866"/>
      <c r="C122" s="866"/>
      <c r="D122" s="866"/>
      <c r="E122" s="866"/>
      <c r="F122" s="866"/>
      <c r="G122" s="866"/>
      <c r="H122" s="866"/>
      <c r="I122" s="866"/>
      <c r="J122" s="16"/>
      <c r="N122" t="s">
        <v>756</v>
      </c>
      <c r="O122">
        <v>0</v>
      </c>
      <c r="P122">
        <v>0</v>
      </c>
      <c r="Q122">
        <v>0</v>
      </c>
      <c r="R122">
        <v>0</v>
      </c>
      <c r="S122">
        <v>604798.44999999995</v>
      </c>
      <c r="T122">
        <v>0</v>
      </c>
      <c r="U122">
        <v>509234.09</v>
      </c>
      <c r="V122">
        <v>0</v>
      </c>
      <c r="W122">
        <v>0</v>
      </c>
      <c r="X122">
        <v>0</v>
      </c>
      <c r="Y122">
        <v>0</v>
      </c>
      <c r="Z122">
        <v>0</v>
      </c>
      <c r="AA122">
        <v>0</v>
      </c>
      <c r="AB122">
        <v>0</v>
      </c>
      <c r="AC122">
        <v>0</v>
      </c>
      <c r="AD122">
        <v>0</v>
      </c>
      <c r="AE122">
        <v>0</v>
      </c>
      <c r="AF122">
        <v>0</v>
      </c>
      <c r="AG122">
        <v>0</v>
      </c>
      <c r="AH122">
        <v>0</v>
      </c>
      <c r="AI122">
        <v>0</v>
      </c>
      <c r="AJ122">
        <v>31325.7</v>
      </c>
      <c r="AK122">
        <v>352779.12</v>
      </c>
      <c r="AL122">
        <v>0</v>
      </c>
      <c r="AM122">
        <v>0</v>
      </c>
      <c r="AN122">
        <v>29.01</v>
      </c>
      <c r="AO122">
        <v>28.97</v>
      </c>
      <c r="AP122">
        <v>0</v>
      </c>
      <c r="AQ122">
        <v>66488.95</v>
      </c>
      <c r="AR122">
        <v>1.69</v>
      </c>
      <c r="AS122">
        <v>509234.09</v>
      </c>
      <c r="AT122">
        <v>0</v>
      </c>
      <c r="AU122">
        <v>384162.8</v>
      </c>
      <c r="AV122">
        <v>671289.08999999985</v>
      </c>
      <c r="AW122" t="s">
        <v>589</v>
      </c>
    </row>
    <row r="123" spans="1:49" ht="14.4">
      <c r="A123" s="865"/>
      <c r="B123" s="866"/>
      <c r="C123" s="866"/>
      <c r="D123" s="866"/>
      <c r="E123" s="866"/>
      <c r="F123" s="866"/>
      <c r="G123" s="866"/>
      <c r="H123" s="866"/>
      <c r="I123" s="866"/>
      <c r="J123" s="16"/>
      <c r="N123" t="s">
        <v>962</v>
      </c>
      <c r="O123">
        <v>0</v>
      </c>
      <c r="P123">
        <v>0</v>
      </c>
      <c r="Q123">
        <v>0</v>
      </c>
      <c r="R123">
        <v>0</v>
      </c>
      <c r="S123">
        <v>0</v>
      </c>
      <c r="T123">
        <v>0</v>
      </c>
      <c r="U123">
        <v>0</v>
      </c>
      <c r="V123">
        <v>1248.29</v>
      </c>
      <c r="W123">
        <v>81.95</v>
      </c>
      <c r="X123">
        <v>0</v>
      </c>
      <c r="Y123">
        <v>0</v>
      </c>
      <c r="Z123">
        <v>0</v>
      </c>
      <c r="AA123">
        <v>0</v>
      </c>
      <c r="AB123">
        <v>1064.6199999999999</v>
      </c>
      <c r="AC123">
        <v>1568.17</v>
      </c>
      <c r="AD123">
        <v>0</v>
      </c>
      <c r="AE123">
        <v>0</v>
      </c>
      <c r="AF123">
        <v>0</v>
      </c>
      <c r="AG123">
        <v>0</v>
      </c>
      <c r="AH123">
        <v>0</v>
      </c>
      <c r="AI123">
        <v>0</v>
      </c>
      <c r="AJ123">
        <v>0</v>
      </c>
      <c r="AK123">
        <v>0</v>
      </c>
      <c r="AL123">
        <v>0</v>
      </c>
      <c r="AM123">
        <v>0</v>
      </c>
      <c r="AN123">
        <v>8058.19</v>
      </c>
      <c r="AO123">
        <v>1661.41</v>
      </c>
      <c r="AP123">
        <v>0</v>
      </c>
      <c r="AQ123">
        <v>1.26</v>
      </c>
      <c r="AR123">
        <v>0</v>
      </c>
      <c r="AS123">
        <v>0</v>
      </c>
      <c r="AT123">
        <v>3963.0299999999997</v>
      </c>
      <c r="AU123">
        <v>9719.6</v>
      </c>
      <c r="AV123">
        <v>1.26</v>
      </c>
      <c r="AW123" t="s">
        <v>593</v>
      </c>
    </row>
    <row r="124" spans="1:49" ht="14.4">
      <c r="A124" s="865"/>
      <c r="B124" s="866"/>
      <c r="C124" s="866"/>
      <c r="D124" s="866"/>
      <c r="E124" s="866"/>
      <c r="F124" s="866"/>
      <c r="G124" s="866"/>
      <c r="H124" s="866"/>
      <c r="I124" s="866"/>
      <c r="J124" s="16"/>
      <c r="N124" t="s">
        <v>963</v>
      </c>
      <c r="O124">
        <v>0</v>
      </c>
      <c r="P124">
        <v>0</v>
      </c>
      <c r="Q124">
        <v>0</v>
      </c>
      <c r="R124">
        <v>305607.13</v>
      </c>
      <c r="S124">
        <v>65189.4</v>
      </c>
      <c r="T124">
        <v>39623.47</v>
      </c>
      <c r="U124">
        <v>61060.52</v>
      </c>
      <c r="V124">
        <v>101631.44</v>
      </c>
      <c r="W124">
        <v>11021.81</v>
      </c>
      <c r="X124">
        <v>0</v>
      </c>
      <c r="Y124">
        <v>0</v>
      </c>
      <c r="Z124">
        <v>0</v>
      </c>
      <c r="AA124">
        <v>0</v>
      </c>
      <c r="AB124">
        <v>0</v>
      </c>
      <c r="AC124">
        <v>0</v>
      </c>
      <c r="AD124">
        <v>0</v>
      </c>
      <c r="AE124">
        <v>0</v>
      </c>
      <c r="AF124">
        <v>5501.19</v>
      </c>
      <c r="AG124">
        <v>347.48</v>
      </c>
      <c r="AH124">
        <v>0</v>
      </c>
      <c r="AI124">
        <v>0</v>
      </c>
      <c r="AJ124">
        <v>0</v>
      </c>
      <c r="AK124">
        <v>0</v>
      </c>
      <c r="AL124">
        <v>0</v>
      </c>
      <c r="AM124">
        <v>0</v>
      </c>
      <c r="AN124">
        <v>0</v>
      </c>
      <c r="AO124">
        <v>0</v>
      </c>
      <c r="AP124">
        <v>0</v>
      </c>
      <c r="AQ124">
        <v>2.94</v>
      </c>
      <c r="AR124">
        <v>0</v>
      </c>
      <c r="AS124">
        <v>100683.98999999999</v>
      </c>
      <c r="AT124">
        <v>112653.25</v>
      </c>
      <c r="AU124">
        <v>5848.67</v>
      </c>
      <c r="AV124">
        <v>370799.47000000003</v>
      </c>
      <c r="AW124" t="s">
        <v>594</v>
      </c>
    </row>
    <row r="125" spans="1:49" ht="14.4">
      <c r="A125" s="865"/>
      <c r="B125" s="866"/>
      <c r="C125" s="866"/>
      <c r="D125" s="866"/>
      <c r="E125" s="866"/>
      <c r="F125" s="866"/>
      <c r="G125" s="866"/>
      <c r="H125" s="866"/>
      <c r="I125" s="866"/>
      <c r="J125" s="16"/>
      <c r="N125" t="s">
        <v>964</v>
      </c>
      <c r="O125">
        <v>0</v>
      </c>
      <c r="P125">
        <v>3843.9</v>
      </c>
      <c r="Q125">
        <v>539665.96</v>
      </c>
      <c r="R125">
        <v>0</v>
      </c>
      <c r="S125">
        <v>0</v>
      </c>
      <c r="T125">
        <v>149393.26</v>
      </c>
      <c r="U125">
        <v>0</v>
      </c>
      <c r="V125">
        <v>0</v>
      </c>
      <c r="W125">
        <v>0</v>
      </c>
      <c r="X125">
        <v>0</v>
      </c>
      <c r="Y125">
        <v>87698.77</v>
      </c>
      <c r="Z125">
        <v>5807.18</v>
      </c>
      <c r="AA125">
        <v>0</v>
      </c>
      <c r="AB125">
        <v>670.32</v>
      </c>
      <c r="AC125">
        <v>0</v>
      </c>
      <c r="AD125">
        <v>0</v>
      </c>
      <c r="AE125">
        <v>0</v>
      </c>
      <c r="AF125">
        <v>0</v>
      </c>
      <c r="AG125">
        <v>0</v>
      </c>
      <c r="AH125">
        <v>0</v>
      </c>
      <c r="AI125">
        <v>0</v>
      </c>
      <c r="AJ125">
        <v>0</v>
      </c>
      <c r="AK125">
        <v>0</v>
      </c>
      <c r="AL125">
        <v>0</v>
      </c>
      <c r="AM125">
        <v>0</v>
      </c>
      <c r="AN125">
        <v>0</v>
      </c>
      <c r="AO125">
        <v>0</v>
      </c>
      <c r="AP125">
        <v>0</v>
      </c>
      <c r="AQ125">
        <v>0</v>
      </c>
      <c r="AR125">
        <v>0</v>
      </c>
      <c r="AS125">
        <v>692903.12</v>
      </c>
      <c r="AT125">
        <v>94176.270000000019</v>
      </c>
      <c r="AU125">
        <v>0</v>
      </c>
      <c r="AV125">
        <v>0</v>
      </c>
      <c r="AW125" t="s">
        <v>589</v>
      </c>
    </row>
    <row r="126" spans="1:49" ht="14.4">
      <c r="A126" s="865"/>
      <c r="B126" s="866"/>
      <c r="C126" s="866"/>
      <c r="D126" s="866"/>
      <c r="E126" s="866"/>
      <c r="F126" s="866"/>
      <c r="G126" s="866"/>
      <c r="H126" s="866"/>
      <c r="I126" s="866"/>
      <c r="J126" s="16"/>
      <c r="N126" t="s">
        <v>757</v>
      </c>
      <c r="O126">
        <v>0</v>
      </c>
      <c r="P126">
        <v>139861.59</v>
      </c>
      <c r="Q126">
        <v>190476.23</v>
      </c>
      <c r="R126">
        <v>0</v>
      </c>
      <c r="S126">
        <v>0</v>
      </c>
      <c r="T126">
        <v>26326.69</v>
      </c>
      <c r="U126">
        <v>0</v>
      </c>
      <c r="V126">
        <v>0</v>
      </c>
      <c r="W126">
        <v>0</v>
      </c>
      <c r="X126">
        <v>0</v>
      </c>
      <c r="Y126">
        <v>263922.65999999997</v>
      </c>
      <c r="Z126">
        <v>36633.040000000001</v>
      </c>
      <c r="AA126">
        <v>0</v>
      </c>
      <c r="AB126">
        <v>0</v>
      </c>
      <c r="AC126">
        <v>0</v>
      </c>
      <c r="AD126">
        <v>0</v>
      </c>
      <c r="AE126">
        <v>0</v>
      </c>
      <c r="AF126">
        <v>0</v>
      </c>
      <c r="AG126">
        <v>0</v>
      </c>
      <c r="AH126">
        <v>0</v>
      </c>
      <c r="AI126">
        <v>0</v>
      </c>
      <c r="AJ126">
        <v>1806.56</v>
      </c>
      <c r="AK126">
        <v>557.27</v>
      </c>
      <c r="AL126">
        <v>0</v>
      </c>
      <c r="AM126">
        <v>0</v>
      </c>
      <c r="AN126">
        <v>0</v>
      </c>
      <c r="AO126">
        <v>0</v>
      </c>
      <c r="AP126">
        <v>0</v>
      </c>
      <c r="AQ126">
        <v>1704.6</v>
      </c>
      <c r="AR126">
        <v>0</v>
      </c>
      <c r="AS126">
        <v>356664.51</v>
      </c>
      <c r="AT126">
        <v>300555.69999999995</v>
      </c>
      <c r="AU126">
        <v>2363.83</v>
      </c>
      <c r="AV126">
        <v>1704.6</v>
      </c>
      <c r="AW126" t="s">
        <v>589</v>
      </c>
    </row>
    <row r="127" spans="1:49" ht="14.4">
      <c r="A127" s="865"/>
      <c r="B127" s="866"/>
      <c r="C127" s="866"/>
      <c r="D127" s="866"/>
      <c r="E127" s="866"/>
      <c r="F127" s="866"/>
      <c r="G127" s="866"/>
      <c r="H127" s="866"/>
      <c r="I127" s="866"/>
      <c r="J127" s="16"/>
      <c r="N127" t="s">
        <v>965</v>
      </c>
      <c r="O127">
        <v>0</v>
      </c>
      <c r="P127">
        <v>0</v>
      </c>
      <c r="Q127">
        <v>0</v>
      </c>
      <c r="R127">
        <v>387267.1</v>
      </c>
      <c r="S127">
        <v>102502.47</v>
      </c>
      <c r="T127">
        <v>324322.27</v>
      </c>
      <c r="U127">
        <v>7818.89</v>
      </c>
      <c r="V127">
        <v>0</v>
      </c>
      <c r="W127">
        <v>0</v>
      </c>
      <c r="X127">
        <v>0</v>
      </c>
      <c r="Y127">
        <v>189.95</v>
      </c>
      <c r="Z127">
        <v>25</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332141.16000000003</v>
      </c>
      <c r="AT127">
        <v>214.95</v>
      </c>
      <c r="AU127">
        <v>0</v>
      </c>
      <c r="AV127">
        <v>489769.56999999995</v>
      </c>
      <c r="AW127" t="s">
        <v>589</v>
      </c>
    </row>
    <row r="128" spans="1:49" ht="14.4">
      <c r="A128" s="865"/>
      <c r="B128" s="866"/>
      <c r="C128" s="866"/>
      <c r="D128" s="866"/>
      <c r="E128" s="866"/>
      <c r="F128" s="866"/>
      <c r="G128" s="866"/>
      <c r="H128" s="866"/>
      <c r="I128" s="866"/>
      <c r="J128" s="16"/>
      <c r="N128" t="s">
        <v>966</v>
      </c>
      <c r="O128">
        <v>20.51</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20.51</v>
      </c>
      <c r="AT128">
        <v>0</v>
      </c>
      <c r="AU128">
        <v>0</v>
      </c>
      <c r="AV128">
        <v>0</v>
      </c>
      <c r="AW128" t="s">
        <v>589</v>
      </c>
    </row>
    <row r="129" spans="1:49" ht="14.4">
      <c r="A129" s="865"/>
      <c r="B129" s="866"/>
      <c r="C129" s="866"/>
      <c r="D129" s="866"/>
      <c r="E129" s="866"/>
      <c r="F129" s="866"/>
      <c r="G129" s="866"/>
      <c r="H129" s="866"/>
      <c r="I129" s="866"/>
      <c r="J129" s="16"/>
      <c r="N129" t="s">
        <v>758</v>
      </c>
      <c r="O129">
        <v>0</v>
      </c>
      <c r="P129">
        <v>0</v>
      </c>
      <c r="Q129">
        <v>0</v>
      </c>
      <c r="R129">
        <v>0</v>
      </c>
      <c r="S129">
        <v>13.5</v>
      </c>
      <c r="T129">
        <v>0</v>
      </c>
      <c r="U129">
        <v>228.06</v>
      </c>
      <c r="V129">
        <v>0</v>
      </c>
      <c r="W129">
        <v>0</v>
      </c>
      <c r="X129">
        <v>0</v>
      </c>
      <c r="Y129">
        <v>77945.25</v>
      </c>
      <c r="Z129">
        <v>33503.75</v>
      </c>
      <c r="AA129">
        <v>12.82</v>
      </c>
      <c r="AB129">
        <v>0</v>
      </c>
      <c r="AC129">
        <v>0</v>
      </c>
      <c r="AD129">
        <v>0</v>
      </c>
      <c r="AE129">
        <v>0</v>
      </c>
      <c r="AF129">
        <v>0</v>
      </c>
      <c r="AG129">
        <v>0</v>
      </c>
      <c r="AH129">
        <v>0</v>
      </c>
      <c r="AI129">
        <v>0</v>
      </c>
      <c r="AJ129">
        <v>2940.62</v>
      </c>
      <c r="AK129">
        <v>4005.87</v>
      </c>
      <c r="AL129">
        <v>0</v>
      </c>
      <c r="AM129">
        <v>0</v>
      </c>
      <c r="AN129">
        <v>0</v>
      </c>
      <c r="AO129">
        <v>0</v>
      </c>
      <c r="AP129">
        <v>0</v>
      </c>
      <c r="AQ129">
        <v>27726.04</v>
      </c>
      <c r="AR129">
        <v>736.87</v>
      </c>
      <c r="AS129">
        <v>228.06</v>
      </c>
      <c r="AT129">
        <v>111461.82</v>
      </c>
      <c r="AU129">
        <v>6946.49</v>
      </c>
      <c r="AV129">
        <v>28476.41</v>
      </c>
      <c r="AW129" t="s">
        <v>594</v>
      </c>
    </row>
    <row r="130" spans="1:49" ht="14.4">
      <c r="A130" s="865"/>
      <c r="B130" s="866"/>
      <c r="C130" s="866"/>
      <c r="D130" s="866"/>
      <c r="E130" s="866"/>
      <c r="F130" s="866"/>
      <c r="G130" s="866"/>
      <c r="H130" s="866"/>
      <c r="I130" s="866"/>
      <c r="J130" s="16"/>
      <c r="N130" t="s">
        <v>967</v>
      </c>
      <c r="O130">
        <v>2.4500000000000002</v>
      </c>
      <c r="P130">
        <v>14.69</v>
      </c>
      <c r="Q130">
        <v>10.65</v>
      </c>
      <c r="R130">
        <v>96.86</v>
      </c>
      <c r="S130">
        <v>0</v>
      </c>
      <c r="T130">
        <v>305.08999999999997</v>
      </c>
      <c r="U130">
        <v>0</v>
      </c>
      <c r="V130">
        <v>0</v>
      </c>
      <c r="W130">
        <v>0</v>
      </c>
      <c r="X130">
        <v>0</v>
      </c>
      <c r="Y130">
        <v>0</v>
      </c>
      <c r="Z130">
        <v>0</v>
      </c>
      <c r="AA130">
        <v>0</v>
      </c>
      <c r="AB130">
        <v>0</v>
      </c>
      <c r="AC130">
        <v>36881.22</v>
      </c>
      <c r="AD130">
        <v>0</v>
      </c>
      <c r="AE130">
        <v>0</v>
      </c>
      <c r="AF130">
        <v>0</v>
      </c>
      <c r="AG130">
        <v>0</v>
      </c>
      <c r="AH130">
        <v>0</v>
      </c>
      <c r="AI130">
        <v>0</v>
      </c>
      <c r="AJ130">
        <v>0</v>
      </c>
      <c r="AK130">
        <v>0</v>
      </c>
      <c r="AL130">
        <v>0</v>
      </c>
      <c r="AM130">
        <v>0</v>
      </c>
      <c r="AN130">
        <v>0</v>
      </c>
      <c r="AO130">
        <v>0</v>
      </c>
      <c r="AP130">
        <v>0</v>
      </c>
      <c r="AQ130">
        <v>0</v>
      </c>
      <c r="AR130">
        <v>0</v>
      </c>
      <c r="AS130">
        <v>332.88</v>
      </c>
      <c r="AT130">
        <v>36881.22</v>
      </c>
      <c r="AU130">
        <v>0</v>
      </c>
      <c r="AV130">
        <v>96.86</v>
      </c>
      <c r="AW130" t="s">
        <v>594</v>
      </c>
    </row>
    <row r="131" spans="1:49">
      <c r="N131" t="s">
        <v>968</v>
      </c>
      <c r="O131">
        <v>4.49</v>
      </c>
      <c r="P131">
        <v>0</v>
      </c>
      <c r="Q131">
        <v>0</v>
      </c>
      <c r="R131">
        <v>0</v>
      </c>
      <c r="S131">
        <v>0</v>
      </c>
      <c r="T131">
        <v>0</v>
      </c>
      <c r="U131">
        <v>1006.19</v>
      </c>
      <c r="V131">
        <v>0</v>
      </c>
      <c r="W131">
        <v>25.56</v>
      </c>
      <c r="X131">
        <v>0</v>
      </c>
      <c r="Y131">
        <v>0</v>
      </c>
      <c r="Z131">
        <v>0</v>
      </c>
      <c r="AA131">
        <v>0</v>
      </c>
      <c r="AB131">
        <v>7.48</v>
      </c>
      <c r="AC131">
        <v>228733.1</v>
      </c>
      <c r="AD131">
        <v>12957.32</v>
      </c>
      <c r="AE131">
        <v>0</v>
      </c>
      <c r="AF131">
        <v>0</v>
      </c>
      <c r="AG131">
        <v>0</v>
      </c>
      <c r="AH131">
        <v>0</v>
      </c>
      <c r="AI131">
        <v>0</v>
      </c>
      <c r="AJ131">
        <v>0</v>
      </c>
      <c r="AK131">
        <v>0</v>
      </c>
      <c r="AL131">
        <v>0</v>
      </c>
      <c r="AM131">
        <v>0</v>
      </c>
      <c r="AN131">
        <v>773.43</v>
      </c>
      <c r="AO131">
        <v>9285.01</v>
      </c>
      <c r="AP131">
        <v>0</v>
      </c>
      <c r="AQ131">
        <v>9106.4599999999991</v>
      </c>
      <c r="AR131">
        <v>0</v>
      </c>
      <c r="AS131">
        <v>1010.6800000000001</v>
      </c>
      <c r="AT131">
        <v>241723.46000000002</v>
      </c>
      <c r="AU131">
        <v>10058.44</v>
      </c>
      <c r="AV131">
        <v>9106.4599999999991</v>
      </c>
      <c r="AW131" t="s">
        <v>594</v>
      </c>
    </row>
    <row r="132" spans="1:49">
      <c r="N132" t="s">
        <v>969</v>
      </c>
      <c r="O132">
        <v>18992.63</v>
      </c>
      <c r="P132">
        <v>61698.6</v>
      </c>
      <c r="Q132">
        <v>47162.239999999998</v>
      </c>
      <c r="R132">
        <v>0</v>
      </c>
      <c r="S132">
        <v>0</v>
      </c>
      <c r="T132">
        <v>0</v>
      </c>
      <c r="U132">
        <v>0</v>
      </c>
      <c r="V132">
        <v>0</v>
      </c>
      <c r="W132">
        <v>0</v>
      </c>
      <c r="X132">
        <v>0</v>
      </c>
      <c r="Y132">
        <v>0</v>
      </c>
      <c r="Z132">
        <v>134.87</v>
      </c>
      <c r="AA132">
        <v>0</v>
      </c>
      <c r="AB132">
        <v>0</v>
      </c>
      <c r="AC132">
        <v>49.91</v>
      </c>
      <c r="AD132">
        <v>0</v>
      </c>
      <c r="AE132">
        <v>0</v>
      </c>
      <c r="AF132">
        <v>0</v>
      </c>
      <c r="AG132">
        <v>0</v>
      </c>
      <c r="AH132">
        <v>0</v>
      </c>
      <c r="AI132">
        <v>0</v>
      </c>
      <c r="AJ132">
        <v>0</v>
      </c>
      <c r="AK132">
        <v>0</v>
      </c>
      <c r="AL132">
        <v>0</v>
      </c>
      <c r="AM132">
        <v>0</v>
      </c>
      <c r="AN132">
        <v>0</v>
      </c>
      <c r="AO132">
        <v>0</v>
      </c>
      <c r="AP132">
        <v>0</v>
      </c>
      <c r="AQ132">
        <v>0</v>
      </c>
      <c r="AR132">
        <v>0</v>
      </c>
      <c r="AS132">
        <v>127853.47</v>
      </c>
      <c r="AT132">
        <v>184.78</v>
      </c>
      <c r="AU132">
        <v>0</v>
      </c>
      <c r="AV132">
        <v>0</v>
      </c>
      <c r="AW132" t="s">
        <v>589</v>
      </c>
    </row>
    <row r="133" spans="1:49">
      <c r="N133" t="s">
        <v>970</v>
      </c>
      <c r="O133">
        <v>0</v>
      </c>
      <c r="P133">
        <v>0</v>
      </c>
      <c r="Q133">
        <v>12.56</v>
      </c>
      <c r="R133">
        <v>1101614.04</v>
      </c>
      <c r="S133">
        <v>0</v>
      </c>
      <c r="T133">
        <v>79641</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79653.56</v>
      </c>
      <c r="AT133">
        <v>0</v>
      </c>
      <c r="AU133">
        <v>0</v>
      </c>
      <c r="AV133">
        <v>1101614.04</v>
      </c>
      <c r="AW133" t="s">
        <v>589</v>
      </c>
    </row>
    <row r="134" spans="1:49">
      <c r="N134" t="s">
        <v>971</v>
      </c>
      <c r="O134">
        <v>2934.42</v>
      </c>
      <c r="P134">
        <v>62106.75</v>
      </c>
      <c r="Q134">
        <v>625504.77</v>
      </c>
      <c r="R134">
        <v>33109</v>
      </c>
      <c r="S134">
        <v>0</v>
      </c>
      <c r="T134">
        <v>182853.66</v>
      </c>
      <c r="U134">
        <v>0</v>
      </c>
      <c r="V134">
        <v>0</v>
      </c>
      <c r="W134">
        <v>48.36</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873399.60000000009</v>
      </c>
      <c r="AT134">
        <v>48.36</v>
      </c>
      <c r="AU134">
        <v>0</v>
      </c>
      <c r="AV134">
        <v>33109</v>
      </c>
      <c r="AW134" t="s">
        <v>589</v>
      </c>
    </row>
    <row r="135" spans="1:49">
      <c r="N135" t="s">
        <v>972</v>
      </c>
      <c r="O135">
        <v>207.95</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207.95</v>
      </c>
      <c r="AT135">
        <v>0</v>
      </c>
      <c r="AU135">
        <v>0</v>
      </c>
      <c r="AV135">
        <v>0</v>
      </c>
      <c r="AW135" t="s">
        <v>589</v>
      </c>
    </row>
    <row r="136" spans="1:49">
      <c r="N136" t="s">
        <v>973</v>
      </c>
      <c r="O136">
        <v>0</v>
      </c>
      <c r="P136">
        <v>0</v>
      </c>
      <c r="Q136">
        <v>0</v>
      </c>
      <c r="R136">
        <v>0</v>
      </c>
      <c r="S136">
        <v>0</v>
      </c>
      <c r="T136">
        <v>0</v>
      </c>
      <c r="U136">
        <v>17.5</v>
      </c>
      <c r="V136">
        <v>0</v>
      </c>
      <c r="W136">
        <v>5.57</v>
      </c>
      <c r="X136">
        <v>0</v>
      </c>
      <c r="Y136">
        <v>0</v>
      </c>
      <c r="Z136">
        <v>0</v>
      </c>
      <c r="AA136">
        <v>0</v>
      </c>
      <c r="AB136">
        <v>0</v>
      </c>
      <c r="AC136">
        <v>6203.85</v>
      </c>
      <c r="AD136">
        <v>1789.68</v>
      </c>
      <c r="AE136">
        <v>0</v>
      </c>
      <c r="AF136">
        <v>4.47</v>
      </c>
      <c r="AG136">
        <v>1417.63</v>
      </c>
      <c r="AH136">
        <v>0</v>
      </c>
      <c r="AI136">
        <v>0</v>
      </c>
      <c r="AJ136">
        <v>0</v>
      </c>
      <c r="AK136">
        <v>0</v>
      </c>
      <c r="AL136">
        <v>0</v>
      </c>
      <c r="AM136">
        <v>0</v>
      </c>
      <c r="AN136">
        <v>20998.36</v>
      </c>
      <c r="AO136">
        <v>206754.51</v>
      </c>
      <c r="AP136">
        <v>0</v>
      </c>
      <c r="AQ136">
        <v>123909.16</v>
      </c>
      <c r="AR136">
        <v>9837.59</v>
      </c>
      <c r="AS136">
        <v>17.5</v>
      </c>
      <c r="AT136">
        <v>7999.1</v>
      </c>
      <c r="AU136">
        <v>229174.97</v>
      </c>
      <c r="AV136">
        <v>133746.75</v>
      </c>
      <c r="AW136" t="s">
        <v>593</v>
      </c>
    </row>
    <row r="137" spans="1:49">
      <c r="N137" t="s">
        <v>974</v>
      </c>
      <c r="O137">
        <v>0</v>
      </c>
      <c r="P137">
        <v>0</v>
      </c>
      <c r="Q137">
        <v>0</v>
      </c>
      <c r="R137">
        <v>309412.47999999998</v>
      </c>
      <c r="S137">
        <v>550.12</v>
      </c>
      <c r="T137">
        <v>23.11</v>
      </c>
      <c r="U137">
        <v>46.48</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69.59</v>
      </c>
      <c r="AT137">
        <v>0</v>
      </c>
      <c r="AU137">
        <v>0</v>
      </c>
      <c r="AV137">
        <v>309962.59999999998</v>
      </c>
      <c r="AW137" t="s">
        <v>589</v>
      </c>
    </row>
    <row r="138" spans="1:49">
      <c r="N138" t="s">
        <v>975</v>
      </c>
      <c r="O138">
        <v>0</v>
      </c>
      <c r="P138">
        <v>0</v>
      </c>
      <c r="Q138">
        <v>0</v>
      </c>
      <c r="R138">
        <v>602253.09</v>
      </c>
      <c r="S138">
        <v>40778.629999999997</v>
      </c>
      <c r="T138">
        <v>66263.679999999993</v>
      </c>
      <c r="U138">
        <v>53513.82</v>
      </c>
      <c r="V138">
        <v>10474.9</v>
      </c>
      <c r="W138">
        <v>37.25</v>
      </c>
      <c r="X138">
        <v>0</v>
      </c>
      <c r="Y138">
        <v>18132.740000000002</v>
      </c>
      <c r="Z138">
        <v>0.71</v>
      </c>
      <c r="AA138">
        <v>0</v>
      </c>
      <c r="AB138">
        <v>9642.99</v>
      </c>
      <c r="AC138">
        <v>372.26</v>
      </c>
      <c r="AD138">
        <v>0</v>
      </c>
      <c r="AE138">
        <v>4724.57</v>
      </c>
      <c r="AF138">
        <v>6467.14</v>
      </c>
      <c r="AG138">
        <v>10409.98</v>
      </c>
      <c r="AH138">
        <v>0</v>
      </c>
      <c r="AI138">
        <v>0</v>
      </c>
      <c r="AJ138">
        <v>34.770000000000003</v>
      </c>
      <c r="AK138">
        <v>35.54</v>
      </c>
      <c r="AL138">
        <v>0</v>
      </c>
      <c r="AM138">
        <v>10.51</v>
      </c>
      <c r="AN138">
        <v>4192.62</v>
      </c>
      <c r="AO138">
        <v>1884.73</v>
      </c>
      <c r="AP138">
        <v>0</v>
      </c>
      <c r="AQ138">
        <v>38255.370000000003</v>
      </c>
      <c r="AR138">
        <v>4107.13</v>
      </c>
      <c r="AS138">
        <v>119777.5</v>
      </c>
      <c r="AT138">
        <v>38660.85</v>
      </c>
      <c r="AU138">
        <v>27759.859999999997</v>
      </c>
      <c r="AV138">
        <v>685394.22</v>
      </c>
      <c r="AW138" t="s">
        <v>589</v>
      </c>
    </row>
    <row r="139" spans="1:49">
      <c r="N139" t="s">
        <v>976</v>
      </c>
      <c r="O139">
        <v>334.01</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334.01</v>
      </c>
      <c r="AT139">
        <v>0</v>
      </c>
      <c r="AU139">
        <v>0</v>
      </c>
      <c r="AV139">
        <v>0</v>
      </c>
      <c r="AW139" t="s">
        <v>589</v>
      </c>
    </row>
    <row r="140" spans="1:49">
      <c r="N140" t="s">
        <v>977</v>
      </c>
      <c r="O140">
        <v>0</v>
      </c>
      <c r="P140">
        <v>0</v>
      </c>
      <c r="Q140">
        <v>0</v>
      </c>
      <c r="R140">
        <v>583.48</v>
      </c>
      <c r="S140">
        <v>0</v>
      </c>
      <c r="T140">
        <v>1804.49</v>
      </c>
      <c r="U140">
        <v>137.66</v>
      </c>
      <c r="V140">
        <v>3738.25</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1942.15</v>
      </c>
      <c r="AT140">
        <v>3738.25</v>
      </c>
      <c r="AU140">
        <v>0</v>
      </c>
      <c r="AV140">
        <v>583.48</v>
      </c>
      <c r="AW140" t="s">
        <v>594</v>
      </c>
    </row>
    <row r="141" spans="1:49">
      <c r="N141" t="s">
        <v>759</v>
      </c>
      <c r="O141">
        <v>12495.66</v>
      </c>
      <c r="P141">
        <v>48131.32</v>
      </c>
      <c r="Q141">
        <v>10986.84</v>
      </c>
      <c r="R141">
        <v>0</v>
      </c>
      <c r="S141">
        <v>0</v>
      </c>
      <c r="T141">
        <v>0</v>
      </c>
      <c r="U141">
        <v>0</v>
      </c>
      <c r="V141">
        <v>0</v>
      </c>
      <c r="W141">
        <v>0</v>
      </c>
      <c r="X141">
        <v>0</v>
      </c>
      <c r="Y141">
        <v>0</v>
      </c>
      <c r="Z141">
        <v>127.62</v>
      </c>
      <c r="AA141">
        <v>0</v>
      </c>
      <c r="AB141">
        <v>0</v>
      </c>
      <c r="AC141">
        <v>1907.39</v>
      </c>
      <c r="AD141">
        <v>10.98</v>
      </c>
      <c r="AE141">
        <v>0</v>
      </c>
      <c r="AF141">
        <v>0</v>
      </c>
      <c r="AG141">
        <v>0</v>
      </c>
      <c r="AH141">
        <v>0</v>
      </c>
      <c r="AI141">
        <v>0</v>
      </c>
      <c r="AJ141">
        <v>0</v>
      </c>
      <c r="AK141">
        <v>0</v>
      </c>
      <c r="AL141">
        <v>0</v>
      </c>
      <c r="AM141">
        <v>0</v>
      </c>
      <c r="AN141">
        <v>0</v>
      </c>
      <c r="AO141">
        <v>0</v>
      </c>
      <c r="AP141">
        <v>0</v>
      </c>
      <c r="AQ141">
        <v>67.55</v>
      </c>
      <c r="AR141">
        <v>0</v>
      </c>
      <c r="AS141">
        <v>71613.819999999992</v>
      </c>
      <c r="AT141">
        <v>2045.9900000000002</v>
      </c>
      <c r="AU141">
        <v>0</v>
      </c>
      <c r="AV141">
        <v>67.55</v>
      </c>
      <c r="AW141" t="s">
        <v>589</v>
      </c>
    </row>
    <row r="142" spans="1:49">
      <c r="N142" t="s">
        <v>760</v>
      </c>
      <c r="O142">
        <v>368926.55</v>
      </c>
      <c r="P142">
        <v>21995.7</v>
      </c>
      <c r="Q142">
        <v>7052.53</v>
      </c>
      <c r="R142">
        <v>0</v>
      </c>
      <c r="S142">
        <v>0</v>
      </c>
      <c r="T142">
        <v>0</v>
      </c>
      <c r="U142">
        <v>0</v>
      </c>
      <c r="V142">
        <v>0</v>
      </c>
      <c r="W142">
        <v>0</v>
      </c>
      <c r="X142">
        <v>0</v>
      </c>
      <c r="Y142">
        <v>0</v>
      </c>
      <c r="Z142">
        <v>0</v>
      </c>
      <c r="AA142">
        <v>0</v>
      </c>
      <c r="AB142">
        <v>0</v>
      </c>
      <c r="AC142">
        <v>57486.21</v>
      </c>
      <c r="AD142">
        <v>5.0999999999999996</v>
      </c>
      <c r="AE142">
        <v>0</v>
      </c>
      <c r="AF142">
        <v>0</v>
      </c>
      <c r="AG142">
        <v>0</v>
      </c>
      <c r="AH142">
        <v>0</v>
      </c>
      <c r="AI142">
        <v>0</v>
      </c>
      <c r="AJ142">
        <v>0</v>
      </c>
      <c r="AK142">
        <v>0</v>
      </c>
      <c r="AL142">
        <v>0</v>
      </c>
      <c r="AM142">
        <v>0</v>
      </c>
      <c r="AN142">
        <v>0</v>
      </c>
      <c r="AO142">
        <v>0</v>
      </c>
      <c r="AP142">
        <v>0</v>
      </c>
      <c r="AQ142">
        <v>3306.07</v>
      </c>
      <c r="AR142">
        <v>0</v>
      </c>
      <c r="AS142">
        <v>397974.78</v>
      </c>
      <c r="AT142">
        <v>57491.31</v>
      </c>
      <c r="AU142">
        <v>0</v>
      </c>
      <c r="AV142">
        <v>3306.07</v>
      </c>
      <c r="AW142" t="s">
        <v>589</v>
      </c>
    </row>
    <row r="143" spans="1:49">
      <c r="N143" t="s">
        <v>978</v>
      </c>
      <c r="O143">
        <v>8495.16</v>
      </c>
      <c r="P143">
        <v>28149.74</v>
      </c>
      <c r="Q143">
        <v>129744.93</v>
      </c>
      <c r="R143">
        <v>0</v>
      </c>
      <c r="S143">
        <v>0</v>
      </c>
      <c r="T143">
        <v>125701.75999999999</v>
      </c>
      <c r="U143">
        <v>0</v>
      </c>
      <c r="V143">
        <v>0</v>
      </c>
      <c r="W143">
        <v>0</v>
      </c>
      <c r="X143">
        <v>0</v>
      </c>
      <c r="Y143">
        <v>0</v>
      </c>
      <c r="Z143">
        <v>0</v>
      </c>
      <c r="AA143">
        <v>0</v>
      </c>
      <c r="AB143">
        <v>107808.32000000001</v>
      </c>
      <c r="AC143">
        <v>0</v>
      </c>
      <c r="AD143">
        <v>0</v>
      </c>
      <c r="AE143">
        <v>0</v>
      </c>
      <c r="AF143">
        <v>0</v>
      </c>
      <c r="AG143">
        <v>0</v>
      </c>
      <c r="AH143">
        <v>0</v>
      </c>
      <c r="AI143">
        <v>0</v>
      </c>
      <c r="AJ143">
        <v>0</v>
      </c>
      <c r="AK143">
        <v>0</v>
      </c>
      <c r="AL143">
        <v>0</v>
      </c>
      <c r="AM143">
        <v>0</v>
      </c>
      <c r="AN143">
        <v>0</v>
      </c>
      <c r="AO143">
        <v>0</v>
      </c>
      <c r="AP143">
        <v>0</v>
      </c>
      <c r="AQ143">
        <v>0</v>
      </c>
      <c r="AR143">
        <v>0</v>
      </c>
      <c r="AS143">
        <v>292091.58999999997</v>
      </c>
      <c r="AT143">
        <v>107808.32000000001</v>
      </c>
      <c r="AU143">
        <v>0</v>
      </c>
      <c r="AV143">
        <v>0</v>
      </c>
      <c r="AW143" t="s">
        <v>589</v>
      </c>
    </row>
    <row r="144" spans="1:49">
      <c r="N144" t="s">
        <v>761</v>
      </c>
      <c r="O144">
        <v>560659.67000000004</v>
      </c>
      <c r="P144">
        <v>137949.82</v>
      </c>
      <c r="Q144">
        <v>27784.03</v>
      </c>
      <c r="R144">
        <v>110431.08</v>
      </c>
      <c r="S144">
        <v>53510.7</v>
      </c>
      <c r="T144">
        <v>8688.2199999999993</v>
      </c>
      <c r="U144">
        <v>28996.18</v>
      </c>
      <c r="V144">
        <v>0</v>
      </c>
      <c r="W144">
        <v>393.51</v>
      </c>
      <c r="X144">
        <v>94.92</v>
      </c>
      <c r="Y144">
        <v>0</v>
      </c>
      <c r="Z144">
        <v>47601.53</v>
      </c>
      <c r="AA144">
        <v>1800.27</v>
      </c>
      <c r="AB144">
        <v>0</v>
      </c>
      <c r="AC144">
        <v>65859.320000000007</v>
      </c>
      <c r="AD144">
        <v>331.81</v>
      </c>
      <c r="AE144">
        <v>0</v>
      </c>
      <c r="AF144">
        <v>0</v>
      </c>
      <c r="AG144">
        <v>0</v>
      </c>
      <c r="AH144">
        <v>0</v>
      </c>
      <c r="AI144">
        <v>0</v>
      </c>
      <c r="AJ144">
        <v>0</v>
      </c>
      <c r="AK144">
        <v>0</v>
      </c>
      <c r="AL144">
        <v>0</v>
      </c>
      <c r="AM144">
        <v>0</v>
      </c>
      <c r="AN144">
        <v>0</v>
      </c>
      <c r="AO144">
        <v>0</v>
      </c>
      <c r="AP144">
        <v>0</v>
      </c>
      <c r="AQ144">
        <v>244123.38</v>
      </c>
      <c r="AR144">
        <v>323.99</v>
      </c>
      <c r="AS144">
        <v>764077.92</v>
      </c>
      <c r="AT144">
        <v>116081.36</v>
      </c>
      <c r="AU144">
        <v>0</v>
      </c>
      <c r="AV144">
        <v>408389.15</v>
      </c>
      <c r="AW144" t="s">
        <v>589</v>
      </c>
    </row>
    <row r="145" spans="14:49">
      <c r="N145" t="s">
        <v>979</v>
      </c>
      <c r="O145">
        <v>166579.67000000001</v>
      </c>
      <c r="P145">
        <v>86689.15</v>
      </c>
      <c r="Q145">
        <v>27383.29</v>
      </c>
      <c r="R145">
        <v>0</v>
      </c>
      <c r="S145">
        <v>0</v>
      </c>
      <c r="T145">
        <v>0</v>
      </c>
      <c r="U145">
        <v>0</v>
      </c>
      <c r="V145">
        <v>0</v>
      </c>
      <c r="W145">
        <v>0</v>
      </c>
      <c r="X145">
        <v>0</v>
      </c>
      <c r="Y145">
        <v>342.75</v>
      </c>
      <c r="Z145">
        <v>3071.42</v>
      </c>
      <c r="AA145">
        <v>0</v>
      </c>
      <c r="AB145">
        <v>284.64999999999998</v>
      </c>
      <c r="AC145">
        <v>1426.82</v>
      </c>
      <c r="AD145">
        <v>0</v>
      </c>
      <c r="AE145">
        <v>0</v>
      </c>
      <c r="AF145">
        <v>0</v>
      </c>
      <c r="AG145">
        <v>0</v>
      </c>
      <c r="AH145">
        <v>0</v>
      </c>
      <c r="AI145">
        <v>0</v>
      </c>
      <c r="AJ145">
        <v>0</v>
      </c>
      <c r="AK145">
        <v>0</v>
      </c>
      <c r="AL145">
        <v>0</v>
      </c>
      <c r="AM145">
        <v>0</v>
      </c>
      <c r="AN145">
        <v>0</v>
      </c>
      <c r="AO145">
        <v>0</v>
      </c>
      <c r="AP145">
        <v>0</v>
      </c>
      <c r="AQ145">
        <v>0</v>
      </c>
      <c r="AR145">
        <v>0</v>
      </c>
      <c r="AS145">
        <v>280652.11</v>
      </c>
      <c r="AT145">
        <v>5125.6400000000003</v>
      </c>
      <c r="AU145">
        <v>0</v>
      </c>
      <c r="AV145">
        <v>0</v>
      </c>
      <c r="AW145" t="s">
        <v>589</v>
      </c>
    </row>
    <row r="146" spans="14:49">
      <c r="N146" t="s">
        <v>980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311262.38</v>
      </c>
      <c r="AO146">
        <v>1539.47</v>
      </c>
      <c r="AP146">
        <v>0</v>
      </c>
      <c r="AQ146">
        <v>82.15</v>
      </c>
      <c r="AR146">
        <v>0</v>
      </c>
      <c r="AS146">
        <v>0</v>
      </c>
      <c r="AT146">
        <v>0</v>
      </c>
      <c r="AU146">
        <v>312801.84999999998</v>
      </c>
      <c r="AV146">
        <v>82.15</v>
      </c>
      <c r="AW146" t="s">
        <v>593</v>
      </c>
    </row>
    <row r="147" spans="14:49">
      <c r="N147" t="s">
        <v>981</v>
      </c>
      <c r="O147">
        <v>0</v>
      </c>
      <c r="P147">
        <v>0</v>
      </c>
      <c r="Q147">
        <v>0</v>
      </c>
      <c r="R147">
        <v>0</v>
      </c>
      <c r="S147">
        <v>0</v>
      </c>
      <c r="T147">
        <v>0</v>
      </c>
      <c r="U147">
        <v>0</v>
      </c>
      <c r="V147">
        <v>56414.66</v>
      </c>
      <c r="W147">
        <v>32995.64</v>
      </c>
      <c r="X147">
        <v>0</v>
      </c>
      <c r="Y147">
        <v>0</v>
      </c>
      <c r="Z147">
        <v>0</v>
      </c>
      <c r="AA147">
        <v>0</v>
      </c>
      <c r="AB147">
        <v>209</v>
      </c>
      <c r="AC147">
        <v>885.33</v>
      </c>
      <c r="AD147">
        <v>0</v>
      </c>
      <c r="AE147">
        <v>0</v>
      </c>
      <c r="AF147">
        <v>3.28</v>
      </c>
      <c r="AG147">
        <v>0</v>
      </c>
      <c r="AH147">
        <v>0</v>
      </c>
      <c r="AI147">
        <v>0</v>
      </c>
      <c r="AJ147">
        <v>0</v>
      </c>
      <c r="AK147">
        <v>0</v>
      </c>
      <c r="AL147">
        <v>0</v>
      </c>
      <c r="AM147">
        <v>0</v>
      </c>
      <c r="AN147">
        <v>0</v>
      </c>
      <c r="AO147">
        <v>0</v>
      </c>
      <c r="AP147">
        <v>0</v>
      </c>
      <c r="AQ147">
        <v>0</v>
      </c>
      <c r="AR147">
        <v>0</v>
      </c>
      <c r="AS147">
        <v>0</v>
      </c>
      <c r="AT147">
        <v>90504.63</v>
      </c>
      <c r="AU147">
        <v>3.28</v>
      </c>
      <c r="AV147">
        <v>0</v>
      </c>
      <c r="AW147" t="s">
        <v>594</v>
      </c>
    </row>
    <row r="148" spans="14:49">
      <c r="N148" t="s">
        <v>982</v>
      </c>
      <c r="O148">
        <v>0</v>
      </c>
      <c r="P148">
        <v>0</v>
      </c>
      <c r="Q148">
        <v>0</v>
      </c>
      <c r="R148">
        <v>11004.25</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11004.25</v>
      </c>
      <c r="AW148" t="s">
        <v>589</v>
      </c>
    </row>
    <row r="149" spans="14:49">
      <c r="N149" t="s">
        <v>983</v>
      </c>
      <c r="O149">
        <v>0</v>
      </c>
      <c r="P149">
        <v>0</v>
      </c>
      <c r="Q149">
        <v>0</v>
      </c>
      <c r="R149">
        <v>0</v>
      </c>
      <c r="S149">
        <v>0</v>
      </c>
      <c r="T149">
        <v>0</v>
      </c>
      <c r="U149">
        <v>0</v>
      </c>
      <c r="V149">
        <v>0</v>
      </c>
      <c r="W149">
        <v>0</v>
      </c>
      <c r="X149">
        <v>0</v>
      </c>
      <c r="Y149">
        <v>5979.16</v>
      </c>
      <c r="Z149">
        <v>0</v>
      </c>
      <c r="AA149">
        <v>0</v>
      </c>
      <c r="AB149">
        <v>7620.95</v>
      </c>
      <c r="AC149">
        <v>29.39</v>
      </c>
      <c r="AD149">
        <v>0</v>
      </c>
      <c r="AE149">
        <v>0</v>
      </c>
      <c r="AF149">
        <v>0</v>
      </c>
      <c r="AG149">
        <v>0</v>
      </c>
      <c r="AH149">
        <v>0</v>
      </c>
      <c r="AI149">
        <v>58634.97</v>
      </c>
      <c r="AJ149">
        <v>3743.21</v>
      </c>
      <c r="AK149">
        <v>0</v>
      </c>
      <c r="AL149">
        <v>0</v>
      </c>
      <c r="AM149">
        <v>18477.75</v>
      </c>
      <c r="AN149">
        <v>2802.36</v>
      </c>
      <c r="AO149">
        <v>0</v>
      </c>
      <c r="AP149">
        <v>0</v>
      </c>
      <c r="AQ149">
        <v>0</v>
      </c>
      <c r="AR149">
        <v>0</v>
      </c>
      <c r="AS149">
        <v>0</v>
      </c>
      <c r="AT149">
        <v>13629.5</v>
      </c>
      <c r="AU149">
        <v>83658.289999999994</v>
      </c>
      <c r="AV149">
        <v>0</v>
      </c>
      <c r="AW149" t="s">
        <v>593</v>
      </c>
    </row>
    <row r="150" spans="14:49">
      <c r="N150" t="s">
        <v>984</v>
      </c>
      <c r="O150">
        <v>0</v>
      </c>
      <c r="P150">
        <v>0</v>
      </c>
      <c r="Q150">
        <v>0</v>
      </c>
      <c r="R150">
        <v>0</v>
      </c>
      <c r="S150">
        <v>0</v>
      </c>
      <c r="T150">
        <v>0</v>
      </c>
      <c r="U150">
        <v>30109.29</v>
      </c>
      <c r="V150">
        <v>0</v>
      </c>
      <c r="W150">
        <v>0</v>
      </c>
      <c r="X150">
        <v>0</v>
      </c>
      <c r="Y150">
        <v>0</v>
      </c>
      <c r="Z150">
        <v>0</v>
      </c>
      <c r="AA150">
        <v>0</v>
      </c>
      <c r="AB150">
        <v>953.32</v>
      </c>
      <c r="AC150">
        <v>0</v>
      </c>
      <c r="AD150">
        <v>0</v>
      </c>
      <c r="AE150">
        <v>0</v>
      </c>
      <c r="AF150">
        <v>0</v>
      </c>
      <c r="AG150">
        <v>0</v>
      </c>
      <c r="AH150">
        <v>0</v>
      </c>
      <c r="AI150">
        <v>0</v>
      </c>
      <c r="AJ150">
        <v>0</v>
      </c>
      <c r="AK150">
        <v>0</v>
      </c>
      <c r="AL150">
        <v>0</v>
      </c>
      <c r="AM150">
        <v>44000.28</v>
      </c>
      <c r="AN150">
        <v>147118.07</v>
      </c>
      <c r="AO150">
        <v>13660.36</v>
      </c>
      <c r="AP150">
        <v>0</v>
      </c>
      <c r="AQ150">
        <v>467.88</v>
      </c>
      <c r="AR150">
        <v>0</v>
      </c>
      <c r="AS150">
        <v>30109.29</v>
      </c>
      <c r="AT150">
        <v>953.32</v>
      </c>
      <c r="AU150">
        <v>204778.71000000002</v>
      </c>
      <c r="AV150">
        <v>467.88</v>
      </c>
      <c r="AW150" t="s">
        <v>593</v>
      </c>
    </row>
    <row r="151" spans="14:49">
      <c r="N151" t="s">
        <v>985</v>
      </c>
      <c r="O151">
        <v>0</v>
      </c>
      <c r="P151">
        <v>0</v>
      </c>
      <c r="Q151">
        <v>0</v>
      </c>
      <c r="R151">
        <v>0</v>
      </c>
      <c r="S151">
        <v>58715.73</v>
      </c>
      <c r="T151">
        <v>0</v>
      </c>
      <c r="U151">
        <v>432194.67</v>
      </c>
      <c r="V151">
        <v>0</v>
      </c>
      <c r="W151">
        <v>0</v>
      </c>
      <c r="X151">
        <v>0</v>
      </c>
      <c r="Y151">
        <v>0</v>
      </c>
      <c r="Z151">
        <v>0</v>
      </c>
      <c r="AA151">
        <v>0</v>
      </c>
      <c r="AB151">
        <v>16070.15</v>
      </c>
      <c r="AC151">
        <v>1906.19</v>
      </c>
      <c r="AD151">
        <v>0</v>
      </c>
      <c r="AE151">
        <v>0</v>
      </c>
      <c r="AF151">
        <v>1350.73</v>
      </c>
      <c r="AG151">
        <v>474884.47</v>
      </c>
      <c r="AH151">
        <v>58999.59</v>
      </c>
      <c r="AI151">
        <v>28691.439999999999</v>
      </c>
      <c r="AJ151">
        <v>313343.78999999998</v>
      </c>
      <c r="AK151">
        <v>2078392.77</v>
      </c>
      <c r="AL151">
        <v>227655.22</v>
      </c>
      <c r="AM151">
        <v>233281.6</v>
      </c>
      <c r="AN151">
        <v>2278126.87</v>
      </c>
      <c r="AO151">
        <v>8242198.2800000003</v>
      </c>
      <c r="AP151">
        <v>614671.72</v>
      </c>
      <c r="AQ151">
        <v>1817395.94</v>
      </c>
      <c r="AR151">
        <v>49477.14</v>
      </c>
      <c r="AS151">
        <v>432194.67</v>
      </c>
      <c r="AT151">
        <v>17976.34</v>
      </c>
      <c r="AU151">
        <v>14551596.480000002</v>
      </c>
      <c r="AV151">
        <v>1925588.8099999998</v>
      </c>
      <c r="AW151" t="s">
        <v>593</v>
      </c>
    </row>
    <row r="152" spans="14:49">
      <c r="N152" t="s">
        <v>986</v>
      </c>
      <c r="O152">
        <v>0</v>
      </c>
      <c r="P152">
        <v>0</v>
      </c>
      <c r="Q152">
        <v>17796.39</v>
      </c>
      <c r="R152">
        <v>0</v>
      </c>
      <c r="S152">
        <v>0</v>
      </c>
      <c r="T152">
        <v>0</v>
      </c>
      <c r="U152">
        <v>0</v>
      </c>
      <c r="V152">
        <v>0</v>
      </c>
      <c r="W152">
        <v>3169.74</v>
      </c>
      <c r="X152">
        <v>0</v>
      </c>
      <c r="Y152">
        <v>0</v>
      </c>
      <c r="Z152">
        <v>2094.59</v>
      </c>
      <c r="AA152">
        <v>0</v>
      </c>
      <c r="AB152">
        <v>0</v>
      </c>
      <c r="AC152">
        <v>2183.94</v>
      </c>
      <c r="AD152">
        <v>5.13</v>
      </c>
      <c r="AE152">
        <v>0</v>
      </c>
      <c r="AF152">
        <v>0</v>
      </c>
      <c r="AG152">
        <v>0</v>
      </c>
      <c r="AH152">
        <v>0</v>
      </c>
      <c r="AI152">
        <v>0</v>
      </c>
      <c r="AJ152">
        <v>0</v>
      </c>
      <c r="AK152">
        <v>0</v>
      </c>
      <c r="AL152">
        <v>0</v>
      </c>
      <c r="AM152">
        <v>0</v>
      </c>
      <c r="AN152">
        <v>0</v>
      </c>
      <c r="AO152">
        <v>0</v>
      </c>
      <c r="AP152">
        <v>0</v>
      </c>
      <c r="AQ152">
        <v>60.67</v>
      </c>
      <c r="AR152">
        <v>0</v>
      </c>
      <c r="AS152">
        <v>17796.39</v>
      </c>
      <c r="AT152">
        <v>7453.4000000000005</v>
      </c>
      <c r="AU152">
        <v>0</v>
      </c>
      <c r="AV152">
        <v>60.67</v>
      </c>
      <c r="AW152" t="s">
        <v>589</v>
      </c>
    </row>
    <row r="153" spans="14:49">
      <c r="N153" t="s">
        <v>987</v>
      </c>
      <c r="O153">
        <v>143</v>
      </c>
      <c r="P153">
        <v>89.9</v>
      </c>
      <c r="Q153">
        <v>5.72</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238.62</v>
      </c>
      <c r="AT153">
        <v>0</v>
      </c>
      <c r="AU153">
        <v>0</v>
      </c>
      <c r="AV153">
        <v>0</v>
      </c>
      <c r="AW153" t="s">
        <v>589</v>
      </c>
    </row>
    <row r="154" spans="14:49">
      <c r="N154" t="s">
        <v>988</v>
      </c>
      <c r="O154">
        <v>587.1</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587.1</v>
      </c>
      <c r="AT154">
        <v>0</v>
      </c>
      <c r="AU154">
        <v>0</v>
      </c>
      <c r="AV154">
        <v>0</v>
      </c>
      <c r="AW154" t="s">
        <v>589</v>
      </c>
    </row>
    <row r="155" spans="14:49">
      <c r="N155" t="s">
        <v>989</v>
      </c>
      <c r="O155">
        <v>343.08</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343.08</v>
      </c>
      <c r="AT155">
        <v>0</v>
      </c>
      <c r="AU155">
        <v>0</v>
      </c>
      <c r="AV155">
        <v>0</v>
      </c>
      <c r="AW155" t="s">
        <v>589</v>
      </c>
    </row>
    <row r="156" spans="14:49">
      <c r="N156" t="s">
        <v>990</v>
      </c>
      <c r="O156">
        <v>2627.35</v>
      </c>
      <c r="P156">
        <v>1.66</v>
      </c>
      <c r="Q156">
        <v>0</v>
      </c>
      <c r="R156">
        <v>0</v>
      </c>
      <c r="S156">
        <v>0</v>
      </c>
      <c r="T156">
        <v>0</v>
      </c>
      <c r="U156">
        <v>0</v>
      </c>
      <c r="V156">
        <v>0</v>
      </c>
      <c r="W156">
        <v>0</v>
      </c>
      <c r="X156">
        <v>0</v>
      </c>
      <c r="Y156">
        <v>0</v>
      </c>
      <c r="Z156">
        <v>0.83</v>
      </c>
      <c r="AA156">
        <v>0</v>
      </c>
      <c r="AB156">
        <v>0</v>
      </c>
      <c r="AC156">
        <v>45.73</v>
      </c>
      <c r="AD156">
        <v>0</v>
      </c>
      <c r="AE156">
        <v>0</v>
      </c>
      <c r="AF156">
        <v>0</v>
      </c>
      <c r="AG156">
        <v>0</v>
      </c>
      <c r="AH156">
        <v>0</v>
      </c>
      <c r="AI156">
        <v>0</v>
      </c>
      <c r="AJ156">
        <v>0</v>
      </c>
      <c r="AK156">
        <v>0</v>
      </c>
      <c r="AL156">
        <v>0</v>
      </c>
      <c r="AM156">
        <v>0</v>
      </c>
      <c r="AN156">
        <v>0</v>
      </c>
      <c r="AO156">
        <v>0</v>
      </c>
      <c r="AP156">
        <v>0</v>
      </c>
      <c r="AQ156">
        <v>0</v>
      </c>
      <c r="AR156">
        <v>0</v>
      </c>
      <c r="AS156">
        <v>2629.0099999999998</v>
      </c>
      <c r="AT156">
        <v>46.559999999999995</v>
      </c>
      <c r="AU156">
        <v>0</v>
      </c>
      <c r="AV156">
        <v>0</v>
      </c>
      <c r="AW156" t="s">
        <v>589</v>
      </c>
    </row>
    <row r="157" spans="14:49">
      <c r="N157" t="s">
        <v>991</v>
      </c>
      <c r="O157">
        <v>0</v>
      </c>
      <c r="P157">
        <v>0</v>
      </c>
      <c r="Q157">
        <v>0</v>
      </c>
      <c r="R157">
        <v>0</v>
      </c>
      <c r="S157">
        <v>0</v>
      </c>
      <c r="T157">
        <v>0</v>
      </c>
      <c r="U157">
        <v>0</v>
      </c>
      <c r="V157">
        <v>0</v>
      </c>
      <c r="W157">
        <v>0</v>
      </c>
      <c r="X157">
        <v>0</v>
      </c>
      <c r="Y157">
        <v>0</v>
      </c>
      <c r="Z157">
        <v>0</v>
      </c>
      <c r="AA157">
        <v>0</v>
      </c>
      <c r="AB157">
        <v>60.71</v>
      </c>
      <c r="AC157">
        <v>0</v>
      </c>
      <c r="AD157">
        <v>0</v>
      </c>
      <c r="AE157">
        <v>0</v>
      </c>
      <c r="AF157">
        <v>0</v>
      </c>
      <c r="AG157">
        <v>0</v>
      </c>
      <c r="AH157">
        <v>0</v>
      </c>
      <c r="AI157">
        <v>0</v>
      </c>
      <c r="AJ157">
        <v>0</v>
      </c>
      <c r="AK157">
        <v>0</v>
      </c>
      <c r="AL157">
        <v>0</v>
      </c>
      <c r="AM157">
        <v>0</v>
      </c>
      <c r="AN157">
        <v>0</v>
      </c>
      <c r="AO157">
        <v>0</v>
      </c>
      <c r="AP157">
        <v>0</v>
      </c>
      <c r="AQ157">
        <v>0</v>
      </c>
      <c r="AR157">
        <v>0</v>
      </c>
      <c r="AS157">
        <v>0</v>
      </c>
      <c r="AT157">
        <v>60.71</v>
      </c>
      <c r="AU157">
        <v>0</v>
      </c>
      <c r="AV157">
        <v>0</v>
      </c>
      <c r="AW157" t="s">
        <v>594</v>
      </c>
    </row>
    <row r="158" spans="14:49">
      <c r="N158" t="s">
        <v>992</v>
      </c>
      <c r="O158">
        <v>0</v>
      </c>
      <c r="P158">
        <v>0</v>
      </c>
      <c r="Q158">
        <v>0</v>
      </c>
      <c r="R158">
        <v>1912523.64</v>
      </c>
      <c r="S158">
        <v>6418.43</v>
      </c>
      <c r="T158">
        <v>985.73</v>
      </c>
      <c r="U158">
        <v>162.36000000000001</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1148.0900000000001</v>
      </c>
      <c r="AT158">
        <v>0</v>
      </c>
      <c r="AU158">
        <v>0</v>
      </c>
      <c r="AV158">
        <v>1918942.0699999998</v>
      </c>
      <c r="AW158" t="s">
        <v>589</v>
      </c>
    </row>
    <row r="159" spans="14:49">
      <c r="N159" t="s">
        <v>762</v>
      </c>
      <c r="O159">
        <v>0</v>
      </c>
      <c r="P159">
        <v>0</v>
      </c>
      <c r="Q159">
        <v>57876.41</v>
      </c>
      <c r="R159">
        <v>42050.63</v>
      </c>
      <c r="S159">
        <v>0</v>
      </c>
      <c r="T159">
        <v>95759.58</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153635.99</v>
      </c>
      <c r="AT159">
        <v>0</v>
      </c>
      <c r="AU159">
        <v>0</v>
      </c>
      <c r="AV159">
        <v>42050.63</v>
      </c>
      <c r="AW159" t="s">
        <v>589</v>
      </c>
    </row>
    <row r="160" spans="14:49">
      <c r="N160" t="s">
        <v>993</v>
      </c>
      <c r="O160">
        <v>0</v>
      </c>
      <c r="P160">
        <v>0</v>
      </c>
      <c r="Q160">
        <v>0</v>
      </c>
      <c r="R160">
        <v>0</v>
      </c>
      <c r="S160">
        <v>0</v>
      </c>
      <c r="T160">
        <v>0</v>
      </c>
      <c r="U160">
        <v>430.18</v>
      </c>
      <c r="V160">
        <v>0</v>
      </c>
      <c r="W160">
        <v>0</v>
      </c>
      <c r="X160">
        <v>0</v>
      </c>
      <c r="Y160">
        <v>0</v>
      </c>
      <c r="Z160">
        <v>0</v>
      </c>
      <c r="AA160">
        <v>0</v>
      </c>
      <c r="AB160">
        <v>13726.78</v>
      </c>
      <c r="AC160">
        <v>1549.45</v>
      </c>
      <c r="AD160">
        <v>0</v>
      </c>
      <c r="AE160">
        <v>0</v>
      </c>
      <c r="AF160">
        <v>0</v>
      </c>
      <c r="AG160">
        <v>0</v>
      </c>
      <c r="AH160">
        <v>0</v>
      </c>
      <c r="AI160">
        <v>0</v>
      </c>
      <c r="AJ160">
        <v>0</v>
      </c>
      <c r="AK160">
        <v>0</v>
      </c>
      <c r="AL160">
        <v>0</v>
      </c>
      <c r="AM160">
        <v>8666.5</v>
      </c>
      <c r="AN160">
        <v>52863.65</v>
      </c>
      <c r="AO160">
        <v>344.78</v>
      </c>
      <c r="AP160">
        <v>0</v>
      </c>
      <c r="AQ160">
        <v>0</v>
      </c>
      <c r="AR160">
        <v>0</v>
      </c>
      <c r="AS160">
        <v>430.18</v>
      </c>
      <c r="AT160">
        <v>15276.230000000001</v>
      </c>
      <c r="AU160">
        <v>61874.93</v>
      </c>
      <c r="AV160">
        <v>0</v>
      </c>
      <c r="AW160" t="s">
        <v>593</v>
      </c>
    </row>
    <row r="161" spans="14:49">
      <c r="N161" t="s">
        <v>994</v>
      </c>
      <c r="O161">
        <v>234.32</v>
      </c>
      <c r="P161">
        <v>0</v>
      </c>
      <c r="Q161">
        <v>24.46</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258.77999999999997</v>
      </c>
      <c r="AT161">
        <v>0</v>
      </c>
      <c r="AU161">
        <v>0</v>
      </c>
      <c r="AV161">
        <v>0</v>
      </c>
      <c r="AW161" t="s">
        <v>589</v>
      </c>
    </row>
    <row r="162" spans="14:49">
      <c r="N162" t="s">
        <v>995</v>
      </c>
      <c r="O162">
        <v>0</v>
      </c>
      <c r="P162">
        <v>68264.539999999994</v>
      </c>
      <c r="Q162">
        <v>3209.12</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71473.659999999989</v>
      </c>
      <c r="AT162">
        <v>0</v>
      </c>
      <c r="AU162">
        <v>0</v>
      </c>
      <c r="AV162">
        <v>0</v>
      </c>
      <c r="AW162" t="s">
        <v>589</v>
      </c>
    </row>
    <row r="163" spans="14:49">
      <c r="N163" t="s">
        <v>996</v>
      </c>
      <c r="O163">
        <v>490.52</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490.52</v>
      </c>
      <c r="AT163">
        <v>0</v>
      </c>
      <c r="AU163">
        <v>0</v>
      </c>
      <c r="AV163">
        <v>0</v>
      </c>
      <c r="AW163" t="s">
        <v>589</v>
      </c>
    </row>
    <row r="164" spans="14:49">
      <c r="N164" t="s">
        <v>997</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9.23</v>
      </c>
      <c r="AN164">
        <v>44677.79</v>
      </c>
      <c r="AO164">
        <v>3530.85</v>
      </c>
      <c r="AP164">
        <v>0</v>
      </c>
      <c r="AQ164">
        <v>255.78</v>
      </c>
      <c r="AR164">
        <v>0</v>
      </c>
      <c r="AS164">
        <v>0</v>
      </c>
      <c r="AT164">
        <v>0</v>
      </c>
      <c r="AU164">
        <v>48217.87</v>
      </c>
      <c r="AV164">
        <v>255.78</v>
      </c>
      <c r="AW164" t="s">
        <v>593</v>
      </c>
    </row>
    <row r="165" spans="14:49">
      <c r="N165" t="s">
        <v>998</v>
      </c>
      <c r="O165">
        <v>0</v>
      </c>
      <c r="P165">
        <v>0</v>
      </c>
      <c r="Q165">
        <v>0</v>
      </c>
      <c r="R165">
        <v>0</v>
      </c>
      <c r="S165">
        <v>0</v>
      </c>
      <c r="T165">
        <v>0</v>
      </c>
      <c r="U165">
        <v>0</v>
      </c>
      <c r="V165">
        <v>0</v>
      </c>
      <c r="W165">
        <v>0</v>
      </c>
      <c r="X165">
        <v>0</v>
      </c>
      <c r="Y165">
        <v>0</v>
      </c>
      <c r="Z165">
        <v>0</v>
      </c>
      <c r="AA165">
        <v>0</v>
      </c>
      <c r="AB165">
        <v>1270.06</v>
      </c>
      <c r="AC165">
        <v>1404.32</v>
      </c>
      <c r="AD165">
        <v>0</v>
      </c>
      <c r="AE165">
        <v>0</v>
      </c>
      <c r="AF165">
        <v>0</v>
      </c>
      <c r="AG165">
        <v>0</v>
      </c>
      <c r="AH165">
        <v>0</v>
      </c>
      <c r="AI165">
        <v>0</v>
      </c>
      <c r="AJ165">
        <v>0</v>
      </c>
      <c r="AK165">
        <v>0</v>
      </c>
      <c r="AL165">
        <v>0</v>
      </c>
      <c r="AM165">
        <v>0</v>
      </c>
      <c r="AN165">
        <v>16677.57</v>
      </c>
      <c r="AO165">
        <v>893.52</v>
      </c>
      <c r="AP165">
        <v>0</v>
      </c>
      <c r="AQ165">
        <v>72.45</v>
      </c>
      <c r="AR165">
        <v>0</v>
      </c>
      <c r="AS165">
        <v>0</v>
      </c>
      <c r="AT165">
        <v>2674.38</v>
      </c>
      <c r="AU165">
        <v>17571.09</v>
      </c>
      <c r="AV165">
        <v>72.45</v>
      </c>
      <c r="AW165" t="s">
        <v>593</v>
      </c>
    </row>
    <row r="166" spans="14:49">
      <c r="N166" t="s">
        <v>999</v>
      </c>
      <c r="O166">
        <v>25182.65</v>
      </c>
      <c r="P166">
        <v>0</v>
      </c>
      <c r="Q166">
        <v>0</v>
      </c>
      <c r="R166">
        <v>0</v>
      </c>
      <c r="S166">
        <v>0</v>
      </c>
      <c r="T166">
        <v>0</v>
      </c>
      <c r="U166">
        <v>0</v>
      </c>
      <c r="V166">
        <v>0</v>
      </c>
      <c r="W166">
        <v>0</v>
      </c>
      <c r="X166">
        <v>0</v>
      </c>
      <c r="Y166">
        <v>0</v>
      </c>
      <c r="Z166">
        <v>0</v>
      </c>
      <c r="AA166">
        <v>0</v>
      </c>
      <c r="AB166">
        <v>0</v>
      </c>
      <c r="AC166">
        <v>35.4</v>
      </c>
      <c r="AD166">
        <v>0</v>
      </c>
      <c r="AE166">
        <v>0</v>
      </c>
      <c r="AF166">
        <v>0</v>
      </c>
      <c r="AG166">
        <v>0</v>
      </c>
      <c r="AH166">
        <v>0</v>
      </c>
      <c r="AI166">
        <v>0</v>
      </c>
      <c r="AJ166">
        <v>0</v>
      </c>
      <c r="AK166">
        <v>0</v>
      </c>
      <c r="AL166">
        <v>0</v>
      </c>
      <c r="AM166">
        <v>0</v>
      </c>
      <c r="AN166">
        <v>0</v>
      </c>
      <c r="AO166">
        <v>0</v>
      </c>
      <c r="AP166">
        <v>0</v>
      </c>
      <c r="AQ166">
        <v>0</v>
      </c>
      <c r="AR166">
        <v>0</v>
      </c>
      <c r="AS166">
        <v>25182.65</v>
      </c>
      <c r="AT166">
        <v>35.4</v>
      </c>
      <c r="AU166">
        <v>0</v>
      </c>
      <c r="AV166">
        <v>0</v>
      </c>
      <c r="AW166" t="s">
        <v>589</v>
      </c>
    </row>
    <row r="167" spans="14:49">
      <c r="N167" t="s">
        <v>1000</v>
      </c>
      <c r="O167">
        <v>0</v>
      </c>
      <c r="P167">
        <v>0</v>
      </c>
      <c r="Q167">
        <v>13080.65</v>
      </c>
      <c r="R167">
        <v>471961.05</v>
      </c>
      <c r="S167">
        <v>739.54</v>
      </c>
      <c r="T167">
        <v>150918.85999999999</v>
      </c>
      <c r="U167">
        <v>1086.92</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165086.43</v>
      </c>
      <c r="AT167">
        <v>0</v>
      </c>
      <c r="AU167">
        <v>0</v>
      </c>
      <c r="AV167">
        <v>472700.58999999997</v>
      </c>
      <c r="AW167" t="s">
        <v>589</v>
      </c>
    </row>
    <row r="168" spans="14:49">
      <c r="N168" t="s">
        <v>1001</v>
      </c>
      <c r="O168">
        <v>3.77</v>
      </c>
      <c r="P168">
        <v>65.599999999999994</v>
      </c>
      <c r="Q168">
        <v>3843.91</v>
      </c>
      <c r="R168">
        <v>173035.91</v>
      </c>
      <c r="S168">
        <v>191714.44</v>
      </c>
      <c r="T168">
        <v>180073.48</v>
      </c>
      <c r="U168">
        <v>276250</v>
      </c>
      <c r="V168">
        <v>9450.51</v>
      </c>
      <c r="W168">
        <v>12149.16</v>
      </c>
      <c r="X168">
        <v>0</v>
      </c>
      <c r="Y168">
        <v>72009.87</v>
      </c>
      <c r="Z168">
        <v>197938.61</v>
      </c>
      <c r="AA168">
        <v>211.2</v>
      </c>
      <c r="AB168">
        <v>39884.730000000003</v>
      </c>
      <c r="AC168">
        <v>62181.52</v>
      </c>
      <c r="AD168">
        <v>2.21</v>
      </c>
      <c r="AE168">
        <v>0</v>
      </c>
      <c r="AF168">
        <v>0</v>
      </c>
      <c r="AG168">
        <v>0</v>
      </c>
      <c r="AH168">
        <v>0</v>
      </c>
      <c r="AI168">
        <v>0</v>
      </c>
      <c r="AJ168">
        <v>0</v>
      </c>
      <c r="AK168">
        <v>67.510000000000005</v>
      </c>
      <c r="AL168">
        <v>0</v>
      </c>
      <c r="AM168">
        <v>0</v>
      </c>
      <c r="AN168">
        <v>0</v>
      </c>
      <c r="AO168">
        <v>5.17</v>
      </c>
      <c r="AP168">
        <v>0</v>
      </c>
      <c r="AQ168">
        <v>415.05</v>
      </c>
      <c r="AR168">
        <v>0</v>
      </c>
      <c r="AS168">
        <v>460236.76</v>
      </c>
      <c r="AT168">
        <v>393827.81</v>
      </c>
      <c r="AU168">
        <v>72.680000000000007</v>
      </c>
      <c r="AV168">
        <v>365165.39999999997</v>
      </c>
      <c r="AW168" t="s">
        <v>589</v>
      </c>
    </row>
    <row r="169" spans="14:49">
      <c r="N169" t="s">
        <v>1002</v>
      </c>
      <c r="O169">
        <v>0</v>
      </c>
      <c r="P169">
        <v>84.99</v>
      </c>
      <c r="Q169">
        <v>578733.26</v>
      </c>
      <c r="R169">
        <v>342.5</v>
      </c>
      <c r="S169">
        <v>0</v>
      </c>
      <c r="T169">
        <v>46783.32</v>
      </c>
      <c r="U169">
        <v>0</v>
      </c>
      <c r="V169">
        <v>0</v>
      </c>
      <c r="W169">
        <v>898.77</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625601.56999999995</v>
      </c>
      <c r="AT169">
        <v>898.77</v>
      </c>
      <c r="AU169">
        <v>0</v>
      </c>
      <c r="AV169">
        <v>342.5</v>
      </c>
      <c r="AW169" t="s">
        <v>589</v>
      </c>
    </row>
    <row r="170" spans="14:49">
      <c r="N170" t="s">
        <v>1003</v>
      </c>
      <c r="O170">
        <v>0</v>
      </c>
      <c r="P170">
        <v>0</v>
      </c>
      <c r="Q170">
        <v>14.33</v>
      </c>
      <c r="R170">
        <v>5164.57</v>
      </c>
      <c r="S170">
        <v>3867.52</v>
      </c>
      <c r="T170">
        <v>2009.96</v>
      </c>
      <c r="U170">
        <v>216081.77</v>
      </c>
      <c r="V170">
        <v>109101.79</v>
      </c>
      <c r="W170">
        <v>61804.160000000003</v>
      </c>
      <c r="X170">
        <v>7.7</v>
      </c>
      <c r="Y170">
        <v>0</v>
      </c>
      <c r="Z170">
        <v>0</v>
      </c>
      <c r="AA170">
        <v>0</v>
      </c>
      <c r="AB170">
        <v>10014.6</v>
      </c>
      <c r="AC170">
        <v>83929.89</v>
      </c>
      <c r="AD170">
        <v>417.06</v>
      </c>
      <c r="AE170">
        <v>0.68</v>
      </c>
      <c r="AF170">
        <v>3004.1</v>
      </c>
      <c r="AG170">
        <v>330.6</v>
      </c>
      <c r="AH170">
        <v>0</v>
      </c>
      <c r="AI170">
        <v>0</v>
      </c>
      <c r="AJ170">
        <v>0</v>
      </c>
      <c r="AK170">
        <v>0</v>
      </c>
      <c r="AL170">
        <v>0</v>
      </c>
      <c r="AM170">
        <v>0</v>
      </c>
      <c r="AN170">
        <v>5462.02</v>
      </c>
      <c r="AO170">
        <v>3627.09</v>
      </c>
      <c r="AP170">
        <v>0</v>
      </c>
      <c r="AQ170">
        <v>629.39</v>
      </c>
      <c r="AR170">
        <v>0</v>
      </c>
      <c r="AS170">
        <v>218106.06</v>
      </c>
      <c r="AT170">
        <v>265275.2</v>
      </c>
      <c r="AU170">
        <v>12424.49</v>
      </c>
      <c r="AV170">
        <v>9661.48</v>
      </c>
      <c r="AW170" t="s">
        <v>594</v>
      </c>
    </row>
    <row r="171" spans="14:49">
      <c r="N171" t="s">
        <v>1004</v>
      </c>
      <c r="O171">
        <v>19674.439999999999</v>
      </c>
      <c r="P171">
        <v>8580.26</v>
      </c>
      <c r="Q171">
        <v>36201.75</v>
      </c>
      <c r="R171">
        <v>0</v>
      </c>
      <c r="S171">
        <v>0</v>
      </c>
      <c r="T171">
        <v>0</v>
      </c>
      <c r="U171">
        <v>0</v>
      </c>
      <c r="V171">
        <v>0</v>
      </c>
      <c r="W171">
        <v>0</v>
      </c>
      <c r="X171">
        <v>0</v>
      </c>
      <c r="Y171">
        <v>0</v>
      </c>
      <c r="Z171">
        <v>0</v>
      </c>
      <c r="AA171">
        <v>0</v>
      </c>
      <c r="AB171">
        <v>0</v>
      </c>
      <c r="AC171">
        <v>847.04</v>
      </c>
      <c r="AD171">
        <v>0</v>
      </c>
      <c r="AE171">
        <v>0</v>
      </c>
      <c r="AF171">
        <v>0</v>
      </c>
      <c r="AG171">
        <v>0</v>
      </c>
      <c r="AH171">
        <v>0</v>
      </c>
      <c r="AI171">
        <v>0</v>
      </c>
      <c r="AJ171">
        <v>0</v>
      </c>
      <c r="AK171">
        <v>0</v>
      </c>
      <c r="AL171">
        <v>0</v>
      </c>
      <c r="AM171">
        <v>0</v>
      </c>
      <c r="AN171">
        <v>0</v>
      </c>
      <c r="AO171">
        <v>0</v>
      </c>
      <c r="AP171">
        <v>0</v>
      </c>
      <c r="AQ171">
        <v>0</v>
      </c>
      <c r="AR171">
        <v>0</v>
      </c>
      <c r="AS171">
        <v>64456.45</v>
      </c>
      <c r="AT171">
        <v>847.04</v>
      </c>
      <c r="AU171">
        <v>0</v>
      </c>
      <c r="AV171">
        <v>0</v>
      </c>
      <c r="AW171" t="s">
        <v>589</v>
      </c>
    </row>
    <row r="172" spans="14:49">
      <c r="N172" t="s">
        <v>1005</v>
      </c>
      <c r="O172">
        <v>0</v>
      </c>
      <c r="P172">
        <v>0</v>
      </c>
      <c r="Q172">
        <v>58435.05</v>
      </c>
      <c r="R172">
        <v>1391543.74</v>
      </c>
      <c r="S172">
        <v>30.99</v>
      </c>
      <c r="T172">
        <v>405584.5</v>
      </c>
      <c r="U172">
        <v>20.5</v>
      </c>
      <c r="V172">
        <v>0</v>
      </c>
      <c r="W172">
        <v>0</v>
      </c>
      <c r="X172">
        <v>0</v>
      </c>
      <c r="Y172">
        <v>688.56</v>
      </c>
      <c r="Z172">
        <v>438.42</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464040.05</v>
      </c>
      <c r="AT172">
        <v>1126.98</v>
      </c>
      <c r="AU172">
        <v>0</v>
      </c>
      <c r="AV172">
        <v>1391574.73</v>
      </c>
      <c r="AW172" t="s">
        <v>589</v>
      </c>
    </row>
    <row r="173" spans="14:49">
      <c r="N173" t="s">
        <v>763</v>
      </c>
      <c r="O173">
        <v>78718.55</v>
      </c>
      <c r="P173">
        <v>66370.69</v>
      </c>
      <c r="Q173">
        <v>0.85</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145090.09</v>
      </c>
      <c r="AT173">
        <v>0</v>
      </c>
      <c r="AU173">
        <v>0</v>
      </c>
      <c r="AV173">
        <v>0</v>
      </c>
      <c r="AW173" t="s">
        <v>589</v>
      </c>
    </row>
    <row r="174" spans="14:49">
      <c r="N174" t="s">
        <v>1006</v>
      </c>
      <c r="O174">
        <v>0</v>
      </c>
      <c r="P174">
        <v>0</v>
      </c>
      <c r="Q174">
        <v>0</v>
      </c>
      <c r="R174">
        <v>0</v>
      </c>
      <c r="S174">
        <v>0</v>
      </c>
      <c r="T174">
        <v>3359.77</v>
      </c>
      <c r="U174">
        <v>0</v>
      </c>
      <c r="V174">
        <v>0</v>
      </c>
      <c r="W174">
        <v>0</v>
      </c>
      <c r="X174">
        <v>0</v>
      </c>
      <c r="Y174">
        <v>8332.2099999999991</v>
      </c>
      <c r="Z174">
        <v>5270.83</v>
      </c>
      <c r="AA174">
        <v>0</v>
      </c>
      <c r="AB174">
        <v>158.63</v>
      </c>
      <c r="AC174">
        <v>3.05</v>
      </c>
      <c r="AD174">
        <v>0</v>
      </c>
      <c r="AE174">
        <v>0</v>
      </c>
      <c r="AF174">
        <v>0</v>
      </c>
      <c r="AG174">
        <v>0</v>
      </c>
      <c r="AH174">
        <v>0</v>
      </c>
      <c r="AI174">
        <v>0</v>
      </c>
      <c r="AJ174">
        <v>0</v>
      </c>
      <c r="AK174">
        <v>0</v>
      </c>
      <c r="AL174">
        <v>0</v>
      </c>
      <c r="AM174">
        <v>0</v>
      </c>
      <c r="AN174">
        <v>0</v>
      </c>
      <c r="AO174">
        <v>0</v>
      </c>
      <c r="AP174">
        <v>0</v>
      </c>
      <c r="AQ174">
        <v>0</v>
      </c>
      <c r="AR174">
        <v>0</v>
      </c>
      <c r="AS174">
        <v>3359.77</v>
      </c>
      <c r="AT174">
        <v>13764.719999999998</v>
      </c>
      <c r="AU174">
        <v>0</v>
      </c>
      <c r="AV174">
        <v>0</v>
      </c>
      <c r="AW174" t="s">
        <v>594</v>
      </c>
    </row>
    <row r="175" spans="14:49">
      <c r="N175" t="s">
        <v>1007</v>
      </c>
      <c r="O175">
        <v>0</v>
      </c>
      <c r="P175">
        <v>0</v>
      </c>
      <c r="Q175">
        <v>0</v>
      </c>
      <c r="R175">
        <v>0</v>
      </c>
      <c r="S175">
        <v>0</v>
      </c>
      <c r="T175">
        <v>0</v>
      </c>
      <c r="U175">
        <v>0</v>
      </c>
      <c r="V175">
        <v>0</v>
      </c>
      <c r="W175">
        <v>0</v>
      </c>
      <c r="X175">
        <v>0</v>
      </c>
      <c r="Y175">
        <v>0</v>
      </c>
      <c r="Z175">
        <v>0</v>
      </c>
      <c r="AA175">
        <v>0</v>
      </c>
      <c r="AB175">
        <v>0</v>
      </c>
      <c r="AC175">
        <v>35.71</v>
      </c>
      <c r="AD175">
        <v>0</v>
      </c>
      <c r="AE175">
        <v>0</v>
      </c>
      <c r="AF175">
        <v>1.58</v>
      </c>
      <c r="AG175">
        <v>4.75</v>
      </c>
      <c r="AH175">
        <v>0</v>
      </c>
      <c r="AI175">
        <v>0</v>
      </c>
      <c r="AJ175">
        <v>0</v>
      </c>
      <c r="AK175">
        <v>0</v>
      </c>
      <c r="AL175">
        <v>0</v>
      </c>
      <c r="AM175">
        <v>0</v>
      </c>
      <c r="AN175">
        <v>137393.56</v>
      </c>
      <c r="AO175">
        <v>289095.39</v>
      </c>
      <c r="AP175">
        <v>0</v>
      </c>
      <c r="AQ175">
        <v>18054.89</v>
      </c>
      <c r="AR175">
        <v>0</v>
      </c>
      <c r="AS175">
        <v>0</v>
      </c>
      <c r="AT175">
        <v>35.71</v>
      </c>
      <c r="AU175">
        <v>426495.28</v>
      </c>
      <c r="AV175">
        <v>18054.89</v>
      </c>
      <c r="AW175" t="s">
        <v>593</v>
      </c>
    </row>
    <row r="176" spans="14:49">
      <c r="N176" t="s">
        <v>1008</v>
      </c>
      <c r="O176">
        <v>0</v>
      </c>
      <c r="P176">
        <v>0</v>
      </c>
      <c r="Q176">
        <v>0</v>
      </c>
      <c r="R176">
        <v>0</v>
      </c>
      <c r="S176">
        <v>0</v>
      </c>
      <c r="T176">
        <v>0</v>
      </c>
      <c r="U176">
        <v>0</v>
      </c>
      <c r="V176">
        <v>0</v>
      </c>
      <c r="W176">
        <v>0</v>
      </c>
      <c r="X176">
        <v>0</v>
      </c>
      <c r="Y176">
        <v>0</v>
      </c>
      <c r="Z176">
        <v>0</v>
      </c>
      <c r="AA176">
        <v>0</v>
      </c>
      <c r="AB176">
        <v>73.41</v>
      </c>
      <c r="AC176">
        <v>5051.07</v>
      </c>
      <c r="AD176">
        <v>0</v>
      </c>
      <c r="AE176">
        <v>0</v>
      </c>
      <c r="AF176">
        <v>0</v>
      </c>
      <c r="AG176">
        <v>0</v>
      </c>
      <c r="AH176">
        <v>0</v>
      </c>
      <c r="AI176">
        <v>0</v>
      </c>
      <c r="AJ176">
        <v>0</v>
      </c>
      <c r="AK176">
        <v>0</v>
      </c>
      <c r="AL176">
        <v>0</v>
      </c>
      <c r="AM176">
        <v>0</v>
      </c>
      <c r="AN176">
        <v>19591.990000000002</v>
      </c>
      <c r="AO176">
        <v>7473.44</v>
      </c>
      <c r="AP176">
        <v>0</v>
      </c>
      <c r="AQ176">
        <v>9204.81</v>
      </c>
      <c r="AR176">
        <v>27.47</v>
      </c>
      <c r="AS176">
        <v>0</v>
      </c>
      <c r="AT176">
        <v>5124.4799999999996</v>
      </c>
      <c r="AU176">
        <v>27065.43</v>
      </c>
      <c r="AV176">
        <v>9232.2799999999988</v>
      </c>
      <c r="AW176" t="s">
        <v>593</v>
      </c>
    </row>
    <row r="177" spans="14:49">
      <c r="N177" t="s">
        <v>1009</v>
      </c>
      <c r="O177">
        <v>0</v>
      </c>
      <c r="P177">
        <v>0</v>
      </c>
      <c r="Q177">
        <v>0</v>
      </c>
      <c r="R177">
        <v>51885.760000000002</v>
      </c>
      <c r="S177">
        <v>27219.46</v>
      </c>
      <c r="T177">
        <v>42635.85</v>
      </c>
      <c r="U177">
        <v>26199.599999999999</v>
      </c>
      <c r="V177">
        <v>36266</v>
      </c>
      <c r="W177">
        <v>1142.93</v>
      </c>
      <c r="X177">
        <v>0</v>
      </c>
      <c r="Y177">
        <v>0</v>
      </c>
      <c r="Z177">
        <v>0</v>
      </c>
      <c r="AA177">
        <v>0</v>
      </c>
      <c r="AB177">
        <v>0</v>
      </c>
      <c r="AC177">
        <v>0</v>
      </c>
      <c r="AD177">
        <v>0</v>
      </c>
      <c r="AE177">
        <v>0</v>
      </c>
      <c r="AF177">
        <v>586.98</v>
      </c>
      <c r="AG177">
        <v>0</v>
      </c>
      <c r="AH177">
        <v>0</v>
      </c>
      <c r="AI177">
        <v>0</v>
      </c>
      <c r="AJ177">
        <v>0</v>
      </c>
      <c r="AK177">
        <v>0</v>
      </c>
      <c r="AL177">
        <v>0</v>
      </c>
      <c r="AM177">
        <v>0</v>
      </c>
      <c r="AN177">
        <v>0</v>
      </c>
      <c r="AO177">
        <v>0</v>
      </c>
      <c r="AP177">
        <v>0</v>
      </c>
      <c r="AQ177">
        <v>0</v>
      </c>
      <c r="AR177">
        <v>0</v>
      </c>
      <c r="AS177">
        <v>68835.45</v>
      </c>
      <c r="AT177">
        <v>37408.93</v>
      </c>
      <c r="AU177">
        <v>586.98</v>
      </c>
      <c r="AV177">
        <v>79105.22</v>
      </c>
      <c r="AW177" t="s">
        <v>589</v>
      </c>
    </row>
    <row r="178" spans="14:49">
      <c r="N178" t="s">
        <v>1010</v>
      </c>
      <c r="O178">
        <v>0</v>
      </c>
      <c r="P178">
        <v>555.55999999999995</v>
      </c>
      <c r="Q178">
        <v>364.99</v>
      </c>
      <c r="R178">
        <v>0</v>
      </c>
      <c r="S178">
        <v>0</v>
      </c>
      <c r="T178">
        <v>0</v>
      </c>
      <c r="U178">
        <v>0</v>
      </c>
      <c r="V178">
        <v>0</v>
      </c>
      <c r="W178">
        <v>0</v>
      </c>
      <c r="X178">
        <v>0</v>
      </c>
      <c r="Y178">
        <v>0</v>
      </c>
      <c r="Z178">
        <v>46.16</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920.55</v>
      </c>
      <c r="AT178">
        <v>46.16</v>
      </c>
      <c r="AU178">
        <v>0</v>
      </c>
      <c r="AV178">
        <v>0</v>
      </c>
      <c r="AW178" t="s">
        <v>589</v>
      </c>
    </row>
    <row r="179" spans="14:49">
      <c r="N179" t="s">
        <v>1011</v>
      </c>
      <c r="O179">
        <v>182.47</v>
      </c>
      <c r="P179">
        <v>2423.65</v>
      </c>
      <c r="Q179">
        <v>1995.94</v>
      </c>
      <c r="R179">
        <v>0</v>
      </c>
      <c r="S179">
        <v>0</v>
      </c>
      <c r="T179">
        <v>0</v>
      </c>
      <c r="U179">
        <v>0</v>
      </c>
      <c r="V179">
        <v>0</v>
      </c>
      <c r="W179">
        <v>0</v>
      </c>
      <c r="X179">
        <v>0</v>
      </c>
      <c r="Y179">
        <v>11367.47</v>
      </c>
      <c r="Z179">
        <v>3631.37</v>
      </c>
      <c r="AA179">
        <v>11</v>
      </c>
      <c r="AB179">
        <v>9066</v>
      </c>
      <c r="AC179">
        <v>6680.58</v>
      </c>
      <c r="AD179">
        <v>56.33</v>
      </c>
      <c r="AE179">
        <v>0</v>
      </c>
      <c r="AF179">
        <v>0</v>
      </c>
      <c r="AG179">
        <v>0</v>
      </c>
      <c r="AH179">
        <v>0</v>
      </c>
      <c r="AI179">
        <v>0</v>
      </c>
      <c r="AJ179">
        <v>0</v>
      </c>
      <c r="AK179">
        <v>0</v>
      </c>
      <c r="AL179">
        <v>0</v>
      </c>
      <c r="AM179">
        <v>0</v>
      </c>
      <c r="AN179">
        <v>0</v>
      </c>
      <c r="AO179">
        <v>0</v>
      </c>
      <c r="AP179">
        <v>0</v>
      </c>
      <c r="AQ179">
        <v>180.39</v>
      </c>
      <c r="AR179">
        <v>0</v>
      </c>
      <c r="AS179">
        <v>4602.0599999999995</v>
      </c>
      <c r="AT179">
        <v>30812.75</v>
      </c>
      <c r="AU179">
        <v>0</v>
      </c>
      <c r="AV179">
        <v>180.39</v>
      </c>
      <c r="AW179" t="s">
        <v>594</v>
      </c>
    </row>
    <row r="180" spans="14:49">
      <c r="N180" t="s">
        <v>1012</v>
      </c>
      <c r="O180">
        <v>0</v>
      </c>
      <c r="P180">
        <v>0</v>
      </c>
      <c r="Q180">
        <v>0</v>
      </c>
      <c r="R180">
        <v>549.04999999999995</v>
      </c>
      <c r="S180">
        <v>11683.73</v>
      </c>
      <c r="T180">
        <v>947.57</v>
      </c>
      <c r="U180">
        <v>35853.19</v>
      </c>
      <c r="V180">
        <v>4596.5</v>
      </c>
      <c r="W180">
        <v>0</v>
      </c>
      <c r="X180">
        <v>0</v>
      </c>
      <c r="Y180">
        <v>0</v>
      </c>
      <c r="Z180">
        <v>0</v>
      </c>
      <c r="AA180">
        <v>0</v>
      </c>
      <c r="AB180">
        <v>0</v>
      </c>
      <c r="AC180">
        <v>0</v>
      </c>
      <c r="AD180">
        <v>0</v>
      </c>
      <c r="AE180">
        <v>7249.58</v>
      </c>
      <c r="AF180">
        <v>14841.78</v>
      </c>
      <c r="AG180">
        <v>19186.7</v>
      </c>
      <c r="AH180">
        <v>0</v>
      </c>
      <c r="AI180">
        <v>0</v>
      </c>
      <c r="AJ180">
        <v>0</v>
      </c>
      <c r="AK180">
        <v>0</v>
      </c>
      <c r="AL180">
        <v>0</v>
      </c>
      <c r="AM180">
        <v>0</v>
      </c>
      <c r="AN180">
        <v>0</v>
      </c>
      <c r="AO180">
        <v>0</v>
      </c>
      <c r="AP180">
        <v>0</v>
      </c>
      <c r="AQ180">
        <v>45761.18</v>
      </c>
      <c r="AR180">
        <v>1570.55</v>
      </c>
      <c r="AS180">
        <v>36800.76</v>
      </c>
      <c r="AT180">
        <v>4596.5</v>
      </c>
      <c r="AU180">
        <v>41278.06</v>
      </c>
      <c r="AV180">
        <v>59564.51</v>
      </c>
      <c r="AW180" t="s">
        <v>593</v>
      </c>
    </row>
    <row r="181" spans="14:49">
      <c r="N181" t="s">
        <v>764</v>
      </c>
      <c r="O181">
        <v>7447.41</v>
      </c>
      <c r="P181">
        <v>74033.679999999993</v>
      </c>
      <c r="Q181">
        <v>424377.04</v>
      </c>
      <c r="R181">
        <v>0</v>
      </c>
      <c r="S181">
        <v>0</v>
      </c>
      <c r="T181">
        <v>0</v>
      </c>
      <c r="U181">
        <v>0</v>
      </c>
      <c r="V181">
        <v>0</v>
      </c>
      <c r="W181">
        <v>0</v>
      </c>
      <c r="X181">
        <v>0</v>
      </c>
      <c r="Y181">
        <v>7025.94</v>
      </c>
      <c r="Z181">
        <v>168.15</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505858.13</v>
      </c>
      <c r="AT181">
        <v>7194.0899999999992</v>
      </c>
      <c r="AU181">
        <v>0</v>
      </c>
      <c r="AV181">
        <v>0</v>
      </c>
      <c r="AW181" t="s">
        <v>589</v>
      </c>
    </row>
    <row r="182" spans="14:49">
      <c r="N182" t="s">
        <v>1013</v>
      </c>
      <c r="O182">
        <v>0</v>
      </c>
      <c r="P182">
        <v>0</v>
      </c>
      <c r="Q182">
        <v>0</v>
      </c>
      <c r="R182">
        <v>0</v>
      </c>
      <c r="S182">
        <v>0</v>
      </c>
      <c r="T182">
        <v>0</v>
      </c>
      <c r="U182">
        <v>7920.09</v>
      </c>
      <c r="V182">
        <v>7.76</v>
      </c>
      <c r="W182">
        <v>82.4</v>
      </c>
      <c r="X182">
        <v>0</v>
      </c>
      <c r="Y182">
        <v>0</v>
      </c>
      <c r="Z182">
        <v>0</v>
      </c>
      <c r="AA182">
        <v>0</v>
      </c>
      <c r="AB182">
        <v>1235.54</v>
      </c>
      <c r="AC182">
        <v>789.92</v>
      </c>
      <c r="AD182">
        <v>0</v>
      </c>
      <c r="AE182">
        <v>0</v>
      </c>
      <c r="AF182">
        <v>379.29</v>
      </c>
      <c r="AG182">
        <v>4.53</v>
      </c>
      <c r="AH182">
        <v>0</v>
      </c>
      <c r="AI182">
        <v>0</v>
      </c>
      <c r="AJ182">
        <v>0</v>
      </c>
      <c r="AK182">
        <v>0</v>
      </c>
      <c r="AL182">
        <v>0</v>
      </c>
      <c r="AM182">
        <v>732.89</v>
      </c>
      <c r="AN182">
        <v>13278.75</v>
      </c>
      <c r="AO182">
        <v>925.52</v>
      </c>
      <c r="AP182">
        <v>0</v>
      </c>
      <c r="AQ182">
        <v>31.98</v>
      </c>
      <c r="AR182">
        <v>0</v>
      </c>
      <c r="AS182">
        <v>7920.09</v>
      </c>
      <c r="AT182">
        <v>2115.62</v>
      </c>
      <c r="AU182">
        <v>15320.98</v>
      </c>
      <c r="AV182">
        <v>31.98</v>
      </c>
      <c r="AW182" t="s">
        <v>593</v>
      </c>
    </row>
    <row r="183" spans="14:49">
      <c r="N183" t="s">
        <v>1014</v>
      </c>
      <c r="O183">
        <v>0</v>
      </c>
      <c r="P183">
        <v>782.98</v>
      </c>
      <c r="Q183">
        <v>13509.19</v>
      </c>
      <c r="R183">
        <v>0</v>
      </c>
      <c r="S183">
        <v>0</v>
      </c>
      <c r="T183">
        <v>21.14</v>
      </c>
      <c r="U183">
        <v>0</v>
      </c>
      <c r="V183">
        <v>0</v>
      </c>
      <c r="W183">
        <v>0</v>
      </c>
      <c r="X183">
        <v>0</v>
      </c>
      <c r="Y183">
        <v>2.5299999999999998</v>
      </c>
      <c r="Z183">
        <v>561.79999999999995</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14313.31</v>
      </c>
      <c r="AT183">
        <v>564.32999999999993</v>
      </c>
      <c r="AU183">
        <v>0</v>
      </c>
      <c r="AV183">
        <v>0</v>
      </c>
      <c r="AW183" t="s">
        <v>589</v>
      </c>
    </row>
    <row r="184" spans="14:49">
      <c r="N184" t="s">
        <v>765</v>
      </c>
      <c r="O184">
        <v>0</v>
      </c>
      <c r="P184">
        <v>412.32</v>
      </c>
      <c r="Q184">
        <v>56437.05</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56849.37</v>
      </c>
      <c r="AT184">
        <v>0</v>
      </c>
      <c r="AU184">
        <v>0</v>
      </c>
      <c r="AV184">
        <v>0</v>
      </c>
      <c r="AW184" t="s">
        <v>589</v>
      </c>
    </row>
    <row r="185" spans="14:49">
      <c r="N185" t="s">
        <v>1015</v>
      </c>
      <c r="O185">
        <v>486.14</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486.14</v>
      </c>
      <c r="AT185">
        <v>0</v>
      </c>
      <c r="AU185">
        <v>0</v>
      </c>
      <c r="AV185">
        <v>0</v>
      </c>
      <c r="AW185" t="s">
        <v>589</v>
      </c>
    </row>
    <row r="186" spans="14:49">
      <c r="N186" t="s">
        <v>1016</v>
      </c>
      <c r="O186">
        <v>2482.58</v>
      </c>
      <c r="P186">
        <v>2462.96</v>
      </c>
      <c r="Q186">
        <v>68.959999999999994</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5014.5</v>
      </c>
      <c r="AT186">
        <v>0</v>
      </c>
      <c r="AU186">
        <v>0</v>
      </c>
      <c r="AV186">
        <v>0</v>
      </c>
      <c r="AW186" t="s">
        <v>589</v>
      </c>
    </row>
    <row r="187" spans="14:49">
      <c r="N187" t="s">
        <v>1017</v>
      </c>
      <c r="O187">
        <v>0</v>
      </c>
      <c r="P187">
        <v>0</v>
      </c>
      <c r="Q187">
        <v>0</v>
      </c>
      <c r="R187">
        <v>107554.49</v>
      </c>
      <c r="S187">
        <v>4319.21</v>
      </c>
      <c r="T187">
        <v>9466.86</v>
      </c>
      <c r="U187">
        <v>16817.25</v>
      </c>
      <c r="V187">
        <v>17957.52</v>
      </c>
      <c r="W187">
        <v>0.69</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26284.11</v>
      </c>
      <c r="AT187">
        <v>17958.21</v>
      </c>
      <c r="AU187">
        <v>0</v>
      </c>
      <c r="AV187">
        <v>111873.70000000001</v>
      </c>
      <c r="AW187" t="s">
        <v>589</v>
      </c>
    </row>
    <row r="188" spans="14:49">
      <c r="N188" t="s">
        <v>1018</v>
      </c>
      <c r="O188">
        <v>0</v>
      </c>
      <c r="P188">
        <v>0</v>
      </c>
      <c r="Q188">
        <v>0</v>
      </c>
      <c r="R188">
        <v>0</v>
      </c>
      <c r="S188">
        <v>744.15</v>
      </c>
      <c r="T188">
        <v>682.01</v>
      </c>
      <c r="U188">
        <v>183737.48</v>
      </c>
      <c r="V188">
        <v>234211.81</v>
      </c>
      <c r="W188">
        <v>22102.79</v>
      </c>
      <c r="X188">
        <v>0</v>
      </c>
      <c r="Y188">
        <v>0</v>
      </c>
      <c r="Z188">
        <v>0</v>
      </c>
      <c r="AA188">
        <v>0</v>
      </c>
      <c r="AB188">
        <v>13471.49</v>
      </c>
      <c r="AC188">
        <v>19559.37</v>
      </c>
      <c r="AD188">
        <v>0</v>
      </c>
      <c r="AE188">
        <v>54682.21</v>
      </c>
      <c r="AF188">
        <v>183415.15</v>
      </c>
      <c r="AG188">
        <v>7086.93</v>
      </c>
      <c r="AH188">
        <v>0</v>
      </c>
      <c r="AI188">
        <v>0</v>
      </c>
      <c r="AJ188">
        <v>0</v>
      </c>
      <c r="AK188">
        <v>0</v>
      </c>
      <c r="AL188">
        <v>0</v>
      </c>
      <c r="AM188">
        <v>116.53</v>
      </c>
      <c r="AN188">
        <v>47704.63</v>
      </c>
      <c r="AO188">
        <v>9593</v>
      </c>
      <c r="AP188">
        <v>0</v>
      </c>
      <c r="AQ188">
        <v>1242.0999999999999</v>
      </c>
      <c r="AR188">
        <v>0</v>
      </c>
      <c r="AS188">
        <v>184419.49000000002</v>
      </c>
      <c r="AT188">
        <v>289345.46000000002</v>
      </c>
      <c r="AU188">
        <v>302598.44999999995</v>
      </c>
      <c r="AV188">
        <v>1986.25</v>
      </c>
      <c r="AW188" t="s">
        <v>593</v>
      </c>
    </row>
    <row r="189" spans="14:49">
      <c r="N189" t="s">
        <v>1019</v>
      </c>
      <c r="O189">
        <v>0</v>
      </c>
      <c r="P189">
        <v>0</v>
      </c>
      <c r="Q189">
        <v>0</v>
      </c>
      <c r="R189">
        <v>4608.93</v>
      </c>
      <c r="S189">
        <v>360532.4</v>
      </c>
      <c r="T189">
        <v>4647.3100000000004</v>
      </c>
      <c r="U189">
        <v>91373.09</v>
      </c>
      <c r="V189">
        <v>9509.4</v>
      </c>
      <c r="W189">
        <v>0</v>
      </c>
      <c r="X189">
        <v>0</v>
      </c>
      <c r="Y189">
        <v>0</v>
      </c>
      <c r="Z189">
        <v>0</v>
      </c>
      <c r="AA189">
        <v>0</v>
      </c>
      <c r="AB189">
        <v>0</v>
      </c>
      <c r="AC189">
        <v>0</v>
      </c>
      <c r="AD189">
        <v>0</v>
      </c>
      <c r="AE189">
        <v>82.63</v>
      </c>
      <c r="AF189">
        <v>87.58</v>
      </c>
      <c r="AG189">
        <v>4.75</v>
      </c>
      <c r="AH189">
        <v>0</v>
      </c>
      <c r="AI189">
        <v>0</v>
      </c>
      <c r="AJ189">
        <v>0</v>
      </c>
      <c r="AK189">
        <v>0</v>
      </c>
      <c r="AL189">
        <v>0</v>
      </c>
      <c r="AM189">
        <v>0</v>
      </c>
      <c r="AN189">
        <v>0</v>
      </c>
      <c r="AO189">
        <v>0</v>
      </c>
      <c r="AP189">
        <v>0</v>
      </c>
      <c r="AQ189">
        <v>0</v>
      </c>
      <c r="AR189">
        <v>0</v>
      </c>
      <c r="AS189">
        <v>96020.4</v>
      </c>
      <c r="AT189">
        <v>9509.4</v>
      </c>
      <c r="AU189">
        <v>174.95999999999998</v>
      </c>
      <c r="AV189">
        <v>365141.33</v>
      </c>
      <c r="AW189" t="s">
        <v>589</v>
      </c>
    </row>
    <row r="190" spans="14:49">
      <c r="N190" t="s">
        <v>1020</v>
      </c>
      <c r="O190">
        <v>6.79</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6.79</v>
      </c>
      <c r="AT190">
        <v>0</v>
      </c>
      <c r="AU190">
        <v>0</v>
      </c>
      <c r="AV190">
        <v>0</v>
      </c>
      <c r="AW190" t="s">
        <v>589</v>
      </c>
    </row>
    <row r="191" spans="14:49">
      <c r="N191" t="s">
        <v>1021</v>
      </c>
      <c r="O191">
        <v>26210.58</v>
      </c>
      <c r="P191">
        <v>27603.119999999999</v>
      </c>
      <c r="Q191">
        <v>180650.46</v>
      </c>
      <c r="R191">
        <v>0</v>
      </c>
      <c r="S191">
        <v>0</v>
      </c>
      <c r="T191">
        <v>238.83</v>
      </c>
      <c r="U191">
        <v>0</v>
      </c>
      <c r="V191">
        <v>4.2699999999999996</v>
      </c>
      <c r="W191">
        <v>1452.94</v>
      </c>
      <c r="X191">
        <v>0.85</v>
      </c>
      <c r="Y191">
        <v>0</v>
      </c>
      <c r="Z191">
        <v>35.04</v>
      </c>
      <c r="AA191">
        <v>0</v>
      </c>
      <c r="AB191">
        <v>0</v>
      </c>
      <c r="AC191">
        <v>4987.83</v>
      </c>
      <c r="AD191">
        <v>6.84</v>
      </c>
      <c r="AE191">
        <v>0</v>
      </c>
      <c r="AF191">
        <v>0</v>
      </c>
      <c r="AG191">
        <v>0</v>
      </c>
      <c r="AH191">
        <v>0</v>
      </c>
      <c r="AI191">
        <v>0</v>
      </c>
      <c r="AJ191">
        <v>0</v>
      </c>
      <c r="AK191">
        <v>0</v>
      </c>
      <c r="AL191">
        <v>0</v>
      </c>
      <c r="AM191">
        <v>0</v>
      </c>
      <c r="AN191">
        <v>0</v>
      </c>
      <c r="AO191">
        <v>0</v>
      </c>
      <c r="AP191">
        <v>0</v>
      </c>
      <c r="AQ191">
        <v>580.37</v>
      </c>
      <c r="AR191">
        <v>0</v>
      </c>
      <c r="AS191">
        <v>234702.98999999996</v>
      </c>
      <c r="AT191">
        <v>6487.77</v>
      </c>
      <c r="AU191">
        <v>0</v>
      </c>
      <c r="AV191">
        <v>580.37</v>
      </c>
      <c r="AW191" t="s">
        <v>589</v>
      </c>
    </row>
    <row r="192" spans="14:49">
      <c r="N192" t="s">
        <v>1022</v>
      </c>
      <c r="O192">
        <v>0</v>
      </c>
      <c r="P192">
        <v>0</v>
      </c>
      <c r="Q192">
        <v>0</v>
      </c>
      <c r="R192">
        <v>0</v>
      </c>
      <c r="S192">
        <v>0</v>
      </c>
      <c r="T192">
        <v>0</v>
      </c>
      <c r="U192">
        <v>68454.240000000005</v>
      </c>
      <c r="V192">
        <v>0</v>
      </c>
      <c r="W192">
        <v>0</v>
      </c>
      <c r="X192">
        <v>0</v>
      </c>
      <c r="Y192">
        <v>0</v>
      </c>
      <c r="Z192">
        <v>0</v>
      </c>
      <c r="AA192">
        <v>0</v>
      </c>
      <c r="AB192">
        <v>0</v>
      </c>
      <c r="AC192">
        <v>0</v>
      </c>
      <c r="AD192">
        <v>0</v>
      </c>
      <c r="AE192">
        <v>0</v>
      </c>
      <c r="AF192">
        <v>0</v>
      </c>
      <c r="AG192">
        <v>0</v>
      </c>
      <c r="AH192">
        <v>0</v>
      </c>
      <c r="AI192">
        <v>0</v>
      </c>
      <c r="AJ192">
        <v>0</v>
      </c>
      <c r="AK192">
        <v>0</v>
      </c>
      <c r="AL192">
        <v>0</v>
      </c>
      <c r="AM192">
        <v>85440.03</v>
      </c>
      <c r="AN192">
        <v>412226.34</v>
      </c>
      <c r="AO192">
        <v>5242.92</v>
      </c>
      <c r="AP192">
        <v>0</v>
      </c>
      <c r="AQ192">
        <v>20.11</v>
      </c>
      <c r="AR192">
        <v>0</v>
      </c>
      <c r="AS192">
        <v>68454.240000000005</v>
      </c>
      <c r="AT192">
        <v>0</v>
      </c>
      <c r="AU192">
        <v>502909.29</v>
      </c>
      <c r="AV192">
        <v>20.11</v>
      </c>
      <c r="AW192" t="s">
        <v>593</v>
      </c>
    </row>
    <row r="193" spans="14:49">
      <c r="N193" t="s">
        <v>1023</v>
      </c>
      <c r="O193">
        <v>0</v>
      </c>
      <c r="P193">
        <v>0</v>
      </c>
      <c r="Q193">
        <v>0</v>
      </c>
      <c r="R193">
        <v>70591.02</v>
      </c>
      <c r="S193">
        <v>0</v>
      </c>
      <c r="T193">
        <v>7.7</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7.7</v>
      </c>
      <c r="AT193">
        <v>0</v>
      </c>
      <c r="AU193">
        <v>0</v>
      </c>
      <c r="AV193">
        <v>70591.02</v>
      </c>
      <c r="AW193" t="s">
        <v>589</v>
      </c>
    </row>
    <row r="194" spans="14:49">
      <c r="N194" t="s">
        <v>1024</v>
      </c>
      <c r="O194">
        <v>223.18</v>
      </c>
      <c r="P194">
        <v>38.18</v>
      </c>
      <c r="Q194">
        <v>379.32</v>
      </c>
      <c r="R194">
        <v>80.45</v>
      </c>
      <c r="S194">
        <v>0</v>
      </c>
      <c r="T194">
        <v>464.95</v>
      </c>
      <c r="U194">
        <v>0</v>
      </c>
      <c r="V194">
        <v>125.58</v>
      </c>
      <c r="W194">
        <v>0.56000000000000005</v>
      </c>
      <c r="X194">
        <v>0</v>
      </c>
      <c r="Y194">
        <v>0</v>
      </c>
      <c r="Z194">
        <v>0</v>
      </c>
      <c r="AA194">
        <v>0</v>
      </c>
      <c r="AB194">
        <v>0</v>
      </c>
      <c r="AC194">
        <v>220328.79</v>
      </c>
      <c r="AD194">
        <v>18620.14</v>
      </c>
      <c r="AE194">
        <v>0</v>
      </c>
      <c r="AF194">
        <v>0</v>
      </c>
      <c r="AG194">
        <v>0</v>
      </c>
      <c r="AH194">
        <v>0</v>
      </c>
      <c r="AI194">
        <v>0</v>
      </c>
      <c r="AJ194">
        <v>0</v>
      </c>
      <c r="AK194">
        <v>0</v>
      </c>
      <c r="AL194">
        <v>0</v>
      </c>
      <c r="AM194">
        <v>0</v>
      </c>
      <c r="AN194">
        <v>0</v>
      </c>
      <c r="AO194">
        <v>2660.16</v>
      </c>
      <c r="AP194">
        <v>0</v>
      </c>
      <c r="AQ194">
        <v>3408.84</v>
      </c>
      <c r="AR194">
        <v>755.9</v>
      </c>
      <c r="AS194">
        <v>1105.6300000000001</v>
      </c>
      <c r="AT194">
        <v>239075.07</v>
      </c>
      <c r="AU194">
        <v>2660.16</v>
      </c>
      <c r="AV194">
        <v>4245.1899999999996</v>
      </c>
      <c r="AW194" t="s">
        <v>594</v>
      </c>
    </row>
    <row r="195" spans="14:49">
      <c r="N195" t="s">
        <v>1025</v>
      </c>
      <c r="O195">
        <v>3026.76</v>
      </c>
      <c r="P195">
        <v>16730.47</v>
      </c>
      <c r="Q195">
        <v>647146.81000000006</v>
      </c>
      <c r="R195">
        <v>0</v>
      </c>
      <c r="S195">
        <v>0</v>
      </c>
      <c r="T195">
        <v>140341.01999999999</v>
      </c>
      <c r="U195">
        <v>20.49</v>
      </c>
      <c r="V195">
        <v>717.54</v>
      </c>
      <c r="W195">
        <v>4195.75</v>
      </c>
      <c r="X195">
        <v>0</v>
      </c>
      <c r="Y195">
        <v>33062.28</v>
      </c>
      <c r="Z195">
        <v>92189.59</v>
      </c>
      <c r="AA195">
        <v>28.17</v>
      </c>
      <c r="AB195">
        <v>536.5</v>
      </c>
      <c r="AC195">
        <v>2509</v>
      </c>
      <c r="AD195">
        <v>0</v>
      </c>
      <c r="AE195">
        <v>0</v>
      </c>
      <c r="AF195">
        <v>0</v>
      </c>
      <c r="AG195">
        <v>0</v>
      </c>
      <c r="AH195">
        <v>0</v>
      </c>
      <c r="AI195">
        <v>0</v>
      </c>
      <c r="AJ195">
        <v>0</v>
      </c>
      <c r="AK195">
        <v>0</v>
      </c>
      <c r="AL195">
        <v>0</v>
      </c>
      <c r="AM195">
        <v>0</v>
      </c>
      <c r="AN195">
        <v>0</v>
      </c>
      <c r="AO195">
        <v>0</v>
      </c>
      <c r="AP195">
        <v>0</v>
      </c>
      <c r="AQ195">
        <v>597.52</v>
      </c>
      <c r="AR195">
        <v>17.93</v>
      </c>
      <c r="AS195">
        <v>807265.55</v>
      </c>
      <c r="AT195">
        <v>133238.83000000002</v>
      </c>
      <c r="AU195">
        <v>0</v>
      </c>
      <c r="AV195">
        <v>615.44999999999993</v>
      </c>
      <c r="AW195" t="s">
        <v>589</v>
      </c>
    </row>
    <row r="196" spans="14:49">
      <c r="N196" t="s">
        <v>1026</v>
      </c>
      <c r="O196">
        <v>13759.14</v>
      </c>
      <c r="P196">
        <v>8882.77</v>
      </c>
      <c r="Q196">
        <v>22263.16</v>
      </c>
      <c r="R196">
        <v>198329.33</v>
      </c>
      <c r="S196">
        <v>458403.16</v>
      </c>
      <c r="T196">
        <v>153726.97</v>
      </c>
      <c r="U196">
        <v>1879031.27</v>
      </c>
      <c r="V196">
        <v>115891.93</v>
      </c>
      <c r="W196">
        <v>194267.08</v>
      </c>
      <c r="X196">
        <v>292.79000000000002</v>
      </c>
      <c r="Y196">
        <v>0</v>
      </c>
      <c r="Z196">
        <v>0</v>
      </c>
      <c r="AA196">
        <v>0</v>
      </c>
      <c r="AB196">
        <v>1816464.38</v>
      </c>
      <c r="AC196">
        <v>30755.01</v>
      </c>
      <c r="AD196">
        <v>1869.38</v>
      </c>
      <c r="AE196">
        <v>3751.03</v>
      </c>
      <c r="AF196">
        <v>200293.47</v>
      </c>
      <c r="AG196">
        <v>276937.84999999998</v>
      </c>
      <c r="AH196">
        <v>0</v>
      </c>
      <c r="AI196">
        <v>39005.269999999997</v>
      </c>
      <c r="AJ196">
        <v>41220.47</v>
      </c>
      <c r="AK196">
        <v>14537.4</v>
      </c>
      <c r="AL196">
        <v>0</v>
      </c>
      <c r="AM196">
        <v>1452355.28</v>
      </c>
      <c r="AN196">
        <v>1056602.24</v>
      </c>
      <c r="AO196">
        <v>1110961.97</v>
      </c>
      <c r="AP196">
        <v>0</v>
      </c>
      <c r="AQ196">
        <v>360816.97</v>
      </c>
      <c r="AR196">
        <v>429.2</v>
      </c>
      <c r="AS196">
        <v>2077663.31</v>
      </c>
      <c r="AT196">
        <v>2159540.5699999994</v>
      </c>
      <c r="AU196">
        <v>4195664.9799999995</v>
      </c>
      <c r="AV196">
        <v>1017978.6599999999</v>
      </c>
      <c r="AW196" t="s">
        <v>593</v>
      </c>
    </row>
    <row r="197" spans="14:49">
      <c r="N197" t="s">
        <v>1027</v>
      </c>
      <c r="O197">
        <v>0</v>
      </c>
      <c r="P197">
        <v>0</v>
      </c>
      <c r="Q197">
        <v>0</v>
      </c>
      <c r="R197">
        <v>0</v>
      </c>
      <c r="S197">
        <v>0</v>
      </c>
      <c r="T197">
        <v>0</v>
      </c>
      <c r="U197">
        <v>0</v>
      </c>
      <c r="V197">
        <v>0</v>
      </c>
      <c r="W197">
        <v>0</v>
      </c>
      <c r="X197">
        <v>0</v>
      </c>
      <c r="Y197">
        <v>0</v>
      </c>
      <c r="Z197">
        <v>0</v>
      </c>
      <c r="AA197">
        <v>0</v>
      </c>
      <c r="AB197">
        <v>175412.65</v>
      </c>
      <c r="AC197">
        <v>1462.6</v>
      </c>
      <c r="AD197">
        <v>0</v>
      </c>
      <c r="AE197">
        <v>0</v>
      </c>
      <c r="AF197">
        <v>0</v>
      </c>
      <c r="AG197">
        <v>0</v>
      </c>
      <c r="AH197">
        <v>0</v>
      </c>
      <c r="AI197">
        <v>0</v>
      </c>
      <c r="AJ197">
        <v>0</v>
      </c>
      <c r="AK197">
        <v>0</v>
      </c>
      <c r="AL197">
        <v>0</v>
      </c>
      <c r="AM197">
        <v>0</v>
      </c>
      <c r="AN197">
        <v>0</v>
      </c>
      <c r="AO197">
        <v>0</v>
      </c>
      <c r="AP197">
        <v>0</v>
      </c>
      <c r="AQ197">
        <v>0</v>
      </c>
      <c r="AR197">
        <v>0</v>
      </c>
      <c r="AS197">
        <v>0</v>
      </c>
      <c r="AT197">
        <v>176875.25</v>
      </c>
      <c r="AU197">
        <v>0</v>
      </c>
      <c r="AV197">
        <v>0</v>
      </c>
      <c r="AW197" t="s">
        <v>594</v>
      </c>
    </row>
    <row r="198" spans="14:49">
      <c r="N198" t="s">
        <v>1028</v>
      </c>
      <c r="O198">
        <v>0</v>
      </c>
      <c r="P198">
        <v>0</v>
      </c>
      <c r="Q198">
        <v>0</v>
      </c>
      <c r="R198">
        <v>946.23</v>
      </c>
      <c r="S198">
        <v>329435.53000000003</v>
      </c>
      <c r="T198">
        <v>250.88</v>
      </c>
      <c r="U198">
        <v>80211.100000000006</v>
      </c>
      <c r="V198">
        <v>16475.96</v>
      </c>
      <c r="W198">
        <v>0</v>
      </c>
      <c r="X198">
        <v>0</v>
      </c>
      <c r="Y198">
        <v>0</v>
      </c>
      <c r="Z198">
        <v>0</v>
      </c>
      <c r="AA198">
        <v>0</v>
      </c>
      <c r="AB198">
        <v>0</v>
      </c>
      <c r="AC198">
        <v>0</v>
      </c>
      <c r="AD198">
        <v>0</v>
      </c>
      <c r="AE198">
        <v>4305.78</v>
      </c>
      <c r="AF198">
        <v>9752.09</v>
      </c>
      <c r="AG198">
        <v>5076.42</v>
      </c>
      <c r="AH198">
        <v>0</v>
      </c>
      <c r="AI198">
        <v>0</v>
      </c>
      <c r="AJ198">
        <v>0</v>
      </c>
      <c r="AK198">
        <v>0</v>
      </c>
      <c r="AL198">
        <v>0</v>
      </c>
      <c r="AM198">
        <v>0</v>
      </c>
      <c r="AN198">
        <v>0</v>
      </c>
      <c r="AO198">
        <v>0</v>
      </c>
      <c r="AP198">
        <v>0</v>
      </c>
      <c r="AQ198">
        <v>1481.35</v>
      </c>
      <c r="AR198">
        <v>0</v>
      </c>
      <c r="AS198">
        <v>80461.98000000001</v>
      </c>
      <c r="AT198">
        <v>16475.96</v>
      </c>
      <c r="AU198">
        <v>19134.29</v>
      </c>
      <c r="AV198">
        <v>331863.11</v>
      </c>
      <c r="AW198" t="s">
        <v>589</v>
      </c>
    </row>
    <row r="199" spans="14:49">
      <c r="N199" t="s">
        <v>1029</v>
      </c>
      <c r="O199">
        <v>11032.92</v>
      </c>
      <c r="P199">
        <v>14.6</v>
      </c>
      <c r="Q199">
        <v>4.04</v>
      </c>
      <c r="R199">
        <v>0</v>
      </c>
      <c r="S199">
        <v>0</v>
      </c>
      <c r="T199">
        <v>0</v>
      </c>
      <c r="U199">
        <v>0</v>
      </c>
      <c r="V199">
        <v>0</v>
      </c>
      <c r="W199">
        <v>0</v>
      </c>
      <c r="X199">
        <v>0</v>
      </c>
      <c r="Y199">
        <v>0</v>
      </c>
      <c r="Z199">
        <v>0</v>
      </c>
      <c r="AA199">
        <v>0</v>
      </c>
      <c r="AB199">
        <v>0</v>
      </c>
      <c r="AC199">
        <v>14.85</v>
      </c>
      <c r="AD199">
        <v>0</v>
      </c>
      <c r="AE199">
        <v>0</v>
      </c>
      <c r="AF199">
        <v>0</v>
      </c>
      <c r="AG199">
        <v>0</v>
      </c>
      <c r="AH199">
        <v>0</v>
      </c>
      <c r="AI199">
        <v>0</v>
      </c>
      <c r="AJ199">
        <v>0</v>
      </c>
      <c r="AK199">
        <v>0</v>
      </c>
      <c r="AL199">
        <v>0</v>
      </c>
      <c r="AM199">
        <v>0</v>
      </c>
      <c r="AN199">
        <v>0</v>
      </c>
      <c r="AO199">
        <v>0</v>
      </c>
      <c r="AP199">
        <v>0</v>
      </c>
      <c r="AQ199">
        <v>0</v>
      </c>
      <c r="AR199">
        <v>0</v>
      </c>
      <c r="AS199">
        <v>11051.560000000001</v>
      </c>
      <c r="AT199">
        <v>14.85</v>
      </c>
      <c r="AU199">
        <v>0</v>
      </c>
      <c r="AV199">
        <v>0</v>
      </c>
      <c r="AW199" t="s">
        <v>589</v>
      </c>
    </row>
    <row r="200" spans="14:49">
      <c r="N200" t="s">
        <v>766</v>
      </c>
      <c r="O200">
        <v>234702.12</v>
      </c>
      <c r="P200">
        <v>199670.26</v>
      </c>
      <c r="Q200">
        <v>430751.63</v>
      </c>
      <c r="R200">
        <v>1994.18</v>
      </c>
      <c r="S200">
        <v>0</v>
      </c>
      <c r="T200">
        <v>24379.97</v>
      </c>
      <c r="U200">
        <v>0</v>
      </c>
      <c r="V200">
        <v>0</v>
      </c>
      <c r="W200">
        <v>500.4</v>
      </c>
      <c r="X200">
        <v>7.6</v>
      </c>
      <c r="Y200">
        <v>0</v>
      </c>
      <c r="Z200">
        <v>2164.8200000000002</v>
      </c>
      <c r="AA200">
        <v>11.82</v>
      </c>
      <c r="AB200">
        <v>0</v>
      </c>
      <c r="AC200">
        <v>14031.52</v>
      </c>
      <c r="AD200">
        <v>18.600000000000001</v>
      </c>
      <c r="AE200">
        <v>0</v>
      </c>
      <c r="AF200">
        <v>0</v>
      </c>
      <c r="AG200">
        <v>0</v>
      </c>
      <c r="AH200">
        <v>0</v>
      </c>
      <c r="AI200">
        <v>0</v>
      </c>
      <c r="AJ200">
        <v>0</v>
      </c>
      <c r="AK200">
        <v>0</v>
      </c>
      <c r="AL200">
        <v>0</v>
      </c>
      <c r="AM200">
        <v>0</v>
      </c>
      <c r="AN200">
        <v>0</v>
      </c>
      <c r="AO200">
        <v>0</v>
      </c>
      <c r="AP200">
        <v>0</v>
      </c>
      <c r="AQ200">
        <v>2593.73</v>
      </c>
      <c r="AR200">
        <v>0</v>
      </c>
      <c r="AS200">
        <v>889503.98</v>
      </c>
      <c r="AT200">
        <v>16734.759999999998</v>
      </c>
      <c r="AU200">
        <v>0</v>
      </c>
      <c r="AV200">
        <v>4587.91</v>
      </c>
      <c r="AW200" t="s">
        <v>589</v>
      </c>
    </row>
    <row r="201" spans="14:49">
      <c r="N201" t="s">
        <v>767</v>
      </c>
      <c r="O201">
        <v>3527.86</v>
      </c>
      <c r="P201">
        <v>67591.77</v>
      </c>
      <c r="Q201">
        <v>115901.46</v>
      </c>
      <c r="R201">
        <v>0</v>
      </c>
      <c r="S201">
        <v>0</v>
      </c>
      <c r="T201">
        <v>1.68</v>
      </c>
      <c r="U201">
        <v>0</v>
      </c>
      <c r="V201">
        <v>0</v>
      </c>
      <c r="W201">
        <v>0</v>
      </c>
      <c r="X201">
        <v>0</v>
      </c>
      <c r="Y201">
        <v>131399.16</v>
      </c>
      <c r="Z201">
        <v>8338.15</v>
      </c>
      <c r="AA201">
        <v>0</v>
      </c>
      <c r="AB201">
        <v>224.36</v>
      </c>
      <c r="AC201">
        <v>0</v>
      </c>
      <c r="AD201">
        <v>0</v>
      </c>
      <c r="AE201">
        <v>0</v>
      </c>
      <c r="AF201">
        <v>0</v>
      </c>
      <c r="AG201">
        <v>0</v>
      </c>
      <c r="AH201">
        <v>0</v>
      </c>
      <c r="AI201">
        <v>0</v>
      </c>
      <c r="AJ201">
        <v>0</v>
      </c>
      <c r="AK201">
        <v>0</v>
      </c>
      <c r="AL201">
        <v>0</v>
      </c>
      <c r="AM201">
        <v>0</v>
      </c>
      <c r="AN201">
        <v>0</v>
      </c>
      <c r="AO201">
        <v>0</v>
      </c>
      <c r="AP201">
        <v>0</v>
      </c>
      <c r="AQ201">
        <v>0</v>
      </c>
      <c r="AR201">
        <v>0</v>
      </c>
      <c r="AS201">
        <v>187022.77000000002</v>
      </c>
      <c r="AT201">
        <v>139961.66999999998</v>
      </c>
      <c r="AU201">
        <v>0</v>
      </c>
      <c r="AV201">
        <v>0</v>
      </c>
      <c r="AW201" t="s">
        <v>589</v>
      </c>
    </row>
    <row r="202" spans="14:49">
      <c r="N202" t="s">
        <v>1030</v>
      </c>
      <c r="O202">
        <v>0</v>
      </c>
      <c r="P202">
        <v>0</v>
      </c>
      <c r="Q202">
        <v>0</v>
      </c>
      <c r="R202">
        <v>90544.79</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90544.79</v>
      </c>
      <c r="AW202" t="s">
        <v>589</v>
      </c>
    </row>
    <row r="203" spans="14:49">
      <c r="N203" t="s">
        <v>1031</v>
      </c>
      <c r="O203">
        <v>0</v>
      </c>
      <c r="P203">
        <v>0</v>
      </c>
      <c r="Q203">
        <v>0</v>
      </c>
      <c r="R203">
        <v>433213.58</v>
      </c>
      <c r="S203">
        <v>8104.66</v>
      </c>
      <c r="T203">
        <v>6624.35</v>
      </c>
      <c r="U203">
        <v>4052.79</v>
      </c>
      <c r="V203">
        <v>0</v>
      </c>
      <c r="W203">
        <v>0</v>
      </c>
      <c r="X203">
        <v>0</v>
      </c>
      <c r="Y203">
        <v>0</v>
      </c>
      <c r="Z203">
        <v>1.66</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10677.14</v>
      </c>
      <c r="AT203">
        <v>1.66</v>
      </c>
      <c r="AU203">
        <v>0</v>
      </c>
      <c r="AV203">
        <v>441318.24</v>
      </c>
      <c r="AW203" t="s">
        <v>589</v>
      </c>
    </row>
    <row r="204" spans="14:49">
      <c r="N204" t="s">
        <v>768</v>
      </c>
      <c r="O204">
        <v>0</v>
      </c>
      <c r="P204">
        <v>0</v>
      </c>
      <c r="Q204">
        <v>143356.96</v>
      </c>
      <c r="R204">
        <v>0</v>
      </c>
      <c r="S204">
        <v>0</v>
      </c>
      <c r="T204">
        <v>25366.59</v>
      </c>
      <c r="U204">
        <v>0</v>
      </c>
      <c r="V204">
        <v>0</v>
      </c>
      <c r="W204">
        <v>0</v>
      </c>
      <c r="X204">
        <v>0</v>
      </c>
      <c r="Y204">
        <v>534377.42000000004</v>
      </c>
      <c r="Z204">
        <v>48772.63</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168723.55</v>
      </c>
      <c r="AT204">
        <v>583150.05000000005</v>
      </c>
      <c r="AU204">
        <v>0</v>
      </c>
      <c r="AV204">
        <v>0</v>
      </c>
      <c r="AW204" t="s">
        <v>594</v>
      </c>
    </row>
    <row r="205" spans="14:49">
      <c r="N205" t="s">
        <v>1032</v>
      </c>
      <c r="O205">
        <v>0</v>
      </c>
      <c r="P205">
        <v>0</v>
      </c>
      <c r="Q205">
        <v>6153.13</v>
      </c>
      <c r="R205">
        <v>2513.89</v>
      </c>
      <c r="S205">
        <v>0</v>
      </c>
      <c r="T205">
        <v>204208.36</v>
      </c>
      <c r="U205">
        <v>4370.1499999999996</v>
      </c>
      <c r="V205">
        <v>0</v>
      </c>
      <c r="W205">
        <v>0</v>
      </c>
      <c r="X205">
        <v>0</v>
      </c>
      <c r="Y205">
        <v>95386.94</v>
      </c>
      <c r="Z205">
        <v>76697.820000000007</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214731.63999999998</v>
      </c>
      <c r="AT205">
        <v>172084.76</v>
      </c>
      <c r="AU205">
        <v>0</v>
      </c>
      <c r="AV205">
        <v>2513.89</v>
      </c>
      <c r="AW205" t="s">
        <v>589</v>
      </c>
    </row>
  </sheetData>
  <mergeCells count="5">
    <mergeCell ref="D71:E71"/>
    <mergeCell ref="B3:C3"/>
    <mergeCell ref="D3:E3"/>
    <mergeCell ref="F3:G3"/>
    <mergeCell ref="H3:I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90AA1-3021-4914-BE24-1131A3768636}">
  <sheetPr>
    <tabColor theme="5" tint="0.59999389629810485"/>
  </sheetPr>
  <dimension ref="A1:CN1455"/>
  <sheetViews>
    <sheetView showGridLines="0" topLeftCell="A1018" zoomScale="37" zoomScaleNormal="37" zoomScalePageLayoutView="55" workbookViewId="0">
      <selection activeCell="R1046" sqref="R1046:S1048"/>
    </sheetView>
  </sheetViews>
  <sheetFormatPr defaultColWidth="8.83203125" defaultRowHeight="15"/>
  <cols>
    <col min="1" max="1" width="35.5546875" style="374" customWidth="1"/>
    <col min="2" max="2" width="21" style="374" hidden="1" customWidth="1"/>
    <col min="3" max="3" width="29.5546875" style="374" customWidth="1"/>
    <col min="4" max="4" width="27.27734375" style="374" customWidth="1"/>
    <col min="5" max="5" width="30" style="374" customWidth="1"/>
    <col min="6" max="7" width="23.27734375" style="374" customWidth="1"/>
    <col min="8" max="8" width="21.44140625" style="374" customWidth="1"/>
    <col min="9" max="10" width="13.83203125" style="374" customWidth="1"/>
    <col min="11" max="11" width="13" style="374" customWidth="1"/>
    <col min="12" max="12" width="11.1640625" style="374" customWidth="1"/>
    <col min="13" max="13" width="24.1640625" style="374" customWidth="1"/>
    <col min="14" max="14" width="21.1640625" style="374" customWidth="1"/>
    <col min="15" max="15" width="16" style="374" customWidth="1"/>
    <col min="16" max="16" width="15.44140625" style="374" customWidth="1"/>
    <col min="17" max="17" width="12.44140625" style="374" bestFit="1" customWidth="1"/>
    <col min="18" max="18" width="14.1640625" style="374" customWidth="1"/>
    <col min="19" max="19" width="15.71875" style="374" bestFit="1" customWidth="1"/>
    <col min="20" max="20" width="21.1640625" style="374" bestFit="1" customWidth="1"/>
    <col min="21" max="21" width="16.83203125" style="374" customWidth="1"/>
    <col min="22" max="22" width="22.44140625" style="374" bestFit="1" customWidth="1"/>
    <col min="23" max="23" width="13" style="374" customWidth="1"/>
    <col min="24" max="24" width="14.83203125" style="374" customWidth="1"/>
    <col min="25" max="25" width="20" style="374" customWidth="1"/>
    <col min="26" max="26" width="6.83203125" style="374" customWidth="1"/>
    <col min="27" max="27" width="28" style="374" customWidth="1"/>
    <col min="28" max="28" width="8.83203125" style="374" customWidth="1"/>
    <col min="29" max="29" width="11" style="374" customWidth="1"/>
    <col min="30" max="30" width="13.83203125" style="374" customWidth="1"/>
    <col min="31" max="33" width="8.83203125" style="374" customWidth="1"/>
    <col min="34" max="34" width="13.1640625" style="374" customWidth="1"/>
    <col min="35" max="35" width="14.1640625" style="374" customWidth="1"/>
    <col min="36" max="36" width="8.83203125" style="374" customWidth="1"/>
    <col min="37" max="37" width="21.27734375" style="374" customWidth="1"/>
    <col min="38" max="38" width="10.27734375" style="374" customWidth="1"/>
    <col min="39" max="39" width="13.27734375" style="374" customWidth="1"/>
    <col min="40" max="40" width="14.1640625" style="374" customWidth="1"/>
    <col min="41" max="41" width="16.1640625" style="374" customWidth="1"/>
    <col min="42" max="42" width="10.44140625" style="375" customWidth="1"/>
    <col min="43" max="43" width="10.71875" style="374" customWidth="1"/>
    <col min="44" max="44" width="119.83203125" style="374" customWidth="1"/>
    <col min="45" max="45" width="21" style="374" customWidth="1"/>
    <col min="46" max="72" width="15.71875" style="374" customWidth="1"/>
    <col min="73" max="73" width="8.83203125" style="374" customWidth="1"/>
    <col min="74" max="74" width="17.44140625" style="375" customWidth="1"/>
    <col min="75" max="87" width="17.44140625" style="374" customWidth="1"/>
    <col min="88" max="90" width="14" style="374" customWidth="1"/>
    <col min="91" max="91" width="15.1640625" style="374" customWidth="1"/>
    <col min="92" max="94" width="8.83203125" style="374" customWidth="1"/>
    <col min="95" max="16384" width="8.83203125" style="374"/>
  </cols>
  <sheetData>
    <row r="1" spans="1:84" s="376" customFormat="1" ht="22.5">
      <c r="A1" s="369" t="str">
        <f ca="1">MID(CELL("filename",A1),FIND("]",CELL("filename",A1))+1,256)</f>
        <v>VMA Degraded Area</v>
      </c>
      <c r="B1" s="369"/>
      <c r="C1" s="1190"/>
      <c r="D1" s="1190"/>
      <c r="E1" s="1190"/>
      <c r="F1" s="1190"/>
      <c r="G1" s="1190"/>
      <c r="H1" s="1190"/>
      <c r="I1" s="1190"/>
      <c r="J1" s="1190"/>
      <c r="K1" s="1190"/>
      <c r="L1" s="1190"/>
      <c r="M1" s="1190"/>
      <c r="N1" s="1190"/>
      <c r="O1" s="370"/>
      <c r="P1" s="371"/>
      <c r="Q1" s="1191" t="s">
        <v>300</v>
      </c>
      <c r="R1" s="1191"/>
      <c r="S1" s="1191"/>
      <c r="T1" s="1191"/>
      <c r="U1" s="1191"/>
      <c r="V1" s="1191"/>
      <c r="W1" s="1191"/>
      <c r="X1" s="1191"/>
      <c r="Y1" s="1191"/>
      <c r="Z1" s="372"/>
      <c r="AA1" s="372"/>
      <c r="AB1" s="372"/>
      <c r="AC1" s="372"/>
      <c r="AD1" s="372"/>
      <c r="AE1" s="372"/>
      <c r="AF1" s="372"/>
      <c r="AG1" s="372"/>
      <c r="AH1" s="372"/>
      <c r="AI1" s="372"/>
      <c r="AJ1" s="372"/>
      <c r="AK1" s="372"/>
      <c r="AL1" s="372"/>
      <c r="AM1" s="372"/>
      <c r="AN1" s="372"/>
      <c r="AO1" s="372"/>
      <c r="AP1" s="373"/>
      <c r="AQ1" s="374"/>
      <c r="AR1" s="374"/>
      <c r="AS1" s="374"/>
      <c r="AT1" s="374"/>
      <c r="AU1" s="374"/>
      <c r="AV1" s="374"/>
      <c r="AW1" s="374"/>
      <c r="AX1" s="374"/>
      <c r="AY1" s="374"/>
      <c r="AZ1" s="374"/>
      <c r="BA1" s="374"/>
      <c r="BB1" s="374"/>
      <c r="BC1" s="374"/>
      <c r="BD1" s="374"/>
      <c r="BE1" s="374"/>
      <c r="BF1" s="374"/>
      <c r="BG1" s="374"/>
      <c r="BH1" s="374"/>
      <c r="BI1" s="374"/>
      <c r="BJ1" s="374"/>
      <c r="BK1" s="374"/>
      <c r="BL1" s="374"/>
      <c r="BM1" s="374"/>
      <c r="BN1" s="374"/>
      <c r="BO1" s="374"/>
      <c r="BP1" s="374"/>
      <c r="BQ1" s="374"/>
      <c r="BR1" s="374"/>
      <c r="BS1" s="374"/>
      <c r="BT1" s="374"/>
      <c r="BU1" s="374"/>
      <c r="BV1" s="375"/>
      <c r="BW1" s="374"/>
      <c r="BX1" s="374"/>
      <c r="BY1" s="374"/>
      <c r="BZ1" s="374"/>
      <c r="CA1" s="374"/>
      <c r="CB1" s="374"/>
      <c r="CC1" s="374"/>
      <c r="CD1" s="374"/>
      <c r="CE1" s="374"/>
      <c r="CF1" s="374"/>
    </row>
    <row r="2" spans="1:84">
      <c r="A2" s="377"/>
      <c r="B2" s="378"/>
      <c r="Q2" s="1192" t="s">
        <v>301</v>
      </c>
      <c r="R2" s="1192"/>
      <c r="S2" s="1193" t="s">
        <v>302</v>
      </c>
      <c r="T2" s="1193"/>
      <c r="U2" s="1193"/>
      <c r="V2" s="1193"/>
      <c r="W2" s="1193"/>
      <c r="X2" s="1193"/>
      <c r="Y2" s="1193"/>
      <c r="Z2" s="379" t="s">
        <v>193</v>
      </c>
      <c r="AA2" s="380" t="s">
        <v>303</v>
      </c>
      <c r="AB2" s="380" t="s">
        <v>304</v>
      </c>
      <c r="AC2" s="375"/>
      <c r="AD2" s="375"/>
      <c r="AE2" s="375"/>
      <c r="AF2" s="375"/>
      <c r="AG2" s="375"/>
      <c r="AH2" s="375"/>
      <c r="AI2" s="375"/>
      <c r="AK2" s="1181" t="s">
        <v>305</v>
      </c>
      <c r="AL2" s="1181"/>
      <c r="AM2" s="1194" t="s">
        <v>302</v>
      </c>
      <c r="AN2" s="1194"/>
      <c r="AO2" s="1194"/>
      <c r="AP2" s="1194"/>
      <c r="AQ2" s="1194"/>
      <c r="AS2" s="1189" t="s">
        <v>306</v>
      </c>
      <c r="AT2" s="1189"/>
    </row>
    <row r="3" spans="1:84">
      <c r="A3" s="377"/>
      <c r="B3" s="377"/>
      <c r="Q3" s="381"/>
      <c r="R3" s="1177" t="s">
        <v>307</v>
      </c>
      <c r="S3" s="382" t="s">
        <v>308</v>
      </c>
      <c r="T3" s="382" t="s">
        <v>309</v>
      </c>
      <c r="U3" s="382" t="s">
        <v>310</v>
      </c>
      <c r="V3" s="382" t="s">
        <v>311</v>
      </c>
      <c r="W3" s="382" t="s">
        <v>312</v>
      </c>
      <c r="X3" s="383" t="s">
        <v>313</v>
      </c>
      <c r="Y3" s="383" t="s">
        <v>314</v>
      </c>
      <c r="Z3" s="379" t="s">
        <v>315</v>
      </c>
      <c r="AA3" s="384">
        <v>2016</v>
      </c>
      <c r="AC3" s="385">
        <v>0.98688521856579481</v>
      </c>
      <c r="AK3" s="386"/>
      <c r="AL3" s="1177" t="s">
        <v>316</v>
      </c>
      <c r="AM3" s="387" t="s">
        <v>317</v>
      </c>
      <c r="AN3" s="387" t="s">
        <v>318</v>
      </c>
      <c r="AO3" s="387" t="s">
        <v>319</v>
      </c>
      <c r="AP3" s="388" t="s">
        <v>320</v>
      </c>
      <c r="AQ3" s="389" t="s">
        <v>321</v>
      </c>
      <c r="AS3" s="374" t="s">
        <v>322</v>
      </c>
    </row>
    <row r="4" spans="1:84" ht="15.3" thickBot="1">
      <c r="A4" s="377"/>
      <c r="B4" s="377"/>
      <c r="Q4" s="390"/>
      <c r="R4" s="1177" t="s">
        <v>316</v>
      </c>
      <c r="S4" s="391"/>
      <c r="T4" s="392"/>
      <c r="U4" s="392"/>
      <c r="V4" s="392"/>
      <c r="W4" s="392"/>
      <c r="X4" s="390"/>
      <c r="Y4" s="390"/>
      <c r="AA4" s="384">
        <v>2015</v>
      </c>
      <c r="AC4" s="393">
        <v>0.99880999999999998</v>
      </c>
      <c r="AK4" s="394"/>
      <c r="AL4" s="1177"/>
      <c r="AM4" s="395"/>
      <c r="AN4" s="396"/>
      <c r="AO4" s="396"/>
      <c r="AP4" s="397"/>
      <c r="AQ4" s="397"/>
      <c r="AS4" s="374" t="s">
        <v>323</v>
      </c>
    </row>
    <row r="5" spans="1:84" ht="15.3" thickBot="1">
      <c r="A5" s="377"/>
      <c r="B5" s="377"/>
      <c r="Q5" s="1166" t="s">
        <v>324</v>
      </c>
      <c r="R5" s="398" t="s">
        <v>308</v>
      </c>
      <c r="S5" s="399">
        <v>1</v>
      </c>
      <c r="T5" s="400">
        <v>238.84589700000001</v>
      </c>
      <c r="U5" s="400">
        <v>2.3884589699999999E-5</v>
      </c>
      <c r="V5" s="400">
        <v>947.81712000000005</v>
      </c>
      <c r="W5" s="400">
        <v>0.27777777799999998</v>
      </c>
      <c r="X5" s="401">
        <v>2.7777777799999997E-4</v>
      </c>
      <c r="Y5" s="400">
        <v>277777.77799999999</v>
      </c>
      <c r="AA5" s="402">
        <v>2014</v>
      </c>
      <c r="AB5" s="403"/>
      <c r="AC5" s="404">
        <v>1</v>
      </c>
      <c r="AD5" s="405" t="s">
        <v>325</v>
      </c>
      <c r="AK5" s="1185" t="s">
        <v>324</v>
      </c>
      <c r="AL5" s="388" t="s">
        <v>317</v>
      </c>
      <c r="AM5" s="399">
        <v>1</v>
      </c>
      <c r="AN5" s="406">
        <v>0.40468599999999999</v>
      </c>
      <c r="AO5" s="407">
        <v>4.0468564224000001E-4</v>
      </c>
      <c r="AP5" s="408">
        <v>4046.8626697153031</v>
      </c>
      <c r="AQ5" s="409">
        <v>4.0468626697153032E-3</v>
      </c>
      <c r="AS5" s="374" t="s">
        <v>326</v>
      </c>
    </row>
    <row r="6" spans="1:84">
      <c r="A6" s="377"/>
      <c r="B6" s="377"/>
      <c r="Q6" s="1166"/>
      <c r="R6" s="398" t="s">
        <v>309</v>
      </c>
      <c r="S6" s="400">
        <v>4.1868000000000001E-3</v>
      </c>
      <c r="T6" s="399">
        <v>1</v>
      </c>
      <c r="U6" s="410">
        <v>9.9999999999999995E-8</v>
      </c>
      <c r="V6" s="400">
        <v>3.9683207199999999</v>
      </c>
      <c r="W6" s="400">
        <v>1.163E-3</v>
      </c>
      <c r="X6" s="411">
        <v>1.1629999999999999E-6</v>
      </c>
      <c r="Y6" s="412">
        <v>1163</v>
      </c>
      <c r="AA6" s="384">
        <v>2013</v>
      </c>
      <c r="AB6" s="384"/>
      <c r="AC6" s="385">
        <v>1.02</v>
      </c>
      <c r="AK6" s="1185"/>
      <c r="AL6" s="388" t="s">
        <v>318</v>
      </c>
      <c r="AM6" s="413">
        <v>2.4710559990831999</v>
      </c>
      <c r="AN6" s="399">
        <v>1</v>
      </c>
      <c r="AO6" s="414">
        <v>1E-3</v>
      </c>
      <c r="AP6" s="408">
        <v>10000</v>
      </c>
      <c r="AQ6" s="409">
        <v>0.01</v>
      </c>
      <c r="AS6" s="374" t="s">
        <v>327</v>
      </c>
    </row>
    <row r="7" spans="1:84">
      <c r="Q7" s="1166"/>
      <c r="R7" s="398" t="s">
        <v>310</v>
      </c>
      <c r="S7" s="412">
        <v>41868</v>
      </c>
      <c r="T7" s="412">
        <v>10000000</v>
      </c>
      <c r="U7" s="399">
        <v>1</v>
      </c>
      <c r="V7" s="415">
        <v>39683207.200000003</v>
      </c>
      <c r="W7" s="412">
        <v>11630</v>
      </c>
      <c r="X7" s="400">
        <v>11.63</v>
      </c>
      <c r="Y7" s="412">
        <v>11630000000</v>
      </c>
      <c r="AA7" s="384">
        <v>2012</v>
      </c>
      <c r="AB7" s="384"/>
      <c r="AC7" s="385">
        <v>1.03</v>
      </c>
      <c r="AK7" s="1185"/>
      <c r="AL7" s="388" t="s">
        <v>319</v>
      </c>
      <c r="AM7" s="408">
        <v>2471.04392018</v>
      </c>
      <c r="AN7" s="416">
        <v>1000</v>
      </c>
      <c r="AO7" s="399">
        <v>1</v>
      </c>
      <c r="AP7" s="408">
        <v>10000000</v>
      </c>
      <c r="AQ7" s="416">
        <v>10</v>
      </c>
      <c r="AS7" s="374" t="s">
        <v>328</v>
      </c>
    </row>
    <row r="8" spans="1:84">
      <c r="Q8" s="1166"/>
      <c r="R8" s="398" t="s">
        <v>311</v>
      </c>
      <c r="S8" s="400">
        <v>1.0550558499999999E-3</v>
      </c>
      <c r="T8" s="400">
        <v>0.25199576099999998</v>
      </c>
      <c r="U8" s="410">
        <v>2.51995761E-8</v>
      </c>
      <c r="V8" s="399">
        <v>1</v>
      </c>
      <c r="W8" s="417">
        <v>2.9307106999999999E-4</v>
      </c>
      <c r="X8" s="411">
        <v>2.9307106999999998E-7</v>
      </c>
      <c r="Y8" s="400">
        <v>293.07106999999996</v>
      </c>
      <c r="AA8" s="384">
        <v>2011</v>
      </c>
      <c r="AB8" s="384"/>
      <c r="AC8" s="385">
        <v>1.05</v>
      </c>
      <c r="AK8" s="1185"/>
      <c r="AL8" s="388" t="s">
        <v>320</v>
      </c>
      <c r="AM8" s="418">
        <v>2.4710500000000001E-4</v>
      </c>
      <c r="AN8" s="419">
        <v>1E-4</v>
      </c>
      <c r="AO8" s="409">
        <v>9.9999999999999995E-8</v>
      </c>
      <c r="AP8" s="399">
        <v>1</v>
      </c>
      <c r="AQ8" s="409">
        <v>9.9999999999999995E-7</v>
      </c>
    </row>
    <row r="9" spans="1:84">
      <c r="Q9" s="1166"/>
      <c r="R9" s="398" t="s">
        <v>312</v>
      </c>
      <c r="S9" s="420">
        <v>3.6</v>
      </c>
      <c r="T9" s="400">
        <v>859.84522800000002</v>
      </c>
      <c r="U9" s="400">
        <v>8.5984522799999996E-5</v>
      </c>
      <c r="V9" s="400">
        <v>3412.1416300000001</v>
      </c>
      <c r="W9" s="399">
        <v>1</v>
      </c>
      <c r="X9" s="421">
        <v>1E-3</v>
      </c>
      <c r="Y9" s="412">
        <v>1000000</v>
      </c>
      <c r="AA9" s="384">
        <v>2010</v>
      </c>
      <c r="AB9" s="384"/>
      <c r="AC9" s="385">
        <v>1.0900000000000001</v>
      </c>
      <c r="AK9" s="1185"/>
      <c r="AL9" s="389" t="s">
        <v>321</v>
      </c>
      <c r="AM9" s="416">
        <v>247.10500000000002</v>
      </c>
      <c r="AN9" s="416">
        <v>100</v>
      </c>
      <c r="AO9" s="409">
        <v>0.1</v>
      </c>
      <c r="AP9" s="416">
        <v>1000000</v>
      </c>
      <c r="AQ9" s="399">
        <v>1</v>
      </c>
    </row>
    <row r="10" spans="1:84">
      <c r="Q10" s="1166"/>
      <c r="R10" s="422" t="s">
        <v>313</v>
      </c>
      <c r="S10" s="412">
        <v>3600</v>
      </c>
      <c r="T10" s="400">
        <v>859845.228</v>
      </c>
      <c r="U10" s="423">
        <v>8.5984522799999991E-2</v>
      </c>
      <c r="V10" s="400">
        <v>3412141.63</v>
      </c>
      <c r="W10" s="412">
        <v>1000</v>
      </c>
      <c r="X10" s="399">
        <v>1</v>
      </c>
      <c r="Y10" s="412">
        <v>1000000000</v>
      </c>
      <c r="AA10" s="384">
        <v>2009</v>
      </c>
      <c r="AB10" s="384"/>
      <c r="AC10" s="385">
        <v>1.1000000000000001</v>
      </c>
      <c r="AE10" s="391"/>
      <c r="AF10" s="391"/>
      <c r="AG10" s="391"/>
      <c r="AH10" s="391"/>
      <c r="AI10" s="391"/>
      <c r="AK10" s="397"/>
      <c r="AL10" s="397"/>
      <c r="AM10" s="397"/>
      <c r="AN10" s="397"/>
      <c r="AO10" s="397"/>
      <c r="AP10" s="424"/>
      <c r="AS10" s="1189"/>
      <c r="AT10" s="1189"/>
    </row>
    <row r="11" spans="1:84">
      <c r="Q11" s="1166"/>
      <c r="R11" s="398" t="s">
        <v>329</v>
      </c>
      <c r="S11" s="425">
        <v>3.5999999999999998E-6</v>
      </c>
      <c r="T11" s="423">
        <v>8.5984522799999999E-4</v>
      </c>
      <c r="U11" s="425">
        <v>8.5984522799999997E-11</v>
      </c>
      <c r="V11" s="423">
        <v>3.4121416300000001E-3</v>
      </c>
      <c r="W11" s="425">
        <v>9.9999999999999995E-7</v>
      </c>
      <c r="X11" s="425">
        <v>1.0000000000000001E-9</v>
      </c>
      <c r="Y11" s="399">
        <v>1</v>
      </c>
      <c r="AA11" s="384">
        <v>2008</v>
      </c>
      <c r="AB11" s="384"/>
      <c r="AC11" s="385">
        <v>1.1000000000000001</v>
      </c>
      <c r="AE11" s="426"/>
      <c r="AF11" s="426"/>
      <c r="AG11" s="426"/>
      <c r="AH11" s="426"/>
      <c r="AI11" s="426"/>
      <c r="AK11" s="397"/>
      <c r="AL11" s="397"/>
      <c r="AM11" s="397"/>
      <c r="AN11" s="397"/>
      <c r="AO11" s="397"/>
      <c r="AP11" s="424"/>
    </row>
    <row r="12" spans="1:84">
      <c r="Q12" s="427"/>
      <c r="R12" s="427"/>
      <c r="S12" s="427"/>
      <c r="T12" s="427"/>
      <c r="U12" s="427"/>
      <c r="V12" s="427"/>
      <c r="W12" s="427"/>
      <c r="X12" s="427"/>
      <c r="Y12" s="427"/>
      <c r="AA12" s="384">
        <v>2007</v>
      </c>
      <c r="AB12" s="384"/>
      <c r="AC12" s="385">
        <v>1.1399999999999999</v>
      </c>
      <c r="AD12" s="391"/>
      <c r="AE12" s="391"/>
      <c r="AF12" s="391"/>
      <c r="AG12" s="391"/>
      <c r="AH12" s="391"/>
      <c r="AI12" s="391"/>
      <c r="AK12" s="397"/>
      <c r="AL12" s="397"/>
      <c r="AM12" s="397"/>
      <c r="AN12" s="397"/>
      <c r="AO12" s="397"/>
      <c r="AP12" s="424"/>
    </row>
    <row r="13" spans="1:84">
      <c r="Q13" s="427"/>
      <c r="R13" s="428" t="s">
        <v>330</v>
      </c>
      <c r="S13" s="427"/>
      <c r="T13" s="427"/>
      <c r="U13" s="427"/>
      <c r="V13" s="427"/>
      <c r="W13" s="427"/>
      <c r="X13" s="427"/>
      <c r="Y13" s="427"/>
      <c r="AA13" s="384">
        <v>2006</v>
      </c>
      <c r="AB13" s="384"/>
      <c r="AC13" s="385">
        <v>1.17</v>
      </c>
      <c r="AD13" s="426"/>
      <c r="AE13" s="391"/>
      <c r="AF13" s="391"/>
      <c r="AG13" s="391"/>
      <c r="AH13" s="391"/>
      <c r="AI13" s="391"/>
      <c r="AK13" s="397"/>
      <c r="AL13" s="395"/>
      <c r="AM13" s="395"/>
      <c r="AN13" s="395"/>
      <c r="AO13" s="395"/>
      <c r="AP13" s="424"/>
    </row>
    <row r="14" spans="1:84">
      <c r="Q14" s="427"/>
      <c r="R14" s="427"/>
      <c r="S14" s="427"/>
      <c r="T14" s="427"/>
      <c r="U14" s="427"/>
      <c r="V14" s="427"/>
      <c r="W14" s="427"/>
      <c r="X14" s="427"/>
      <c r="Y14" s="427"/>
      <c r="AA14" s="384">
        <v>2005</v>
      </c>
      <c r="AB14" s="384"/>
      <c r="AC14" s="385">
        <v>1.21</v>
      </c>
      <c r="AD14" s="429"/>
      <c r="AE14" s="391"/>
      <c r="AF14" s="391"/>
      <c r="AG14" s="391"/>
      <c r="AH14" s="391"/>
      <c r="AI14" s="391"/>
      <c r="AK14" s="395"/>
      <c r="AL14" s="430"/>
      <c r="AM14" s="430"/>
      <c r="AN14" s="430"/>
      <c r="AO14" s="430"/>
      <c r="AP14" s="424"/>
    </row>
    <row r="15" spans="1:84" s="376" customFormat="1" ht="17.7">
      <c r="A15" s="431" t="s">
        <v>331</v>
      </c>
      <c r="B15" s="431"/>
      <c r="C15" s="432"/>
      <c r="D15" s="432"/>
      <c r="E15" s="432"/>
      <c r="F15" s="432"/>
      <c r="G15" s="432"/>
      <c r="H15" s="432"/>
      <c r="I15" s="432"/>
      <c r="J15" s="432"/>
      <c r="K15" s="432"/>
      <c r="L15" s="432"/>
      <c r="M15" s="432"/>
      <c r="N15" s="433"/>
      <c r="O15" s="433"/>
      <c r="P15" s="434"/>
      <c r="Q15" s="1186" t="s">
        <v>332</v>
      </c>
      <c r="R15" s="1186"/>
      <c r="S15" s="1187" t="s">
        <v>302</v>
      </c>
      <c r="T15" s="1187"/>
      <c r="U15" s="1187"/>
      <c r="V15" s="1187"/>
      <c r="W15" s="1187"/>
      <c r="X15" s="1187"/>
      <c r="Y15" s="1187"/>
      <c r="Z15" s="374"/>
      <c r="AA15" s="384">
        <v>2004</v>
      </c>
      <c r="AB15" s="384"/>
      <c r="AC15" s="385">
        <v>1.25</v>
      </c>
      <c r="AD15" s="391"/>
      <c r="AE15" s="391"/>
      <c r="AF15" s="391"/>
      <c r="AG15" s="391"/>
      <c r="AH15" s="391"/>
      <c r="AI15" s="391"/>
      <c r="AJ15" s="374"/>
      <c r="AK15" s="1181" t="s">
        <v>333</v>
      </c>
      <c r="AL15" s="1181"/>
      <c r="AM15" s="1188" t="s">
        <v>302</v>
      </c>
      <c r="AN15" s="1188"/>
      <c r="AO15" s="1188"/>
      <c r="AP15" s="373"/>
      <c r="AQ15" s="374"/>
      <c r="AR15" s="374"/>
      <c r="AS15" s="374"/>
      <c r="AT15" s="374"/>
      <c r="AU15" s="374"/>
      <c r="AV15" s="374"/>
      <c r="AW15" s="374"/>
      <c r="AX15" s="374"/>
      <c r="AY15" s="374"/>
      <c r="AZ15" s="374"/>
      <c r="BA15" s="374"/>
      <c r="BB15" s="374"/>
      <c r="BC15" s="374"/>
      <c r="BD15" s="374"/>
      <c r="BE15" s="374"/>
      <c r="BF15" s="374"/>
      <c r="BG15" s="374"/>
      <c r="BH15" s="374"/>
      <c r="BI15" s="374"/>
      <c r="BJ15" s="374"/>
      <c r="BK15" s="374"/>
      <c r="BL15" s="374"/>
      <c r="BM15" s="374"/>
      <c r="BN15" s="374"/>
      <c r="BO15" s="374"/>
      <c r="BP15" s="374"/>
      <c r="BQ15" s="374"/>
      <c r="BR15" s="374"/>
      <c r="BS15" s="374"/>
      <c r="BT15" s="374"/>
      <c r="BU15" s="374"/>
      <c r="BV15" s="375"/>
      <c r="BW15" s="374"/>
      <c r="BX15" s="374"/>
      <c r="BY15" s="374"/>
      <c r="BZ15" s="374"/>
      <c r="CA15" s="374"/>
      <c r="CB15" s="374"/>
      <c r="CC15" s="374"/>
      <c r="CD15" s="374"/>
      <c r="CE15" s="374"/>
      <c r="CF15" s="374"/>
    </row>
    <row r="16" spans="1:84">
      <c r="A16" s="435" t="s">
        <v>334</v>
      </c>
      <c r="B16" s="435"/>
      <c r="C16" s="433"/>
      <c r="D16" s="433"/>
      <c r="E16" s="433"/>
      <c r="F16" s="433"/>
      <c r="G16" s="433"/>
      <c r="H16" s="433"/>
      <c r="J16" s="433"/>
      <c r="K16" s="433"/>
      <c r="L16" s="433"/>
      <c r="M16" s="433"/>
      <c r="N16" s="433"/>
      <c r="O16" s="433"/>
      <c r="P16" s="434"/>
      <c r="Q16" s="436"/>
      <c r="R16" s="1177" t="s">
        <v>307</v>
      </c>
      <c r="S16" s="437" t="s">
        <v>335</v>
      </c>
      <c r="T16" s="437" t="s">
        <v>336</v>
      </c>
      <c r="U16" s="437" t="s">
        <v>337</v>
      </c>
      <c r="V16" s="437" t="s">
        <v>338</v>
      </c>
      <c r="W16" s="437" t="s">
        <v>339</v>
      </c>
      <c r="X16" s="398" t="s">
        <v>340</v>
      </c>
      <c r="Y16" s="427"/>
      <c r="AA16" s="384">
        <v>2003</v>
      </c>
      <c r="AB16" s="384"/>
      <c r="AC16" s="385">
        <v>1.29</v>
      </c>
      <c r="AD16" s="391"/>
      <c r="AE16" s="391"/>
      <c r="AF16" s="391"/>
      <c r="AG16" s="391"/>
      <c r="AH16" s="429"/>
      <c r="AI16" s="391"/>
      <c r="AK16" s="386"/>
      <c r="AL16" s="1177" t="s">
        <v>307</v>
      </c>
      <c r="AM16" s="387" t="s">
        <v>341</v>
      </c>
      <c r="AN16" s="387" t="s">
        <v>342</v>
      </c>
      <c r="AO16" s="387" t="s">
        <v>343</v>
      </c>
      <c r="AP16" s="424"/>
    </row>
    <row r="17" spans="1:74" s="391" customFormat="1" ht="14.1" customHeight="1" thickBot="1">
      <c r="K17" s="426"/>
      <c r="L17" s="426"/>
      <c r="M17" s="438"/>
      <c r="N17" s="438"/>
      <c r="O17" s="438"/>
      <c r="P17" s="426"/>
      <c r="Q17" s="427"/>
      <c r="R17" s="1177" t="s">
        <v>316</v>
      </c>
      <c r="S17" s="427"/>
      <c r="T17" s="392"/>
      <c r="U17" s="392"/>
      <c r="V17" s="392"/>
      <c r="W17" s="392"/>
      <c r="X17" s="392"/>
      <c r="Y17" s="427"/>
      <c r="AA17" s="384">
        <v>2002</v>
      </c>
      <c r="AB17" s="384"/>
      <c r="AC17" s="385">
        <v>1.32</v>
      </c>
      <c r="AH17" s="429"/>
      <c r="AK17" s="394"/>
      <c r="AL17" s="1177" t="s">
        <v>316</v>
      </c>
      <c r="AM17" s="395"/>
      <c r="AN17" s="396"/>
      <c r="AO17" s="396"/>
      <c r="AP17" s="439"/>
      <c r="BV17" s="440"/>
    </row>
    <row r="18" spans="1:74" s="426" customFormat="1" ht="16" customHeight="1" thickBot="1">
      <c r="C18" s="441" t="s">
        <v>108</v>
      </c>
      <c r="D18" s="442"/>
      <c r="E18" s="442"/>
      <c r="F18" s="442"/>
      <c r="G18" s="442"/>
      <c r="H18" s="442"/>
      <c r="I18" s="443"/>
      <c r="J18" s="443"/>
      <c r="K18" s="1182"/>
      <c r="L18" s="1182"/>
      <c r="M18" s="1183"/>
      <c r="N18" s="444"/>
      <c r="O18" s="444"/>
      <c r="Q18" s="1184" t="s">
        <v>324</v>
      </c>
      <c r="R18" s="398" t="s">
        <v>344</v>
      </c>
      <c r="S18" s="445">
        <v>1</v>
      </c>
      <c r="T18" s="446">
        <v>0.83267418500000001</v>
      </c>
      <c r="U18" s="446">
        <v>2.3809523799999999E-2</v>
      </c>
      <c r="V18" s="446">
        <v>0.13368055600000001</v>
      </c>
      <c r="W18" s="446">
        <v>3.78541178</v>
      </c>
      <c r="X18" s="446">
        <v>3.7854117800000002E-3</v>
      </c>
      <c r="Y18" s="427"/>
      <c r="Z18" s="391"/>
      <c r="AA18" s="384">
        <v>2001</v>
      </c>
      <c r="AB18" s="384"/>
      <c r="AC18" s="385">
        <v>1.34</v>
      </c>
      <c r="AD18" s="391"/>
      <c r="AE18" s="391"/>
      <c r="AF18" s="391"/>
      <c r="AG18" s="391"/>
      <c r="AH18" s="391"/>
      <c r="AI18" s="391"/>
      <c r="AK18" s="1185" t="s">
        <v>324</v>
      </c>
      <c r="AL18" s="387" t="s">
        <v>341</v>
      </c>
      <c r="AM18" s="399">
        <v>1</v>
      </c>
      <c r="AN18" s="413">
        <v>0.01</v>
      </c>
      <c r="AO18" s="409">
        <v>1E-8</v>
      </c>
      <c r="AP18" s="447"/>
      <c r="BV18" s="448"/>
    </row>
    <row r="19" spans="1:74" s="391" customFormat="1" ht="15.75" customHeight="1">
      <c r="A19" s="391">
        <v>1</v>
      </c>
      <c r="C19" s="449" t="str">
        <f ca="1">HYPERLINK("#"&amp;"'"&amp;A$1&amp;"'!"&amp;CELL("address",C46),C46)</f>
        <v>Current Adoption</v>
      </c>
      <c r="D19" s="450"/>
      <c r="E19" s="450"/>
      <c r="F19" s="450"/>
      <c r="G19" s="450"/>
      <c r="H19" s="451">
        <v>20</v>
      </c>
      <c r="I19" s="452" t="str">
        <f ca="1">HYPERLINK("#"&amp;"'"&amp;A$1&amp;"'!Variable20",Variable20)</f>
        <v>Growth Rate of Land Degradation</v>
      </c>
      <c r="J19" s="453"/>
      <c r="K19" s="454"/>
      <c r="L19" s="453"/>
      <c r="M19" s="455"/>
      <c r="N19" s="444"/>
      <c r="O19" s="444"/>
      <c r="Q19" s="1184"/>
      <c r="R19" s="398" t="s">
        <v>345</v>
      </c>
      <c r="S19" s="446">
        <v>1.2009499299999999</v>
      </c>
      <c r="T19" s="445">
        <v>1</v>
      </c>
      <c r="U19" s="446">
        <v>2.8594045799999999E-2</v>
      </c>
      <c r="V19" s="446">
        <v>0.16054365300000001</v>
      </c>
      <c r="W19" s="446">
        <v>4.5460900000000004</v>
      </c>
      <c r="X19" s="446">
        <v>4.54609E-3</v>
      </c>
      <c r="Y19" s="427"/>
      <c r="AA19" s="384">
        <v>2000</v>
      </c>
      <c r="AB19" s="384"/>
      <c r="AC19" s="385">
        <v>1.37</v>
      </c>
      <c r="AK19" s="1185"/>
      <c r="AL19" s="387" t="s">
        <v>342</v>
      </c>
      <c r="AM19" s="408">
        <v>100</v>
      </c>
      <c r="AN19" s="399">
        <v>1</v>
      </c>
      <c r="AO19" s="409">
        <v>9.9999999999999995E-7</v>
      </c>
      <c r="AP19" s="439"/>
      <c r="BV19" s="440"/>
    </row>
    <row r="20" spans="1:74" s="391" customFormat="1" ht="15.75" customHeight="1">
      <c r="A20" s="391">
        <v>2</v>
      </c>
      <c r="C20" s="449" t="str">
        <f ca="1">HYPERLINK("#"&amp;"'"&amp;A$1&amp;"'!"&amp;CELL("address",C81),C81)</f>
        <v>CONVENTIONAL First Cost per Implementation Unit for replaced practices/technologies</v>
      </c>
      <c r="D20" s="456"/>
      <c r="E20" s="456"/>
      <c r="F20" s="456"/>
      <c r="G20" s="456"/>
      <c r="H20" s="457">
        <v>21</v>
      </c>
      <c r="I20" s="449" t="str">
        <f ca="1">HYPERLINK("#"&amp;"'"&amp;A$1&amp;"'!"&amp;CELL("address",C769),C769)</f>
        <v>Disturbance Rate</v>
      </c>
      <c r="K20" s="429"/>
      <c r="M20" s="458"/>
      <c r="N20" s="444"/>
      <c r="O20" s="444"/>
      <c r="Q20" s="1184"/>
      <c r="R20" s="398" t="s">
        <v>346</v>
      </c>
      <c r="S20" s="459">
        <v>42</v>
      </c>
      <c r="T20" s="446">
        <v>34.972315799999997</v>
      </c>
      <c r="U20" s="445">
        <v>1</v>
      </c>
      <c r="V20" s="446">
        <v>5.6145833300000003</v>
      </c>
      <c r="W20" s="446">
        <v>158.98729499999999</v>
      </c>
      <c r="X20" s="446">
        <v>0.158987295</v>
      </c>
      <c r="Y20" s="427"/>
      <c r="AE20" s="429"/>
      <c r="AK20" s="1185"/>
      <c r="AL20" s="387" t="s">
        <v>343</v>
      </c>
      <c r="AM20" s="408">
        <v>100000000</v>
      </c>
      <c r="AN20" s="408">
        <v>1000000</v>
      </c>
      <c r="AO20" s="399">
        <v>1</v>
      </c>
      <c r="AP20" s="439"/>
      <c r="BV20" s="440"/>
    </row>
    <row r="21" spans="1:74" s="391" customFormat="1" ht="15.75" customHeight="1">
      <c r="A21" s="391">
        <v>3</v>
      </c>
      <c r="C21" s="449" t="str">
        <f ca="1">HYPERLINK("#"&amp;"'"&amp;A$1&amp;"'!"&amp;CELL("address",C115),C115)</f>
        <v>SOLUTION First Cost per Implementation Unit</v>
      </c>
      <c r="D21" s="456"/>
      <c r="E21" s="456"/>
      <c r="F21" s="456"/>
      <c r="G21" s="456"/>
      <c r="H21" s="457">
        <v>22</v>
      </c>
      <c r="I21" s="449" t="str">
        <f ca="1">HYPERLINK("#"&amp;"'"&amp;A$1&amp;"'!Variable21",Variable21)</f>
        <v>t C storage in Protected Landtype</v>
      </c>
      <c r="K21" s="429"/>
      <c r="L21" s="429"/>
      <c r="M21" s="458"/>
      <c r="N21" s="444"/>
      <c r="O21" s="444"/>
      <c r="Q21" s="1184"/>
      <c r="R21" s="398" t="s">
        <v>347</v>
      </c>
      <c r="S21" s="446">
        <v>7.4805194799999999</v>
      </c>
      <c r="T21" s="446">
        <v>6.22883546</v>
      </c>
      <c r="U21" s="446">
        <v>0.178107607</v>
      </c>
      <c r="V21" s="445">
        <v>1</v>
      </c>
      <c r="W21" s="446">
        <v>28.316846600000002</v>
      </c>
      <c r="X21" s="446">
        <v>2.8316846600000001E-2</v>
      </c>
      <c r="Y21" s="427"/>
      <c r="Z21" s="427"/>
      <c r="AA21" s="377" t="s">
        <v>348</v>
      </c>
      <c r="AE21" s="427"/>
      <c r="AF21" s="427"/>
      <c r="AG21" s="427"/>
      <c r="AH21" s="427"/>
      <c r="AI21" s="427"/>
      <c r="AK21" s="1185"/>
      <c r="AL21" s="397"/>
      <c r="AM21" s="397"/>
      <c r="AN21" s="397"/>
      <c r="AO21" s="397"/>
      <c r="AP21" s="439"/>
      <c r="BV21" s="440"/>
    </row>
    <row r="22" spans="1:74" s="391" customFormat="1" ht="15.75" customHeight="1">
      <c r="A22" s="391">
        <v>4</v>
      </c>
      <c r="C22" s="449" t="str">
        <f ca="1">HYPERLINK("#"&amp;"'"&amp;A$1&amp;"'!"&amp;CELL("address",C153),C153)</f>
        <v>CONVENTIONAL Operating Cost per Functional Unit per Annum</v>
      </c>
      <c r="D22" s="456"/>
      <c r="E22" s="456"/>
      <c r="F22" s="456"/>
      <c r="G22" s="456"/>
      <c r="H22" s="457">
        <v>23</v>
      </c>
      <c r="I22" s="449" t="str">
        <f ca="1">HYPERLINK("#"&amp;"'"&amp;A$1&amp;"'!"&amp;CELL("address",C843),C843)</f>
        <v>Global Multipler for Regrowth</v>
      </c>
      <c r="L22" s="429"/>
      <c r="M22" s="458"/>
      <c r="N22" s="444"/>
      <c r="O22" s="444"/>
      <c r="Q22" s="1184"/>
      <c r="R22" s="398" t="s">
        <v>349</v>
      </c>
      <c r="S22" s="446">
        <v>0.26417205199999999</v>
      </c>
      <c r="T22" s="446">
        <v>0.21996924800000001</v>
      </c>
      <c r="U22" s="446">
        <v>6.2898107700000002E-3</v>
      </c>
      <c r="V22" s="446">
        <v>3.5314666699999997E-2</v>
      </c>
      <c r="W22" s="445">
        <v>1</v>
      </c>
      <c r="X22" s="446">
        <v>1E-3</v>
      </c>
      <c r="Y22" s="460"/>
      <c r="Z22" s="427"/>
      <c r="AA22" s="374"/>
      <c r="AB22" s="461"/>
      <c r="AE22" s="427"/>
      <c r="AF22" s="427"/>
      <c r="AG22" s="427"/>
      <c r="AH22" s="427"/>
      <c r="AI22" s="427"/>
      <c r="AK22" s="395"/>
      <c r="AL22" s="395"/>
      <c r="AM22" s="395"/>
      <c r="AN22" s="395"/>
      <c r="AO22" s="395"/>
      <c r="AP22" s="439"/>
      <c r="BV22" s="440"/>
    </row>
    <row r="23" spans="1:74" s="391" customFormat="1" ht="15.75" customHeight="1">
      <c r="A23" s="391">
        <v>5</v>
      </c>
      <c r="C23" s="449" t="str">
        <f ca="1">HYPERLINK("#"&amp;"'"&amp;A$1&amp;"'!"&amp;CELL("address",C189),C189)</f>
        <v>SOLUTION Operating Cost per Functional Unit per Annum</v>
      </c>
      <c r="D23" s="456"/>
      <c r="E23" s="456"/>
      <c r="F23" s="456"/>
      <c r="G23" s="456"/>
      <c r="H23" s="457">
        <v>24</v>
      </c>
      <c r="I23" s="449" t="str">
        <f ca="1">HYPERLINK("#"&amp;"'"&amp;A$1&amp;"'!"&amp;CELL("address",C879),C879)</f>
        <v>Tropical Multipler for Regrowth</v>
      </c>
      <c r="L23" s="429"/>
      <c r="M23" s="458"/>
      <c r="N23" s="444"/>
      <c r="O23" s="444"/>
      <c r="Q23" s="1184"/>
      <c r="R23" s="398" t="s">
        <v>340</v>
      </c>
      <c r="S23" s="462">
        <v>264.17205200000001</v>
      </c>
      <c r="T23" s="462">
        <v>219.96924799999999</v>
      </c>
      <c r="U23" s="462">
        <v>6.2898107699999999</v>
      </c>
      <c r="V23" s="462">
        <v>35.314666699999997</v>
      </c>
      <c r="W23" s="459">
        <v>1000</v>
      </c>
      <c r="X23" s="463">
        <v>1</v>
      </c>
      <c r="Z23" s="427"/>
      <c r="AA23" s="374"/>
      <c r="AB23" s="464"/>
      <c r="AC23" s="465"/>
      <c r="AE23" s="427"/>
      <c r="AF23" s="427"/>
      <c r="AG23" s="427"/>
      <c r="AH23" s="427"/>
      <c r="AI23" s="427"/>
      <c r="AK23" s="395"/>
      <c r="AL23" s="395"/>
      <c r="AM23" s="395"/>
      <c r="AN23" s="395"/>
      <c r="AO23" s="466"/>
      <c r="AP23" s="439"/>
      <c r="BV23" s="440"/>
    </row>
    <row r="24" spans="1:74" s="391" customFormat="1" ht="15.75" customHeight="1">
      <c r="A24" s="391">
        <v>6</v>
      </c>
      <c r="C24" s="449" t="str">
        <f ca="1">HYPERLINK("#"&amp;"'"&amp;A$1&amp;"'!"&amp;CELL("address",C225),C225)</f>
        <v>Yield  from CONVENTIONAL Practice</v>
      </c>
      <c r="D24" s="456"/>
      <c r="E24" s="456"/>
      <c r="F24" s="456"/>
      <c r="G24" s="456"/>
      <c r="H24" s="457">
        <v>25</v>
      </c>
      <c r="I24" s="449" t="str">
        <f ca="1">HYPERLINK("#"&amp;"'"&amp;A$1&amp;"'!"&amp;CELL("address",C914),C914)</f>
        <v>Temperate Multiplier for Regrowth</v>
      </c>
      <c r="L24" s="429"/>
      <c r="M24" s="458"/>
      <c r="N24" s="444"/>
      <c r="O24" s="444"/>
      <c r="R24" s="428" t="s">
        <v>330</v>
      </c>
      <c r="Z24" s="427"/>
      <c r="AA24" s="374"/>
      <c r="AB24" s="467"/>
      <c r="AC24" s="468"/>
      <c r="AE24" s="427"/>
      <c r="AF24" s="427"/>
      <c r="AG24" s="427"/>
      <c r="AH24" s="427"/>
      <c r="AI24" s="427"/>
      <c r="AJ24" s="429"/>
      <c r="AP24" s="439"/>
      <c r="BV24" s="440"/>
    </row>
    <row r="25" spans="1:74" s="391" customFormat="1" ht="15.75" customHeight="1">
      <c r="A25" s="391">
        <v>7</v>
      </c>
      <c r="C25" s="449" t="str">
        <f ca="1">HYPERLINK("#"&amp;"'"&amp;A$1&amp;"'!"&amp;CELL("address",C261),C261)</f>
        <v>Yield Gain (% Increase from CONVENTIONAL to SOLUTION)</v>
      </c>
      <c r="D25" s="456"/>
      <c r="E25" s="456"/>
      <c r="F25" s="456"/>
      <c r="G25" s="456"/>
      <c r="H25" s="457">
        <v>26</v>
      </c>
      <c r="I25" s="449" t="str">
        <f ca="1">HYPERLINK("#"&amp;"'"&amp;A$1&amp;"'!Variable22",Variable22)</f>
        <v>Degraded Grassland Area (Mha)</v>
      </c>
      <c r="K25" s="429"/>
      <c r="L25" s="429"/>
      <c r="M25" s="458"/>
      <c r="N25" s="444"/>
      <c r="O25" s="444"/>
      <c r="Z25" s="427"/>
      <c r="AA25" s="374"/>
      <c r="AB25" s="469"/>
      <c r="AC25" s="465"/>
      <c r="AE25" s="427"/>
      <c r="AF25" s="427"/>
      <c r="AG25" s="427"/>
      <c r="AH25" s="427"/>
      <c r="AI25" s="427"/>
      <c r="AP25" s="439"/>
      <c r="BV25" s="440"/>
    </row>
    <row r="26" spans="1:74" s="391" customFormat="1" ht="15.75" customHeight="1">
      <c r="A26" s="391">
        <v>8</v>
      </c>
      <c r="C26" s="449" t="str">
        <f ca="1">HYPERLINK("#"&amp;"'"&amp;A$1&amp;"'!"&amp;CELL("address",C301),C301)</f>
        <v>Average Electricty Used DEGRADED LAND</v>
      </c>
      <c r="D26" s="456"/>
      <c r="E26" s="456"/>
      <c r="F26" s="456"/>
      <c r="G26" s="456"/>
      <c r="H26" s="457">
        <v>27</v>
      </c>
      <c r="I26" s="449" t="str">
        <f ca="1">HYPERLINK("#"&amp;"'"&amp;A$1&amp;"'!Variable23",Variable23)</f>
        <v>Degraded Cropland Area (Mha)</v>
      </c>
      <c r="K26" s="429"/>
      <c r="L26" s="429"/>
      <c r="M26" s="458"/>
      <c r="N26" s="444"/>
      <c r="O26" s="444"/>
      <c r="Z26" s="427"/>
      <c r="AA26" s="374"/>
      <c r="AB26" s="470"/>
      <c r="AC26" s="471"/>
      <c r="AE26" s="427"/>
      <c r="AF26" s="427"/>
      <c r="AG26" s="427"/>
      <c r="AH26" s="427"/>
      <c r="AI26" s="427"/>
      <c r="AP26" s="439"/>
      <c r="AR26" s="374"/>
      <c r="AS26" s="374"/>
      <c r="BV26" s="440"/>
    </row>
    <row r="27" spans="1:74" s="391" customFormat="1" ht="15.75" customHeight="1">
      <c r="A27" s="391">
        <v>9</v>
      </c>
      <c r="C27" s="449" t="str">
        <f ca="1">HYPERLINK("#"&amp;"'"&amp;A$1&amp;"'!"&amp;CELL("address",C335),C335)</f>
        <v>Energy Efficiency Factor UNDEGRADED LAND</v>
      </c>
      <c r="D27" s="456"/>
      <c r="E27" s="456"/>
      <c r="F27" s="456"/>
      <c r="G27" s="456"/>
      <c r="H27" s="457">
        <v>28</v>
      </c>
      <c r="I27" s="449" t="str">
        <f ca="1">HYPERLINK("#"&amp;"'"&amp;A$1&amp;"'!Variable24",Variable24)</f>
        <v>Degraded Forest Area</v>
      </c>
      <c r="M27" s="458"/>
      <c r="N27" s="429"/>
      <c r="O27" s="429"/>
      <c r="Q27" s="1178" t="s">
        <v>350</v>
      </c>
      <c r="R27" s="1178"/>
      <c r="S27" s="1179" t="s">
        <v>302</v>
      </c>
      <c r="T27" s="1179"/>
      <c r="U27" s="1179"/>
      <c r="V27" s="472"/>
      <c r="W27" s="472"/>
      <c r="X27" s="440"/>
      <c r="Y27" s="440"/>
      <c r="Z27" s="427"/>
      <c r="AA27" s="380" t="s">
        <v>351</v>
      </c>
      <c r="AB27" s="473"/>
      <c r="AC27" s="474" t="s">
        <v>352</v>
      </c>
      <c r="AD27" s="475"/>
      <c r="AE27" s="476"/>
      <c r="AF27" s="476"/>
      <c r="AG27" s="476"/>
      <c r="AH27" s="476"/>
      <c r="AI27" s="476"/>
      <c r="AK27" s="1181" t="s">
        <v>353</v>
      </c>
      <c r="AL27" s="1181"/>
      <c r="AM27" s="1181"/>
      <c r="AN27" s="1181"/>
      <c r="AO27" s="1181"/>
      <c r="AP27" s="439"/>
      <c r="AR27" s="374"/>
      <c r="AS27" s="374"/>
      <c r="BV27" s="440"/>
    </row>
    <row r="28" spans="1:74" s="427" customFormat="1" ht="15.75" customHeight="1">
      <c r="A28" s="391">
        <v>10</v>
      </c>
      <c r="B28" s="391"/>
      <c r="C28" s="449" t="str">
        <f ca="1">HYPERLINK("#"&amp;"'"&amp;A$1&amp;"'!"&amp;CELL("address",C371),C371)</f>
        <v>ALTERNATIVE APPROACH      Annual Energy Used UNDEGRADED LAND</v>
      </c>
      <c r="H28" s="457">
        <v>29</v>
      </c>
      <c r="I28" s="449" t="str">
        <f ca="1">HYPERLINK("#"&amp;"'"&amp;A$1&amp;"'!Variable25",Variable25)</f>
        <v>VARIABLE 29</v>
      </c>
      <c r="M28" s="477"/>
      <c r="Q28" s="392"/>
      <c r="R28" s="1177" t="s">
        <v>307</v>
      </c>
      <c r="S28" s="382" t="s">
        <v>354</v>
      </c>
      <c r="T28" s="382" t="s">
        <v>355</v>
      </c>
      <c r="U28" s="382" t="s">
        <v>356</v>
      </c>
      <c r="X28" s="392"/>
      <c r="Y28" s="392"/>
      <c r="AA28" s="377" t="s">
        <v>357</v>
      </c>
      <c r="AB28" s="374"/>
      <c r="AC28" s="374"/>
      <c r="AD28" s="374"/>
      <c r="AK28" s="478"/>
      <c r="AL28" s="479"/>
      <c r="AM28" s="395"/>
      <c r="AN28" s="395"/>
      <c r="AO28" s="478"/>
      <c r="AP28" s="480"/>
      <c r="AR28" s="374"/>
      <c r="AS28" s="374"/>
      <c r="BV28" s="476"/>
    </row>
    <row r="29" spans="1:74" s="427" customFormat="1" ht="15.75" customHeight="1">
      <c r="A29" s="391">
        <v>11</v>
      </c>
      <c r="B29" s="391"/>
      <c r="C29" s="449" t="str">
        <f ca="1">HYPERLINK("#"&amp;"'"&amp;A$1&amp;"'!"&amp;CELL("address",C405),C405)</f>
        <v>Fuel Consumed on DEGRADED Land</v>
      </c>
      <c r="H29" s="457">
        <v>30</v>
      </c>
      <c r="I29" s="449" t="str">
        <f ca="1">HYPERLINK("#"&amp;"'"&amp;A$1&amp;"'!Variable26",Variable26)</f>
        <v>VARIABLE30</v>
      </c>
      <c r="M29" s="477"/>
      <c r="Q29" s="392"/>
      <c r="R29" s="1177" t="s">
        <v>316</v>
      </c>
      <c r="S29" s="392"/>
      <c r="T29" s="392"/>
      <c r="U29" s="392"/>
      <c r="X29" s="392"/>
      <c r="Y29" s="392"/>
      <c r="AK29" s="481" t="s">
        <v>358</v>
      </c>
      <c r="AL29" s="482"/>
      <c r="AM29" s="483"/>
      <c r="AN29" s="484">
        <v>2.13</v>
      </c>
      <c r="AO29" s="478" t="s">
        <v>359</v>
      </c>
      <c r="AP29" s="480"/>
      <c r="AR29" s="374"/>
      <c r="AS29" s="374"/>
      <c r="BV29" s="476"/>
    </row>
    <row r="30" spans="1:74" s="427" customFormat="1" ht="15.75" customHeight="1">
      <c r="A30" s="391">
        <v>12</v>
      </c>
      <c r="B30" s="391"/>
      <c r="C30" s="449" t="str">
        <f ca="1">HYPERLINK("#"&amp;"'"&amp;A$1&amp;"'!"&amp;CELL("address",C439),C439)</f>
        <v>Fuel Reduction Factor for UNDEGRADED Land</v>
      </c>
      <c r="H30" s="457">
        <v>31</v>
      </c>
      <c r="I30" s="449" t="str">
        <f ca="1">HYPERLINK("#"&amp;"'"&amp;A$1&amp;"'!Variable27",Variable27)</f>
        <v>VARIABLE31</v>
      </c>
      <c r="M30" s="477"/>
      <c r="Q30" s="1166" t="s">
        <v>324</v>
      </c>
      <c r="R30" s="422" t="s">
        <v>360</v>
      </c>
      <c r="S30" s="445">
        <v>1</v>
      </c>
      <c r="T30" s="485">
        <v>1E-3</v>
      </c>
      <c r="U30" s="485">
        <v>9.9999999999999995E-7</v>
      </c>
      <c r="X30" s="392"/>
      <c r="Y30" s="392"/>
      <c r="AK30" s="486" t="s">
        <v>361</v>
      </c>
      <c r="AL30" s="487"/>
      <c r="AM30" s="488"/>
      <c r="AN30" s="484">
        <v>12.010999999999999</v>
      </c>
      <c r="AO30" s="478" t="s">
        <v>362</v>
      </c>
      <c r="AP30" s="480"/>
      <c r="AR30" s="374"/>
      <c r="AS30" s="374"/>
      <c r="BV30" s="476"/>
    </row>
    <row r="31" spans="1:74" s="427" customFormat="1" ht="15.75" customHeight="1">
      <c r="A31" s="391">
        <v>13</v>
      </c>
      <c r="B31" s="391"/>
      <c r="C31" s="449" t="str">
        <f ca="1">HYPERLINK("#"&amp;"'"&amp;A$1&amp;"'!"&amp;CELL("address",C473),C473)</f>
        <v>t CO2-eq (Aggregate emissions) Reduced per Land Unit</v>
      </c>
      <c r="H31" s="457">
        <v>32</v>
      </c>
      <c r="I31" s="449" t="str">
        <f ca="1">HYPERLINK("#"&amp;"'"&amp;A$1&amp;"'!Variable28",Variable28)</f>
        <v>VARIABLE32</v>
      </c>
      <c r="M31" s="477"/>
      <c r="Q31" s="1166"/>
      <c r="R31" s="398" t="s">
        <v>363</v>
      </c>
      <c r="S31" s="489">
        <v>1000</v>
      </c>
      <c r="T31" s="445">
        <v>1</v>
      </c>
      <c r="U31" s="490">
        <v>1E-3</v>
      </c>
      <c r="X31" s="392"/>
      <c r="Y31" s="392"/>
      <c r="AK31" s="486" t="s">
        <v>364</v>
      </c>
      <c r="AL31" s="487"/>
      <c r="AM31" s="488"/>
      <c r="AN31" s="484">
        <v>8.3000000000000004E-2</v>
      </c>
      <c r="AO31" s="478" t="s">
        <v>365</v>
      </c>
      <c r="AP31" s="476"/>
      <c r="BV31" s="476"/>
    </row>
    <row r="32" spans="1:74" s="427" customFormat="1" ht="15.75" customHeight="1">
      <c r="A32" s="391">
        <v>14</v>
      </c>
      <c r="B32" s="391"/>
      <c r="C32" s="449" t="str">
        <f ca="1">HYPERLINK("#"&amp;"'"&amp;A$1&amp;"'!"&amp;CELL("address",C509),C509)</f>
        <v>t CO2 Reduced per Land Unit</v>
      </c>
      <c r="H32" s="457">
        <v>33</v>
      </c>
      <c r="I32" s="449" t="str">
        <f ca="1">HYPERLINK("#"&amp;"'"&amp;A$1&amp;"'!Variable29",Variable29)</f>
        <v>VARIABLE33</v>
      </c>
      <c r="M32" s="477"/>
      <c r="Q32" s="1166"/>
      <c r="R32" s="398" t="s">
        <v>366</v>
      </c>
      <c r="S32" s="489">
        <v>1000000</v>
      </c>
      <c r="T32" s="489">
        <v>1000</v>
      </c>
      <c r="U32" s="445">
        <v>1</v>
      </c>
      <c r="X32" s="392"/>
      <c r="Y32" s="392"/>
      <c r="AK32" s="486" t="s">
        <v>364</v>
      </c>
      <c r="AL32" s="487"/>
      <c r="AM32" s="488"/>
      <c r="AN32" s="484">
        <v>3.6640000000000001</v>
      </c>
      <c r="AO32" s="478" t="s">
        <v>367</v>
      </c>
      <c r="AP32" s="476"/>
      <c r="BV32" s="476"/>
    </row>
    <row r="33" spans="1:92" s="427" customFormat="1" ht="15.75" customHeight="1">
      <c r="A33" s="391">
        <v>15</v>
      </c>
      <c r="B33" s="391"/>
      <c r="C33" s="449" t="str">
        <f ca="1">HYPERLINK("#"&amp;"'"&amp;A$1&amp;"'!"&amp;CELL("address",C554),C554)</f>
        <v>t N2O-CO2-eq Reduced per Land Unit</v>
      </c>
      <c r="H33" s="457">
        <v>34</v>
      </c>
      <c r="I33" s="449" t="str">
        <f ca="1">HYPERLINK("#"&amp;"'"&amp;A$1&amp;"'!Variable30",Variable30)</f>
        <v>VARIABLE34</v>
      </c>
      <c r="M33" s="477"/>
      <c r="Q33" s="392"/>
      <c r="R33" s="392"/>
      <c r="S33" s="392"/>
      <c r="T33" s="392"/>
      <c r="U33" s="392"/>
      <c r="V33" s="392"/>
      <c r="W33" s="392"/>
      <c r="X33" s="392"/>
      <c r="Y33" s="392"/>
      <c r="AK33" s="486" t="s">
        <v>368</v>
      </c>
      <c r="AL33" s="491"/>
      <c r="AM33" s="492"/>
      <c r="AN33" s="493">
        <v>25</v>
      </c>
      <c r="AO33" s="427" t="s">
        <v>367</v>
      </c>
      <c r="AP33" s="427" t="s">
        <v>369</v>
      </c>
      <c r="BV33" s="476"/>
    </row>
    <row r="34" spans="1:92" s="427" customFormat="1" ht="15.75" customHeight="1">
      <c r="A34" s="391">
        <v>16</v>
      </c>
      <c r="B34" s="391"/>
      <c r="C34" s="449" t="str">
        <f ca="1">HYPERLINK("#"&amp;"'"&amp;A$1&amp;"'!"&amp;CELL("address",C588),C588)</f>
        <v>t CH4-CO2-eq Reduced per Land Unit</v>
      </c>
      <c r="H34" s="457">
        <v>35</v>
      </c>
      <c r="I34" s="449" t="str">
        <f ca="1">HYPERLINK("#"&amp;"'"&amp;A$1&amp;"'!"&amp;CELL("address",C1271),C1271)</f>
        <v>VARIABLE35</v>
      </c>
      <c r="M34" s="477"/>
      <c r="Q34" s="1178" t="s">
        <v>370</v>
      </c>
      <c r="R34" s="1178"/>
      <c r="S34" s="1179" t="s">
        <v>302</v>
      </c>
      <c r="T34" s="1179"/>
      <c r="U34" s="1180"/>
      <c r="V34" s="476"/>
      <c r="W34" s="476"/>
      <c r="X34" s="476"/>
      <c r="Y34" s="476"/>
      <c r="AA34" s="494" t="s">
        <v>371</v>
      </c>
      <c r="AB34" s="476"/>
      <c r="AC34" s="476"/>
      <c r="AD34" s="476"/>
      <c r="AE34" s="476"/>
      <c r="AF34" s="476"/>
      <c r="AG34" s="476"/>
      <c r="AH34" s="476"/>
      <c r="AI34" s="476"/>
      <c r="AK34" s="495" t="s">
        <v>372</v>
      </c>
      <c r="AL34" s="496"/>
      <c r="AM34" s="497"/>
      <c r="AN34" s="493">
        <v>298</v>
      </c>
      <c r="AO34" s="427" t="s">
        <v>367</v>
      </c>
      <c r="AP34" s="377" t="s">
        <v>373</v>
      </c>
      <c r="BV34" s="476"/>
    </row>
    <row r="35" spans="1:92" s="427" customFormat="1" ht="15.75" customHeight="1">
      <c r="A35" s="391">
        <v>17</v>
      </c>
      <c r="B35" s="391"/>
      <c r="C35" s="449" t="str">
        <f ca="1">HYPERLINK("#"&amp;"'"&amp;A$1&amp;"'!"&amp;CELL("address",C625),C625)</f>
        <v xml:space="preserve">Indirect CO2-eq Emissions DEGRADED LAND </v>
      </c>
      <c r="H35" s="457">
        <v>36</v>
      </c>
      <c r="I35" s="449" t="str">
        <f ca="1">HYPERLINK("#"&amp;"'"&amp;A$1&amp;"'!"&amp;CELL("address",C1307),C1307)</f>
        <v>VARIABLE36</v>
      </c>
      <c r="M35" s="477"/>
      <c r="Q35" s="392"/>
      <c r="R35" s="1177" t="s">
        <v>307</v>
      </c>
      <c r="S35" s="382" t="s">
        <v>374</v>
      </c>
      <c r="T35" s="382" t="s">
        <v>375</v>
      </c>
      <c r="U35" s="382"/>
      <c r="AA35" s="498" t="s">
        <v>376</v>
      </c>
      <c r="AB35" s="499">
        <v>3</v>
      </c>
      <c r="AC35" s="427" t="s">
        <v>377</v>
      </c>
      <c r="AP35" s="476"/>
      <c r="BV35" s="476"/>
    </row>
    <row r="36" spans="1:92" s="427" customFormat="1" ht="15.75" customHeight="1">
      <c r="A36" s="391">
        <v>18</v>
      </c>
      <c r="B36" s="391"/>
      <c r="C36" s="449" t="str">
        <f ca="1">HYPERLINK("#"&amp;"'"&amp;A$1&amp;"'!"&amp;CELL("address",C661),C661)</f>
        <v xml:space="preserve">Indirect CO2-eq Emissions UNDEGRADED LAND </v>
      </c>
      <c r="H36" s="457"/>
      <c r="I36" s="449"/>
      <c r="M36" s="477"/>
      <c r="Q36" s="392"/>
      <c r="R36" s="1177" t="s">
        <v>316</v>
      </c>
      <c r="S36" s="392"/>
      <c r="T36" s="392"/>
      <c r="U36" s="392"/>
      <c r="AK36" s="1181" t="s">
        <v>378</v>
      </c>
      <c r="AL36" s="1181"/>
      <c r="AM36" s="1181"/>
      <c r="AN36" s="1181"/>
      <c r="AO36" s="1181"/>
      <c r="AP36" s="476"/>
      <c r="BV36" s="476"/>
    </row>
    <row r="37" spans="1:92" s="427" customFormat="1" ht="15.75" customHeight="1" thickBot="1">
      <c r="A37" s="391">
        <v>19</v>
      </c>
      <c r="B37" s="391"/>
      <c r="C37" s="500" t="str">
        <f ca="1">HYPERLINK("#"&amp;"'"&amp;A$1&amp;"'!"&amp;CELL("address",C700),C700)</f>
        <v>Sequestration Rates</v>
      </c>
      <c r="D37" s="501"/>
      <c r="E37" s="501"/>
      <c r="F37" s="501"/>
      <c r="G37" s="501"/>
      <c r="H37" s="501"/>
      <c r="I37" s="500" t="str">
        <f ca="1">HYPERLINK("#"&amp;"'"&amp;A$1&amp;"'!EstimateLearningRate",A1343)</f>
        <v>ESTIMATE A LEARNING RATE</v>
      </c>
      <c r="J37" s="501"/>
      <c r="K37" s="502"/>
      <c r="L37" s="501"/>
      <c r="M37" s="503"/>
      <c r="Q37" s="1166" t="s">
        <v>324</v>
      </c>
      <c r="R37" s="422" t="s">
        <v>379</v>
      </c>
      <c r="S37" s="445">
        <v>1</v>
      </c>
      <c r="T37" s="485">
        <v>1.6093440000000001</v>
      </c>
      <c r="U37" s="392"/>
      <c r="AA37" s="494" t="s">
        <v>380</v>
      </c>
      <c r="AB37" s="476"/>
      <c r="AC37" s="476"/>
      <c r="AD37" s="476"/>
      <c r="AE37" s="476"/>
      <c r="AF37" s="476"/>
      <c r="AG37" s="476"/>
      <c r="AH37" s="476"/>
      <c r="AI37" s="476"/>
      <c r="AK37" s="478"/>
      <c r="AL37" s="479" t="s">
        <v>381</v>
      </c>
      <c r="AM37" s="479" t="s">
        <v>381</v>
      </c>
      <c r="AN37" s="395"/>
      <c r="AO37" s="478"/>
      <c r="AP37" s="476"/>
      <c r="BV37" s="476"/>
    </row>
    <row r="38" spans="1:92" s="460" customFormat="1">
      <c r="C38" s="377"/>
      <c r="D38" s="504"/>
      <c r="E38" s="504"/>
      <c r="F38" s="504"/>
      <c r="G38" s="504"/>
      <c r="H38" s="504"/>
      <c r="I38" s="504"/>
      <c r="J38" s="504"/>
      <c r="K38" s="505"/>
      <c r="Q38" s="1166"/>
      <c r="R38" s="398" t="s">
        <v>382</v>
      </c>
      <c r="S38" s="506">
        <v>0.62137119223699999</v>
      </c>
      <c r="T38" s="445">
        <v>1</v>
      </c>
      <c r="U38" s="507"/>
      <c r="AA38" s="508" t="s">
        <v>383</v>
      </c>
      <c r="AB38" s="509">
        <f>AE38*AE39</f>
        <v>8760</v>
      </c>
      <c r="AD38" s="510" t="s">
        <v>384</v>
      </c>
      <c r="AE38" s="511">
        <v>365</v>
      </c>
      <c r="AK38" s="427"/>
      <c r="AL38" s="512" t="s">
        <v>385</v>
      </c>
      <c r="AM38" s="512" t="s">
        <v>386</v>
      </c>
      <c r="AN38" s="427"/>
      <c r="AO38" s="478"/>
      <c r="AP38" s="476"/>
      <c r="BV38" s="513"/>
    </row>
    <row r="39" spans="1:92" s="460" customFormat="1">
      <c r="C39" s="514"/>
      <c r="D39" s="504"/>
      <c r="E39" s="504"/>
      <c r="F39" s="504"/>
      <c r="G39" s="504"/>
      <c r="H39" s="504"/>
      <c r="K39" s="504"/>
      <c r="L39" s="504"/>
      <c r="Q39" s="1166"/>
      <c r="R39" s="398"/>
      <c r="S39" s="507"/>
      <c r="T39" s="507"/>
      <c r="U39" s="507"/>
      <c r="AD39" s="510" t="s">
        <v>387</v>
      </c>
      <c r="AE39" s="511">
        <v>24</v>
      </c>
      <c r="AK39" s="515" t="s">
        <v>388</v>
      </c>
      <c r="AL39" s="516">
        <v>84</v>
      </c>
      <c r="AM39" s="517">
        <v>28</v>
      </c>
      <c r="AN39" s="427"/>
      <c r="AO39" s="478"/>
      <c r="AP39" s="476"/>
      <c r="BV39" s="513"/>
    </row>
    <row r="40" spans="1:92" s="460" customFormat="1">
      <c r="C40" s="514"/>
      <c r="D40" s="504"/>
      <c r="E40" s="504"/>
      <c r="F40" s="504"/>
      <c r="G40" s="504"/>
      <c r="H40" s="504"/>
      <c r="K40" s="504"/>
      <c r="L40" s="504"/>
      <c r="R40" s="518"/>
      <c r="AK40" s="519" t="s">
        <v>389</v>
      </c>
      <c r="AL40" s="520">
        <v>264</v>
      </c>
      <c r="AM40" s="521">
        <v>265</v>
      </c>
      <c r="AO40" s="478"/>
      <c r="AP40" s="476"/>
      <c r="BV40" s="513"/>
    </row>
    <row r="41" spans="1:92">
      <c r="AK41" s="522"/>
      <c r="AL41" s="523"/>
      <c r="AM41" s="522"/>
      <c r="AN41" s="460"/>
      <c r="AO41" s="478"/>
      <c r="AP41" s="476"/>
    </row>
    <row r="42" spans="1:92" s="391" customFormat="1">
      <c r="C42" s="524"/>
      <c r="D42" s="456"/>
      <c r="E42" s="456"/>
      <c r="F42" s="456"/>
      <c r="G42" s="456"/>
      <c r="H42" s="456"/>
      <c r="K42" s="456"/>
      <c r="L42" s="456"/>
      <c r="R42" s="444"/>
      <c r="AK42" s="522"/>
      <c r="AL42" s="523" t="s">
        <v>390</v>
      </c>
      <c r="AM42" s="522"/>
      <c r="AN42" s="460"/>
      <c r="AO42" s="478"/>
      <c r="AP42" s="476"/>
      <c r="BV42" s="375"/>
    </row>
    <row r="43" spans="1:92" s="391" customFormat="1" ht="44.1" customHeight="1">
      <c r="C43" s="524"/>
      <c r="D43" s="456"/>
      <c r="E43" s="456"/>
      <c r="F43" s="456"/>
      <c r="G43" s="456"/>
      <c r="H43" s="456"/>
      <c r="K43" s="456"/>
      <c r="L43" s="456"/>
      <c r="R43" s="444"/>
      <c r="AP43" s="476"/>
      <c r="BV43" s="375"/>
    </row>
    <row r="44" spans="1:92" s="528" customFormat="1" ht="42.3" hidden="1">
      <c r="A44" s="525" t="s">
        <v>391</v>
      </c>
      <c r="B44" s="525"/>
      <c r="C44" s="526"/>
      <c r="D44" s="527"/>
      <c r="E44" s="527"/>
      <c r="F44" s="527"/>
      <c r="G44" s="527"/>
      <c r="H44" s="527"/>
      <c r="K44" s="527"/>
      <c r="L44" s="527"/>
      <c r="R44" s="529"/>
      <c r="S44" s="1167" t="s">
        <v>392</v>
      </c>
      <c r="T44" s="1167"/>
      <c r="U44" s="1167"/>
      <c r="AI44" s="528" t="s">
        <v>393</v>
      </c>
      <c r="AS44" s="530" t="s">
        <v>394</v>
      </c>
      <c r="AT44" s="531" t="s">
        <v>194</v>
      </c>
      <c r="AU44" s="532"/>
    </row>
    <row r="45" spans="1:92" s="391" customFormat="1" ht="13" hidden="1" customHeight="1">
      <c r="C45" s="524"/>
      <c r="D45" s="456"/>
      <c r="E45" s="456"/>
      <c r="F45" s="456"/>
      <c r="G45" s="456"/>
      <c r="H45" s="456"/>
      <c r="K45" s="456"/>
      <c r="L45" s="456"/>
      <c r="R45" s="444"/>
      <c r="S45" s="533"/>
      <c r="T45" s="533"/>
      <c r="U45" s="533"/>
      <c r="Z45" s="440"/>
      <c r="AP45" s="440"/>
      <c r="AS45" s="534" t="s">
        <v>395</v>
      </c>
      <c r="AT45" s="535"/>
      <c r="AU45" s="536"/>
      <c r="BV45" s="440"/>
    </row>
    <row r="46" spans="1:92" s="440" customFormat="1" ht="17.7" hidden="1">
      <c r="A46" s="537">
        <v>1</v>
      </c>
      <c r="B46" s="537"/>
      <c r="C46" s="538" t="s">
        <v>109</v>
      </c>
      <c r="D46" s="539"/>
      <c r="E46" s="540" t="s">
        <v>396</v>
      </c>
      <c r="F46" s="539"/>
      <c r="G46" s="539"/>
      <c r="H46" s="513"/>
      <c r="I46" s="539"/>
      <c r="J46" s="539"/>
      <c r="K46" s="539"/>
      <c r="L46" s="539"/>
      <c r="M46" s="539"/>
      <c r="N46" s="539"/>
      <c r="O46" s="539"/>
      <c r="P46" s="539"/>
      <c r="Q46" s="539"/>
      <c r="R46" s="539"/>
      <c r="S46" s="539"/>
      <c r="T46" s="513"/>
      <c r="U46" s="513"/>
      <c r="V46" s="513"/>
      <c r="W46" s="513"/>
      <c r="X46" s="513"/>
      <c r="Y46" s="513"/>
      <c r="AQ46" s="541">
        <f>A46</f>
        <v>1</v>
      </c>
      <c r="AR46" s="541" t="str">
        <f>C46</f>
        <v>Current Adoption</v>
      </c>
      <c r="AS46" s="542"/>
      <c r="AT46" s="542"/>
      <c r="AU46" s="542"/>
      <c r="AV46" s="542"/>
      <c r="AW46" s="542"/>
      <c r="AX46" s="542"/>
      <c r="AY46" s="542"/>
      <c r="AZ46" s="542"/>
      <c r="BA46" s="542"/>
      <c r="BB46" s="542"/>
      <c r="BC46" s="542"/>
      <c r="BD46" s="542"/>
      <c r="BE46" s="542"/>
      <c r="BF46" s="542"/>
      <c r="BG46" s="542"/>
      <c r="BH46" s="542"/>
      <c r="BI46" s="542"/>
      <c r="BJ46" s="542"/>
      <c r="BK46" s="542"/>
      <c r="BL46" s="542"/>
      <c r="BM46" s="542"/>
      <c r="BN46" s="542"/>
      <c r="BO46" s="542"/>
      <c r="BP46" s="542"/>
      <c r="BQ46" s="542"/>
      <c r="BR46" s="542"/>
      <c r="BS46" s="542"/>
      <c r="BT46" s="542"/>
      <c r="BU46" s="542"/>
    </row>
    <row r="47" spans="1:92" s="543" customFormat="1" ht="17.399999999999999" hidden="1">
      <c r="Z47" s="544"/>
      <c r="AP47" s="544"/>
      <c r="AQ47" s="391"/>
      <c r="AR47" s="391"/>
      <c r="AS47" s="391"/>
      <c r="AT47" s="391"/>
      <c r="AU47" s="461" t="s">
        <v>70</v>
      </c>
      <c r="AV47" s="461"/>
      <c r="AW47" s="391"/>
      <c r="AX47" s="461" t="s">
        <v>74</v>
      </c>
      <c r="AY47" s="461"/>
      <c r="AZ47" s="391"/>
      <c r="BA47" s="461" t="s">
        <v>73</v>
      </c>
      <c r="BB47" s="461"/>
      <c r="BC47" s="391"/>
      <c r="BD47" s="461" t="s">
        <v>75</v>
      </c>
      <c r="BE47" s="461"/>
      <c r="BF47" s="391"/>
      <c r="BG47" s="461" t="s">
        <v>559</v>
      </c>
      <c r="BH47" s="461"/>
      <c r="BI47" s="542"/>
      <c r="BJ47" s="461" t="s">
        <v>191</v>
      </c>
      <c r="BK47" s="461"/>
      <c r="BL47" s="391"/>
      <c r="BM47" s="461" t="s">
        <v>190</v>
      </c>
      <c r="BN47" s="461"/>
      <c r="BO47" s="391"/>
      <c r="BP47" s="461" t="s">
        <v>397</v>
      </c>
      <c r="BQ47" s="461"/>
      <c r="BR47" s="391"/>
      <c r="BS47" s="461" t="s">
        <v>398</v>
      </c>
      <c r="BT47" s="391"/>
      <c r="BU47" s="429"/>
      <c r="BV47" s="440"/>
      <c r="BW47" s="461" t="s">
        <v>192</v>
      </c>
      <c r="BX47" s="461"/>
      <c r="BY47" s="429"/>
      <c r="BZ47" s="461" t="s">
        <v>560</v>
      </c>
      <c r="CA47" s="461"/>
      <c r="CB47" s="391"/>
      <c r="CC47" s="461" t="s">
        <v>561</v>
      </c>
      <c r="CD47" s="461"/>
      <c r="CE47" s="391"/>
      <c r="CF47" s="461" t="s">
        <v>562</v>
      </c>
      <c r="CG47" s="461"/>
      <c r="CH47" s="391"/>
      <c r="CI47" s="461" t="s">
        <v>563</v>
      </c>
      <c r="CJ47" s="461"/>
      <c r="CK47" s="391"/>
      <c r="CL47" s="461" t="s">
        <v>564</v>
      </c>
      <c r="CM47" s="461"/>
      <c r="CN47" s="391"/>
    </row>
    <row r="48" spans="1:92" s="391" customFormat="1" ht="28.5" hidden="1" thickBot="1">
      <c r="A48" s="545" t="s">
        <v>195</v>
      </c>
      <c r="B48" s="546" t="s">
        <v>196</v>
      </c>
      <c r="C48" s="547" t="s">
        <v>197</v>
      </c>
      <c r="D48" s="548" t="s">
        <v>198</v>
      </c>
      <c r="E48" s="548" t="s">
        <v>199</v>
      </c>
      <c r="F48" s="549" t="s">
        <v>200</v>
      </c>
      <c r="G48" s="549" t="s">
        <v>194</v>
      </c>
      <c r="H48" s="550" t="s">
        <v>236</v>
      </c>
      <c r="I48" s="551" t="s">
        <v>201</v>
      </c>
      <c r="J48" s="552" t="s">
        <v>237</v>
      </c>
      <c r="K48" s="553" t="s">
        <v>202</v>
      </c>
      <c r="L48" s="554" t="s">
        <v>203</v>
      </c>
      <c r="M48" s="555" t="s">
        <v>204</v>
      </c>
      <c r="N48" s="556" t="s">
        <v>205</v>
      </c>
      <c r="O48" s="543" t="s">
        <v>206</v>
      </c>
      <c r="P48" s="543" t="s">
        <v>106</v>
      </c>
      <c r="Q48" s="543"/>
      <c r="R48" s="557" t="s">
        <v>238</v>
      </c>
      <c r="S48" s="558" t="s">
        <v>207</v>
      </c>
      <c r="T48" s="558" t="s">
        <v>208</v>
      </c>
      <c r="U48" s="558" t="s">
        <v>209</v>
      </c>
      <c r="V48" s="559" t="s">
        <v>210</v>
      </c>
      <c r="W48" s="543"/>
      <c r="X48" s="543"/>
      <c r="Z48" s="440"/>
      <c r="AP48" s="440"/>
      <c r="AQ48" s="543"/>
      <c r="AR48" s="543"/>
      <c r="AS48" s="559" t="s">
        <v>399</v>
      </c>
      <c r="AT48" s="543"/>
      <c r="AU48" s="560" t="s">
        <v>207</v>
      </c>
      <c r="AV48" s="560" t="s">
        <v>208</v>
      </c>
      <c r="AW48" s="543"/>
      <c r="AX48" s="560" t="s">
        <v>207</v>
      </c>
      <c r="AY48" s="560" t="s">
        <v>208</v>
      </c>
      <c r="AZ48" s="543"/>
      <c r="BA48" s="560" t="s">
        <v>207</v>
      </c>
      <c r="BB48" s="560" t="s">
        <v>208</v>
      </c>
      <c r="BC48" s="543"/>
      <c r="BD48" s="560" t="s">
        <v>207</v>
      </c>
      <c r="BE48" s="560" t="s">
        <v>208</v>
      </c>
      <c r="BF48" s="543"/>
      <c r="BG48" s="560" t="s">
        <v>207</v>
      </c>
      <c r="BH48" s="560" t="s">
        <v>208</v>
      </c>
      <c r="BI48" s="542"/>
      <c r="BJ48" s="560" t="s">
        <v>207</v>
      </c>
      <c r="BK48" s="560" t="s">
        <v>208</v>
      </c>
      <c r="BL48" s="543"/>
      <c r="BM48" s="560" t="s">
        <v>207</v>
      </c>
      <c r="BN48" s="560" t="s">
        <v>208</v>
      </c>
      <c r="BO48" s="543"/>
      <c r="BP48" s="560" t="s">
        <v>207</v>
      </c>
      <c r="BQ48" s="560" t="s">
        <v>208</v>
      </c>
      <c r="BR48" s="543"/>
      <c r="BS48" s="560" t="s">
        <v>207</v>
      </c>
      <c r="BT48" s="560" t="s">
        <v>208</v>
      </c>
      <c r="BU48" s="429"/>
      <c r="BV48" s="544"/>
      <c r="BW48" s="560" t="s">
        <v>207</v>
      </c>
      <c r="BX48" s="560" t="s">
        <v>208</v>
      </c>
      <c r="BY48" s="429"/>
      <c r="BZ48" s="560" t="s">
        <v>207</v>
      </c>
      <c r="CA48" s="560" t="s">
        <v>208</v>
      </c>
      <c r="CB48" s="543"/>
      <c r="CC48" s="560" t="s">
        <v>207</v>
      </c>
      <c r="CD48" s="560" t="s">
        <v>208</v>
      </c>
      <c r="CE48" s="543"/>
      <c r="CF48" s="560" t="s">
        <v>207</v>
      </c>
      <c r="CG48" s="560" t="s">
        <v>208</v>
      </c>
      <c r="CH48" s="543"/>
      <c r="CI48" s="560" t="s">
        <v>207</v>
      </c>
      <c r="CJ48" s="560" t="s">
        <v>208</v>
      </c>
      <c r="CK48" s="543"/>
      <c r="CL48" s="560" t="s">
        <v>207</v>
      </c>
      <c r="CM48" s="560" t="s">
        <v>208</v>
      </c>
      <c r="CN48" s="543"/>
    </row>
    <row r="49" spans="1:91" s="391" customFormat="1" ht="17.399999999999999" hidden="1">
      <c r="A49" s="561">
        <v>1</v>
      </c>
      <c r="B49" s="562" t="str">
        <f t="shared" ref="B49:B68" si="0">CONCATENATE(E49,": ",C49)</f>
        <v xml:space="preserve">: </v>
      </c>
      <c r="C49" s="563"/>
      <c r="D49" s="563"/>
      <c r="E49" s="563"/>
      <c r="F49" s="564"/>
      <c r="G49" s="563"/>
      <c r="H49" s="565"/>
      <c r="I49" s="566"/>
      <c r="J49" s="566"/>
      <c r="K49" s="567"/>
      <c r="L49" s="568"/>
      <c r="M49" s="569"/>
      <c r="N49" s="570" t="s">
        <v>400</v>
      </c>
      <c r="O49" s="571"/>
      <c r="P49" s="572"/>
      <c r="Q49" s="429"/>
      <c r="R49" s="573"/>
      <c r="S49" s="574" t="str">
        <f>IF(R49="Y","",IF(AND(M49="",K49=""),"",IF(M49="",K49,M49)))</f>
        <v/>
      </c>
      <c r="T49" s="575" t="str">
        <f t="shared" ref="T49:T68" si="1">IF(S49="","",IF($S$78="Y",U49,IF(S49&gt;=$S$69-$AB$35*$S$73,IF(S49&lt;=$S$69+$AB$35*$S$73,S49,""),"")))</f>
        <v/>
      </c>
      <c r="U49" s="574" t="str">
        <f>IF(R49="Y","",IF(AND(M49="",K49=""),"",IF(M49="",K49*O49,M49*O49)))</f>
        <v/>
      </c>
      <c r="V49" s="576" t="str">
        <f t="shared" ref="V49:V68" si="2">IF(AND(N49="",L49=""),"",IF(N49="",L49,N49))</f>
        <v>million hectares</v>
      </c>
      <c r="Z49" s="440"/>
      <c r="AP49" s="440"/>
      <c r="AS49" s="577" t="str">
        <f>$U49</f>
        <v/>
      </c>
      <c r="AU49" s="578" t="str">
        <f t="shared" ref="AU49:AU68" si="3">IF($AT$44="region",IF($E49=AU$47,$S49,""),IF($G49=AU$47,$S49,""))</f>
        <v/>
      </c>
      <c r="AV49" s="578" t="str">
        <f t="shared" ref="AV49:AV68" si="4">IF($AT$44="Region",IF($E49=AU$47,$T49,""),IF($G49=AU$47,$T49,""))</f>
        <v/>
      </c>
      <c r="AX49" s="578" t="str">
        <f t="shared" ref="AX49:AX68" si="5">IF($AT$44="region",IF($E49=AX$47,$S49,""),IF($G49=AX$47,$S49,""))</f>
        <v/>
      </c>
      <c r="AY49" s="578" t="str">
        <f t="shared" ref="AY49:AY68" si="6">IF($AT$44="Region",IF($E49=AX$47,$T49,""),IF($G49=AX$47,$T49,""))</f>
        <v/>
      </c>
      <c r="BA49" s="578" t="str">
        <f t="shared" ref="BA49:BA68" si="7">IF($AT$44="region",IF($E49=BA$47,$S49,""),IF($G49=BA$47,$S49,""))</f>
        <v/>
      </c>
      <c r="BB49" s="578" t="str">
        <f t="shared" ref="BB49:BB68" si="8">IF($AT$44="Region",IF($E49=BA$47,$T49,""),IF($G49=BA$47,$T49,""))</f>
        <v/>
      </c>
      <c r="BD49" s="578" t="str">
        <f t="shared" ref="BD49:BD68" si="9">IF($AT$44="region",IF($E49=BD$47,$S49,""),IF($G49=BD$47,$S49,""))</f>
        <v/>
      </c>
      <c r="BE49" s="578" t="str">
        <f t="shared" ref="BE49:BE68" si="10">IF($AT$44="Region",IF($E49=BD$47,$T49,""),IF($G49=BD$47,$T49,""))</f>
        <v/>
      </c>
      <c r="BG49" s="578" t="str">
        <f t="shared" ref="BG49:BG68" si="11">IF($AT$44="region",IF($E49=BG$47,$S49,""),IF($G49=BG$47,$S49,""))</f>
        <v/>
      </c>
      <c r="BH49" s="578" t="str">
        <f t="shared" ref="BH49:BH68" si="12">IF($AT$44="Region",IF($E49=BG$47,$T49,""),IF($G49=BG$47,$T49,""))</f>
        <v/>
      </c>
      <c r="BI49" s="542"/>
      <c r="BJ49" s="578" t="str">
        <f t="shared" ref="BJ49:BK68" si="13">IF($E49=$BJ$47,S49,"")</f>
        <v/>
      </c>
      <c r="BK49" s="578" t="str">
        <f t="shared" si="13"/>
        <v/>
      </c>
      <c r="BM49" s="578" t="str">
        <f t="shared" ref="BM49:BN68" si="14">IF($E49=$BM$47,S49,"")</f>
        <v/>
      </c>
      <c r="BN49" s="578" t="str">
        <f t="shared" si="14"/>
        <v/>
      </c>
      <c r="BP49" s="578" t="str">
        <f t="shared" ref="BP49:BQ68" si="15">IF($E49=$BP$47,S49,"")</f>
        <v/>
      </c>
      <c r="BQ49" s="578" t="str">
        <f t="shared" si="15"/>
        <v/>
      </c>
      <c r="BS49" s="578" t="str">
        <f t="shared" ref="BS49:BT68" si="16">IF($E49=$BS$47,S49,"")</f>
        <v/>
      </c>
      <c r="BT49" s="578" t="str">
        <f t="shared" si="16"/>
        <v/>
      </c>
      <c r="BU49" s="429"/>
      <c r="BV49" s="440"/>
      <c r="BW49" s="578" t="str">
        <f t="shared" ref="BW49:BW68" si="17">IF($AT$44="Thermal-Moisture Regime",IF($E49=BW$47,$S49,""),IF($G49=BW$47,$S49,""))</f>
        <v/>
      </c>
      <c r="BX49" s="578" t="str">
        <f t="shared" ref="BX49:BX68" si="18">IF($AT$44="Thermal-Moisture Regime",IF($E49=BW$47,$T49,""),IF($G49=BW$47,$T49,""))</f>
        <v/>
      </c>
      <c r="BY49" s="429"/>
      <c r="BZ49" s="578" t="str">
        <f t="shared" ref="BZ49:BZ68" si="19">IF($AT$44="Thermal-Moisture Regime",IF($E49=BZ$47,$S49,""),IF($G49=BZ$47,$S49,""))</f>
        <v/>
      </c>
      <c r="CA49" s="578" t="str">
        <f t="shared" ref="CA49:CA68" si="20">IF($AT$44="Thermal-Moisture Regime",IF($E49=BZ$47,$T49,""),IF($G49=BZ$47,$T49,""))</f>
        <v/>
      </c>
      <c r="CC49" s="578" t="str">
        <f t="shared" ref="CC49:CC68" si="21">IF($AT$44="Thermal-Moisture Regime",IF($E49=CC$47,$S49,""),IF($G49=CC$47,$S49,""))</f>
        <v/>
      </c>
      <c r="CD49" s="578" t="str">
        <f t="shared" ref="CD49:CD68" si="22">IF($AT$44="Thermal-Moisture Regime",IF($E49=CC$47,$T49,""),IF($G49=CC$47,$T49,""))</f>
        <v/>
      </c>
      <c r="CF49" s="578" t="str">
        <f t="shared" ref="CF49:CF68" si="23">IF($AT$44="Thermal-Moisture Regime",IF($E49=CF$47,$S49,""),IF($G49=CF$47,$S49,""))</f>
        <v/>
      </c>
      <c r="CG49" s="578" t="str">
        <f t="shared" ref="CG49:CG68" si="24">IF($AT$44="Thermal-Moisture Regime",IF($E49=CF$47,$T49,""),IF($G49=CF$47,$T49,""))</f>
        <v/>
      </c>
      <c r="CI49" s="578" t="str">
        <f t="shared" ref="CI49:CI68" si="25">IF($AT$44="Thermal-Moisture Regime",IF($E49=CI$47,$S49,""),IF($G49=CI$47,$S49,""))</f>
        <v/>
      </c>
      <c r="CJ49" s="578" t="str">
        <f t="shared" ref="CJ49:CJ68" si="26">IF($AT$44="Thermal-Moisture Regime",IF($E49=CI$47,$T49,""),IF($G49=CI$47,$T49,""))</f>
        <v/>
      </c>
      <c r="CL49" s="578" t="str">
        <f t="shared" ref="CL49:CL68" si="27">IF($AT$44="Thermal-Moisture Regime",IF($E49=CL$47,$S49,""),IF($G49=CL$47,$S49,""))</f>
        <v/>
      </c>
      <c r="CM49" s="578" t="str">
        <f t="shared" ref="CM49:CM68" si="28">IF($AT$44="Thermal-Moisture Regime",IF($E49=CL$47,$T49,""),IF($G49=CL$47,$T49,""))</f>
        <v/>
      </c>
    </row>
    <row r="50" spans="1:91" s="391" customFormat="1" ht="17.399999999999999" hidden="1">
      <c r="A50" s="561">
        <v>2</v>
      </c>
      <c r="B50" s="562" t="str">
        <f t="shared" si="0"/>
        <v xml:space="preserve">: </v>
      </c>
      <c r="C50" s="563"/>
      <c r="D50" s="563"/>
      <c r="E50" s="563"/>
      <c r="F50" s="563"/>
      <c r="G50" s="563"/>
      <c r="H50" s="565"/>
      <c r="I50" s="566"/>
      <c r="J50" s="566"/>
      <c r="K50" s="579"/>
      <c r="L50" s="568"/>
      <c r="M50" s="569"/>
      <c r="N50" s="570" t="s">
        <v>400</v>
      </c>
      <c r="O50" s="571"/>
      <c r="P50" s="572"/>
      <c r="Q50" s="429"/>
      <c r="R50" s="573"/>
      <c r="S50" s="574" t="str">
        <f t="shared" ref="S50:S68" si="29">IF(R50="Y","",IF(AND(M50="",K50=""),"",IF(M50="",K50,M50)))</f>
        <v/>
      </c>
      <c r="T50" s="575" t="str">
        <f t="shared" si="1"/>
        <v/>
      </c>
      <c r="U50" s="574" t="str">
        <f t="shared" ref="U50:U68" si="30">IF(R50="Y","",IF(AND(M50="",K50=""),"",IF(M50="",K50*O50,M50*O50)))</f>
        <v/>
      </c>
      <c r="V50" s="576" t="str">
        <f t="shared" si="2"/>
        <v>million hectares</v>
      </c>
      <c r="Z50" s="440"/>
      <c r="AP50" s="440"/>
      <c r="AS50" s="580"/>
      <c r="AU50" s="578" t="str">
        <f t="shared" si="3"/>
        <v/>
      </c>
      <c r="AV50" s="578" t="str">
        <f t="shared" si="4"/>
        <v/>
      </c>
      <c r="AX50" s="578" t="str">
        <f t="shared" si="5"/>
        <v/>
      </c>
      <c r="AY50" s="578" t="str">
        <f t="shared" si="6"/>
        <v/>
      </c>
      <c r="BA50" s="578" t="str">
        <f t="shared" si="7"/>
        <v/>
      </c>
      <c r="BB50" s="578" t="str">
        <f t="shared" si="8"/>
        <v/>
      </c>
      <c r="BD50" s="578" t="str">
        <f t="shared" si="9"/>
        <v/>
      </c>
      <c r="BE50" s="578" t="str">
        <f t="shared" si="10"/>
        <v/>
      </c>
      <c r="BG50" s="578" t="str">
        <f t="shared" si="11"/>
        <v/>
      </c>
      <c r="BH50" s="578" t="str">
        <f t="shared" si="12"/>
        <v/>
      </c>
      <c r="BI50" s="542"/>
      <c r="BJ50" s="578" t="str">
        <f t="shared" si="13"/>
        <v/>
      </c>
      <c r="BK50" s="578" t="str">
        <f t="shared" si="13"/>
        <v/>
      </c>
      <c r="BM50" s="578" t="str">
        <f t="shared" si="14"/>
        <v/>
      </c>
      <c r="BN50" s="578" t="str">
        <f t="shared" si="14"/>
        <v/>
      </c>
      <c r="BP50" s="578" t="str">
        <f t="shared" si="15"/>
        <v/>
      </c>
      <c r="BQ50" s="578" t="str">
        <f t="shared" si="15"/>
        <v/>
      </c>
      <c r="BS50" s="578" t="str">
        <f t="shared" si="16"/>
        <v/>
      </c>
      <c r="BT50" s="578" t="str">
        <f t="shared" si="16"/>
        <v/>
      </c>
      <c r="BU50" s="429"/>
      <c r="BV50" s="440"/>
      <c r="BW50" s="578" t="str">
        <f t="shared" si="17"/>
        <v/>
      </c>
      <c r="BX50" s="578" t="str">
        <f t="shared" si="18"/>
        <v/>
      </c>
      <c r="BY50" s="429"/>
      <c r="BZ50" s="578" t="str">
        <f t="shared" si="19"/>
        <v/>
      </c>
      <c r="CA50" s="578" t="str">
        <f t="shared" si="20"/>
        <v/>
      </c>
      <c r="CC50" s="578" t="str">
        <f t="shared" si="21"/>
        <v/>
      </c>
      <c r="CD50" s="578" t="str">
        <f t="shared" si="22"/>
        <v/>
      </c>
      <c r="CF50" s="578" t="str">
        <f t="shared" si="23"/>
        <v/>
      </c>
      <c r="CG50" s="578" t="str">
        <f t="shared" si="24"/>
        <v/>
      </c>
      <c r="CI50" s="578" t="str">
        <f t="shared" si="25"/>
        <v/>
      </c>
      <c r="CJ50" s="578" t="str">
        <f t="shared" si="26"/>
        <v/>
      </c>
      <c r="CL50" s="578" t="str">
        <f t="shared" si="27"/>
        <v/>
      </c>
      <c r="CM50" s="578" t="str">
        <f t="shared" si="28"/>
        <v/>
      </c>
    </row>
    <row r="51" spans="1:91" s="391" customFormat="1" ht="17.399999999999999" hidden="1">
      <c r="A51" s="561">
        <v>3</v>
      </c>
      <c r="B51" s="562" t="str">
        <f>CONCATENATE(E51,": ",C51)</f>
        <v xml:space="preserve">: </v>
      </c>
      <c r="C51" s="566"/>
      <c r="D51" s="566"/>
      <c r="E51" s="563"/>
      <c r="F51" s="566"/>
      <c r="G51" s="563"/>
      <c r="H51" s="565"/>
      <c r="I51" s="566"/>
      <c r="J51" s="566"/>
      <c r="K51" s="581"/>
      <c r="L51" s="568"/>
      <c r="M51" s="569"/>
      <c r="N51" s="570" t="s">
        <v>400</v>
      </c>
      <c r="O51" s="571"/>
      <c r="P51" s="572"/>
      <c r="Q51" s="429"/>
      <c r="R51" s="573"/>
      <c r="S51" s="574" t="str">
        <f t="shared" si="29"/>
        <v/>
      </c>
      <c r="T51" s="575" t="str">
        <f t="shared" si="1"/>
        <v/>
      </c>
      <c r="U51" s="574" t="str">
        <f t="shared" si="30"/>
        <v/>
      </c>
      <c r="V51" s="576" t="str">
        <f t="shared" si="2"/>
        <v>million hectares</v>
      </c>
      <c r="Z51" s="440"/>
      <c r="AP51" s="440"/>
      <c r="AS51" s="580"/>
      <c r="AU51" s="578" t="str">
        <f t="shared" si="3"/>
        <v/>
      </c>
      <c r="AV51" s="578" t="str">
        <f t="shared" si="4"/>
        <v/>
      </c>
      <c r="AX51" s="578" t="str">
        <f t="shared" si="5"/>
        <v/>
      </c>
      <c r="AY51" s="578" t="str">
        <f t="shared" si="6"/>
        <v/>
      </c>
      <c r="BA51" s="578" t="str">
        <f t="shared" si="7"/>
        <v/>
      </c>
      <c r="BB51" s="578" t="str">
        <f t="shared" si="8"/>
        <v/>
      </c>
      <c r="BD51" s="578" t="str">
        <f t="shared" si="9"/>
        <v/>
      </c>
      <c r="BE51" s="578" t="str">
        <f t="shared" si="10"/>
        <v/>
      </c>
      <c r="BG51" s="578" t="str">
        <f t="shared" si="11"/>
        <v/>
      </c>
      <c r="BH51" s="578" t="str">
        <f t="shared" si="12"/>
        <v/>
      </c>
      <c r="BI51" s="542"/>
      <c r="BJ51" s="578" t="str">
        <f t="shared" si="13"/>
        <v/>
      </c>
      <c r="BK51" s="578" t="str">
        <f t="shared" si="13"/>
        <v/>
      </c>
      <c r="BM51" s="578" t="str">
        <f t="shared" si="14"/>
        <v/>
      </c>
      <c r="BN51" s="578" t="str">
        <f t="shared" si="14"/>
        <v/>
      </c>
      <c r="BP51" s="578" t="str">
        <f t="shared" si="15"/>
        <v/>
      </c>
      <c r="BQ51" s="578" t="str">
        <f t="shared" si="15"/>
        <v/>
      </c>
      <c r="BS51" s="578" t="str">
        <f t="shared" si="16"/>
        <v/>
      </c>
      <c r="BT51" s="578" t="str">
        <f t="shared" si="16"/>
        <v/>
      </c>
      <c r="BU51" s="429"/>
      <c r="BV51" s="440"/>
      <c r="BW51" s="578" t="str">
        <f t="shared" si="17"/>
        <v/>
      </c>
      <c r="BX51" s="578" t="str">
        <f t="shared" si="18"/>
        <v/>
      </c>
      <c r="BY51" s="429"/>
      <c r="BZ51" s="578" t="str">
        <f t="shared" si="19"/>
        <v/>
      </c>
      <c r="CA51" s="578" t="str">
        <f t="shared" si="20"/>
        <v/>
      </c>
      <c r="CC51" s="578" t="str">
        <f t="shared" si="21"/>
        <v/>
      </c>
      <c r="CD51" s="578" t="str">
        <f t="shared" si="22"/>
        <v/>
      </c>
      <c r="CF51" s="578" t="str">
        <f t="shared" si="23"/>
        <v/>
      </c>
      <c r="CG51" s="578" t="str">
        <f t="shared" si="24"/>
        <v/>
      </c>
      <c r="CI51" s="578" t="str">
        <f t="shared" si="25"/>
        <v/>
      </c>
      <c r="CJ51" s="578" t="str">
        <f t="shared" si="26"/>
        <v/>
      </c>
      <c r="CL51" s="578" t="str">
        <f t="shared" si="27"/>
        <v/>
      </c>
      <c r="CM51" s="578" t="str">
        <f t="shared" si="28"/>
        <v/>
      </c>
    </row>
    <row r="52" spans="1:91" s="391" customFormat="1" ht="17.399999999999999" hidden="1">
      <c r="A52" s="561">
        <v>4</v>
      </c>
      <c r="B52" s="562" t="str">
        <f t="shared" si="0"/>
        <v xml:space="preserve">: </v>
      </c>
      <c r="C52" s="566"/>
      <c r="D52" s="566"/>
      <c r="E52" s="563"/>
      <c r="F52" s="566"/>
      <c r="G52" s="563"/>
      <c r="H52" s="565"/>
      <c r="I52" s="566"/>
      <c r="J52" s="566"/>
      <c r="K52" s="581"/>
      <c r="L52" s="568"/>
      <c r="M52" s="569"/>
      <c r="N52" s="570" t="s">
        <v>400</v>
      </c>
      <c r="O52" s="571"/>
      <c r="P52" s="572"/>
      <c r="Q52" s="429"/>
      <c r="R52" s="573"/>
      <c r="S52" s="574" t="str">
        <f t="shared" si="29"/>
        <v/>
      </c>
      <c r="T52" s="575" t="str">
        <f t="shared" si="1"/>
        <v/>
      </c>
      <c r="U52" s="574" t="str">
        <f t="shared" si="30"/>
        <v/>
      </c>
      <c r="V52" s="576" t="str">
        <f t="shared" si="2"/>
        <v>million hectares</v>
      </c>
      <c r="Z52" s="440"/>
      <c r="AP52" s="440"/>
      <c r="AS52" s="429"/>
      <c r="AU52" s="578" t="str">
        <f t="shared" si="3"/>
        <v/>
      </c>
      <c r="AV52" s="578" t="str">
        <f t="shared" si="4"/>
        <v/>
      </c>
      <c r="AX52" s="578" t="str">
        <f t="shared" si="5"/>
        <v/>
      </c>
      <c r="AY52" s="578" t="str">
        <f t="shared" si="6"/>
        <v/>
      </c>
      <c r="BA52" s="578" t="str">
        <f t="shared" si="7"/>
        <v/>
      </c>
      <c r="BB52" s="578" t="str">
        <f t="shared" si="8"/>
        <v/>
      </c>
      <c r="BD52" s="578" t="str">
        <f t="shared" si="9"/>
        <v/>
      </c>
      <c r="BE52" s="578" t="str">
        <f t="shared" si="10"/>
        <v/>
      </c>
      <c r="BG52" s="578" t="str">
        <f t="shared" si="11"/>
        <v/>
      </c>
      <c r="BH52" s="578" t="str">
        <f t="shared" si="12"/>
        <v/>
      </c>
      <c r="BI52" s="542"/>
      <c r="BJ52" s="578" t="str">
        <f t="shared" si="13"/>
        <v/>
      </c>
      <c r="BK52" s="578" t="str">
        <f t="shared" si="13"/>
        <v/>
      </c>
      <c r="BM52" s="578" t="str">
        <f t="shared" si="14"/>
        <v/>
      </c>
      <c r="BN52" s="578" t="str">
        <f t="shared" si="14"/>
        <v/>
      </c>
      <c r="BP52" s="578" t="str">
        <f t="shared" si="15"/>
        <v/>
      </c>
      <c r="BQ52" s="578" t="str">
        <f t="shared" si="15"/>
        <v/>
      </c>
      <c r="BS52" s="578" t="str">
        <f t="shared" si="16"/>
        <v/>
      </c>
      <c r="BT52" s="578" t="str">
        <f t="shared" si="16"/>
        <v/>
      </c>
      <c r="BU52" s="429"/>
      <c r="BV52" s="440"/>
      <c r="BW52" s="578" t="str">
        <f t="shared" si="17"/>
        <v/>
      </c>
      <c r="BX52" s="578" t="str">
        <f t="shared" si="18"/>
        <v/>
      </c>
      <c r="BY52" s="429"/>
      <c r="BZ52" s="578" t="str">
        <f t="shared" si="19"/>
        <v/>
      </c>
      <c r="CA52" s="578" t="str">
        <f t="shared" si="20"/>
        <v/>
      </c>
      <c r="CC52" s="578" t="str">
        <f t="shared" si="21"/>
        <v/>
      </c>
      <c r="CD52" s="578" t="str">
        <f t="shared" si="22"/>
        <v/>
      </c>
      <c r="CF52" s="578" t="str">
        <f t="shared" si="23"/>
        <v/>
      </c>
      <c r="CG52" s="578" t="str">
        <f t="shared" si="24"/>
        <v/>
      </c>
      <c r="CI52" s="578" t="str">
        <f t="shared" si="25"/>
        <v/>
      </c>
      <c r="CJ52" s="578" t="str">
        <f t="shared" si="26"/>
        <v/>
      </c>
      <c r="CL52" s="578" t="str">
        <f t="shared" si="27"/>
        <v/>
      </c>
      <c r="CM52" s="578" t="str">
        <f t="shared" si="28"/>
        <v/>
      </c>
    </row>
    <row r="53" spans="1:91" s="391" customFormat="1" ht="17.399999999999999" hidden="1">
      <c r="A53" s="561">
        <v>5</v>
      </c>
      <c r="B53" s="562" t="str">
        <f t="shared" si="0"/>
        <v xml:space="preserve">: </v>
      </c>
      <c r="C53" s="566"/>
      <c r="D53" s="566"/>
      <c r="E53" s="563"/>
      <c r="F53" s="566"/>
      <c r="G53" s="563"/>
      <c r="H53" s="565"/>
      <c r="I53" s="566"/>
      <c r="J53" s="566"/>
      <c r="K53" s="581"/>
      <c r="L53" s="568"/>
      <c r="M53" s="569"/>
      <c r="N53" s="570" t="s">
        <v>400</v>
      </c>
      <c r="O53" s="571"/>
      <c r="P53" s="572"/>
      <c r="Q53" s="429"/>
      <c r="R53" s="573"/>
      <c r="S53" s="574" t="str">
        <f t="shared" si="29"/>
        <v/>
      </c>
      <c r="T53" s="575" t="str">
        <f t="shared" si="1"/>
        <v/>
      </c>
      <c r="U53" s="574" t="str">
        <f t="shared" si="30"/>
        <v/>
      </c>
      <c r="V53" s="576" t="str">
        <f t="shared" si="2"/>
        <v>million hectares</v>
      </c>
      <c r="Z53" s="440"/>
      <c r="AP53" s="440"/>
      <c r="AS53" s="580"/>
      <c r="AU53" s="578" t="str">
        <f t="shared" si="3"/>
        <v/>
      </c>
      <c r="AV53" s="578" t="str">
        <f t="shared" si="4"/>
        <v/>
      </c>
      <c r="AX53" s="578" t="str">
        <f t="shared" si="5"/>
        <v/>
      </c>
      <c r="AY53" s="578" t="str">
        <f t="shared" si="6"/>
        <v/>
      </c>
      <c r="BA53" s="578" t="str">
        <f t="shared" si="7"/>
        <v/>
      </c>
      <c r="BB53" s="578" t="str">
        <f t="shared" si="8"/>
        <v/>
      </c>
      <c r="BD53" s="578" t="str">
        <f t="shared" si="9"/>
        <v/>
      </c>
      <c r="BE53" s="578" t="str">
        <f t="shared" si="10"/>
        <v/>
      </c>
      <c r="BG53" s="578" t="str">
        <f t="shared" si="11"/>
        <v/>
      </c>
      <c r="BH53" s="578" t="str">
        <f t="shared" si="12"/>
        <v/>
      </c>
      <c r="BI53" s="542"/>
      <c r="BJ53" s="578" t="str">
        <f t="shared" si="13"/>
        <v/>
      </c>
      <c r="BK53" s="578" t="str">
        <f t="shared" si="13"/>
        <v/>
      </c>
      <c r="BM53" s="578" t="str">
        <f t="shared" si="14"/>
        <v/>
      </c>
      <c r="BN53" s="578" t="str">
        <f t="shared" si="14"/>
        <v/>
      </c>
      <c r="BP53" s="578" t="str">
        <f t="shared" si="15"/>
        <v/>
      </c>
      <c r="BQ53" s="578" t="str">
        <f t="shared" si="15"/>
        <v/>
      </c>
      <c r="BS53" s="578" t="str">
        <f t="shared" si="16"/>
        <v/>
      </c>
      <c r="BT53" s="578" t="str">
        <f t="shared" si="16"/>
        <v/>
      </c>
      <c r="BU53" s="429"/>
      <c r="BV53" s="440"/>
      <c r="BW53" s="578" t="str">
        <f t="shared" si="17"/>
        <v/>
      </c>
      <c r="BX53" s="578" t="str">
        <f t="shared" si="18"/>
        <v/>
      </c>
      <c r="BY53" s="429"/>
      <c r="BZ53" s="578" t="str">
        <f t="shared" si="19"/>
        <v/>
      </c>
      <c r="CA53" s="578" t="str">
        <f t="shared" si="20"/>
        <v/>
      </c>
      <c r="CC53" s="578" t="str">
        <f t="shared" si="21"/>
        <v/>
      </c>
      <c r="CD53" s="578" t="str">
        <f t="shared" si="22"/>
        <v/>
      </c>
      <c r="CF53" s="578" t="str">
        <f t="shared" si="23"/>
        <v/>
      </c>
      <c r="CG53" s="578" t="str">
        <f t="shared" si="24"/>
        <v/>
      </c>
      <c r="CI53" s="578" t="str">
        <f t="shared" si="25"/>
        <v/>
      </c>
      <c r="CJ53" s="578" t="str">
        <f t="shared" si="26"/>
        <v/>
      </c>
      <c r="CL53" s="578" t="str">
        <f t="shared" si="27"/>
        <v/>
      </c>
      <c r="CM53" s="578" t="str">
        <f t="shared" si="28"/>
        <v/>
      </c>
    </row>
    <row r="54" spans="1:91" s="391" customFormat="1" ht="17.399999999999999" hidden="1">
      <c r="A54" s="561">
        <v>6</v>
      </c>
      <c r="B54" s="562" t="str">
        <f t="shared" si="0"/>
        <v xml:space="preserve">: </v>
      </c>
      <c r="C54" s="566"/>
      <c r="D54" s="566"/>
      <c r="E54" s="563"/>
      <c r="F54" s="566"/>
      <c r="G54" s="563"/>
      <c r="H54" s="565"/>
      <c r="I54" s="566"/>
      <c r="J54" s="566"/>
      <c r="K54" s="581"/>
      <c r="L54" s="568"/>
      <c r="M54" s="569"/>
      <c r="N54" s="570" t="s">
        <v>400</v>
      </c>
      <c r="O54" s="571"/>
      <c r="P54" s="572"/>
      <c r="Q54" s="429"/>
      <c r="R54" s="573"/>
      <c r="S54" s="574" t="str">
        <f t="shared" si="29"/>
        <v/>
      </c>
      <c r="T54" s="575" t="str">
        <f t="shared" si="1"/>
        <v/>
      </c>
      <c r="U54" s="574" t="str">
        <f t="shared" si="30"/>
        <v/>
      </c>
      <c r="V54" s="576" t="str">
        <f t="shared" si="2"/>
        <v>million hectares</v>
      </c>
      <c r="Z54" s="440"/>
      <c r="AP54" s="440"/>
      <c r="AS54" s="580"/>
      <c r="AU54" s="578" t="str">
        <f t="shared" si="3"/>
        <v/>
      </c>
      <c r="AV54" s="578" t="str">
        <f t="shared" si="4"/>
        <v/>
      </c>
      <c r="AX54" s="578" t="str">
        <f t="shared" si="5"/>
        <v/>
      </c>
      <c r="AY54" s="578" t="str">
        <f t="shared" si="6"/>
        <v/>
      </c>
      <c r="BA54" s="578" t="str">
        <f t="shared" si="7"/>
        <v/>
      </c>
      <c r="BB54" s="578" t="str">
        <f t="shared" si="8"/>
        <v/>
      </c>
      <c r="BD54" s="578" t="str">
        <f t="shared" si="9"/>
        <v/>
      </c>
      <c r="BE54" s="578" t="str">
        <f t="shared" si="10"/>
        <v/>
      </c>
      <c r="BG54" s="578" t="str">
        <f t="shared" si="11"/>
        <v/>
      </c>
      <c r="BH54" s="578" t="str">
        <f t="shared" si="12"/>
        <v/>
      </c>
      <c r="BI54" s="542"/>
      <c r="BJ54" s="578" t="str">
        <f t="shared" si="13"/>
        <v/>
      </c>
      <c r="BK54" s="578" t="str">
        <f t="shared" si="13"/>
        <v/>
      </c>
      <c r="BM54" s="578" t="str">
        <f t="shared" si="14"/>
        <v/>
      </c>
      <c r="BN54" s="578" t="str">
        <f t="shared" si="14"/>
        <v/>
      </c>
      <c r="BP54" s="578" t="str">
        <f t="shared" si="15"/>
        <v/>
      </c>
      <c r="BQ54" s="578" t="str">
        <f t="shared" si="15"/>
        <v/>
      </c>
      <c r="BS54" s="578" t="str">
        <f t="shared" si="16"/>
        <v/>
      </c>
      <c r="BT54" s="578" t="str">
        <f t="shared" si="16"/>
        <v/>
      </c>
      <c r="BU54" s="429"/>
      <c r="BV54" s="440"/>
      <c r="BW54" s="578" t="str">
        <f t="shared" si="17"/>
        <v/>
      </c>
      <c r="BX54" s="578" t="str">
        <f t="shared" si="18"/>
        <v/>
      </c>
      <c r="BY54" s="429"/>
      <c r="BZ54" s="578" t="str">
        <f t="shared" si="19"/>
        <v/>
      </c>
      <c r="CA54" s="578" t="str">
        <f t="shared" si="20"/>
        <v/>
      </c>
      <c r="CC54" s="578" t="str">
        <f t="shared" si="21"/>
        <v/>
      </c>
      <c r="CD54" s="578" t="str">
        <f t="shared" si="22"/>
        <v/>
      </c>
      <c r="CF54" s="578" t="str">
        <f t="shared" si="23"/>
        <v/>
      </c>
      <c r="CG54" s="578" t="str">
        <f t="shared" si="24"/>
        <v/>
      </c>
      <c r="CI54" s="578" t="str">
        <f t="shared" si="25"/>
        <v/>
      </c>
      <c r="CJ54" s="578" t="str">
        <f t="shared" si="26"/>
        <v/>
      </c>
      <c r="CL54" s="578" t="str">
        <f t="shared" si="27"/>
        <v/>
      </c>
      <c r="CM54" s="578" t="str">
        <f t="shared" si="28"/>
        <v/>
      </c>
    </row>
    <row r="55" spans="1:91" s="391" customFormat="1" ht="17.399999999999999" hidden="1">
      <c r="A55" s="561">
        <v>7</v>
      </c>
      <c r="B55" s="562" t="str">
        <f t="shared" si="0"/>
        <v xml:space="preserve">: </v>
      </c>
      <c r="C55" s="566"/>
      <c r="D55" s="566"/>
      <c r="E55" s="563"/>
      <c r="F55" s="566"/>
      <c r="G55" s="563"/>
      <c r="H55" s="565"/>
      <c r="I55" s="566"/>
      <c r="J55" s="566"/>
      <c r="K55" s="572"/>
      <c r="L55" s="568"/>
      <c r="M55" s="569"/>
      <c r="N55" s="570" t="s">
        <v>400</v>
      </c>
      <c r="O55" s="571"/>
      <c r="P55" s="572"/>
      <c r="Q55" s="429"/>
      <c r="R55" s="573"/>
      <c r="S55" s="574" t="str">
        <f t="shared" si="29"/>
        <v/>
      </c>
      <c r="T55" s="575" t="str">
        <f t="shared" si="1"/>
        <v/>
      </c>
      <c r="U55" s="574" t="str">
        <f t="shared" si="30"/>
        <v/>
      </c>
      <c r="V55" s="576" t="str">
        <f t="shared" si="2"/>
        <v>million hectares</v>
      </c>
      <c r="Z55" s="440"/>
      <c r="AP55" s="440"/>
      <c r="AS55" s="580"/>
      <c r="AU55" s="578" t="str">
        <f t="shared" si="3"/>
        <v/>
      </c>
      <c r="AV55" s="578" t="str">
        <f t="shared" si="4"/>
        <v/>
      </c>
      <c r="AX55" s="578" t="str">
        <f t="shared" si="5"/>
        <v/>
      </c>
      <c r="AY55" s="578" t="str">
        <f t="shared" si="6"/>
        <v/>
      </c>
      <c r="BA55" s="578" t="str">
        <f t="shared" si="7"/>
        <v/>
      </c>
      <c r="BB55" s="578" t="str">
        <f t="shared" si="8"/>
        <v/>
      </c>
      <c r="BD55" s="578" t="str">
        <f t="shared" si="9"/>
        <v/>
      </c>
      <c r="BE55" s="578" t="str">
        <f t="shared" si="10"/>
        <v/>
      </c>
      <c r="BG55" s="578" t="str">
        <f t="shared" si="11"/>
        <v/>
      </c>
      <c r="BH55" s="578" t="str">
        <f t="shared" si="12"/>
        <v/>
      </c>
      <c r="BI55" s="542"/>
      <c r="BJ55" s="578" t="str">
        <f t="shared" si="13"/>
        <v/>
      </c>
      <c r="BK55" s="578" t="str">
        <f t="shared" si="13"/>
        <v/>
      </c>
      <c r="BM55" s="578" t="str">
        <f t="shared" si="14"/>
        <v/>
      </c>
      <c r="BN55" s="578" t="str">
        <f t="shared" si="14"/>
        <v/>
      </c>
      <c r="BP55" s="578" t="str">
        <f t="shared" si="15"/>
        <v/>
      </c>
      <c r="BQ55" s="578" t="str">
        <f t="shared" si="15"/>
        <v/>
      </c>
      <c r="BS55" s="578" t="str">
        <f t="shared" si="16"/>
        <v/>
      </c>
      <c r="BT55" s="578" t="str">
        <f t="shared" si="16"/>
        <v/>
      </c>
      <c r="BU55" s="429"/>
      <c r="BV55" s="440"/>
      <c r="BW55" s="578" t="str">
        <f t="shared" si="17"/>
        <v/>
      </c>
      <c r="BX55" s="578" t="str">
        <f t="shared" si="18"/>
        <v/>
      </c>
      <c r="BY55" s="429"/>
      <c r="BZ55" s="578" t="str">
        <f t="shared" si="19"/>
        <v/>
      </c>
      <c r="CA55" s="578" t="str">
        <f t="shared" si="20"/>
        <v/>
      </c>
      <c r="CC55" s="578" t="str">
        <f t="shared" si="21"/>
        <v/>
      </c>
      <c r="CD55" s="578" t="str">
        <f t="shared" si="22"/>
        <v/>
      </c>
      <c r="CF55" s="578" t="str">
        <f t="shared" si="23"/>
        <v/>
      </c>
      <c r="CG55" s="578" t="str">
        <f t="shared" si="24"/>
        <v/>
      </c>
      <c r="CI55" s="578" t="str">
        <f t="shared" si="25"/>
        <v/>
      </c>
      <c r="CJ55" s="578" t="str">
        <f t="shared" si="26"/>
        <v/>
      </c>
      <c r="CL55" s="578" t="str">
        <f t="shared" si="27"/>
        <v/>
      </c>
      <c r="CM55" s="578" t="str">
        <f t="shared" si="28"/>
        <v/>
      </c>
    </row>
    <row r="56" spans="1:91" s="391" customFormat="1" ht="17.399999999999999" hidden="1">
      <c r="A56" s="561">
        <v>8</v>
      </c>
      <c r="B56" s="562" t="str">
        <f t="shared" si="0"/>
        <v xml:space="preserve">: </v>
      </c>
      <c r="C56" s="566"/>
      <c r="D56" s="566"/>
      <c r="E56" s="563"/>
      <c r="F56" s="566"/>
      <c r="G56" s="563"/>
      <c r="H56" s="565"/>
      <c r="I56" s="566"/>
      <c r="J56" s="566"/>
      <c r="K56" s="572"/>
      <c r="L56" s="568"/>
      <c r="M56" s="569"/>
      <c r="N56" s="570" t="s">
        <v>400</v>
      </c>
      <c r="O56" s="571"/>
      <c r="P56" s="572"/>
      <c r="Q56" s="429"/>
      <c r="R56" s="573"/>
      <c r="S56" s="574" t="str">
        <f t="shared" si="29"/>
        <v/>
      </c>
      <c r="T56" s="575" t="str">
        <f t="shared" si="1"/>
        <v/>
      </c>
      <c r="U56" s="574" t="str">
        <f t="shared" si="30"/>
        <v/>
      </c>
      <c r="V56" s="576" t="str">
        <f t="shared" si="2"/>
        <v>million hectares</v>
      </c>
      <c r="Z56" s="440"/>
      <c r="AP56" s="440"/>
      <c r="AS56" s="580"/>
      <c r="AU56" s="578" t="str">
        <f t="shared" si="3"/>
        <v/>
      </c>
      <c r="AV56" s="578" t="str">
        <f t="shared" si="4"/>
        <v/>
      </c>
      <c r="AX56" s="578" t="str">
        <f t="shared" si="5"/>
        <v/>
      </c>
      <c r="AY56" s="578" t="str">
        <f t="shared" si="6"/>
        <v/>
      </c>
      <c r="BA56" s="578" t="str">
        <f t="shared" si="7"/>
        <v/>
      </c>
      <c r="BB56" s="578" t="str">
        <f t="shared" si="8"/>
        <v/>
      </c>
      <c r="BD56" s="578" t="str">
        <f t="shared" si="9"/>
        <v/>
      </c>
      <c r="BE56" s="578" t="str">
        <f t="shared" si="10"/>
        <v/>
      </c>
      <c r="BG56" s="578" t="str">
        <f t="shared" si="11"/>
        <v/>
      </c>
      <c r="BH56" s="578" t="str">
        <f t="shared" si="12"/>
        <v/>
      </c>
      <c r="BI56" s="542"/>
      <c r="BJ56" s="578" t="str">
        <f t="shared" si="13"/>
        <v/>
      </c>
      <c r="BK56" s="578" t="str">
        <f t="shared" si="13"/>
        <v/>
      </c>
      <c r="BM56" s="578" t="str">
        <f t="shared" si="14"/>
        <v/>
      </c>
      <c r="BN56" s="578" t="str">
        <f t="shared" si="14"/>
        <v/>
      </c>
      <c r="BP56" s="578" t="str">
        <f t="shared" si="15"/>
        <v/>
      </c>
      <c r="BQ56" s="578" t="str">
        <f t="shared" si="15"/>
        <v/>
      </c>
      <c r="BS56" s="578" t="str">
        <f t="shared" si="16"/>
        <v/>
      </c>
      <c r="BT56" s="578" t="str">
        <f t="shared" si="16"/>
        <v/>
      </c>
      <c r="BU56" s="429"/>
      <c r="BV56" s="440"/>
      <c r="BW56" s="578" t="str">
        <f t="shared" si="17"/>
        <v/>
      </c>
      <c r="BX56" s="578" t="str">
        <f t="shared" si="18"/>
        <v/>
      </c>
      <c r="BY56" s="429"/>
      <c r="BZ56" s="578" t="str">
        <f t="shared" si="19"/>
        <v/>
      </c>
      <c r="CA56" s="578" t="str">
        <f t="shared" si="20"/>
        <v/>
      </c>
      <c r="CC56" s="578" t="str">
        <f t="shared" si="21"/>
        <v/>
      </c>
      <c r="CD56" s="578" t="str">
        <f t="shared" si="22"/>
        <v/>
      </c>
      <c r="CF56" s="578" t="str">
        <f t="shared" si="23"/>
        <v/>
      </c>
      <c r="CG56" s="578" t="str">
        <f t="shared" si="24"/>
        <v/>
      </c>
      <c r="CI56" s="578" t="str">
        <f t="shared" si="25"/>
        <v/>
      </c>
      <c r="CJ56" s="578" t="str">
        <f t="shared" si="26"/>
        <v/>
      </c>
      <c r="CL56" s="578" t="str">
        <f t="shared" si="27"/>
        <v/>
      </c>
      <c r="CM56" s="578" t="str">
        <f t="shared" si="28"/>
        <v/>
      </c>
    </row>
    <row r="57" spans="1:91" s="391" customFormat="1" ht="17.399999999999999" hidden="1">
      <c r="A57" s="561">
        <v>9</v>
      </c>
      <c r="B57" s="562" t="str">
        <f t="shared" si="0"/>
        <v xml:space="preserve">: </v>
      </c>
      <c r="C57" s="566"/>
      <c r="D57" s="566"/>
      <c r="E57" s="563"/>
      <c r="F57" s="566"/>
      <c r="G57" s="563"/>
      <c r="H57" s="565"/>
      <c r="I57" s="566"/>
      <c r="J57" s="566"/>
      <c r="K57" s="572"/>
      <c r="L57" s="568"/>
      <c r="M57" s="569"/>
      <c r="N57" s="570" t="s">
        <v>400</v>
      </c>
      <c r="O57" s="571"/>
      <c r="P57" s="572"/>
      <c r="Q57" s="429"/>
      <c r="R57" s="573"/>
      <c r="S57" s="574" t="str">
        <f t="shared" si="29"/>
        <v/>
      </c>
      <c r="T57" s="575" t="str">
        <f t="shared" si="1"/>
        <v/>
      </c>
      <c r="U57" s="574" t="str">
        <f t="shared" si="30"/>
        <v/>
      </c>
      <c r="V57" s="576" t="str">
        <f t="shared" si="2"/>
        <v>million hectares</v>
      </c>
      <c r="Z57" s="440"/>
      <c r="AP57" s="440"/>
      <c r="AS57" s="580"/>
      <c r="AU57" s="578" t="str">
        <f t="shared" si="3"/>
        <v/>
      </c>
      <c r="AV57" s="578" t="str">
        <f t="shared" si="4"/>
        <v/>
      </c>
      <c r="AX57" s="578" t="str">
        <f t="shared" si="5"/>
        <v/>
      </c>
      <c r="AY57" s="578" t="str">
        <f t="shared" si="6"/>
        <v/>
      </c>
      <c r="BA57" s="578" t="str">
        <f t="shared" si="7"/>
        <v/>
      </c>
      <c r="BB57" s="578" t="str">
        <f t="shared" si="8"/>
        <v/>
      </c>
      <c r="BD57" s="578" t="str">
        <f t="shared" si="9"/>
        <v/>
      </c>
      <c r="BE57" s="578" t="str">
        <f t="shared" si="10"/>
        <v/>
      </c>
      <c r="BG57" s="578" t="str">
        <f t="shared" si="11"/>
        <v/>
      </c>
      <c r="BH57" s="578" t="str">
        <f t="shared" si="12"/>
        <v/>
      </c>
      <c r="BI57" s="542"/>
      <c r="BJ57" s="578" t="str">
        <f t="shared" si="13"/>
        <v/>
      </c>
      <c r="BK57" s="578" t="str">
        <f t="shared" si="13"/>
        <v/>
      </c>
      <c r="BM57" s="578" t="str">
        <f t="shared" si="14"/>
        <v/>
      </c>
      <c r="BN57" s="578" t="str">
        <f t="shared" si="14"/>
        <v/>
      </c>
      <c r="BP57" s="578" t="str">
        <f t="shared" si="15"/>
        <v/>
      </c>
      <c r="BQ57" s="578" t="str">
        <f t="shared" si="15"/>
        <v/>
      </c>
      <c r="BS57" s="578" t="str">
        <f t="shared" si="16"/>
        <v/>
      </c>
      <c r="BT57" s="578" t="str">
        <f t="shared" si="16"/>
        <v/>
      </c>
      <c r="BU57" s="429"/>
      <c r="BV57" s="440"/>
      <c r="BW57" s="578" t="str">
        <f t="shared" si="17"/>
        <v/>
      </c>
      <c r="BX57" s="578" t="str">
        <f t="shared" si="18"/>
        <v/>
      </c>
      <c r="BY57" s="429"/>
      <c r="BZ57" s="578" t="str">
        <f t="shared" si="19"/>
        <v/>
      </c>
      <c r="CA57" s="578" t="str">
        <f t="shared" si="20"/>
        <v/>
      </c>
      <c r="CC57" s="578" t="str">
        <f t="shared" si="21"/>
        <v/>
      </c>
      <c r="CD57" s="578" t="str">
        <f t="shared" si="22"/>
        <v/>
      </c>
      <c r="CF57" s="578" t="str">
        <f t="shared" si="23"/>
        <v/>
      </c>
      <c r="CG57" s="578" t="str">
        <f t="shared" si="24"/>
        <v/>
      </c>
      <c r="CI57" s="578" t="str">
        <f t="shared" si="25"/>
        <v/>
      </c>
      <c r="CJ57" s="578" t="str">
        <f t="shared" si="26"/>
        <v/>
      </c>
      <c r="CL57" s="578" t="str">
        <f t="shared" si="27"/>
        <v/>
      </c>
      <c r="CM57" s="578" t="str">
        <f t="shared" si="28"/>
        <v/>
      </c>
    </row>
    <row r="58" spans="1:91" s="391" customFormat="1" ht="17.399999999999999" hidden="1">
      <c r="A58" s="561">
        <v>10</v>
      </c>
      <c r="B58" s="562" t="str">
        <f t="shared" si="0"/>
        <v xml:space="preserve">: </v>
      </c>
      <c r="C58" s="566"/>
      <c r="D58" s="566"/>
      <c r="E58" s="563"/>
      <c r="F58" s="566"/>
      <c r="G58" s="563"/>
      <c r="H58" s="565"/>
      <c r="I58" s="566"/>
      <c r="J58" s="566"/>
      <c r="K58" s="572"/>
      <c r="L58" s="568"/>
      <c r="M58" s="569"/>
      <c r="N58" s="570" t="s">
        <v>400</v>
      </c>
      <c r="O58" s="571"/>
      <c r="P58" s="572"/>
      <c r="Q58" s="429"/>
      <c r="R58" s="573"/>
      <c r="S58" s="574" t="str">
        <f t="shared" si="29"/>
        <v/>
      </c>
      <c r="T58" s="575" t="str">
        <f t="shared" si="1"/>
        <v/>
      </c>
      <c r="U58" s="574" t="str">
        <f t="shared" si="30"/>
        <v/>
      </c>
      <c r="V58" s="576" t="str">
        <f t="shared" si="2"/>
        <v>million hectares</v>
      </c>
      <c r="Z58" s="440"/>
      <c r="AP58" s="440"/>
      <c r="AS58" s="580"/>
      <c r="AU58" s="578" t="str">
        <f t="shared" si="3"/>
        <v/>
      </c>
      <c r="AV58" s="578" t="str">
        <f t="shared" si="4"/>
        <v/>
      </c>
      <c r="AX58" s="578" t="str">
        <f t="shared" si="5"/>
        <v/>
      </c>
      <c r="AY58" s="578" t="str">
        <f t="shared" si="6"/>
        <v/>
      </c>
      <c r="BA58" s="578" t="str">
        <f t="shared" si="7"/>
        <v/>
      </c>
      <c r="BB58" s="578" t="str">
        <f t="shared" si="8"/>
        <v/>
      </c>
      <c r="BD58" s="578" t="str">
        <f t="shared" si="9"/>
        <v/>
      </c>
      <c r="BE58" s="578" t="str">
        <f t="shared" si="10"/>
        <v/>
      </c>
      <c r="BG58" s="578" t="str">
        <f t="shared" si="11"/>
        <v/>
      </c>
      <c r="BH58" s="578" t="str">
        <f t="shared" si="12"/>
        <v/>
      </c>
      <c r="BI58" s="542"/>
      <c r="BJ58" s="578" t="str">
        <f t="shared" si="13"/>
        <v/>
      </c>
      <c r="BK58" s="578" t="str">
        <f t="shared" si="13"/>
        <v/>
      </c>
      <c r="BM58" s="578" t="str">
        <f t="shared" si="14"/>
        <v/>
      </c>
      <c r="BN58" s="578" t="str">
        <f t="shared" si="14"/>
        <v/>
      </c>
      <c r="BP58" s="578" t="str">
        <f t="shared" si="15"/>
        <v/>
      </c>
      <c r="BQ58" s="578" t="str">
        <f t="shared" si="15"/>
        <v/>
      </c>
      <c r="BS58" s="578" t="str">
        <f t="shared" si="16"/>
        <v/>
      </c>
      <c r="BT58" s="578" t="str">
        <f t="shared" si="16"/>
        <v/>
      </c>
      <c r="BU58" s="429"/>
      <c r="BV58" s="440"/>
      <c r="BW58" s="578" t="str">
        <f t="shared" si="17"/>
        <v/>
      </c>
      <c r="BX58" s="578" t="str">
        <f t="shared" si="18"/>
        <v/>
      </c>
      <c r="BY58" s="429"/>
      <c r="BZ58" s="578" t="str">
        <f t="shared" si="19"/>
        <v/>
      </c>
      <c r="CA58" s="578" t="str">
        <f t="shared" si="20"/>
        <v/>
      </c>
      <c r="CC58" s="578" t="str">
        <f t="shared" si="21"/>
        <v/>
      </c>
      <c r="CD58" s="578" t="str">
        <f t="shared" si="22"/>
        <v/>
      </c>
      <c r="CF58" s="578" t="str">
        <f t="shared" si="23"/>
        <v/>
      </c>
      <c r="CG58" s="578" t="str">
        <f t="shared" si="24"/>
        <v/>
      </c>
      <c r="CI58" s="578" t="str">
        <f t="shared" si="25"/>
        <v/>
      </c>
      <c r="CJ58" s="578" t="str">
        <f t="shared" si="26"/>
        <v/>
      </c>
      <c r="CL58" s="578" t="str">
        <f t="shared" si="27"/>
        <v/>
      </c>
      <c r="CM58" s="578" t="str">
        <f t="shared" si="28"/>
        <v/>
      </c>
    </row>
    <row r="59" spans="1:91" s="391" customFormat="1" ht="17.399999999999999" hidden="1">
      <c r="A59" s="561">
        <v>11</v>
      </c>
      <c r="B59" s="562" t="str">
        <f t="shared" si="0"/>
        <v xml:space="preserve">: </v>
      </c>
      <c r="C59" s="566"/>
      <c r="D59" s="566"/>
      <c r="E59" s="563"/>
      <c r="F59" s="566"/>
      <c r="G59" s="563"/>
      <c r="H59" s="565"/>
      <c r="I59" s="566"/>
      <c r="J59" s="566"/>
      <c r="K59" s="572"/>
      <c r="L59" s="568"/>
      <c r="M59" s="569"/>
      <c r="N59" s="570" t="s">
        <v>400</v>
      </c>
      <c r="O59" s="571"/>
      <c r="P59" s="572"/>
      <c r="Q59" s="429"/>
      <c r="R59" s="573"/>
      <c r="S59" s="574" t="str">
        <f t="shared" si="29"/>
        <v/>
      </c>
      <c r="T59" s="575" t="str">
        <f t="shared" si="1"/>
        <v/>
      </c>
      <c r="U59" s="574" t="str">
        <f t="shared" si="30"/>
        <v/>
      </c>
      <c r="V59" s="576" t="str">
        <f t="shared" si="2"/>
        <v>million hectares</v>
      </c>
      <c r="Z59" s="440"/>
      <c r="AP59" s="440"/>
      <c r="AS59" s="580"/>
      <c r="AU59" s="578" t="str">
        <f t="shared" si="3"/>
        <v/>
      </c>
      <c r="AV59" s="578" t="str">
        <f t="shared" si="4"/>
        <v/>
      </c>
      <c r="AX59" s="578" t="str">
        <f t="shared" si="5"/>
        <v/>
      </c>
      <c r="AY59" s="578" t="str">
        <f t="shared" si="6"/>
        <v/>
      </c>
      <c r="BA59" s="578" t="str">
        <f t="shared" si="7"/>
        <v/>
      </c>
      <c r="BB59" s="578" t="str">
        <f t="shared" si="8"/>
        <v/>
      </c>
      <c r="BD59" s="578" t="str">
        <f t="shared" si="9"/>
        <v/>
      </c>
      <c r="BE59" s="578" t="str">
        <f t="shared" si="10"/>
        <v/>
      </c>
      <c r="BG59" s="578" t="str">
        <f t="shared" si="11"/>
        <v/>
      </c>
      <c r="BH59" s="578" t="str">
        <f t="shared" si="12"/>
        <v/>
      </c>
      <c r="BI59" s="542"/>
      <c r="BJ59" s="578" t="str">
        <f t="shared" si="13"/>
        <v/>
      </c>
      <c r="BK59" s="578" t="str">
        <f t="shared" si="13"/>
        <v/>
      </c>
      <c r="BM59" s="578" t="str">
        <f t="shared" si="14"/>
        <v/>
      </c>
      <c r="BN59" s="578" t="str">
        <f t="shared" si="14"/>
        <v/>
      </c>
      <c r="BP59" s="578" t="str">
        <f t="shared" si="15"/>
        <v/>
      </c>
      <c r="BQ59" s="578" t="str">
        <f t="shared" si="15"/>
        <v/>
      </c>
      <c r="BS59" s="578" t="str">
        <f t="shared" si="16"/>
        <v/>
      </c>
      <c r="BT59" s="578" t="str">
        <f t="shared" si="16"/>
        <v/>
      </c>
      <c r="BU59" s="429"/>
      <c r="BV59" s="440"/>
      <c r="BW59" s="578" t="str">
        <f t="shared" si="17"/>
        <v/>
      </c>
      <c r="BX59" s="578" t="str">
        <f t="shared" si="18"/>
        <v/>
      </c>
      <c r="BY59" s="429"/>
      <c r="BZ59" s="578" t="str">
        <f t="shared" si="19"/>
        <v/>
      </c>
      <c r="CA59" s="578" t="str">
        <f t="shared" si="20"/>
        <v/>
      </c>
      <c r="CC59" s="578" t="str">
        <f t="shared" si="21"/>
        <v/>
      </c>
      <c r="CD59" s="578" t="str">
        <f t="shared" si="22"/>
        <v/>
      </c>
      <c r="CF59" s="578" t="str">
        <f t="shared" si="23"/>
        <v/>
      </c>
      <c r="CG59" s="578" t="str">
        <f t="shared" si="24"/>
        <v/>
      </c>
      <c r="CI59" s="578" t="str">
        <f t="shared" si="25"/>
        <v/>
      </c>
      <c r="CJ59" s="578" t="str">
        <f t="shared" si="26"/>
        <v/>
      </c>
      <c r="CL59" s="578" t="str">
        <f t="shared" si="27"/>
        <v/>
      </c>
      <c r="CM59" s="578" t="str">
        <f t="shared" si="28"/>
        <v/>
      </c>
    </row>
    <row r="60" spans="1:91" s="391" customFormat="1" ht="17.399999999999999" hidden="1">
      <c r="A60" s="561">
        <v>12</v>
      </c>
      <c r="B60" s="562" t="str">
        <f t="shared" si="0"/>
        <v xml:space="preserve">: </v>
      </c>
      <c r="C60" s="566"/>
      <c r="D60" s="566"/>
      <c r="E60" s="563"/>
      <c r="F60" s="566"/>
      <c r="G60" s="563"/>
      <c r="H60" s="565"/>
      <c r="I60" s="566"/>
      <c r="J60" s="566"/>
      <c r="K60" s="572"/>
      <c r="L60" s="568"/>
      <c r="M60" s="569"/>
      <c r="N60" s="570" t="s">
        <v>400</v>
      </c>
      <c r="O60" s="571"/>
      <c r="P60" s="572"/>
      <c r="Q60" s="429"/>
      <c r="R60" s="573"/>
      <c r="S60" s="574" t="str">
        <f t="shared" si="29"/>
        <v/>
      </c>
      <c r="T60" s="575" t="str">
        <f t="shared" si="1"/>
        <v/>
      </c>
      <c r="U60" s="574" t="str">
        <f t="shared" si="30"/>
        <v/>
      </c>
      <c r="V60" s="576" t="str">
        <f t="shared" si="2"/>
        <v>million hectares</v>
      </c>
      <c r="Z60" s="440"/>
      <c r="AP60" s="440"/>
      <c r="AS60" s="580"/>
      <c r="AU60" s="578" t="str">
        <f t="shared" si="3"/>
        <v/>
      </c>
      <c r="AV60" s="578" t="str">
        <f t="shared" si="4"/>
        <v/>
      </c>
      <c r="AX60" s="578" t="str">
        <f t="shared" si="5"/>
        <v/>
      </c>
      <c r="AY60" s="578" t="str">
        <f t="shared" si="6"/>
        <v/>
      </c>
      <c r="BA60" s="578" t="str">
        <f t="shared" si="7"/>
        <v/>
      </c>
      <c r="BB60" s="578" t="str">
        <f t="shared" si="8"/>
        <v/>
      </c>
      <c r="BD60" s="578" t="str">
        <f t="shared" si="9"/>
        <v/>
      </c>
      <c r="BE60" s="578" t="str">
        <f t="shared" si="10"/>
        <v/>
      </c>
      <c r="BG60" s="578" t="str">
        <f t="shared" si="11"/>
        <v/>
      </c>
      <c r="BH60" s="578" t="str">
        <f t="shared" si="12"/>
        <v/>
      </c>
      <c r="BI60" s="542"/>
      <c r="BJ60" s="578" t="str">
        <f t="shared" si="13"/>
        <v/>
      </c>
      <c r="BK60" s="578" t="str">
        <f t="shared" si="13"/>
        <v/>
      </c>
      <c r="BM60" s="578" t="str">
        <f t="shared" si="14"/>
        <v/>
      </c>
      <c r="BN60" s="578" t="str">
        <f t="shared" si="14"/>
        <v/>
      </c>
      <c r="BP60" s="578" t="str">
        <f t="shared" si="15"/>
        <v/>
      </c>
      <c r="BQ60" s="578" t="str">
        <f t="shared" si="15"/>
        <v/>
      </c>
      <c r="BS60" s="578" t="str">
        <f t="shared" si="16"/>
        <v/>
      </c>
      <c r="BT60" s="578" t="str">
        <f t="shared" si="16"/>
        <v/>
      </c>
      <c r="BU60" s="429"/>
      <c r="BV60" s="440"/>
      <c r="BW60" s="578" t="str">
        <f t="shared" si="17"/>
        <v/>
      </c>
      <c r="BX60" s="578" t="str">
        <f t="shared" si="18"/>
        <v/>
      </c>
      <c r="BY60" s="429"/>
      <c r="BZ60" s="578" t="str">
        <f t="shared" si="19"/>
        <v/>
      </c>
      <c r="CA60" s="578" t="str">
        <f t="shared" si="20"/>
        <v/>
      </c>
      <c r="CC60" s="578" t="str">
        <f t="shared" si="21"/>
        <v/>
      </c>
      <c r="CD60" s="578" t="str">
        <f t="shared" si="22"/>
        <v/>
      </c>
      <c r="CF60" s="578" t="str">
        <f t="shared" si="23"/>
        <v/>
      </c>
      <c r="CG60" s="578" t="str">
        <f t="shared" si="24"/>
        <v/>
      </c>
      <c r="CI60" s="578" t="str">
        <f t="shared" si="25"/>
        <v/>
      </c>
      <c r="CJ60" s="578" t="str">
        <f t="shared" si="26"/>
        <v/>
      </c>
      <c r="CL60" s="578" t="str">
        <f t="shared" si="27"/>
        <v/>
      </c>
      <c r="CM60" s="578" t="str">
        <f t="shared" si="28"/>
        <v/>
      </c>
    </row>
    <row r="61" spans="1:91" s="391" customFormat="1" ht="17.399999999999999" hidden="1">
      <c r="A61" s="561">
        <v>13</v>
      </c>
      <c r="B61" s="562" t="str">
        <f t="shared" si="0"/>
        <v xml:space="preserve">: </v>
      </c>
      <c r="C61" s="566"/>
      <c r="D61" s="566"/>
      <c r="E61" s="563"/>
      <c r="F61" s="566"/>
      <c r="G61" s="563"/>
      <c r="H61" s="565"/>
      <c r="I61" s="566"/>
      <c r="J61" s="566"/>
      <c r="K61" s="572"/>
      <c r="L61" s="568"/>
      <c r="M61" s="569"/>
      <c r="N61" s="570" t="s">
        <v>400</v>
      </c>
      <c r="O61" s="571"/>
      <c r="P61" s="572"/>
      <c r="Q61" s="429"/>
      <c r="R61" s="573"/>
      <c r="S61" s="574" t="str">
        <f t="shared" si="29"/>
        <v/>
      </c>
      <c r="T61" s="575" t="str">
        <f t="shared" si="1"/>
        <v/>
      </c>
      <c r="U61" s="574" t="str">
        <f t="shared" si="30"/>
        <v/>
      </c>
      <c r="V61" s="576" t="str">
        <f t="shared" si="2"/>
        <v>million hectares</v>
      </c>
      <c r="Z61" s="440"/>
      <c r="AP61" s="440"/>
      <c r="AS61" s="580"/>
      <c r="AU61" s="578" t="str">
        <f t="shared" si="3"/>
        <v/>
      </c>
      <c r="AV61" s="578" t="str">
        <f t="shared" si="4"/>
        <v/>
      </c>
      <c r="AX61" s="578" t="str">
        <f t="shared" si="5"/>
        <v/>
      </c>
      <c r="AY61" s="578" t="str">
        <f t="shared" si="6"/>
        <v/>
      </c>
      <c r="BA61" s="578" t="str">
        <f t="shared" si="7"/>
        <v/>
      </c>
      <c r="BB61" s="578" t="str">
        <f t="shared" si="8"/>
        <v/>
      </c>
      <c r="BD61" s="578" t="str">
        <f t="shared" si="9"/>
        <v/>
      </c>
      <c r="BE61" s="578" t="str">
        <f t="shared" si="10"/>
        <v/>
      </c>
      <c r="BG61" s="578" t="str">
        <f t="shared" si="11"/>
        <v/>
      </c>
      <c r="BH61" s="578" t="str">
        <f t="shared" si="12"/>
        <v/>
      </c>
      <c r="BI61" s="542"/>
      <c r="BJ61" s="578" t="str">
        <f t="shared" si="13"/>
        <v/>
      </c>
      <c r="BK61" s="578" t="str">
        <f t="shared" si="13"/>
        <v/>
      </c>
      <c r="BM61" s="578" t="str">
        <f t="shared" si="14"/>
        <v/>
      </c>
      <c r="BN61" s="578" t="str">
        <f t="shared" si="14"/>
        <v/>
      </c>
      <c r="BP61" s="578" t="str">
        <f t="shared" si="15"/>
        <v/>
      </c>
      <c r="BQ61" s="578" t="str">
        <f t="shared" si="15"/>
        <v/>
      </c>
      <c r="BS61" s="578" t="str">
        <f t="shared" si="16"/>
        <v/>
      </c>
      <c r="BT61" s="578" t="str">
        <f t="shared" si="16"/>
        <v/>
      </c>
      <c r="BU61" s="429"/>
      <c r="BV61" s="440"/>
      <c r="BW61" s="578" t="str">
        <f t="shared" si="17"/>
        <v/>
      </c>
      <c r="BX61" s="578" t="str">
        <f t="shared" si="18"/>
        <v/>
      </c>
      <c r="BY61" s="429"/>
      <c r="BZ61" s="578" t="str">
        <f t="shared" si="19"/>
        <v/>
      </c>
      <c r="CA61" s="578" t="str">
        <f t="shared" si="20"/>
        <v/>
      </c>
      <c r="CC61" s="578" t="str">
        <f t="shared" si="21"/>
        <v/>
      </c>
      <c r="CD61" s="578" t="str">
        <f t="shared" si="22"/>
        <v/>
      </c>
      <c r="CF61" s="578" t="str">
        <f t="shared" si="23"/>
        <v/>
      </c>
      <c r="CG61" s="578" t="str">
        <f t="shared" si="24"/>
        <v/>
      </c>
      <c r="CI61" s="578" t="str">
        <f t="shared" si="25"/>
        <v/>
      </c>
      <c r="CJ61" s="578" t="str">
        <f t="shared" si="26"/>
        <v/>
      </c>
      <c r="CL61" s="578" t="str">
        <f t="shared" si="27"/>
        <v/>
      </c>
      <c r="CM61" s="578" t="str">
        <f t="shared" si="28"/>
        <v/>
      </c>
    </row>
    <row r="62" spans="1:91" s="391" customFormat="1" ht="17.399999999999999" hidden="1">
      <c r="A62" s="561">
        <v>14</v>
      </c>
      <c r="B62" s="562" t="str">
        <f t="shared" si="0"/>
        <v xml:space="preserve">: </v>
      </c>
      <c r="C62" s="566"/>
      <c r="D62" s="566"/>
      <c r="E62" s="563"/>
      <c r="F62" s="566"/>
      <c r="G62" s="563"/>
      <c r="H62" s="565"/>
      <c r="I62" s="566"/>
      <c r="J62" s="566"/>
      <c r="K62" s="572"/>
      <c r="L62" s="568"/>
      <c r="M62" s="569"/>
      <c r="N62" s="570" t="s">
        <v>400</v>
      </c>
      <c r="O62" s="571"/>
      <c r="P62" s="572"/>
      <c r="Q62" s="429"/>
      <c r="R62" s="573"/>
      <c r="S62" s="574" t="str">
        <f t="shared" si="29"/>
        <v/>
      </c>
      <c r="T62" s="575" t="str">
        <f t="shared" si="1"/>
        <v/>
      </c>
      <c r="U62" s="574" t="str">
        <f t="shared" si="30"/>
        <v/>
      </c>
      <c r="V62" s="576" t="str">
        <f t="shared" si="2"/>
        <v>million hectares</v>
      </c>
      <c r="Z62" s="440"/>
      <c r="AP62" s="440"/>
      <c r="AS62" s="580"/>
      <c r="AU62" s="578" t="str">
        <f t="shared" si="3"/>
        <v/>
      </c>
      <c r="AV62" s="578" t="str">
        <f t="shared" si="4"/>
        <v/>
      </c>
      <c r="AX62" s="578" t="str">
        <f t="shared" si="5"/>
        <v/>
      </c>
      <c r="AY62" s="578" t="str">
        <f t="shared" si="6"/>
        <v/>
      </c>
      <c r="BA62" s="578" t="str">
        <f t="shared" si="7"/>
        <v/>
      </c>
      <c r="BB62" s="578" t="str">
        <f t="shared" si="8"/>
        <v/>
      </c>
      <c r="BD62" s="578" t="str">
        <f t="shared" si="9"/>
        <v/>
      </c>
      <c r="BE62" s="578" t="str">
        <f t="shared" si="10"/>
        <v/>
      </c>
      <c r="BG62" s="578" t="str">
        <f t="shared" si="11"/>
        <v/>
      </c>
      <c r="BH62" s="578" t="str">
        <f t="shared" si="12"/>
        <v/>
      </c>
      <c r="BI62" s="542"/>
      <c r="BJ62" s="578" t="str">
        <f t="shared" si="13"/>
        <v/>
      </c>
      <c r="BK62" s="578" t="str">
        <f t="shared" si="13"/>
        <v/>
      </c>
      <c r="BM62" s="578" t="str">
        <f t="shared" si="14"/>
        <v/>
      </c>
      <c r="BN62" s="578" t="str">
        <f t="shared" si="14"/>
        <v/>
      </c>
      <c r="BP62" s="578" t="str">
        <f t="shared" si="15"/>
        <v/>
      </c>
      <c r="BQ62" s="578" t="str">
        <f t="shared" si="15"/>
        <v/>
      </c>
      <c r="BS62" s="578" t="str">
        <f t="shared" si="16"/>
        <v/>
      </c>
      <c r="BT62" s="578" t="str">
        <f t="shared" si="16"/>
        <v/>
      </c>
      <c r="BU62" s="429"/>
      <c r="BV62" s="440"/>
      <c r="BW62" s="578" t="str">
        <f t="shared" si="17"/>
        <v/>
      </c>
      <c r="BX62" s="578" t="str">
        <f t="shared" si="18"/>
        <v/>
      </c>
      <c r="BY62" s="429"/>
      <c r="BZ62" s="578" t="str">
        <f t="shared" si="19"/>
        <v/>
      </c>
      <c r="CA62" s="578" t="str">
        <f t="shared" si="20"/>
        <v/>
      </c>
      <c r="CC62" s="578" t="str">
        <f t="shared" si="21"/>
        <v/>
      </c>
      <c r="CD62" s="578" t="str">
        <f t="shared" si="22"/>
        <v/>
      </c>
      <c r="CF62" s="578" t="str">
        <f t="shared" si="23"/>
        <v/>
      </c>
      <c r="CG62" s="578" t="str">
        <f t="shared" si="24"/>
        <v/>
      </c>
      <c r="CI62" s="578" t="str">
        <f t="shared" si="25"/>
        <v/>
      </c>
      <c r="CJ62" s="578" t="str">
        <f t="shared" si="26"/>
        <v/>
      </c>
      <c r="CL62" s="578" t="str">
        <f t="shared" si="27"/>
        <v/>
      </c>
      <c r="CM62" s="578" t="str">
        <f t="shared" si="28"/>
        <v/>
      </c>
    </row>
    <row r="63" spans="1:91" s="391" customFormat="1" ht="17.399999999999999" hidden="1">
      <c r="A63" s="561">
        <v>15</v>
      </c>
      <c r="B63" s="562" t="str">
        <f t="shared" si="0"/>
        <v xml:space="preserve">: </v>
      </c>
      <c r="C63" s="566"/>
      <c r="D63" s="566"/>
      <c r="E63" s="563"/>
      <c r="F63" s="566"/>
      <c r="G63" s="563"/>
      <c r="H63" s="565"/>
      <c r="I63" s="566"/>
      <c r="J63" s="566"/>
      <c r="K63" s="572"/>
      <c r="L63" s="568"/>
      <c r="M63" s="569"/>
      <c r="N63" s="570" t="s">
        <v>400</v>
      </c>
      <c r="O63" s="571"/>
      <c r="P63" s="572"/>
      <c r="Q63" s="429"/>
      <c r="R63" s="573"/>
      <c r="S63" s="574" t="str">
        <f t="shared" si="29"/>
        <v/>
      </c>
      <c r="T63" s="575" t="str">
        <f t="shared" si="1"/>
        <v/>
      </c>
      <c r="U63" s="574" t="str">
        <f t="shared" si="30"/>
        <v/>
      </c>
      <c r="V63" s="576" t="str">
        <f t="shared" si="2"/>
        <v>million hectares</v>
      </c>
      <c r="Z63" s="440"/>
      <c r="AP63" s="440"/>
      <c r="AS63" s="580"/>
      <c r="AU63" s="578" t="str">
        <f t="shared" si="3"/>
        <v/>
      </c>
      <c r="AV63" s="578" t="str">
        <f t="shared" si="4"/>
        <v/>
      </c>
      <c r="AX63" s="578" t="str">
        <f t="shared" si="5"/>
        <v/>
      </c>
      <c r="AY63" s="578" t="str">
        <f t="shared" si="6"/>
        <v/>
      </c>
      <c r="BA63" s="578" t="str">
        <f t="shared" si="7"/>
        <v/>
      </c>
      <c r="BB63" s="578" t="str">
        <f t="shared" si="8"/>
        <v/>
      </c>
      <c r="BD63" s="578" t="str">
        <f t="shared" si="9"/>
        <v/>
      </c>
      <c r="BE63" s="578" t="str">
        <f t="shared" si="10"/>
        <v/>
      </c>
      <c r="BG63" s="578" t="str">
        <f t="shared" si="11"/>
        <v/>
      </c>
      <c r="BH63" s="578" t="str">
        <f t="shared" si="12"/>
        <v/>
      </c>
      <c r="BI63" s="542"/>
      <c r="BJ63" s="578" t="str">
        <f t="shared" si="13"/>
        <v/>
      </c>
      <c r="BK63" s="578" t="str">
        <f t="shared" si="13"/>
        <v/>
      </c>
      <c r="BM63" s="578" t="str">
        <f t="shared" si="14"/>
        <v/>
      </c>
      <c r="BN63" s="578" t="str">
        <f t="shared" si="14"/>
        <v/>
      </c>
      <c r="BP63" s="578" t="str">
        <f t="shared" si="15"/>
        <v/>
      </c>
      <c r="BQ63" s="578" t="str">
        <f t="shared" si="15"/>
        <v/>
      </c>
      <c r="BS63" s="578" t="str">
        <f t="shared" si="16"/>
        <v/>
      </c>
      <c r="BT63" s="578" t="str">
        <f t="shared" si="16"/>
        <v/>
      </c>
      <c r="BU63" s="429"/>
      <c r="BV63" s="440"/>
      <c r="BW63" s="578" t="str">
        <f t="shared" si="17"/>
        <v/>
      </c>
      <c r="BX63" s="578" t="str">
        <f t="shared" si="18"/>
        <v/>
      </c>
      <c r="BY63" s="429"/>
      <c r="BZ63" s="578" t="str">
        <f t="shared" si="19"/>
        <v/>
      </c>
      <c r="CA63" s="578" t="str">
        <f t="shared" si="20"/>
        <v/>
      </c>
      <c r="CC63" s="578" t="str">
        <f t="shared" si="21"/>
        <v/>
      </c>
      <c r="CD63" s="578" t="str">
        <f t="shared" si="22"/>
        <v/>
      </c>
      <c r="CF63" s="578" t="str">
        <f t="shared" si="23"/>
        <v/>
      </c>
      <c r="CG63" s="578" t="str">
        <f t="shared" si="24"/>
        <v/>
      </c>
      <c r="CI63" s="578" t="str">
        <f t="shared" si="25"/>
        <v/>
      </c>
      <c r="CJ63" s="578" t="str">
        <f t="shared" si="26"/>
        <v/>
      </c>
      <c r="CL63" s="578" t="str">
        <f t="shared" si="27"/>
        <v/>
      </c>
      <c r="CM63" s="578" t="str">
        <f t="shared" si="28"/>
        <v/>
      </c>
    </row>
    <row r="64" spans="1:91" s="391" customFormat="1" ht="17.399999999999999" hidden="1">
      <c r="A64" s="561">
        <v>16</v>
      </c>
      <c r="B64" s="562" t="str">
        <f t="shared" si="0"/>
        <v xml:space="preserve">: </v>
      </c>
      <c r="C64" s="566"/>
      <c r="D64" s="566"/>
      <c r="E64" s="563"/>
      <c r="F64" s="566"/>
      <c r="G64" s="563"/>
      <c r="H64" s="565"/>
      <c r="I64" s="566"/>
      <c r="J64" s="566"/>
      <c r="K64" s="572"/>
      <c r="L64" s="568"/>
      <c r="M64" s="569"/>
      <c r="N64" s="570" t="s">
        <v>400</v>
      </c>
      <c r="O64" s="571"/>
      <c r="P64" s="572"/>
      <c r="Q64" s="429"/>
      <c r="R64" s="573"/>
      <c r="S64" s="574" t="str">
        <f t="shared" si="29"/>
        <v/>
      </c>
      <c r="T64" s="575" t="str">
        <f t="shared" si="1"/>
        <v/>
      </c>
      <c r="U64" s="574" t="str">
        <f t="shared" si="30"/>
        <v/>
      </c>
      <c r="V64" s="576" t="str">
        <f t="shared" si="2"/>
        <v>million hectares</v>
      </c>
      <c r="Z64" s="440"/>
      <c r="AP64" s="440"/>
      <c r="AS64" s="580"/>
      <c r="AU64" s="578" t="str">
        <f t="shared" si="3"/>
        <v/>
      </c>
      <c r="AV64" s="578" t="str">
        <f t="shared" si="4"/>
        <v/>
      </c>
      <c r="AX64" s="578" t="str">
        <f t="shared" si="5"/>
        <v/>
      </c>
      <c r="AY64" s="578" t="str">
        <f t="shared" si="6"/>
        <v/>
      </c>
      <c r="BA64" s="578" t="str">
        <f t="shared" si="7"/>
        <v/>
      </c>
      <c r="BB64" s="578" t="str">
        <f t="shared" si="8"/>
        <v/>
      </c>
      <c r="BD64" s="578" t="str">
        <f t="shared" si="9"/>
        <v/>
      </c>
      <c r="BE64" s="578" t="str">
        <f t="shared" si="10"/>
        <v/>
      </c>
      <c r="BG64" s="578" t="str">
        <f t="shared" si="11"/>
        <v/>
      </c>
      <c r="BH64" s="578" t="str">
        <f t="shared" si="12"/>
        <v/>
      </c>
      <c r="BI64" s="542"/>
      <c r="BJ64" s="578" t="str">
        <f t="shared" si="13"/>
        <v/>
      </c>
      <c r="BK64" s="578" t="str">
        <f t="shared" si="13"/>
        <v/>
      </c>
      <c r="BM64" s="578" t="str">
        <f t="shared" si="14"/>
        <v/>
      </c>
      <c r="BN64" s="578" t="str">
        <f t="shared" si="14"/>
        <v/>
      </c>
      <c r="BP64" s="578" t="str">
        <f t="shared" si="15"/>
        <v/>
      </c>
      <c r="BQ64" s="578" t="str">
        <f t="shared" si="15"/>
        <v/>
      </c>
      <c r="BS64" s="578" t="str">
        <f t="shared" si="16"/>
        <v/>
      </c>
      <c r="BT64" s="578" t="str">
        <f t="shared" si="16"/>
        <v/>
      </c>
      <c r="BU64" s="429"/>
      <c r="BV64" s="440"/>
      <c r="BW64" s="578" t="str">
        <f t="shared" si="17"/>
        <v/>
      </c>
      <c r="BX64" s="578" t="str">
        <f t="shared" si="18"/>
        <v/>
      </c>
      <c r="BY64" s="429"/>
      <c r="BZ64" s="578" t="str">
        <f t="shared" si="19"/>
        <v/>
      </c>
      <c r="CA64" s="578" t="str">
        <f t="shared" si="20"/>
        <v/>
      </c>
      <c r="CC64" s="578" t="str">
        <f t="shared" si="21"/>
        <v/>
      </c>
      <c r="CD64" s="578" t="str">
        <f t="shared" si="22"/>
        <v/>
      </c>
      <c r="CF64" s="578" t="str">
        <f t="shared" si="23"/>
        <v/>
      </c>
      <c r="CG64" s="578" t="str">
        <f t="shared" si="24"/>
        <v/>
      </c>
      <c r="CI64" s="578" t="str">
        <f t="shared" si="25"/>
        <v/>
      </c>
      <c r="CJ64" s="578" t="str">
        <f t="shared" si="26"/>
        <v/>
      </c>
      <c r="CL64" s="578" t="str">
        <f t="shared" si="27"/>
        <v/>
      </c>
      <c r="CM64" s="578" t="str">
        <f t="shared" si="28"/>
        <v/>
      </c>
    </row>
    <row r="65" spans="1:92" s="391" customFormat="1" ht="17.399999999999999" hidden="1">
      <c r="A65" s="561">
        <v>17</v>
      </c>
      <c r="B65" s="562" t="str">
        <f t="shared" si="0"/>
        <v xml:space="preserve">: </v>
      </c>
      <c r="C65" s="566"/>
      <c r="D65" s="566"/>
      <c r="E65" s="563"/>
      <c r="F65" s="566"/>
      <c r="G65" s="563"/>
      <c r="H65" s="565"/>
      <c r="I65" s="566"/>
      <c r="J65" s="566"/>
      <c r="K65" s="572"/>
      <c r="L65" s="568"/>
      <c r="M65" s="569"/>
      <c r="N65" s="570" t="s">
        <v>400</v>
      </c>
      <c r="O65" s="571"/>
      <c r="P65" s="572"/>
      <c r="Q65" s="429"/>
      <c r="R65" s="573"/>
      <c r="S65" s="574" t="str">
        <f t="shared" si="29"/>
        <v/>
      </c>
      <c r="T65" s="575" t="str">
        <f t="shared" si="1"/>
        <v/>
      </c>
      <c r="U65" s="574" t="str">
        <f t="shared" si="30"/>
        <v/>
      </c>
      <c r="V65" s="576" t="str">
        <f t="shared" si="2"/>
        <v>million hectares</v>
      </c>
      <c r="Z65" s="440"/>
      <c r="AP65" s="440"/>
      <c r="AS65" s="580"/>
      <c r="AU65" s="578" t="str">
        <f t="shared" si="3"/>
        <v/>
      </c>
      <c r="AV65" s="578" t="str">
        <f t="shared" si="4"/>
        <v/>
      </c>
      <c r="AX65" s="578" t="str">
        <f t="shared" si="5"/>
        <v/>
      </c>
      <c r="AY65" s="578" t="str">
        <f t="shared" si="6"/>
        <v/>
      </c>
      <c r="BA65" s="578" t="str">
        <f t="shared" si="7"/>
        <v/>
      </c>
      <c r="BB65" s="578" t="str">
        <f t="shared" si="8"/>
        <v/>
      </c>
      <c r="BD65" s="578" t="str">
        <f t="shared" si="9"/>
        <v/>
      </c>
      <c r="BE65" s="578" t="str">
        <f t="shared" si="10"/>
        <v/>
      </c>
      <c r="BG65" s="578" t="str">
        <f t="shared" si="11"/>
        <v/>
      </c>
      <c r="BH65" s="578" t="str">
        <f t="shared" si="12"/>
        <v/>
      </c>
      <c r="BI65" s="542"/>
      <c r="BJ65" s="578" t="str">
        <f t="shared" si="13"/>
        <v/>
      </c>
      <c r="BK65" s="578" t="str">
        <f t="shared" si="13"/>
        <v/>
      </c>
      <c r="BM65" s="578" t="str">
        <f t="shared" si="14"/>
        <v/>
      </c>
      <c r="BN65" s="578" t="str">
        <f t="shared" si="14"/>
        <v/>
      </c>
      <c r="BP65" s="578" t="str">
        <f t="shared" si="15"/>
        <v/>
      </c>
      <c r="BQ65" s="578" t="str">
        <f t="shared" si="15"/>
        <v/>
      </c>
      <c r="BS65" s="578" t="str">
        <f t="shared" si="16"/>
        <v/>
      </c>
      <c r="BT65" s="578" t="str">
        <f t="shared" si="16"/>
        <v/>
      </c>
      <c r="BU65" s="429"/>
      <c r="BV65" s="440"/>
      <c r="BW65" s="578" t="str">
        <f t="shared" si="17"/>
        <v/>
      </c>
      <c r="BX65" s="578" t="str">
        <f t="shared" si="18"/>
        <v/>
      </c>
      <c r="BY65" s="429"/>
      <c r="BZ65" s="578" t="str">
        <f t="shared" si="19"/>
        <v/>
      </c>
      <c r="CA65" s="578" t="str">
        <f t="shared" si="20"/>
        <v/>
      </c>
      <c r="CC65" s="578" t="str">
        <f t="shared" si="21"/>
        <v/>
      </c>
      <c r="CD65" s="578" t="str">
        <f t="shared" si="22"/>
        <v/>
      </c>
      <c r="CF65" s="578" t="str">
        <f t="shared" si="23"/>
        <v/>
      </c>
      <c r="CG65" s="578" t="str">
        <f t="shared" si="24"/>
        <v/>
      </c>
      <c r="CI65" s="578" t="str">
        <f t="shared" si="25"/>
        <v/>
      </c>
      <c r="CJ65" s="578" t="str">
        <f t="shared" si="26"/>
        <v/>
      </c>
      <c r="CL65" s="578" t="str">
        <f t="shared" si="27"/>
        <v/>
      </c>
      <c r="CM65" s="578" t="str">
        <f t="shared" si="28"/>
        <v/>
      </c>
    </row>
    <row r="66" spans="1:92" s="391" customFormat="1" ht="17.399999999999999" hidden="1">
      <c r="A66" s="561">
        <v>18</v>
      </c>
      <c r="B66" s="562" t="str">
        <f t="shared" si="0"/>
        <v xml:space="preserve">: </v>
      </c>
      <c r="C66" s="566"/>
      <c r="D66" s="566"/>
      <c r="E66" s="563"/>
      <c r="F66" s="566"/>
      <c r="G66" s="563"/>
      <c r="H66" s="565"/>
      <c r="I66" s="566"/>
      <c r="J66" s="566"/>
      <c r="K66" s="572"/>
      <c r="L66" s="572"/>
      <c r="M66" s="572"/>
      <c r="N66" s="570" t="s">
        <v>400</v>
      </c>
      <c r="O66" s="571"/>
      <c r="P66" s="572"/>
      <c r="Q66" s="429"/>
      <c r="R66" s="573"/>
      <c r="S66" s="574" t="str">
        <f t="shared" si="29"/>
        <v/>
      </c>
      <c r="T66" s="575" t="str">
        <f t="shared" si="1"/>
        <v/>
      </c>
      <c r="U66" s="574" t="str">
        <f t="shared" si="30"/>
        <v/>
      </c>
      <c r="V66" s="576" t="str">
        <f t="shared" si="2"/>
        <v>million hectares</v>
      </c>
      <c r="Z66" s="440"/>
      <c r="AP66" s="440"/>
      <c r="AS66" s="580"/>
      <c r="AU66" s="578" t="str">
        <f t="shared" si="3"/>
        <v/>
      </c>
      <c r="AV66" s="578" t="str">
        <f t="shared" si="4"/>
        <v/>
      </c>
      <c r="AX66" s="578" t="str">
        <f t="shared" si="5"/>
        <v/>
      </c>
      <c r="AY66" s="578" t="str">
        <f t="shared" si="6"/>
        <v/>
      </c>
      <c r="BA66" s="578" t="str">
        <f t="shared" si="7"/>
        <v/>
      </c>
      <c r="BB66" s="578" t="str">
        <f t="shared" si="8"/>
        <v/>
      </c>
      <c r="BD66" s="578" t="str">
        <f t="shared" si="9"/>
        <v/>
      </c>
      <c r="BE66" s="578" t="str">
        <f t="shared" si="10"/>
        <v/>
      </c>
      <c r="BG66" s="578" t="str">
        <f t="shared" si="11"/>
        <v/>
      </c>
      <c r="BH66" s="578" t="str">
        <f t="shared" si="12"/>
        <v/>
      </c>
      <c r="BI66" s="542"/>
      <c r="BJ66" s="578" t="str">
        <f t="shared" si="13"/>
        <v/>
      </c>
      <c r="BK66" s="578" t="str">
        <f t="shared" si="13"/>
        <v/>
      </c>
      <c r="BM66" s="578" t="str">
        <f t="shared" si="14"/>
        <v/>
      </c>
      <c r="BN66" s="578" t="str">
        <f t="shared" si="14"/>
        <v/>
      </c>
      <c r="BP66" s="578" t="str">
        <f t="shared" si="15"/>
        <v/>
      </c>
      <c r="BQ66" s="578" t="str">
        <f t="shared" si="15"/>
        <v/>
      </c>
      <c r="BS66" s="578" t="str">
        <f t="shared" si="16"/>
        <v/>
      </c>
      <c r="BT66" s="578" t="str">
        <f t="shared" si="16"/>
        <v/>
      </c>
      <c r="BU66" s="429"/>
      <c r="BV66" s="440"/>
      <c r="BW66" s="578" t="str">
        <f t="shared" si="17"/>
        <v/>
      </c>
      <c r="BX66" s="578" t="str">
        <f t="shared" si="18"/>
        <v/>
      </c>
      <c r="BY66" s="429"/>
      <c r="BZ66" s="578" t="str">
        <f t="shared" si="19"/>
        <v/>
      </c>
      <c r="CA66" s="578" t="str">
        <f t="shared" si="20"/>
        <v/>
      </c>
      <c r="CC66" s="578" t="str">
        <f t="shared" si="21"/>
        <v/>
      </c>
      <c r="CD66" s="578" t="str">
        <f t="shared" si="22"/>
        <v/>
      </c>
      <c r="CF66" s="578" t="str">
        <f t="shared" si="23"/>
        <v/>
      </c>
      <c r="CG66" s="578" t="str">
        <f t="shared" si="24"/>
        <v/>
      </c>
      <c r="CI66" s="578" t="str">
        <f t="shared" si="25"/>
        <v/>
      </c>
      <c r="CJ66" s="578" t="str">
        <f t="shared" si="26"/>
        <v/>
      </c>
      <c r="CL66" s="578" t="str">
        <f t="shared" si="27"/>
        <v/>
      </c>
      <c r="CM66" s="578" t="str">
        <f t="shared" si="28"/>
        <v/>
      </c>
    </row>
    <row r="67" spans="1:92" s="391" customFormat="1" ht="17.399999999999999" hidden="1">
      <c r="A67" s="561">
        <v>19</v>
      </c>
      <c r="B67" s="562" t="str">
        <f t="shared" si="0"/>
        <v xml:space="preserve">: </v>
      </c>
      <c r="C67" s="566"/>
      <c r="D67" s="566"/>
      <c r="E67" s="563"/>
      <c r="F67" s="566"/>
      <c r="G67" s="563"/>
      <c r="H67" s="565"/>
      <c r="I67" s="566"/>
      <c r="J67" s="566"/>
      <c r="K67" s="572"/>
      <c r="L67" s="572"/>
      <c r="M67" s="572"/>
      <c r="N67" s="570" t="s">
        <v>400</v>
      </c>
      <c r="O67" s="571"/>
      <c r="P67" s="572"/>
      <c r="Q67" s="429"/>
      <c r="R67" s="573"/>
      <c r="S67" s="574" t="str">
        <f t="shared" si="29"/>
        <v/>
      </c>
      <c r="T67" s="575" t="str">
        <f t="shared" si="1"/>
        <v/>
      </c>
      <c r="U67" s="574" t="str">
        <f t="shared" si="30"/>
        <v/>
      </c>
      <c r="V67" s="576" t="str">
        <f t="shared" si="2"/>
        <v>million hectares</v>
      </c>
      <c r="Z67" s="440"/>
      <c r="AP67" s="440"/>
      <c r="AS67" s="580"/>
      <c r="AU67" s="578" t="str">
        <f t="shared" si="3"/>
        <v/>
      </c>
      <c r="AV67" s="578" t="str">
        <f t="shared" si="4"/>
        <v/>
      </c>
      <c r="AX67" s="578" t="str">
        <f t="shared" si="5"/>
        <v/>
      </c>
      <c r="AY67" s="578" t="str">
        <f t="shared" si="6"/>
        <v/>
      </c>
      <c r="BA67" s="578" t="str">
        <f t="shared" si="7"/>
        <v/>
      </c>
      <c r="BB67" s="578" t="str">
        <f t="shared" si="8"/>
        <v/>
      </c>
      <c r="BD67" s="578" t="str">
        <f t="shared" si="9"/>
        <v/>
      </c>
      <c r="BE67" s="578" t="str">
        <f t="shared" si="10"/>
        <v/>
      </c>
      <c r="BG67" s="578" t="str">
        <f t="shared" si="11"/>
        <v/>
      </c>
      <c r="BH67" s="578" t="str">
        <f t="shared" si="12"/>
        <v/>
      </c>
      <c r="BI67" s="542"/>
      <c r="BJ67" s="578" t="str">
        <f t="shared" si="13"/>
        <v/>
      </c>
      <c r="BK67" s="578" t="str">
        <f t="shared" si="13"/>
        <v/>
      </c>
      <c r="BM67" s="578" t="str">
        <f t="shared" si="14"/>
        <v/>
      </c>
      <c r="BN67" s="578" t="str">
        <f t="shared" si="14"/>
        <v/>
      </c>
      <c r="BP67" s="578" t="str">
        <f t="shared" si="15"/>
        <v/>
      </c>
      <c r="BQ67" s="578" t="str">
        <f t="shared" si="15"/>
        <v/>
      </c>
      <c r="BS67" s="578" t="str">
        <f t="shared" si="16"/>
        <v/>
      </c>
      <c r="BT67" s="578" t="str">
        <f t="shared" si="16"/>
        <v/>
      </c>
      <c r="BU67" s="429"/>
      <c r="BV67" s="440"/>
      <c r="BW67" s="578" t="str">
        <f t="shared" si="17"/>
        <v/>
      </c>
      <c r="BX67" s="578" t="str">
        <f t="shared" si="18"/>
        <v/>
      </c>
      <c r="BY67" s="429"/>
      <c r="BZ67" s="578" t="str">
        <f t="shared" si="19"/>
        <v/>
      </c>
      <c r="CA67" s="578" t="str">
        <f t="shared" si="20"/>
        <v/>
      </c>
      <c r="CC67" s="578" t="str">
        <f t="shared" si="21"/>
        <v/>
      </c>
      <c r="CD67" s="578" t="str">
        <f t="shared" si="22"/>
        <v/>
      </c>
      <c r="CF67" s="578" t="str">
        <f t="shared" si="23"/>
        <v/>
      </c>
      <c r="CG67" s="578" t="str">
        <f t="shared" si="24"/>
        <v/>
      </c>
      <c r="CI67" s="578" t="str">
        <f t="shared" si="25"/>
        <v/>
      </c>
      <c r="CJ67" s="578" t="str">
        <f t="shared" si="26"/>
        <v/>
      </c>
      <c r="CL67" s="578" t="str">
        <f t="shared" si="27"/>
        <v/>
      </c>
      <c r="CM67" s="578" t="str">
        <f t="shared" si="28"/>
        <v/>
      </c>
    </row>
    <row r="68" spans="1:92" s="391" customFormat="1" ht="17.399999999999999" hidden="1">
      <c r="A68" s="561">
        <v>20</v>
      </c>
      <c r="B68" s="562" t="str">
        <f t="shared" si="0"/>
        <v xml:space="preserve">: </v>
      </c>
      <c r="C68" s="566"/>
      <c r="D68" s="566"/>
      <c r="E68" s="563"/>
      <c r="F68" s="566"/>
      <c r="G68" s="563"/>
      <c r="H68" s="565"/>
      <c r="I68" s="566"/>
      <c r="J68" s="566"/>
      <c r="K68" s="572"/>
      <c r="L68" s="572"/>
      <c r="M68" s="572"/>
      <c r="N68" s="570" t="s">
        <v>400</v>
      </c>
      <c r="O68" s="571"/>
      <c r="P68" s="572"/>
      <c r="Q68" s="429"/>
      <c r="R68" s="573"/>
      <c r="S68" s="574" t="str">
        <f t="shared" si="29"/>
        <v/>
      </c>
      <c r="T68" s="575" t="str">
        <f t="shared" si="1"/>
        <v/>
      </c>
      <c r="U68" s="574" t="str">
        <f t="shared" si="30"/>
        <v/>
      </c>
      <c r="V68" s="576" t="str">
        <f t="shared" si="2"/>
        <v>million hectares</v>
      </c>
      <c r="Z68" s="440"/>
      <c r="AP68" s="440"/>
      <c r="AS68" s="580"/>
      <c r="AU68" s="578" t="str">
        <f t="shared" si="3"/>
        <v/>
      </c>
      <c r="AV68" s="578" t="str">
        <f t="shared" si="4"/>
        <v/>
      </c>
      <c r="AX68" s="578" t="str">
        <f t="shared" si="5"/>
        <v/>
      </c>
      <c r="AY68" s="578" t="str">
        <f t="shared" si="6"/>
        <v/>
      </c>
      <c r="BA68" s="578" t="str">
        <f t="shared" si="7"/>
        <v/>
      </c>
      <c r="BB68" s="578" t="str">
        <f t="shared" si="8"/>
        <v/>
      </c>
      <c r="BD68" s="578" t="str">
        <f t="shared" si="9"/>
        <v/>
      </c>
      <c r="BE68" s="578" t="str">
        <f t="shared" si="10"/>
        <v/>
      </c>
      <c r="BG68" s="578" t="str">
        <f t="shared" si="11"/>
        <v/>
      </c>
      <c r="BH68" s="578" t="str">
        <f t="shared" si="12"/>
        <v/>
      </c>
      <c r="BI68" s="542"/>
      <c r="BJ68" s="578" t="str">
        <f t="shared" si="13"/>
        <v/>
      </c>
      <c r="BK68" s="578" t="str">
        <f t="shared" si="13"/>
        <v/>
      </c>
      <c r="BM68" s="578" t="str">
        <f t="shared" si="14"/>
        <v/>
      </c>
      <c r="BN68" s="578" t="str">
        <f t="shared" si="14"/>
        <v/>
      </c>
      <c r="BP68" s="578" t="str">
        <f t="shared" si="15"/>
        <v/>
      </c>
      <c r="BQ68" s="578" t="str">
        <f t="shared" si="15"/>
        <v/>
      </c>
      <c r="BS68" s="578" t="str">
        <f t="shared" si="16"/>
        <v/>
      </c>
      <c r="BT68" s="578" t="str">
        <f t="shared" si="16"/>
        <v/>
      </c>
      <c r="BU68" s="429"/>
      <c r="BV68" s="440"/>
      <c r="BW68" s="578" t="str">
        <f t="shared" si="17"/>
        <v/>
      </c>
      <c r="BX68" s="578" t="str">
        <f t="shared" si="18"/>
        <v/>
      </c>
      <c r="BY68" s="429"/>
      <c r="BZ68" s="578" t="str">
        <f t="shared" si="19"/>
        <v/>
      </c>
      <c r="CA68" s="578" t="str">
        <f t="shared" si="20"/>
        <v/>
      </c>
      <c r="CC68" s="578" t="str">
        <f t="shared" si="21"/>
        <v/>
      </c>
      <c r="CD68" s="578" t="str">
        <f t="shared" si="22"/>
        <v/>
      </c>
      <c r="CF68" s="578" t="str">
        <f t="shared" si="23"/>
        <v/>
      </c>
      <c r="CG68" s="578" t="str">
        <f t="shared" si="24"/>
        <v/>
      </c>
      <c r="CI68" s="578" t="str">
        <f t="shared" si="25"/>
        <v/>
      </c>
      <c r="CJ68" s="578" t="str">
        <f t="shared" si="26"/>
        <v/>
      </c>
      <c r="CL68" s="578" t="str">
        <f t="shared" si="27"/>
        <v/>
      </c>
      <c r="CM68" s="578" t="str">
        <f t="shared" si="28"/>
        <v/>
      </c>
    </row>
    <row r="69" spans="1:92" s="391" customFormat="1" ht="17.399999999999999" hidden="1">
      <c r="A69" s="561"/>
      <c r="B69" s="582" t="s">
        <v>401</v>
      </c>
      <c r="C69" s="583"/>
      <c r="D69" s="583"/>
      <c r="E69" s="583"/>
      <c r="F69" s="583"/>
      <c r="G69" s="583"/>
      <c r="H69" s="429"/>
      <c r="J69" s="584"/>
      <c r="K69" s="429"/>
      <c r="L69" s="429"/>
      <c r="M69" s="429" t="s">
        <v>211</v>
      </c>
      <c r="N69" s="429"/>
      <c r="P69" s="429"/>
      <c r="Q69" s="429"/>
      <c r="R69" s="584" t="s">
        <v>402</v>
      </c>
      <c r="S69" s="585" t="e">
        <f>BW69</f>
        <v>#DIV/0!</v>
      </c>
      <c r="T69" s="585" t="e">
        <f>BX69</f>
        <v>#DIV/0!</v>
      </c>
      <c r="U69" s="586" t="e">
        <f>SUM(U49:U68)/SUM(O49:O68)</f>
        <v>#DIV/0!</v>
      </c>
      <c r="Z69" s="440"/>
      <c r="AP69" s="440"/>
      <c r="AT69" s="584" t="s">
        <v>212</v>
      </c>
      <c r="AU69" s="587" t="e">
        <f>AVERAGE(AU49:AU68)</f>
        <v>#DIV/0!</v>
      </c>
      <c r="AV69" s="587" t="e">
        <f>SUM(AV49:AV68)/COUNTIF(AV49:AV68,"&gt;0")</f>
        <v>#DIV/0!</v>
      </c>
      <c r="AX69" s="587" t="e">
        <f>AVERAGE(AX49:AX68)</f>
        <v>#DIV/0!</v>
      </c>
      <c r="AY69" s="587" t="e">
        <f>SUM(AY49:AY68)/COUNTIF(AY49:AY68,"&gt;0")</f>
        <v>#DIV/0!</v>
      </c>
      <c r="BA69" s="587" t="e">
        <f>AVERAGE(BA49:BA68)</f>
        <v>#DIV/0!</v>
      </c>
      <c r="BB69" s="587" t="e">
        <f>SUM(BB49:BB68)/COUNTIF(BB49:BB68,"&gt;0")</f>
        <v>#DIV/0!</v>
      </c>
      <c r="BD69" s="587" t="e">
        <f>AVERAGE(BD49:BD68)</f>
        <v>#DIV/0!</v>
      </c>
      <c r="BE69" s="587" t="e">
        <f>SUM(BE49:BE68)/COUNTIF(BE49:BE68,"&gt;0")</f>
        <v>#DIV/0!</v>
      </c>
      <c r="BG69" s="587" t="e">
        <f>AVERAGE(BG49:BG68)</f>
        <v>#DIV/0!</v>
      </c>
      <c r="BH69" s="587" t="e">
        <f>SUM(BH49:BH68)/COUNTIF(BH49:BH68,"&gt;0")</f>
        <v>#DIV/0!</v>
      </c>
      <c r="BI69" s="542"/>
      <c r="BJ69" s="587" t="e">
        <f>AVERAGE(BJ49:BJ68)</f>
        <v>#DIV/0!</v>
      </c>
      <c r="BK69" s="587" t="e">
        <f>SUM(BK49:BK68)/COUNTIF(BK49:BK68,"&gt;0")</f>
        <v>#DIV/0!</v>
      </c>
      <c r="BM69" s="587" t="e">
        <f>AVERAGE(BM49:BM68)</f>
        <v>#DIV/0!</v>
      </c>
      <c r="BN69" s="587" t="e">
        <f>SUM(BN49:BN68)/COUNTIF(BN49:BN68,"&gt;0")</f>
        <v>#DIV/0!</v>
      </c>
      <c r="BP69" s="587" t="e">
        <f>AVERAGE(BP49:BP68)</f>
        <v>#DIV/0!</v>
      </c>
      <c r="BQ69" s="587" t="e">
        <f>SUM(BQ49:BQ68)/COUNTIF(BQ49:BQ68,"&gt;0")</f>
        <v>#DIV/0!</v>
      </c>
      <c r="BS69" s="587" t="e">
        <f>AVERAGE(BS49:BS68)</f>
        <v>#DIV/0!</v>
      </c>
      <c r="BT69" s="587" t="e">
        <f>SUM(BT49:BT68)/COUNTIF(BT49:BT68,"&gt;0")</f>
        <v>#DIV/0!</v>
      </c>
      <c r="BU69" s="429"/>
      <c r="BV69" s="440"/>
      <c r="BW69" s="587" t="e">
        <f>AVERAGE(BW49:BW68)</f>
        <v>#DIV/0!</v>
      </c>
      <c r="BX69" s="587" t="e">
        <f>SUM(BX49:BX68)/COUNTIF(BX49:BX68,"&gt;0")</f>
        <v>#DIV/0!</v>
      </c>
      <c r="BY69" s="429"/>
      <c r="BZ69" s="587" t="e">
        <f>AVERAGE(BZ49:BZ68)</f>
        <v>#DIV/0!</v>
      </c>
      <c r="CA69" s="587" t="e">
        <f>SUM(CA49:CA68)/COUNTIF(CA49:CA68,"&gt;0")</f>
        <v>#DIV/0!</v>
      </c>
      <c r="CC69" s="587" t="e">
        <f>AVERAGE(CC49:CC68)</f>
        <v>#DIV/0!</v>
      </c>
      <c r="CD69" s="587" t="e">
        <f>SUM(CD49:CD68)/COUNTIF(CD49:CD68,"&gt;0")</f>
        <v>#DIV/0!</v>
      </c>
      <c r="CF69" s="587" t="e">
        <f>AVERAGE(CF49:CF68)</f>
        <v>#DIV/0!</v>
      </c>
      <c r="CG69" s="587" t="e">
        <f>SUM(CG49:CG68)/COUNTIF(CG49:CG68,"&gt;0")</f>
        <v>#DIV/0!</v>
      </c>
      <c r="CI69" s="587" t="e">
        <f>AVERAGE(CI49:CI68)</f>
        <v>#DIV/0!</v>
      </c>
      <c r="CJ69" s="587" t="e">
        <f>SUM(CJ49:CJ68)/COUNTIF(CJ49:CJ68,"&gt;0")</f>
        <v>#DIV/0!</v>
      </c>
      <c r="CL69" s="587" t="e">
        <f>AVERAGE(CL49:CL68)</f>
        <v>#DIV/0!</v>
      </c>
      <c r="CM69" s="587" t="e">
        <f>SUM(CM49:CM68)/COUNTIF(CM49:CM68,"&gt;0")</f>
        <v>#DIV/0!</v>
      </c>
    </row>
    <row r="70" spans="1:92" s="391" customFormat="1" ht="17.399999999999999" hidden="1">
      <c r="A70" s="561"/>
      <c r="B70" s="582" t="s">
        <v>403</v>
      </c>
      <c r="C70" s="583" t="s">
        <v>213</v>
      </c>
      <c r="D70" s="1168"/>
      <c r="E70" s="1169"/>
      <c r="F70" s="1169"/>
      <c r="G70" s="1169"/>
      <c r="H70" s="1169"/>
      <c r="I70" s="1169"/>
      <c r="J70" s="1169"/>
      <c r="K70" s="1170"/>
      <c r="L70" s="429"/>
      <c r="M70" s="429"/>
      <c r="N70" s="429"/>
      <c r="P70" s="429"/>
      <c r="Q70" s="429"/>
      <c r="R70" s="588" t="s">
        <v>404</v>
      </c>
      <c r="S70" s="589" t="e">
        <f>S69+V70*S73</f>
        <v>#DIV/0!</v>
      </c>
      <c r="T70" s="589" t="e">
        <f>T69+V70*T73</f>
        <v>#DIV/0!</v>
      </c>
      <c r="U70" s="589" t="e">
        <f>U69+V70*U73</f>
        <v>#DIV/0!</v>
      </c>
      <c r="V70" s="590">
        <v>1</v>
      </c>
      <c r="W70" s="429" t="s">
        <v>215</v>
      </c>
      <c r="Y70" s="391" t="s">
        <v>239</v>
      </c>
      <c r="Z70" s="440"/>
      <c r="AP70" s="440"/>
      <c r="AT70" s="588" t="s">
        <v>214</v>
      </c>
      <c r="AU70" s="591" t="e">
        <f>AU69+(AU75*AU72)</f>
        <v>#DIV/0!</v>
      </c>
      <c r="AV70" s="591" t="e">
        <f>AV69+(AV75*AU72)</f>
        <v>#DIV/0!</v>
      </c>
      <c r="AX70" s="591" t="e">
        <f>AX69+(AX75*AX72)</f>
        <v>#DIV/0!</v>
      </c>
      <c r="AY70" s="591" t="e">
        <f>AY69+(AY75*AX72)</f>
        <v>#DIV/0!</v>
      </c>
      <c r="BA70" s="591" t="e">
        <f>BA69+(BA75*BA72)</f>
        <v>#DIV/0!</v>
      </c>
      <c r="BB70" s="591" t="e">
        <f>BB69+(BB75*BA72)</f>
        <v>#DIV/0!</v>
      </c>
      <c r="BD70" s="591" t="e">
        <f>BD69+(BD75*BD72)</f>
        <v>#DIV/0!</v>
      </c>
      <c r="BE70" s="591" t="e">
        <f>BE69+(BE75*BD72)</f>
        <v>#DIV/0!</v>
      </c>
      <c r="BG70" s="591" t="e">
        <f>BG69+(BG75*BG72)</f>
        <v>#DIV/0!</v>
      </c>
      <c r="BH70" s="591" t="e">
        <f>BH69+(BH75*BG72)</f>
        <v>#DIV/0!</v>
      </c>
      <c r="BI70" s="542"/>
      <c r="BJ70" s="591" t="e">
        <f>BJ69+(BJ75*BJ72)</f>
        <v>#DIV/0!</v>
      </c>
      <c r="BK70" s="591" t="e">
        <f>BK69+(BK75*BJ72)</f>
        <v>#DIV/0!</v>
      </c>
      <c r="BM70" s="591" t="e">
        <f>BM69+(BM75*BM72)</f>
        <v>#DIV/0!</v>
      </c>
      <c r="BN70" s="591" t="e">
        <f>BN69+(BN75*BM72)</f>
        <v>#DIV/0!</v>
      </c>
      <c r="BP70" s="591" t="e">
        <f>BP69+(BP75*BP72)</f>
        <v>#DIV/0!</v>
      </c>
      <c r="BQ70" s="591" t="e">
        <f>BQ69+(BQ75*BP72)</f>
        <v>#DIV/0!</v>
      </c>
      <c r="BS70" s="591" t="e">
        <f>BS69+(BS75*BS72)</f>
        <v>#DIV/0!</v>
      </c>
      <c r="BT70" s="591" t="e">
        <f>BT69+(BT75*BS72)</f>
        <v>#DIV/0!</v>
      </c>
      <c r="BU70" s="429"/>
      <c r="BV70" s="440"/>
      <c r="BW70" s="591" t="e">
        <f>BW69+(BW75*BW72)</f>
        <v>#DIV/0!</v>
      </c>
      <c r="BX70" s="591" t="e">
        <f>BX69+(BX75*BW72)</f>
        <v>#DIV/0!</v>
      </c>
      <c r="BY70" s="429"/>
      <c r="BZ70" s="591" t="e">
        <f>BZ69+(BZ75*BZ72)</f>
        <v>#DIV/0!</v>
      </c>
      <c r="CA70" s="591" t="e">
        <f>CA69+(CA75*BZ72)</f>
        <v>#DIV/0!</v>
      </c>
      <c r="CC70" s="591" t="e">
        <f>CC69+(CC75*CC72)</f>
        <v>#DIV/0!</v>
      </c>
      <c r="CD70" s="591" t="e">
        <f>CD69+(CD75*CC72)</f>
        <v>#DIV/0!</v>
      </c>
      <c r="CF70" s="591" t="e">
        <f>CF69+(CF75*CF72)</f>
        <v>#DIV/0!</v>
      </c>
      <c r="CG70" s="591" t="e">
        <f>CG69+(CG75*CF72)</f>
        <v>#DIV/0!</v>
      </c>
      <c r="CI70" s="591" t="e">
        <f>CI69+(CI75*CI72)</f>
        <v>#DIV/0!</v>
      </c>
      <c r="CJ70" s="591" t="e">
        <f>CJ69+(CJ75*CI72)</f>
        <v>#DIV/0!</v>
      </c>
      <c r="CL70" s="591" t="e">
        <f>CL69+(CL75*CL72)</f>
        <v>#DIV/0!</v>
      </c>
      <c r="CM70" s="591" t="e">
        <f>CM69+(CM75*CL72)</f>
        <v>#DIV/0!</v>
      </c>
    </row>
    <row r="71" spans="1:92" s="429" customFormat="1" ht="13" hidden="1" customHeight="1">
      <c r="A71" s="561"/>
      <c r="B71" s="582" t="s">
        <v>405</v>
      </c>
      <c r="C71" s="561"/>
      <c r="D71" s="1171"/>
      <c r="E71" s="1172"/>
      <c r="F71" s="1172"/>
      <c r="G71" s="1172"/>
      <c r="H71" s="1172"/>
      <c r="I71" s="1172"/>
      <c r="J71" s="1172"/>
      <c r="K71" s="1173"/>
      <c r="L71" s="391"/>
      <c r="M71" s="391"/>
      <c r="R71" s="588" t="s">
        <v>406</v>
      </c>
      <c r="S71" s="589" t="e">
        <f>IF($Y71="Y",MIN(S49:S68),S69-$V71*S73)</f>
        <v>#DIV/0!</v>
      </c>
      <c r="T71" s="589" t="e">
        <f t="shared" ref="T71:U71" si="31">IF($Y71="Y",MIN(T49:T68),T69-$V71*T73)</f>
        <v>#DIV/0!</v>
      </c>
      <c r="U71" s="589" t="e">
        <f t="shared" si="31"/>
        <v>#DIV/0!</v>
      </c>
      <c r="V71" s="590">
        <v>1</v>
      </c>
      <c r="W71" s="429" t="s">
        <v>217</v>
      </c>
      <c r="X71" s="391"/>
      <c r="Y71" s="592" t="s">
        <v>223</v>
      </c>
      <c r="Z71" s="475"/>
      <c r="AP71" s="475"/>
      <c r="AQ71" s="391"/>
      <c r="AR71" s="391"/>
      <c r="AS71" s="391"/>
      <c r="AT71" s="588" t="s">
        <v>216</v>
      </c>
      <c r="AU71" s="591" t="e">
        <f>AU69-(AU75*AU73)</f>
        <v>#DIV/0!</v>
      </c>
      <c r="AV71" s="591" t="e">
        <f>AV69-(AV75*AU73)</f>
        <v>#DIV/0!</v>
      </c>
      <c r="AW71" s="391"/>
      <c r="AX71" s="591" t="e">
        <f>AX69-(AX75*AX73)</f>
        <v>#DIV/0!</v>
      </c>
      <c r="AY71" s="591" t="e">
        <f>AY69-(AY75*AX73)</f>
        <v>#DIV/0!</v>
      </c>
      <c r="AZ71" s="391"/>
      <c r="BA71" s="591" t="e">
        <f>BA69-(BA75*BA73)</f>
        <v>#DIV/0!</v>
      </c>
      <c r="BB71" s="591" t="e">
        <f>BB69-(BB75*BA73)</f>
        <v>#DIV/0!</v>
      </c>
      <c r="BC71" s="391"/>
      <c r="BD71" s="591" t="e">
        <f>BD69-(BD75*BD73)</f>
        <v>#DIV/0!</v>
      </c>
      <c r="BE71" s="591" t="e">
        <f>BE69-(BE75*BD73)</f>
        <v>#DIV/0!</v>
      </c>
      <c r="BF71" s="391"/>
      <c r="BG71" s="591" t="e">
        <f>BG69-(BG75*BG73)</f>
        <v>#DIV/0!</v>
      </c>
      <c r="BH71" s="591" t="e">
        <f>BH69-(BH75*BG73)</f>
        <v>#DIV/0!</v>
      </c>
      <c r="BI71" s="542"/>
      <c r="BJ71" s="591" t="e">
        <f>BJ69-(BJ75*BJ73)</f>
        <v>#DIV/0!</v>
      </c>
      <c r="BK71" s="591" t="e">
        <f>BK69-(BK75*BJ73)</f>
        <v>#DIV/0!</v>
      </c>
      <c r="BL71" s="391"/>
      <c r="BM71" s="591" t="e">
        <f>BM69-(BM75*BM73)</f>
        <v>#DIV/0!</v>
      </c>
      <c r="BN71" s="591" t="e">
        <f>BN69-(BN75*BM73)</f>
        <v>#DIV/0!</v>
      </c>
      <c r="BO71" s="391"/>
      <c r="BP71" s="591" t="e">
        <f>BP69-(BP75*BP73)</f>
        <v>#DIV/0!</v>
      </c>
      <c r="BQ71" s="591" t="e">
        <f>BQ69-(BQ75*BP73)</f>
        <v>#DIV/0!</v>
      </c>
      <c r="BR71" s="391"/>
      <c r="BS71" s="591" t="e">
        <f>BS69-(BS75*BS73)</f>
        <v>#DIV/0!</v>
      </c>
      <c r="BT71" s="591" t="e">
        <f>BT69-(BT75*BS73)</f>
        <v>#DIV/0!</v>
      </c>
      <c r="BV71" s="440"/>
      <c r="BW71" s="591" t="e">
        <f>BW69-(BW75*BW73)</f>
        <v>#DIV/0!</v>
      </c>
      <c r="BX71" s="591" t="e">
        <f>BX69-(BX75*BW73)</f>
        <v>#DIV/0!</v>
      </c>
      <c r="BZ71" s="591" t="e">
        <f>BZ69-(BZ75*BZ73)</f>
        <v>#DIV/0!</v>
      </c>
      <c r="CA71" s="591" t="e">
        <f>CA69-(CA75*BZ73)</f>
        <v>#DIV/0!</v>
      </c>
      <c r="CB71" s="391"/>
      <c r="CC71" s="591" t="e">
        <f>CC69-(CC75*CC73)</f>
        <v>#DIV/0!</v>
      </c>
      <c r="CD71" s="591" t="e">
        <f>CD69-(CD75*CC73)</f>
        <v>#DIV/0!</v>
      </c>
      <c r="CE71" s="391"/>
      <c r="CF71" s="591" t="e">
        <f>CF69-(CF75*CF73)</f>
        <v>#DIV/0!</v>
      </c>
      <c r="CG71" s="591" t="e">
        <f>CG69-(CG75*CF73)</f>
        <v>#DIV/0!</v>
      </c>
      <c r="CH71" s="391"/>
      <c r="CI71" s="591" t="e">
        <f>CI69-(CI75*CI73)</f>
        <v>#DIV/0!</v>
      </c>
      <c r="CJ71" s="591" t="e">
        <f>CJ69-(CJ75*CI73)</f>
        <v>#DIV/0!</v>
      </c>
      <c r="CK71" s="391"/>
      <c r="CL71" s="591" t="e">
        <f>CL69-(CL75*CL73)</f>
        <v>#DIV/0!</v>
      </c>
      <c r="CM71" s="591" t="e">
        <f>CM69-(CM75*CL73)</f>
        <v>#DIV/0!</v>
      </c>
      <c r="CN71" s="391"/>
    </row>
    <row r="72" spans="1:92" s="429" customFormat="1" ht="17.399999999999999" hidden="1">
      <c r="A72" s="561"/>
      <c r="B72" s="561"/>
      <c r="C72" s="561"/>
      <c r="D72" s="1171"/>
      <c r="E72" s="1172"/>
      <c r="F72" s="1172"/>
      <c r="G72" s="1172"/>
      <c r="H72" s="1172"/>
      <c r="I72" s="1172"/>
      <c r="J72" s="1172"/>
      <c r="K72" s="1173"/>
      <c r="R72" s="588" t="s">
        <v>218</v>
      </c>
      <c r="S72" s="589" t="e">
        <f>IF((0.67*S73)&gt;S69,"no","yes")</f>
        <v>#DIV/0!</v>
      </c>
      <c r="T72" s="589" t="e">
        <f>IF((0.67*T73)&gt;T69,"no","yes")</f>
        <v>#DIV/0!</v>
      </c>
      <c r="U72" s="589" t="e">
        <f>IF((0.67*U73)&gt;U69,"no","yes")</f>
        <v>#DIV/0!</v>
      </c>
      <c r="Z72" s="475"/>
      <c r="AP72" s="475"/>
      <c r="AS72" s="1113" t="s">
        <v>407</v>
      </c>
      <c r="AT72" s="1114"/>
      <c r="AU72" s="590">
        <v>1</v>
      </c>
      <c r="AX72" s="590">
        <v>1</v>
      </c>
      <c r="BA72" s="590">
        <v>1</v>
      </c>
      <c r="BD72" s="590">
        <v>1</v>
      </c>
      <c r="BG72" s="590">
        <v>1</v>
      </c>
      <c r="BI72" s="542"/>
      <c r="BJ72" s="590">
        <v>1</v>
      </c>
      <c r="BM72" s="590">
        <v>1</v>
      </c>
      <c r="BP72" s="590">
        <v>1</v>
      </c>
      <c r="BS72" s="590">
        <v>1</v>
      </c>
      <c r="BV72" s="475"/>
      <c r="BW72" s="590">
        <v>1</v>
      </c>
      <c r="BZ72" s="590">
        <v>1</v>
      </c>
      <c r="CC72" s="590">
        <v>1</v>
      </c>
      <c r="CF72" s="590">
        <v>1</v>
      </c>
      <c r="CI72" s="590">
        <v>1</v>
      </c>
      <c r="CL72" s="590">
        <v>1</v>
      </c>
    </row>
    <row r="73" spans="1:92" s="429" customFormat="1" ht="17.399999999999999" hidden="1">
      <c r="A73" s="593" t="str">
        <f ca="1">HYPERLINK("#"&amp;"'"&amp;A$1&amp;"'!a1","Back to top")</f>
        <v>Back to top</v>
      </c>
      <c r="B73" s="593"/>
      <c r="C73" s="561"/>
      <c r="D73" s="1171"/>
      <c r="E73" s="1172"/>
      <c r="F73" s="1172"/>
      <c r="G73" s="1172"/>
      <c r="H73" s="1172"/>
      <c r="I73" s="1172"/>
      <c r="J73" s="1172"/>
      <c r="K73" s="1173"/>
      <c r="R73" s="588" t="s">
        <v>408</v>
      </c>
      <c r="S73" s="589" t="e">
        <f>BW75</f>
        <v>#DIV/0!</v>
      </c>
      <c r="T73" s="589" t="e">
        <f t="array" ref="T73">IF(S78="Y",SQRT(SUM(IFERROR(O49:O68*(BW49:BW68-(BW69))^2,0))/((COUNTIFS(F49:F68,"=World")-1)/COUNTIFS(F49:F68,"=World")*SUMIF(F49:F68,"=World",O49:O68))),BX75)</f>
        <v>#DIV/0!</v>
      </c>
      <c r="U73" s="589" t="e">
        <f t="array" ref="U73">SQRT(SUM(IFERROR(O49:O68*(S49:S68-(U69))^2,0))/((COUNTIFS(O49:O68,"&lt;&gt;"&amp;"")-1)/COUNTIFS(O49:O68,"&lt;&gt;"&amp;"")*SUM(O49:O68)))</f>
        <v>#DIV/0!</v>
      </c>
      <c r="Z73" s="475"/>
      <c r="AP73" s="475"/>
      <c r="AS73" s="1113"/>
      <c r="AT73" s="1114"/>
      <c r="AU73" s="590">
        <v>1</v>
      </c>
      <c r="AX73" s="590">
        <v>1</v>
      </c>
      <c r="BA73" s="590">
        <v>1</v>
      </c>
      <c r="BD73" s="590">
        <v>1</v>
      </c>
      <c r="BG73" s="590">
        <v>1</v>
      </c>
      <c r="BI73" s="542"/>
      <c r="BJ73" s="590">
        <v>1</v>
      </c>
      <c r="BM73" s="590">
        <v>1</v>
      </c>
      <c r="BP73" s="590">
        <v>1</v>
      </c>
      <c r="BS73" s="590">
        <v>1</v>
      </c>
      <c r="BV73" s="475"/>
      <c r="BW73" s="590">
        <v>1</v>
      </c>
      <c r="BZ73" s="590">
        <v>1</v>
      </c>
      <c r="CC73" s="590">
        <v>1</v>
      </c>
      <c r="CF73" s="590">
        <v>1</v>
      </c>
      <c r="CI73" s="590">
        <v>1</v>
      </c>
      <c r="CL73" s="590">
        <v>1</v>
      </c>
    </row>
    <row r="74" spans="1:92" s="429" customFormat="1" ht="17.399999999999999" hidden="1">
      <c r="A74" s="561"/>
      <c r="B74" s="561"/>
      <c r="C74" s="561"/>
      <c r="D74" s="1171"/>
      <c r="E74" s="1172"/>
      <c r="F74" s="1172"/>
      <c r="G74" s="1172"/>
      <c r="H74" s="1172"/>
      <c r="I74" s="1172"/>
      <c r="J74" s="1172"/>
      <c r="K74" s="1173"/>
      <c r="R74" s="471" t="s">
        <v>409</v>
      </c>
      <c r="S74" s="594">
        <f>COUNTIF(S49:S68,"&gt;0")</f>
        <v>0</v>
      </c>
      <c r="T74" s="594">
        <f>COUNTIF(T49:T68,"&gt;0")</f>
        <v>0</v>
      </c>
      <c r="U74" s="595"/>
      <c r="V74" s="596" t="s">
        <v>221</v>
      </c>
      <c r="Z74" s="475"/>
      <c r="AP74" s="475"/>
      <c r="AT74" s="588" t="s">
        <v>218</v>
      </c>
      <c r="AU74" s="591" t="e">
        <f>IF((0.67*AU75)&gt;AU69,"no","yes")</f>
        <v>#DIV/0!</v>
      </c>
      <c r="AV74" s="591" t="e">
        <f>IF((0.67*AV75)&gt;AV69,"no","yes")</f>
        <v>#DIV/0!</v>
      </c>
      <c r="AX74" s="591" t="e">
        <f>IF((0.67*AX75)&gt;AX69,"no","yes")</f>
        <v>#DIV/0!</v>
      </c>
      <c r="AY74" s="591" t="e">
        <f>IF((0.67*AY75)&gt;AY69,"no","yes")</f>
        <v>#DIV/0!</v>
      </c>
      <c r="BA74" s="591" t="e">
        <f>IF((0.67*BA75)&gt;BA69,"no","yes")</f>
        <v>#DIV/0!</v>
      </c>
      <c r="BB74" s="591" t="e">
        <f>IF((0.67*BB75)&gt;BB69,"no","yes")</f>
        <v>#DIV/0!</v>
      </c>
      <c r="BD74" s="591" t="e">
        <f>IF((0.67*BD75)&gt;BD69,"no","yes")</f>
        <v>#DIV/0!</v>
      </c>
      <c r="BE74" s="591" t="e">
        <f>IF((0.67*BE75)&gt;BE69,"no","yes")</f>
        <v>#DIV/0!</v>
      </c>
      <c r="BG74" s="591" t="e">
        <f>IF((0.67*BG75)&gt;BG69,"no","yes")</f>
        <v>#DIV/0!</v>
      </c>
      <c r="BH74" s="591" t="e">
        <f>IF((0.67*BH75)&gt;BH69,"no","yes")</f>
        <v>#DIV/0!</v>
      </c>
      <c r="BI74" s="542"/>
      <c r="BJ74" s="591" t="e">
        <f>IF((0.67*BJ75)&gt;BJ69,"no","yes")</f>
        <v>#DIV/0!</v>
      </c>
      <c r="BK74" s="591" t="e">
        <f>IF((0.67*BK75)&gt;BK69,"no","yes")</f>
        <v>#DIV/0!</v>
      </c>
      <c r="BM74" s="591" t="e">
        <f>IF((0.67*BM75)&gt;BM69,"no","yes")</f>
        <v>#DIV/0!</v>
      </c>
      <c r="BN74" s="591" t="e">
        <f>IF((0.67*BN75)&gt;BN69,"no","yes")</f>
        <v>#DIV/0!</v>
      </c>
      <c r="BP74" s="591" t="e">
        <f>IF((0.67*BP75)&gt;BP69,"no","yes")</f>
        <v>#DIV/0!</v>
      </c>
      <c r="BQ74" s="591" t="e">
        <f>IF((0.67*BQ75)&gt;BQ69,"no","yes")</f>
        <v>#DIV/0!</v>
      </c>
      <c r="BS74" s="591" t="e">
        <f>IF((0.67*BS75)&gt;BS69,"no","yes")</f>
        <v>#DIV/0!</v>
      </c>
      <c r="BT74" s="591" t="e">
        <f>IF((0.67*BT75)&gt;BT69,"no","yes")</f>
        <v>#DIV/0!</v>
      </c>
      <c r="BV74" s="475"/>
      <c r="BW74" s="591" t="e">
        <f>IF((0.67*BW75)&gt;BW69,"no","yes")</f>
        <v>#DIV/0!</v>
      </c>
      <c r="BX74" s="591" t="e">
        <f>IF((0.67*BX75)&gt;BX69,"no","yes")</f>
        <v>#DIV/0!</v>
      </c>
      <c r="BZ74" s="591" t="e">
        <f>IF((0.67*BZ75)&gt;BZ69,"no","yes")</f>
        <v>#DIV/0!</v>
      </c>
      <c r="CA74" s="591" t="e">
        <f>IF((0.67*CA75)&gt;CA69,"no","yes")</f>
        <v>#DIV/0!</v>
      </c>
      <c r="CC74" s="591" t="e">
        <f>IF((0.67*CC75)&gt;CC69,"no","yes")</f>
        <v>#DIV/0!</v>
      </c>
      <c r="CD74" s="591" t="e">
        <f>IF((0.67*CD75)&gt;CD69,"no","yes")</f>
        <v>#DIV/0!</v>
      </c>
      <c r="CF74" s="591" t="e">
        <f>IF((0.67*CF75)&gt;CF69,"no","yes")</f>
        <v>#DIV/0!</v>
      </c>
      <c r="CG74" s="591" t="e">
        <f>IF((0.67*CG75)&gt;CG69,"no","yes")</f>
        <v>#DIV/0!</v>
      </c>
      <c r="CI74" s="591" t="e">
        <f>IF((0.67*CI75)&gt;CI69,"no","yes")</f>
        <v>#DIV/0!</v>
      </c>
      <c r="CJ74" s="591" t="e">
        <f>IF((0.67*CJ75)&gt;CJ69,"no","yes")</f>
        <v>#DIV/0!</v>
      </c>
      <c r="CL74" s="591" t="e">
        <f>IF((0.67*CL75)&gt;CL69,"no","yes")</f>
        <v>#DIV/0!</v>
      </c>
      <c r="CM74" s="591" t="e">
        <f>IF((0.67*CM75)&gt;CM69,"no","yes")</f>
        <v>#DIV/0!</v>
      </c>
    </row>
    <row r="75" spans="1:92" s="429" customFormat="1" ht="17.399999999999999" hidden="1">
      <c r="A75" s="561"/>
      <c r="B75" s="561"/>
      <c r="C75" s="561"/>
      <c r="D75" s="1171"/>
      <c r="E75" s="1172"/>
      <c r="F75" s="1172"/>
      <c r="G75" s="1172"/>
      <c r="H75" s="1172"/>
      <c r="I75" s="1172"/>
      <c r="J75" s="1172"/>
      <c r="K75" s="1173"/>
      <c r="R75" s="584" t="s">
        <v>410</v>
      </c>
      <c r="S75" s="585" t="e">
        <f>SUM(BZ69,CC69,CF69,CI69,CL69)</f>
        <v>#DIV/0!</v>
      </c>
      <c r="T75" s="585" t="e">
        <f>SUM(CA69,CD69,CG69,CJ69,CM69)</f>
        <v>#DIV/0!</v>
      </c>
      <c r="U75" s="595"/>
      <c r="V75" s="1157"/>
      <c r="W75" s="1158"/>
      <c r="X75" s="1159"/>
      <c r="Z75" s="475"/>
      <c r="AP75" s="475"/>
      <c r="AT75" s="588" t="s">
        <v>219</v>
      </c>
      <c r="AU75" s="591" t="e">
        <f>_xlfn.STDEV.P(AU49:AU68)</f>
        <v>#DIV/0!</v>
      </c>
      <c r="AV75" s="591" t="e">
        <f>_xlfn.STDEV.P(AV49:AV68)</f>
        <v>#DIV/0!</v>
      </c>
      <c r="AX75" s="591" t="e">
        <f>_xlfn.STDEV.P(AX49:AX68)</f>
        <v>#DIV/0!</v>
      </c>
      <c r="AY75" s="591" t="e">
        <f>_xlfn.STDEV.P(AY49:AY68)</f>
        <v>#DIV/0!</v>
      </c>
      <c r="BA75" s="591" t="e">
        <f>_xlfn.STDEV.P(BA49:BA68)</f>
        <v>#DIV/0!</v>
      </c>
      <c r="BB75" s="591" t="e">
        <f>_xlfn.STDEV.P(BB49:BB68)</f>
        <v>#DIV/0!</v>
      </c>
      <c r="BD75" s="591" t="e">
        <f>_xlfn.STDEV.P(BD49:BD68)</f>
        <v>#DIV/0!</v>
      </c>
      <c r="BE75" s="591" t="e">
        <f>_xlfn.STDEV.P(BE49:BE68)</f>
        <v>#DIV/0!</v>
      </c>
      <c r="BG75" s="591" t="e">
        <f>_xlfn.STDEV.P(BG49:BG68)</f>
        <v>#DIV/0!</v>
      </c>
      <c r="BH75" s="591" t="e">
        <f>_xlfn.STDEV.P(BH49:BH68)</f>
        <v>#DIV/0!</v>
      </c>
      <c r="BI75" s="542"/>
      <c r="BJ75" s="591" t="e">
        <f>_xlfn.STDEV.P(BJ49:BJ68)</f>
        <v>#DIV/0!</v>
      </c>
      <c r="BK75" s="591" t="e">
        <f>_xlfn.STDEV.P(BK49:BK68)</f>
        <v>#DIV/0!</v>
      </c>
      <c r="BM75" s="591" t="e">
        <f>_xlfn.STDEV.P(BM49:BM68)</f>
        <v>#DIV/0!</v>
      </c>
      <c r="BN75" s="591" t="e">
        <f>_xlfn.STDEV.P(BN49:BN68)</f>
        <v>#DIV/0!</v>
      </c>
      <c r="BP75" s="591" t="e">
        <f>_xlfn.STDEV.P(BP49:BP68)</f>
        <v>#DIV/0!</v>
      </c>
      <c r="BQ75" s="591" t="e">
        <f>_xlfn.STDEV.P(BQ49:BQ68)</f>
        <v>#DIV/0!</v>
      </c>
      <c r="BS75" s="591" t="e">
        <f>_xlfn.STDEV.P(BS49:BS68)</f>
        <v>#DIV/0!</v>
      </c>
      <c r="BT75" s="591" t="e">
        <f>_xlfn.STDEV.P(BT49:BT68)</f>
        <v>#DIV/0!</v>
      </c>
      <c r="BV75" s="475"/>
      <c r="BW75" s="591" t="e">
        <f>_xlfn.STDEV.P(BW49:BW68)</f>
        <v>#DIV/0!</v>
      </c>
      <c r="BX75" s="591" t="e">
        <f>_xlfn.STDEV.P(BX49:BX68)</f>
        <v>#DIV/0!</v>
      </c>
      <c r="BZ75" s="591" t="e">
        <f>_xlfn.STDEV.P(BZ49:BZ68)</f>
        <v>#DIV/0!</v>
      </c>
      <c r="CA75" s="591" t="e">
        <f>_xlfn.STDEV.P(CA49:CA68)</f>
        <v>#DIV/0!</v>
      </c>
      <c r="CC75" s="591" t="e">
        <f>_xlfn.STDEV.P(CC49:CC68)</f>
        <v>#DIV/0!</v>
      </c>
      <c r="CD75" s="591" t="e">
        <f>_xlfn.STDEV.P(CD49:CD68)</f>
        <v>#DIV/0!</v>
      </c>
      <c r="CF75" s="591" t="e">
        <f>_xlfn.STDEV.P(CF49:CF68)</f>
        <v>#DIV/0!</v>
      </c>
      <c r="CG75" s="591" t="e">
        <f>_xlfn.STDEV.P(CG49:CG68)</f>
        <v>#DIV/0!</v>
      </c>
      <c r="CI75" s="591" t="e">
        <f>_xlfn.STDEV.P(CI49:CI68)</f>
        <v>#DIV/0!</v>
      </c>
      <c r="CJ75" s="591" t="e">
        <f>_xlfn.STDEV.P(CJ49:CJ68)</f>
        <v>#DIV/0!</v>
      </c>
      <c r="CL75" s="591" t="e">
        <f>_xlfn.STDEV.P(CL49:CL68)</f>
        <v>#DIV/0!</v>
      </c>
      <c r="CM75" s="591" t="e">
        <f>_xlfn.STDEV.P(CM49:CM68)</f>
        <v>#DIV/0!</v>
      </c>
    </row>
    <row r="76" spans="1:92" s="429" customFormat="1" ht="17.399999999999999" hidden="1">
      <c r="D76" s="1174"/>
      <c r="E76" s="1175"/>
      <c r="F76" s="1175"/>
      <c r="G76" s="1175"/>
      <c r="H76" s="1175"/>
      <c r="I76" s="1175"/>
      <c r="J76" s="1175"/>
      <c r="K76" s="1176"/>
      <c r="V76" s="1160"/>
      <c r="W76" s="1161"/>
      <c r="X76" s="1162"/>
      <c r="Z76" s="475"/>
      <c r="AP76" s="542"/>
      <c r="AT76" s="471" t="s">
        <v>220</v>
      </c>
      <c r="AU76" s="597">
        <f>COUNTIF(AU49:AU68,"&gt;0")</f>
        <v>0</v>
      </c>
      <c r="AV76" s="597">
        <f>COUNTIF(AV49:AV68,"&gt;0")</f>
        <v>0</v>
      </c>
      <c r="AX76" s="597">
        <f>COUNTIF(AX49:AX68,"&gt;0")</f>
        <v>0</v>
      </c>
      <c r="AY76" s="597">
        <f>COUNTIF(AY49:AY68,"&gt;0")</f>
        <v>0</v>
      </c>
      <c r="BA76" s="597">
        <f>COUNTIF(BA49:BA68,"&gt;0")</f>
        <v>0</v>
      </c>
      <c r="BB76" s="597">
        <f>COUNTIF(BB49:BB68,"&gt;0")</f>
        <v>0</v>
      </c>
      <c r="BD76" s="597">
        <f>COUNTIF(BD49:BD68,"&gt;0")</f>
        <v>0</v>
      </c>
      <c r="BE76" s="597">
        <f>COUNTIF(BE49:BE68,"&gt;0")</f>
        <v>0</v>
      </c>
      <c r="BG76" s="597">
        <f>COUNTIF(BG49:BG68,"&gt;0")</f>
        <v>0</v>
      </c>
      <c r="BH76" s="597">
        <f>COUNTIF(BH49:BH68,"&gt;0")</f>
        <v>0</v>
      </c>
      <c r="BI76" s="542"/>
      <c r="BJ76" s="597">
        <f>COUNTIF(BJ49:BJ68,"&gt;0")</f>
        <v>0</v>
      </c>
      <c r="BK76" s="597">
        <f>COUNTIF(BK49:BK68,"&gt;0")</f>
        <v>0</v>
      </c>
      <c r="BM76" s="597">
        <f>COUNTIF(BM49:BM68,"&gt;0")</f>
        <v>0</v>
      </c>
      <c r="BN76" s="597">
        <f>COUNTIF(BN49:BN68,"&gt;0")</f>
        <v>0</v>
      </c>
      <c r="BP76" s="597">
        <f>COUNTIF(BP49:BP68,"&gt;0")</f>
        <v>0</v>
      </c>
      <c r="BQ76" s="597">
        <f>COUNTIF(BQ49:BQ68,"&gt;0")</f>
        <v>0</v>
      </c>
      <c r="BS76" s="597">
        <f>COUNTIF(BS49:BS68,"&gt;0")</f>
        <v>0</v>
      </c>
      <c r="BT76" s="597">
        <f>COUNTIF(BT49:BT68,"&gt;0")</f>
        <v>0</v>
      </c>
      <c r="BV76" s="475"/>
      <c r="BW76" s="597">
        <f>COUNTIF(BW49:BW68,"&gt;0")</f>
        <v>0</v>
      </c>
      <c r="BX76" s="597">
        <f>COUNTIF(BX49:BX68,"&gt;0")</f>
        <v>0</v>
      </c>
      <c r="BZ76" s="597">
        <f>COUNTIF(BZ49:BZ68,"&gt;0")</f>
        <v>0</v>
      </c>
      <c r="CA76" s="597">
        <f>COUNTIF(CA49:CA68,"&gt;0")</f>
        <v>0</v>
      </c>
      <c r="CC76" s="597">
        <f>COUNTIF(CC49:CC68,"&gt;0")</f>
        <v>0</v>
      </c>
      <c r="CD76" s="597">
        <f>COUNTIF(CD49:CD68,"&gt;0")</f>
        <v>0</v>
      </c>
      <c r="CF76" s="597">
        <f>COUNTIF(CF49:CF68,"&gt;0")</f>
        <v>0</v>
      </c>
      <c r="CG76" s="597">
        <f>COUNTIF(CG49:CG68,"&gt;0")</f>
        <v>0</v>
      </c>
      <c r="CI76" s="597">
        <f>COUNTIF(CI49:CI68,"&gt;0")</f>
        <v>0</v>
      </c>
      <c r="CJ76" s="597">
        <f>COUNTIF(CJ49:CJ68,"&gt;0")</f>
        <v>0</v>
      </c>
      <c r="CL76" s="597">
        <f>COUNTIF(CL49:CL68,"&gt;0")</f>
        <v>0</v>
      </c>
      <c r="CM76" s="597">
        <f>COUNTIF(CM49:CM68,"&gt;0")</f>
        <v>0</v>
      </c>
    </row>
    <row r="77" spans="1:92" s="429" customFormat="1" ht="17.399999999999999" hidden="1">
      <c r="S77" s="598" t="s">
        <v>222</v>
      </c>
      <c r="V77" s="1163"/>
      <c r="W77" s="1164"/>
      <c r="X77" s="1165"/>
      <c r="Z77" s="475"/>
      <c r="AP77" s="475"/>
      <c r="BI77" s="542"/>
      <c r="BV77" s="475"/>
    </row>
    <row r="78" spans="1:92" s="429" customFormat="1" ht="17.399999999999999" hidden="1">
      <c r="S78" s="599" t="s">
        <v>223</v>
      </c>
      <c r="Z78" s="475"/>
      <c r="AP78" s="475"/>
      <c r="BI78" s="542"/>
      <c r="BV78" s="475"/>
    </row>
    <row r="79" spans="1:92" s="528" customFormat="1" ht="30.3" hidden="1">
      <c r="A79" s="525" t="s">
        <v>411</v>
      </c>
      <c r="B79" s="525"/>
      <c r="C79" s="526"/>
      <c r="D79" s="527"/>
      <c r="E79" s="527"/>
      <c r="F79" s="527"/>
      <c r="G79" s="527"/>
      <c r="H79" s="527"/>
      <c r="K79" s="527"/>
      <c r="L79" s="527"/>
      <c r="R79" s="529"/>
      <c r="S79" s="1167" t="s">
        <v>392</v>
      </c>
      <c r="T79" s="1167"/>
      <c r="U79" s="1167"/>
      <c r="AI79" s="528" t="s">
        <v>393</v>
      </c>
      <c r="BI79" s="542"/>
    </row>
    <row r="80" spans="1:92" s="391" customFormat="1" ht="13" hidden="1" customHeight="1">
      <c r="C80" s="524"/>
      <c r="D80" s="456"/>
      <c r="E80" s="456"/>
      <c r="F80" s="456"/>
      <c r="G80" s="456"/>
      <c r="H80" s="456"/>
      <c r="K80" s="456"/>
      <c r="L80" s="456"/>
      <c r="R80" s="444"/>
      <c r="S80" s="533"/>
      <c r="T80" s="533"/>
      <c r="U80" s="533"/>
      <c r="Z80" s="440"/>
      <c r="AP80" s="440"/>
      <c r="BV80" s="440"/>
    </row>
    <row r="81" spans="1:74" s="440" customFormat="1" ht="17.7" hidden="1">
      <c r="A81" s="537">
        <f>1+A46</f>
        <v>2</v>
      </c>
      <c r="B81" s="537"/>
      <c r="C81" s="538" t="s">
        <v>412</v>
      </c>
      <c r="D81" s="539"/>
      <c r="E81" s="539"/>
      <c r="F81" s="539"/>
      <c r="G81" s="539"/>
      <c r="H81" s="513"/>
      <c r="I81" s="539"/>
      <c r="J81" s="539"/>
      <c r="K81" s="539"/>
      <c r="L81" s="539"/>
      <c r="M81" s="539"/>
      <c r="N81" s="539"/>
      <c r="O81" s="539"/>
      <c r="P81" s="539"/>
      <c r="Q81" s="539"/>
      <c r="R81" s="539"/>
      <c r="S81" s="539"/>
      <c r="T81" s="513"/>
      <c r="U81" s="513"/>
      <c r="V81" s="513"/>
      <c r="W81" s="513"/>
      <c r="X81" s="513"/>
      <c r="Y81" s="513"/>
      <c r="AQ81" s="541">
        <f>A81</f>
        <v>2</v>
      </c>
      <c r="AR81" s="541" t="str">
        <f>C81</f>
        <v>CONVENTIONAL First Cost per Implementation Unit for replaced practices/technologies</v>
      </c>
      <c r="AS81" s="542"/>
      <c r="AT81" s="542"/>
      <c r="AU81" s="542"/>
      <c r="AV81" s="542"/>
      <c r="AW81" s="542"/>
      <c r="AX81" s="542"/>
      <c r="AY81" s="542"/>
      <c r="AZ81" s="542"/>
      <c r="BA81" s="542"/>
      <c r="BB81" s="542"/>
      <c r="BC81" s="542"/>
      <c r="BD81" s="542"/>
      <c r="BE81" s="542"/>
      <c r="BF81" s="542"/>
      <c r="BG81" s="542"/>
      <c r="BH81" s="542"/>
      <c r="BI81" s="542"/>
      <c r="BJ81" s="542"/>
      <c r="BK81" s="542"/>
      <c r="BL81" s="542"/>
      <c r="BM81" s="542"/>
      <c r="BN81" s="542"/>
      <c r="BO81" s="542"/>
      <c r="BP81" s="542"/>
      <c r="BQ81" s="542"/>
      <c r="BR81" s="542"/>
      <c r="BS81" s="542"/>
      <c r="BT81" s="542"/>
      <c r="BU81" s="542"/>
    </row>
    <row r="82" spans="1:74" s="440" customFormat="1" ht="17.7" hidden="1">
      <c r="A82" s="537"/>
      <c r="B82" s="537"/>
      <c r="C82" s="538"/>
      <c r="D82" s="539"/>
      <c r="E82" s="539"/>
      <c r="F82" s="539"/>
      <c r="G82" s="539"/>
      <c r="H82" s="513"/>
      <c r="I82" s="539"/>
      <c r="J82" s="539"/>
      <c r="K82" s="539"/>
      <c r="L82" s="539"/>
      <c r="M82" s="539"/>
      <c r="N82" s="539"/>
      <c r="O82" s="539"/>
      <c r="P82" s="539"/>
      <c r="Q82" s="539"/>
      <c r="R82" s="539"/>
      <c r="S82" s="539"/>
      <c r="T82" s="513"/>
      <c r="U82" s="513"/>
      <c r="V82" s="513"/>
      <c r="W82" s="513"/>
      <c r="X82" s="513"/>
      <c r="Y82" s="513"/>
      <c r="AQ82" s="541"/>
      <c r="AR82" s="541"/>
      <c r="AS82" s="542"/>
      <c r="AT82" s="542"/>
      <c r="AU82" s="542"/>
      <c r="AV82" s="542"/>
      <c r="AW82" s="542"/>
      <c r="AX82" s="542"/>
      <c r="AY82" s="542"/>
      <c r="AZ82" s="542"/>
      <c r="BA82" s="542"/>
      <c r="BB82" s="542"/>
      <c r="BC82" s="542"/>
      <c r="BD82" s="542"/>
      <c r="BE82" s="542"/>
      <c r="BF82" s="542"/>
      <c r="BG82" s="542"/>
      <c r="BH82" s="542"/>
      <c r="BI82" s="542"/>
      <c r="BJ82" s="542"/>
      <c r="BK82" s="542"/>
      <c r="BL82" s="542"/>
      <c r="BM82" s="542"/>
      <c r="BN82" s="542"/>
      <c r="BO82" s="542"/>
      <c r="BP82" s="542"/>
      <c r="BQ82" s="542"/>
      <c r="BR82" s="542"/>
      <c r="BS82" s="542"/>
      <c r="BT82" s="542"/>
      <c r="BU82" s="542"/>
    </row>
    <row r="83" spans="1:74" s="543" customFormat="1" ht="17.399999999999999" hidden="1">
      <c r="Z83" s="544"/>
      <c r="AP83" s="544"/>
      <c r="AQ83" s="391"/>
      <c r="AR83" s="391"/>
      <c r="AS83" s="391"/>
      <c r="AT83" s="391"/>
      <c r="AU83" s="461" t="s">
        <v>70</v>
      </c>
      <c r="AV83" s="461"/>
      <c r="AW83" s="391"/>
      <c r="AX83" s="461" t="s">
        <v>74</v>
      </c>
      <c r="AY83" s="461"/>
      <c r="AZ83" s="391"/>
      <c r="BA83" s="461" t="s">
        <v>73</v>
      </c>
      <c r="BB83" s="461"/>
      <c r="BC83" s="391"/>
      <c r="BD83" s="461" t="s">
        <v>75</v>
      </c>
      <c r="BE83" s="461"/>
      <c r="BF83" s="391"/>
      <c r="BG83" s="461" t="s">
        <v>559</v>
      </c>
      <c r="BH83" s="461"/>
      <c r="BI83" s="542"/>
      <c r="BJ83" s="461" t="s">
        <v>191</v>
      </c>
      <c r="BK83" s="461"/>
      <c r="BL83" s="391"/>
      <c r="BM83" s="461" t="s">
        <v>190</v>
      </c>
      <c r="BN83" s="461"/>
      <c r="BO83" s="391"/>
      <c r="BP83" s="461" t="s">
        <v>397</v>
      </c>
      <c r="BQ83" s="461"/>
      <c r="BR83" s="391"/>
      <c r="BS83" s="461" t="s">
        <v>398</v>
      </c>
      <c r="BT83" s="391"/>
      <c r="BU83" s="391"/>
      <c r="BV83" s="544"/>
    </row>
    <row r="84" spans="1:74" s="391" customFormat="1" ht="28.5" hidden="1" thickBot="1">
      <c r="A84" s="545" t="s">
        <v>195</v>
      </c>
      <c r="B84" s="546" t="s">
        <v>196</v>
      </c>
      <c r="C84" s="547" t="s">
        <v>197</v>
      </c>
      <c r="D84" s="548" t="s">
        <v>198</v>
      </c>
      <c r="E84" s="548" t="s">
        <v>199</v>
      </c>
      <c r="F84" s="549" t="s">
        <v>200</v>
      </c>
      <c r="G84" s="549" t="s">
        <v>194</v>
      </c>
      <c r="H84" s="550" t="s">
        <v>236</v>
      </c>
      <c r="I84" s="551" t="s">
        <v>201</v>
      </c>
      <c r="J84" s="552" t="s">
        <v>237</v>
      </c>
      <c r="K84" s="553" t="s">
        <v>202</v>
      </c>
      <c r="L84" s="554" t="s">
        <v>203</v>
      </c>
      <c r="M84" s="600" t="s">
        <v>204</v>
      </c>
      <c r="N84" s="601" t="s">
        <v>205</v>
      </c>
      <c r="O84" s="602" t="s">
        <v>206</v>
      </c>
      <c r="P84" s="602" t="s">
        <v>106</v>
      </c>
      <c r="Q84" s="543"/>
      <c r="R84" s="557" t="s">
        <v>238</v>
      </c>
      <c r="S84" s="558" t="s">
        <v>207</v>
      </c>
      <c r="T84" s="558" t="s">
        <v>208</v>
      </c>
      <c r="U84" s="558" t="s">
        <v>209</v>
      </c>
      <c r="V84" s="559" t="s">
        <v>210</v>
      </c>
      <c r="W84" s="543"/>
      <c r="X84" s="543"/>
      <c r="Z84" s="440"/>
      <c r="AP84" s="440"/>
      <c r="AQ84" s="543"/>
      <c r="AR84" s="543"/>
      <c r="AS84" s="559" t="s">
        <v>399</v>
      </c>
      <c r="AT84" s="543"/>
      <c r="AU84" s="560" t="s">
        <v>207</v>
      </c>
      <c r="AV84" s="560" t="s">
        <v>208</v>
      </c>
      <c r="AW84" s="543"/>
      <c r="AX84" s="560" t="s">
        <v>207</v>
      </c>
      <c r="AY84" s="560" t="s">
        <v>208</v>
      </c>
      <c r="AZ84" s="543"/>
      <c r="BA84" s="560" t="s">
        <v>207</v>
      </c>
      <c r="BB84" s="560" t="s">
        <v>208</v>
      </c>
      <c r="BC84" s="543"/>
      <c r="BD84" s="560" t="s">
        <v>207</v>
      </c>
      <c r="BE84" s="560" t="s">
        <v>208</v>
      </c>
      <c r="BF84" s="543"/>
      <c r="BG84" s="560" t="s">
        <v>207</v>
      </c>
      <c r="BH84" s="560" t="s">
        <v>208</v>
      </c>
      <c r="BI84" s="543"/>
      <c r="BJ84" s="560" t="s">
        <v>207</v>
      </c>
      <c r="BK84" s="560" t="s">
        <v>208</v>
      </c>
      <c r="BL84" s="543"/>
      <c r="BM84" s="560" t="s">
        <v>207</v>
      </c>
      <c r="BN84" s="560" t="s">
        <v>208</v>
      </c>
      <c r="BO84" s="543"/>
      <c r="BP84" s="560" t="s">
        <v>207</v>
      </c>
      <c r="BQ84" s="560" t="s">
        <v>208</v>
      </c>
      <c r="BR84" s="543"/>
      <c r="BS84" s="560" t="s">
        <v>207</v>
      </c>
      <c r="BT84" s="560" t="s">
        <v>208</v>
      </c>
      <c r="BU84" s="543"/>
      <c r="BV84" s="440"/>
    </row>
    <row r="85" spans="1:74" s="391" customFormat="1" ht="14.1" hidden="1">
      <c r="A85" s="561">
        <v>1</v>
      </c>
      <c r="B85" s="562" t="str">
        <f>CONCATENATE(E85,": ",C85)</f>
        <v xml:space="preserve">: </v>
      </c>
      <c r="C85" s="563"/>
      <c r="D85" s="563"/>
      <c r="E85" s="563"/>
      <c r="F85" s="564"/>
      <c r="G85" s="563"/>
      <c r="H85" s="565"/>
      <c r="I85" s="566"/>
      <c r="J85" s="566"/>
      <c r="K85" s="568"/>
      <c r="L85" s="568"/>
      <c r="M85" s="569"/>
      <c r="N85" s="570" t="s">
        <v>413</v>
      </c>
      <c r="O85" s="568"/>
      <c r="P85" s="572"/>
      <c r="Q85" s="429"/>
      <c r="R85" s="573"/>
      <c r="S85" s="574" t="str">
        <f>IF(R85="Y","",IF(AND(M85="",K85=""),"",IF(M85="",K85,M85)))</f>
        <v/>
      </c>
      <c r="T85" s="575" t="str">
        <f t="shared" ref="T85:T104" si="32">IF(S85="","",IF($S$113="Y",U85,IF(S85&gt;=$S$105-$AB$35*$S$109,IF(S85&lt;=$S$105+$AB$35*$S$109,S85,""),"")))</f>
        <v/>
      </c>
      <c r="U85" s="574" t="str">
        <f>IF(R85="Y","",IF(AND(M85="",K85=""),"",IF(M85="",K85*O85,M85*O85)))</f>
        <v/>
      </c>
      <c r="V85" s="576" t="str">
        <f t="shared" ref="V85:V104" si="33">IF(AND(N85="",L85=""),"",IF(N85="",L85,N85))</f>
        <v>US$2014/ ha</v>
      </c>
      <c r="Z85" s="440"/>
      <c r="AP85" s="440"/>
      <c r="AS85" s="577" t="str">
        <f>$U85</f>
        <v/>
      </c>
      <c r="AU85" s="578" t="str">
        <f t="shared" ref="AU85:AU104" si="34">IF($AT$44="region",IF($E85=AU$701,$S85,""),IF($G85=AU$701,$S85,""))</f>
        <v/>
      </c>
      <c r="AV85" s="578" t="str">
        <f t="shared" ref="AV85:AV104" si="35">IF($AT$44="Region",IF($E85=AU$701,$T85,""),IF($G85=AU$701,$T85,""))</f>
        <v/>
      </c>
      <c r="AX85" s="578" t="str">
        <f t="shared" ref="AX85:AX104" si="36">IF($AT$44="region",IF($E85=AX$701,$S85,""),IF($G85=AX$701,$S85,""))</f>
        <v/>
      </c>
      <c r="AY85" s="578" t="str">
        <f t="shared" ref="AY85:AY104" si="37">IF($AT$44="Region",IF($E85=AX$701,$T85,""),IF($G85=AX$701,$T85,""))</f>
        <v/>
      </c>
      <c r="BA85" s="578" t="str">
        <f t="shared" ref="BA85:BA104" si="38">IF($AT$44="region",IF($E85=BA$701,$S85,""),IF($G85=BA$701,$S85,""))</f>
        <v/>
      </c>
      <c r="BB85" s="578" t="str">
        <f t="shared" ref="BB85:BB104" si="39">IF($AT$44="Region",IF($E85=BA$701,$T85,""),IF($G85=BA$701,$T85,""))</f>
        <v/>
      </c>
      <c r="BD85" s="578" t="str">
        <f t="shared" ref="BD85:BD104" si="40">IF($AT$44="region",IF($E85=BD$701,$S85,""),IF($G85=BD$701,$S85,""))</f>
        <v/>
      </c>
      <c r="BE85" s="578" t="str">
        <f t="shared" ref="BE85:BE104" si="41">IF($AT$44="Region",IF($E85=BD$701,$T85,""),IF($G85=BD$701,$T85,""))</f>
        <v/>
      </c>
      <c r="BG85" s="578" t="str">
        <f t="shared" ref="BG85:BG104" si="42">IF($AT$44="region",IF($E85=BG$701,$S85,""),IF($G85=BG$701,$S85,""))</f>
        <v/>
      </c>
      <c r="BH85" s="578" t="str">
        <f t="shared" ref="BH85:BH104" si="43">IF($AT$44="Region",IF($E85=BG$701,$T85,""),IF($G85=BG$701,$T85,""))</f>
        <v/>
      </c>
      <c r="BJ85" s="578" t="str">
        <f t="shared" ref="BJ85:BK104" si="44">IF($E85=$BJ$47,S85,"")</f>
        <v/>
      </c>
      <c r="BK85" s="578" t="str">
        <f t="shared" si="44"/>
        <v/>
      </c>
      <c r="BM85" s="578" t="str">
        <f t="shared" ref="BM85:BN104" si="45">IF($E85=$BM$47,S85,"")</f>
        <v/>
      </c>
      <c r="BN85" s="578" t="str">
        <f t="shared" si="45"/>
        <v/>
      </c>
      <c r="BP85" s="578" t="str">
        <f t="shared" ref="BP85:BQ104" si="46">IF($E85=$BP$47,S85,"")</f>
        <v/>
      </c>
      <c r="BQ85" s="578" t="str">
        <f t="shared" si="46"/>
        <v/>
      </c>
      <c r="BS85" s="578" t="str">
        <f t="shared" ref="BS85:BT104" si="47">IF($E85=$BS$47,S85,"")</f>
        <v/>
      </c>
      <c r="BT85" s="578" t="str">
        <f t="shared" si="47"/>
        <v/>
      </c>
      <c r="BV85" s="440"/>
    </row>
    <row r="86" spans="1:74" s="391" customFormat="1" ht="14.1" hidden="1">
      <c r="A86" s="561">
        <v>2</v>
      </c>
      <c r="B86" s="562" t="str">
        <f>CONCATENATE(E86,": ",C86)</f>
        <v xml:space="preserve">: </v>
      </c>
      <c r="C86" s="563"/>
      <c r="D86" s="563"/>
      <c r="E86" s="563"/>
      <c r="F86" s="563"/>
      <c r="G86" s="563"/>
      <c r="H86" s="565"/>
      <c r="I86" s="566"/>
      <c r="J86" s="566"/>
      <c r="K86" s="571"/>
      <c r="L86" s="568"/>
      <c r="M86" s="569"/>
      <c r="N86" s="570" t="s">
        <v>413</v>
      </c>
      <c r="O86" s="571"/>
      <c r="P86" s="572"/>
      <c r="Q86" s="429"/>
      <c r="R86" s="573"/>
      <c r="S86" s="574" t="str">
        <f t="shared" ref="S86:S104" si="48">IF(R86="Y","",IF(AND(M86="",K86=""),"",IF(M86="",K86,M86)))</f>
        <v/>
      </c>
      <c r="T86" s="575" t="str">
        <f t="shared" si="32"/>
        <v/>
      </c>
      <c r="U86" s="574" t="str">
        <f t="shared" ref="U86:U104" si="49">IF(R86="Y","",IF(AND(M86="",K86=""),"",IF(M86="",K86*O86,M86*O86)))</f>
        <v/>
      </c>
      <c r="V86" s="576" t="str">
        <f t="shared" si="33"/>
        <v>US$2014/ ha</v>
      </c>
      <c r="Z86" s="440"/>
      <c r="AP86" s="440"/>
      <c r="AS86" s="580"/>
      <c r="AU86" s="578" t="str">
        <f t="shared" si="34"/>
        <v/>
      </c>
      <c r="AV86" s="578" t="str">
        <f t="shared" si="35"/>
        <v/>
      </c>
      <c r="AX86" s="578" t="str">
        <f t="shared" si="36"/>
        <v/>
      </c>
      <c r="AY86" s="578" t="str">
        <f t="shared" si="37"/>
        <v/>
      </c>
      <c r="BA86" s="578" t="str">
        <f t="shared" si="38"/>
        <v/>
      </c>
      <c r="BB86" s="578" t="str">
        <f t="shared" si="39"/>
        <v/>
      </c>
      <c r="BD86" s="578" t="str">
        <f t="shared" si="40"/>
        <v/>
      </c>
      <c r="BE86" s="578" t="str">
        <f t="shared" si="41"/>
        <v/>
      </c>
      <c r="BG86" s="578" t="str">
        <f t="shared" si="42"/>
        <v/>
      </c>
      <c r="BH86" s="578" t="str">
        <f t="shared" si="43"/>
        <v/>
      </c>
      <c r="BJ86" s="578" t="str">
        <f t="shared" si="44"/>
        <v/>
      </c>
      <c r="BK86" s="578" t="str">
        <f t="shared" si="44"/>
        <v/>
      </c>
      <c r="BM86" s="578" t="str">
        <f t="shared" si="45"/>
        <v/>
      </c>
      <c r="BN86" s="578" t="str">
        <f t="shared" si="45"/>
        <v/>
      </c>
      <c r="BP86" s="578" t="str">
        <f t="shared" si="46"/>
        <v/>
      </c>
      <c r="BQ86" s="578" t="str">
        <f t="shared" si="46"/>
        <v/>
      </c>
      <c r="BS86" s="578" t="str">
        <f t="shared" si="47"/>
        <v/>
      </c>
      <c r="BT86" s="578" t="str">
        <f t="shared" si="47"/>
        <v/>
      </c>
      <c r="BV86" s="440"/>
    </row>
    <row r="87" spans="1:74" s="391" customFormat="1" ht="14.1" hidden="1">
      <c r="A87" s="561">
        <v>3</v>
      </c>
      <c r="B87" s="562" t="str">
        <f>CONCATENATE(E87,": ",C87)</f>
        <v xml:space="preserve">: </v>
      </c>
      <c r="C87" s="566"/>
      <c r="D87" s="566"/>
      <c r="E87" s="563"/>
      <c r="F87" s="566"/>
      <c r="G87" s="563"/>
      <c r="H87" s="565"/>
      <c r="I87" s="566"/>
      <c r="J87" s="566"/>
      <c r="K87" s="572"/>
      <c r="L87" s="568"/>
      <c r="M87" s="569"/>
      <c r="N87" s="570" t="s">
        <v>413</v>
      </c>
      <c r="O87" s="571"/>
      <c r="P87" s="572"/>
      <c r="Q87" s="429"/>
      <c r="R87" s="573"/>
      <c r="S87" s="574" t="str">
        <f t="shared" si="48"/>
        <v/>
      </c>
      <c r="T87" s="575" t="str">
        <f t="shared" si="32"/>
        <v/>
      </c>
      <c r="U87" s="574" t="str">
        <f t="shared" si="49"/>
        <v/>
      </c>
      <c r="V87" s="576" t="str">
        <f t="shared" si="33"/>
        <v>US$2014/ ha</v>
      </c>
      <c r="Z87" s="440"/>
      <c r="AP87" s="440"/>
      <c r="AS87" s="580"/>
      <c r="AU87" s="578" t="str">
        <f t="shared" si="34"/>
        <v/>
      </c>
      <c r="AV87" s="578" t="str">
        <f t="shared" si="35"/>
        <v/>
      </c>
      <c r="AX87" s="578" t="str">
        <f t="shared" si="36"/>
        <v/>
      </c>
      <c r="AY87" s="578" t="str">
        <f t="shared" si="37"/>
        <v/>
      </c>
      <c r="BA87" s="578" t="str">
        <f t="shared" si="38"/>
        <v/>
      </c>
      <c r="BB87" s="578" t="str">
        <f t="shared" si="39"/>
        <v/>
      </c>
      <c r="BD87" s="578" t="str">
        <f t="shared" si="40"/>
        <v/>
      </c>
      <c r="BE87" s="578" t="str">
        <f t="shared" si="41"/>
        <v/>
      </c>
      <c r="BG87" s="578" t="str">
        <f t="shared" si="42"/>
        <v/>
      </c>
      <c r="BH87" s="578" t="str">
        <f t="shared" si="43"/>
        <v/>
      </c>
      <c r="BJ87" s="578" t="str">
        <f t="shared" si="44"/>
        <v/>
      </c>
      <c r="BK87" s="578" t="str">
        <f t="shared" si="44"/>
        <v/>
      </c>
      <c r="BM87" s="578" t="str">
        <f t="shared" si="45"/>
        <v/>
      </c>
      <c r="BN87" s="578" t="str">
        <f t="shared" si="45"/>
        <v/>
      </c>
      <c r="BP87" s="578" t="str">
        <f t="shared" si="46"/>
        <v/>
      </c>
      <c r="BQ87" s="578" t="str">
        <f t="shared" si="46"/>
        <v/>
      </c>
      <c r="BS87" s="578" t="str">
        <f t="shared" si="47"/>
        <v/>
      </c>
      <c r="BT87" s="578" t="str">
        <f t="shared" si="47"/>
        <v/>
      </c>
      <c r="BV87" s="440"/>
    </row>
    <row r="88" spans="1:74" s="391" customFormat="1" ht="14.1" hidden="1">
      <c r="A88" s="561">
        <v>4</v>
      </c>
      <c r="B88" s="562" t="str">
        <f t="shared" ref="B88:B104" si="50">CONCATENATE(E88,": ",C88)</f>
        <v xml:space="preserve">: </v>
      </c>
      <c r="C88" s="566"/>
      <c r="D88" s="566"/>
      <c r="E88" s="563"/>
      <c r="F88" s="566"/>
      <c r="G88" s="563"/>
      <c r="H88" s="565"/>
      <c r="I88" s="566"/>
      <c r="J88" s="566"/>
      <c r="K88" s="572"/>
      <c r="L88" s="568"/>
      <c r="M88" s="569"/>
      <c r="N88" s="570" t="s">
        <v>413</v>
      </c>
      <c r="O88" s="571"/>
      <c r="P88" s="572"/>
      <c r="Q88" s="429"/>
      <c r="R88" s="573"/>
      <c r="S88" s="574" t="str">
        <f t="shared" si="48"/>
        <v/>
      </c>
      <c r="T88" s="575" t="str">
        <f t="shared" si="32"/>
        <v/>
      </c>
      <c r="U88" s="574" t="str">
        <f t="shared" si="49"/>
        <v/>
      </c>
      <c r="V88" s="576" t="str">
        <f t="shared" si="33"/>
        <v>US$2014/ ha</v>
      </c>
      <c r="Z88" s="440"/>
      <c r="AP88" s="440"/>
      <c r="AS88" s="429"/>
      <c r="AU88" s="578" t="str">
        <f t="shared" si="34"/>
        <v/>
      </c>
      <c r="AV88" s="578" t="str">
        <f t="shared" si="35"/>
        <v/>
      </c>
      <c r="AX88" s="578" t="str">
        <f t="shared" si="36"/>
        <v/>
      </c>
      <c r="AY88" s="578" t="str">
        <f t="shared" si="37"/>
        <v/>
      </c>
      <c r="BA88" s="578" t="str">
        <f t="shared" si="38"/>
        <v/>
      </c>
      <c r="BB88" s="578" t="str">
        <f t="shared" si="39"/>
        <v/>
      </c>
      <c r="BD88" s="578" t="str">
        <f t="shared" si="40"/>
        <v/>
      </c>
      <c r="BE88" s="578" t="str">
        <f t="shared" si="41"/>
        <v/>
      </c>
      <c r="BG88" s="578" t="str">
        <f t="shared" si="42"/>
        <v/>
      </c>
      <c r="BH88" s="578" t="str">
        <f t="shared" si="43"/>
        <v/>
      </c>
      <c r="BJ88" s="578" t="str">
        <f t="shared" si="44"/>
        <v/>
      </c>
      <c r="BK88" s="578" t="str">
        <f t="shared" si="44"/>
        <v/>
      </c>
      <c r="BM88" s="578" t="str">
        <f t="shared" si="45"/>
        <v/>
      </c>
      <c r="BN88" s="578" t="str">
        <f t="shared" si="45"/>
        <v/>
      </c>
      <c r="BP88" s="578" t="str">
        <f t="shared" si="46"/>
        <v/>
      </c>
      <c r="BQ88" s="578" t="str">
        <f t="shared" si="46"/>
        <v/>
      </c>
      <c r="BS88" s="578" t="str">
        <f t="shared" si="47"/>
        <v/>
      </c>
      <c r="BT88" s="578" t="str">
        <f t="shared" si="47"/>
        <v/>
      </c>
      <c r="BV88" s="440"/>
    </row>
    <row r="89" spans="1:74" s="391" customFormat="1" ht="14.1" hidden="1">
      <c r="A89" s="561">
        <v>5</v>
      </c>
      <c r="B89" s="562" t="str">
        <f t="shared" si="50"/>
        <v xml:space="preserve">: </v>
      </c>
      <c r="C89" s="566"/>
      <c r="D89" s="566"/>
      <c r="E89" s="563"/>
      <c r="F89" s="566"/>
      <c r="G89" s="563"/>
      <c r="H89" s="565"/>
      <c r="I89" s="566"/>
      <c r="J89" s="566"/>
      <c r="K89" s="572"/>
      <c r="L89" s="568"/>
      <c r="M89" s="569"/>
      <c r="N89" s="570" t="s">
        <v>413</v>
      </c>
      <c r="O89" s="571"/>
      <c r="P89" s="572"/>
      <c r="Q89" s="429"/>
      <c r="R89" s="573"/>
      <c r="S89" s="574" t="str">
        <f t="shared" si="48"/>
        <v/>
      </c>
      <c r="T89" s="575" t="str">
        <f t="shared" si="32"/>
        <v/>
      </c>
      <c r="U89" s="574" t="str">
        <f t="shared" si="49"/>
        <v/>
      </c>
      <c r="V89" s="576" t="str">
        <f t="shared" si="33"/>
        <v>US$2014/ ha</v>
      </c>
      <c r="Z89" s="440"/>
      <c r="AP89" s="440"/>
      <c r="AS89" s="580"/>
      <c r="AU89" s="578" t="str">
        <f t="shared" si="34"/>
        <v/>
      </c>
      <c r="AV89" s="578" t="str">
        <f t="shared" si="35"/>
        <v/>
      </c>
      <c r="AX89" s="578" t="str">
        <f t="shared" si="36"/>
        <v/>
      </c>
      <c r="AY89" s="578" t="str">
        <f t="shared" si="37"/>
        <v/>
      </c>
      <c r="BA89" s="578" t="str">
        <f t="shared" si="38"/>
        <v/>
      </c>
      <c r="BB89" s="578" t="str">
        <f t="shared" si="39"/>
        <v/>
      </c>
      <c r="BD89" s="578" t="str">
        <f t="shared" si="40"/>
        <v/>
      </c>
      <c r="BE89" s="578" t="str">
        <f t="shared" si="41"/>
        <v/>
      </c>
      <c r="BG89" s="578" t="str">
        <f t="shared" si="42"/>
        <v/>
      </c>
      <c r="BH89" s="578" t="str">
        <f t="shared" si="43"/>
        <v/>
      </c>
      <c r="BJ89" s="578" t="str">
        <f t="shared" si="44"/>
        <v/>
      </c>
      <c r="BK89" s="578" t="str">
        <f t="shared" si="44"/>
        <v/>
      </c>
      <c r="BM89" s="578" t="str">
        <f t="shared" si="45"/>
        <v/>
      </c>
      <c r="BN89" s="578" t="str">
        <f t="shared" si="45"/>
        <v/>
      </c>
      <c r="BP89" s="578" t="str">
        <f t="shared" si="46"/>
        <v/>
      </c>
      <c r="BQ89" s="578" t="str">
        <f t="shared" si="46"/>
        <v/>
      </c>
      <c r="BS89" s="578" t="str">
        <f t="shared" si="47"/>
        <v/>
      </c>
      <c r="BT89" s="578" t="str">
        <f t="shared" si="47"/>
        <v/>
      </c>
      <c r="BV89" s="440"/>
    </row>
    <row r="90" spans="1:74" s="391" customFormat="1" ht="14.1" hidden="1">
      <c r="A90" s="561">
        <v>6</v>
      </c>
      <c r="B90" s="562" t="str">
        <f t="shared" si="50"/>
        <v xml:space="preserve">: </v>
      </c>
      <c r="C90" s="566"/>
      <c r="D90" s="566"/>
      <c r="E90" s="563"/>
      <c r="F90" s="566"/>
      <c r="G90" s="563"/>
      <c r="H90" s="565"/>
      <c r="I90" s="566"/>
      <c r="J90" s="566"/>
      <c r="K90" s="572"/>
      <c r="L90" s="568"/>
      <c r="M90" s="569"/>
      <c r="N90" s="570" t="s">
        <v>413</v>
      </c>
      <c r="O90" s="571"/>
      <c r="P90" s="572"/>
      <c r="Q90" s="429"/>
      <c r="R90" s="573"/>
      <c r="S90" s="574" t="str">
        <f t="shared" si="48"/>
        <v/>
      </c>
      <c r="T90" s="575" t="str">
        <f t="shared" si="32"/>
        <v/>
      </c>
      <c r="U90" s="574" t="str">
        <f t="shared" si="49"/>
        <v/>
      </c>
      <c r="V90" s="576" t="str">
        <f t="shared" si="33"/>
        <v>US$2014/ ha</v>
      </c>
      <c r="Z90" s="440"/>
      <c r="AP90" s="440"/>
      <c r="AS90" s="580"/>
      <c r="AU90" s="578" t="str">
        <f t="shared" si="34"/>
        <v/>
      </c>
      <c r="AV90" s="578" t="str">
        <f t="shared" si="35"/>
        <v/>
      </c>
      <c r="AX90" s="578" t="str">
        <f t="shared" si="36"/>
        <v/>
      </c>
      <c r="AY90" s="578" t="str">
        <f t="shared" si="37"/>
        <v/>
      </c>
      <c r="BA90" s="578" t="str">
        <f t="shared" si="38"/>
        <v/>
      </c>
      <c r="BB90" s="578" t="str">
        <f t="shared" si="39"/>
        <v/>
      </c>
      <c r="BD90" s="578" t="str">
        <f t="shared" si="40"/>
        <v/>
      </c>
      <c r="BE90" s="578" t="str">
        <f t="shared" si="41"/>
        <v/>
      </c>
      <c r="BG90" s="578" t="str">
        <f t="shared" si="42"/>
        <v/>
      </c>
      <c r="BH90" s="578" t="str">
        <f t="shared" si="43"/>
        <v/>
      </c>
      <c r="BJ90" s="578" t="str">
        <f t="shared" si="44"/>
        <v/>
      </c>
      <c r="BK90" s="578" t="str">
        <f t="shared" si="44"/>
        <v/>
      </c>
      <c r="BM90" s="578" t="str">
        <f t="shared" si="45"/>
        <v/>
      </c>
      <c r="BN90" s="578" t="str">
        <f t="shared" si="45"/>
        <v/>
      </c>
      <c r="BP90" s="578" t="str">
        <f t="shared" si="46"/>
        <v/>
      </c>
      <c r="BQ90" s="578" t="str">
        <f t="shared" si="46"/>
        <v/>
      </c>
      <c r="BS90" s="578" t="str">
        <f t="shared" si="47"/>
        <v/>
      </c>
      <c r="BT90" s="578" t="str">
        <f t="shared" si="47"/>
        <v/>
      </c>
      <c r="BV90" s="440"/>
    </row>
    <row r="91" spans="1:74" s="391" customFormat="1" ht="14.1" hidden="1">
      <c r="A91" s="561">
        <v>7</v>
      </c>
      <c r="B91" s="562" t="str">
        <f t="shared" si="50"/>
        <v xml:space="preserve">: </v>
      </c>
      <c r="C91" s="566"/>
      <c r="D91" s="566"/>
      <c r="E91" s="563"/>
      <c r="F91" s="566"/>
      <c r="G91" s="563"/>
      <c r="H91" s="565"/>
      <c r="I91" s="566"/>
      <c r="J91" s="566"/>
      <c r="K91" s="572"/>
      <c r="L91" s="568"/>
      <c r="M91" s="569"/>
      <c r="N91" s="570" t="s">
        <v>413</v>
      </c>
      <c r="O91" s="571"/>
      <c r="P91" s="572"/>
      <c r="Q91" s="429"/>
      <c r="R91" s="573"/>
      <c r="S91" s="574" t="str">
        <f t="shared" si="48"/>
        <v/>
      </c>
      <c r="T91" s="575" t="str">
        <f t="shared" si="32"/>
        <v/>
      </c>
      <c r="U91" s="574" t="str">
        <f t="shared" si="49"/>
        <v/>
      </c>
      <c r="V91" s="576" t="str">
        <f t="shared" si="33"/>
        <v>US$2014/ ha</v>
      </c>
      <c r="Z91" s="440"/>
      <c r="AP91" s="440"/>
      <c r="AS91" s="580"/>
      <c r="AU91" s="578" t="str">
        <f t="shared" si="34"/>
        <v/>
      </c>
      <c r="AV91" s="578" t="str">
        <f t="shared" si="35"/>
        <v/>
      </c>
      <c r="AX91" s="578" t="str">
        <f t="shared" si="36"/>
        <v/>
      </c>
      <c r="AY91" s="578" t="str">
        <f t="shared" si="37"/>
        <v/>
      </c>
      <c r="BA91" s="578" t="str">
        <f t="shared" si="38"/>
        <v/>
      </c>
      <c r="BB91" s="578" t="str">
        <f t="shared" si="39"/>
        <v/>
      </c>
      <c r="BD91" s="578" t="str">
        <f t="shared" si="40"/>
        <v/>
      </c>
      <c r="BE91" s="578" t="str">
        <f t="shared" si="41"/>
        <v/>
      </c>
      <c r="BG91" s="578" t="str">
        <f t="shared" si="42"/>
        <v/>
      </c>
      <c r="BH91" s="578" t="str">
        <f t="shared" si="43"/>
        <v/>
      </c>
      <c r="BJ91" s="578" t="str">
        <f t="shared" si="44"/>
        <v/>
      </c>
      <c r="BK91" s="578" t="str">
        <f t="shared" si="44"/>
        <v/>
      </c>
      <c r="BM91" s="578" t="str">
        <f t="shared" si="45"/>
        <v/>
      </c>
      <c r="BN91" s="578" t="str">
        <f t="shared" si="45"/>
        <v/>
      </c>
      <c r="BP91" s="578" t="str">
        <f t="shared" si="46"/>
        <v/>
      </c>
      <c r="BQ91" s="578" t="str">
        <f t="shared" si="46"/>
        <v/>
      </c>
      <c r="BS91" s="578" t="str">
        <f t="shared" si="47"/>
        <v/>
      </c>
      <c r="BT91" s="578" t="str">
        <f t="shared" si="47"/>
        <v/>
      </c>
      <c r="BV91" s="440"/>
    </row>
    <row r="92" spans="1:74" s="391" customFormat="1" ht="14.1" hidden="1">
      <c r="A92" s="561">
        <v>8</v>
      </c>
      <c r="B92" s="562" t="str">
        <f t="shared" si="50"/>
        <v xml:space="preserve">: </v>
      </c>
      <c r="C92" s="566"/>
      <c r="D92" s="566"/>
      <c r="E92" s="563"/>
      <c r="F92" s="566"/>
      <c r="G92" s="563"/>
      <c r="H92" s="565"/>
      <c r="I92" s="566"/>
      <c r="J92" s="566"/>
      <c r="K92" s="572"/>
      <c r="L92" s="568"/>
      <c r="M92" s="569"/>
      <c r="N92" s="570" t="s">
        <v>413</v>
      </c>
      <c r="O92" s="571"/>
      <c r="P92" s="572"/>
      <c r="Q92" s="429"/>
      <c r="R92" s="573"/>
      <c r="S92" s="574" t="str">
        <f t="shared" si="48"/>
        <v/>
      </c>
      <c r="T92" s="575" t="str">
        <f t="shared" si="32"/>
        <v/>
      </c>
      <c r="U92" s="574" t="str">
        <f t="shared" si="49"/>
        <v/>
      </c>
      <c r="V92" s="576" t="str">
        <f t="shared" si="33"/>
        <v>US$2014/ ha</v>
      </c>
      <c r="Z92" s="440"/>
      <c r="AP92" s="440"/>
      <c r="AS92" s="580"/>
      <c r="AU92" s="578" t="str">
        <f t="shared" si="34"/>
        <v/>
      </c>
      <c r="AV92" s="578" t="str">
        <f t="shared" si="35"/>
        <v/>
      </c>
      <c r="AX92" s="578" t="str">
        <f t="shared" si="36"/>
        <v/>
      </c>
      <c r="AY92" s="578" t="str">
        <f t="shared" si="37"/>
        <v/>
      </c>
      <c r="BA92" s="578" t="str">
        <f t="shared" si="38"/>
        <v/>
      </c>
      <c r="BB92" s="578" t="str">
        <f t="shared" si="39"/>
        <v/>
      </c>
      <c r="BD92" s="578" t="str">
        <f t="shared" si="40"/>
        <v/>
      </c>
      <c r="BE92" s="578" t="str">
        <f t="shared" si="41"/>
        <v/>
      </c>
      <c r="BG92" s="578" t="str">
        <f t="shared" si="42"/>
        <v/>
      </c>
      <c r="BH92" s="578" t="str">
        <f t="shared" si="43"/>
        <v/>
      </c>
      <c r="BJ92" s="578" t="str">
        <f t="shared" si="44"/>
        <v/>
      </c>
      <c r="BK92" s="578" t="str">
        <f t="shared" si="44"/>
        <v/>
      </c>
      <c r="BM92" s="578" t="str">
        <f t="shared" si="45"/>
        <v/>
      </c>
      <c r="BN92" s="578" t="str">
        <f t="shared" si="45"/>
        <v/>
      </c>
      <c r="BP92" s="578" t="str">
        <f t="shared" si="46"/>
        <v/>
      </c>
      <c r="BQ92" s="578" t="str">
        <f t="shared" si="46"/>
        <v/>
      </c>
      <c r="BS92" s="578" t="str">
        <f t="shared" si="47"/>
        <v/>
      </c>
      <c r="BT92" s="578" t="str">
        <f t="shared" si="47"/>
        <v/>
      </c>
      <c r="BV92" s="440"/>
    </row>
    <row r="93" spans="1:74" s="391" customFormat="1" ht="14.1" hidden="1">
      <c r="A93" s="561">
        <v>9</v>
      </c>
      <c r="B93" s="562" t="str">
        <f t="shared" si="50"/>
        <v xml:space="preserve">: </v>
      </c>
      <c r="C93" s="566"/>
      <c r="D93" s="566"/>
      <c r="E93" s="563"/>
      <c r="F93" s="566"/>
      <c r="G93" s="563"/>
      <c r="H93" s="565"/>
      <c r="I93" s="566"/>
      <c r="J93" s="566"/>
      <c r="K93" s="572"/>
      <c r="L93" s="568"/>
      <c r="M93" s="569"/>
      <c r="N93" s="570" t="s">
        <v>413</v>
      </c>
      <c r="O93" s="571"/>
      <c r="P93" s="572"/>
      <c r="Q93" s="429"/>
      <c r="R93" s="573"/>
      <c r="S93" s="574" t="str">
        <f t="shared" si="48"/>
        <v/>
      </c>
      <c r="T93" s="575" t="str">
        <f t="shared" si="32"/>
        <v/>
      </c>
      <c r="U93" s="574" t="str">
        <f t="shared" si="49"/>
        <v/>
      </c>
      <c r="V93" s="576" t="str">
        <f t="shared" si="33"/>
        <v>US$2014/ ha</v>
      </c>
      <c r="Z93" s="440"/>
      <c r="AP93" s="440"/>
      <c r="AS93" s="580"/>
      <c r="AU93" s="578" t="str">
        <f t="shared" si="34"/>
        <v/>
      </c>
      <c r="AV93" s="578" t="str">
        <f t="shared" si="35"/>
        <v/>
      </c>
      <c r="AX93" s="578" t="str">
        <f t="shared" si="36"/>
        <v/>
      </c>
      <c r="AY93" s="578" t="str">
        <f t="shared" si="37"/>
        <v/>
      </c>
      <c r="BA93" s="578" t="str">
        <f t="shared" si="38"/>
        <v/>
      </c>
      <c r="BB93" s="578" t="str">
        <f t="shared" si="39"/>
        <v/>
      </c>
      <c r="BD93" s="578" t="str">
        <f t="shared" si="40"/>
        <v/>
      </c>
      <c r="BE93" s="578" t="str">
        <f t="shared" si="41"/>
        <v/>
      </c>
      <c r="BG93" s="578" t="str">
        <f t="shared" si="42"/>
        <v/>
      </c>
      <c r="BH93" s="578" t="str">
        <f t="shared" si="43"/>
        <v/>
      </c>
      <c r="BJ93" s="578" t="str">
        <f t="shared" si="44"/>
        <v/>
      </c>
      <c r="BK93" s="578" t="str">
        <f t="shared" si="44"/>
        <v/>
      </c>
      <c r="BM93" s="578" t="str">
        <f t="shared" si="45"/>
        <v/>
      </c>
      <c r="BN93" s="578" t="str">
        <f t="shared" si="45"/>
        <v/>
      </c>
      <c r="BP93" s="578" t="str">
        <f t="shared" si="46"/>
        <v/>
      </c>
      <c r="BQ93" s="578" t="str">
        <f t="shared" si="46"/>
        <v/>
      </c>
      <c r="BS93" s="578" t="str">
        <f t="shared" si="47"/>
        <v/>
      </c>
      <c r="BT93" s="578" t="str">
        <f t="shared" si="47"/>
        <v/>
      </c>
      <c r="BV93" s="440"/>
    </row>
    <row r="94" spans="1:74" s="391" customFormat="1" ht="14.1" hidden="1">
      <c r="A94" s="561">
        <v>10</v>
      </c>
      <c r="B94" s="562" t="str">
        <f t="shared" si="50"/>
        <v xml:space="preserve">: </v>
      </c>
      <c r="C94" s="566"/>
      <c r="D94" s="566"/>
      <c r="E94" s="563"/>
      <c r="F94" s="566"/>
      <c r="G94" s="563"/>
      <c r="H94" s="565"/>
      <c r="I94" s="566"/>
      <c r="J94" s="566"/>
      <c r="K94" s="572"/>
      <c r="L94" s="568"/>
      <c r="M94" s="569"/>
      <c r="N94" s="570" t="s">
        <v>413</v>
      </c>
      <c r="O94" s="571"/>
      <c r="P94" s="572"/>
      <c r="Q94" s="429"/>
      <c r="R94" s="573"/>
      <c r="S94" s="574" t="str">
        <f t="shared" si="48"/>
        <v/>
      </c>
      <c r="T94" s="575" t="str">
        <f t="shared" si="32"/>
        <v/>
      </c>
      <c r="U94" s="574" t="str">
        <f t="shared" si="49"/>
        <v/>
      </c>
      <c r="V94" s="576" t="str">
        <f t="shared" si="33"/>
        <v>US$2014/ ha</v>
      </c>
      <c r="Z94" s="440"/>
      <c r="AP94" s="440"/>
      <c r="AS94" s="580"/>
      <c r="AU94" s="578" t="str">
        <f t="shared" si="34"/>
        <v/>
      </c>
      <c r="AV94" s="578" t="str">
        <f t="shared" si="35"/>
        <v/>
      </c>
      <c r="AX94" s="578" t="str">
        <f t="shared" si="36"/>
        <v/>
      </c>
      <c r="AY94" s="578" t="str">
        <f t="shared" si="37"/>
        <v/>
      </c>
      <c r="BA94" s="578" t="str">
        <f t="shared" si="38"/>
        <v/>
      </c>
      <c r="BB94" s="578" t="str">
        <f t="shared" si="39"/>
        <v/>
      </c>
      <c r="BD94" s="578" t="str">
        <f t="shared" si="40"/>
        <v/>
      </c>
      <c r="BE94" s="578" t="str">
        <f t="shared" si="41"/>
        <v/>
      </c>
      <c r="BG94" s="578" t="str">
        <f t="shared" si="42"/>
        <v/>
      </c>
      <c r="BH94" s="578" t="str">
        <f t="shared" si="43"/>
        <v/>
      </c>
      <c r="BJ94" s="578" t="str">
        <f t="shared" si="44"/>
        <v/>
      </c>
      <c r="BK94" s="578" t="str">
        <f t="shared" si="44"/>
        <v/>
      </c>
      <c r="BM94" s="578" t="str">
        <f t="shared" si="45"/>
        <v/>
      </c>
      <c r="BN94" s="578" t="str">
        <f t="shared" si="45"/>
        <v/>
      </c>
      <c r="BP94" s="578" t="str">
        <f t="shared" si="46"/>
        <v/>
      </c>
      <c r="BQ94" s="578" t="str">
        <f t="shared" si="46"/>
        <v/>
      </c>
      <c r="BS94" s="578" t="str">
        <f t="shared" si="47"/>
        <v/>
      </c>
      <c r="BT94" s="578" t="str">
        <f t="shared" si="47"/>
        <v/>
      </c>
      <c r="BV94" s="440"/>
    </row>
    <row r="95" spans="1:74" s="391" customFormat="1" ht="14.1" hidden="1">
      <c r="A95" s="561">
        <v>11</v>
      </c>
      <c r="B95" s="562" t="str">
        <f t="shared" si="50"/>
        <v xml:space="preserve">: </v>
      </c>
      <c r="C95" s="566"/>
      <c r="D95" s="566"/>
      <c r="E95" s="563"/>
      <c r="F95" s="566"/>
      <c r="G95" s="563"/>
      <c r="H95" s="565"/>
      <c r="I95" s="566"/>
      <c r="J95" s="566"/>
      <c r="K95" s="572"/>
      <c r="L95" s="568"/>
      <c r="M95" s="569"/>
      <c r="N95" s="570" t="s">
        <v>413</v>
      </c>
      <c r="O95" s="571"/>
      <c r="P95" s="572"/>
      <c r="Q95" s="429"/>
      <c r="R95" s="573"/>
      <c r="S95" s="574" t="str">
        <f t="shared" si="48"/>
        <v/>
      </c>
      <c r="T95" s="575" t="str">
        <f t="shared" si="32"/>
        <v/>
      </c>
      <c r="U95" s="574" t="str">
        <f t="shared" si="49"/>
        <v/>
      </c>
      <c r="V95" s="576" t="str">
        <f t="shared" si="33"/>
        <v>US$2014/ ha</v>
      </c>
      <c r="Z95" s="440"/>
      <c r="AP95" s="440"/>
      <c r="AS95" s="580"/>
      <c r="AU95" s="578" t="str">
        <f t="shared" si="34"/>
        <v/>
      </c>
      <c r="AV95" s="578" t="str">
        <f t="shared" si="35"/>
        <v/>
      </c>
      <c r="AX95" s="578" t="str">
        <f t="shared" si="36"/>
        <v/>
      </c>
      <c r="AY95" s="578" t="str">
        <f t="shared" si="37"/>
        <v/>
      </c>
      <c r="BA95" s="578" t="str">
        <f t="shared" si="38"/>
        <v/>
      </c>
      <c r="BB95" s="578" t="str">
        <f t="shared" si="39"/>
        <v/>
      </c>
      <c r="BD95" s="578" t="str">
        <f t="shared" si="40"/>
        <v/>
      </c>
      <c r="BE95" s="578" t="str">
        <f t="shared" si="41"/>
        <v/>
      </c>
      <c r="BG95" s="578" t="str">
        <f t="shared" si="42"/>
        <v/>
      </c>
      <c r="BH95" s="578" t="str">
        <f t="shared" si="43"/>
        <v/>
      </c>
      <c r="BJ95" s="578" t="str">
        <f t="shared" si="44"/>
        <v/>
      </c>
      <c r="BK95" s="578" t="str">
        <f t="shared" si="44"/>
        <v/>
      </c>
      <c r="BM95" s="578" t="str">
        <f t="shared" si="45"/>
        <v/>
      </c>
      <c r="BN95" s="578" t="str">
        <f t="shared" si="45"/>
        <v/>
      </c>
      <c r="BP95" s="578" t="str">
        <f t="shared" si="46"/>
        <v/>
      </c>
      <c r="BQ95" s="578" t="str">
        <f t="shared" si="46"/>
        <v/>
      </c>
      <c r="BS95" s="578" t="str">
        <f t="shared" si="47"/>
        <v/>
      </c>
      <c r="BT95" s="578" t="str">
        <f t="shared" si="47"/>
        <v/>
      </c>
      <c r="BV95" s="440"/>
    </row>
    <row r="96" spans="1:74" s="391" customFormat="1" ht="14.1" hidden="1">
      <c r="A96" s="561">
        <v>12</v>
      </c>
      <c r="B96" s="562" t="str">
        <f t="shared" si="50"/>
        <v xml:space="preserve">: </v>
      </c>
      <c r="C96" s="566"/>
      <c r="D96" s="566"/>
      <c r="E96" s="563"/>
      <c r="F96" s="566"/>
      <c r="G96" s="563"/>
      <c r="H96" s="565"/>
      <c r="I96" s="566"/>
      <c r="J96" s="566"/>
      <c r="K96" s="572"/>
      <c r="L96" s="568"/>
      <c r="M96" s="569"/>
      <c r="N96" s="570" t="s">
        <v>413</v>
      </c>
      <c r="O96" s="571"/>
      <c r="P96" s="572"/>
      <c r="Q96" s="429"/>
      <c r="R96" s="573"/>
      <c r="S96" s="574" t="str">
        <f t="shared" si="48"/>
        <v/>
      </c>
      <c r="T96" s="575" t="str">
        <f t="shared" si="32"/>
        <v/>
      </c>
      <c r="U96" s="574" t="str">
        <f t="shared" si="49"/>
        <v/>
      </c>
      <c r="V96" s="576" t="str">
        <f t="shared" si="33"/>
        <v>US$2014/ ha</v>
      </c>
      <c r="Z96" s="440"/>
      <c r="AP96" s="440"/>
      <c r="AS96" s="580"/>
      <c r="AU96" s="578" t="str">
        <f t="shared" si="34"/>
        <v/>
      </c>
      <c r="AV96" s="578" t="str">
        <f t="shared" si="35"/>
        <v/>
      </c>
      <c r="AX96" s="578" t="str">
        <f t="shared" si="36"/>
        <v/>
      </c>
      <c r="AY96" s="578" t="str">
        <f t="shared" si="37"/>
        <v/>
      </c>
      <c r="BA96" s="578" t="str">
        <f t="shared" si="38"/>
        <v/>
      </c>
      <c r="BB96" s="578" t="str">
        <f t="shared" si="39"/>
        <v/>
      </c>
      <c r="BD96" s="578" t="str">
        <f t="shared" si="40"/>
        <v/>
      </c>
      <c r="BE96" s="578" t="str">
        <f t="shared" si="41"/>
        <v/>
      </c>
      <c r="BG96" s="578" t="str">
        <f t="shared" si="42"/>
        <v/>
      </c>
      <c r="BH96" s="578" t="str">
        <f t="shared" si="43"/>
        <v/>
      </c>
      <c r="BJ96" s="578" t="str">
        <f t="shared" si="44"/>
        <v/>
      </c>
      <c r="BK96" s="578" t="str">
        <f t="shared" si="44"/>
        <v/>
      </c>
      <c r="BM96" s="578" t="str">
        <f t="shared" si="45"/>
        <v/>
      </c>
      <c r="BN96" s="578" t="str">
        <f t="shared" si="45"/>
        <v/>
      </c>
      <c r="BP96" s="578" t="str">
        <f t="shared" si="46"/>
        <v/>
      </c>
      <c r="BQ96" s="578" t="str">
        <f t="shared" si="46"/>
        <v/>
      </c>
      <c r="BS96" s="578" t="str">
        <f t="shared" si="47"/>
        <v/>
      </c>
      <c r="BT96" s="578" t="str">
        <f t="shared" si="47"/>
        <v/>
      </c>
      <c r="BV96" s="440"/>
    </row>
    <row r="97" spans="1:74" s="391" customFormat="1" ht="14.1" hidden="1">
      <c r="A97" s="561">
        <v>13</v>
      </c>
      <c r="B97" s="562" t="str">
        <f t="shared" si="50"/>
        <v xml:space="preserve">: </v>
      </c>
      <c r="C97" s="566"/>
      <c r="D97" s="566"/>
      <c r="E97" s="563"/>
      <c r="F97" s="566"/>
      <c r="G97" s="563"/>
      <c r="H97" s="565"/>
      <c r="I97" s="566"/>
      <c r="J97" s="566"/>
      <c r="K97" s="572"/>
      <c r="L97" s="568"/>
      <c r="M97" s="569"/>
      <c r="N97" s="570" t="s">
        <v>413</v>
      </c>
      <c r="O97" s="571"/>
      <c r="P97" s="572"/>
      <c r="Q97" s="429"/>
      <c r="R97" s="573"/>
      <c r="S97" s="574" t="str">
        <f t="shared" si="48"/>
        <v/>
      </c>
      <c r="T97" s="575" t="str">
        <f t="shared" si="32"/>
        <v/>
      </c>
      <c r="U97" s="574" t="str">
        <f t="shared" si="49"/>
        <v/>
      </c>
      <c r="V97" s="576" t="str">
        <f t="shared" si="33"/>
        <v>US$2014/ ha</v>
      </c>
      <c r="Z97" s="440"/>
      <c r="AP97" s="440"/>
      <c r="AS97" s="580"/>
      <c r="AU97" s="578" t="str">
        <f t="shared" si="34"/>
        <v/>
      </c>
      <c r="AV97" s="578" t="str">
        <f t="shared" si="35"/>
        <v/>
      </c>
      <c r="AX97" s="578" t="str">
        <f t="shared" si="36"/>
        <v/>
      </c>
      <c r="AY97" s="578" t="str">
        <f t="shared" si="37"/>
        <v/>
      </c>
      <c r="BA97" s="578" t="str">
        <f t="shared" si="38"/>
        <v/>
      </c>
      <c r="BB97" s="578" t="str">
        <f t="shared" si="39"/>
        <v/>
      </c>
      <c r="BD97" s="578" t="str">
        <f t="shared" si="40"/>
        <v/>
      </c>
      <c r="BE97" s="578" t="str">
        <f t="shared" si="41"/>
        <v/>
      </c>
      <c r="BG97" s="578" t="str">
        <f t="shared" si="42"/>
        <v/>
      </c>
      <c r="BH97" s="578" t="str">
        <f t="shared" si="43"/>
        <v/>
      </c>
      <c r="BJ97" s="578" t="str">
        <f t="shared" si="44"/>
        <v/>
      </c>
      <c r="BK97" s="578" t="str">
        <f t="shared" si="44"/>
        <v/>
      </c>
      <c r="BM97" s="578" t="str">
        <f t="shared" si="45"/>
        <v/>
      </c>
      <c r="BN97" s="578" t="str">
        <f t="shared" si="45"/>
        <v/>
      </c>
      <c r="BP97" s="578" t="str">
        <f t="shared" si="46"/>
        <v/>
      </c>
      <c r="BQ97" s="578" t="str">
        <f t="shared" si="46"/>
        <v/>
      </c>
      <c r="BS97" s="578" t="str">
        <f t="shared" si="47"/>
        <v/>
      </c>
      <c r="BT97" s="578" t="str">
        <f t="shared" si="47"/>
        <v/>
      </c>
      <c r="BV97" s="440"/>
    </row>
    <row r="98" spans="1:74" s="391" customFormat="1" ht="14.1" hidden="1">
      <c r="A98" s="561">
        <v>14</v>
      </c>
      <c r="B98" s="562" t="str">
        <f t="shared" si="50"/>
        <v xml:space="preserve">: </v>
      </c>
      <c r="C98" s="566"/>
      <c r="D98" s="566"/>
      <c r="E98" s="563"/>
      <c r="F98" s="566"/>
      <c r="G98" s="563"/>
      <c r="H98" s="565"/>
      <c r="I98" s="566"/>
      <c r="J98" s="566"/>
      <c r="K98" s="572"/>
      <c r="L98" s="568"/>
      <c r="M98" s="572"/>
      <c r="N98" s="570" t="s">
        <v>413</v>
      </c>
      <c r="O98" s="571"/>
      <c r="P98" s="572"/>
      <c r="Q98" s="429"/>
      <c r="R98" s="573"/>
      <c r="S98" s="574" t="str">
        <f t="shared" si="48"/>
        <v/>
      </c>
      <c r="T98" s="575" t="str">
        <f t="shared" si="32"/>
        <v/>
      </c>
      <c r="U98" s="574" t="str">
        <f t="shared" si="49"/>
        <v/>
      </c>
      <c r="V98" s="576" t="str">
        <f t="shared" si="33"/>
        <v>US$2014/ ha</v>
      </c>
      <c r="Z98" s="440"/>
      <c r="AP98" s="440"/>
      <c r="AS98" s="580"/>
      <c r="AU98" s="578" t="str">
        <f t="shared" si="34"/>
        <v/>
      </c>
      <c r="AV98" s="578" t="str">
        <f t="shared" si="35"/>
        <v/>
      </c>
      <c r="AX98" s="578" t="str">
        <f t="shared" si="36"/>
        <v/>
      </c>
      <c r="AY98" s="578" t="str">
        <f t="shared" si="37"/>
        <v/>
      </c>
      <c r="BA98" s="578" t="str">
        <f t="shared" si="38"/>
        <v/>
      </c>
      <c r="BB98" s="578" t="str">
        <f t="shared" si="39"/>
        <v/>
      </c>
      <c r="BD98" s="578" t="str">
        <f t="shared" si="40"/>
        <v/>
      </c>
      <c r="BE98" s="578" t="str">
        <f t="shared" si="41"/>
        <v/>
      </c>
      <c r="BG98" s="578" t="str">
        <f t="shared" si="42"/>
        <v/>
      </c>
      <c r="BH98" s="578" t="str">
        <f t="shared" si="43"/>
        <v/>
      </c>
      <c r="BJ98" s="578" t="str">
        <f t="shared" si="44"/>
        <v/>
      </c>
      <c r="BK98" s="578" t="str">
        <f t="shared" si="44"/>
        <v/>
      </c>
      <c r="BM98" s="578" t="str">
        <f t="shared" si="45"/>
        <v/>
      </c>
      <c r="BN98" s="578" t="str">
        <f t="shared" si="45"/>
        <v/>
      </c>
      <c r="BP98" s="578" t="str">
        <f t="shared" si="46"/>
        <v/>
      </c>
      <c r="BQ98" s="578" t="str">
        <f t="shared" si="46"/>
        <v/>
      </c>
      <c r="BS98" s="578" t="str">
        <f t="shared" si="47"/>
        <v/>
      </c>
      <c r="BT98" s="578" t="str">
        <f t="shared" si="47"/>
        <v/>
      </c>
      <c r="BV98" s="440"/>
    </row>
    <row r="99" spans="1:74" s="391" customFormat="1" ht="14.1" hidden="1">
      <c r="A99" s="561">
        <v>15</v>
      </c>
      <c r="B99" s="562" t="str">
        <f t="shared" si="50"/>
        <v xml:space="preserve">: </v>
      </c>
      <c r="C99" s="566"/>
      <c r="D99" s="566"/>
      <c r="E99" s="563"/>
      <c r="F99" s="566"/>
      <c r="G99" s="563"/>
      <c r="H99" s="565"/>
      <c r="I99" s="566"/>
      <c r="J99" s="566"/>
      <c r="K99" s="572"/>
      <c r="L99" s="568"/>
      <c r="M99" s="572"/>
      <c r="N99" s="570" t="s">
        <v>413</v>
      </c>
      <c r="O99" s="571"/>
      <c r="P99" s="572"/>
      <c r="Q99" s="429"/>
      <c r="R99" s="573"/>
      <c r="S99" s="574" t="str">
        <f t="shared" si="48"/>
        <v/>
      </c>
      <c r="T99" s="575" t="str">
        <f t="shared" si="32"/>
        <v/>
      </c>
      <c r="U99" s="574" t="str">
        <f t="shared" si="49"/>
        <v/>
      </c>
      <c r="V99" s="576" t="str">
        <f t="shared" si="33"/>
        <v>US$2014/ ha</v>
      </c>
      <c r="Z99" s="440"/>
      <c r="AP99" s="440"/>
      <c r="AS99" s="580"/>
      <c r="AU99" s="578" t="str">
        <f t="shared" si="34"/>
        <v/>
      </c>
      <c r="AV99" s="578" t="str">
        <f t="shared" si="35"/>
        <v/>
      </c>
      <c r="AX99" s="578" t="str">
        <f t="shared" si="36"/>
        <v/>
      </c>
      <c r="AY99" s="578" t="str">
        <f t="shared" si="37"/>
        <v/>
      </c>
      <c r="BA99" s="578" t="str">
        <f t="shared" si="38"/>
        <v/>
      </c>
      <c r="BB99" s="578" t="str">
        <f t="shared" si="39"/>
        <v/>
      </c>
      <c r="BD99" s="578" t="str">
        <f t="shared" si="40"/>
        <v/>
      </c>
      <c r="BE99" s="578" t="str">
        <f t="shared" si="41"/>
        <v/>
      </c>
      <c r="BG99" s="578" t="str">
        <f t="shared" si="42"/>
        <v/>
      </c>
      <c r="BH99" s="578" t="str">
        <f t="shared" si="43"/>
        <v/>
      </c>
      <c r="BJ99" s="578" t="str">
        <f t="shared" si="44"/>
        <v/>
      </c>
      <c r="BK99" s="578" t="str">
        <f t="shared" si="44"/>
        <v/>
      </c>
      <c r="BM99" s="578" t="str">
        <f t="shared" si="45"/>
        <v/>
      </c>
      <c r="BN99" s="578" t="str">
        <f t="shared" si="45"/>
        <v/>
      </c>
      <c r="BP99" s="578" t="str">
        <f t="shared" si="46"/>
        <v/>
      </c>
      <c r="BQ99" s="578" t="str">
        <f t="shared" si="46"/>
        <v/>
      </c>
      <c r="BS99" s="578" t="str">
        <f t="shared" si="47"/>
        <v/>
      </c>
      <c r="BT99" s="578" t="str">
        <f t="shared" si="47"/>
        <v/>
      </c>
      <c r="BV99" s="440"/>
    </row>
    <row r="100" spans="1:74" s="391" customFormat="1" ht="14.1" hidden="1">
      <c r="A100" s="561">
        <v>16</v>
      </c>
      <c r="B100" s="562" t="str">
        <f t="shared" si="50"/>
        <v xml:space="preserve">: </v>
      </c>
      <c r="C100" s="566"/>
      <c r="D100" s="566"/>
      <c r="E100" s="563"/>
      <c r="F100" s="566"/>
      <c r="G100" s="563"/>
      <c r="H100" s="565"/>
      <c r="I100" s="566"/>
      <c r="J100" s="566"/>
      <c r="K100" s="572"/>
      <c r="L100" s="568"/>
      <c r="M100" s="572"/>
      <c r="N100" s="570" t="s">
        <v>413</v>
      </c>
      <c r="O100" s="571"/>
      <c r="P100" s="572"/>
      <c r="Q100" s="429"/>
      <c r="R100" s="573"/>
      <c r="S100" s="574" t="str">
        <f t="shared" si="48"/>
        <v/>
      </c>
      <c r="T100" s="575" t="str">
        <f t="shared" si="32"/>
        <v/>
      </c>
      <c r="U100" s="574" t="str">
        <f t="shared" si="49"/>
        <v/>
      </c>
      <c r="V100" s="576" t="str">
        <f t="shared" si="33"/>
        <v>US$2014/ ha</v>
      </c>
      <c r="Z100" s="440"/>
      <c r="AP100" s="440"/>
      <c r="AS100" s="580"/>
      <c r="AU100" s="578" t="str">
        <f t="shared" si="34"/>
        <v/>
      </c>
      <c r="AV100" s="578" t="str">
        <f t="shared" si="35"/>
        <v/>
      </c>
      <c r="AX100" s="578" t="str">
        <f t="shared" si="36"/>
        <v/>
      </c>
      <c r="AY100" s="578" t="str">
        <f t="shared" si="37"/>
        <v/>
      </c>
      <c r="BA100" s="578" t="str">
        <f t="shared" si="38"/>
        <v/>
      </c>
      <c r="BB100" s="578" t="str">
        <f t="shared" si="39"/>
        <v/>
      </c>
      <c r="BD100" s="578" t="str">
        <f t="shared" si="40"/>
        <v/>
      </c>
      <c r="BE100" s="578" t="str">
        <f t="shared" si="41"/>
        <v/>
      </c>
      <c r="BG100" s="578" t="str">
        <f t="shared" si="42"/>
        <v/>
      </c>
      <c r="BH100" s="578" t="str">
        <f t="shared" si="43"/>
        <v/>
      </c>
      <c r="BJ100" s="578" t="str">
        <f t="shared" si="44"/>
        <v/>
      </c>
      <c r="BK100" s="578" t="str">
        <f t="shared" si="44"/>
        <v/>
      </c>
      <c r="BM100" s="578" t="str">
        <f t="shared" si="45"/>
        <v/>
      </c>
      <c r="BN100" s="578" t="str">
        <f t="shared" si="45"/>
        <v/>
      </c>
      <c r="BP100" s="578" t="str">
        <f t="shared" si="46"/>
        <v/>
      </c>
      <c r="BQ100" s="578" t="str">
        <f t="shared" si="46"/>
        <v/>
      </c>
      <c r="BS100" s="578" t="str">
        <f t="shared" si="47"/>
        <v/>
      </c>
      <c r="BT100" s="578" t="str">
        <f t="shared" si="47"/>
        <v/>
      </c>
      <c r="BV100" s="440"/>
    </row>
    <row r="101" spans="1:74" s="391" customFormat="1" ht="14.1" hidden="1">
      <c r="A101" s="561">
        <v>17</v>
      </c>
      <c r="B101" s="562" t="str">
        <f t="shared" si="50"/>
        <v xml:space="preserve">: </v>
      </c>
      <c r="C101" s="566"/>
      <c r="D101" s="566"/>
      <c r="E101" s="563"/>
      <c r="F101" s="566"/>
      <c r="G101" s="563"/>
      <c r="H101" s="565"/>
      <c r="I101" s="566"/>
      <c r="J101" s="566"/>
      <c r="K101" s="572"/>
      <c r="L101" s="568"/>
      <c r="M101" s="572"/>
      <c r="N101" s="570" t="s">
        <v>413</v>
      </c>
      <c r="O101" s="571"/>
      <c r="P101" s="572"/>
      <c r="Q101" s="429"/>
      <c r="R101" s="573"/>
      <c r="S101" s="574" t="str">
        <f t="shared" si="48"/>
        <v/>
      </c>
      <c r="T101" s="575" t="str">
        <f t="shared" si="32"/>
        <v/>
      </c>
      <c r="U101" s="574" t="str">
        <f t="shared" si="49"/>
        <v/>
      </c>
      <c r="V101" s="576" t="str">
        <f t="shared" si="33"/>
        <v>US$2014/ ha</v>
      </c>
      <c r="Z101" s="440"/>
      <c r="AP101" s="440"/>
      <c r="AS101" s="580"/>
      <c r="AU101" s="578" t="str">
        <f t="shared" si="34"/>
        <v/>
      </c>
      <c r="AV101" s="578" t="str">
        <f t="shared" si="35"/>
        <v/>
      </c>
      <c r="AX101" s="578" t="str">
        <f t="shared" si="36"/>
        <v/>
      </c>
      <c r="AY101" s="578" t="str">
        <f t="shared" si="37"/>
        <v/>
      </c>
      <c r="BA101" s="578" t="str">
        <f t="shared" si="38"/>
        <v/>
      </c>
      <c r="BB101" s="578" t="str">
        <f t="shared" si="39"/>
        <v/>
      </c>
      <c r="BD101" s="578" t="str">
        <f t="shared" si="40"/>
        <v/>
      </c>
      <c r="BE101" s="578" t="str">
        <f t="shared" si="41"/>
        <v/>
      </c>
      <c r="BG101" s="578" t="str">
        <f t="shared" si="42"/>
        <v/>
      </c>
      <c r="BH101" s="578" t="str">
        <f t="shared" si="43"/>
        <v/>
      </c>
      <c r="BJ101" s="578" t="str">
        <f t="shared" si="44"/>
        <v/>
      </c>
      <c r="BK101" s="578" t="str">
        <f t="shared" si="44"/>
        <v/>
      </c>
      <c r="BM101" s="578" t="str">
        <f t="shared" si="45"/>
        <v/>
      </c>
      <c r="BN101" s="578" t="str">
        <f t="shared" si="45"/>
        <v/>
      </c>
      <c r="BP101" s="578" t="str">
        <f t="shared" si="46"/>
        <v/>
      </c>
      <c r="BQ101" s="578" t="str">
        <f t="shared" si="46"/>
        <v/>
      </c>
      <c r="BS101" s="578" t="str">
        <f t="shared" si="47"/>
        <v/>
      </c>
      <c r="BT101" s="578" t="str">
        <f t="shared" si="47"/>
        <v/>
      </c>
      <c r="BV101" s="440"/>
    </row>
    <row r="102" spans="1:74" s="391" customFormat="1" ht="14.1" hidden="1">
      <c r="A102" s="561">
        <v>18</v>
      </c>
      <c r="B102" s="562" t="str">
        <f t="shared" si="50"/>
        <v xml:space="preserve">: </v>
      </c>
      <c r="C102" s="566"/>
      <c r="D102" s="566"/>
      <c r="E102" s="563"/>
      <c r="F102" s="566"/>
      <c r="G102" s="563"/>
      <c r="H102" s="565"/>
      <c r="I102" s="566"/>
      <c r="J102" s="566"/>
      <c r="K102" s="572"/>
      <c r="L102" s="572"/>
      <c r="M102" s="572"/>
      <c r="N102" s="570" t="s">
        <v>413</v>
      </c>
      <c r="O102" s="571"/>
      <c r="P102" s="572"/>
      <c r="Q102" s="429"/>
      <c r="R102" s="573"/>
      <c r="S102" s="574" t="str">
        <f t="shared" si="48"/>
        <v/>
      </c>
      <c r="T102" s="575" t="str">
        <f t="shared" si="32"/>
        <v/>
      </c>
      <c r="U102" s="574" t="str">
        <f t="shared" si="49"/>
        <v/>
      </c>
      <c r="V102" s="576" t="str">
        <f t="shared" si="33"/>
        <v>US$2014/ ha</v>
      </c>
      <c r="Z102" s="440"/>
      <c r="AP102" s="440"/>
      <c r="AS102" s="580"/>
      <c r="AU102" s="578" t="str">
        <f t="shared" si="34"/>
        <v/>
      </c>
      <c r="AV102" s="578" t="str">
        <f t="shared" si="35"/>
        <v/>
      </c>
      <c r="AX102" s="578" t="str">
        <f t="shared" si="36"/>
        <v/>
      </c>
      <c r="AY102" s="578" t="str">
        <f t="shared" si="37"/>
        <v/>
      </c>
      <c r="BA102" s="578" t="str">
        <f t="shared" si="38"/>
        <v/>
      </c>
      <c r="BB102" s="578" t="str">
        <f t="shared" si="39"/>
        <v/>
      </c>
      <c r="BD102" s="578" t="str">
        <f t="shared" si="40"/>
        <v/>
      </c>
      <c r="BE102" s="578" t="str">
        <f t="shared" si="41"/>
        <v/>
      </c>
      <c r="BG102" s="578" t="str">
        <f t="shared" si="42"/>
        <v/>
      </c>
      <c r="BH102" s="578" t="str">
        <f t="shared" si="43"/>
        <v/>
      </c>
      <c r="BJ102" s="578" t="str">
        <f t="shared" si="44"/>
        <v/>
      </c>
      <c r="BK102" s="578" t="str">
        <f t="shared" si="44"/>
        <v/>
      </c>
      <c r="BM102" s="578" t="str">
        <f t="shared" si="45"/>
        <v/>
      </c>
      <c r="BN102" s="578" t="str">
        <f t="shared" si="45"/>
        <v/>
      </c>
      <c r="BP102" s="578" t="str">
        <f t="shared" si="46"/>
        <v/>
      </c>
      <c r="BQ102" s="578" t="str">
        <f t="shared" si="46"/>
        <v/>
      </c>
      <c r="BS102" s="578" t="str">
        <f t="shared" si="47"/>
        <v/>
      </c>
      <c r="BT102" s="578" t="str">
        <f t="shared" si="47"/>
        <v/>
      </c>
      <c r="BV102" s="440"/>
    </row>
    <row r="103" spans="1:74" s="391" customFormat="1" ht="14.1" hidden="1">
      <c r="A103" s="561">
        <v>19</v>
      </c>
      <c r="B103" s="562" t="str">
        <f t="shared" si="50"/>
        <v xml:space="preserve">: </v>
      </c>
      <c r="C103" s="566"/>
      <c r="D103" s="566"/>
      <c r="E103" s="563"/>
      <c r="F103" s="566"/>
      <c r="G103" s="563"/>
      <c r="H103" s="565"/>
      <c r="I103" s="566"/>
      <c r="J103" s="566"/>
      <c r="K103" s="572"/>
      <c r="L103" s="572"/>
      <c r="M103" s="572"/>
      <c r="N103" s="570" t="s">
        <v>413</v>
      </c>
      <c r="O103" s="571"/>
      <c r="P103" s="572"/>
      <c r="Q103" s="429"/>
      <c r="R103" s="573"/>
      <c r="S103" s="574" t="str">
        <f t="shared" si="48"/>
        <v/>
      </c>
      <c r="T103" s="575" t="str">
        <f t="shared" si="32"/>
        <v/>
      </c>
      <c r="U103" s="574" t="str">
        <f t="shared" si="49"/>
        <v/>
      </c>
      <c r="V103" s="576" t="str">
        <f t="shared" si="33"/>
        <v>US$2014/ ha</v>
      </c>
      <c r="Z103" s="440"/>
      <c r="AP103" s="440"/>
      <c r="AS103" s="580"/>
      <c r="AU103" s="578" t="str">
        <f t="shared" si="34"/>
        <v/>
      </c>
      <c r="AV103" s="578" t="str">
        <f t="shared" si="35"/>
        <v/>
      </c>
      <c r="AX103" s="578" t="str">
        <f t="shared" si="36"/>
        <v/>
      </c>
      <c r="AY103" s="578" t="str">
        <f t="shared" si="37"/>
        <v/>
      </c>
      <c r="BA103" s="578" t="str">
        <f t="shared" si="38"/>
        <v/>
      </c>
      <c r="BB103" s="578" t="str">
        <f t="shared" si="39"/>
        <v/>
      </c>
      <c r="BD103" s="578" t="str">
        <f t="shared" si="40"/>
        <v/>
      </c>
      <c r="BE103" s="578" t="str">
        <f t="shared" si="41"/>
        <v/>
      </c>
      <c r="BG103" s="578" t="str">
        <f t="shared" si="42"/>
        <v/>
      </c>
      <c r="BH103" s="578" t="str">
        <f t="shared" si="43"/>
        <v/>
      </c>
      <c r="BJ103" s="578" t="str">
        <f t="shared" si="44"/>
        <v/>
      </c>
      <c r="BK103" s="578" t="str">
        <f t="shared" si="44"/>
        <v/>
      </c>
      <c r="BM103" s="578" t="str">
        <f t="shared" si="45"/>
        <v/>
      </c>
      <c r="BN103" s="578" t="str">
        <f t="shared" si="45"/>
        <v/>
      </c>
      <c r="BP103" s="578" t="str">
        <f t="shared" si="46"/>
        <v/>
      </c>
      <c r="BQ103" s="578" t="str">
        <f t="shared" si="46"/>
        <v/>
      </c>
      <c r="BS103" s="578" t="str">
        <f t="shared" si="47"/>
        <v/>
      </c>
      <c r="BT103" s="578" t="str">
        <f t="shared" si="47"/>
        <v/>
      </c>
      <c r="BV103" s="440"/>
    </row>
    <row r="104" spans="1:74" s="391" customFormat="1" ht="14.1" hidden="1">
      <c r="A104" s="561">
        <v>20</v>
      </c>
      <c r="B104" s="562" t="str">
        <f t="shared" si="50"/>
        <v xml:space="preserve">: </v>
      </c>
      <c r="C104" s="566"/>
      <c r="D104" s="566"/>
      <c r="E104" s="563"/>
      <c r="F104" s="566"/>
      <c r="G104" s="563"/>
      <c r="H104" s="565"/>
      <c r="I104" s="566"/>
      <c r="J104" s="566"/>
      <c r="K104" s="572"/>
      <c r="L104" s="572"/>
      <c r="M104" s="572"/>
      <c r="N104" s="570" t="s">
        <v>413</v>
      </c>
      <c r="O104" s="571"/>
      <c r="P104" s="572"/>
      <c r="Q104" s="429"/>
      <c r="R104" s="573"/>
      <c r="S104" s="574" t="str">
        <f t="shared" si="48"/>
        <v/>
      </c>
      <c r="T104" s="575" t="str">
        <f t="shared" si="32"/>
        <v/>
      </c>
      <c r="U104" s="574" t="str">
        <f t="shared" si="49"/>
        <v/>
      </c>
      <c r="V104" s="576" t="str">
        <f t="shared" si="33"/>
        <v>US$2014/ ha</v>
      </c>
      <c r="Z104" s="440"/>
      <c r="AP104" s="440"/>
      <c r="AS104" s="580"/>
      <c r="AU104" s="578" t="str">
        <f t="shared" si="34"/>
        <v/>
      </c>
      <c r="AV104" s="578" t="str">
        <f t="shared" si="35"/>
        <v/>
      </c>
      <c r="AX104" s="578" t="str">
        <f t="shared" si="36"/>
        <v/>
      </c>
      <c r="AY104" s="578" t="str">
        <f t="shared" si="37"/>
        <v/>
      </c>
      <c r="BA104" s="578" t="str">
        <f t="shared" si="38"/>
        <v/>
      </c>
      <c r="BB104" s="578" t="str">
        <f t="shared" si="39"/>
        <v/>
      </c>
      <c r="BD104" s="578" t="str">
        <f t="shared" si="40"/>
        <v/>
      </c>
      <c r="BE104" s="578" t="str">
        <f t="shared" si="41"/>
        <v/>
      </c>
      <c r="BG104" s="578" t="str">
        <f t="shared" si="42"/>
        <v/>
      </c>
      <c r="BH104" s="578" t="str">
        <f t="shared" si="43"/>
        <v/>
      </c>
      <c r="BJ104" s="578" t="str">
        <f t="shared" si="44"/>
        <v/>
      </c>
      <c r="BK104" s="578" t="str">
        <f t="shared" si="44"/>
        <v/>
      </c>
      <c r="BM104" s="578" t="str">
        <f t="shared" si="45"/>
        <v/>
      </c>
      <c r="BN104" s="578" t="str">
        <f t="shared" si="45"/>
        <v/>
      </c>
      <c r="BP104" s="578" t="str">
        <f t="shared" si="46"/>
        <v/>
      </c>
      <c r="BQ104" s="578" t="str">
        <f t="shared" si="46"/>
        <v/>
      </c>
      <c r="BS104" s="578" t="str">
        <f t="shared" si="47"/>
        <v/>
      </c>
      <c r="BT104" s="578" t="str">
        <f t="shared" si="47"/>
        <v/>
      </c>
      <c r="BV104" s="440"/>
    </row>
    <row r="105" spans="1:74" s="391" customFormat="1" ht="14.1" hidden="1">
      <c r="A105" s="561"/>
      <c r="B105" s="582" t="s">
        <v>401</v>
      </c>
      <c r="C105" s="583"/>
      <c r="D105" s="583"/>
      <c r="E105" s="583"/>
      <c r="F105" s="583"/>
      <c r="G105" s="583"/>
      <c r="H105" s="429"/>
      <c r="J105" s="584"/>
      <c r="K105" s="429"/>
      <c r="L105" s="429"/>
      <c r="M105" s="429" t="s">
        <v>211</v>
      </c>
      <c r="N105" s="429"/>
      <c r="P105" s="429"/>
      <c r="Q105" s="429"/>
      <c r="R105" s="584" t="s">
        <v>212</v>
      </c>
      <c r="S105" s="585" t="e">
        <f>AVERAGE(S85:S104)</f>
        <v>#DIV/0!</v>
      </c>
      <c r="T105" s="585" t="e">
        <f>IF(S113="Y",SUM(T85:T104)/SUM(O85:O104),AVERAGE(T85:T104))</f>
        <v>#DIV/0!</v>
      </c>
      <c r="U105" s="586" t="e">
        <f>SUM(U85:U104)/SUM(O85:O104)</f>
        <v>#DIV/0!</v>
      </c>
      <c r="Z105" s="440"/>
      <c r="AP105" s="440"/>
      <c r="AT105" s="584" t="s">
        <v>212</v>
      </c>
      <c r="AU105" s="587" t="e">
        <f>AVERAGE(AU85:AU104)</f>
        <v>#DIV/0!</v>
      </c>
      <c r="AV105" s="587" t="e">
        <f>SUM(AV85:AV104)/COUNTIF(AV85:AV104,"&gt;0")</f>
        <v>#DIV/0!</v>
      </c>
      <c r="AX105" s="587" t="e">
        <f>AVERAGE(AX85:AX104)</f>
        <v>#DIV/0!</v>
      </c>
      <c r="AY105" s="587" t="e">
        <f>SUM(AY85:AY104)/COUNTIF(AY85:AY104,"&gt;0")</f>
        <v>#DIV/0!</v>
      </c>
      <c r="BA105" s="587" t="e">
        <f>AVERAGE(BA85:BA104)</f>
        <v>#DIV/0!</v>
      </c>
      <c r="BB105" s="587" t="e">
        <f>SUM(BB85:BB104)/COUNTIF(BB85:BB104,"&gt;0")</f>
        <v>#DIV/0!</v>
      </c>
      <c r="BD105" s="587" t="e">
        <f>AVERAGE(BD85:BD104)</f>
        <v>#DIV/0!</v>
      </c>
      <c r="BE105" s="587" t="e">
        <f>SUM(BE85:BE104)/COUNTIF(BE85:BE104,"&gt;0")</f>
        <v>#DIV/0!</v>
      </c>
      <c r="BG105" s="587" t="e">
        <f>AVERAGE(BG85:BG104)</f>
        <v>#DIV/0!</v>
      </c>
      <c r="BH105" s="587" t="e">
        <f>SUM(BH85:BH104)/COUNTIF(BH85:BH104,"&gt;0")</f>
        <v>#DIV/0!</v>
      </c>
      <c r="BI105" s="584"/>
      <c r="BJ105" s="587" t="e">
        <f>AVERAGE(BJ85:BJ104)</f>
        <v>#DIV/0!</v>
      </c>
      <c r="BK105" s="587" t="e">
        <f>SUM(BK85:BK104)/COUNTIF(BK85:BK104,"&gt;0")</f>
        <v>#DIV/0!</v>
      </c>
      <c r="BM105" s="587" t="e">
        <f>AVERAGE(BM85:BM104)</f>
        <v>#DIV/0!</v>
      </c>
      <c r="BN105" s="587" t="e">
        <f>SUM(BN85:BN104)/COUNTIF(BN85:BN104,"&gt;0")</f>
        <v>#DIV/0!</v>
      </c>
      <c r="BP105" s="587" t="e">
        <f>AVERAGE(BP85:BP104)</f>
        <v>#DIV/0!</v>
      </c>
      <c r="BQ105" s="587" t="e">
        <f>SUM(BQ85:BQ104)/COUNTIF(BQ85:BQ104,"&gt;0")</f>
        <v>#DIV/0!</v>
      </c>
      <c r="BS105" s="587" t="e">
        <f>AVERAGE(BS85:BS104)</f>
        <v>#DIV/0!</v>
      </c>
      <c r="BT105" s="587" t="e">
        <f>SUM(BT85:BT104)/COUNTIF(BT85:BT104,"&gt;0")</f>
        <v>#DIV/0!</v>
      </c>
      <c r="BV105" s="440"/>
    </row>
    <row r="106" spans="1:74" s="391" customFormat="1" ht="14.1" hidden="1">
      <c r="A106" s="561"/>
      <c r="B106" s="582" t="s">
        <v>403</v>
      </c>
      <c r="C106" s="583" t="s">
        <v>213</v>
      </c>
      <c r="D106" s="603"/>
      <c r="E106" s="604"/>
      <c r="F106" s="604"/>
      <c r="G106" s="604"/>
      <c r="H106" s="604"/>
      <c r="I106" s="604"/>
      <c r="J106" s="604"/>
      <c r="K106" s="605"/>
      <c r="L106" s="429"/>
      <c r="M106" s="429"/>
      <c r="N106" s="429"/>
      <c r="P106" s="429"/>
      <c r="Q106" s="429"/>
      <c r="R106" s="588" t="s">
        <v>214</v>
      </c>
      <c r="S106" s="589" t="e">
        <f>S105+V106*S109</f>
        <v>#DIV/0!</v>
      </c>
      <c r="T106" s="589" t="e">
        <f>T105+V106*T109</f>
        <v>#DIV/0!</v>
      </c>
      <c r="U106" s="589" t="e">
        <f>U105+V106*U109</f>
        <v>#DIV/0!</v>
      </c>
      <c r="V106" s="590">
        <v>1</v>
      </c>
      <c r="W106" s="429" t="s">
        <v>215</v>
      </c>
      <c r="Y106" s="391" t="s">
        <v>239</v>
      </c>
      <c r="Z106" s="440"/>
      <c r="AP106" s="440"/>
      <c r="AT106" s="588" t="s">
        <v>214</v>
      </c>
      <c r="AU106" s="591" t="e">
        <f>AU105+(AU111*AU108)</f>
        <v>#DIV/0!</v>
      </c>
      <c r="AV106" s="591" t="e">
        <f>AV105+(AV111*AU108)</f>
        <v>#DIV/0!</v>
      </c>
      <c r="AX106" s="591" t="e">
        <f>AX105+(AX111*AX108)</f>
        <v>#DIV/0!</v>
      </c>
      <c r="AY106" s="591" t="e">
        <f>AY105+(AY111*AX108)</f>
        <v>#DIV/0!</v>
      </c>
      <c r="BA106" s="591" t="e">
        <f>BA105+(BA111*BA108)</f>
        <v>#DIV/0!</v>
      </c>
      <c r="BB106" s="591" t="e">
        <f>BB105+(BB111*BA108)</f>
        <v>#DIV/0!</v>
      </c>
      <c r="BD106" s="591" t="e">
        <f>BD105+(BD111*BD108)</f>
        <v>#DIV/0!</v>
      </c>
      <c r="BE106" s="591" t="e">
        <f>BE105+(BE111*BD108)</f>
        <v>#DIV/0!</v>
      </c>
      <c r="BG106" s="591" t="e">
        <f>BG105+(BG111*BG108)</f>
        <v>#DIV/0!</v>
      </c>
      <c r="BH106" s="591" t="e">
        <f>BH105+(BH111*BG108)</f>
        <v>#DIV/0!</v>
      </c>
      <c r="BI106" s="588"/>
      <c r="BJ106" s="591" t="e">
        <f>BJ105+(BJ111*BJ108)</f>
        <v>#DIV/0!</v>
      </c>
      <c r="BK106" s="591" t="e">
        <f>BK105+(BK111*BJ108)</f>
        <v>#DIV/0!</v>
      </c>
      <c r="BM106" s="591" t="e">
        <f>BM105+(BM111*BM108)</f>
        <v>#DIV/0!</v>
      </c>
      <c r="BN106" s="591" t="e">
        <f>BN105+(BN111*BM108)</f>
        <v>#DIV/0!</v>
      </c>
      <c r="BP106" s="591" t="e">
        <f>BP105+(BP111*BP108)</f>
        <v>#DIV/0!</v>
      </c>
      <c r="BQ106" s="591" t="e">
        <f>BQ105+(BQ111*BP108)</f>
        <v>#DIV/0!</v>
      </c>
      <c r="BS106" s="591" t="e">
        <f>BS105+(BS111*BS108)</f>
        <v>#DIV/0!</v>
      </c>
      <c r="BT106" s="591" t="e">
        <f>BT105+(BT111*BS108)</f>
        <v>#DIV/0!</v>
      </c>
      <c r="BV106" s="440"/>
    </row>
    <row r="107" spans="1:74" s="429" customFormat="1" ht="13" hidden="1" customHeight="1">
      <c r="A107" s="561"/>
      <c r="B107" s="582" t="s">
        <v>405</v>
      </c>
      <c r="C107" s="561"/>
      <c r="D107" s="606"/>
      <c r="E107" s="607"/>
      <c r="F107" s="607"/>
      <c r="G107" s="607"/>
      <c r="H107" s="607"/>
      <c r="I107" s="607"/>
      <c r="J107" s="607"/>
      <c r="K107" s="608"/>
      <c r="L107" s="391"/>
      <c r="M107" s="391"/>
      <c r="R107" s="588" t="s">
        <v>216</v>
      </c>
      <c r="S107" s="589" t="e">
        <f>IF($Y107="Y",MIN(S85:S104),S105-$V107*S109)</f>
        <v>#DIV/0!</v>
      </c>
      <c r="T107" s="589" t="e">
        <f t="shared" ref="T107:U107" si="51">IF($Y107="Y",MIN(T85:T104),T105-$V107*T109)</f>
        <v>#DIV/0!</v>
      </c>
      <c r="U107" s="589" t="e">
        <f t="shared" si="51"/>
        <v>#DIV/0!</v>
      </c>
      <c r="V107" s="590">
        <v>1</v>
      </c>
      <c r="W107" s="429" t="s">
        <v>217</v>
      </c>
      <c r="X107" s="391"/>
      <c r="Y107" s="592" t="s">
        <v>223</v>
      </c>
      <c r="Z107" s="475"/>
      <c r="AP107" s="475"/>
      <c r="AQ107" s="391"/>
      <c r="AR107" s="391"/>
      <c r="AS107" s="391"/>
      <c r="AT107" s="588" t="s">
        <v>216</v>
      </c>
      <c r="AU107" s="591" t="e">
        <f>AU105-(AU111*AU109)</f>
        <v>#DIV/0!</v>
      </c>
      <c r="AV107" s="591" t="e">
        <f>AV105-(AV111*AU109)</f>
        <v>#DIV/0!</v>
      </c>
      <c r="AW107" s="391"/>
      <c r="AX107" s="591" t="e">
        <f>AX105-(AX111*AX109)</f>
        <v>#DIV/0!</v>
      </c>
      <c r="AY107" s="591" t="e">
        <f>AY105-(AY111*AX109)</f>
        <v>#DIV/0!</v>
      </c>
      <c r="AZ107" s="391"/>
      <c r="BA107" s="591" t="e">
        <f>BA105-(BA111*BA109)</f>
        <v>#DIV/0!</v>
      </c>
      <c r="BB107" s="591" t="e">
        <f>BB105-(BB111*BA109)</f>
        <v>#DIV/0!</v>
      </c>
      <c r="BC107" s="391"/>
      <c r="BD107" s="591" t="e">
        <f>BD105-(BD111*BD109)</f>
        <v>#DIV/0!</v>
      </c>
      <c r="BE107" s="591" t="e">
        <f>BE105-(BE111*BD109)</f>
        <v>#DIV/0!</v>
      </c>
      <c r="BF107" s="391"/>
      <c r="BG107" s="591" t="e">
        <f>BG105-(BG111*BG109)</f>
        <v>#DIV/0!</v>
      </c>
      <c r="BH107" s="591" t="e">
        <f>BH105-(BH111*BG109)</f>
        <v>#DIV/0!</v>
      </c>
      <c r="BI107" s="588"/>
      <c r="BJ107" s="591" t="e">
        <f>BJ105-(BJ111*BJ109)</f>
        <v>#DIV/0!</v>
      </c>
      <c r="BK107" s="591" t="e">
        <f>BK105-(BK111*BJ109)</f>
        <v>#DIV/0!</v>
      </c>
      <c r="BL107" s="391"/>
      <c r="BM107" s="591" t="e">
        <f>BM105-(BM111*BM109)</f>
        <v>#DIV/0!</v>
      </c>
      <c r="BN107" s="591" t="e">
        <f>BN105-(BN111*BM109)</f>
        <v>#DIV/0!</v>
      </c>
      <c r="BO107" s="391"/>
      <c r="BP107" s="591" t="e">
        <f>BP105-(BP111*BP109)</f>
        <v>#DIV/0!</v>
      </c>
      <c r="BQ107" s="591" t="e">
        <f>BQ105-(BQ111*BP109)</f>
        <v>#DIV/0!</v>
      </c>
      <c r="BR107" s="391"/>
      <c r="BS107" s="591" t="e">
        <f>BS105-(BS111*BS109)</f>
        <v>#DIV/0!</v>
      </c>
      <c r="BT107" s="591" t="e">
        <f>BT105-(BT111*BS109)</f>
        <v>#DIV/0!</v>
      </c>
      <c r="BU107" s="391"/>
      <c r="BV107" s="475"/>
    </row>
    <row r="108" spans="1:74" s="429" customFormat="1" ht="13.8" hidden="1">
      <c r="A108" s="561"/>
      <c r="B108" s="561"/>
      <c r="C108" s="561"/>
      <c r="D108" s="606"/>
      <c r="E108" s="607"/>
      <c r="F108" s="607"/>
      <c r="G108" s="607"/>
      <c r="H108" s="607"/>
      <c r="I108" s="607"/>
      <c r="J108" s="607"/>
      <c r="K108" s="608"/>
      <c r="R108" s="588" t="s">
        <v>218</v>
      </c>
      <c r="S108" s="589" t="e">
        <f>IF((0.67*S109)&gt;S105,"no","yes")</f>
        <v>#DIV/0!</v>
      </c>
      <c r="T108" s="589" t="e">
        <f>IF((0.67*T109)&gt;T105,"no","yes")</f>
        <v>#DIV/0!</v>
      </c>
      <c r="U108" s="589" t="e">
        <f>IF((0.67*U109)&gt;U105,"no","yes")</f>
        <v>#DIV/0!</v>
      </c>
      <c r="Z108" s="475"/>
      <c r="AP108" s="475"/>
      <c r="AS108" s="1113" t="s">
        <v>407</v>
      </c>
      <c r="AT108" s="1114"/>
      <c r="AU108" s="590">
        <v>1</v>
      </c>
      <c r="AX108" s="590">
        <v>1</v>
      </c>
      <c r="BA108" s="590">
        <v>1</v>
      </c>
      <c r="BD108" s="590">
        <v>1</v>
      </c>
      <c r="BG108" s="590">
        <v>1</v>
      </c>
      <c r="BI108" s="588"/>
      <c r="BJ108" s="590">
        <v>1</v>
      </c>
      <c r="BM108" s="590">
        <v>1</v>
      </c>
      <c r="BP108" s="590">
        <v>1</v>
      </c>
      <c r="BS108" s="590">
        <v>1</v>
      </c>
      <c r="BV108" s="475"/>
    </row>
    <row r="109" spans="1:74" s="429" customFormat="1" ht="13.8" hidden="1">
      <c r="A109" s="593" t="str">
        <f ca="1">HYPERLINK("#"&amp;"'"&amp;A$1&amp;"'!a1","Back to top")</f>
        <v>Back to top</v>
      </c>
      <c r="B109" s="593"/>
      <c r="C109" s="561"/>
      <c r="D109" s="606"/>
      <c r="E109" s="607"/>
      <c r="F109" s="607"/>
      <c r="G109" s="607"/>
      <c r="H109" s="607"/>
      <c r="I109" s="607"/>
      <c r="J109" s="607"/>
      <c r="K109" s="608"/>
      <c r="R109" s="588" t="s">
        <v>219</v>
      </c>
      <c r="S109" s="589" t="e">
        <f>_xlfn.STDEV.P(S85:S104)</f>
        <v>#DIV/0!</v>
      </c>
      <c r="T109" s="589" t="e">
        <f t="array" ref="T109">IF(S113="Y",SQRT(SUM(IFERROR(O85:O104*(S85:S104-(T105))^2,0))/((COUNTIFS(O85:O104,"&lt;&gt;"&amp;"")-1)/COUNTIFS(O85:O104,"&lt;&gt;"&amp;"")*SUM(O85:O104))),_xlfn.STDEV.P(T85:T104))</f>
        <v>#DIV/0!</v>
      </c>
      <c r="U109" s="589" t="e">
        <f t="array" ref="U109">SQRT(SUM(IFERROR(O85:O104*(S85:S104-(U105))^2,0))/((COUNTIFS(O85:O104,"&lt;&gt;"&amp;"")-1)/COUNTIFS(O85:O104,"&lt;&gt;"&amp;"")*SUM(O85:O104)))</f>
        <v>#DIV/0!</v>
      </c>
      <c r="Z109" s="475"/>
      <c r="AP109" s="475"/>
      <c r="AS109" s="1113"/>
      <c r="AT109" s="1114"/>
      <c r="AU109" s="590">
        <v>1</v>
      </c>
      <c r="AX109" s="590">
        <v>1</v>
      </c>
      <c r="BA109" s="590">
        <v>1</v>
      </c>
      <c r="BD109" s="590">
        <v>1</v>
      </c>
      <c r="BG109" s="590">
        <v>1</v>
      </c>
      <c r="BI109" s="588"/>
      <c r="BJ109" s="590">
        <v>1</v>
      </c>
      <c r="BM109" s="590">
        <v>1</v>
      </c>
      <c r="BP109" s="590">
        <v>1</v>
      </c>
      <c r="BS109" s="590">
        <v>1</v>
      </c>
      <c r="BV109" s="475"/>
    </row>
    <row r="110" spans="1:74" s="429" customFormat="1" ht="14.1" hidden="1">
      <c r="A110" s="561"/>
      <c r="B110" s="561"/>
      <c r="C110" s="561"/>
      <c r="D110" s="606"/>
      <c r="E110" s="607"/>
      <c r="F110" s="607"/>
      <c r="G110" s="607"/>
      <c r="H110" s="607"/>
      <c r="I110" s="607"/>
      <c r="J110" s="607"/>
      <c r="K110" s="608"/>
      <c r="R110" s="471" t="s">
        <v>220</v>
      </c>
      <c r="S110" s="594">
        <f>COUNTIF(S85:S104,"&gt;0")</f>
        <v>0</v>
      </c>
      <c r="T110" s="594">
        <f>COUNTIF(T85:T104,"&gt;0")</f>
        <v>0</v>
      </c>
      <c r="U110" s="595"/>
      <c r="V110" s="596" t="s">
        <v>221</v>
      </c>
      <c r="Z110" s="475"/>
      <c r="AP110" s="475"/>
      <c r="AT110" s="588" t="s">
        <v>218</v>
      </c>
      <c r="AU110" s="591" t="e">
        <f>IF((0.67*AU111)&gt;AU105,"no","yes")</f>
        <v>#DIV/0!</v>
      </c>
      <c r="AV110" s="591" t="e">
        <f>IF((0.67*AV111)&gt;AV105,"no","yes")</f>
        <v>#DIV/0!</v>
      </c>
      <c r="AX110" s="591" t="e">
        <f>IF((0.67*AX111)&gt;AX105,"no","yes")</f>
        <v>#DIV/0!</v>
      </c>
      <c r="AY110" s="591" t="e">
        <f>IF((0.67*AY111)&gt;AY105,"no","yes")</f>
        <v>#DIV/0!</v>
      </c>
      <c r="BA110" s="591" t="e">
        <f>IF((0.67*BA111)&gt;BA105,"no","yes")</f>
        <v>#DIV/0!</v>
      </c>
      <c r="BB110" s="591" t="e">
        <f>IF((0.67*BB111)&gt;BB105,"no","yes")</f>
        <v>#DIV/0!</v>
      </c>
      <c r="BD110" s="591" t="e">
        <f>IF((0.67*BD111)&gt;BD105,"no","yes")</f>
        <v>#DIV/0!</v>
      </c>
      <c r="BE110" s="591" t="e">
        <f>IF((0.67*BE111)&gt;BE105,"no","yes")</f>
        <v>#DIV/0!</v>
      </c>
      <c r="BG110" s="591" t="e">
        <f>IF((0.67*BG111)&gt;BG105,"no","yes")</f>
        <v>#DIV/0!</v>
      </c>
      <c r="BH110" s="591" t="e">
        <f>IF((0.67*BH111)&gt;BH105,"no","yes")</f>
        <v>#DIV/0!</v>
      </c>
      <c r="BI110" s="471"/>
      <c r="BJ110" s="591" t="e">
        <f>IF((0.67*BJ111)&gt;BJ105,"no","yes")</f>
        <v>#DIV/0!</v>
      </c>
      <c r="BK110" s="591" t="e">
        <f>IF((0.67*BK111)&gt;BK105,"no","yes")</f>
        <v>#DIV/0!</v>
      </c>
      <c r="BM110" s="591" t="e">
        <f>IF((0.67*BM111)&gt;BM105,"no","yes")</f>
        <v>#DIV/0!</v>
      </c>
      <c r="BN110" s="591" t="e">
        <f>IF((0.67*BN111)&gt;BN105,"no","yes")</f>
        <v>#DIV/0!</v>
      </c>
      <c r="BP110" s="591" t="e">
        <f>IF((0.67*BP111)&gt;BP105,"no","yes")</f>
        <v>#DIV/0!</v>
      </c>
      <c r="BQ110" s="591" t="e">
        <f>IF((0.67*BQ111)&gt;BQ105,"no","yes")</f>
        <v>#DIV/0!</v>
      </c>
      <c r="BS110" s="591" t="e">
        <f>IF((0.67*BS111)&gt;BS105,"no","yes")</f>
        <v>#DIV/0!</v>
      </c>
      <c r="BT110" s="591" t="e">
        <f>IF((0.67*BT111)&gt;BT105,"no","yes")</f>
        <v>#DIV/0!</v>
      </c>
      <c r="BV110" s="475"/>
    </row>
    <row r="111" spans="1:74" s="429" customFormat="1" ht="13.8" hidden="1">
      <c r="A111" s="561"/>
      <c r="B111" s="561"/>
      <c r="C111" s="561"/>
      <c r="D111" s="606"/>
      <c r="E111" s="607"/>
      <c r="F111" s="607"/>
      <c r="G111" s="607"/>
      <c r="H111" s="607"/>
      <c r="I111" s="607"/>
      <c r="J111" s="607"/>
      <c r="K111" s="608"/>
      <c r="V111" s="1157"/>
      <c r="W111" s="1158"/>
      <c r="X111" s="1159"/>
      <c r="Z111" s="475"/>
      <c r="AP111" s="475"/>
      <c r="AT111" s="588" t="s">
        <v>219</v>
      </c>
      <c r="AU111" s="591" t="e">
        <f>_xlfn.STDEV.P(AU85:AU104)</f>
        <v>#DIV/0!</v>
      </c>
      <c r="AV111" s="591" t="e">
        <f>_xlfn.STDEV.P(AV85:AV104)</f>
        <v>#DIV/0!</v>
      </c>
      <c r="AX111" s="591" t="e">
        <f>_xlfn.STDEV.P(AX85:AX104)</f>
        <v>#DIV/0!</v>
      </c>
      <c r="AY111" s="591" t="e">
        <f>_xlfn.STDEV.P(AY85:AY104)</f>
        <v>#DIV/0!</v>
      </c>
      <c r="BA111" s="591" t="e">
        <f>_xlfn.STDEV.P(BA85:BA104)</f>
        <v>#DIV/0!</v>
      </c>
      <c r="BB111" s="591" t="e">
        <f>_xlfn.STDEV.P(BB85:BB104)</f>
        <v>#DIV/0!</v>
      </c>
      <c r="BD111" s="591" t="e">
        <f>_xlfn.STDEV.P(BD85:BD104)</f>
        <v>#DIV/0!</v>
      </c>
      <c r="BE111" s="591" t="e">
        <f>_xlfn.STDEV.P(BE85:BE104)</f>
        <v>#DIV/0!</v>
      </c>
      <c r="BG111" s="591" t="e">
        <f>_xlfn.STDEV.P(BG85:BG104)</f>
        <v>#DIV/0!</v>
      </c>
      <c r="BH111" s="591" t="e">
        <f>_xlfn.STDEV.P(BH85:BH104)</f>
        <v>#DIV/0!</v>
      </c>
      <c r="BJ111" s="591" t="e">
        <f>_xlfn.STDEV.P(BJ85:BJ104)</f>
        <v>#DIV/0!</v>
      </c>
      <c r="BK111" s="591" t="e">
        <f>_xlfn.STDEV.P(BK85:BK104)</f>
        <v>#DIV/0!</v>
      </c>
      <c r="BM111" s="591" t="e">
        <f>_xlfn.STDEV.P(BM85:BM104)</f>
        <v>#DIV/0!</v>
      </c>
      <c r="BN111" s="591" t="e">
        <f>_xlfn.STDEV.P(BN85:BN104)</f>
        <v>#DIV/0!</v>
      </c>
      <c r="BP111" s="591" t="e">
        <f>_xlfn.STDEV.P(BP85:BP104)</f>
        <v>#DIV/0!</v>
      </c>
      <c r="BQ111" s="591" t="e">
        <f>_xlfn.STDEV.P(BQ85:BQ104)</f>
        <v>#DIV/0!</v>
      </c>
      <c r="BS111" s="591" t="e">
        <f>_xlfn.STDEV.P(BS85:BS104)</f>
        <v>#DIV/0!</v>
      </c>
      <c r="BT111" s="591" t="e">
        <f>_xlfn.STDEV.P(BT85:BT104)</f>
        <v>#DIV/0!</v>
      </c>
      <c r="BV111" s="475"/>
    </row>
    <row r="112" spans="1:74" s="429" customFormat="1" ht="17.399999999999999" hidden="1">
      <c r="D112" s="609"/>
      <c r="E112" s="610"/>
      <c r="F112" s="610"/>
      <c r="G112" s="610"/>
      <c r="H112" s="610"/>
      <c r="I112" s="610"/>
      <c r="J112" s="610"/>
      <c r="K112" s="611"/>
      <c r="S112" s="598" t="s">
        <v>222</v>
      </c>
      <c r="V112" s="1160"/>
      <c r="W112" s="1161"/>
      <c r="X112" s="1162"/>
      <c r="Z112" s="475"/>
      <c r="AP112" s="542"/>
      <c r="AT112" s="471" t="s">
        <v>220</v>
      </c>
      <c r="AU112" s="597">
        <f>COUNTIF(AU85:AU104,"&gt;0")</f>
        <v>0</v>
      </c>
      <c r="AV112" s="597">
        <f>COUNTIF(AV85:AV104,"&gt;0")</f>
        <v>0</v>
      </c>
      <c r="AX112" s="597">
        <f>COUNTIF(AX85:AX104,"&gt;0")</f>
        <v>0</v>
      </c>
      <c r="AY112" s="597">
        <f>COUNTIF(AY85:AY104,"&gt;0")</f>
        <v>0</v>
      </c>
      <c r="BA112" s="597">
        <f>COUNTIF(BA85:BA104,"&gt;0")</f>
        <v>0</v>
      </c>
      <c r="BB112" s="597">
        <f>COUNTIF(BB85:BB104,"&gt;0")</f>
        <v>0</v>
      </c>
      <c r="BD112" s="597">
        <f>COUNTIF(BD85:BD104,"&gt;0")</f>
        <v>0</v>
      </c>
      <c r="BE112" s="597">
        <f>COUNTIF(BE85:BE104,"&gt;0")</f>
        <v>0</v>
      </c>
      <c r="BG112" s="597">
        <f>COUNTIF(BG85:BG104,"&gt;0")</f>
        <v>0</v>
      </c>
      <c r="BH112" s="597">
        <f>COUNTIF(BH85:BH104,"&gt;0")</f>
        <v>0</v>
      </c>
      <c r="BJ112" s="597">
        <f>COUNTIF(BJ85:BJ104,"&gt;0")</f>
        <v>0</v>
      </c>
      <c r="BK112" s="597">
        <f>COUNTIF(BK85:BK104,"&gt;0")</f>
        <v>0</v>
      </c>
      <c r="BM112" s="597">
        <f>COUNTIF(BM85:BM104,"&gt;0")</f>
        <v>0</v>
      </c>
      <c r="BN112" s="597">
        <f>COUNTIF(BN85:BN104,"&gt;0")</f>
        <v>0</v>
      </c>
      <c r="BP112" s="597">
        <f>COUNTIF(BP85:BP104,"&gt;0")</f>
        <v>0</v>
      </c>
      <c r="BQ112" s="597">
        <f>COUNTIF(BQ85:BQ104,"&gt;0")</f>
        <v>0</v>
      </c>
      <c r="BS112" s="597">
        <f>COUNTIF(BS85:BS104,"&gt;0")</f>
        <v>0</v>
      </c>
      <c r="BT112" s="597">
        <f>COUNTIF(BT85:BT104,"&gt;0")</f>
        <v>0</v>
      </c>
      <c r="BV112" s="542"/>
    </row>
    <row r="113" spans="1:74" s="429" customFormat="1" ht="13.8" hidden="1">
      <c r="S113" s="599" t="s">
        <v>223</v>
      </c>
      <c r="V113" s="1163"/>
      <c r="W113" s="1164"/>
      <c r="X113" s="1165"/>
      <c r="Z113" s="475"/>
      <c r="AP113" s="475"/>
      <c r="BV113" s="475"/>
    </row>
    <row r="114" spans="1:74" s="429" customFormat="1" ht="13.8" hidden="1">
      <c r="Z114" s="475"/>
      <c r="AP114" s="475"/>
      <c r="BV114" s="475"/>
    </row>
    <row r="115" spans="1:74" s="476" customFormat="1" ht="17.7" hidden="1">
      <c r="A115" s="537">
        <f>1+A81</f>
        <v>3</v>
      </c>
      <c r="B115" s="537"/>
      <c r="C115" s="538" t="s">
        <v>414</v>
      </c>
      <c r="D115" s="612"/>
      <c r="E115" s="612"/>
      <c r="F115" s="612"/>
      <c r="G115" s="612"/>
      <c r="H115" s="612"/>
      <c r="I115" s="375"/>
      <c r="J115" s="375"/>
      <c r="K115" s="612"/>
      <c r="L115" s="612"/>
      <c r="M115" s="539"/>
      <c r="N115" s="539"/>
      <c r="O115" s="539"/>
      <c r="P115" s="539"/>
      <c r="Q115" s="539"/>
      <c r="R115" s="539"/>
      <c r="S115" s="539"/>
      <c r="T115" s="539"/>
      <c r="U115" s="375"/>
      <c r="V115" s="375"/>
      <c r="W115" s="375"/>
      <c r="X115" s="375"/>
      <c r="AQ115" s="541">
        <f>A115</f>
        <v>3</v>
      </c>
      <c r="AR115" s="541" t="str">
        <f>C115</f>
        <v>SOLUTION First Cost per Implementation Unit</v>
      </c>
      <c r="AS115" s="542"/>
      <c r="AT115" s="542"/>
      <c r="AU115" s="542"/>
      <c r="AV115" s="542"/>
      <c r="AW115" s="542"/>
      <c r="AX115" s="542"/>
      <c r="AY115" s="542"/>
      <c r="AZ115" s="542"/>
      <c r="BA115" s="542"/>
      <c r="BB115" s="542"/>
      <c r="BC115" s="542"/>
      <c r="BD115" s="542"/>
      <c r="BE115" s="542"/>
      <c r="BF115" s="542"/>
      <c r="BG115" s="542"/>
      <c r="BH115" s="542"/>
      <c r="BI115" s="542"/>
      <c r="BJ115" s="542"/>
      <c r="BK115" s="542"/>
      <c r="BL115" s="542"/>
      <c r="BM115" s="542"/>
      <c r="BN115" s="542"/>
      <c r="BO115" s="542"/>
      <c r="BP115" s="542"/>
      <c r="BQ115" s="542"/>
      <c r="BR115" s="542"/>
      <c r="BS115" s="542"/>
      <c r="BT115" s="542"/>
      <c r="BU115" s="542"/>
    </row>
    <row r="116" spans="1:74" s="427" customFormat="1" ht="17.399999999999999" hidden="1">
      <c r="A116" s="561"/>
      <c r="B116" s="561"/>
      <c r="C116" s="561"/>
      <c r="D116" s="456"/>
      <c r="E116" s="456"/>
      <c r="F116" s="456"/>
      <c r="G116" s="456"/>
      <c r="H116" s="456"/>
      <c r="K116" s="456"/>
      <c r="L116" s="456"/>
      <c r="M116" s="429"/>
      <c r="N116" s="429"/>
      <c r="O116" s="429"/>
      <c r="P116" s="429"/>
      <c r="Q116" s="429"/>
      <c r="R116" s="429"/>
      <c r="S116" s="429"/>
      <c r="T116" s="429"/>
      <c r="U116" s="391"/>
      <c r="V116" s="391"/>
      <c r="W116" s="391"/>
      <c r="X116" s="391"/>
      <c r="Z116" s="476"/>
      <c r="AP116" s="476"/>
      <c r="AQ116" s="391"/>
      <c r="AR116" s="391"/>
      <c r="AS116" s="391"/>
      <c r="AT116" s="391"/>
      <c r="AU116" s="461" t="s">
        <v>70</v>
      </c>
      <c r="AV116" s="461"/>
      <c r="AW116" s="391"/>
      <c r="AX116" s="461" t="s">
        <v>74</v>
      </c>
      <c r="AY116" s="461"/>
      <c r="AZ116" s="391"/>
      <c r="BA116" s="461" t="s">
        <v>73</v>
      </c>
      <c r="BB116" s="461"/>
      <c r="BC116" s="391"/>
      <c r="BD116" s="461" t="s">
        <v>75</v>
      </c>
      <c r="BE116" s="461"/>
      <c r="BF116" s="391"/>
      <c r="BG116" s="461" t="s">
        <v>559</v>
      </c>
      <c r="BH116" s="461"/>
      <c r="BI116" s="542"/>
      <c r="BJ116" s="461" t="s">
        <v>191</v>
      </c>
      <c r="BK116" s="461"/>
      <c r="BL116" s="391"/>
      <c r="BM116" s="461" t="s">
        <v>190</v>
      </c>
      <c r="BN116" s="461"/>
      <c r="BO116" s="391"/>
      <c r="BP116" s="461" t="s">
        <v>397</v>
      </c>
      <c r="BQ116" s="461"/>
      <c r="BR116" s="391"/>
      <c r="BS116" s="461" t="s">
        <v>398</v>
      </c>
      <c r="BT116" s="391"/>
      <c r="BU116" s="391"/>
      <c r="BV116" s="476"/>
    </row>
    <row r="117" spans="1:74" s="427" customFormat="1" ht="28.5" hidden="1" thickBot="1">
      <c r="A117" s="583" t="s">
        <v>195</v>
      </c>
      <c r="B117" s="546" t="s">
        <v>196</v>
      </c>
      <c r="C117" s="547" t="s">
        <v>197</v>
      </c>
      <c r="D117" s="548" t="s">
        <v>198</v>
      </c>
      <c r="E117" s="548" t="s">
        <v>199</v>
      </c>
      <c r="F117" s="549" t="s">
        <v>200</v>
      </c>
      <c r="G117" s="549" t="s">
        <v>194</v>
      </c>
      <c r="H117" s="550" t="s">
        <v>236</v>
      </c>
      <c r="I117" s="551" t="s">
        <v>201</v>
      </c>
      <c r="J117" s="552" t="s">
        <v>237</v>
      </c>
      <c r="K117" s="553" t="s">
        <v>202</v>
      </c>
      <c r="L117" s="554" t="s">
        <v>203</v>
      </c>
      <c r="M117" s="600" t="s">
        <v>204</v>
      </c>
      <c r="N117" s="601" t="s">
        <v>205</v>
      </c>
      <c r="O117" s="602" t="s">
        <v>206</v>
      </c>
      <c r="P117" s="602" t="s">
        <v>106</v>
      </c>
      <c r="Q117" s="543"/>
      <c r="R117" s="557" t="s">
        <v>238</v>
      </c>
      <c r="S117" s="558" t="s">
        <v>207</v>
      </c>
      <c r="T117" s="558" t="s">
        <v>208</v>
      </c>
      <c r="U117" s="558" t="s">
        <v>209</v>
      </c>
      <c r="V117" s="559" t="s">
        <v>210</v>
      </c>
      <c r="W117" s="543"/>
      <c r="X117" s="543"/>
      <c r="Z117" s="544"/>
      <c r="AP117" s="476"/>
      <c r="AQ117" s="543"/>
      <c r="AR117" s="543"/>
      <c r="AS117" s="559" t="s">
        <v>399</v>
      </c>
      <c r="AT117" s="543"/>
      <c r="AU117" s="560" t="s">
        <v>207</v>
      </c>
      <c r="AV117" s="560" t="s">
        <v>208</v>
      </c>
      <c r="AW117" s="543"/>
      <c r="AX117" s="560" t="s">
        <v>207</v>
      </c>
      <c r="AY117" s="560" t="s">
        <v>208</v>
      </c>
      <c r="AZ117" s="543"/>
      <c r="BA117" s="560" t="s">
        <v>207</v>
      </c>
      <c r="BB117" s="560" t="s">
        <v>208</v>
      </c>
      <c r="BC117" s="543"/>
      <c r="BD117" s="560" t="s">
        <v>207</v>
      </c>
      <c r="BE117" s="560" t="s">
        <v>208</v>
      </c>
      <c r="BF117" s="543"/>
      <c r="BG117" s="560" t="s">
        <v>207</v>
      </c>
      <c r="BH117" s="560" t="s">
        <v>208</v>
      </c>
      <c r="BI117" s="543"/>
      <c r="BJ117" s="560" t="s">
        <v>207</v>
      </c>
      <c r="BK117" s="560" t="s">
        <v>208</v>
      </c>
      <c r="BL117" s="543"/>
      <c r="BM117" s="560" t="s">
        <v>207</v>
      </c>
      <c r="BN117" s="560" t="s">
        <v>208</v>
      </c>
      <c r="BO117" s="543"/>
      <c r="BP117" s="560" t="s">
        <v>207</v>
      </c>
      <c r="BQ117" s="560" t="s">
        <v>208</v>
      </c>
      <c r="BR117" s="543"/>
      <c r="BS117" s="560" t="s">
        <v>207</v>
      </c>
      <c r="BT117" s="560" t="s">
        <v>208</v>
      </c>
      <c r="BU117" s="543"/>
      <c r="BV117" s="476"/>
    </row>
    <row r="118" spans="1:74" s="427" customFormat="1" ht="14.1" hidden="1">
      <c r="A118" s="561">
        <v>1</v>
      </c>
      <c r="B118" s="562" t="str">
        <f t="shared" ref="B118:B137" si="52">CONCATENATE(E118,": ",C118)</f>
        <v xml:space="preserve">: </v>
      </c>
      <c r="C118" s="563"/>
      <c r="D118" s="563"/>
      <c r="E118" s="563"/>
      <c r="F118" s="564"/>
      <c r="G118" s="563"/>
      <c r="H118" s="565"/>
      <c r="I118" s="566"/>
      <c r="J118" s="566"/>
      <c r="K118" s="568"/>
      <c r="L118" s="568"/>
      <c r="M118" s="569"/>
      <c r="N118" s="570" t="s">
        <v>413</v>
      </c>
      <c r="O118" s="571"/>
      <c r="P118" s="572"/>
      <c r="Q118" s="429"/>
      <c r="R118" s="573"/>
      <c r="S118" s="574" t="str">
        <f>IF(R118="Y","",IF(AND(M118="",K118=""),"",IF(M118="",K118,M118)))</f>
        <v/>
      </c>
      <c r="T118" s="575" t="str">
        <f t="shared" ref="T118:T137" si="53">IF(S118="","",IF($S$146="Y",U118,IF(S118&gt;=$S$138-$AB$35*$S$142,IF(S118&lt;=$S$138+$AB$35*$S$142,S118,""),"")))</f>
        <v/>
      </c>
      <c r="U118" s="574" t="str">
        <f>IF(R118="Y","",IF(AND(M118="",K118=""),"",IF(M118="",K118*O118,M118*O118)))</f>
        <v/>
      </c>
      <c r="V118" s="576" t="str">
        <f t="shared" ref="V118:V137" si="54">IF(AND(N118="",L118=""),"",IF(N118="",L118,N118))</f>
        <v>US$2014/ ha</v>
      </c>
      <c r="W118" s="391"/>
      <c r="X118" s="391"/>
      <c r="Z118" s="440"/>
      <c r="AP118" s="476"/>
      <c r="AQ118" s="391"/>
      <c r="AR118" s="391"/>
      <c r="AS118" s="577" t="str">
        <f>$U118</f>
        <v/>
      </c>
      <c r="AT118" s="391"/>
      <c r="AU118" s="578" t="str">
        <f t="shared" ref="AU118:AU137" si="55">IF($AT$44="region",IF($E118=AU$701,$S118,""),IF($G118=AU$701,$S118,""))</f>
        <v/>
      </c>
      <c r="AV118" s="578" t="str">
        <f t="shared" ref="AV118:AV137" si="56">IF($AT$44="Region",IF($E118=AU$701,$T118,""),IF($G118=AU$701,$T118,""))</f>
        <v/>
      </c>
      <c r="AW118" s="391"/>
      <c r="AX118" s="578" t="str">
        <f t="shared" ref="AX118:AX137" si="57">IF($AT$44="region",IF($E118=AX$701,$S118,""),IF($G118=AX$701,$S118,""))</f>
        <v/>
      </c>
      <c r="AY118" s="578" t="str">
        <f t="shared" ref="AY118:AY137" si="58">IF($AT$44="Region",IF($E118=AX$701,$T118,""),IF($G118=AX$701,$T118,""))</f>
        <v/>
      </c>
      <c r="AZ118" s="391"/>
      <c r="BA118" s="578" t="str">
        <f t="shared" ref="BA118:BA137" si="59">IF($AT$44="region",IF($E118=BA$701,$S118,""),IF($G118=BA$701,$S118,""))</f>
        <v/>
      </c>
      <c r="BB118" s="578" t="str">
        <f t="shared" ref="BB118:BB137" si="60">IF($AT$44="Region",IF($E118=BA$701,$T118,""),IF($G118=BA$701,$T118,""))</f>
        <v/>
      </c>
      <c r="BC118" s="391"/>
      <c r="BD118" s="578" t="str">
        <f t="shared" ref="BD118:BD137" si="61">IF($AT$44="region",IF($E118=BD$701,$S118,""),IF($G118=BD$701,$S118,""))</f>
        <v/>
      </c>
      <c r="BE118" s="578" t="str">
        <f t="shared" ref="BE118:BE137" si="62">IF($AT$44="Region",IF($E118=BD$701,$T118,""),IF($G118=BD$701,$T118,""))</f>
        <v/>
      </c>
      <c r="BF118" s="391"/>
      <c r="BG118" s="578" t="str">
        <f t="shared" ref="BG118:BG137" si="63">IF($AT$44="region",IF($E118=BG$701,$S118,""),IF($G118=BG$701,$S118,""))</f>
        <v/>
      </c>
      <c r="BH118" s="578" t="str">
        <f t="shared" ref="BH118:BH137" si="64">IF($AT$44="Region",IF($E118=BG$701,$T118,""),IF($G118=BG$701,$T118,""))</f>
        <v/>
      </c>
      <c r="BI118" s="391"/>
      <c r="BJ118" s="578" t="str">
        <f t="shared" ref="BJ118:BK133" si="65">IF($E118=$BJ$47,S118,"")</f>
        <v/>
      </c>
      <c r="BK118" s="578" t="str">
        <f t="shared" si="65"/>
        <v/>
      </c>
      <c r="BL118" s="391"/>
      <c r="BM118" s="578" t="str">
        <f t="shared" ref="BM118:BN133" si="66">IF($E118=$BM$47,S118,"")</f>
        <v/>
      </c>
      <c r="BN118" s="578" t="str">
        <f t="shared" si="66"/>
        <v/>
      </c>
      <c r="BO118" s="391"/>
      <c r="BP118" s="578" t="str">
        <f t="shared" ref="BP118:BQ133" si="67">IF($E118=$BP$47,S118,"")</f>
        <v/>
      </c>
      <c r="BQ118" s="578" t="str">
        <f t="shared" si="67"/>
        <v/>
      </c>
      <c r="BR118" s="391"/>
      <c r="BS118" s="578" t="str">
        <f t="shared" ref="BS118:BT133" si="68">IF($E118=$BS$47,S118,"")</f>
        <v/>
      </c>
      <c r="BT118" s="578" t="str">
        <f t="shared" si="68"/>
        <v/>
      </c>
      <c r="BU118" s="391"/>
      <c r="BV118" s="476"/>
    </row>
    <row r="119" spans="1:74" s="427" customFormat="1" ht="14.1" hidden="1">
      <c r="A119" s="561">
        <v>2</v>
      </c>
      <c r="B119" s="562" t="str">
        <f t="shared" si="52"/>
        <v xml:space="preserve">: </v>
      </c>
      <c r="C119" s="563"/>
      <c r="D119" s="563"/>
      <c r="E119" s="563"/>
      <c r="F119" s="563"/>
      <c r="G119" s="563"/>
      <c r="H119" s="565"/>
      <c r="I119" s="566"/>
      <c r="J119" s="566"/>
      <c r="K119" s="571"/>
      <c r="L119" s="568"/>
      <c r="M119" s="569"/>
      <c r="N119" s="570" t="s">
        <v>413</v>
      </c>
      <c r="O119" s="571"/>
      <c r="P119" s="572"/>
      <c r="Q119" s="429"/>
      <c r="R119" s="573"/>
      <c r="S119" s="574" t="str">
        <f t="shared" ref="S119:S137" si="69">IF(R119="Y","",IF(AND(M119="",K119=""),"",IF(M119="",K119,M119)))</f>
        <v/>
      </c>
      <c r="T119" s="575" t="str">
        <f t="shared" si="53"/>
        <v/>
      </c>
      <c r="U119" s="574" t="str">
        <f t="shared" ref="U119:U137" si="70">IF(R119="Y","",IF(AND(M119="",K119=""),"",IF(M119="",K119*O119,M119*O119)))</f>
        <v/>
      </c>
      <c r="V119" s="576" t="str">
        <f t="shared" si="54"/>
        <v>US$2014/ ha</v>
      </c>
      <c r="W119" s="391"/>
      <c r="X119" s="391"/>
      <c r="Z119" s="440"/>
      <c r="AP119" s="476"/>
      <c r="AQ119" s="391"/>
      <c r="AR119" s="391"/>
      <c r="AS119" s="580"/>
      <c r="AT119" s="391"/>
      <c r="AU119" s="578" t="str">
        <f t="shared" si="55"/>
        <v/>
      </c>
      <c r="AV119" s="578" t="str">
        <f t="shared" si="56"/>
        <v/>
      </c>
      <c r="AW119" s="391"/>
      <c r="AX119" s="578" t="str">
        <f t="shared" si="57"/>
        <v/>
      </c>
      <c r="AY119" s="578" t="str">
        <f t="shared" si="58"/>
        <v/>
      </c>
      <c r="AZ119" s="391"/>
      <c r="BA119" s="578" t="str">
        <f t="shared" si="59"/>
        <v/>
      </c>
      <c r="BB119" s="578" t="str">
        <f t="shared" si="60"/>
        <v/>
      </c>
      <c r="BC119" s="391"/>
      <c r="BD119" s="578" t="str">
        <f t="shared" si="61"/>
        <v/>
      </c>
      <c r="BE119" s="578" t="str">
        <f t="shared" si="62"/>
        <v/>
      </c>
      <c r="BF119" s="391"/>
      <c r="BG119" s="578" t="str">
        <f t="shared" si="63"/>
        <v/>
      </c>
      <c r="BH119" s="578" t="str">
        <f t="shared" si="64"/>
        <v/>
      </c>
      <c r="BI119" s="391"/>
      <c r="BJ119" s="578" t="str">
        <f t="shared" si="65"/>
        <v/>
      </c>
      <c r="BK119" s="578" t="str">
        <f t="shared" si="65"/>
        <v/>
      </c>
      <c r="BL119" s="391"/>
      <c r="BM119" s="578" t="str">
        <f t="shared" si="66"/>
        <v/>
      </c>
      <c r="BN119" s="578" t="str">
        <f t="shared" si="66"/>
        <v/>
      </c>
      <c r="BO119" s="391"/>
      <c r="BP119" s="578" t="str">
        <f t="shared" si="67"/>
        <v/>
      </c>
      <c r="BQ119" s="578" t="str">
        <f t="shared" si="67"/>
        <v/>
      </c>
      <c r="BR119" s="391"/>
      <c r="BS119" s="578" t="str">
        <f t="shared" si="68"/>
        <v/>
      </c>
      <c r="BT119" s="578" t="str">
        <f t="shared" si="68"/>
        <v/>
      </c>
      <c r="BU119" s="391"/>
      <c r="BV119" s="476"/>
    </row>
    <row r="120" spans="1:74" s="427" customFormat="1" ht="14.1" hidden="1">
      <c r="A120" s="561">
        <v>3</v>
      </c>
      <c r="B120" s="562" t="str">
        <f>CONCATENATE(E120,": ",C120)</f>
        <v xml:space="preserve">: </v>
      </c>
      <c r="C120" s="566"/>
      <c r="D120" s="566"/>
      <c r="E120" s="563"/>
      <c r="F120" s="566"/>
      <c r="G120" s="563"/>
      <c r="H120" s="565"/>
      <c r="I120" s="566"/>
      <c r="J120" s="566"/>
      <c r="K120" s="572"/>
      <c r="L120" s="568"/>
      <c r="M120" s="569"/>
      <c r="N120" s="570" t="s">
        <v>413</v>
      </c>
      <c r="O120" s="571"/>
      <c r="P120" s="572"/>
      <c r="Q120" s="429"/>
      <c r="R120" s="573"/>
      <c r="S120" s="574" t="str">
        <f t="shared" si="69"/>
        <v/>
      </c>
      <c r="T120" s="575" t="str">
        <f t="shared" si="53"/>
        <v/>
      </c>
      <c r="U120" s="574" t="str">
        <f t="shared" si="70"/>
        <v/>
      </c>
      <c r="V120" s="576" t="str">
        <f t="shared" si="54"/>
        <v>US$2014/ ha</v>
      </c>
      <c r="W120" s="391"/>
      <c r="X120" s="391"/>
      <c r="Z120" s="440"/>
      <c r="AP120" s="476"/>
      <c r="AQ120" s="391"/>
      <c r="AR120" s="391"/>
      <c r="AS120" s="580"/>
      <c r="AT120" s="391"/>
      <c r="AU120" s="578" t="str">
        <f t="shared" si="55"/>
        <v/>
      </c>
      <c r="AV120" s="578" t="str">
        <f t="shared" si="56"/>
        <v/>
      </c>
      <c r="AW120" s="391"/>
      <c r="AX120" s="578" t="str">
        <f t="shared" si="57"/>
        <v/>
      </c>
      <c r="AY120" s="578" t="str">
        <f t="shared" si="58"/>
        <v/>
      </c>
      <c r="AZ120" s="391"/>
      <c r="BA120" s="578" t="str">
        <f t="shared" si="59"/>
        <v/>
      </c>
      <c r="BB120" s="578" t="str">
        <f t="shared" si="60"/>
        <v/>
      </c>
      <c r="BC120" s="391"/>
      <c r="BD120" s="578" t="str">
        <f t="shared" si="61"/>
        <v/>
      </c>
      <c r="BE120" s="578" t="str">
        <f t="shared" si="62"/>
        <v/>
      </c>
      <c r="BF120" s="391"/>
      <c r="BG120" s="578" t="str">
        <f t="shared" si="63"/>
        <v/>
      </c>
      <c r="BH120" s="578" t="str">
        <f t="shared" si="64"/>
        <v/>
      </c>
      <c r="BI120" s="391"/>
      <c r="BJ120" s="578" t="str">
        <f t="shared" si="65"/>
        <v/>
      </c>
      <c r="BK120" s="578" t="str">
        <f t="shared" si="65"/>
        <v/>
      </c>
      <c r="BL120" s="391"/>
      <c r="BM120" s="578" t="str">
        <f t="shared" si="66"/>
        <v/>
      </c>
      <c r="BN120" s="578" t="str">
        <f t="shared" si="66"/>
        <v/>
      </c>
      <c r="BO120" s="391"/>
      <c r="BP120" s="578" t="str">
        <f t="shared" si="67"/>
        <v/>
      </c>
      <c r="BQ120" s="578" t="str">
        <f t="shared" si="67"/>
        <v/>
      </c>
      <c r="BR120" s="391"/>
      <c r="BS120" s="578" t="str">
        <f t="shared" si="68"/>
        <v/>
      </c>
      <c r="BT120" s="578" t="str">
        <f t="shared" si="68"/>
        <v/>
      </c>
      <c r="BU120" s="391"/>
      <c r="BV120" s="476"/>
    </row>
    <row r="121" spans="1:74" s="427" customFormat="1" ht="14.1" hidden="1">
      <c r="A121" s="561">
        <v>4</v>
      </c>
      <c r="B121" s="562" t="str">
        <f t="shared" si="52"/>
        <v xml:space="preserve">: </v>
      </c>
      <c r="C121" s="566"/>
      <c r="D121" s="566"/>
      <c r="E121" s="563"/>
      <c r="F121" s="566"/>
      <c r="G121" s="563"/>
      <c r="H121" s="565"/>
      <c r="I121" s="566"/>
      <c r="J121" s="566"/>
      <c r="K121" s="572"/>
      <c r="L121" s="568"/>
      <c r="M121" s="569"/>
      <c r="N121" s="570" t="s">
        <v>413</v>
      </c>
      <c r="O121" s="571"/>
      <c r="P121" s="572"/>
      <c r="Q121" s="429"/>
      <c r="R121" s="573"/>
      <c r="S121" s="574" t="str">
        <f t="shared" si="69"/>
        <v/>
      </c>
      <c r="T121" s="575" t="str">
        <f t="shared" si="53"/>
        <v/>
      </c>
      <c r="U121" s="574" t="str">
        <f t="shared" si="70"/>
        <v/>
      </c>
      <c r="V121" s="576" t="str">
        <f t="shared" si="54"/>
        <v>US$2014/ ha</v>
      </c>
      <c r="W121" s="391"/>
      <c r="X121" s="391"/>
      <c r="Z121" s="440"/>
      <c r="AP121" s="476"/>
      <c r="AQ121" s="391"/>
      <c r="AR121" s="391"/>
      <c r="AS121" s="580"/>
      <c r="AT121" s="391"/>
      <c r="AU121" s="578" t="str">
        <f t="shared" si="55"/>
        <v/>
      </c>
      <c r="AV121" s="578" t="str">
        <f t="shared" si="56"/>
        <v/>
      </c>
      <c r="AW121" s="391"/>
      <c r="AX121" s="578" t="str">
        <f t="shared" si="57"/>
        <v/>
      </c>
      <c r="AY121" s="578" t="str">
        <f t="shared" si="58"/>
        <v/>
      </c>
      <c r="AZ121" s="391"/>
      <c r="BA121" s="578" t="str">
        <f t="shared" si="59"/>
        <v/>
      </c>
      <c r="BB121" s="578" t="str">
        <f t="shared" si="60"/>
        <v/>
      </c>
      <c r="BC121" s="391"/>
      <c r="BD121" s="578" t="str">
        <f t="shared" si="61"/>
        <v/>
      </c>
      <c r="BE121" s="578" t="str">
        <f t="shared" si="62"/>
        <v/>
      </c>
      <c r="BF121" s="391"/>
      <c r="BG121" s="578" t="str">
        <f t="shared" si="63"/>
        <v/>
      </c>
      <c r="BH121" s="578" t="str">
        <f t="shared" si="64"/>
        <v/>
      </c>
      <c r="BI121" s="391"/>
      <c r="BJ121" s="578" t="str">
        <f t="shared" si="65"/>
        <v/>
      </c>
      <c r="BK121" s="578" t="str">
        <f t="shared" si="65"/>
        <v/>
      </c>
      <c r="BL121" s="391"/>
      <c r="BM121" s="578" t="str">
        <f t="shared" si="66"/>
        <v/>
      </c>
      <c r="BN121" s="578" t="str">
        <f t="shared" si="66"/>
        <v/>
      </c>
      <c r="BO121" s="391"/>
      <c r="BP121" s="578" t="str">
        <f t="shared" si="67"/>
        <v/>
      </c>
      <c r="BQ121" s="578" t="str">
        <f t="shared" si="67"/>
        <v/>
      </c>
      <c r="BR121" s="391"/>
      <c r="BS121" s="578" t="str">
        <f t="shared" si="68"/>
        <v/>
      </c>
      <c r="BT121" s="578" t="str">
        <f t="shared" si="68"/>
        <v/>
      </c>
      <c r="BU121" s="391"/>
      <c r="BV121" s="476"/>
    </row>
    <row r="122" spans="1:74" s="427" customFormat="1" ht="14.1" hidden="1">
      <c r="A122" s="561">
        <v>5</v>
      </c>
      <c r="B122" s="562" t="str">
        <f t="shared" si="52"/>
        <v xml:space="preserve">: </v>
      </c>
      <c r="C122" s="566"/>
      <c r="D122" s="566"/>
      <c r="E122" s="563"/>
      <c r="F122" s="566"/>
      <c r="G122" s="563"/>
      <c r="H122" s="565"/>
      <c r="I122" s="566"/>
      <c r="J122" s="566"/>
      <c r="K122" s="572"/>
      <c r="L122" s="568"/>
      <c r="M122" s="569"/>
      <c r="N122" s="570" t="s">
        <v>413</v>
      </c>
      <c r="O122" s="571"/>
      <c r="P122" s="572"/>
      <c r="Q122" s="429"/>
      <c r="R122" s="573"/>
      <c r="S122" s="574" t="str">
        <f t="shared" si="69"/>
        <v/>
      </c>
      <c r="T122" s="575" t="str">
        <f t="shared" si="53"/>
        <v/>
      </c>
      <c r="U122" s="574" t="str">
        <f t="shared" si="70"/>
        <v/>
      </c>
      <c r="V122" s="576" t="str">
        <f t="shared" si="54"/>
        <v>US$2014/ ha</v>
      </c>
      <c r="W122" s="391"/>
      <c r="X122" s="391"/>
      <c r="Z122" s="440"/>
      <c r="AP122" s="476"/>
      <c r="AQ122" s="391"/>
      <c r="AR122" s="391"/>
      <c r="AS122" s="580"/>
      <c r="AT122" s="391"/>
      <c r="AU122" s="578" t="str">
        <f t="shared" si="55"/>
        <v/>
      </c>
      <c r="AV122" s="578" t="str">
        <f t="shared" si="56"/>
        <v/>
      </c>
      <c r="AW122" s="391"/>
      <c r="AX122" s="578" t="str">
        <f t="shared" si="57"/>
        <v/>
      </c>
      <c r="AY122" s="578" t="str">
        <f t="shared" si="58"/>
        <v/>
      </c>
      <c r="AZ122" s="391"/>
      <c r="BA122" s="578" t="str">
        <f t="shared" si="59"/>
        <v/>
      </c>
      <c r="BB122" s="578" t="str">
        <f t="shared" si="60"/>
        <v/>
      </c>
      <c r="BC122" s="391"/>
      <c r="BD122" s="578" t="str">
        <f t="shared" si="61"/>
        <v/>
      </c>
      <c r="BE122" s="578" t="str">
        <f t="shared" si="62"/>
        <v/>
      </c>
      <c r="BF122" s="391"/>
      <c r="BG122" s="578" t="str">
        <f t="shared" si="63"/>
        <v/>
      </c>
      <c r="BH122" s="578" t="str">
        <f t="shared" si="64"/>
        <v/>
      </c>
      <c r="BI122" s="391"/>
      <c r="BJ122" s="578" t="str">
        <f t="shared" si="65"/>
        <v/>
      </c>
      <c r="BK122" s="578" t="str">
        <f t="shared" si="65"/>
        <v/>
      </c>
      <c r="BL122" s="391"/>
      <c r="BM122" s="578" t="str">
        <f t="shared" si="66"/>
        <v/>
      </c>
      <c r="BN122" s="578" t="str">
        <f t="shared" si="66"/>
        <v/>
      </c>
      <c r="BO122" s="391"/>
      <c r="BP122" s="578" t="str">
        <f t="shared" si="67"/>
        <v/>
      </c>
      <c r="BQ122" s="578" t="str">
        <f t="shared" si="67"/>
        <v/>
      </c>
      <c r="BR122" s="391"/>
      <c r="BS122" s="578" t="str">
        <f t="shared" si="68"/>
        <v/>
      </c>
      <c r="BT122" s="578" t="str">
        <f t="shared" si="68"/>
        <v/>
      </c>
      <c r="BU122" s="391"/>
      <c r="BV122" s="476"/>
    </row>
    <row r="123" spans="1:74" s="427" customFormat="1" ht="14.1" hidden="1">
      <c r="A123" s="561">
        <v>6</v>
      </c>
      <c r="B123" s="562" t="str">
        <f t="shared" si="52"/>
        <v xml:space="preserve">: </v>
      </c>
      <c r="C123" s="566"/>
      <c r="D123" s="566"/>
      <c r="E123" s="563"/>
      <c r="F123" s="566"/>
      <c r="G123" s="563"/>
      <c r="H123" s="565"/>
      <c r="I123" s="566"/>
      <c r="J123" s="566"/>
      <c r="K123" s="572"/>
      <c r="L123" s="568"/>
      <c r="M123" s="569"/>
      <c r="N123" s="570" t="s">
        <v>413</v>
      </c>
      <c r="O123" s="571"/>
      <c r="P123" s="572"/>
      <c r="Q123" s="429"/>
      <c r="R123" s="573"/>
      <c r="S123" s="574" t="str">
        <f t="shared" si="69"/>
        <v/>
      </c>
      <c r="T123" s="575" t="str">
        <f t="shared" si="53"/>
        <v/>
      </c>
      <c r="U123" s="574" t="str">
        <f t="shared" si="70"/>
        <v/>
      </c>
      <c r="V123" s="576" t="str">
        <f t="shared" si="54"/>
        <v>US$2014/ ha</v>
      </c>
      <c r="W123" s="391"/>
      <c r="X123" s="391"/>
      <c r="Z123" s="440"/>
      <c r="AP123" s="476"/>
      <c r="AQ123" s="391"/>
      <c r="AR123" s="391"/>
      <c r="AS123" s="580"/>
      <c r="AT123" s="391"/>
      <c r="AU123" s="578" t="str">
        <f t="shared" si="55"/>
        <v/>
      </c>
      <c r="AV123" s="578" t="str">
        <f t="shared" si="56"/>
        <v/>
      </c>
      <c r="AW123" s="391"/>
      <c r="AX123" s="578" t="str">
        <f t="shared" si="57"/>
        <v/>
      </c>
      <c r="AY123" s="578" t="str">
        <f t="shared" si="58"/>
        <v/>
      </c>
      <c r="AZ123" s="391"/>
      <c r="BA123" s="578" t="str">
        <f t="shared" si="59"/>
        <v/>
      </c>
      <c r="BB123" s="578" t="str">
        <f t="shared" si="60"/>
        <v/>
      </c>
      <c r="BC123" s="391"/>
      <c r="BD123" s="578" t="str">
        <f t="shared" si="61"/>
        <v/>
      </c>
      <c r="BE123" s="578" t="str">
        <f t="shared" si="62"/>
        <v/>
      </c>
      <c r="BF123" s="391"/>
      <c r="BG123" s="578" t="str">
        <f t="shared" si="63"/>
        <v/>
      </c>
      <c r="BH123" s="578" t="str">
        <f t="shared" si="64"/>
        <v/>
      </c>
      <c r="BI123" s="391"/>
      <c r="BJ123" s="578" t="str">
        <f t="shared" si="65"/>
        <v/>
      </c>
      <c r="BK123" s="578" t="str">
        <f t="shared" si="65"/>
        <v/>
      </c>
      <c r="BL123" s="391"/>
      <c r="BM123" s="578" t="str">
        <f t="shared" si="66"/>
        <v/>
      </c>
      <c r="BN123" s="578" t="str">
        <f t="shared" si="66"/>
        <v/>
      </c>
      <c r="BO123" s="391"/>
      <c r="BP123" s="578" t="str">
        <f t="shared" si="67"/>
        <v/>
      </c>
      <c r="BQ123" s="578" t="str">
        <f t="shared" si="67"/>
        <v/>
      </c>
      <c r="BR123" s="391"/>
      <c r="BS123" s="578" t="str">
        <f t="shared" si="68"/>
        <v/>
      </c>
      <c r="BT123" s="578" t="str">
        <f t="shared" si="68"/>
        <v/>
      </c>
      <c r="BU123" s="391"/>
      <c r="BV123" s="476"/>
    </row>
    <row r="124" spans="1:74" s="427" customFormat="1" ht="14.1" hidden="1">
      <c r="A124" s="561">
        <v>7</v>
      </c>
      <c r="B124" s="562" t="str">
        <f t="shared" si="52"/>
        <v xml:space="preserve">: </v>
      </c>
      <c r="C124" s="566"/>
      <c r="D124" s="566"/>
      <c r="E124" s="563"/>
      <c r="F124" s="566"/>
      <c r="G124" s="563"/>
      <c r="H124" s="565"/>
      <c r="I124" s="566"/>
      <c r="J124" s="566"/>
      <c r="K124" s="572"/>
      <c r="L124" s="568"/>
      <c r="M124" s="569"/>
      <c r="N124" s="570" t="s">
        <v>413</v>
      </c>
      <c r="O124" s="571"/>
      <c r="P124" s="572"/>
      <c r="Q124" s="429"/>
      <c r="R124" s="573"/>
      <c r="S124" s="574" t="str">
        <f t="shared" si="69"/>
        <v/>
      </c>
      <c r="T124" s="575" t="str">
        <f t="shared" si="53"/>
        <v/>
      </c>
      <c r="U124" s="574" t="str">
        <f t="shared" si="70"/>
        <v/>
      </c>
      <c r="V124" s="576" t="str">
        <f t="shared" si="54"/>
        <v>US$2014/ ha</v>
      </c>
      <c r="W124" s="391"/>
      <c r="X124" s="391"/>
      <c r="Z124" s="440"/>
      <c r="AP124" s="476"/>
      <c r="AQ124" s="391"/>
      <c r="AR124" s="391"/>
      <c r="AS124" s="580"/>
      <c r="AT124" s="391"/>
      <c r="AU124" s="578" t="str">
        <f t="shared" si="55"/>
        <v/>
      </c>
      <c r="AV124" s="578" t="str">
        <f t="shared" si="56"/>
        <v/>
      </c>
      <c r="AW124" s="391"/>
      <c r="AX124" s="578" t="str">
        <f t="shared" si="57"/>
        <v/>
      </c>
      <c r="AY124" s="578" t="str">
        <f t="shared" si="58"/>
        <v/>
      </c>
      <c r="AZ124" s="391"/>
      <c r="BA124" s="578" t="str">
        <f t="shared" si="59"/>
        <v/>
      </c>
      <c r="BB124" s="578" t="str">
        <f t="shared" si="60"/>
        <v/>
      </c>
      <c r="BC124" s="391"/>
      <c r="BD124" s="578" t="str">
        <f t="shared" si="61"/>
        <v/>
      </c>
      <c r="BE124" s="578" t="str">
        <f t="shared" si="62"/>
        <v/>
      </c>
      <c r="BF124" s="391"/>
      <c r="BG124" s="578" t="str">
        <f t="shared" si="63"/>
        <v/>
      </c>
      <c r="BH124" s="578" t="str">
        <f t="shared" si="64"/>
        <v/>
      </c>
      <c r="BI124" s="391"/>
      <c r="BJ124" s="578" t="str">
        <f t="shared" si="65"/>
        <v/>
      </c>
      <c r="BK124" s="578" t="str">
        <f t="shared" si="65"/>
        <v/>
      </c>
      <c r="BL124" s="391"/>
      <c r="BM124" s="578" t="str">
        <f t="shared" si="66"/>
        <v/>
      </c>
      <c r="BN124" s="578" t="str">
        <f t="shared" si="66"/>
        <v/>
      </c>
      <c r="BO124" s="391"/>
      <c r="BP124" s="578" t="str">
        <f t="shared" si="67"/>
        <v/>
      </c>
      <c r="BQ124" s="578" t="str">
        <f t="shared" si="67"/>
        <v/>
      </c>
      <c r="BR124" s="391"/>
      <c r="BS124" s="578" t="str">
        <f t="shared" si="68"/>
        <v/>
      </c>
      <c r="BT124" s="578" t="str">
        <f t="shared" si="68"/>
        <v/>
      </c>
      <c r="BU124" s="391"/>
      <c r="BV124" s="476"/>
    </row>
    <row r="125" spans="1:74" s="427" customFormat="1" ht="14.1" hidden="1">
      <c r="A125" s="561">
        <v>8</v>
      </c>
      <c r="B125" s="562" t="str">
        <f t="shared" si="52"/>
        <v xml:space="preserve">: </v>
      </c>
      <c r="C125" s="566"/>
      <c r="D125" s="566"/>
      <c r="E125" s="563"/>
      <c r="F125" s="566"/>
      <c r="G125" s="563"/>
      <c r="H125" s="565"/>
      <c r="I125" s="566"/>
      <c r="J125" s="566"/>
      <c r="K125" s="572"/>
      <c r="L125" s="568"/>
      <c r="M125" s="569"/>
      <c r="N125" s="570" t="s">
        <v>413</v>
      </c>
      <c r="O125" s="571"/>
      <c r="P125" s="572"/>
      <c r="Q125" s="429"/>
      <c r="R125" s="573"/>
      <c r="S125" s="574" t="str">
        <f t="shared" si="69"/>
        <v/>
      </c>
      <c r="T125" s="575" t="str">
        <f t="shared" si="53"/>
        <v/>
      </c>
      <c r="U125" s="574" t="str">
        <f t="shared" si="70"/>
        <v/>
      </c>
      <c r="V125" s="576" t="str">
        <f t="shared" si="54"/>
        <v>US$2014/ ha</v>
      </c>
      <c r="W125" s="391"/>
      <c r="X125" s="391"/>
      <c r="Z125" s="440"/>
      <c r="AP125" s="476"/>
      <c r="AQ125" s="391"/>
      <c r="AR125" s="391"/>
      <c r="AS125" s="580"/>
      <c r="AT125" s="391"/>
      <c r="AU125" s="578" t="str">
        <f t="shared" si="55"/>
        <v/>
      </c>
      <c r="AV125" s="578" t="str">
        <f t="shared" si="56"/>
        <v/>
      </c>
      <c r="AW125" s="391"/>
      <c r="AX125" s="578" t="str">
        <f t="shared" si="57"/>
        <v/>
      </c>
      <c r="AY125" s="578" t="str">
        <f t="shared" si="58"/>
        <v/>
      </c>
      <c r="AZ125" s="391"/>
      <c r="BA125" s="578" t="str">
        <f t="shared" si="59"/>
        <v/>
      </c>
      <c r="BB125" s="578" t="str">
        <f t="shared" si="60"/>
        <v/>
      </c>
      <c r="BC125" s="391"/>
      <c r="BD125" s="578" t="str">
        <f t="shared" si="61"/>
        <v/>
      </c>
      <c r="BE125" s="578" t="str">
        <f t="shared" si="62"/>
        <v/>
      </c>
      <c r="BF125" s="391"/>
      <c r="BG125" s="578" t="str">
        <f t="shared" si="63"/>
        <v/>
      </c>
      <c r="BH125" s="578" t="str">
        <f t="shared" si="64"/>
        <v/>
      </c>
      <c r="BI125" s="391"/>
      <c r="BJ125" s="578" t="str">
        <f t="shared" si="65"/>
        <v/>
      </c>
      <c r="BK125" s="578" t="str">
        <f t="shared" si="65"/>
        <v/>
      </c>
      <c r="BL125" s="391"/>
      <c r="BM125" s="578" t="str">
        <f t="shared" si="66"/>
        <v/>
      </c>
      <c r="BN125" s="578" t="str">
        <f t="shared" si="66"/>
        <v/>
      </c>
      <c r="BO125" s="391"/>
      <c r="BP125" s="578" t="str">
        <f t="shared" si="67"/>
        <v/>
      </c>
      <c r="BQ125" s="578" t="str">
        <f t="shared" si="67"/>
        <v/>
      </c>
      <c r="BR125" s="391"/>
      <c r="BS125" s="578" t="str">
        <f t="shared" si="68"/>
        <v/>
      </c>
      <c r="BT125" s="578" t="str">
        <f t="shared" si="68"/>
        <v/>
      </c>
      <c r="BU125" s="391"/>
      <c r="BV125" s="476"/>
    </row>
    <row r="126" spans="1:74" s="427" customFormat="1" ht="14.1" hidden="1">
      <c r="A126" s="561">
        <v>9</v>
      </c>
      <c r="B126" s="562" t="str">
        <f t="shared" si="52"/>
        <v xml:space="preserve">: </v>
      </c>
      <c r="C126" s="566"/>
      <c r="D126" s="566"/>
      <c r="E126" s="563"/>
      <c r="F126" s="566"/>
      <c r="G126" s="563"/>
      <c r="H126" s="565"/>
      <c r="I126" s="566"/>
      <c r="J126" s="566"/>
      <c r="K126" s="572"/>
      <c r="L126" s="568"/>
      <c r="M126" s="569"/>
      <c r="N126" s="570" t="s">
        <v>413</v>
      </c>
      <c r="O126" s="571"/>
      <c r="P126" s="572"/>
      <c r="Q126" s="429"/>
      <c r="R126" s="573"/>
      <c r="S126" s="574" t="str">
        <f t="shared" si="69"/>
        <v/>
      </c>
      <c r="T126" s="575" t="str">
        <f t="shared" si="53"/>
        <v/>
      </c>
      <c r="U126" s="574" t="str">
        <f t="shared" si="70"/>
        <v/>
      </c>
      <c r="V126" s="576" t="str">
        <f t="shared" si="54"/>
        <v>US$2014/ ha</v>
      </c>
      <c r="W126" s="391"/>
      <c r="X126" s="391"/>
      <c r="Z126" s="440"/>
      <c r="AP126" s="476"/>
      <c r="AQ126" s="391"/>
      <c r="AR126" s="391"/>
      <c r="AS126" s="580"/>
      <c r="AT126" s="391"/>
      <c r="AU126" s="578" t="str">
        <f t="shared" si="55"/>
        <v/>
      </c>
      <c r="AV126" s="578" t="str">
        <f t="shared" si="56"/>
        <v/>
      </c>
      <c r="AW126" s="391"/>
      <c r="AX126" s="578" t="str">
        <f t="shared" si="57"/>
        <v/>
      </c>
      <c r="AY126" s="578" t="str">
        <f t="shared" si="58"/>
        <v/>
      </c>
      <c r="AZ126" s="391"/>
      <c r="BA126" s="578" t="str">
        <f t="shared" si="59"/>
        <v/>
      </c>
      <c r="BB126" s="578" t="str">
        <f t="shared" si="60"/>
        <v/>
      </c>
      <c r="BC126" s="391"/>
      <c r="BD126" s="578" t="str">
        <f t="shared" si="61"/>
        <v/>
      </c>
      <c r="BE126" s="578" t="str">
        <f t="shared" si="62"/>
        <v/>
      </c>
      <c r="BF126" s="391"/>
      <c r="BG126" s="578" t="str">
        <f t="shared" si="63"/>
        <v/>
      </c>
      <c r="BH126" s="578" t="str">
        <f t="shared" si="64"/>
        <v/>
      </c>
      <c r="BI126" s="391"/>
      <c r="BJ126" s="578" t="str">
        <f t="shared" si="65"/>
        <v/>
      </c>
      <c r="BK126" s="578" t="str">
        <f t="shared" si="65"/>
        <v/>
      </c>
      <c r="BL126" s="391"/>
      <c r="BM126" s="578" t="str">
        <f t="shared" si="66"/>
        <v/>
      </c>
      <c r="BN126" s="578" t="str">
        <f t="shared" si="66"/>
        <v/>
      </c>
      <c r="BO126" s="391"/>
      <c r="BP126" s="578" t="str">
        <f t="shared" si="67"/>
        <v/>
      </c>
      <c r="BQ126" s="578" t="str">
        <f t="shared" si="67"/>
        <v/>
      </c>
      <c r="BR126" s="391"/>
      <c r="BS126" s="578" t="str">
        <f t="shared" si="68"/>
        <v/>
      </c>
      <c r="BT126" s="578" t="str">
        <f t="shared" si="68"/>
        <v/>
      </c>
      <c r="BU126" s="391"/>
      <c r="BV126" s="476"/>
    </row>
    <row r="127" spans="1:74" s="427" customFormat="1" ht="14.1" hidden="1">
      <c r="A127" s="561">
        <v>10</v>
      </c>
      <c r="B127" s="562" t="str">
        <f t="shared" si="52"/>
        <v xml:space="preserve">: </v>
      </c>
      <c r="C127" s="566"/>
      <c r="D127" s="566"/>
      <c r="E127" s="563"/>
      <c r="F127" s="566"/>
      <c r="G127" s="563"/>
      <c r="H127" s="565"/>
      <c r="I127" s="566"/>
      <c r="J127" s="566"/>
      <c r="K127" s="572"/>
      <c r="L127" s="568"/>
      <c r="M127" s="569"/>
      <c r="N127" s="570" t="s">
        <v>413</v>
      </c>
      <c r="O127" s="571"/>
      <c r="P127" s="572"/>
      <c r="Q127" s="429"/>
      <c r="R127" s="573"/>
      <c r="S127" s="574" t="str">
        <f t="shared" si="69"/>
        <v/>
      </c>
      <c r="T127" s="575" t="str">
        <f t="shared" si="53"/>
        <v/>
      </c>
      <c r="U127" s="574" t="str">
        <f t="shared" si="70"/>
        <v/>
      </c>
      <c r="V127" s="576" t="str">
        <f t="shared" si="54"/>
        <v>US$2014/ ha</v>
      </c>
      <c r="W127" s="391"/>
      <c r="X127" s="391"/>
      <c r="Z127" s="440"/>
      <c r="AP127" s="476"/>
      <c r="AQ127" s="391"/>
      <c r="AR127" s="391"/>
      <c r="AS127" s="580"/>
      <c r="AT127" s="391"/>
      <c r="AU127" s="578" t="str">
        <f t="shared" si="55"/>
        <v/>
      </c>
      <c r="AV127" s="578" t="str">
        <f t="shared" si="56"/>
        <v/>
      </c>
      <c r="AW127" s="391"/>
      <c r="AX127" s="578" t="str">
        <f t="shared" si="57"/>
        <v/>
      </c>
      <c r="AY127" s="578" t="str">
        <f t="shared" si="58"/>
        <v/>
      </c>
      <c r="AZ127" s="391"/>
      <c r="BA127" s="578" t="str">
        <f t="shared" si="59"/>
        <v/>
      </c>
      <c r="BB127" s="578" t="str">
        <f t="shared" si="60"/>
        <v/>
      </c>
      <c r="BC127" s="391"/>
      <c r="BD127" s="578" t="str">
        <f t="shared" si="61"/>
        <v/>
      </c>
      <c r="BE127" s="578" t="str">
        <f t="shared" si="62"/>
        <v/>
      </c>
      <c r="BF127" s="391"/>
      <c r="BG127" s="578" t="str">
        <f t="shared" si="63"/>
        <v/>
      </c>
      <c r="BH127" s="578" t="str">
        <f t="shared" si="64"/>
        <v/>
      </c>
      <c r="BI127" s="391"/>
      <c r="BJ127" s="578" t="str">
        <f t="shared" si="65"/>
        <v/>
      </c>
      <c r="BK127" s="578" t="str">
        <f t="shared" si="65"/>
        <v/>
      </c>
      <c r="BL127" s="391"/>
      <c r="BM127" s="578" t="str">
        <f t="shared" si="66"/>
        <v/>
      </c>
      <c r="BN127" s="578" t="str">
        <f t="shared" si="66"/>
        <v/>
      </c>
      <c r="BO127" s="391"/>
      <c r="BP127" s="578" t="str">
        <f t="shared" si="67"/>
        <v/>
      </c>
      <c r="BQ127" s="578" t="str">
        <f t="shared" si="67"/>
        <v/>
      </c>
      <c r="BR127" s="391"/>
      <c r="BS127" s="578" t="str">
        <f t="shared" si="68"/>
        <v/>
      </c>
      <c r="BT127" s="578" t="str">
        <f t="shared" si="68"/>
        <v/>
      </c>
      <c r="BU127" s="391"/>
      <c r="BV127" s="476"/>
    </row>
    <row r="128" spans="1:74" s="429" customFormat="1" ht="14.1" hidden="1">
      <c r="A128" s="561">
        <v>11</v>
      </c>
      <c r="B128" s="562" t="str">
        <f t="shared" si="52"/>
        <v xml:space="preserve">: </v>
      </c>
      <c r="C128" s="566"/>
      <c r="D128" s="566"/>
      <c r="E128" s="563"/>
      <c r="F128" s="566"/>
      <c r="G128" s="563"/>
      <c r="H128" s="565"/>
      <c r="I128" s="566"/>
      <c r="J128" s="566"/>
      <c r="K128" s="572"/>
      <c r="L128" s="568"/>
      <c r="M128" s="569"/>
      <c r="N128" s="570" t="s">
        <v>413</v>
      </c>
      <c r="O128" s="571"/>
      <c r="P128" s="572"/>
      <c r="R128" s="573"/>
      <c r="S128" s="574" t="str">
        <f t="shared" si="69"/>
        <v/>
      </c>
      <c r="T128" s="575" t="str">
        <f t="shared" si="53"/>
        <v/>
      </c>
      <c r="U128" s="574" t="str">
        <f t="shared" si="70"/>
        <v/>
      </c>
      <c r="V128" s="576" t="str">
        <f t="shared" si="54"/>
        <v>US$2014/ ha</v>
      </c>
      <c r="W128" s="391"/>
      <c r="X128" s="391"/>
      <c r="Z128" s="440"/>
      <c r="AP128" s="475"/>
      <c r="AQ128" s="391"/>
      <c r="AR128" s="391"/>
      <c r="AS128" s="580"/>
      <c r="AT128" s="391"/>
      <c r="AU128" s="578" t="str">
        <f t="shared" si="55"/>
        <v/>
      </c>
      <c r="AV128" s="578" t="str">
        <f t="shared" si="56"/>
        <v/>
      </c>
      <c r="AW128" s="391"/>
      <c r="AX128" s="578" t="str">
        <f t="shared" si="57"/>
        <v/>
      </c>
      <c r="AY128" s="578" t="str">
        <f t="shared" si="58"/>
        <v/>
      </c>
      <c r="AZ128" s="391"/>
      <c r="BA128" s="578" t="str">
        <f t="shared" si="59"/>
        <v/>
      </c>
      <c r="BB128" s="578" t="str">
        <f t="shared" si="60"/>
        <v/>
      </c>
      <c r="BC128" s="391"/>
      <c r="BD128" s="578" t="str">
        <f t="shared" si="61"/>
        <v/>
      </c>
      <c r="BE128" s="578" t="str">
        <f t="shared" si="62"/>
        <v/>
      </c>
      <c r="BF128" s="391"/>
      <c r="BG128" s="578" t="str">
        <f t="shared" si="63"/>
        <v/>
      </c>
      <c r="BH128" s="578" t="str">
        <f t="shared" si="64"/>
        <v/>
      </c>
      <c r="BI128" s="391"/>
      <c r="BJ128" s="578" t="str">
        <f t="shared" si="65"/>
        <v/>
      </c>
      <c r="BK128" s="578" t="str">
        <f t="shared" si="65"/>
        <v/>
      </c>
      <c r="BL128" s="391"/>
      <c r="BM128" s="578" t="str">
        <f t="shared" si="66"/>
        <v/>
      </c>
      <c r="BN128" s="578" t="str">
        <f t="shared" si="66"/>
        <v/>
      </c>
      <c r="BO128" s="391"/>
      <c r="BP128" s="578" t="str">
        <f t="shared" si="67"/>
        <v/>
      </c>
      <c r="BQ128" s="578" t="str">
        <f t="shared" si="67"/>
        <v/>
      </c>
      <c r="BR128" s="391"/>
      <c r="BS128" s="578" t="str">
        <f t="shared" si="68"/>
        <v/>
      </c>
      <c r="BT128" s="578" t="str">
        <f t="shared" si="68"/>
        <v/>
      </c>
      <c r="BU128" s="391"/>
      <c r="BV128" s="475"/>
    </row>
    <row r="129" spans="1:74" s="429" customFormat="1" ht="14.1" hidden="1">
      <c r="A129" s="561">
        <v>12</v>
      </c>
      <c r="B129" s="562" t="str">
        <f t="shared" si="52"/>
        <v xml:space="preserve">: </v>
      </c>
      <c r="C129" s="566"/>
      <c r="D129" s="566"/>
      <c r="E129" s="563"/>
      <c r="F129" s="566"/>
      <c r="G129" s="563"/>
      <c r="H129" s="565"/>
      <c r="I129" s="566"/>
      <c r="J129" s="566"/>
      <c r="K129" s="572"/>
      <c r="L129" s="568"/>
      <c r="M129" s="569"/>
      <c r="N129" s="570" t="s">
        <v>413</v>
      </c>
      <c r="O129" s="571"/>
      <c r="P129" s="572"/>
      <c r="R129" s="573"/>
      <c r="S129" s="574" t="str">
        <f t="shared" si="69"/>
        <v/>
      </c>
      <c r="T129" s="575" t="str">
        <f t="shared" si="53"/>
        <v/>
      </c>
      <c r="U129" s="574" t="str">
        <f t="shared" si="70"/>
        <v/>
      </c>
      <c r="V129" s="576" t="str">
        <f t="shared" si="54"/>
        <v>US$2014/ ha</v>
      </c>
      <c r="W129" s="391"/>
      <c r="X129" s="391"/>
      <c r="Z129" s="440"/>
      <c r="AP129" s="475"/>
      <c r="AQ129" s="391"/>
      <c r="AR129" s="391"/>
      <c r="AS129" s="580"/>
      <c r="AT129" s="391"/>
      <c r="AU129" s="578" t="str">
        <f t="shared" si="55"/>
        <v/>
      </c>
      <c r="AV129" s="578" t="str">
        <f t="shared" si="56"/>
        <v/>
      </c>
      <c r="AW129" s="391"/>
      <c r="AX129" s="578" t="str">
        <f t="shared" si="57"/>
        <v/>
      </c>
      <c r="AY129" s="578" t="str">
        <f t="shared" si="58"/>
        <v/>
      </c>
      <c r="AZ129" s="391"/>
      <c r="BA129" s="578" t="str">
        <f t="shared" si="59"/>
        <v/>
      </c>
      <c r="BB129" s="578" t="str">
        <f t="shared" si="60"/>
        <v/>
      </c>
      <c r="BC129" s="391"/>
      <c r="BD129" s="578" t="str">
        <f t="shared" si="61"/>
        <v/>
      </c>
      <c r="BE129" s="578" t="str">
        <f t="shared" si="62"/>
        <v/>
      </c>
      <c r="BF129" s="391"/>
      <c r="BG129" s="578" t="str">
        <f t="shared" si="63"/>
        <v/>
      </c>
      <c r="BH129" s="578" t="str">
        <f t="shared" si="64"/>
        <v/>
      </c>
      <c r="BI129" s="391"/>
      <c r="BJ129" s="578" t="str">
        <f t="shared" si="65"/>
        <v/>
      </c>
      <c r="BK129" s="578" t="str">
        <f t="shared" si="65"/>
        <v/>
      </c>
      <c r="BL129" s="391"/>
      <c r="BM129" s="578" t="str">
        <f t="shared" si="66"/>
        <v/>
      </c>
      <c r="BN129" s="578" t="str">
        <f t="shared" si="66"/>
        <v/>
      </c>
      <c r="BO129" s="391"/>
      <c r="BP129" s="578" t="str">
        <f t="shared" si="67"/>
        <v/>
      </c>
      <c r="BQ129" s="578" t="str">
        <f t="shared" si="67"/>
        <v/>
      </c>
      <c r="BR129" s="391"/>
      <c r="BS129" s="578" t="str">
        <f t="shared" si="68"/>
        <v/>
      </c>
      <c r="BT129" s="578" t="str">
        <f t="shared" si="68"/>
        <v/>
      </c>
      <c r="BU129" s="391"/>
      <c r="BV129" s="475"/>
    </row>
    <row r="130" spans="1:74" s="429" customFormat="1" ht="14.1" hidden="1">
      <c r="A130" s="561">
        <v>13</v>
      </c>
      <c r="B130" s="562" t="str">
        <f t="shared" si="52"/>
        <v xml:space="preserve">: </v>
      </c>
      <c r="C130" s="566"/>
      <c r="D130" s="566"/>
      <c r="E130" s="563"/>
      <c r="F130" s="566"/>
      <c r="G130" s="563"/>
      <c r="H130" s="565"/>
      <c r="I130" s="566"/>
      <c r="J130" s="566"/>
      <c r="K130" s="572"/>
      <c r="L130" s="568"/>
      <c r="M130" s="569"/>
      <c r="N130" s="570" t="s">
        <v>413</v>
      </c>
      <c r="O130" s="571"/>
      <c r="P130" s="572"/>
      <c r="R130" s="573"/>
      <c r="S130" s="574" t="str">
        <f t="shared" si="69"/>
        <v/>
      </c>
      <c r="T130" s="575" t="str">
        <f t="shared" si="53"/>
        <v/>
      </c>
      <c r="U130" s="574" t="str">
        <f t="shared" si="70"/>
        <v/>
      </c>
      <c r="V130" s="576" t="str">
        <f t="shared" si="54"/>
        <v>US$2014/ ha</v>
      </c>
      <c r="W130" s="391"/>
      <c r="X130" s="391"/>
      <c r="Z130" s="440"/>
      <c r="AP130" s="475"/>
      <c r="AQ130" s="391"/>
      <c r="AR130" s="391"/>
      <c r="AS130" s="580"/>
      <c r="AT130" s="391"/>
      <c r="AU130" s="578" t="str">
        <f t="shared" si="55"/>
        <v/>
      </c>
      <c r="AV130" s="578" t="str">
        <f t="shared" si="56"/>
        <v/>
      </c>
      <c r="AW130" s="391"/>
      <c r="AX130" s="578" t="str">
        <f t="shared" si="57"/>
        <v/>
      </c>
      <c r="AY130" s="578" t="str">
        <f t="shared" si="58"/>
        <v/>
      </c>
      <c r="AZ130" s="391"/>
      <c r="BA130" s="578" t="str">
        <f t="shared" si="59"/>
        <v/>
      </c>
      <c r="BB130" s="578" t="str">
        <f t="shared" si="60"/>
        <v/>
      </c>
      <c r="BC130" s="391"/>
      <c r="BD130" s="578" t="str">
        <f t="shared" si="61"/>
        <v/>
      </c>
      <c r="BE130" s="578" t="str">
        <f t="shared" si="62"/>
        <v/>
      </c>
      <c r="BF130" s="391"/>
      <c r="BG130" s="578" t="str">
        <f t="shared" si="63"/>
        <v/>
      </c>
      <c r="BH130" s="578" t="str">
        <f t="shared" si="64"/>
        <v/>
      </c>
      <c r="BI130" s="391"/>
      <c r="BJ130" s="578" t="str">
        <f t="shared" si="65"/>
        <v/>
      </c>
      <c r="BK130" s="578" t="str">
        <f t="shared" si="65"/>
        <v/>
      </c>
      <c r="BL130" s="391"/>
      <c r="BM130" s="578" t="str">
        <f t="shared" si="66"/>
        <v/>
      </c>
      <c r="BN130" s="578" t="str">
        <f t="shared" si="66"/>
        <v/>
      </c>
      <c r="BO130" s="391"/>
      <c r="BP130" s="578" t="str">
        <f t="shared" si="67"/>
        <v/>
      </c>
      <c r="BQ130" s="578" t="str">
        <f t="shared" si="67"/>
        <v/>
      </c>
      <c r="BR130" s="391"/>
      <c r="BS130" s="578" t="str">
        <f t="shared" si="68"/>
        <v/>
      </c>
      <c r="BT130" s="578" t="str">
        <f t="shared" si="68"/>
        <v/>
      </c>
      <c r="BU130" s="391"/>
      <c r="BV130" s="475"/>
    </row>
    <row r="131" spans="1:74" s="429" customFormat="1" ht="14.1" hidden="1">
      <c r="A131" s="561">
        <v>14</v>
      </c>
      <c r="B131" s="562" t="str">
        <f t="shared" si="52"/>
        <v xml:space="preserve">: </v>
      </c>
      <c r="C131" s="566"/>
      <c r="D131" s="566"/>
      <c r="E131" s="563"/>
      <c r="F131" s="566"/>
      <c r="G131" s="563"/>
      <c r="H131" s="565"/>
      <c r="I131" s="566"/>
      <c r="J131" s="566"/>
      <c r="K131" s="572"/>
      <c r="L131" s="568"/>
      <c r="M131" s="569"/>
      <c r="N131" s="570" t="s">
        <v>413</v>
      </c>
      <c r="O131" s="571"/>
      <c r="P131" s="572"/>
      <c r="R131" s="573"/>
      <c r="S131" s="574" t="str">
        <f t="shared" si="69"/>
        <v/>
      </c>
      <c r="T131" s="575" t="str">
        <f t="shared" si="53"/>
        <v/>
      </c>
      <c r="U131" s="574" t="str">
        <f t="shared" si="70"/>
        <v/>
      </c>
      <c r="V131" s="576" t="str">
        <f t="shared" si="54"/>
        <v>US$2014/ ha</v>
      </c>
      <c r="W131" s="391"/>
      <c r="X131" s="391"/>
      <c r="Z131" s="440"/>
      <c r="AP131" s="475"/>
      <c r="AQ131" s="391"/>
      <c r="AR131" s="391"/>
      <c r="AS131" s="580"/>
      <c r="AT131" s="391"/>
      <c r="AU131" s="578" t="str">
        <f t="shared" si="55"/>
        <v/>
      </c>
      <c r="AV131" s="578" t="str">
        <f t="shared" si="56"/>
        <v/>
      </c>
      <c r="AW131" s="391"/>
      <c r="AX131" s="578" t="str">
        <f t="shared" si="57"/>
        <v/>
      </c>
      <c r="AY131" s="578" t="str">
        <f t="shared" si="58"/>
        <v/>
      </c>
      <c r="AZ131" s="391"/>
      <c r="BA131" s="578" t="str">
        <f t="shared" si="59"/>
        <v/>
      </c>
      <c r="BB131" s="578" t="str">
        <f t="shared" si="60"/>
        <v/>
      </c>
      <c r="BC131" s="391"/>
      <c r="BD131" s="578" t="str">
        <f t="shared" si="61"/>
        <v/>
      </c>
      <c r="BE131" s="578" t="str">
        <f t="shared" si="62"/>
        <v/>
      </c>
      <c r="BF131" s="391"/>
      <c r="BG131" s="578" t="str">
        <f t="shared" si="63"/>
        <v/>
      </c>
      <c r="BH131" s="578" t="str">
        <f t="shared" si="64"/>
        <v/>
      </c>
      <c r="BI131" s="391"/>
      <c r="BJ131" s="578" t="str">
        <f t="shared" si="65"/>
        <v/>
      </c>
      <c r="BK131" s="578" t="str">
        <f t="shared" si="65"/>
        <v/>
      </c>
      <c r="BL131" s="391"/>
      <c r="BM131" s="578" t="str">
        <f t="shared" si="66"/>
        <v/>
      </c>
      <c r="BN131" s="578" t="str">
        <f t="shared" si="66"/>
        <v/>
      </c>
      <c r="BO131" s="391"/>
      <c r="BP131" s="578" t="str">
        <f t="shared" si="67"/>
        <v/>
      </c>
      <c r="BQ131" s="578" t="str">
        <f t="shared" si="67"/>
        <v/>
      </c>
      <c r="BR131" s="391"/>
      <c r="BS131" s="578" t="str">
        <f t="shared" si="68"/>
        <v/>
      </c>
      <c r="BT131" s="578" t="str">
        <f t="shared" si="68"/>
        <v/>
      </c>
      <c r="BU131" s="391"/>
      <c r="BV131" s="475"/>
    </row>
    <row r="132" spans="1:74" s="429" customFormat="1" ht="14.1" hidden="1">
      <c r="A132" s="561">
        <v>15</v>
      </c>
      <c r="B132" s="562" t="str">
        <f t="shared" si="52"/>
        <v xml:space="preserve">: </v>
      </c>
      <c r="C132" s="566"/>
      <c r="D132" s="566"/>
      <c r="E132" s="563"/>
      <c r="F132" s="566"/>
      <c r="G132" s="563"/>
      <c r="H132" s="565"/>
      <c r="I132" s="566"/>
      <c r="J132" s="566"/>
      <c r="K132" s="572"/>
      <c r="L132" s="568"/>
      <c r="M132" s="569"/>
      <c r="N132" s="570" t="s">
        <v>413</v>
      </c>
      <c r="O132" s="571"/>
      <c r="P132" s="572"/>
      <c r="R132" s="573"/>
      <c r="S132" s="574" t="str">
        <f t="shared" si="69"/>
        <v/>
      </c>
      <c r="T132" s="575" t="str">
        <f t="shared" si="53"/>
        <v/>
      </c>
      <c r="U132" s="574" t="str">
        <f t="shared" si="70"/>
        <v/>
      </c>
      <c r="V132" s="576" t="str">
        <f t="shared" si="54"/>
        <v>US$2014/ ha</v>
      </c>
      <c r="W132" s="391"/>
      <c r="X132" s="391"/>
      <c r="Z132" s="440"/>
      <c r="AP132" s="475"/>
      <c r="AQ132" s="391"/>
      <c r="AR132" s="391"/>
      <c r="AS132" s="580"/>
      <c r="AT132" s="391"/>
      <c r="AU132" s="578" t="str">
        <f t="shared" si="55"/>
        <v/>
      </c>
      <c r="AV132" s="578" t="str">
        <f t="shared" si="56"/>
        <v/>
      </c>
      <c r="AW132" s="391"/>
      <c r="AX132" s="578" t="str">
        <f t="shared" si="57"/>
        <v/>
      </c>
      <c r="AY132" s="578" t="str">
        <f t="shared" si="58"/>
        <v/>
      </c>
      <c r="AZ132" s="391"/>
      <c r="BA132" s="578" t="str">
        <f t="shared" si="59"/>
        <v/>
      </c>
      <c r="BB132" s="578" t="str">
        <f t="shared" si="60"/>
        <v/>
      </c>
      <c r="BC132" s="391"/>
      <c r="BD132" s="578" t="str">
        <f t="shared" si="61"/>
        <v/>
      </c>
      <c r="BE132" s="578" t="str">
        <f t="shared" si="62"/>
        <v/>
      </c>
      <c r="BF132" s="391"/>
      <c r="BG132" s="578" t="str">
        <f t="shared" si="63"/>
        <v/>
      </c>
      <c r="BH132" s="578" t="str">
        <f t="shared" si="64"/>
        <v/>
      </c>
      <c r="BI132" s="391"/>
      <c r="BJ132" s="578" t="str">
        <f t="shared" si="65"/>
        <v/>
      </c>
      <c r="BK132" s="578" t="str">
        <f t="shared" si="65"/>
        <v/>
      </c>
      <c r="BL132" s="391"/>
      <c r="BM132" s="578" t="str">
        <f t="shared" si="66"/>
        <v/>
      </c>
      <c r="BN132" s="578" t="str">
        <f t="shared" si="66"/>
        <v/>
      </c>
      <c r="BO132" s="391"/>
      <c r="BP132" s="578" t="str">
        <f t="shared" si="67"/>
        <v/>
      </c>
      <c r="BQ132" s="578" t="str">
        <f t="shared" si="67"/>
        <v/>
      </c>
      <c r="BR132" s="391"/>
      <c r="BS132" s="578" t="str">
        <f t="shared" si="68"/>
        <v/>
      </c>
      <c r="BT132" s="578" t="str">
        <f t="shared" si="68"/>
        <v/>
      </c>
      <c r="BU132" s="391"/>
      <c r="BV132" s="475"/>
    </row>
    <row r="133" spans="1:74" s="429" customFormat="1" ht="14.1" hidden="1">
      <c r="A133" s="561">
        <v>16</v>
      </c>
      <c r="B133" s="562" t="str">
        <f t="shared" si="52"/>
        <v xml:space="preserve">: </v>
      </c>
      <c r="C133" s="566"/>
      <c r="D133" s="566"/>
      <c r="E133" s="563"/>
      <c r="F133" s="566"/>
      <c r="G133" s="563"/>
      <c r="H133" s="565"/>
      <c r="I133" s="566"/>
      <c r="J133" s="566"/>
      <c r="K133" s="572"/>
      <c r="L133" s="568"/>
      <c r="M133" s="569"/>
      <c r="N133" s="570" t="s">
        <v>413</v>
      </c>
      <c r="O133" s="571"/>
      <c r="P133" s="572"/>
      <c r="R133" s="573"/>
      <c r="S133" s="574" t="str">
        <f t="shared" si="69"/>
        <v/>
      </c>
      <c r="T133" s="575" t="str">
        <f t="shared" si="53"/>
        <v/>
      </c>
      <c r="U133" s="574" t="str">
        <f t="shared" si="70"/>
        <v/>
      </c>
      <c r="V133" s="576" t="str">
        <f t="shared" si="54"/>
        <v>US$2014/ ha</v>
      </c>
      <c r="W133" s="391"/>
      <c r="X133" s="391"/>
      <c r="Z133" s="440"/>
      <c r="AP133" s="475"/>
      <c r="AQ133" s="391"/>
      <c r="AR133" s="391"/>
      <c r="AS133" s="580"/>
      <c r="AT133" s="391"/>
      <c r="AU133" s="578" t="str">
        <f t="shared" si="55"/>
        <v/>
      </c>
      <c r="AV133" s="578" t="str">
        <f t="shared" si="56"/>
        <v/>
      </c>
      <c r="AW133" s="391"/>
      <c r="AX133" s="578" t="str">
        <f t="shared" si="57"/>
        <v/>
      </c>
      <c r="AY133" s="578" t="str">
        <f t="shared" si="58"/>
        <v/>
      </c>
      <c r="AZ133" s="391"/>
      <c r="BA133" s="578" t="str">
        <f t="shared" si="59"/>
        <v/>
      </c>
      <c r="BB133" s="578" t="str">
        <f t="shared" si="60"/>
        <v/>
      </c>
      <c r="BC133" s="391"/>
      <c r="BD133" s="578" t="str">
        <f t="shared" si="61"/>
        <v/>
      </c>
      <c r="BE133" s="578" t="str">
        <f t="shared" si="62"/>
        <v/>
      </c>
      <c r="BF133" s="391"/>
      <c r="BG133" s="578" t="str">
        <f t="shared" si="63"/>
        <v/>
      </c>
      <c r="BH133" s="578" t="str">
        <f t="shared" si="64"/>
        <v/>
      </c>
      <c r="BI133" s="391"/>
      <c r="BJ133" s="578" t="str">
        <f t="shared" si="65"/>
        <v/>
      </c>
      <c r="BK133" s="578" t="str">
        <f t="shared" si="65"/>
        <v/>
      </c>
      <c r="BL133" s="391"/>
      <c r="BM133" s="578" t="str">
        <f t="shared" si="66"/>
        <v/>
      </c>
      <c r="BN133" s="578" t="str">
        <f t="shared" si="66"/>
        <v/>
      </c>
      <c r="BO133" s="391"/>
      <c r="BP133" s="578" t="str">
        <f t="shared" si="67"/>
        <v/>
      </c>
      <c r="BQ133" s="578" t="str">
        <f t="shared" si="67"/>
        <v/>
      </c>
      <c r="BR133" s="391"/>
      <c r="BS133" s="578" t="str">
        <f t="shared" si="68"/>
        <v/>
      </c>
      <c r="BT133" s="578" t="str">
        <f t="shared" si="68"/>
        <v/>
      </c>
      <c r="BU133" s="391"/>
      <c r="BV133" s="475"/>
    </row>
    <row r="134" spans="1:74" s="429" customFormat="1" ht="14.1" hidden="1">
      <c r="A134" s="561">
        <v>17</v>
      </c>
      <c r="B134" s="562" t="str">
        <f t="shared" si="52"/>
        <v xml:space="preserve">: </v>
      </c>
      <c r="C134" s="566"/>
      <c r="D134" s="566"/>
      <c r="E134" s="563"/>
      <c r="F134" s="566"/>
      <c r="G134" s="563"/>
      <c r="H134" s="565"/>
      <c r="I134" s="566"/>
      <c r="J134" s="566"/>
      <c r="K134" s="572"/>
      <c r="L134" s="568"/>
      <c r="M134" s="569"/>
      <c r="N134" s="570" t="s">
        <v>413</v>
      </c>
      <c r="O134" s="571"/>
      <c r="P134" s="572"/>
      <c r="R134" s="573"/>
      <c r="S134" s="574" t="str">
        <f t="shared" si="69"/>
        <v/>
      </c>
      <c r="T134" s="575" t="str">
        <f t="shared" si="53"/>
        <v/>
      </c>
      <c r="U134" s="574" t="str">
        <f t="shared" si="70"/>
        <v/>
      </c>
      <c r="V134" s="576" t="str">
        <f t="shared" si="54"/>
        <v>US$2014/ ha</v>
      </c>
      <c r="W134" s="391"/>
      <c r="X134" s="391"/>
      <c r="Z134" s="440"/>
      <c r="AP134" s="475"/>
      <c r="AQ134" s="391"/>
      <c r="AR134" s="391"/>
      <c r="AS134" s="580"/>
      <c r="AT134" s="391"/>
      <c r="AU134" s="578" t="str">
        <f t="shared" si="55"/>
        <v/>
      </c>
      <c r="AV134" s="578" t="str">
        <f t="shared" si="56"/>
        <v/>
      </c>
      <c r="AW134" s="391"/>
      <c r="AX134" s="578" t="str">
        <f t="shared" si="57"/>
        <v/>
      </c>
      <c r="AY134" s="578" t="str">
        <f t="shared" si="58"/>
        <v/>
      </c>
      <c r="AZ134" s="391"/>
      <c r="BA134" s="578" t="str">
        <f t="shared" si="59"/>
        <v/>
      </c>
      <c r="BB134" s="578" t="str">
        <f t="shared" si="60"/>
        <v/>
      </c>
      <c r="BC134" s="391"/>
      <c r="BD134" s="578" t="str">
        <f t="shared" si="61"/>
        <v/>
      </c>
      <c r="BE134" s="578" t="str">
        <f t="shared" si="62"/>
        <v/>
      </c>
      <c r="BF134" s="391"/>
      <c r="BG134" s="578" t="str">
        <f t="shared" si="63"/>
        <v/>
      </c>
      <c r="BH134" s="578" t="str">
        <f t="shared" si="64"/>
        <v/>
      </c>
      <c r="BI134" s="391"/>
      <c r="BJ134" s="578" t="str">
        <f t="shared" ref="BJ134:BK137" si="71">IF($E134=$BJ$47,S134,"")</f>
        <v/>
      </c>
      <c r="BK134" s="578" t="str">
        <f t="shared" si="71"/>
        <v/>
      </c>
      <c r="BL134" s="391"/>
      <c r="BM134" s="578" t="str">
        <f t="shared" ref="BM134:BN137" si="72">IF($E134=$BM$47,S134,"")</f>
        <v/>
      </c>
      <c r="BN134" s="578" t="str">
        <f t="shared" si="72"/>
        <v/>
      </c>
      <c r="BO134" s="391"/>
      <c r="BP134" s="578" t="str">
        <f t="shared" ref="BP134:BQ137" si="73">IF($E134=$BP$47,S134,"")</f>
        <v/>
      </c>
      <c r="BQ134" s="578" t="str">
        <f t="shared" si="73"/>
        <v/>
      </c>
      <c r="BR134" s="391"/>
      <c r="BS134" s="578" t="str">
        <f t="shared" ref="BS134:BT137" si="74">IF($E134=$BS$47,S134,"")</f>
        <v/>
      </c>
      <c r="BT134" s="578" t="str">
        <f t="shared" si="74"/>
        <v/>
      </c>
      <c r="BU134" s="391"/>
      <c r="BV134" s="475"/>
    </row>
    <row r="135" spans="1:74" s="429" customFormat="1" ht="14.1" hidden="1">
      <c r="A135" s="561">
        <v>18</v>
      </c>
      <c r="B135" s="562" t="str">
        <f t="shared" si="52"/>
        <v xml:space="preserve">: </v>
      </c>
      <c r="C135" s="566"/>
      <c r="D135" s="566"/>
      <c r="E135" s="563"/>
      <c r="F135" s="566"/>
      <c r="G135" s="563"/>
      <c r="H135" s="565"/>
      <c r="I135" s="566"/>
      <c r="J135" s="566"/>
      <c r="K135" s="572"/>
      <c r="L135" s="572"/>
      <c r="M135" s="572"/>
      <c r="N135" s="570" t="s">
        <v>413</v>
      </c>
      <c r="O135" s="571"/>
      <c r="P135" s="572"/>
      <c r="R135" s="573"/>
      <c r="S135" s="574" t="str">
        <f t="shared" si="69"/>
        <v/>
      </c>
      <c r="T135" s="575" t="str">
        <f t="shared" si="53"/>
        <v/>
      </c>
      <c r="U135" s="574" t="str">
        <f t="shared" si="70"/>
        <v/>
      </c>
      <c r="V135" s="576" t="str">
        <f t="shared" si="54"/>
        <v>US$2014/ ha</v>
      </c>
      <c r="W135" s="391"/>
      <c r="X135" s="391"/>
      <c r="Z135" s="440"/>
      <c r="AP135" s="475"/>
      <c r="AQ135" s="391"/>
      <c r="AR135" s="391"/>
      <c r="AS135" s="580"/>
      <c r="AT135" s="391"/>
      <c r="AU135" s="578" t="str">
        <f t="shared" si="55"/>
        <v/>
      </c>
      <c r="AV135" s="578" t="str">
        <f t="shared" si="56"/>
        <v/>
      </c>
      <c r="AW135" s="391"/>
      <c r="AX135" s="578" t="str">
        <f t="shared" si="57"/>
        <v/>
      </c>
      <c r="AY135" s="578" t="str">
        <f t="shared" si="58"/>
        <v/>
      </c>
      <c r="AZ135" s="391"/>
      <c r="BA135" s="578" t="str">
        <f t="shared" si="59"/>
        <v/>
      </c>
      <c r="BB135" s="578" t="str">
        <f t="shared" si="60"/>
        <v/>
      </c>
      <c r="BC135" s="391"/>
      <c r="BD135" s="578" t="str">
        <f t="shared" si="61"/>
        <v/>
      </c>
      <c r="BE135" s="578" t="str">
        <f t="shared" si="62"/>
        <v/>
      </c>
      <c r="BF135" s="391"/>
      <c r="BG135" s="578" t="str">
        <f t="shared" si="63"/>
        <v/>
      </c>
      <c r="BH135" s="578" t="str">
        <f t="shared" si="64"/>
        <v/>
      </c>
      <c r="BI135" s="391"/>
      <c r="BJ135" s="578" t="str">
        <f t="shared" si="71"/>
        <v/>
      </c>
      <c r="BK135" s="578" t="str">
        <f t="shared" si="71"/>
        <v/>
      </c>
      <c r="BL135" s="391"/>
      <c r="BM135" s="578" t="str">
        <f t="shared" si="72"/>
        <v/>
      </c>
      <c r="BN135" s="578" t="str">
        <f t="shared" si="72"/>
        <v/>
      </c>
      <c r="BO135" s="391"/>
      <c r="BP135" s="578" t="str">
        <f t="shared" si="73"/>
        <v/>
      </c>
      <c r="BQ135" s="578" t="str">
        <f t="shared" si="73"/>
        <v/>
      </c>
      <c r="BR135" s="391"/>
      <c r="BS135" s="578" t="str">
        <f t="shared" si="74"/>
        <v/>
      </c>
      <c r="BT135" s="578" t="str">
        <f t="shared" si="74"/>
        <v/>
      </c>
      <c r="BU135" s="391"/>
      <c r="BV135" s="475"/>
    </row>
    <row r="136" spans="1:74" s="429" customFormat="1" ht="14.1" hidden="1">
      <c r="A136" s="561">
        <v>19</v>
      </c>
      <c r="B136" s="562" t="str">
        <f t="shared" si="52"/>
        <v xml:space="preserve">: </v>
      </c>
      <c r="C136" s="566"/>
      <c r="D136" s="566"/>
      <c r="E136" s="563"/>
      <c r="F136" s="566"/>
      <c r="G136" s="563"/>
      <c r="H136" s="565"/>
      <c r="I136" s="566"/>
      <c r="J136" s="566"/>
      <c r="K136" s="572"/>
      <c r="L136" s="572"/>
      <c r="M136" s="572"/>
      <c r="N136" s="570" t="s">
        <v>413</v>
      </c>
      <c r="O136" s="571"/>
      <c r="P136" s="572"/>
      <c r="R136" s="573"/>
      <c r="S136" s="574" t="str">
        <f t="shared" si="69"/>
        <v/>
      </c>
      <c r="T136" s="575" t="str">
        <f t="shared" si="53"/>
        <v/>
      </c>
      <c r="U136" s="574" t="str">
        <f t="shared" si="70"/>
        <v/>
      </c>
      <c r="V136" s="576" t="str">
        <f t="shared" si="54"/>
        <v>US$2014/ ha</v>
      </c>
      <c r="W136" s="391"/>
      <c r="X136" s="391"/>
      <c r="Z136" s="440"/>
      <c r="AP136" s="475"/>
      <c r="AQ136" s="391"/>
      <c r="AR136" s="391"/>
      <c r="AS136" s="580"/>
      <c r="AT136" s="391"/>
      <c r="AU136" s="578" t="str">
        <f t="shared" si="55"/>
        <v/>
      </c>
      <c r="AV136" s="578" t="str">
        <f t="shared" si="56"/>
        <v/>
      </c>
      <c r="AW136" s="391"/>
      <c r="AX136" s="578" t="str">
        <f t="shared" si="57"/>
        <v/>
      </c>
      <c r="AY136" s="578" t="str">
        <f t="shared" si="58"/>
        <v/>
      </c>
      <c r="AZ136" s="391"/>
      <c r="BA136" s="578" t="str">
        <f t="shared" si="59"/>
        <v/>
      </c>
      <c r="BB136" s="578" t="str">
        <f t="shared" si="60"/>
        <v/>
      </c>
      <c r="BC136" s="391"/>
      <c r="BD136" s="578" t="str">
        <f t="shared" si="61"/>
        <v/>
      </c>
      <c r="BE136" s="578" t="str">
        <f t="shared" si="62"/>
        <v/>
      </c>
      <c r="BF136" s="391"/>
      <c r="BG136" s="578" t="str">
        <f t="shared" si="63"/>
        <v/>
      </c>
      <c r="BH136" s="578" t="str">
        <f t="shared" si="64"/>
        <v/>
      </c>
      <c r="BI136" s="391"/>
      <c r="BJ136" s="578" t="str">
        <f t="shared" si="71"/>
        <v/>
      </c>
      <c r="BK136" s="578" t="str">
        <f t="shared" si="71"/>
        <v/>
      </c>
      <c r="BL136" s="391"/>
      <c r="BM136" s="578" t="str">
        <f t="shared" si="72"/>
        <v/>
      </c>
      <c r="BN136" s="578" t="str">
        <f t="shared" si="72"/>
        <v/>
      </c>
      <c r="BO136" s="391"/>
      <c r="BP136" s="578" t="str">
        <f t="shared" si="73"/>
        <v/>
      </c>
      <c r="BQ136" s="578" t="str">
        <f t="shared" si="73"/>
        <v/>
      </c>
      <c r="BR136" s="391"/>
      <c r="BS136" s="578" t="str">
        <f t="shared" si="74"/>
        <v/>
      </c>
      <c r="BT136" s="578" t="str">
        <f t="shared" si="74"/>
        <v/>
      </c>
      <c r="BU136" s="391"/>
      <c r="BV136" s="475"/>
    </row>
    <row r="137" spans="1:74" s="429" customFormat="1" ht="14.1" hidden="1">
      <c r="A137" s="561">
        <v>20</v>
      </c>
      <c r="B137" s="562" t="str">
        <f t="shared" si="52"/>
        <v xml:space="preserve">: </v>
      </c>
      <c r="C137" s="566"/>
      <c r="D137" s="566"/>
      <c r="E137" s="563"/>
      <c r="F137" s="566"/>
      <c r="G137" s="563"/>
      <c r="H137" s="565"/>
      <c r="I137" s="566"/>
      <c r="J137" s="566"/>
      <c r="K137" s="572"/>
      <c r="L137" s="572"/>
      <c r="M137" s="572"/>
      <c r="N137" s="570" t="s">
        <v>413</v>
      </c>
      <c r="O137" s="571"/>
      <c r="P137" s="572"/>
      <c r="R137" s="573"/>
      <c r="S137" s="574" t="str">
        <f t="shared" si="69"/>
        <v/>
      </c>
      <c r="T137" s="575" t="str">
        <f t="shared" si="53"/>
        <v/>
      </c>
      <c r="U137" s="574" t="str">
        <f t="shared" si="70"/>
        <v/>
      </c>
      <c r="V137" s="576" t="str">
        <f t="shared" si="54"/>
        <v>US$2014/ ha</v>
      </c>
      <c r="W137" s="391"/>
      <c r="X137" s="391"/>
      <c r="Z137" s="440"/>
      <c r="AP137" s="475"/>
      <c r="AQ137" s="391"/>
      <c r="AR137" s="391"/>
      <c r="AS137" s="580"/>
      <c r="AT137" s="391"/>
      <c r="AU137" s="578" t="str">
        <f t="shared" si="55"/>
        <v/>
      </c>
      <c r="AV137" s="578" t="str">
        <f t="shared" si="56"/>
        <v/>
      </c>
      <c r="AW137" s="391"/>
      <c r="AX137" s="578" t="str">
        <f t="shared" si="57"/>
        <v/>
      </c>
      <c r="AY137" s="578" t="str">
        <f t="shared" si="58"/>
        <v/>
      </c>
      <c r="AZ137" s="391"/>
      <c r="BA137" s="578" t="str">
        <f t="shared" si="59"/>
        <v/>
      </c>
      <c r="BB137" s="578" t="str">
        <f t="shared" si="60"/>
        <v/>
      </c>
      <c r="BC137" s="391"/>
      <c r="BD137" s="578" t="str">
        <f t="shared" si="61"/>
        <v/>
      </c>
      <c r="BE137" s="578" t="str">
        <f t="shared" si="62"/>
        <v/>
      </c>
      <c r="BF137" s="391"/>
      <c r="BG137" s="578" t="str">
        <f t="shared" si="63"/>
        <v/>
      </c>
      <c r="BH137" s="578" t="str">
        <f t="shared" si="64"/>
        <v/>
      </c>
      <c r="BI137" s="391"/>
      <c r="BJ137" s="578" t="str">
        <f t="shared" si="71"/>
        <v/>
      </c>
      <c r="BK137" s="578" t="str">
        <f t="shared" si="71"/>
        <v/>
      </c>
      <c r="BL137" s="391"/>
      <c r="BM137" s="578" t="str">
        <f t="shared" si="72"/>
        <v/>
      </c>
      <c r="BN137" s="578" t="str">
        <f t="shared" si="72"/>
        <v/>
      </c>
      <c r="BO137" s="391"/>
      <c r="BP137" s="578" t="str">
        <f t="shared" si="73"/>
        <v/>
      </c>
      <c r="BQ137" s="578" t="str">
        <f t="shared" si="73"/>
        <v/>
      </c>
      <c r="BR137" s="391"/>
      <c r="BS137" s="578" t="str">
        <f t="shared" si="74"/>
        <v/>
      </c>
      <c r="BT137" s="578" t="str">
        <f t="shared" si="74"/>
        <v/>
      </c>
      <c r="BU137" s="391"/>
      <c r="BV137" s="475"/>
    </row>
    <row r="138" spans="1:74" s="429" customFormat="1" ht="14.1" hidden="1">
      <c r="A138" s="561"/>
      <c r="B138" s="582" t="s">
        <v>224</v>
      </c>
      <c r="C138" s="583"/>
      <c r="D138" s="583"/>
      <c r="E138" s="583"/>
      <c r="F138" s="583"/>
      <c r="G138" s="583"/>
      <c r="I138" s="391"/>
      <c r="J138" s="584"/>
      <c r="M138" s="429" t="s">
        <v>211</v>
      </c>
      <c r="R138" s="584" t="s">
        <v>212</v>
      </c>
      <c r="S138" s="613" t="e">
        <f>AVERAGE(S118:S137)</f>
        <v>#DIV/0!</v>
      </c>
      <c r="T138" s="585" t="e">
        <f>IF(S146="Y",SUM(T118:T137)/SUM(O118:O137),AVERAGE(T118:T137))</f>
        <v>#DIV/0!</v>
      </c>
      <c r="U138" s="586" t="e">
        <f>SUM(U118:U137)/SUM(O118:O137)</f>
        <v>#DIV/0!</v>
      </c>
      <c r="V138" s="391"/>
      <c r="W138" s="391"/>
      <c r="X138" s="391"/>
      <c r="Z138" s="440"/>
      <c r="AP138" s="475"/>
      <c r="AQ138" s="391"/>
      <c r="AR138" s="391"/>
      <c r="AS138" s="391"/>
      <c r="AT138" s="584" t="s">
        <v>212</v>
      </c>
      <c r="AU138" s="587" t="e">
        <f>AVERAGE(AU118:AU137)</f>
        <v>#DIV/0!</v>
      </c>
      <c r="AV138" s="587" t="e">
        <f>SUM(AV118:AV137)/COUNTIF(AV118:AV137,"&gt;0")</f>
        <v>#DIV/0!</v>
      </c>
      <c r="AW138" s="391"/>
      <c r="AX138" s="587" t="e">
        <f>AVERAGE(AX118:AX137)</f>
        <v>#DIV/0!</v>
      </c>
      <c r="AY138" s="587" t="e">
        <f>SUM(AY118:AY137)/COUNTIF(AY118:AY137,"&gt;0")</f>
        <v>#DIV/0!</v>
      </c>
      <c r="AZ138" s="391"/>
      <c r="BA138" s="587" t="e">
        <f>AVERAGE(BA118:BA137)</f>
        <v>#DIV/0!</v>
      </c>
      <c r="BB138" s="587" t="e">
        <f>SUM(BB118:BB137)/COUNTIF(BB118:BB137,"&gt;0")</f>
        <v>#DIV/0!</v>
      </c>
      <c r="BC138" s="391"/>
      <c r="BD138" s="587" t="e">
        <f>AVERAGE(BD118:BD137)</f>
        <v>#DIV/0!</v>
      </c>
      <c r="BE138" s="587" t="e">
        <f>SUM(BE118:BE137)/COUNTIF(BE118:BE137,"&gt;0")</f>
        <v>#DIV/0!</v>
      </c>
      <c r="BF138" s="391"/>
      <c r="BG138" s="587" t="e">
        <f>AVERAGE(BG118:BG137)</f>
        <v>#DIV/0!</v>
      </c>
      <c r="BH138" s="587" t="e">
        <f>SUM(BH118:BH137)/COUNTIF(BH118:BH137,"&gt;0")</f>
        <v>#DIV/0!</v>
      </c>
      <c r="BI138" s="584"/>
      <c r="BJ138" s="587" t="e">
        <f>AVERAGE(BJ118:BJ137)</f>
        <v>#DIV/0!</v>
      </c>
      <c r="BK138" s="587" t="e">
        <f>SUM(BK118:BK137)/COUNTIF(BK118:BK137,"&gt;0")</f>
        <v>#DIV/0!</v>
      </c>
      <c r="BL138" s="391"/>
      <c r="BM138" s="587" t="e">
        <f>AVERAGE(BM118:BM137)</f>
        <v>#DIV/0!</v>
      </c>
      <c r="BN138" s="587" t="e">
        <f>SUM(BN118:BN137)/COUNTIF(BN118:BN137,"&gt;0")</f>
        <v>#DIV/0!</v>
      </c>
      <c r="BO138" s="391"/>
      <c r="BP138" s="587" t="e">
        <f>AVERAGE(BP118:BP137)</f>
        <v>#DIV/0!</v>
      </c>
      <c r="BQ138" s="587" t="e">
        <f>SUM(BQ118:BQ137)/COUNTIF(BQ118:BQ137,"&gt;0")</f>
        <v>#DIV/0!</v>
      </c>
      <c r="BR138" s="391"/>
      <c r="BS138" s="587" t="e">
        <f>AVERAGE(BS118:BS137)</f>
        <v>#DIV/0!</v>
      </c>
      <c r="BT138" s="587" t="e">
        <f>SUM(BT118:BT137)/COUNTIF(BT118:BT137,"&gt;0")</f>
        <v>#DIV/0!</v>
      </c>
      <c r="BU138" s="391"/>
      <c r="BV138" s="475"/>
    </row>
    <row r="139" spans="1:74" s="429" customFormat="1" ht="14.1" hidden="1">
      <c r="A139" s="561"/>
      <c r="B139" s="582" t="s">
        <v>225</v>
      </c>
      <c r="C139" s="583" t="s">
        <v>213</v>
      </c>
      <c r="D139" s="1104"/>
      <c r="E139" s="1105"/>
      <c r="F139" s="1105"/>
      <c r="G139" s="1105"/>
      <c r="H139" s="1105"/>
      <c r="I139" s="1105"/>
      <c r="J139" s="1105"/>
      <c r="K139" s="1106"/>
      <c r="R139" s="588" t="s">
        <v>214</v>
      </c>
      <c r="S139" s="589" t="e">
        <f>S138+V139*S142</f>
        <v>#DIV/0!</v>
      </c>
      <c r="T139" s="589" t="e">
        <f>T138+V139*T142</f>
        <v>#DIV/0!</v>
      </c>
      <c r="U139" s="589" t="e">
        <f>U138+V139*U142</f>
        <v>#DIV/0!</v>
      </c>
      <c r="V139" s="590">
        <v>1</v>
      </c>
      <c r="W139" s="429" t="s">
        <v>215</v>
      </c>
      <c r="X139" s="391"/>
      <c r="Y139" s="391" t="s">
        <v>239</v>
      </c>
      <c r="Z139" s="440"/>
      <c r="AP139" s="475"/>
      <c r="AQ139" s="391"/>
      <c r="AR139" s="391"/>
      <c r="AS139" s="391"/>
      <c r="AT139" s="588" t="s">
        <v>214</v>
      </c>
      <c r="AU139" s="591" t="e">
        <f>AU138+(AU144*AU141)</f>
        <v>#DIV/0!</v>
      </c>
      <c r="AV139" s="591" t="e">
        <f>AV138+(AV144*AU141)</f>
        <v>#DIV/0!</v>
      </c>
      <c r="AW139" s="391"/>
      <c r="AX139" s="591" t="e">
        <f>AX138+(AX144*AX141)</f>
        <v>#DIV/0!</v>
      </c>
      <c r="AY139" s="591" t="e">
        <f>AY138+(AY144*AX141)</f>
        <v>#DIV/0!</v>
      </c>
      <c r="AZ139" s="391"/>
      <c r="BA139" s="591" t="e">
        <f>BA138+(BA144*BA141)</f>
        <v>#DIV/0!</v>
      </c>
      <c r="BB139" s="591" t="e">
        <f>BB138+(BB144*BA141)</f>
        <v>#DIV/0!</v>
      </c>
      <c r="BC139" s="391"/>
      <c r="BD139" s="591" t="e">
        <f>BD138+(BD144*BD141)</f>
        <v>#DIV/0!</v>
      </c>
      <c r="BE139" s="591" t="e">
        <f>BE138+(BE144*BD141)</f>
        <v>#DIV/0!</v>
      </c>
      <c r="BF139" s="391"/>
      <c r="BG139" s="591" t="e">
        <f>BG138+(BG144*BG141)</f>
        <v>#DIV/0!</v>
      </c>
      <c r="BH139" s="591" t="e">
        <f>BH138+(BH144*BG141)</f>
        <v>#DIV/0!</v>
      </c>
      <c r="BI139" s="588"/>
      <c r="BJ139" s="591" t="e">
        <f>BJ138+(BJ144*BJ141)</f>
        <v>#DIV/0!</v>
      </c>
      <c r="BK139" s="591" t="e">
        <f>BK138+(BK144*BJ141)</f>
        <v>#DIV/0!</v>
      </c>
      <c r="BL139" s="391"/>
      <c r="BM139" s="591" t="e">
        <f>BM138+(BM144*BM141)</f>
        <v>#DIV/0!</v>
      </c>
      <c r="BN139" s="591" t="e">
        <f>BN138+(BN144*BM141)</f>
        <v>#DIV/0!</v>
      </c>
      <c r="BO139" s="391"/>
      <c r="BP139" s="591" t="e">
        <f>BP138+(BP144*BP141)</f>
        <v>#DIV/0!</v>
      </c>
      <c r="BQ139" s="591" t="e">
        <f>BQ138+(BQ144*BP141)</f>
        <v>#DIV/0!</v>
      </c>
      <c r="BR139" s="391"/>
      <c r="BS139" s="591" t="e">
        <f>BS138+(BS144*BS141)</f>
        <v>#DIV/0!</v>
      </c>
      <c r="BT139" s="591" t="e">
        <f>BT138+(BT144*BS141)</f>
        <v>#DIV/0!</v>
      </c>
      <c r="BU139" s="391"/>
      <c r="BV139" s="475"/>
    </row>
    <row r="140" spans="1:74" s="429" customFormat="1" ht="14.1" hidden="1">
      <c r="A140" s="561"/>
      <c r="B140" s="582" t="s">
        <v>226</v>
      </c>
      <c r="C140" s="561"/>
      <c r="D140" s="1107"/>
      <c r="E140" s="1108"/>
      <c r="F140" s="1108"/>
      <c r="G140" s="1108"/>
      <c r="H140" s="1108"/>
      <c r="I140" s="1108"/>
      <c r="J140" s="1108"/>
      <c r="K140" s="1109"/>
      <c r="L140" s="391"/>
      <c r="M140" s="391"/>
      <c r="R140" s="588" t="s">
        <v>216</v>
      </c>
      <c r="S140" s="589" t="e">
        <f>IF($Y140="Y",MIN(S118:S137),S138-$V140*S142)</f>
        <v>#DIV/0!</v>
      </c>
      <c r="T140" s="589" t="e">
        <f t="shared" ref="T140:U140" si="75">IF($Y140="Y",MIN(T118:T137),T138-$V140*T142)</f>
        <v>#DIV/0!</v>
      </c>
      <c r="U140" s="589" t="e">
        <f t="shared" si="75"/>
        <v>#DIV/0!</v>
      </c>
      <c r="V140" s="590">
        <v>1</v>
      </c>
      <c r="W140" s="429" t="s">
        <v>217</v>
      </c>
      <c r="X140" s="391"/>
      <c r="Y140" s="592" t="s">
        <v>223</v>
      </c>
      <c r="Z140" s="440"/>
      <c r="AP140" s="475"/>
      <c r="AQ140" s="391"/>
      <c r="AR140" s="391"/>
      <c r="AS140" s="391"/>
      <c r="AT140" s="588" t="s">
        <v>216</v>
      </c>
      <c r="AU140" s="591" t="e">
        <f>AU138-(AU144*AU142)</f>
        <v>#DIV/0!</v>
      </c>
      <c r="AV140" s="591" t="e">
        <f>AV138-(AV144*AU142)</f>
        <v>#DIV/0!</v>
      </c>
      <c r="AW140" s="391"/>
      <c r="AX140" s="591" t="e">
        <f>AX138-(AX144*AX142)</f>
        <v>#DIV/0!</v>
      </c>
      <c r="AY140" s="591" t="e">
        <f>AY138-(AY144*AX142)</f>
        <v>#DIV/0!</v>
      </c>
      <c r="AZ140" s="391"/>
      <c r="BA140" s="591" t="e">
        <f>BA138-(BA144*BA142)</f>
        <v>#DIV/0!</v>
      </c>
      <c r="BB140" s="591" t="e">
        <f>BB138-(BB144*BA142)</f>
        <v>#DIV/0!</v>
      </c>
      <c r="BC140" s="391"/>
      <c r="BD140" s="591" t="e">
        <f>BD138-(BD144*BD142)</f>
        <v>#DIV/0!</v>
      </c>
      <c r="BE140" s="591" t="e">
        <f>BE138-(BE144*BD142)</f>
        <v>#DIV/0!</v>
      </c>
      <c r="BF140" s="391"/>
      <c r="BG140" s="591" t="e">
        <f>BG138-(BG144*BG142)</f>
        <v>#DIV/0!</v>
      </c>
      <c r="BH140" s="591" t="e">
        <f>BH138-(BH144*BG142)</f>
        <v>#DIV/0!</v>
      </c>
      <c r="BI140" s="588"/>
      <c r="BJ140" s="591" t="e">
        <f>BJ138-(BJ144*BJ142)</f>
        <v>#DIV/0!</v>
      </c>
      <c r="BK140" s="591" t="e">
        <f>BK138-(BK144*BJ142)</f>
        <v>#DIV/0!</v>
      </c>
      <c r="BL140" s="391"/>
      <c r="BM140" s="591" t="e">
        <f>BM138-(BM144*BM142)</f>
        <v>#DIV/0!</v>
      </c>
      <c r="BN140" s="591" t="e">
        <f>BN138-(BN144*BM142)</f>
        <v>#DIV/0!</v>
      </c>
      <c r="BO140" s="391"/>
      <c r="BP140" s="591" t="e">
        <f>BP138-(BP144*BP142)</f>
        <v>#DIV/0!</v>
      </c>
      <c r="BQ140" s="591" t="e">
        <f>BQ138-(BQ144*BP142)</f>
        <v>#DIV/0!</v>
      </c>
      <c r="BR140" s="391"/>
      <c r="BS140" s="591" t="e">
        <f>BS138-(BS144*BS142)</f>
        <v>#DIV/0!</v>
      </c>
      <c r="BT140" s="591" t="e">
        <f>BT138-(BT144*BS142)</f>
        <v>#DIV/0!</v>
      </c>
      <c r="BU140" s="391"/>
      <c r="BV140" s="475"/>
    </row>
    <row r="141" spans="1:74" s="429" customFormat="1" ht="13.8" hidden="1">
      <c r="A141" s="561"/>
      <c r="B141" s="561"/>
      <c r="C141" s="561"/>
      <c r="D141" s="1107"/>
      <c r="E141" s="1108"/>
      <c r="F141" s="1108"/>
      <c r="G141" s="1108"/>
      <c r="H141" s="1108"/>
      <c r="I141" s="1108"/>
      <c r="J141" s="1108"/>
      <c r="K141" s="1109"/>
      <c r="R141" s="588" t="s">
        <v>218</v>
      </c>
      <c r="S141" s="589" t="e">
        <f>IF((0.67*S142)&gt;S138,"no","yes")</f>
        <v>#DIV/0!</v>
      </c>
      <c r="T141" s="589" t="e">
        <f>IF((0.67*T142)&gt;T138,"no","yes")</f>
        <v>#DIV/0!</v>
      </c>
      <c r="U141" s="589" t="e">
        <f>IF((0.67*U142)&gt;U138,"no","yes")</f>
        <v>#DIV/0!</v>
      </c>
      <c r="Z141" s="475"/>
      <c r="AP141" s="475"/>
      <c r="AS141" s="1113" t="s">
        <v>407</v>
      </c>
      <c r="AT141" s="1114"/>
      <c r="AU141" s="590">
        <v>1</v>
      </c>
      <c r="AX141" s="590">
        <v>1</v>
      </c>
      <c r="BA141" s="590">
        <v>1</v>
      </c>
      <c r="BD141" s="590">
        <v>1</v>
      </c>
      <c r="BG141" s="590">
        <v>1</v>
      </c>
      <c r="BI141" s="588"/>
      <c r="BJ141" s="590">
        <v>1</v>
      </c>
      <c r="BM141" s="590">
        <v>1</v>
      </c>
      <c r="BP141" s="590">
        <v>1</v>
      </c>
      <c r="BS141" s="590">
        <v>1</v>
      </c>
      <c r="BV141" s="475"/>
    </row>
    <row r="142" spans="1:74" s="429" customFormat="1" ht="13.8" hidden="1">
      <c r="A142" s="593" t="str">
        <f ca="1">HYPERLINK("#"&amp;"'"&amp;A$1&amp;"'!a1","Back to top")</f>
        <v>Back to top</v>
      </c>
      <c r="B142" s="593"/>
      <c r="C142" s="561"/>
      <c r="D142" s="1107"/>
      <c r="E142" s="1108"/>
      <c r="F142" s="1108"/>
      <c r="G142" s="1108"/>
      <c r="H142" s="1108"/>
      <c r="I142" s="1108"/>
      <c r="J142" s="1108"/>
      <c r="K142" s="1109"/>
      <c r="R142" s="588" t="s">
        <v>219</v>
      </c>
      <c r="S142" s="589" t="e">
        <f>_xlfn.STDEV.P(S118:S137)</f>
        <v>#DIV/0!</v>
      </c>
      <c r="T142" s="589" t="e">
        <f t="array" ref="T142">IF(S146="Y",SQRT(SUM(IFERROR(O118:O137*(S118:S137-(T138))^2,0))/((COUNTIFS(O118:O137,"&lt;&gt;"&amp;"")-1)/COUNTIFS(O118:O137,"&lt;&gt;"&amp;"")*SUM(O118:O137))),_xlfn.STDEV.P(T118:T137))</f>
        <v>#DIV/0!</v>
      </c>
      <c r="U142" s="589" t="e">
        <f t="array" ref="U142">SQRT(SUM(IFERROR(O118:O137*(S118:S137-(U138))^2,0))/((COUNTIFS(O118:O137,"&lt;&gt;"&amp;"")-1)/COUNTIFS(O118:O137,"&lt;&gt;"&amp;"")*SUM(O118:O137)))</f>
        <v>#DIV/0!</v>
      </c>
      <c r="Z142" s="475"/>
      <c r="AP142" s="475"/>
      <c r="AS142" s="1113"/>
      <c r="AT142" s="1114"/>
      <c r="AU142" s="590">
        <v>1</v>
      </c>
      <c r="AX142" s="590">
        <v>1</v>
      </c>
      <c r="BA142" s="590">
        <v>1</v>
      </c>
      <c r="BD142" s="590">
        <v>1</v>
      </c>
      <c r="BG142" s="590">
        <v>1</v>
      </c>
      <c r="BI142" s="588"/>
      <c r="BJ142" s="590">
        <v>1</v>
      </c>
      <c r="BM142" s="590">
        <v>1</v>
      </c>
      <c r="BP142" s="590">
        <v>1</v>
      </c>
      <c r="BS142" s="590">
        <v>1</v>
      </c>
      <c r="BV142" s="475"/>
    </row>
    <row r="143" spans="1:74" s="429" customFormat="1" ht="14.1" hidden="1">
      <c r="A143" s="561"/>
      <c r="B143" s="561"/>
      <c r="C143" s="561"/>
      <c r="D143" s="1107"/>
      <c r="E143" s="1108"/>
      <c r="F143" s="1108"/>
      <c r="G143" s="1108"/>
      <c r="H143" s="1108"/>
      <c r="I143" s="1108"/>
      <c r="J143" s="1108"/>
      <c r="K143" s="1109"/>
      <c r="R143" s="471" t="s">
        <v>220</v>
      </c>
      <c r="S143" s="594">
        <f>COUNTIF(S118:S137,"&gt;0")</f>
        <v>0</v>
      </c>
      <c r="T143" s="594">
        <f>COUNTIF(T118:T137,"&gt;0")</f>
        <v>0</v>
      </c>
      <c r="U143" s="595"/>
      <c r="V143" s="596" t="s">
        <v>221</v>
      </c>
      <c r="Z143" s="475"/>
      <c r="AP143" s="475"/>
      <c r="AT143" s="588" t="s">
        <v>218</v>
      </c>
      <c r="AU143" s="591" t="e">
        <f>IF((0.67*AU144)&gt;AU138,"no","yes")</f>
        <v>#DIV/0!</v>
      </c>
      <c r="AV143" s="591" t="e">
        <f>IF((0.67*AV144)&gt;AV138,"no","yes")</f>
        <v>#DIV/0!</v>
      </c>
      <c r="AX143" s="591" t="e">
        <f>IF((0.67*AX144)&gt;AX138,"no","yes")</f>
        <v>#DIV/0!</v>
      </c>
      <c r="AY143" s="591" t="e">
        <f>IF((0.67*AY144)&gt;AY138,"no","yes")</f>
        <v>#DIV/0!</v>
      </c>
      <c r="BA143" s="591" t="e">
        <f>IF((0.67*BA144)&gt;BA138,"no","yes")</f>
        <v>#DIV/0!</v>
      </c>
      <c r="BB143" s="591" t="e">
        <f>IF((0.67*BB144)&gt;BB138,"no","yes")</f>
        <v>#DIV/0!</v>
      </c>
      <c r="BD143" s="591" t="e">
        <f>IF((0.67*BD144)&gt;BD138,"no","yes")</f>
        <v>#DIV/0!</v>
      </c>
      <c r="BE143" s="591" t="e">
        <f>IF((0.67*BE144)&gt;BE138,"no","yes")</f>
        <v>#DIV/0!</v>
      </c>
      <c r="BG143" s="591" t="e">
        <f>IF((0.67*BG144)&gt;BG138,"no","yes")</f>
        <v>#DIV/0!</v>
      </c>
      <c r="BH143" s="591" t="e">
        <f>IF((0.67*BH144)&gt;BH138,"no","yes")</f>
        <v>#DIV/0!</v>
      </c>
      <c r="BI143" s="471"/>
      <c r="BJ143" s="591" t="e">
        <f>IF((0.67*BJ144)&gt;BJ138,"no","yes")</f>
        <v>#DIV/0!</v>
      </c>
      <c r="BK143" s="591" t="e">
        <f>IF((0.67*BK144)&gt;BK138,"no","yes")</f>
        <v>#DIV/0!</v>
      </c>
      <c r="BM143" s="591" t="e">
        <f>IF((0.67*BM144)&gt;BM138,"no","yes")</f>
        <v>#DIV/0!</v>
      </c>
      <c r="BN143" s="591" t="e">
        <f>IF((0.67*BN144)&gt;BN138,"no","yes")</f>
        <v>#DIV/0!</v>
      </c>
      <c r="BP143" s="591" t="e">
        <f>IF((0.67*BP144)&gt;BP138,"no","yes")</f>
        <v>#DIV/0!</v>
      </c>
      <c r="BQ143" s="591" t="e">
        <f>IF((0.67*BQ144)&gt;BQ138,"no","yes")</f>
        <v>#DIV/0!</v>
      </c>
      <c r="BS143" s="591" t="e">
        <f>IF((0.67*BS144)&gt;BS138,"no","yes")</f>
        <v>#DIV/0!</v>
      </c>
      <c r="BT143" s="591" t="e">
        <f>IF((0.67*BT144)&gt;BT138,"no","yes")</f>
        <v>#DIV/0!</v>
      </c>
      <c r="BV143" s="475"/>
    </row>
    <row r="144" spans="1:74" s="429" customFormat="1" ht="13.8" hidden="1">
      <c r="C144" s="561"/>
      <c r="D144" s="1107"/>
      <c r="E144" s="1108"/>
      <c r="F144" s="1108"/>
      <c r="G144" s="1108"/>
      <c r="H144" s="1108"/>
      <c r="I144" s="1108"/>
      <c r="J144" s="1108"/>
      <c r="K144" s="1109"/>
      <c r="V144" s="614"/>
      <c r="W144" s="615"/>
      <c r="X144" s="616"/>
      <c r="Z144" s="475"/>
      <c r="AP144" s="475"/>
      <c r="AT144" s="588" t="s">
        <v>219</v>
      </c>
      <c r="AU144" s="591" t="e">
        <f>_xlfn.STDEV.P(AU118:AU137)</f>
        <v>#DIV/0!</v>
      </c>
      <c r="AV144" s="591" t="e">
        <f>_xlfn.STDEV.P(AV118:AV137)</f>
        <v>#DIV/0!</v>
      </c>
      <c r="AX144" s="591" t="e">
        <f>_xlfn.STDEV.P(AX118:AX137)</f>
        <v>#DIV/0!</v>
      </c>
      <c r="AY144" s="591" t="e">
        <f>_xlfn.STDEV.P(AY118:AY137)</f>
        <v>#DIV/0!</v>
      </c>
      <c r="BA144" s="591" t="e">
        <f>_xlfn.STDEV.P(BA118:BA137)</f>
        <v>#DIV/0!</v>
      </c>
      <c r="BB144" s="591" t="e">
        <f>_xlfn.STDEV.P(BB118:BB137)</f>
        <v>#DIV/0!</v>
      </c>
      <c r="BD144" s="591" t="e">
        <f>_xlfn.STDEV.P(BD118:BD137)</f>
        <v>#DIV/0!</v>
      </c>
      <c r="BE144" s="591" t="e">
        <f>_xlfn.STDEV.P(BE118:BE137)</f>
        <v>#DIV/0!</v>
      </c>
      <c r="BG144" s="591" t="e">
        <f>_xlfn.STDEV.P(BG118:BG137)</f>
        <v>#DIV/0!</v>
      </c>
      <c r="BH144" s="591" t="e">
        <f>_xlfn.STDEV.P(BH118:BH137)</f>
        <v>#DIV/0!</v>
      </c>
      <c r="BJ144" s="591" t="e">
        <f>_xlfn.STDEV.P(BJ118:BJ137)</f>
        <v>#DIV/0!</v>
      </c>
      <c r="BK144" s="591" t="e">
        <f>_xlfn.STDEV.P(BK118:BK137)</f>
        <v>#DIV/0!</v>
      </c>
      <c r="BM144" s="591" t="e">
        <f>_xlfn.STDEV.P(BM118:BM137)</f>
        <v>#DIV/0!</v>
      </c>
      <c r="BN144" s="591" t="e">
        <f>_xlfn.STDEV.P(BN118:BN137)</f>
        <v>#DIV/0!</v>
      </c>
      <c r="BP144" s="591" t="e">
        <f>_xlfn.STDEV.P(BP118:BP137)</f>
        <v>#DIV/0!</v>
      </c>
      <c r="BQ144" s="591" t="e">
        <f>_xlfn.STDEV.P(BQ118:BQ137)</f>
        <v>#DIV/0!</v>
      </c>
      <c r="BS144" s="591" t="e">
        <f>_xlfn.STDEV.P(BS118:BS137)</f>
        <v>#DIV/0!</v>
      </c>
      <c r="BT144" s="591" t="e">
        <f>_xlfn.STDEV.P(BT118:BT137)</f>
        <v>#DIV/0!</v>
      </c>
      <c r="BV144" s="475"/>
    </row>
    <row r="145" spans="1:74" s="429" customFormat="1" ht="14.1" hidden="1">
      <c r="A145" s="561"/>
      <c r="B145" s="561"/>
      <c r="D145" s="1110"/>
      <c r="E145" s="1111"/>
      <c r="F145" s="1111"/>
      <c r="G145" s="1111"/>
      <c r="H145" s="1111"/>
      <c r="I145" s="1111"/>
      <c r="J145" s="1111"/>
      <c r="K145" s="1112"/>
      <c r="S145" s="598" t="s">
        <v>222</v>
      </c>
      <c r="V145" s="617"/>
      <c r="W145" s="618"/>
      <c r="X145" s="619"/>
      <c r="Z145" s="475"/>
      <c r="AP145" s="475"/>
      <c r="AT145" s="471" t="s">
        <v>220</v>
      </c>
      <c r="AU145" s="597">
        <f>COUNTIF(AU118:AU137,"&gt;0")</f>
        <v>0</v>
      </c>
      <c r="AV145" s="597">
        <f>COUNTIF(AV118:AV137,"&gt;0")</f>
        <v>0</v>
      </c>
      <c r="AX145" s="597">
        <f>COUNTIF(AX118:AX137,"&gt;0")</f>
        <v>0</v>
      </c>
      <c r="AY145" s="597">
        <f>COUNTIF(AY118:AY137,"&gt;0")</f>
        <v>0</v>
      </c>
      <c r="BA145" s="597">
        <f>COUNTIF(BA118:BA137,"&gt;0")</f>
        <v>0</v>
      </c>
      <c r="BB145" s="597">
        <f>COUNTIF(BB118:BB137,"&gt;0")</f>
        <v>0</v>
      </c>
      <c r="BD145" s="597">
        <f>COUNTIF(BD118:BD137,"&gt;0")</f>
        <v>0</v>
      </c>
      <c r="BE145" s="597">
        <f>COUNTIF(BE118:BE137,"&gt;0")</f>
        <v>0</v>
      </c>
      <c r="BG145" s="597">
        <f>COUNTIF(BG118:BG137,"&gt;0")</f>
        <v>0</v>
      </c>
      <c r="BH145" s="597">
        <f>COUNTIF(BH118:BH137,"&gt;0")</f>
        <v>0</v>
      </c>
      <c r="BJ145" s="597">
        <f>COUNTIF(BJ118:BJ137,"&gt;0")</f>
        <v>0</v>
      </c>
      <c r="BK145" s="597">
        <f>COUNTIF(BK118:BK137,"&gt;0")</f>
        <v>0</v>
      </c>
      <c r="BM145" s="597">
        <f>COUNTIF(BM118:BM137,"&gt;0")</f>
        <v>0</v>
      </c>
      <c r="BN145" s="597">
        <f>COUNTIF(BN118:BN137,"&gt;0")</f>
        <v>0</v>
      </c>
      <c r="BP145" s="597">
        <f>COUNTIF(BP118:BP137,"&gt;0")</f>
        <v>0</v>
      </c>
      <c r="BQ145" s="597">
        <f>COUNTIF(BQ118:BQ137,"&gt;0")</f>
        <v>0</v>
      </c>
      <c r="BS145" s="597">
        <f>COUNTIF(BS118:BS137,"&gt;0")</f>
        <v>0</v>
      </c>
      <c r="BT145" s="597">
        <f>COUNTIF(BT118:BT137,"&gt;0")</f>
        <v>0</v>
      </c>
      <c r="BV145" s="475"/>
    </row>
    <row r="146" spans="1:74" s="429" customFormat="1" ht="13.8" hidden="1">
      <c r="A146" s="561"/>
      <c r="B146" s="561"/>
      <c r="D146" s="620"/>
      <c r="E146" s="620"/>
      <c r="F146" s="620"/>
      <c r="G146" s="620"/>
      <c r="H146" s="620"/>
      <c r="I146" s="620"/>
      <c r="J146" s="620"/>
      <c r="K146" s="620"/>
      <c r="S146" s="599" t="s">
        <v>223</v>
      </c>
      <c r="V146" s="617"/>
      <c r="W146" s="618"/>
      <c r="X146" s="619"/>
      <c r="Z146" s="475"/>
      <c r="AP146" s="475"/>
      <c r="AT146" s="471"/>
      <c r="AU146" s="561"/>
      <c r="AV146" s="561"/>
      <c r="AX146" s="561"/>
      <c r="AY146" s="561"/>
      <c r="BA146" s="561"/>
      <c r="BB146" s="561"/>
      <c r="BD146" s="561"/>
      <c r="BE146" s="561"/>
      <c r="BG146" s="561"/>
      <c r="BH146" s="561"/>
      <c r="BJ146" s="561"/>
      <c r="BK146" s="561"/>
      <c r="BM146" s="561"/>
      <c r="BN146" s="561"/>
      <c r="BP146" s="561"/>
      <c r="BQ146" s="561"/>
      <c r="BS146" s="561"/>
      <c r="BT146" s="561"/>
      <c r="BV146" s="475"/>
    </row>
    <row r="147" spans="1:74" s="429" customFormat="1" ht="13.8" hidden="1">
      <c r="A147" s="561"/>
      <c r="B147" s="561"/>
      <c r="D147" s="620"/>
      <c r="E147" s="620"/>
      <c r="F147" s="620"/>
      <c r="G147" s="620"/>
      <c r="H147" s="620"/>
      <c r="I147" s="620"/>
      <c r="J147" s="620"/>
      <c r="K147" s="620"/>
      <c r="V147" s="621"/>
      <c r="W147" s="622"/>
      <c r="X147" s="623"/>
      <c r="Z147" s="475"/>
      <c r="AP147" s="475"/>
      <c r="AT147" s="471"/>
      <c r="AU147" s="561"/>
      <c r="AV147" s="561"/>
      <c r="AX147" s="561"/>
      <c r="AY147" s="561"/>
      <c r="BA147" s="561"/>
      <c r="BB147" s="561"/>
      <c r="BD147" s="561"/>
      <c r="BE147" s="561"/>
      <c r="BG147" s="561"/>
      <c r="BH147" s="561"/>
      <c r="BJ147" s="561"/>
      <c r="BK147" s="561"/>
      <c r="BM147" s="561"/>
      <c r="BN147" s="561"/>
      <c r="BP147" s="561"/>
      <c r="BQ147" s="561"/>
      <c r="BS147" s="561"/>
      <c r="BT147" s="561"/>
      <c r="BV147" s="475"/>
    </row>
    <row r="148" spans="1:74" s="429" customFormat="1" ht="17.399999999999999" hidden="1">
      <c r="Z148" s="475"/>
      <c r="AP148" s="542"/>
      <c r="BV148" s="475"/>
    </row>
    <row r="149" spans="1:74" s="429" customFormat="1" ht="13.8" hidden="1">
      <c r="Z149" s="475"/>
      <c r="AP149" s="475"/>
      <c r="BV149" s="475"/>
    </row>
    <row r="150" spans="1:74" s="429" customFormat="1" ht="14.1" hidden="1" customHeight="1">
      <c r="Z150" s="475"/>
      <c r="AP150" s="475"/>
      <c r="BV150" s="475"/>
    </row>
    <row r="151" spans="1:74" s="427" customFormat="1" ht="13.8" hidden="1">
      <c r="Z151" s="476"/>
      <c r="AP151" s="476"/>
      <c r="BV151" s="476"/>
    </row>
    <row r="152" spans="1:74" s="427" customFormat="1" ht="13.8" hidden="1">
      <c r="Z152" s="476"/>
      <c r="AP152" s="476"/>
      <c r="BV152" s="476"/>
    </row>
    <row r="153" spans="1:74" s="475" customFormat="1" ht="17.7" hidden="1">
      <c r="A153" s="537">
        <f>1+A115</f>
        <v>4</v>
      </c>
      <c r="B153" s="537"/>
      <c r="C153" s="538" t="s">
        <v>415</v>
      </c>
      <c r="D153" s="624"/>
      <c r="E153" s="624"/>
      <c r="F153" s="624"/>
      <c r="G153" s="624"/>
      <c r="H153" s="624"/>
      <c r="K153" s="624"/>
      <c r="L153" s="624"/>
      <c r="AQ153" s="541">
        <f>A153</f>
        <v>4</v>
      </c>
      <c r="AR153" s="541" t="str">
        <f>C153</f>
        <v>CONVENTIONAL Operating Cost per Functional Unit per Annum</v>
      </c>
      <c r="AS153" s="542"/>
      <c r="AT153" s="542"/>
      <c r="AU153" s="542"/>
      <c r="AV153" s="542"/>
      <c r="AW153" s="542"/>
      <c r="AX153" s="542"/>
      <c r="AY153" s="542"/>
      <c r="AZ153" s="542"/>
      <c r="BA153" s="542"/>
      <c r="BB153" s="542"/>
      <c r="BC153" s="542"/>
      <c r="BD153" s="542"/>
      <c r="BE153" s="542"/>
      <c r="BF153" s="542"/>
      <c r="BG153" s="542"/>
      <c r="BH153" s="542"/>
      <c r="BI153" s="542"/>
      <c r="BJ153" s="542"/>
      <c r="BK153" s="542"/>
      <c r="BL153" s="542"/>
      <c r="BM153" s="542"/>
      <c r="BN153" s="542"/>
      <c r="BO153" s="542"/>
      <c r="BP153" s="542"/>
      <c r="BQ153" s="542"/>
      <c r="BR153" s="542"/>
      <c r="BS153" s="542"/>
      <c r="BT153" s="542"/>
      <c r="BU153" s="542"/>
    </row>
    <row r="154" spans="1:74" s="429" customFormat="1" ht="17.399999999999999" hidden="1">
      <c r="A154" s="561"/>
      <c r="B154" s="561"/>
      <c r="C154" s="561"/>
      <c r="D154" s="456"/>
      <c r="E154" s="456"/>
      <c r="F154" s="456"/>
      <c r="G154" s="456"/>
      <c r="H154" s="456"/>
      <c r="K154" s="456"/>
      <c r="L154" s="456"/>
      <c r="Z154" s="475"/>
      <c r="AP154" s="475"/>
      <c r="AQ154" s="391"/>
      <c r="AR154" s="391"/>
      <c r="AS154" s="391"/>
      <c r="AT154" s="391"/>
      <c r="AU154" s="461" t="s">
        <v>70</v>
      </c>
      <c r="AV154" s="461"/>
      <c r="AW154" s="391"/>
      <c r="AX154" s="461" t="s">
        <v>74</v>
      </c>
      <c r="AY154" s="461"/>
      <c r="AZ154" s="391"/>
      <c r="BA154" s="461" t="s">
        <v>73</v>
      </c>
      <c r="BB154" s="461"/>
      <c r="BC154" s="391"/>
      <c r="BD154" s="461" t="s">
        <v>75</v>
      </c>
      <c r="BE154" s="461"/>
      <c r="BF154" s="391"/>
      <c r="BG154" s="461" t="s">
        <v>559</v>
      </c>
      <c r="BH154" s="461"/>
      <c r="BI154" s="542"/>
      <c r="BJ154" s="461" t="s">
        <v>191</v>
      </c>
      <c r="BK154" s="461"/>
      <c r="BL154" s="391"/>
      <c r="BM154" s="461" t="s">
        <v>190</v>
      </c>
      <c r="BN154" s="461"/>
      <c r="BO154" s="391"/>
      <c r="BP154" s="461" t="s">
        <v>397</v>
      </c>
      <c r="BQ154" s="461"/>
      <c r="BR154" s="391"/>
      <c r="BS154" s="461" t="s">
        <v>398</v>
      </c>
      <c r="BT154" s="461"/>
      <c r="BU154" s="391"/>
      <c r="BV154" s="475"/>
    </row>
    <row r="155" spans="1:74" s="429" customFormat="1" ht="28.5" hidden="1" thickBot="1">
      <c r="A155" s="583" t="s">
        <v>195</v>
      </c>
      <c r="B155" s="546" t="s">
        <v>196</v>
      </c>
      <c r="C155" s="550" t="s">
        <v>197</v>
      </c>
      <c r="D155" s="551" t="s">
        <v>198</v>
      </c>
      <c r="E155" s="551" t="s">
        <v>199</v>
      </c>
      <c r="F155" s="550" t="s">
        <v>200</v>
      </c>
      <c r="G155" s="549" t="s">
        <v>194</v>
      </c>
      <c r="H155" s="550" t="s">
        <v>236</v>
      </c>
      <c r="I155" s="551" t="s">
        <v>201</v>
      </c>
      <c r="J155" s="552" t="s">
        <v>237</v>
      </c>
      <c r="K155" s="625" t="s">
        <v>202</v>
      </c>
      <c r="L155" s="554" t="s">
        <v>203</v>
      </c>
      <c r="M155" s="600" t="s">
        <v>204</v>
      </c>
      <c r="N155" s="601" t="s">
        <v>205</v>
      </c>
      <c r="O155" s="602" t="s">
        <v>206</v>
      </c>
      <c r="P155" s="602" t="s">
        <v>106</v>
      </c>
      <c r="Q155" s="543"/>
      <c r="R155" s="557" t="s">
        <v>238</v>
      </c>
      <c r="S155" s="558" t="s">
        <v>207</v>
      </c>
      <c r="T155" s="558" t="s">
        <v>208</v>
      </c>
      <c r="U155" s="558" t="s">
        <v>209</v>
      </c>
      <c r="V155" s="559" t="s">
        <v>210</v>
      </c>
      <c r="W155" s="543"/>
      <c r="X155" s="543"/>
      <c r="Z155" s="475"/>
      <c r="AP155" s="475"/>
      <c r="AQ155" s="543"/>
      <c r="AR155" s="543"/>
      <c r="AS155" s="559" t="s">
        <v>399</v>
      </c>
      <c r="AT155" s="543"/>
      <c r="AU155" s="560" t="s">
        <v>207</v>
      </c>
      <c r="AV155" s="560" t="s">
        <v>208</v>
      </c>
      <c r="AW155" s="543"/>
      <c r="AX155" s="560" t="s">
        <v>207</v>
      </c>
      <c r="AY155" s="560" t="s">
        <v>208</v>
      </c>
      <c r="AZ155" s="543"/>
      <c r="BA155" s="560" t="s">
        <v>207</v>
      </c>
      <c r="BB155" s="560" t="s">
        <v>208</v>
      </c>
      <c r="BC155" s="543"/>
      <c r="BD155" s="560" t="s">
        <v>207</v>
      </c>
      <c r="BE155" s="560" t="s">
        <v>208</v>
      </c>
      <c r="BF155" s="543"/>
      <c r="BG155" s="560" t="s">
        <v>207</v>
      </c>
      <c r="BH155" s="560" t="s">
        <v>208</v>
      </c>
      <c r="BI155" s="543"/>
      <c r="BJ155" s="560" t="s">
        <v>207</v>
      </c>
      <c r="BK155" s="560" t="s">
        <v>208</v>
      </c>
      <c r="BL155" s="543"/>
      <c r="BM155" s="560" t="s">
        <v>207</v>
      </c>
      <c r="BN155" s="560" t="s">
        <v>208</v>
      </c>
      <c r="BO155" s="543"/>
      <c r="BP155" s="560" t="s">
        <v>207</v>
      </c>
      <c r="BQ155" s="560" t="s">
        <v>208</v>
      </c>
      <c r="BR155" s="543"/>
      <c r="BS155" s="560" t="s">
        <v>207</v>
      </c>
      <c r="BT155" s="560" t="s">
        <v>208</v>
      </c>
      <c r="BU155" s="543"/>
      <c r="BV155" s="475"/>
    </row>
    <row r="156" spans="1:74" s="429" customFormat="1" ht="14.1" hidden="1">
      <c r="A156" s="561">
        <v>1</v>
      </c>
      <c r="B156" s="562" t="str">
        <f t="shared" ref="B156:B175" si="76">CONCATENATE(E156,": ",C156)</f>
        <v xml:space="preserve">: </v>
      </c>
      <c r="C156" s="563"/>
      <c r="D156" s="563"/>
      <c r="E156" s="563"/>
      <c r="F156" s="564"/>
      <c r="G156" s="563"/>
      <c r="H156" s="565"/>
      <c r="I156" s="566"/>
      <c r="J156" s="566"/>
      <c r="K156" s="568"/>
      <c r="L156" s="568"/>
      <c r="M156" s="569"/>
      <c r="N156" s="570" t="s">
        <v>416</v>
      </c>
      <c r="O156" s="571"/>
      <c r="P156" s="572"/>
      <c r="R156" s="573"/>
      <c r="S156" s="574" t="str">
        <f>IF(R156="Y","",IF(AND(M156="",K156=""),"",IF(M156="",K156,M156)))</f>
        <v/>
      </c>
      <c r="T156" s="575" t="str">
        <f t="shared" ref="T156:T175" si="77">IF(S156="","",IF($S$184="Y",U156,IF(S156&gt;=$S$176-$AB$35*$S$180,IF(S156&lt;=$S$176+$AB$35*$S$180,S156,""),"")))</f>
        <v/>
      </c>
      <c r="U156" s="574" t="str">
        <f>IF(R156="Y","",IF(AND(M156="",K156=""),"",IF(M156="",K156*O156,M156*O156)))</f>
        <v/>
      </c>
      <c r="V156" s="576" t="str">
        <f t="shared" ref="V156:V175" si="78">IF(AND(N156="",L156=""),"",IF(N156="",L156,N156))</f>
        <v>US$2014/ ha/ yr</v>
      </c>
      <c r="W156" s="391"/>
      <c r="X156" s="391"/>
      <c r="Z156" s="475"/>
      <c r="AP156" s="475"/>
      <c r="AQ156" s="391"/>
      <c r="AR156" s="391"/>
      <c r="AS156" s="577" t="str">
        <f>$U156</f>
        <v/>
      </c>
      <c r="AT156" s="391"/>
      <c r="AU156" s="578" t="str">
        <f t="shared" ref="AU156:AU175" si="79">IF($AT$44="region",IF($E156=AU$701,$S156,""),IF($G156=AU$701,$S156,""))</f>
        <v/>
      </c>
      <c r="AV156" s="578" t="str">
        <f t="shared" ref="AV156:AV175" si="80">IF($AT$44="Region",IF($E156=AU$701,$T156,""),IF($G156=AU$701,$T156,""))</f>
        <v/>
      </c>
      <c r="AW156" s="391"/>
      <c r="AX156" s="578" t="str">
        <f t="shared" ref="AX156:AX175" si="81">IF($AT$44="region",IF($E156=AX$701,$S156,""),IF($G156=AX$701,$S156,""))</f>
        <v/>
      </c>
      <c r="AY156" s="578" t="str">
        <f t="shared" ref="AY156:AY175" si="82">IF($AT$44="Region",IF($E156=AX$701,$T156,""),IF($G156=AX$701,$T156,""))</f>
        <v/>
      </c>
      <c r="AZ156" s="391"/>
      <c r="BA156" s="578" t="str">
        <f t="shared" ref="BA156:BA175" si="83">IF($AT$44="region",IF($E156=BA$701,$S156,""),IF($G156=BA$701,$S156,""))</f>
        <v/>
      </c>
      <c r="BB156" s="578" t="str">
        <f t="shared" ref="BB156:BB175" si="84">IF($AT$44="Region",IF($E156=BA$701,$T156,""),IF($G156=BA$701,$T156,""))</f>
        <v/>
      </c>
      <c r="BC156" s="391"/>
      <c r="BD156" s="578" t="str">
        <f t="shared" ref="BD156:BD175" si="85">IF($AT$44="region",IF($E156=BD$701,$S156,""),IF($G156=BD$701,$S156,""))</f>
        <v/>
      </c>
      <c r="BE156" s="578" t="str">
        <f t="shared" ref="BE156:BE175" si="86">IF($AT$44="Region",IF($E156=BD$701,$T156,""),IF($G156=BD$701,$T156,""))</f>
        <v/>
      </c>
      <c r="BF156" s="391"/>
      <c r="BG156" s="578" t="str">
        <f t="shared" ref="BG156:BG175" si="87">IF($AT$44="region",IF($E156=BG$701,$S156,""),IF($G156=BG$701,$S156,""))</f>
        <v/>
      </c>
      <c r="BH156" s="578" t="str">
        <f t="shared" ref="BH156:BH175" si="88">IF($AT$44="Region",IF($E156=BG$701,$T156,""),IF($G156=BG$701,$T156,""))</f>
        <v/>
      </c>
      <c r="BI156" s="391"/>
      <c r="BJ156" s="578" t="str">
        <f t="shared" ref="BJ156:BK175" si="89">IF($E156=$BJ$47,S156,"")</f>
        <v/>
      </c>
      <c r="BK156" s="578" t="str">
        <f t="shared" si="89"/>
        <v/>
      </c>
      <c r="BL156" s="391"/>
      <c r="BM156" s="578" t="str">
        <f t="shared" ref="BM156:BN175" si="90">IF($E156=$BM$47,S156,"")</f>
        <v/>
      </c>
      <c r="BN156" s="578" t="str">
        <f t="shared" si="90"/>
        <v/>
      </c>
      <c r="BO156" s="391"/>
      <c r="BP156" s="578" t="str">
        <f t="shared" ref="BP156:BQ175" si="91">IF($E156=$BP$47,S156,"")</f>
        <v/>
      </c>
      <c r="BQ156" s="578" t="str">
        <f t="shared" si="91"/>
        <v/>
      </c>
      <c r="BR156" s="391"/>
      <c r="BS156" s="578" t="str">
        <f t="shared" ref="BS156:BT175" si="92">IF($E156=$BS$47,S156,"")</f>
        <v/>
      </c>
      <c r="BT156" s="578" t="str">
        <f t="shared" si="92"/>
        <v/>
      </c>
      <c r="BU156" s="391"/>
      <c r="BV156" s="475"/>
    </row>
    <row r="157" spans="1:74" s="429" customFormat="1" ht="14.1" hidden="1">
      <c r="A157" s="561">
        <v>2</v>
      </c>
      <c r="B157" s="562" t="str">
        <f t="shared" si="76"/>
        <v xml:space="preserve">: </v>
      </c>
      <c r="C157" s="563"/>
      <c r="D157" s="563"/>
      <c r="E157" s="563"/>
      <c r="F157" s="563"/>
      <c r="G157" s="563"/>
      <c r="H157" s="565"/>
      <c r="I157" s="566"/>
      <c r="J157" s="566"/>
      <c r="K157" s="571"/>
      <c r="L157" s="568"/>
      <c r="M157" s="569"/>
      <c r="N157" s="570" t="s">
        <v>416</v>
      </c>
      <c r="O157" s="571"/>
      <c r="P157" s="572"/>
      <c r="R157" s="573"/>
      <c r="S157" s="574" t="str">
        <f t="shared" ref="S157:S175" si="93">IF(R157="Y","",IF(AND(M157="",K157=""),"",IF(M157="",K157,M157)))</f>
        <v/>
      </c>
      <c r="T157" s="575" t="str">
        <f t="shared" si="77"/>
        <v/>
      </c>
      <c r="U157" s="574" t="str">
        <f t="shared" ref="U157:U175" si="94">IF(R157="Y","",IF(AND(M157="",K157=""),"",IF(M157="",K157*O157,M157*O157)))</f>
        <v/>
      </c>
      <c r="V157" s="576" t="str">
        <f t="shared" si="78"/>
        <v>US$2014/ ha/ yr</v>
      </c>
      <c r="W157" s="391"/>
      <c r="X157" s="391"/>
      <c r="Z157" s="475"/>
      <c r="AP157" s="475"/>
      <c r="AQ157" s="391"/>
      <c r="AR157" s="391"/>
      <c r="AS157" s="580"/>
      <c r="AT157" s="391"/>
      <c r="AU157" s="578" t="str">
        <f t="shared" si="79"/>
        <v/>
      </c>
      <c r="AV157" s="578" t="str">
        <f t="shared" si="80"/>
        <v/>
      </c>
      <c r="AW157" s="391"/>
      <c r="AX157" s="578" t="str">
        <f t="shared" si="81"/>
        <v/>
      </c>
      <c r="AY157" s="578" t="str">
        <f t="shared" si="82"/>
        <v/>
      </c>
      <c r="AZ157" s="391"/>
      <c r="BA157" s="578" t="str">
        <f t="shared" si="83"/>
        <v/>
      </c>
      <c r="BB157" s="578" t="str">
        <f t="shared" si="84"/>
        <v/>
      </c>
      <c r="BC157" s="391"/>
      <c r="BD157" s="578" t="str">
        <f t="shared" si="85"/>
        <v/>
      </c>
      <c r="BE157" s="578" t="str">
        <f t="shared" si="86"/>
        <v/>
      </c>
      <c r="BF157" s="391"/>
      <c r="BG157" s="578" t="str">
        <f t="shared" si="87"/>
        <v/>
      </c>
      <c r="BH157" s="578" t="str">
        <f t="shared" si="88"/>
        <v/>
      </c>
      <c r="BI157" s="391"/>
      <c r="BJ157" s="578" t="str">
        <f t="shared" si="89"/>
        <v/>
      </c>
      <c r="BK157" s="578" t="str">
        <f t="shared" si="89"/>
        <v/>
      </c>
      <c r="BL157" s="391"/>
      <c r="BM157" s="578" t="str">
        <f t="shared" si="90"/>
        <v/>
      </c>
      <c r="BN157" s="578" t="str">
        <f t="shared" si="90"/>
        <v/>
      </c>
      <c r="BO157" s="391"/>
      <c r="BP157" s="578" t="str">
        <f t="shared" si="91"/>
        <v/>
      </c>
      <c r="BQ157" s="578" t="str">
        <f t="shared" si="91"/>
        <v/>
      </c>
      <c r="BR157" s="391"/>
      <c r="BS157" s="578" t="str">
        <f t="shared" si="92"/>
        <v/>
      </c>
      <c r="BT157" s="578" t="str">
        <f t="shared" si="92"/>
        <v/>
      </c>
      <c r="BU157" s="391"/>
      <c r="BV157" s="475"/>
    </row>
    <row r="158" spans="1:74" s="429" customFormat="1" ht="14.1" hidden="1">
      <c r="A158" s="561">
        <v>3</v>
      </c>
      <c r="B158" s="562" t="str">
        <f>CONCATENATE(E158,": ",C158)</f>
        <v xml:space="preserve">: </v>
      </c>
      <c r="C158" s="566"/>
      <c r="D158" s="566"/>
      <c r="E158" s="563"/>
      <c r="F158" s="566"/>
      <c r="G158" s="563"/>
      <c r="H158" s="565"/>
      <c r="I158" s="566"/>
      <c r="J158" s="566"/>
      <c r="K158" s="572"/>
      <c r="L158" s="568"/>
      <c r="M158" s="569"/>
      <c r="N158" s="570" t="s">
        <v>416</v>
      </c>
      <c r="O158" s="571"/>
      <c r="P158" s="572"/>
      <c r="R158" s="573"/>
      <c r="S158" s="574" t="str">
        <f t="shared" si="93"/>
        <v/>
      </c>
      <c r="T158" s="575" t="str">
        <f t="shared" si="77"/>
        <v/>
      </c>
      <c r="U158" s="574" t="str">
        <f t="shared" si="94"/>
        <v/>
      </c>
      <c r="V158" s="576" t="str">
        <f t="shared" si="78"/>
        <v>US$2014/ ha/ yr</v>
      </c>
      <c r="W158" s="391"/>
      <c r="X158" s="391"/>
      <c r="Z158" s="475"/>
      <c r="AP158" s="475"/>
      <c r="AQ158" s="391"/>
      <c r="AR158" s="391"/>
      <c r="AS158" s="580"/>
      <c r="AT158" s="391"/>
      <c r="AU158" s="578" t="str">
        <f t="shared" si="79"/>
        <v/>
      </c>
      <c r="AV158" s="578" t="str">
        <f t="shared" si="80"/>
        <v/>
      </c>
      <c r="AW158" s="391"/>
      <c r="AX158" s="578" t="str">
        <f t="shared" si="81"/>
        <v/>
      </c>
      <c r="AY158" s="578" t="str">
        <f t="shared" si="82"/>
        <v/>
      </c>
      <c r="AZ158" s="391"/>
      <c r="BA158" s="578" t="str">
        <f t="shared" si="83"/>
        <v/>
      </c>
      <c r="BB158" s="578" t="str">
        <f t="shared" si="84"/>
        <v/>
      </c>
      <c r="BC158" s="391"/>
      <c r="BD158" s="578" t="str">
        <f t="shared" si="85"/>
        <v/>
      </c>
      <c r="BE158" s="578" t="str">
        <f t="shared" si="86"/>
        <v/>
      </c>
      <c r="BF158" s="391"/>
      <c r="BG158" s="578" t="str">
        <f t="shared" si="87"/>
        <v/>
      </c>
      <c r="BH158" s="578" t="str">
        <f t="shared" si="88"/>
        <v/>
      </c>
      <c r="BI158" s="391"/>
      <c r="BJ158" s="578" t="str">
        <f t="shared" si="89"/>
        <v/>
      </c>
      <c r="BK158" s="578" t="str">
        <f t="shared" si="89"/>
        <v/>
      </c>
      <c r="BL158" s="391"/>
      <c r="BM158" s="578" t="str">
        <f t="shared" si="90"/>
        <v/>
      </c>
      <c r="BN158" s="578" t="str">
        <f t="shared" si="90"/>
        <v/>
      </c>
      <c r="BO158" s="391"/>
      <c r="BP158" s="578" t="str">
        <f t="shared" si="91"/>
        <v/>
      </c>
      <c r="BQ158" s="578" t="str">
        <f t="shared" si="91"/>
        <v/>
      </c>
      <c r="BR158" s="391"/>
      <c r="BS158" s="578" t="str">
        <f t="shared" si="92"/>
        <v/>
      </c>
      <c r="BT158" s="578" t="str">
        <f t="shared" si="92"/>
        <v/>
      </c>
      <c r="BU158" s="391"/>
      <c r="BV158" s="475"/>
    </row>
    <row r="159" spans="1:74" s="429" customFormat="1" ht="14.1" hidden="1">
      <c r="A159" s="561">
        <v>4</v>
      </c>
      <c r="B159" s="562" t="str">
        <f t="shared" si="76"/>
        <v xml:space="preserve">: </v>
      </c>
      <c r="C159" s="566"/>
      <c r="D159" s="566"/>
      <c r="E159" s="563"/>
      <c r="F159" s="566"/>
      <c r="G159" s="563"/>
      <c r="H159" s="565"/>
      <c r="I159" s="566"/>
      <c r="J159" s="566"/>
      <c r="K159" s="572"/>
      <c r="L159" s="568"/>
      <c r="M159" s="569"/>
      <c r="N159" s="570" t="s">
        <v>416</v>
      </c>
      <c r="O159" s="571"/>
      <c r="P159" s="572"/>
      <c r="R159" s="573"/>
      <c r="S159" s="574" t="str">
        <f t="shared" si="93"/>
        <v/>
      </c>
      <c r="T159" s="575" t="str">
        <f t="shared" si="77"/>
        <v/>
      </c>
      <c r="U159" s="574" t="str">
        <f t="shared" si="94"/>
        <v/>
      </c>
      <c r="V159" s="576" t="str">
        <f t="shared" si="78"/>
        <v>US$2014/ ha/ yr</v>
      </c>
      <c r="W159" s="391"/>
      <c r="X159" s="391"/>
      <c r="Z159" s="475"/>
      <c r="AP159" s="475"/>
      <c r="AQ159" s="391"/>
      <c r="AR159" s="391"/>
      <c r="AS159" s="580"/>
      <c r="AT159" s="391"/>
      <c r="AU159" s="578" t="str">
        <f t="shared" si="79"/>
        <v/>
      </c>
      <c r="AV159" s="578" t="str">
        <f t="shared" si="80"/>
        <v/>
      </c>
      <c r="AW159" s="391"/>
      <c r="AX159" s="578" t="str">
        <f t="shared" si="81"/>
        <v/>
      </c>
      <c r="AY159" s="578" t="str">
        <f t="shared" si="82"/>
        <v/>
      </c>
      <c r="AZ159" s="391"/>
      <c r="BA159" s="578" t="str">
        <f t="shared" si="83"/>
        <v/>
      </c>
      <c r="BB159" s="578" t="str">
        <f t="shared" si="84"/>
        <v/>
      </c>
      <c r="BC159" s="391"/>
      <c r="BD159" s="578" t="str">
        <f t="shared" si="85"/>
        <v/>
      </c>
      <c r="BE159" s="578" t="str">
        <f t="shared" si="86"/>
        <v/>
      </c>
      <c r="BF159" s="391"/>
      <c r="BG159" s="578" t="str">
        <f t="shared" si="87"/>
        <v/>
      </c>
      <c r="BH159" s="578" t="str">
        <f t="shared" si="88"/>
        <v/>
      </c>
      <c r="BI159" s="391"/>
      <c r="BJ159" s="578" t="str">
        <f t="shared" si="89"/>
        <v/>
      </c>
      <c r="BK159" s="578" t="str">
        <f t="shared" si="89"/>
        <v/>
      </c>
      <c r="BL159" s="391"/>
      <c r="BM159" s="578" t="str">
        <f t="shared" si="90"/>
        <v/>
      </c>
      <c r="BN159" s="578" t="str">
        <f t="shared" si="90"/>
        <v/>
      </c>
      <c r="BO159" s="391"/>
      <c r="BP159" s="578" t="str">
        <f t="shared" si="91"/>
        <v/>
      </c>
      <c r="BQ159" s="578" t="str">
        <f t="shared" si="91"/>
        <v/>
      </c>
      <c r="BR159" s="391"/>
      <c r="BS159" s="578" t="str">
        <f t="shared" si="92"/>
        <v/>
      </c>
      <c r="BT159" s="578" t="str">
        <f t="shared" si="92"/>
        <v/>
      </c>
      <c r="BU159" s="391"/>
      <c r="BV159" s="475"/>
    </row>
    <row r="160" spans="1:74" s="429" customFormat="1" ht="14.1" hidden="1">
      <c r="A160" s="561">
        <v>5</v>
      </c>
      <c r="B160" s="562" t="str">
        <f t="shared" si="76"/>
        <v xml:space="preserve">: </v>
      </c>
      <c r="C160" s="566"/>
      <c r="D160" s="566"/>
      <c r="E160" s="563"/>
      <c r="F160" s="566"/>
      <c r="G160" s="563"/>
      <c r="H160" s="565"/>
      <c r="I160" s="566"/>
      <c r="J160" s="566"/>
      <c r="K160" s="572"/>
      <c r="L160" s="568"/>
      <c r="M160" s="569"/>
      <c r="N160" s="570" t="s">
        <v>416</v>
      </c>
      <c r="O160" s="571"/>
      <c r="P160" s="572"/>
      <c r="R160" s="573"/>
      <c r="S160" s="574" t="str">
        <f t="shared" si="93"/>
        <v/>
      </c>
      <c r="T160" s="575" t="str">
        <f t="shared" si="77"/>
        <v/>
      </c>
      <c r="U160" s="574" t="str">
        <f t="shared" si="94"/>
        <v/>
      </c>
      <c r="V160" s="576" t="str">
        <f t="shared" si="78"/>
        <v>US$2014/ ha/ yr</v>
      </c>
      <c r="W160" s="391"/>
      <c r="X160" s="391"/>
      <c r="Z160" s="475"/>
      <c r="AP160" s="475"/>
      <c r="AQ160" s="391"/>
      <c r="AR160" s="391"/>
      <c r="AS160" s="580"/>
      <c r="AT160" s="391"/>
      <c r="AU160" s="578" t="str">
        <f t="shared" si="79"/>
        <v/>
      </c>
      <c r="AV160" s="578" t="str">
        <f t="shared" si="80"/>
        <v/>
      </c>
      <c r="AW160" s="391"/>
      <c r="AX160" s="578" t="str">
        <f t="shared" si="81"/>
        <v/>
      </c>
      <c r="AY160" s="578" t="str">
        <f t="shared" si="82"/>
        <v/>
      </c>
      <c r="AZ160" s="391"/>
      <c r="BA160" s="578" t="str">
        <f t="shared" si="83"/>
        <v/>
      </c>
      <c r="BB160" s="578" t="str">
        <f t="shared" si="84"/>
        <v/>
      </c>
      <c r="BC160" s="391"/>
      <c r="BD160" s="578" t="str">
        <f t="shared" si="85"/>
        <v/>
      </c>
      <c r="BE160" s="578" t="str">
        <f t="shared" si="86"/>
        <v/>
      </c>
      <c r="BF160" s="391"/>
      <c r="BG160" s="578" t="str">
        <f t="shared" si="87"/>
        <v/>
      </c>
      <c r="BH160" s="578" t="str">
        <f t="shared" si="88"/>
        <v/>
      </c>
      <c r="BI160" s="391"/>
      <c r="BJ160" s="578" t="str">
        <f t="shared" si="89"/>
        <v/>
      </c>
      <c r="BK160" s="578" t="str">
        <f t="shared" si="89"/>
        <v/>
      </c>
      <c r="BL160" s="391"/>
      <c r="BM160" s="578" t="str">
        <f t="shared" si="90"/>
        <v/>
      </c>
      <c r="BN160" s="578" t="str">
        <f t="shared" si="90"/>
        <v/>
      </c>
      <c r="BO160" s="391"/>
      <c r="BP160" s="578" t="str">
        <f t="shared" si="91"/>
        <v/>
      </c>
      <c r="BQ160" s="578" t="str">
        <f t="shared" si="91"/>
        <v/>
      </c>
      <c r="BR160" s="391"/>
      <c r="BS160" s="578" t="str">
        <f t="shared" si="92"/>
        <v/>
      </c>
      <c r="BT160" s="578" t="str">
        <f t="shared" si="92"/>
        <v/>
      </c>
      <c r="BU160" s="391"/>
      <c r="BV160" s="475"/>
    </row>
    <row r="161" spans="1:74" s="429" customFormat="1" ht="14.1" hidden="1">
      <c r="A161" s="561">
        <v>6</v>
      </c>
      <c r="B161" s="562" t="str">
        <f t="shared" si="76"/>
        <v xml:space="preserve">: </v>
      </c>
      <c r="C161" s="566"/>
      <c r="D161" s="566"/>
      <c r="E161" s="563"/>
      <c r="F161" s="566"/>
      <c r="G161" s="563"/>
      <c r="H161" s="565"/>
      <c r="I161" s="566"/>
      <c r="J161" s="566"/>
      <c r="K161" s="572"/>
      <c r="L161" s="568"/>
      <c r="M161" s="569"/>
      <c r="N161" s="570" t="s">
        <v>416</v>
      </c>
      <c r="O161" s="571"/>
      <c r="P161" s="572"/>
      <c r="R161" s="573"/>
      <c r="S161" s="574" t="str">
        <f t="shared" si="93"/>
        <v/>
      </c>
      <c r="T161" s="575" t="str">
        <f t="shared" si="77"/>
        <v/>
      </c>
      <c r="U161" s="574" t="str">
        <f t="shared" si="94"/>
        <v/>
      </c>
      <c r="V161" s="576" t="str">
        <f t="shared" si="78"/>
        <v>US$2014/ ha/ yr</v>
      </c>
      <c r="W161" s="391"/>
      <c r="X161" s="391"/>
      <c r="Z161" s="475"/>
      <c r="AP161" s="475"/>
      <c r="AQ161" s="391"/>
      <c r="AR161" s="391"/>
      <c r="AS161" s="580"/>
      <c r="AT161" s="391"/>
      <c r="AU161" s="578" t="str">
        <f t="shared" si="79"/>
        <v/>
      </c>
      <c r="AV161" s="578" t="str">
        <f t="shared" si="80"/>
        <v/>
      </c>
      <c r="AW161" s="391"/>
      <c r="AX161" s="578" t="str">
        <f t="shared" si="81"/>
        <v/>
      </c>
      <c r="AY161" s="578" t="str">
        <f t="shared" si="82"/>
        <v/>
      </c>
      <c r="AZ161" s="391"/>
      <c r="BA161" s="578" t="str">
        <f t="shared" si="83"/>
        <v/>
      </c>
      <c r="BB161" s="578" t="str">
        <f t="shared" si="84"/>
        <v/>
      </c>
      <c r="BC161" s="391"/>
      <c r="BD161" s="578" t="str">
        <f t="shared" si="85"/>
        <v/>
      </c>
      <c r="BE161" s="578" t="str">
        <f t="shared" si="86"/>
        <v/>
      </c>
      <c r="BF161" s="391"/>
      <c r="BG161" s="578" t="str">
        <f t="shared" si="87"/>
        <v/>
      </c>
      <c r="BH161" s="578" t="str">
        <f t="shared" si="88"/>
        <v/>
      </c>
      <c r="BI161" s="391"/>
      <c r="BJ161" s="578" t="str">
        <f t="shared" si="89"/>
        <v/>
      </c>
      <c r="BK161" s="578" t="str">
        <f t="shared" si="89"/>
        <v/>
      </c>
      <c r="BL161" s="391"/>
      <c r="BM161" s="578" t="str">
        <f t="shared" si="90"/>
        <v/>
      </c>
      <c r="BN161" s="578" t="str">
        <f t="shared" si="90"/>
        <v/>
      </c>
      <c r="BO161" s="391"/>
      <c r="BP161" s="578" t="str">
        <f t="shared" si="91"/>
        <v/>
      </c>
      <c r="BQ161" s="578" t="str">
        <f t="shared" si="91"/>
        <v/>
      </c>
      <c r="BR161" s="391"/>
      <c r="BS161" s="578" t="str">
        <f t="shared" si="92"/>
        <v/>
      </c>
      <c r="BT161" s="578" t="str">
        <f t="shared" si="92"/>
        <v/>
      </c>
      <c r="BU161" s="391"/>
      <c r="BV161" s="475"/>
    </row>
    <row r="162" spans="1:74" s="429" customFormat="1" ht="14.1" hidden="1">
      <c r="A162" s="561">
        <v>7</v>
      </c>
      <c r="B162" s="562" t="str">
        <f t="shared" si="76"/>
        <v xml:space="preserve">: </v>
      </c>
      <c r="C162" s="566"/>
      <c r="D162" s="566"/>
      <c r="E162" s="563"/>
      <c r="F162" s="566"/>
      <c r="G162" s="563"/>
      <c r="H162" s="565"/>
      <c r="I162" s="566"/>
      <c r="J162" s="566"/>
      <c r="K162" s="572"/>
      <c r="L162" s="568"/>
      <c r="M162" s="569"/>
      <c r="N162" s="570" t="s">
        <v>416</v>
      </c>
      <c r="O162" s="571"/>
      <c r="P162" s="572"/>
      <c r="R162" s="573"/>
      <c r="S162" s="574" t="str">
        <f t="shared" si="93"/>
        <v/>
      </c>
      <c r="T162" s="575" t="str">
        <f t="shared" si="77"/>
        <v/>
      </c>
      <c r="U162" s="574" t="str">
        <f t="shared" si="94"/>
        <v/>
      </c>
      <c r="V162" s="576" t="str">
        <f t="shared" si="78"/>
        <v>US$2014/ ha/ yr</v>
      </c>
      <c r="W162" s="391"/>
      <c r="X162" s="391"/>
      <c r="Z162" s="475"/>
      <c r="AP162" s="475"/>
      <c r="AQ162" s="391"/>
      <c r="AR162" s="391"/>
      <c r="AS162" s="580"/>
      <c r="AT162" s="391"/>
      <c r="AU162" s="578" t="str">
        <f t="shared" si="79"/>
        <v/>
      </c>
      <c r="AV162" s="578" t="str">
        <f t="shared" si="80"/>
        <v/>
      </c>
      <c r="AW162" s="391"/>
      <c r="AX162" s="578" t="str">
        <f t="shared" si="81"/>
        <v/>
      </c>
      <c r="AY162" s="578" t="str">
        <f t="shared" si="82"/>
        <v/>
      </c>
      <c r="AZ162" s="391"/>
      <c r="BA162" s="578" t="str">
        <f t="shared" si="83"/>
        <v/>
      </c>
      <c r="BB162" s="578" t="str">
        <f t="shared" si="84"/>
        <v/>
      </c>
      <c r="BC162" s="391"/>
      <c r="BD162" s="578" t="str">
        <f t="shared" si="85"/>
        <v/>
      </c>
      <c r="BE162" s="578" t="str">
        <f t="shared" si="86"/>
        <v/>
      </c>
      <c r="BF162" s="391"/>
      <c r="BG162" s="578" t="str">
        <f t="shared" si="87"/>
        <v/>
      </c>
      <c r="BH162" s="578" t="str">
        <f t="shared" si="88"/>
        <v/>
      </c>
      <c r="BI162" s="391"/>
      <c r="BJ162" s="578" t="str">
        <f t="shared" si="89"/>
        <v/>
      </c>
      <c r="BK162" s="578" t="str">
        <f t="shared" si="89"/>
        <v/>
      </c>
      <c r="BL162" s="391"/>
      <c r="BM162" s="578" t="str">
        <f t="shared" si="90"/>
        <v/>
      </c>
      <c r="BN162" s="578" t="str">
        <f t="shared" si="90"/>
        <v/>
      </c>
      <c r="BO162" s="391"/>
      <c r="BP162" s="578" t="str">
        <f t="shared" si="91"/>
        <v/>
      </c>
      <c r="BQ162" s="578" t="str">
        <f t="shared" si="91"/>
        <v/>
      </c>
      <c r="BR162" s="391"/>
      <c r="BS162" s="578" t="str">
        <f t="shared" si="92"/>
        <v/>
      </c>
      <c r="BT162" s="578" t="str">
        <f t="shared" si="92"/>
        <v/>
      </c>
      <c r="BU162" s="391"/>
      <c r="BV162" s="475"/>
    </row>
    <row r="163" spans="1:74" s="429" customFormat="1" ht="14.1" hidden="1">
      <c r="A163" s="561">
        <v>8</v>
      </c>
      <c r="B163" s="562" t="str">
        <f t="shared" si="76"/>
        <v xml:space="preserve">: </v>
      </c>
      <c r="C163" s="566"/>
      <c r="D163" s="566"/>
      <c r="E163" s="563"/>
      <c r="F163" s="566"/>
      <c r="G163" s="563"/>
      <c r="H163" s="565"/>
      <c r="I163" s="566"/>
      <c r="J163" s="566"/>
      <c r="K163" s="572"/>
      <c r="L163" s="568"/>
      <c r="M163" s="569"/>
      <c r="N163" s="570" t="s">
        <v>416</v>
      </c>
      <c r="O163" s="571"/>
      <c r="P163" s="572"/>
      <c r="R163" s="573"/>
      <c r="S163" s="574" t="str">
        <f t="shared" si="93"/>
        <v/>
      </c>
      <c r="T163" s="575" t="str">
        <f t="shared" si="77"/>
        <v/>
      </c>
      <c r="U163" s="574" t="str">
        <f t="shared" si="94"/>
        <v/>
      </c>
      <c r="V163" s="576" t="str">
        <f t="shared" si="78"/>
        <v>US$2014/ ha/ yr</v>
      </c>
      <c r="W163" s="391"/>
      <c r="X163" s="391"/>
      <c r="Z163" s="475"/>
      <c r="AP163" s="475"/>
      <c r="AQ163" s="391"/>
      <c r="AR163" s="391"/>
      <c r="AS163" s="580"/>
      <c r="AT163" s="391"/>
      <c r="AU163" s="578" t="str">
        <f t="shared" si="79"/>
        <v/>
      </c>
      <c r="AV163" s="578" t="str">
        <f t="shared" si="80"/>
        <v/>
      </c>
      <c r="AW163" s="391"/>
      <c r="AX163" s="578" t="str">
        <f t="shared" si="81"/>
        <v/>
      </c>
      <c r="AY163" s="578" t="str">
        <f t="shared" si="82"/>
        <v/>
      </c>
      <c r="AZ163" s="391"/>
      <c r="BA163" s="578" t="str">
        <f t="shared" si="83"/>
        <v/>
      </c>
      <c r="BB163" s="578" t="str">
        <f t="shared" si="84"/>
        <v/>
      </c>
      <c r="BC163" s="391"/>
      <c r="BD163" s="578" t="str">
        <f t="shared" si="85"/>
        <v/>
      </c>
      <c r="BE163" s="578" t="str">
        <f t="shared" si="86"/>
        <v/>
      </c>
      <c r="BF163" s="391"/>
      <c r="BG163" s="578" t="str">
        <f t="shared" si="87"/>
        <v/>
      </c>
      <c r="BH163" s="578" t="str">
        <f t="shared" si="88"/>
        <v/>
      </c>
      <c r="BI163" s="391"/>
      <c r="BJ163" s="578" t="str">
        <f t="shared" si="89"/>
        <v/>
      </c>
      <c r="BK163" s="578" t="str">
        <f t="shared" si="89"/>
        <v/>
      </c>
      <c r="BL163" s="391"/>
      <c r="BM163" s="578" t="str">
        <f t="shared" si="90"/>
        <v/>
      </c>
      <c r="BN163" s="578" t="str">
        <f t="shared" si="90"/>
        <v/>
      </c>
      <c r="BO163" s="391"/>
      <c r="BP163" s="578" t="str">
        <f t="shared" si="91"/>
        <v/>
      </c>
      <c r="BQ163" s="578" t="str">
        <f t="shared" si="91"/>
        <v/>
      </c>
      <c r="BR163" s="391"/>
      <c r="BS163" s="578" t="str">
        <f t="shared" si="92"/>
        <v/>
      </c>
      <c r="BT163" s="578" t="str">
        <f t="shared" si="92"/>
        <v/>
      </c>
      <c r="BU163" s="391"/>
      <c r="BV163" s="475"/>
    </row>
    <row r="164" spans="1:74" s="429" customFormat="1" ht="14.1" hidden="1">
      <c r="A164" s="561">
        <v>9</v>
      </c>
      <c r="B164" s="562" t="str">
        <f t="shared" si="76"/>
        <v xml:space="preserve">: </v>
      </c>
      <c r="C164" s="566"/>
      <c r="D164" s="566"/>
      <c r="E164" s="563"/>
      <c r="F164" s="566"/>
      <c r="G164" s="563"/>
      <c r="H164" s="565"/>
      <c r="I164" s="566"/>
      <c r="J164" s="566"/>
      <c r="K164" s="572"/>
      <c r="L164" s="568"/>
      <c r="M164" s="569"/>
      <c r="N164" s="570" t="s">
        <v>416</v>
      </c>
      <c r="O164" s="571"/>
      <c r="P164" s="572"/>
      <c r="R164" s="573"/>
      <c r="S164" s="574" t="str">
        <f t="shared" si="93"/>
        <v/>
      </c>
      <c r="T164" s="575" t="str">
        <f t="shared" si="77"/>
        <v/>
      </c>
      <c r="U164" s="574" t="str">
        <f t="shared" si="94"/>
        <v/>
      </c>
      <c r="V164" s="576" t="str">
        <f t="shared" si="78"/>
        <v>US$2014/ ha/ yr</v>
      </c>
      <c r="W164" s="391"/>
      <c r="X164" s="391"/>
      <c r="Z164" s="475"/>
      <c r="AP164" s="475"/>
      <c r="AQ164" s="391"/>
      <c r="AR164" s="391"/>
      <c r="AS164" s="580"/>
      <c r="AT164" s="391"/>
      <c r="AU164" s="578" t="str">
        <f t="shared" si="79"/>
        <v/>
      </c>
      <c r="AV164" s="578" t="str">
        <f t="shared" si="80"/>
        <v/>
      </c>
      <c r="AW164" s="391"/>
      <c r="AX164" s="578" t="str">
        <f t="shared" si="81"/>
        <v/>
      </c>
      <c r="AY164" s="578" t="str">
        <f t="shared" si="82"/>
        <v/>
      </c>
      <c r="AZ164" s="391"/>
      <c r="BA164" s="578" t="str">
        <f t="shared" si="83"/>
        <v/>
      </c>
      <c r="BB164" s="578" t="str">
        <f t="shared" si="84"/>
        <v/>
      </c>
      <c r="BC164" s="391"/>
      <c r="BD164" s="578" t="str">
        <f t="shared" si="85"/>
        <v/>
      </c>
      <c r="BE164" s="578" t="str">
        <f t="shared" si="86"/>
        <v/>
      </c>
      <c r="BF164" s="391"/>
      <c r="BG164" s="578" t="str">
        <f t="shared" si="87"/>
        <v/>
      </c>
      <c r="BH164" s="578" t="str">
        <f t="shared" si="88"/>
        <v/>
      </c>
      <c r="BI164" s="391"/>
      <c r="BJ164" s="578" t="str">
        <f t="shared" si="89"/>
        <v/>
      </c>
      <c r="BK164" s="578" t="str">
        <f t="shared" si="89"/>
        <v/>
      </c>
      <c r="BL164" s="391"/>
      <c r="BM164" s="578" t="str">
        <f t="shared" si="90"/>
        <v/>
      </c>
      <c r="BN164" s="578" t="str">
        <f t="shared" si="90"/>
        <v/>
      </c>
      <c r="BO164" s="391"/>
      <c r="BP164" s="578" t="str">
        <f t="shared" si="91"/>
        <v/>
      </c>
      <c r="BQ164" s="578" t="str">
        <f t="shared" si="91"/>
        <v/>
      </c>
      <c r="BR164" s="391"/>
      <c r="BS164" s="578" t="str">
        <f t="shared" si="92"/>
        <v/>
      </c>
      <c r="BT164" s="578" t="str">
        <f t="shared" si="92"/>
        <v/>
      </c>
      <c r="BU164" s="391"/>
      <c r="BV164" s="475"/>
    </row>
    <row r="165" spans="1:74" s="429" customFormat="1" ht="14.1" hidden="1">
      <c r="A165" s="561">
        <v>10</v>
      </c>
      <c r="B165" s="562" t="str">
        <f t="shared" si="76"/>
        <v xml:space="preserve">: </v>
      </c>
      <c r="C165" s="566"/>
      <c r="D165" s="566"/>
      <c r="E165" s="563"/>
      <c r="F165" s="566"/>
      <c r="G165" s="563"/>
      <c r="H165" s="565"/>
      <c r="I165" s="566"/>
      <c r="J165" s="566"/>
      <c r="K165" s="572"/>
      <c r="L165" s="568"/>
      <c r="M165" s="569"/>
      <c r="N165" s="570" t="s">
        <v>416</v>
      </c>
      <c r="O165" s="571"/>
      <c r="P165" s="572"/>
      <c r="R165" s="573"/>
      <c r="S165" s="574" t="str">
        <f t="shared" si="93"/>
        <v/>
      </c>
      <c r="T165" s="575" t="str">
        <f t="shared" si="77"/>
        <v/>
      </c>
      <c r="U165" s="574" t="str">
        <f t="shared" si="94"/>
        <v/>
      </c>
      <c r="V165" s="576" t="str">
        <f t="shared" si="78"/>
        <v>US$2014/ ha/ yr</v>
      </c>
      <c r="W165" s="391"/>
      <c r="X165" s="391"/>
      <c r="Z165" s="475"/>
      <c r="AP165" s="475"/>
      <c r="AQ165" s="391"/>
      <c r="AR165" s="391"/>
      <c r="AS165" s="580"/>
      <c r="AT165" s="391"/>
      <c r="AU165" s="578" t="str">
        <f t="shared" si="79"/>
        <v/>
      </c>
      <c r="AV165" s="578" t="str">
        <f t="shared" si="80"/>
        <v/>
      </c>
      <c r="AW165" s="391"/>
      <c r="AX165" s="578" t="str">
        <f t="shared" si="81"/>
        <v/>
      </c>
      <c r="AY165" s="578" t="str">
        <f t="shared" si="82"/>
        <v/>
      </c>
      <c r="AZ165" s="391"/>
      <c r="BA165" s="578" t="str">
        <f t="shared" si="83"/>
        <v/>
      </c>
      <c r="BB165" s="578" t="str">
        <f t="shared" si="84"/>
        <v/>
      </c>
      <c r="BC165" s="391"/>
      <c r="BD165" s="578" t="str">
        <f t="shared" si="85"/>
        <v/>
      </c>
      <c r="BE165" s="578" t="str">
        <f t="shared" si="86"/>
        <v/>
      </c>
      <c r="BF165" s="391"/>
      <c r="BG165" s="578" t="str">
        <f t="shared" si="87"/>
        <v/>
      </c>
      <c r="BH165" s="578" t="str">
        <f t="shared" si="88"/>
        <v/>
      </c>
      <c r="BI165" s="391"/>
      <c r="BJ165" s="578" t="str">
        <f t="shared" si="89"/>
        <v/>
      </c>
      <c r="BK165" s="578" t="str">
        <f t="shared" si="89"/>
        <v/>
      </c>
      <c r="BL165" s="391"/>
      <c r="BM165" s="578" t="str">
        <f t="shared" si="90"/>
        <v/>
      </c>
      <c r="BN165" s="578" t="str">
        <f t="shared" si="90"/>
        <v/>
      </c>
      <c r="BO165" s="391"/>
      <c r="BP165" s="578" t="str">
        <f t="shared" si="91"/>
        <v/>
      </c>
      <c r="BQ165" s="578" t="str">
        <f t="shared" si="91"/>
        <v/>
      </c>
      <c r="BR165" s="391"/>
      <c r="BS165" s="578" t="str">
        <f t="shared" si="92"/>
        <v/>
      </c>
      <c r="BT165" s="578" t="str">
        <f t="shared" si="92"/>
        <v/>
      </c>
      <c r="BU165" s="391"/>
      <c r="BV165" s="475"/>
    </row>
    <row r="166" spans="1:74" s="429" customFormat="1" ht="14.1" hidden="1">
      <c r="A166" s="561">
        <v>11</v>
      </c>
      <c r="B166" s="562" t="str">
        <f t="shared" si="76"/>
        <v xml:space="preserve">: </v>
      </c>
      <c r="C166" s="566"/>
      <c r="D166" s="566"/>
      <c r="E166" s="563"/>
      <c r="F166" s="566"/>
      <c r="G166" s="563"/>
      <c r="H166" s="565"/>
      <c r="I166" s="566"/>
      <c r="J166" s="566"/>
      <c r="K166" s="572"/>
      <c r="L166" s="568"/>
      <c r="M166" s="569"/>
      <c r="N166" s="570" t="s">
        <v>416</v>
      </c>
      <c r="O166" s="571"/>
      <c r="P166" s="572"/>
      <c r="R166" s="573"/>
      <c r="S166" s="574" t="str">
        <f t="shared" si="93"/>
        <v/>
      </c>
      <c r="T166" s="575" t="str">
        <f t="shared" si="77"/>
        <v/>
      </c>
      <c r="U166" s="574" t="str">
        <f t="shared" si="94"/>
        <v/>
      </c>
      <c r="V166" s="576" t="str">
        <f t="shared" si="78"/>
        <v>US$2014/ ha/ yr</v>
      </c>
      <c r="W166" s="391"/>
      <c r="X166" s="391"/>
      <c r="Z166" s="475"/>
      <c r="AP166" s="475"/>
      <c r="AQ166" s="391"/>
      <c r="AR166" s="391"/>
      <c r="AS166" s="580"/>
      <c r="AT166" s="391"/>
      <c r="AU166" s="578" t="str">
        <f t="shared" si="79"/>
        <v/>
      </c>
      <c r="AV166" s="578" t="str">
        <f t="shared" si="80"/>
        <v/>
      </c>
      <c r="AW166" s="391"/>
      <c r="AX166" s="578" t="str">
        <f t="shared" si="81"/>
        <v/>
      </c>
      <c r="AY166" s="578" t="str">
        <f t="shared" si="82"/>
        <v/>
      </c>
      <c r="AZ166" s="391"/>
      <c r="BA166" s="578" t="str">
        <f t="shared" si="83"/>
        <v/>
      </c>
      <c r="BB166" s="578" t="str">
        <f t="shared" si="84"/>
        <v/>
      </c>
      <c r="BC166" s="391"/>
      <c r="BD166" s="578" t="str">
        <f t="shared" si="85"/>
        <v/>
      </c>
      <c r="BE166" s="578" t="str">
        <f t="shared" si="86"/>
        <v/>
      </c>
      <c r="BF166" s="391"/>
      <c r="BG166" s="578" t="str">
        <f t="shared" si="87"/>
        <v/>
      </c>
      <c r="BH166" s="578" t="str">
        <f t="shared" si="88"/>
        <v/>
      </c>
      <c r="BI166" s="391"/>
      <c r="BJ166" s="578" t="str">
        <f t="shared" si="89"/>
        <v/>
      </c>
      <c r="BK166" s="578" t="str">
        <f t="shared" si="89"/>
        <v/>
      </c>
      <c r="BL166" s="391"/>
      <c r="BM166" s="578" t="str">
        <f t="shared" si="90"/>
        <v/>
      </c>
      <c r="BN166" s="578" t="str">
        <f t="shared" si="90"/>
        <v/>
      </c>
      <c r="BO166" s="391"/>
      <c r="BP166" s="578" t="str">
        <f t="shared" si="91"/>
        <v/>
      </c>
      <c r="BQ166" s="578" t="str">
        <f t="shared" si="91"/>
        <v/>
      </c>
      <c r="BR166" s="391"/>
      <c r="BS166" s="578" t="str">
        <f t="shared" si="92"/>
        <v/>
      </c>
      <c r="BT166" s="578" t="str">
        <f t="shared" si="92"/>
        <v/>
      </c>
      <c r="BU166" s="391"/>
      <c r="BV166" s="475"/>
    </row>
    <row r="167" spans="1:74" s="429" customFormat="1" ht="14.1" hidden="1">
      <c r="A167" s="561">
        <v>12</v>
      </c>
      <c r="B167" s="562" t="str">
        <f t="shared" si="76"/>
        <v xml:space="preserve">: </v>
      </c>
      <c r="C167" s="566"/>
      <c r="D167" s="566"/>
      <c r="E167" s="563"/>
      <c r="F167" s="566"/>
      <c r="G167" s="563"/>
      <c r="H167" s="565"/>
      <c r="I167" s="566"/>
      <c r="J167" s="566"/>
      <c r="K167" s="572"/>
      <c r="L167" s="568"/>
      <c r="M167" s="569"/>
      <c r="N167" s="570" t="s">
        <v>416</v>
      </c>
      <c r="O167" s="571"/>
      <c r="P167" s="572"/>
      <c r="R167" s="573"/>
      <c r="S167" s="574" t="str">
        <f t="shared" si="93"/>
        <v/>
      </c>
      <c r="T167" s="575" t="str">
        <f t="shared" si="77"/>
        <v/>
      </c>
      <c r="U167" s="574" t="str">
        <f t="shared" si="94"/>
        <v/>
      </c>
      <c r="V167" s="576" t="str">
        <f t="shared" si="78"/>
        <v>US$2014/ ha/ yr</v>
      </c>
      <c r="W167" s="391"/>
      <c r="X167" s="391"/>
      <c r="Z167" s="475"/>
      <c r="AP167" s="475"/>
      <c r="AQ167" s="391"/>
      <c r="AR167" s="391"/>
      <c r="AS167" s="580"/>
      <c r="AT167" s="391"/>
      <c r="AU167" s="578" t="str">
        <f t="shared" si="79"/>
        <v/>
      </c>
      <c r="AV167" s="578" t="str">
        <f t="shared" si="80"/>
        <v/>
      </c>
      <c r="AW167" s="391"/>
      <c r="AX167" s="578" t="str">
        <f t="shared" si="81"/>
        <v/>
      </c>
      <c r="AY167" s="578" t="str">
        <f t="shared" si="82"/>
        <v/>
      </c>
      <c r="AZ167" s="391"/>
      <c r="BA167" s="578" t="str">
        <f t="shared" si="83"/>
        <v/>
      </c>
      <c r="BB167" s="578" t="str">
        <f t="shared" si="84"/>
        <v/>
      </c>
      <c r="BC167" s="391"/>
      <c r="BD167" s="578" t="str">
        <f t="shared" si="85"/>
        <v/>
      </c>
      <c r="BE167" s="578" t="str">
        <f t="shared" si="86"/>
        <v/>
      </c>
      <c r="BF167" s="391"/>
      <c r="BG167" s="578" t="str">
        <f t="shared" si="87"/>
        <v/>
      </c>
      <c r="BH167" s="578" t="str">
        <f t="shared" si="88"/>
        <v/>
      </c>
      <c r="BI167" s="391"/>
      <c r="BJ167" s="578" t="str">
        <f t="shared" si="89"/>
        <v/>
      </c>
      <c r="BK167" s="578" t="str">
        <f t="shared" si="89"/>
        <v/>
      </c>
      <c r="BL167" s="391"/>
      <c r="BM167" s="578" t="str">
        <f t="shared" si="90"/>
        <v/>
      </c>
      <c r="BN167" s="578" t="str">
        <f t="shared" si="90"/>
        <v/>
      </c>
      <c r="BO167" s="391"/>
      <c r="BP167" s="578" t="str">
        <f t="shared" si="91"/>
        <v/>
      </c>
      <c r="BQ167" s="578" t="str">
        <f t="shared" si="91"/>
        <v/>
      </c>
      <c r="BR167" s="391"/>
      <c r="BS167" s="578" t="str">
        <f t="shared" si="92"/>
        <v/>
      </c>
      <c r="BT167" s="578" t="str">
        <f t="shared" si="92"/>
        <v/>
      </c>
      <c r="BU167" s="391"/>
      <c r="BV167" s="475"/>
    </row>
    <row r="168" spans="1:74" s="429" customFormat="1" ht="14.1" hidden="1">
      <c r="A168" s="561">
        <v>13</v>
      </c>
      <c r="B168" s="562" t="str">
        <f t="shared" si="76"/>
        <v xml:space="preserve">: </v>
      </c>
      <c r="C168" s="566"/>
      <c r="D168" s="566"/>
      <c r="E168" s="563"/>
      <c r="F168" s="566"/>
      <c r="G168" s="563"/>
      <c r="H168" s="565"/>
      <c r="I168" s="566"/>
      <c r="J168" s="566"/>
      <c r="K168" s="572"/>
      <c r="L168" s="568"/>
      <c r="M168" s="569"/>
      <c r="N168" s="570" t="s">
        <v>416</v>
      </c>
      <c r="O168" s="571"/>
      <c r="P168" s="572"/>
      <c r="R168" s="573"/>
      <c r="S168" s="574" t="str">
        <f t="shared" si="93"/>
        <v/>
      </c>
      <c r="T168" s="575" t="str">
        <f t="shared" si="77"/>
        <v/>
      </c>
      <c r="U168" s="574" t="str">
        <f t="shared" si="94"/>
        <v/>
      </c>
      <c r="V168" s="576" t="str">
        <f t="shared" si="78"/>
        <v>US$2014/ ha/ yr</v>
      </c>
      <c r="W168" s="391"/>
      <c r="X168" s="391"/>
      <c r="Z168" s="475"/>
      <c r="AP168" s="475"/>
      <c r="AQ168" s="391"/>
      <c r="AR168" s="391"/>
      <c r="AS168" s="580"/>
      <c r="AT168" s="391"/>
      <c r="AU168" s="578" t="str">
        <f t="shared" si="79"/>
        <v/>
      </c>
      <c r="AV168" s="578" t="str">
        <f t="shared" si="80"/>
        <v/>
      </c>
      <c r="AW168" s="391"/>
      <c r="AX168" s="578" t="str">
        <f t="shared" si="81"/>
        <v/>
      </c>
      <c r="AY168" s="578" t="str">
        <f t="shared" si="82"/>
        <v/>
      </c>
      <c r="AZ168" s="391"/>
      <c r="BA168" s="578" t="str">
        <f t="shared" si="83"/>
        <v/>
      </c>
      <c r="BB168" s="578" t="str">
        <f t="shared" si="84"/>
        <v/>
      </c>
      <c r="BC168" s="391"/>
      <c r="BD168" s="578" t="str">
        <f t="shared" si="85"/>
        <v/>
      </c>
      <c r="BE168" s="578" t="str">
        <f t="shared" si="86"/>
        <v/>
      </c>
      <c r="BF168" s="391"/>
      <c r="BG168" s="578" t="str">
        <f t="shared" si="87"/>
        <v/>
      </c>
      <c r="BH168" s="578" t="str">
        <f t="shared" si="88"/>
        <v/>
      </c>
      <c r="BI168" s="391"/>
      <c r="BJ168" s="578" t="str">
        <f t="shared" si="89"/>
        <v/>
      </c>
      <c r="BK168" s="578" t="str">
        <f t="shared" si="89"/>
        <v/>
      </c>
      <c r="BL168" s="391"/>
      <c r="BM168" s="578" t="str">
        <f t="shared" si="90"/>
        <v/>
      </c>
      <c r="BN168" s="578" t="str">
        <f t="shared" si="90"/>
        <v/>
      </c>
      <c r="BO168" s="391"/>
      <c r="BP168" s="578" t="str">
        <f t="shared" si="91"/>
        <v/>
      </c>
      <c r="BQ168" s="578" t="str">
        <f t="shared" si="91"/>
        <v/>
      </c>
      <c r="BR168" s="391"/>
      <c r="BS168" s="578" t="str">
        <f t="shared" si="92"/>
        <v/>
      </c>
      <c r="BT168" s="578" t="str">
        <f t="shared" si="92"/>
        <v/>
      </c>
      <c r="BU168" s="391"/>
      <c r="BV168" s="475"/>
    </row>
    <row r="169" spans="1:74" s="429" customFormat="1" ht="14.1" hidden="1">
      <c r="A169" s="561">
        <v>14</v>
      </c>
      <c r="B169" s="562" t="str">
        <f t="shared" si="76"/>
        <v xml:space="preserve">: </v>
      </c>
      <c r="C169" s="566"/>
      <c r="D169" s="566"/>
      <c r="E169" s="563"/>
      <c r="F169" s="566"/>
      <c r="G169" s="563"/>
      <c r="H169" s="565"/>
      <c r="I169" s="566"/>
      <c r="J169" s="566"/>
      <c r="K169" s="572"/>
      <c r="L169" s="568"/>
      <c r="M169" s="569"/>
      <c r="N169" s="570" t="s">
        <v>416</v>
      </c>
      <c r="O169" s="571"/>
      <c r="P169" s="572"/>
      <c r="R169" s="573"/>
      <c r="S169" s="574" t="str">
        <f t="shared" si="93"/>
        <v/>
      </c>
      <c r="T169" s="575" t="str">
        <f t="shared" si="77"/>
        <v/>
      </c>
      <c r="U169" s="574" t="str">
        <f t="shared" si="94"/>
        <v/>
      </c>
      <c r="V169" s="576" t="str">
        <f t="shared" si="78"/>
        <v>US$2014/ ha/ yr</v>
      </c>
      <c r="W169" s="391"/>
      <c r="X169" s="391"/>
      <c r="Z169" s="475"/>
      <c r="AP169" s="475"/>
      <c r="AQ169" s="391"/>
      <c r="AR169" s="391"/>
      <c r="AS169" s="580"/>
      <c r="AT169" s="391"/>
      <c r="AU169" s="578" t="str">
        <f t="shared" si="79"/>
        <v/>
      </c>
      <c r="AV169" s="578" t="str">
        <f t="shared" si="80"/>
        <v/>
      </c>
      <c r="AW169" s="391"/>
      <c r="AX169" s="578" t="str">
        <f t="shared" si="81"/>
        <v/>
      </c>
      <c r="AY169" s="578" t="str">
        <f t="shared" si="82"/>
        <v/>
      </c>
      <c r="AZ169" s="391"/>
      <c r="BA169" s="578" t="str">
        <f t="shared" si="83"/>
        <v/>
      </c>
      <c r="BB169" s="578" t="str">
        <f t="shared" si="84"/>
        <v/>
      </c>
      <c r="BC169" s="391"/>
      <c r="BD169" s="578" t="str">
        <f t="shared" si="85"/>
        <v/>
      </c>
      <c r="BE169" s="578" t="str">
        <f t="shared" si="86"/>
        <v/>
      </c>
      <c r="BF169" s="391"/>
      <c r="BG169" s="578" t="str">
        <f t="shared" si="87"/>
        <v/>
      </c>
      <c r="BH169" s="578" t="str">
        <f t="shared" si="88"/>
        <v/>
      </c>
      <c r="BI169" s="391"/>
      <c r="BJ169" s="578" t="str">
        <f t="shared" si="89"/>
        <v/>
      </c>
      <c r="BK169" s="578" t="str">
        <f t="shared" si="89"/>
        <v/>
      </c>
      <c r="BL169" s="391"/>
      <c r="BM169" s="578" t="str">
        <f t="shared" si="90"/>
        <v/>
      </c>
      <c r="BN169" s="578" t="str">
        <f t="shared" si="90"/>
        <v/>
      </c>
      <c r="BO169" s="391"/>
      <c r="BP169" s="578" t="str">
        <f t="shared" si="91"/>
        <v/>
      </c>
      <c r="BQ169" s="578" t="str">
        <f t="shared" si="91"/>
        <v/>
      </c>
      <c r="BR169" s="391"/>
      <c r="BS169" s="578" t="str">
        <f t="shared" si="92"/>
        <v/>
      </c>
      <c r="BT169" s="578" t="str">
        <f t="shared" si="92"/>
        <v/>
      </c>
      <c r="BU169" s="391"/>
      <c r="BV169" s="475"/>
    </row>
    <row r="170" spans="1:74" s="429" customFormat="1" ht="14.1" hidden="1">
      <c r="A170" s="561">
        <v>15</v>
      </c>
      <c r="B170" s="562" t="str">
        <f t="shared" si="76"/>
        <v xml:space="preserve">: </v>
      </c>
      <c r="C170" s="566"/>
      <c r="D170" s="566"/>
      <c r="E170" s="563"/>
      <c r="F170" s="566"/>
      <c r="G170" s="563"/>
      <c r="H170" s="565"/>
      <c r="I170" s="566"/>
      <c r="J170" s="566"/>
      <c r="K170" s="572"/>
      <c r="L170" s="568"/>
      <c r="M170" s="569"/>
      <c r="N170" s="570" t="s">
        <v>416</v>
      </c>
      <c r="O170" s="571"/>
      <c r="P170" s="572"/>
      <c r="R170" s="573"/>
      <c r="S170" s="574" t="str">
        <f t="shared" si="93"/>
        <v/>
      </c>
      <c r="T170" s="575" t="str">
        <f t="shared" si="77"/>
        <v/>
      </c>
      <c r="U170" s="574" t="str">
        <f t="shared" si="94"/>
        <v/>
      </c>
      <c r="V170" s="576" t="str">
        <f t="shared" si="78"/>
        <v>US$2014/ ha/ yr</v>
      </c>
      <c r="W170" s="391"/>
      <c r="X170" s="391"/>
      <c r="Z170" s="475"/>
      <c r="AP170" s="475"/>
      <c r="AQ170" s="391"/>
      <c r="AR170" s="391"/>
      <c r="AS170" s="580"/>
      <c r="AT170" s="391"/>
      <c r="AU170" s="578" t="str">
        <f t="shared" si="79"/>
        <v/>
      </c>
      <c r="AV170" s="578" t="str">
        <f t="shared" si="80"/>
        <v/>
      </c>
      <c r="AW170" s="391"/>
      <c r="AX170" s="578" t="str">
        <f t="shared" si="81"/>
        <v/>
      </c>
      <c r="AY170" s="578" t="str">
        <f t="shared" si="82"/>
        <v/>
      </c>
      <c r="AZ170" s="391"/>
      <c r="BA170" s="578" t="str">
        <f t="shared" si="83"/>
        <v/>
      </c>
      <c r="BB170" s="578" t="str">
        <f t="shared" si="84"/>
        <v/>
      </c>
      <c r="BC170" s="391"/>
      <c r="BD170" s="578" t="str">
        <f t="shared" si="85"/>
        <v/>
      </c>
      <c r="BE170" s="578" t="str">
        <f t="shared" si="86"/>
        <v/>
      </c>
      <c r="BF170" s="391"/>
      <c r="BG170" s="578" t="str">
        <f t="shared" si="87"/>
        <v/>
      </c>
      <c r="BH170" s="578" t="str">
        <f t="shared" si="88"/>
        <v/>
      </c>
      <c r="BI170" s="391"/>
      <c r="BJ170" s="578" t="str">
        <f t="shared" si="89"/>
        <v/>
      </c>
      <c r="BK170" s="578" t="str">
        <f t="shared" si="89"/>
        <v/>
      </c>
      <c r="BL170" s="391"/>
      <c r="BM170" s="578" t="str">
        <f t="shared" si="90"/>
        <v/>
      </c>
      <c r="BN170" s="578" t="str">
        <f t="shared" si="90"/>
        <v/>
      </c>
      <c r="BO170" s="391"/>
      <c r="BP170" s="578" t="str">
        <f t="shared" si="91"/>
        <v/>
      </c>
      <c r="BQ170" s="578" t="str">
        <f t="shared" si="91"/>
        <v/>
      </c>
      <c r="BR170" s="391"/>
      <c r="BS170" s="578" t="str">
        <f t="shared" si="92"/>
        <v/>
      </c>
      <c r="BT170" s="578" t="str">
        <f t="shared" si="92"/>
        <v/>
      </c>
      <c r="BU170" s="391"/>
      <c r="BV170" s="475"/>
    </row>
    <row r="171" spans="1:74" s="429" customFormat="1" ht="14.1" hidden="1">
      <c r="A171" s="561">
        <v>16</v>
      </c>
      <c r="B171" s="562" t="str">
        <f t="shared" si="76"/>
        <v xml:space="preserve">: </v>
      </c>
      <c r="C171" s="566"/>
      <c r="D171" s="566"/>
      <c r="E171" s="563"/>
      <c r="F171" s="566"/>
      <c r="G171" s="563"/>
      <c r="H171" s="565"/>
      <c r="I171" s="566"/>
      <c r="J171" s="566"/>
      <c r="K171" s="572"/>
      <c r="L171" s="568"/>
      <c r="M171" s="569"/>
      <c r="N171" s="570" t="s">
        <v>416</v>
      </c>
      <c r="O171" s="571"/>
      <c r="P171" s="572"/>
      <c r="R171" s="573"/>
      <c r="S171" s="574" t="str">
        <f t="shared" si="93"/>
        <v/>
      </c>
      <c r="T171" s="575" t="str">
        <f t="shared" si="77"/>
        <v/>
      </c>
      <c r="U171" s="574" t="str">
        <f t="shared" si="94"/>
        <v/>
      </c>
      <c r="V171" s="576" t="str">
        <f t="shared" si="78"/>
        <v>US$2014/ ha/ yr</v>
      </c>
      <c r="W171" s="391"/>
      <c r="X171" s="391"/>
      <c r="Z171" s="475"/>
      <c r="AP171" s="475"/>
      <c r="AQ171" s="391"/>
      <c r="AR171" s="391"/>
      <c r="AS171" s="580"/>
      <c r="AT171" s="391"/>
      <c r="AU171" s="578" t="str">
        <f t="shared" si="79"/>
        <v/>
      </c>
      <c r="AV171" s="578" t="str">
        <f t="shared" si="80"/>
        <v/>
      </c>
      <c r="AW171" s="391"/>
      <c r="AX171" s="578" t="str">
        <f t="shared" si="81"/>
        <v/>
      </c>
      <c r="AY171" s="578" t="str">
        <f t="shared" si="82"/>
        <v/>
      </c>
      <c r="AZ171" s="391"/>
      <c r="BA171" s="578" t="str">
        <f t="shared" si="83"/>
        <v/>
      </c>
      <c r="BB171" s="578" t="str">
        <f t="shared" si="84"/>
        <v/>
      </c>
      <c r="BC171" s="391"/>
      <c r="BD171" s="578" t="str">
        <f t="shared" si="85"/>
        <v/>
      </c>
      <c r="BE171" s="578" t="str">
        <f t="shared" si="86"/>
        <v/>
      </c>
      <c r="BF171" s="391"/>
      <c r="BG171" s="578" t="str">
        <f t="shared" si="87"/>
        <v/>
      </c>
      <c r="BH171" s="578" t="str">
        <f t="shared" si="88"/>
        <v/>
      </c>
      <c r="BI171" s="391"/>
      <c r="BJ171" s="578" t="str">
        <f t="shared" si="89"/>
        <v/>
      </c>
      <c r="BK171" s="578" t="str">
        <f t="shared" si="89"/>
        <v/>
      </c>
      <c r="BL171" s="391"/>
      <c r="BM171" s="578" t="str">
        <f t="shared" si="90"/>
        <v/>
      </c>
      <c r="BN171" s="578" t="str">
        <f t="shared" si="90"/>
        <v/>
      </c>
      <c r="BO171" s="391"/>
      <c r="BP171" s="578" t="str">
        <f t="shared" si="91"/>
        <v/>
      </c>
      <c r="BQ171" s="578" t="str">
        <f t="shared" si="91"/>
        <v/>
      </c>
      <c r="BR171" s="391"/>
      <c r="BS171" s="578" t="str">
        <f t="shared" si="92"/>
        <v/>
      </c>
      <c r="BT171" s="578" t="str">
        <f t="shared" si="92"/>
        <v/>
      </c>
      <c r="BU171" s="391"/>
      <c r="BV171" s="475"/>
    </row>
    <row r="172" spans="1:74" s="429" customFormat="1" ht="14.1" hidden="1">
      <c r="A172" s="561">
        <v>17</v>
      </c>
      <c r="B172" s="562" t="str">
        <f t="shared" si="76"/>
        <v xml:space="preserve">: </v>
      </c>
      <c r="C172" s="566"/>
      <c r="D172" s="566"/>
      <c r="E172" s="563"/>
      <c r="F172" s="566"/>
      <c r="G172" s="563"/>
      <c r="H172" s="565"/>
      <c r="I172" s="566"/>
      <c r="J172" s="566"/>
      <c r="K172" s="572"/>
      <c r="L172" s="568"/>
      <c r="M172" s="569"/>
      <c r="N172" s="570" t="s">
        <v>416</v>
      </c>
      <c r="O172" s="571"/>
      <c r="P172" s="572"/>
      <c r="R172" s="573"/>
      <c r="S172" s="574" t="str">
        <f t="shared" si="93"/>
        <v/>
      </c>
      <c r="T172" s="575" t="str">
        <f t="shared" si="77"/>
        <v/>
      </c>
      <c r="U172" s="574" t="str">
        <f t="shared" si="94"/>
        <v/>
      </c>
      <c r="V172" s="576" t="str">
        <f t="shared" si="78"/>
        <v>US$2014/ ha/ yr</v>
      </c>
      <c r="W172" s="391"/>
      <c r="X172" s="391"/>
      <c r="Z172" s="475"/>
      <c r="AP172" s="475"/>
      <c r="AQ172" s="391"/>
      <c r="AR172" s="391"/>
      <c r="AS172" s="580"/>
      <c r="AT172" s="391"/>
      <c r="AU172" s="578" t="str">
        <f t="shared" si="79"/>
        <v/>
      </c>
      <c r="AV172" s="578" t="str">
        <f t="shared" si="80"/>
        <v/>
      </c>
      <c r="AW172" s="391"/>
      <c r="AX172" s="578" t="str">
        <f t="shared" si="81"/>
        <v/>
      </c>
      <c r="AY172" s="578" t="str">
        <f t="shared" si="82"/>
        <v/>
      </c>
      <c r="AZ172" s="391"/>
      <c r="BA172" s="578" t="str">
        <f t="shared" si="83"/>
        <v/>
      </c>
      <c r="BB172" s="578" t="str">
        <f t="shared" si="84"/>
        <v/>
      </c>
      <c r="BC172" s="391"/>
      <c r="BD172" s="578" t="str">
        <f t="shared" si="85"/>
        <v/>
      </c>
      <c r="BE172" s="578" t="str">
        <f t="shared" si="86"/>
        <v/>
      </c>
      <c r="BF172" s="391"/>
      <c r="BG172" s="578" t="str">
        <f t="shared" si="87"/>
        <v/>
      </c>
      <c r="BH172" s="578" t="str">
        <f t="shared" si="88"/>
        <v/>
      </c>
      <c r="BI172" s="391"/>
      <c r="BJ172" s="578" t="str">
        <f t="shared" si="89"/>
        <v/>
      </c>
      <c r="BK172" s="578" t="str">
        <f t="shared" si="89"/>
        <v/>
      </c>
      <c r="BL172" s="391"/>
      <c r="BM172" s="578" t="str">
        <f t="shared" si="90"/>
        <v/>
      </c>
      <c r="BN172" s="578" t="str">
        <f t="shared" si="90"/>
        <v/>
      </c>
      <c r="BO172" s="391"/>
      <c r="BP172" s="578" t="str">
        <f t="shared" si="91"/>
        <v/>
      </c>
      <c r="BQ172" s="578" t="str">
        <f t="shared" si="91"/>
        <v/>
      </c>
      <c r="BR172" s="391"/>
      <c r="BS172" s="578" t="str">
        <f t="shared" si="92"/>
        <v/>
      </c>
      <c r="BT172" s="578" t="str">
        <f t="shared" si="92"/>
        <v/>
      </c>
      <c r="BU172" s="391"/>
      <c r="BV172" s="475"/>
    </row>
    <row r="173" spans="1:74" s="429" customFormat="1" ht="14.1" hidden="1">
      <c r="A173" s="561">
        <v>18</v>
      </c>
      <c r="B173" s="562" t="str">
        <f t="shared" si="76"/>
        <v xml:space="preserve">: </v>
      </c>
      <c r="C173" s="566"/>
      <c r="D173" s="566"/>
      <c r="E173" s="563"/>
      <c r="F173" s="566"/>
      <c r="G173" s="563"/>
      <c r="H173" s="565"/>
      <c r="I173" s="566"/>
      <c r="J173" s="566"/>
      <c r="K173" s="572"/>
      <c r="L173" s="572"/>
      <c r="M173" s="572"/>
      <c r="N173" s="570" t="s">
        <v>416</v>
      </c>
      <c r="O173" s="571"/>
      <c r="P173" s="572"/>
      <c r="R173" s="573"/>
      <c r="S173" s="574" t="str">
        <f t="shared" si="93"/>
        <v/>
      </c>
      <c r="T173" s="575" t="str">
        <f t="shared" si="77"/>
        <v/>
      </c>
      <c r="U173" s="574" t="str">
        <f t="shared" si="94"/>
        <v/>
      </c>
      <c r="V173" s="576" t="str">
        <f t="shared" si="78"/>
        <v>US$2014/ ha/ yr</v>
      </c>
      <c r="W173" s="391"/>
      <c r="X173" s="391"/>
      <c r="Z173" s="475"/>
      <c r="AP173" s="475"/>
      <c r="AQ173" s="391"/>
      <c r="AR173" s="391"/>
      <c r="AS173" s="580"/>
      <c r="AT173" s="391"/>
      <c r="AU173" s="578" t="str">
        <f t="shared" si="79"/>
        <v/>
      </c>
      <c r="AV173" s="578" t="str">
        <f t="shared" si="80"/>
        <v/>
      </c>
      <c r="AW173" s="391"/>
      <c r="AX173" s="578" t="str">
        <f t="shared" si="81"/>
        <v/>
      </c>
      <c r="AY173" s="578" t="str">
        <f t="shared" si="82"/>
        <v/>
      </c>
      <c r="AZ173" s="391"/>
      <c r="BA173" s="578" t="str">
        <f t="shared" si="83"/>
        <v/>
      </c>
      <c r="BB173" s="578" t="str">
        <f t="shared" si="84"/>
        <v/>
      </c>
      <c r="BC173" s="391"/>
      <c r="BD173" s="578" t="str">
        <f t="shared" si="85"/>
        <v/>
      </c>
      <c r="BE173" s="578" t="str">
        <f t="shared" si="86"/>
        <v/>
      </c>
      <c r="BF173" s="391"/>
      <c r="BG173" s="578" t="str">
        <f t="shared" si="87"/>
        <v/>
      </c>
      <c r="BH173" s="578" t="str">
        <f t="shared" si="88"/>
        <v/>
      </c>
      <c r="BI173" s="391"/>
      <c r="BJ173" s="578" t="str">
        <f t="shared" si="89"/>
        <v/>
      </c>
      <c r="BK173" s="578" t="str">
        <f t="shared" si="89"/>
        <v/>
      </c>
      <c r="BL173" s="391"/>
      <c r="BM173" s="578" t="str">
        <f t="shared" si="90"/>
        <v/>
      </c>
      <c r="BN173" s="578" t="str">
        <f t="shared" si="90"/>
        <v/>
      </c>
      <c r="BO173" s="391"/>
      <c r="BP173" s="578" t="str">
        <f t="shared" si="91"/>
        <v/>
      </c>
      <c r="BQ173" s="578" t="str">
        <f t="shared" si="91"/>
        <v/>
      </c>
      <c r="BR173" s="391"/>
      <c r="BS173" s="578" t="str">
        <f t="shared" si="92"/>
        <v/>
      </c>
      <c r="BT173" s="578" t="str">
        <f t="shared" si="92"/>
        <v/>
      </c>
      <c r="BU173" s="391"/>
      <c r="BV173" s="475"/>
    </row>
    <row r="174" spans="1:74" s="429" customFormat="1" ht="14.1" hidden="1">
      <c r="A174" s="561">
        <v>19</v>
      </c>
      <c r="B174" s="562" t="str">
        <f t="shared" si="76"/>
        <v xml:space="preserve">: </v>
      </c>
      <c r="C174" s="566"/>
      <c r="D174" s="566"/>
      <c r="E174" s="563"/>
      <c r="F174" s="566"/>
      <c r="G174" s="563"/>
      <c r="H174" s="565"/>
      <c r="I174" s="566"/>
      <c r="J174" s="566"/>
      <c r="K174" s="572"/>
      <c r="L174" s="572"/>
      <c r="M174" s="572"/>
      <c r="N174" s="570" t="s">
        <v>416</v>
      </c>
      <c r="O174" s="571"/>
      <c r="P174" s="572"/>
      <c r="R174" s="573"/>
      <c r="S174" s="574" t="str">
        <f t="shared" si="93"/>
        <v/>
      </c>
      <c r="T174" s="575" t="str">
        <f t="shared" si="77"/>
        <v/>
      </c>
      <c r="U174" s="574" t="str">
        <f t="shared" si="94"/>
        <v/>
      </c>
      <c r="V174" s="576" t="str">
        <f t="shared" si="78"/>
        <v>US$2014/ ha/ yr</v>
      </c>
      <c r="W174" s="391"/>
      <c r="X174" s="391"/>
      <c r="Z174" s="475"/>
      <c r="AP174" s="475"/>
      <c r="AQ174" s="391"/>
      <c r="AR174" s="391"/>
      <c r="AS174" s="580"/>
      <c r="AT174" s="391"/>
      <c r="AU174" s="578" t="str">
        <f t="shared" si="79"/>
        <v/>
      </c>
      <c r="AV174" s="578" t="str">
        <f t="shared" si="80"/>
        <v/>
      </c>
      <c r="AW174" s="391"/>
      <c r="AX174" s="578" t="str">
        <f t="shared" si="81"/>
        <v/>
      </c>
      <c r="AY174" s="578" t="str">
        <f t="shared" si="82"/>
        <v/>
      </c>
      <c r="AZ174" s="391"/>
      <c r="BA174" s="578" t="str">
        <f t="shared" si="83"/>
        <v/>
      </c>
      <c r="BB174" s="578" t="str">
        <f t="shared" si="84"/>
        <v/>
      </c>
      <c r="BC174" s="391"/>
      <c r="BD174" s="578" t="str">
        <f t="shared" si="85"/>
        <v/>
      </c>
      <c r="BE174" s="578" t="str">
        <f t="shared" si="86"/>
        <v/>
      </c>
      <c r="BF174" s="391"/>
      <c r="BG174" s="578" t="str">
        <f t="shared" si="87"/>
        <v/>
      </c>
      <c r="BH174" s="578" t="str">
        <f t="shared" si="88"/>
        <v/>
      </c>
      <c r="BI174" s="391"/>
      <c r="BJ174" s="578" t="str">
        <f t="shared" si="89"/>
        <v/>
      </c>
      <c r="BK174" s="578" t="str">
        <f t="shared" si="89"/>
        <v/>
      </c>
      <c r="BL174" s="391"/>
      <c r="BM174" s="578" t="str">
        <f t="shared" si="90"/>
        <v/>
      </c>
      <c r="BN174" s="578" t="str">
        <f t="shared" si="90"/>
        <v/>
      </c>
      <c r="BO174" s="391"/>
      <c r="BP174" s="578" t="str">
        <f t="shared" si="91"/>
        <v/>
      </c>
      <c r="BQ174" s="578" t="str">
        <f t="shared" si="91"/>
        <v/>
      </c>
      <c r="BR174" s="391"/>
      <c r="BS174" s="578" t="str">
        <f t="shared" si="92"/>
        <v/>
      </c>
      <c r="BT174" s="578" t="str">
        <f t="shared" si="92"/>
        <v/>
      </c>
      <c r="BU174" s="391"/>
      <c r="BV174" s="475"/>
    </row>
    <row r="175" spans="1:74" s="429" customFormat="1" ht="14.1" hidden="1">
      <c r="A175" s="561">
        <v>20</v>
      </c>
      <c r="B175" s="562" t="str">
        <f t="shared" si="76"/>
        <v xml:space="preserve">: </v>
      </c>
      <c r="C175" s="566"/>
      <c r="D175" s="566"/>
      <c r="E175" s="563"/>
      <c r="F175" s="566"/>
      <c r="G175" s="563"/>
      <c r="H175" s="565"/>
      <c r="I175" s="566"/>
      <c r="J175" s="566"/>
      <c r="K175" s="572"/>
      <c r="L175" s="572"/>
      <c r="M175" s="572"/>
      <c r="N175" s="570" t="s">
        <v>416</v>
      </c>
      <c r="O175" s="571"/>
      <c r="P175" s="572"/>
      <c r="R175" s="573"/>
      <c r="S175" s="574" t="str">
        <f t="shared" si="93"/>
        <v/>
      </c>
      <c r="T175" s="575" t="str">
        <f t="shared" si="77"/>
        <v/>
      </c>
      <c r="U175" s="574" t="str">
        <f t="shared" si="94"/>
        <v/>
      </c>
      <c r="V175" s="576" t="str">
        <f t="shared" si="78"/>
        <v>US$2014/ ha/ yr</v>
      </c>
      <c r="W175" s="391"/>
      <c r="X175" s="391"/>
      <c r="Z175" s="475"/>
      <c r="AP175" s="475"/>
      <c r="AQ175" s="391"/>
      <c r="AR175" s="391"/>
      <c r="AS175" s="580"/>
      <c r="AT175" s="391"/>
      <c r="AU175" s="578" t="str">
        <f t="shared" si="79"/>
        <v/>
      </c>
      <c r="AV175" s="578" t="str">
        <f t="shared" si="80"/>
        <v/>
      </c>
      <c r="AW175" s="391"/>
      <c r="AX175" s="578" t="str">
        <f t="shared" si="81"/>
        <v/>
      </c>
      <c r="AY175" s="578" t="str">
        <f t="shared" si="82"/>
        <v/>
      </c>
      <c r="AZ175" s="391"/>
      <c r="BA175" s="578" t="str">
        <f t="shared" si="83"/>
        <v/>
      </c>
      <c r="BB175" s="578" t="str">
        <f t="shared" si="84"/>
        <v/>
      </c>
      <c r="BC175" s="391"/>
      <c r="BD175" s="578" t="str">
        <f t="shared" si="85"/>
        <v/>
      </c>
      <c r="BE175" s="578" t="str">
        <f t="shared" si="86"/>
        <v/>
      </c>
      <c r="BF175" s="391"/>
      <c r="BG175" s="578" t="str">
        <f t="shared" si="87"/>
        <v/>
      </c>
      <c r="BH175" s="578" t="str">
        <f t="shared" si="88"/>
        <v/>
      </c>
      <c r="BI175" s="391"/>
      <c r="BJ175" s="578" t="str">
        <f t="shared" si="89"/>
        <v/>
      </c>
      <c r="BK175" s="578" t="str">
        <f t="shared" si="89"/>
        <v/>
      </c>
      <c r="BL175" s="391"/>
      <c r="BM175" s="578" t="str">
        <f t="shared" si="90"/>
        <v/>
      </c>
      <c r="BN175" s="578" t="str">
        <f t="shared" si="90"/>
        <v/>
      </c>
      <c r="BO175" s="391"/>
      <c r="BP175" s="578" t="str">
        <f t="shared" si="91"/>
        <v/>
      </c>
      <c r="BQ175" s="578" t="str">
        <f t="shared" si="91"/>
        <v/>
      </c>
      <c r="BR175" s="391"/>
      <c r="BS175" s="578" t="str">
        <f t="shared" si="92"/>
        <v/>
      </c>
      <c r="BT175" s="578" t="str">
        <f t="shared" si="92"/>
        <v/>
      </c>
      <c r="BU175" s="391"/>
      <c r="BV175" s="475"/>
    </row>
    <row r="176" spans="1:74" s="429" customFormat="1" ht="14.1" hidden="1">
      <c r="A176" s="561"/>
      <c r="B176" s="582" t="s">
        <v>224</v>
      </c>
      <c r="C176" s="583"/>
      <c r="D176" s="583"/>
      <c r="E176" s="583"/>
      <c r="F176" s="583"/>
      <c r="G176" s="583"/>
      <c r="I176" s="391"/>
      <c r="J176" s="584"/>
      <c r="M176" s="429" t="s">
        <v>211</v>
      </c>
      <c r="R176" s="584" t="s">
        <v>212</v>
      </c>
      <c r="S176" s="585" t="e">
        <f>AVERAGE(S156:S175)</f>
        <v>#DIV/0!</v>
      </c>
      <c r="T176" s="585" t="e">
        <f>IF(S184="Y",SUM(T156:T175)/SUM(O156:O175),AVERAGE(T156:T175))</f>
        <v>#DIV/0!</v>
      </c>
      <c r="U176" s="586" t="e">
        <f>SUM(U156:U175)/SUM(O156:O175)</f>
        <v>#DIV/0!</v>
      </c>
      <c r="V176" s="391"/>
      <c r="W176" s="391"/>
      <c r="X176" s="391"/>
      <c r="Z176" s="626"/>
      <c r="AP176" s="475"/>
      <c r="AQ176" s="391"/>
      <c r="AR176" s="391"/>
      <c r="AS176" s="391"/>
      <c r="AT176" s="584" t="s">
        <v>212</v>
      </c>
      <c r="AU176" s="587" t="e">
        <f>AVERAGE(AU156:AU175)</f>
        <v>#DIV/0!</v>
      </c>
      <c r="AV176" s="587" t="e">
        <f>SUM(AV156:AV175)/COUNTIF(AV156:AV175,"&gt;0")</f>
        <v>#DIV/0!</v>
      </c>
      <c r="AW176" s="391"/>
      <c r="AX176" s="587" t="e">
        <f>AVERAGE(AX156:AX175)</f>
        <v>#DIV/0!</v>
      </c>
      <c r="AY176" s="587" t="e">
        <f>SUM(AY156:AY175)/COUNTIF(AY156:AY175,"&gt;0")</f>
        <v>#DIV/0!</v>
      </c>
      <c r="AZ176" s="391"/>
      <c r="BA176" s="587" t="e">
        <f>AVERAGE(BA156:BA175)</f>
        <v>#DIV/0!</v>
      </c>
      <c r="BB176" s="587" t="e">
        <f>SUM(BB156:BB175)/COUNTIF(BB156:BB175,"&gt;0")</f>
        <v>#DIV/0!</v>
      </c>
      <c r="BC176" s="391"/>
      <c r="BD176" s="587" t="e">
        <f>AVERAGE(BD156:BD175)</f>
        <v>#DIV/0!</v>
      </c>
      <c r="BE176" s="587" t="e">
        <f>SUM(BE156:BE175)/COUNTIF(BE156:BE175,"&gt;0")</f>
        <v>#DIV/0!</v>
      </c>
      <c r="BF176" s="391"/>
      <c r="BG176" s="587" t="e">
        <f>AVERAGE(BG156:BG175)</f>
        <v>#DIV/0!</v>
      </c>
      <c r="BH176" s="587" t="e">
        <f>SUM(BH156:BH175)/COUNTIF(BH156:BH175,"&gt;0")</f>
        <v>#DIV/0!</v>
      </c>
      <c r="BI176" s="584"/>
      <c r="BJ176" s="587" t="e">
        <f>AVERAGE(BJ156:BJ175)</f>
        <v>#DIV/0!</v>
      </c>
      <c r="BK176" s="587" t="e">
        <f>SUM(BK156:BK175)/COUNTIF(BK156:BK175,"&gt;0")</f>
        <v>#DIV/0!</v>
      </c>
      <c r="BL176" s="391"/>
      <c r="BM176" s="587" t="e">
        <f>AVERAGE(BM156:BM175)</f>
        <v>#DIV/0!</v>
      </c>
      <c r="BN176" s="587" t="e">
        <f>SUM(BN156:BN175)/COUNTIF(BN156:BN175,"&gt;0")</f>
        <v>#DIV/0!</v>
      </c>
      <c r="BO176" s="391"/>
      <c r="BP176" s="587" t="e">
        <f>AVERAGE(BP156:BP175)</f>
        <v>#DIV/0!</v>
      </c>
      <c r="BQ176" s="587" t="e">
        <f>SUM(BQ156:BQ175)/COUNTIF(BQ156:BQ175,"&gt;0")</f>
        <v>#DIV/0!</v>
      </c>
      <c r="BR176" s="391"/>
      <c r="BS176" s="587" t="e">
        <f>AVERAGE(BS156:BS175)</f>
        <v>#DIV/0!</v>
      </c>
      <c r="BT176" s="587" t="e">
        <f>SUM(BT156:BT175)/COUNTIF(BT156:BT175,"&gt;0")</f>
        <v>#DIV/0!</v>
      </c>
      <c r="BU176" s="391"/>
      <c r="BV176" s="475"/>
    </row>
    <row r="177" spans="1:74" s="429" customFormat="1" ht="14.1" hidden="1">
      <c r="A177" s="561"/>
      <c r="B177" s="582" t="s">
        <v>225</v>
      </c>
      <c r="C177" s="583" t="s">
        <v>213</v>
      </c>
      <c r="D177" s="1104"/>
      <c r="E177" s="1105"/>
      <c r="F177" s="1105"/>
      <c r="G177" s="1105"/>
      <c r="H177" s="1105"/>
      <c r="I177" s="1105"/>
      <c r="J177" s="1105"/>
      <c r="K177" s="1106"/>
      <c r="R177" s="588" t="s">
        <v>214</v>
      </c>
      <c r="S177" s="589" t="e">
        <f>S176+V177*S180</f>
        <v>#DIV/0!</v>
      </c>
      <c r="T177" s="589" t="e">
        <f>T176+V177*T180</f>
        <v>#DIV/0!</v>
      </c>
      <c r="U177" s="589" t="e">
        <f>U176+V177*U180</f>
        <v>#DIV/0!</v>
      </c>
      <c r="V177" s="590">
        <v>1</v>
      </c>
      <c r="W177" s="429" t="s">
        <v>215</v>
      </c>
      <c r="X177" s="391"/>
      <c r="Y177" s="391" t="s">
        <v>239</v>
      </c>
      <c r="Z177" s="627"/>
      <c r="AP177" s="475"/>
      <c r="AQ177" s="391"/>
      <c r="AR177" s="391"/>
      <c r="AS177" s="391"/>
      <c r="AT177" s="588" t="s">
        <v>214</v>
      </c>
      <c r="AU177" s="591" t="e">
        <f>AU176+(AU182*AU179)</f>
        <v>#DIV/0!</v>
      </c>
      <c r="AV177" s="591" t="e">
        <f>AV176+(AV182*AU179)</f>
        <v>#DIV/0!</v>
      </c>
      <c r="AW177" s="391"/>
      <c r="AX177" s="591" t="e">
        <f>AX176+(AX182*AX179)</f>
        <v>#DIV/0!</v>
      </c>
      <c r="AY177" s="591" t="e">
        <f>AY176+(AY182*AX179)</f>
        <v>#DIV/0!</v>
      </c>
      <c r="AZ177" s="391"/>
      <c r="BA177" s="591" t="e">
        <f>BA176+(BA182*BA179)</f>
        <v>#DIV/0!</v>
      </c>
      <c r="BB177" s="591" t="e">
        <f>BB176+(BB182*BA179)</f>
        <v>#DIV/0!</v>
      </c>
      <c r="BC177" s="391"/>
      <c r="BD177" s="591" t="e">
        <f>BD176+(BD182*BD179)</f>
        <v>#DIV/0!</v>
      </c>
      <c r="BE177" s="591" t="e">
        <f>BE176+(BE182*BD179)</f>
        <v>#DIV/0!</v>
      </c>
      <c r="BF177" s="391"/>
      <c r="BG177" s="591" t="e">
        <f>BG176+(BG182*BG179)</f>
        <v>#DIV/0!</v>
      </c>
      <c r="BH177" s="591" t="e">
        <f>BH176+(BH182*BG179)</f>
        <v>#DIV/0!</v>
      </c>
      <c r="BI177" s="588"/>
      <c r="BJ177" s="591" t="e">
        <f>BJ176+(BJ182*BJ179)</f>
        <v>#DIV/0!</v>
      </c>
      <c r="BK177" s="591" t="e">
        <f>BK176+(BK182*BJ179)</f>
        <v>#DIV/0!</v>
      </c>
      <c r="BL177" s="391"/>
      <c r="BM177" s="591" t="e">
        <f>BM176+(BM182*BM179)</f>
        <v>#DIV/0!</v>
      </c>
      <c r="BN177" s="591" t="e">
        <f>BN176+(BN182*BM179)</f>
        <v>#DIV/0!</v>
      </c>
      <c r="BO177" s="391"/>
      <c r="BP177" s="591" t="e">
        <f>BP176+(BP182*BP179)</f>
        <v>#DIV/0!</v>
      </c>
      <c r="BQ177" s="591" t="e">
        <f>BQ176+(BQ182*BP179)</f>
        <v>#DIV/0!</v>
      </c>
      <c r="BR177" s="391"/>
      <c r="BS177" s="591" t="e">
        <f>BS176+(BS182*BS179)</f>
        <v>#DIV/0!</v>
      </c>
      <c r="BT177" s="591" t="e">
        <f>BT176+(BT182*BS179)</f>
        <v>#DIV/0!</v>
      </c>
      <c r="BU177" s="391"/>
      <c r="BV177" s="475"/>
    </row>
    <row r="178" spans="1:74" s="429" customFormat="1" ht="14.1" hidden="1">
      <c r="A178" s="561"/>
      <c r="B178" s="582" t="s">
        <v>226</v>
      </c>
      <c r="C178" s="561"/>
      <c r="D178" s="1107"/>
      <c r="E178" s="1108"/>
      <c r="F178" s="1108"/>
      <c r="G178" s="1108"/>
      <c r="H178" s="1108"/>
      <c r="I178" s="1108"/>
      <c r="J178" s="1108"/>
      <c r="K178" s="1109"/>
      <c r="L178" s="391"/>
      <c r="M178" s="391"/>
      <c r="R178" s="588" t="s">
        <v>216</v>
      </c>
      <c r="S178" s="589" t="e">
        <f>IF($Y178="Y",MIN(S156:S175),S176-$V178*S180)</f>
        <v>#DIV/0!</v>
      </c>
      <c r="T178" s="589" t="e">
        <f t="shared" ref="T178:U178" si="95">IF($Y178="Y",MIN(T156:T175),T176-$V178*T180)</f>
        <v>#DIV/0!</v>
      </c>
      <c r="U178" s="589" t="e">
        <f t="shared" si="95"/>
        <v>#DIV/0!</v>
      </c>
      <c r="V178" s="590">
        <v>1</v>
      </c>
      <c r="W178" s="429" t="s">
        <v>217</v>
      </c>
      <c r="X178" s="391"/>
      <c r="Y178" s="592" t="s">
        <v>223</v>
      </c>
      <c r="Z178" s="627"/>
      <c r="AP178" s="475"/>
      <c r="AQ178" s="391"/>
      <c r="AR178" s="391"/>
      <c r="AS178" s="391"/>
      <c r="AT178" s="588" t="s">
        <v>216</v>
      </c>
      <c r="AU178" s="591" t="e">
        <f>AU176-(AU182*AU180)</f>
        <v>#DIV/0!</v>
      </c>
      <c r="AV178" s="591" t="e">
        <f>AV176-(AV182*AU180)</f>
        <v>#DIV/0!</v>
      </c>
      <c r="AW178" s="391"/>
      <c r="AX178" s="591" t="e">
        <f>AX176-(AX182*AX180)</f>
        <v>#DIV/0!</v>
      </c>
      <c r="AY178" s="591" t="e">
        <f>AY176-(AY182*AX180)</f>
        <v>#DIV/0!</v>
      </c>
      <c r="AZ178" s="391"/>
      <c r="BA178" s="591" t="e">
        <f>BA176-(BA182*BA180)</f>
        <v>#DIV/0!</v>
      </c>
      <c r="BB178" s="591" t="e">
        <f>BB176-(BB182*BA180)</f>
        <v>#DIV/0!</v>
      </c>
      <c r="BC178" s="391"/>
      <c r="BD178" s="591" t="e">
        <f>BD176-(BD182*BD180)</f>
        <v>#DIV/0!</v>
      </c>
      <c r="BE178" s="591" t="e">
        <f>BE176-(BE182*BD180)</f>
        <v>#DIV/0!</v>
      </c>
      <c r="BF178" s="391"/>
      <c r="BG178" s="591" t="e">
        <f>BG176-(BG182*BG180)</f>
        <v>#DIV/0!</v>
      </c>
      <c r="BH178" s="591" t="e">
        <f>BH176-(BH182*BG180)</f>
        <v>#DIV/0!</v>
      </c>
      <c r="BI178" s="588"/>
      <c r="BJ178" s="591" t="e">
        <f>BJ176-(BJ182*BJ180)</f>
        <v>#DIV/0!</v>
      </c>
      <c r="BK178" s="591" t="e">
        <f>BK176-(BK182*BJ180)</f>
        <v>#DIV/0!</v>
      </c>
      <c r="BL178" s="391"/>
      <c r="BM178" s="591" t="e">
        <f>BM176-(BM182*BM180)</f>
        <v>#DIV/0!</v>
      </c>
      <c r="BN178" s="591" t="e">
        <f>BN176-(BN182*BM180)</f>
        <v>#DIV/0!</v>
      </c>
      <c r="BO178" s="391"/>
      <c r="BP178" s="591" t="e">
        <f>BP176-(BP182*BP180)</f>
        <v>#DIV/0!</v>
      </c>
      <c r="BQ178" s="591" t="e">
        <f>BQ176-(BQ182*BP180)</f>
        <v>#DIV/0!</v>
      </c>
      <c r="BR178" s="391"/>
      <c r="BS178" s="591" t="e">
        <f>BS176-(BS182*BS180)</f>
        <v>#DIV/0!</v>
      </c>
      <c r="BT178" s="591" t="e">
        <f>BT176-(BT182*BS180)</f>
        <v>#DIV/0!</v>
      </c>
      <c r="BU178" s="391"/>
      <c r="BV178" s="475"/>
    </row>
    <row r="179" spans="1:74" s="429" customFormat="1" ht="13.8" hidden="1">
      <c r="A179" s="561"/>
      <c r="B179" s="561"/>
      <c r="C179" s="561"/>
      <c r="D179" s="1107"/>
      <c r="E179" s="1108"/>
      <c r="F179" s="1108"/>
      <c r="G179" s="1108"/>
      <c r="H179" s="1108"/>
      <c r="I179" s="1108"/>
      <c r="J179" s="1108"/>
      <c r="K179" s="1109"/>
      <c r="R179" s="588" t="s">
        <v>218</v>
      </c>
      <c r="S179" s="589" t="e">
        <f>IF((0.67*S180)&gt;S176,"no","yes")</f>
        <v>#DIV/0!</v>
      </c>
      <c r="T179" s="589" t="e">
        <f>IF((0.67*T180)&gt;T176,"no","yes")</f>
        <v>#DIV/0!</v>
      </c>
      <c r="U179" s="589" t="e">
        <f>IF((0.67*U180)&gt;U176,"no","yes")</f>
        <v>#DIV/0!</v>
      </c>
      <c r="Z179" s="627"/>
      <c r="AP179" s="475"/>
      <c r="AS179" s="1113" t="s">
        <v>407</v>
      </c>
      <c r="AT179" s="1114"/>
      <c r="AU179" s="590">
        <v>1</v>
      </c>
      <c r="AX179" s="590">
        <v>1</v>
      </c>
      <c r="BA179" s="590">
        <v>1</v>
      </c>
      <c r="BD179" s="590">
        <v>1</v>
      </c>
      <c r="BG179" s="590">
        <v>1</v>
      </c>
      <c r="BI179" s="588"/>
      <c r="BJ179" s="590">
        <v>1</v>
      </c>
      <c r="BM179" s="590">
        <v>1</v>
      </c>
      <c r="BP179" s="590">
        <v>1</v>
      </c>
      <c r="BS179" s="590">
        <v>1</v>
      </c>
      <c r="BV179" s="475"/>
    </row>
    <row r="180" spans="1:74" s="429" customFormat="1" ht="13.8" hidden="1">
      <c r="A180" s="593" t="str">
        <f ca="1">HYPERLINK("#"&amp;"'"&amp;A$1&amp;"'!a1","Back to top")</f>
        <v>Back to top</v>
      </c>
      <c r="B180" s="593"/>
      <c r="C180" s="561"/>
      <c r="D180" s="1107"/>
      <c r="E180" s="1108"/>
      <c r="F180" s="1108"/>
      <c r="G180" s="1108"/>
      <c r="H180" s="1108"/>
      <c r="I180" s="1108"/>
      <c r="J180" s="1108"/>
      <c r="K180" s="1109"/>
      <c r="R180" s="588" t="s">
        <v>219</v>
      </c>
      <c r="S180" s="589" t="e">
        <f>_xlfn.STDEV.P(S156:S175)</f>
        <v>#DIV/0!</v>
      </c>
      <c r="T180" s="589" t="e">
        <f t="array" ref="T180">IF(S184="Y",SQRT(SUM(IFERROR(O156:O175*(S156:S175-(T176))^2,0))/((COUNTIFS(O156:O175,"&lt;&gt;"&amp;"")-1)/COUNTIFS(O156:O175,"&lt;&gt;"&amp;"")*SUM(O156:O175))),_xlfn.STDEV.P(T156:T175))</f>
        <v>#DIV/0!</v>
      </c>
      <c r="U180" s="589" t="e">
        <f t="array" ref="U180">SQRT(SUM(IFERROR(O156:O175*(S156:S175-(U176))^2,0))/((COUNTIFS(O156:O175,"&lt;&gt;"&amp;"")-1)/COUNTIFS(O156:O175,"&lt;&gt;"&amp;"")*SUM(O156:O175)))</f>
        <v>#DIV/0!</v>
      </c>
      <c r="Z180" s="627"/>
      <c r="AP180" s="475"/>
      <c r="AS180" s="1113"/>
      <c r="AT180" s="1114"/>
      <c r="AU180" s="590">
        <v>1</v>
      </c>
      <c r="AX180" s="590">
        <v>1</v>
      </c>
      <c r="BA180" s="590">
        <v>1</v>
      </c>
      <c r="BD180" s="590">
        <v>1</v>
      </c>
      <c r="BG180" s="590">
        <v>1</v>
      </c>
      <c r="BI180" s="588"/>
      <c r="BJ180" s="590">
        <v>1</v>
      </c>
      <c r="BM180" s="590">
        <v>1</v>
      </c>
      <c r="BP180" s="590">
        <v>1</v>
      </c>
      <c r="BS180" s="590">
        <v>1</v>
      </c>
      <c r="BV180" s="475"/>
    </row>
    <row r="181" spans="1:74" s="429" customFormat="1" ht="14.1" hidden="1">
      <c r="A181" s="561"/>
      <c r="B181" s="561"/>
      <c r="C181" s="561"/>
      <c r="D181" s="1107"/>
      <c r="E181" s="1108"/>
      <c r="F181" s="1108"/>
      <c r="G181" s="1108"/>
      <c r="H181" s="1108"/>
      <c r="I181" s="1108"/>
      <c r="J181" s="1108"/>
      <c r="K181" s="1109"/>
      <c r="R181" s="471" t="s">
        <v>220</v>
      </c>
      <c r="S181" s="594">
        <f>COUNTIF(S156:S175,"&gt;0")</f>
        <v>0</v>
      </c>
      <c r="T181" s="594">
        <f>COUNTIF(T156:T175,"&gt;0")</f>
        <v>0</v>
      </c>
      <c r="U181" s="595"/>
      <c r="V181" s="596" t="s">
        <v>221</v>
      </c>
      <c r="Z181" s="475"/>
      <c r="AP181" s="475"/>
      <c r="AT181" s="588" t="s">
        <v>218</v>
      </c>
      <c r="AU181" s="591" t="e">
        <f>IF((0.67*AU182)&gt;AU176,"no","yes")</f>
        <v>#DIV/0!</v>
      </c>
      <c r="AV181" s="591" t="e">
        <f>IF((0.67*AV182)&gt;AV176,"no","yes")</f>
        <v>#DIV/0!</v>
      </c>
      <c r="AX181" s="591" t="e">
        <f>IF((0.67*AX182)&gt;AX176,"no","yes")</f>
        <v>#DIV/0!</v>
      </c>
      <c r="AY181" s="591" t="e">
        <f>IF((0.67*AY182)&gt;AY176,"no","yes")</f>
        <v>#DIV/0!</v>
      </c>
      <c r="BA181" s="591" t="e">
        <f>IF((0.67*BA182)&gt;BA176,"no","yes")</f>
        <v>#DIV/0!</v>
      </c>
      <c r="BB181" s="591" t="e">
        <f>IF((0.67*BB182)&gt;BB176,"no","yes")</f>
        <v>#DIV/0!</v>
      </c>
      <c r="BD181" s="591" t="e">
        <f>IF((0.67*BD182)&gt;BD176,"no","yes")</f>
        <v>#DIV/0!</v>
      </c>
      <c r="BE181" s="591" t="e">
        <f>IF((0.67*BE182)&gt;BE176,"no","yes")</f>
        <v>#DIV/0!</v>
      </c>
      <c r="BG181" s="591" t="e">
        <f>IF((0.67*BG182)&gt;BG176,"no","yes")</f>
        <v>#DIV/0!</v>
      </c>
      <c r="BH181" s="591" t="e">
        <f>IF((0.67*BH182)&gt;BH176,"no","yes")</f>
        <v>#DIV/0!</v>
      </c>
      <c r="BI181" s="471"/>
      <c r="BJ181" s="591" t="e">
        <f>IF((0.67*BJ182)&gt;BJ176,"no","yes")</f>
        <v>#DIV/0!</v>
      </c>
      <c r="BK181" s="591" t="e">
        <f>IF((0.67*BK182)&gt;BK176,"no","yes")</f>
        <v>#DIV/0!</v>
      </c>
      <c r="BM181" s="591" t="e">
        <f>IF((0.67*BM182)&gt;BM176,"no","yes")</f>
        <v>#DIV/0!</v>
      </c>
      <c r="BN181" s="591" t="e">
        <f>IF((0.67*BN182)&gt;BN176,"no","yes")</f>
        <v>#DIV/0!</v>
      </c>
      <c r="BP181" s="591" t="e">
        <f>IF((0.67*BP182)&gt;BP176,"no","yes")</f>
        <v>#DIV/0!</v>
      </c>
      <c r="BQ181" s="591" t="e">
        <f>IF((0.67*BQ182)&gt;BQ176,"no","yes")</f>
        <v>#DIV/0!</v>
      </c>
      <c r="BS181" s="591" t="e">
        <f>IF((0.67*BS182)&gt;BS176,"no","yes")</f>
        <v>#DIV/0!</v>
      </c>
      <c r="BT181" s="591" t="e">
        <f>IF((0.67*BT182)&gt;BT176,"no","yes")</f>
        <v>#DIV/0!</v>
      </c>
      <c r="BV181" s="475"/>
    </row>
    <row r="182" spans="1:74" s="429" customFormat="1" ht="13.8" hidden="1">
      <c r="A182" s="561"/>
      <c r="B182" s="561"/>
      <c r="C182" s="561"/>
      <c r="D182" s="1107"/>
      <c r="E182" s="1108"/>
      <c r="F182" s="1108"/>
      <c r="G182" s="1108"/>
      <c r="H182" s="1108"/>
      <c r="I182" s="1108"/>
      <c r="J182" s="1108"/>
      <c r="K182" s="1109"/>
      <c r="S182" s="595"/>
      <c r="T182" s="595"/>
      <c r="U182" s="595"/>
      <c r="V182" s="614"/>
      <c r="W182" s="615"/>
      <c r="X182" s="616"/>
      <c r="Z182" s="475"/>
      <c r="AP182" s="475"/>
      <c r="AT182" s="588" t="s">
        <v>219</v>
      </c>
      <c r="AU182" s="591" t="e">
        <f>_xlfn.STDEV.P(AU156:AU175)</f>
        <v>#DIV/0!</v>
      </c>
      <c r="AV182" s="591" t="e">
        <f>_xlfn.STDEV.P(AV156:AV175)</f>
        <v>#DIV/0!</v>
      </c>
      <c r="AX182" s="591" t="e">
        <f>_xlfn.STDEV.P(AX156:AX175)</f>
        <v>#DIV/0!</v>
      </c>
      <c r="AY182" s="591" t="e">
        <f>_xlfn.STDEV.P(AY156:AY175)</f>
        <v>#DIV/0!</v>
      </c>
      <c r="BA182" s="591" t="e">
        <f>_xlfn.STDEV.P(BA156:BA175)</f>
        <v>#DIV/0!</v>
      </c>
      <c r="BB182" s="591" t="e">
        <f>_xlfn.STDEV.P(BB156:BB175)</f>
        <v>#DIV/0!</v>
      </c>
      <c r="BD182" s="591" t="e">
        <f>_xlfn.STDEV.P(BD156:BD175)</f>
        <v>#DIV/0!</v>
      </c>
      <c r="BE182" s="591" t="e">
        <f>_xlfn.STDEV.P(BE156:BE175)</f>
        <v>#DIV/0!</v>
      </c>
      <c r="BG182" s="591" t="e">
        <f>_xlfn.STDEV.P(BG156:BG175)</f>
        <v>#DIV/0!</v>
      </c>
      <c r="BH182" s="591" t="e">
        <f>_xlfn.STDEV.P(BH156:BH175)</f>
        <v>#DIV/0!</v>
      </c>
      <c r="BJ182" s="591" t="e">
        <f>_xlfn.STDEV.P(BJ156:BJ175)</f>
        <v>#DIV/0!</v>
      </c>
      <c r="BK182" s="591" t="e">
        <f>_xlfn.STDEV.P(BK156:BK175)</f>
        <v>#DIV/0!</v>
      </c>
      <c r="BM182" s="591" t="e">
        <f>_xlfn.STDEV.P(BM156:BM175)</f>
        <v>#DIV/0!</v>
      </c>
      <c r="BN182" s="591" t="e">
        <f>_xlfn.STDEV.P(BN156:BN175)</f>
        <v>#DIV/0!</v>
      </c>
      <c r="BP182" s="591" t="e">
        <f>_xlfn.STDEV.P(BP156:BP175)</f>
        <v>#DIV/0!</v>
      </c>
      <c r="BQ182" s="591" t="e">
        <f>_xlfn.STDEV.P(BQ156:BQ175)</f>
        <v>#DIV/0!</v>
      </c>
      <c r="BS182" s="591" t="e">
        <f>_xlfn.STDEV.P(BS156:BS175)</f>
        <v>#DIV/0!</v>
      </c>
      <c r="BT182" s="591" t="e">
        <f>_xlfn.STDEV.P(BT156:BT175)</f>
        <v>#DIV/0!</v>
      </c>
      <c r="BU182" s="427"/>
      <c r="BV182" s="475"/>
    </row>
    <row r="183" spans="1:74" s="429" customFormat="1" ht="14.1" hidden="1">
      <c r="A183" s="561"/>
      <c r="B183" s="561"/>
      <c r="C183" s="561"/>
      <c r="D183" s="1107"/>
      <c r="E183" s="1108"/>
      <c r="F183" s="1108"/>
      <c r="G183" s="1108"/>
      <c r="H183" s="1108"/>
      <c r="I183" s="1108"/>
      <c r="J183" s="1108"/>
      <c r="K183" s="1109"/>
      <c r="S183" s="598" t="s">
        <v>222</v>
      </c>
      <c r="V183" s="617"/>
      <c r="W183" s="618"/>
      <c r="X183" s="619"/>
      <c r="Z183" s="475"/>
      <c r="AP183" s="475"/>
      <c r="AT183" s="471" t="s">
        <v>220</v>
      </c>
      <c r="AU183" s="597">
        <f>COUNTIF(AU156:AU175,"&gt;0")</f>
        <v>0</v>
      </c>
      <c r="AV183" s="597">
        <f>COUNTIF(AV156:AV175,"&gt;0")</f>
        <v>0</v>
      </c>
      <c r="AX183" s="597">
        <f>COUNTIF(AX156:AX175,"&gt;0")</f>
        <v>0</v>
      </c>
      <c r="AY183" s="597">
        <f>COUNTIF(AY156:AY175,"&gt;0")</f>
        <v>0</v>
      </c>
      <c r="BA183" s="597">
        <f>COUNTIF(BA156:BA175,"&gt;0")</f>
        <v>0</v>
      </c>
      <c r="BB183" s="597">
        <f>COUNTIF(BB156:BB175,"&gt;0")</f>
        <v>0</v>
      </c>
      <c r="BD183" s="597">
        <f>COUNTIF(BD156:BD175,"&gt;0")</f>
        <v>0</v>
      </c>
      <c r="BE183" s="597">
        <f>COUNTIF(BE156:BE175,"&gt;0")</f>
        <v>0</v>
      </c>
      <c r="BG183" s="597">
        <f>COUNTIF(BG156:BG175,"&gt;0")</f>
        <v>0</v>
      </c>
      <c r="BH183" s="597">
        <f>COUNTIF(BH156:BH175,"&gt;0")</f>
        <v>0</v>
      </c>
      <c r="BJ183" s="597">
        <f>COUNTIF(BJ156:BJ175,"&gt;0")</f>
        <v>0</v>
      </c>
      <c r="BK183" s="597">
        <f>COUNTIF(BK156:BK175,"&gt;0")</f>
        <v>0</v>
      </c>
      <c r="BM183" s="597">
        <f>COUNTIF(BM156:BM175,"&gt;0")</f>
        <v>0</v>
      </c>
      <c r="BN183" s="597">
        <f>COUNTIF(BN156:BN175,"&gt;0")</f>
        <v>0</v>
      </c>
      <c r="BP183" s="597">
        <f>COUNTIF(BP156:BP175,"&gt;0")</f>
        <v>0</v>
      </c>
      <c r="BQ183" s="597">
        <f>COUNTIF(BQ156:BQ175,"&gt;0")</f>
        <v>0</v>
      </c>
      <c r="BS183" s="597">
        <f>COUNTIF(BS156:BS175,"&gt;0")</f>
        <v>0</v>
      </c>
      <c r="BT183" s="597">
        <f>COUNTIF(BT156:BT175,"&gt;0")</f>
        <v>0</v>
      </c>
      <c r="BU183" s="427"/>
      <c r="BV183" s="475"/>
    </row>
    <row r="184" spans="1:74" s="429" customFormat="1" ht="13.8" hidden="1">
      <c r="A184" s="561"/>
      <c r="B184" s="561"/>
      <c r="C184" s="561"/>
      <c r="D184" s="1107"/>
      <c r="E184" s="1108"/>
      <c r="F184" s="1108"/>
      <c r="G184" s="1108"/>
      <c r="H184" s="1108"/>
      <c r="I184" s="1108"/>
      <c r="J184" s="1108"/>
      <c r="K184" s="1109"/>
      <c r="S184" s="599" t="s">
        <v>223</v>
      </c>
      <c r="V184" s="617"/>
      <c r="W184" s="618"/>
      <c r="X184" s="619"/>
      <c r="Z184" s="475"/>
      <c r="AP184" s="475"/>
      <c r="AT184" s="561"/>
      <c r="BV184" s="475"/>
    </row>
    <row r="185" spans="1:74" s="429" customFormat="1" ht="13.8" hidden="1">
      <c r="A185" s="561"/>
      <c r="B185" s="561"/>
      <c r="C185" s="561"/>
      <c r="D185" s="1107"/>
      <c r="E185" s="1108"/>
      <c r="F185" s="1108"/>
      <c r="G185" s="1108"/>
      <c r="H185" s="1108"/>
      <c r="I185" s="1108"/>
      <c r="J185" s="1108"/>
      <c r="K185" s="1109"/>
      <c r="V185" s="621"/>
      <c r="W185" s="622"/>
      <c r="X185" s="623"/>
      <c r="Z185" s="475"/>
      <c r="AP185" s="475"/>
      <c r="AT185" s="561"/>
      <c r="BV185" s="475"/>
    </row>
    <row r="186" spans="1:74" s="427" customFormat="1" ht="17.399999999999999" hidden="1">
      <c r="C186" s="429"/>
      <c r="D186" s="1110"/>
      <c r="E186" s="1111"/>
      <c r="F186" s="1111"/>
      <c r="G186" s="1111"/>
      <c r="H186" s="1111"/>
      <c r="I186" s="1111"/>
      <c r="J186" s="1111"/>
      <c r="K186" s="1112"/>
      <c r="U186" s="429"/>
      <c r="V186" s="429"/>
      <c r="W186" s="429"/>
      <c r="X186" s="429"/>
      <c r="Z186" s="476"/>
      <c r="AP186" s="542"/>
      <c r="BV186" s="542"/>
    </row>
    <row r="187" spans="1:74" s="427" customFormat="1" ht="13.8" hidden="1">
      <c r="Z187" s="476"/>
      <c r="AP187" s="476"/>
      <c r="BV187" s="476"/>
    </row>
    <row r="188" spans="1:74" s="427" customFormat="1" ht="13.8" hidden="1">
      <c r="Z188" s="476"/>
      <c r="AP188" s="476"/>
      <c r="BV188" s="476"/>
    </row>
    <row r="189" spans="1:74" s="475" customFormat="1" ht="17.7" hidden="1">
      <c r="A189" s="537">
        <f>1+A153</f>
        <v>5</v>
      </c>
      <c r="B189" s="537"/>
      <c r="C189" s="538" t="s">
        <v>417</v>
      </c>
      <c r="D189" s="612"/>
      <c r="E189" s="612"/>
      <c r="F189" s="612"/>
      <c r="G189" s="612"/>
      <c r="H189" s="612"/>
      <c r="I189" s="539"/>
      <c r="J189" s="539"/>
      <c r="K189" s="612"/>
      <c r="L189" s="612"/>
      <c r="M189" s="539"/>
      <c r="N189" s="539"/>
      <c r="O189" s="539"/>
      <c r="P189" s="539"/>
      <c r="Q189" s="539"/>
      <c r="R189" s="539"/>
      <c r="S189" s="539"/>
      <c r="T189" s="539"/>
      <c r="U189" s="539"/>
      <c r="V189" s="539"/>
      <c r="W189" s="539"/>
      <c r="X189" s="539"/>
      <c r="AQ189" s="541">
        <f>A189</f>
        <v>5</v>
      </c>
      <c r="AR189" s="541" t="str">
        <f>C189</f>
        <v>SOLUTION Operating Cost per Functional Unit per Annum</v>
      </c>
      <c r="AS189" s="542"/>
      <c r="AT189" s="542"/>
      <c r="AU189" s="542"/>
      <c r="AV189" s="542"/>
      <c r="AW189" s="542"/>
      <c r="AX189" s="542"/>
      <c r="AY189" s="542"/>
      <c r="AZ189" s="542"/>
      <c r="BA189" s="542"/>
      <c r="BB189" s="542"/>
      <c r="BC189" s="542"/>
      <c r="BD189" s="542"/>
      <c r="BE189" s="542"/>
      <c r="BF189" s="542"/>
      <c r="BG189" s="542"/>
      <c r="BH189" s="542"/>
      <c r="BI189" s="542"/>
      <c r="BJ189" s="542"/>
      <c r="BK189" s="542"/>
      <c r="BL189" s="542"/>
      <c r="BM189" s="542"/>
      <c r="BN189" s="542"/>
      <c r="BO189" s="542"/>
      <c r="BP189" s="542"/>
      <c r="BQ189" s="542"/>
      <c r="BR189" s="542"/>
      <c r="BS189" s="542"/>
      <c r="BT189" s="542"/>
      <c r="BU189" s="542"/>
    </row>
    <row r="190" spans="1:74" s="429" customFormat="1" ht="17.399999999999999" hidden="1">
      <c r="A190" s="561"/>
      <c r="B190" s="561"/>
      <c r="C190" s="561"/>
      <c r="D190" s="456"/>
      <c r="E190" s="456"/>
      <c r="F190" s="456"/>
      <c r="G190" s="456"/>
      <c r="H190" s="456"/>
      <c r="K190" s="456"/>
      <c r="L190" s="456"/>
      <c r="Z190" s="475"/>
      <c r="AP190" s="475"/>
      <c r="AQ190" s="391"/>
      <c r="AR190" s="391"/>
      <c r="AS190" s="391"/>
      <c r="AT190" s="391"/>
      <c r="AU190" s="461" t="s">
        <v>70</v>
      </c>
      <c r="AV190" s="461"/>
      <c r="AW190" s="391"/>
      <c r="AX190" s="461" t="s">
        <v>74</v>
      </c>
      <c r="AY190" s="461"/>
      <c r="AZ190" s="391"/>
      <c r="BA190" s="461" t="s">
        <v>73</v>
      </c>
      <c r="BB190" s="461"/>
      <c r="BC190" s="391"/>
      <c r="BD190" s="461" t="s">
        <v>75</v>
      </c>
      <c r="BE190" s="461"/>
      <c r="BF190" s="391"/>
      <c r="BG190" s="461" t="s">
        <v>559</v>
      </c>
      <c r="BH190" s="461"/>
      <c r="BI190" s="542"/>
      <c r="BJ190" s="461" t="s">
        <v>191</v>
      </c>
      <c r="BK190" s="461"/>
      <c r="BL190" s="391"/>
      <c r="BM190" s="461" t="s">
        <v>190</v>
      </c>
      <c r="BN190" s="461"/>
      <c r="BO190" s="391"/>
      <c r="BP190" s="461" t="s">
        <v>397</v>
      </c>
      <c r="BQ190" s="461"/>
      <c r="BR190" s="391"/>
      <c r="BS190" s="461" t="s">
        <v>398</v>
      </c>
      <c r="BT190" s="461"/>
      <c r="BU190" s="391"/>
      <c r="BV190" s="475"/>
    </row>
    <row r="191" spans="1:74" s="429" customFormat="1" ht="28.5" hidden="1" thickBot="1">
      <c r="A191" s="583" t="s">
        <v>195</v>
      </c>
      <c r="B191" s="546" t="s">
        <v>196</v>
      </c>
      <c r="C191" s="550" t="s">
        <v>197</v>
      </c>
      <c r="D191" s="551" t="s">
        <v>198</v>
      </c>
      <c r="E191" s="551" t="s">
        <v>199</v>
      </c>
      <c r="F191" s="550" t="s">
        <v>200</v>
      </c>
      <c r="G191" s="549" t="s">
        <v>194</v>
      </c>
      <c r="H191" s="550" t="s">
        <v>236</v>
      </c>
      <c r="I191" s="551" t="s">
        <v>201</v>
      </c>
      <c r="J191" s="552" t="s">
        <v>237</v>
      </c>
      <c r="K191" s="625" t="s">
        <v>202</v>
      </c>
      <c r="L191" s="554" t="s">
        <v>203</v>
      </c>
      <c r="M191" s="600" t="s">
        <v>204</v>
      </c>
      <c r="N191" s="601" t="s">
        <v>205</v>
      </c>
      <c r="O191" s="602" t="s">
        <v>206</v>
      </c>
      <c r="P191" s="602" t="s">
        <v>106</v>
      </c>
      <c r="Q191" s="543"/>
      <c r="R191" s="557" t="s">
        <v>238</v>
      </c>
      <c r="S191" s="558" t="s">
        <v>207</v>
      </c>
      <c r="T191" s="558" t="s">
        <v>208</v>
      </c>
      <c r="U191" s="558" t="s">
        <v>209</v>
      </c>
      <c r="V191" s="559" t="s">
        <v>210</v>
      </c>
      <c r="W191" s="543"/>
      <c r="X191" s="543"/>
      <c r="Z191" s="475"/>
      <c r="AP191" s="475"/>
      <c r="AQ191" s="543"/>
      <c r="AR191" s="543"/>
      <c r="AS191" s="559" t="s">
        <v>399</v>
      </c>
      <c r="AT191" s="543"/>
      <c r="AU191" s="560" t="s">
        <v>207</v>
      </c>
      <c r="AV191" s="560" t="s">
        <v>208</v>
      </c>
      <c r="AW191" s="543"/>
      <c r="AX191" s="560" t="s">
        <v>207</v>
      </c>
      <c r="AY191" s="560" t="s">
        <v>208</v>
      </c>
      <c r="AZ191" s="543"/>
      <c r="BA191" s="560" t="s">
        <v>207</v>
      </c>
      <c r="BB191" s="560" t="s">
        <v>208</v>
      </c>
      <c r="BC191" s="543"/>
      <c r="BD191" s="560" t="s">
        <v>207</v>
      </c>
      <c r="BE191" s="560" t="s">
        <v>208</v>
      </c>
      <c r="BF191" s="543"/>
      <c r="BG191" s="560" t="s">
        <v>207</v>
      </c>
      <c r="BH191" s="560" t="s">
        <v>208</v>
      </c>
      <c r="BI191" s="543"/>
      <c r="BJ191" s="560" t="s">
        <v>207</v>
      </c>
      <c r="BK191" s="560" t="s">
        <v>208</v>
      </c>
      <c r="BL191" s="543"/>
      <c r="BM191" s="560" t="s">
        <v>207</v>
      </c>
      <c r="BN191" s="560" t="s">
        <v>208</v>
      </c>
      <c r="BO191" s="543"/>
      <c r="BP191" s="560" t="s">
        <v>207</v>
      </c>
      <c r="BQ191" s="560" t="s">
        <v>208</v>
      </c>
      <c r="BR191" s="543"/>
      <c r="BS191" s="560" t="s">
        <v>207</v>
      </c>
      <c r="BT191" s="560" t="s">
        <v>208</v>
      </c>
      <c r="BU191" s="543"/>
      <c r="BV191" s="475"/>
    </row>
    <row r="192" spans="1:74" s="429" customFormat="1" ht="14.1" hidden="1">
      <c r="A192" s="561">
        <v>1</v>
      </c>
      <c r="B192" s="562" t="str">
        <f t="shared" ref="B192:B211" si="96">CONCATENATE(E192,": ",C192)</f>
        <v xml:space="preserve">: </v>
      </c>
      <c r="C192" s="563"/>
      <c r="D192" s="563"/>
      <c r="E192" s="563"/>
      <c r="F192" s="564"/>
      <c r="G192" s="563"/>
      <c r="H192" s="565"/>
      <c r="I192" s="566"/>
      <c r="J192" s="566"/>
      <c r="K192" s="568"/>
      <c r="L192" s="568"/>
      <c r="M192" s="569"/>
      <c r="N192" s="570" t="s">
        <v>416</v>
      </c>
      <c r="O192" s="571"/>
      <c r="P192" s="572"/>
      <c r="R192" s="573"/>
      <c r="S192" s="574" t="str">
        <f>IF(R192="Y","",IF(AND(M192="",K192=""),"",IF(M192="",K192,M192)))</f>
        <v/>
      </c>
      <c r="T192" s="575" t="str">
        <f t="shared" ref="T192:T211" si="97">IF(S192="","",IF($S$220="Y",U192,IF(S192&gt;=$S$212-$AB$35*$S$216,IF(S192&lt;=$S$212+$AB$35*$S$216,S192,""),"")))</f>
        <v/>
      </c>
      <c r="U192" s="574" t="str">
        <f>IF(R192="Y","",IF(AND(M192="",K192=""),"",IF(M192="",K192*O192,M192*O192)))</f>
        <v/>
      </c>
      <c r="V192" s="576" t="str">
        <f t="shared" ref="V192:V211" si="98">IF(AND(N192="",L192=""),"",IF(N192="",L192,N192))</f>
        <v>US$2014/ ha/ yr</v>
      </c>
      <c r="W192" s="391"/>
      <c r="X192" s="391"/>
      <c r="Z192" s="475"/>
      <c r="AP192" s="475"/>
      <c r="AQ192" s="391"/>
      <c r="AR192" s="391"/>
      <c r="AS192" s="577" t="str">
        <f>$U192</f>
        <v/>
      </c>
      <c r="AT192" s="391"/>
      <c r="AU192" s="578" t="str">
        <f t="shared" ref="AU192:AU202" si="99">IF($AT$44="region",IF($E192=AU$701,$S192,""),IF($G192=AU$701,$S192,""))</f>
        <v/>
      </c>
      <c r="AV192" s="578" t="str">
        <f t="shared" ref="AV192:AV202" si="100">IF($AT$44="Region",IF($E192=AU$701,$T192,""),IF($G192=AU$701,$T192,""))</f>
        <v/>
      </c>
      <c r="AW192" s="391"/>
      <c r="AX192" s="578" t="str">
        <f t="shared" ref="AX192:AX202" si="101">IF($AT$44="region",IF($E192=AX$701,$S192,""),IF($G192=AX$701,$S192,""))</f>
        <v/>
      </c>
      <c r="AY192" s="578" t="str">
        <f t="shared" ref="AY192:AY202" si="102">IF($AT$44="Region",IF($E192=AX$701,$T192,""),IF($G192=AX$701,$T192,""))</f>
        <v/>
      </c>
      <c r="AZ192" s="391"/>
      <c r="BA192" s="578" t="str">
        <f t="shared" ref="BA192:BA202" si="103">IF($AT$44="region",IF($E192=BA$701,$S192,""),IF($G192=BA$701,$S192,""))</f>
        <v/>
      </c>
      <c r="BB192" s="578" t="str">
        <f t="shared" ref="BB192:BB202" si="104">IF($AT$44="Region",IF($E192=BA$701,$T192,""),IF($G192=BA$701,$T192,""))</f>
        <v/>
      </c>
      <c r="BC192" s="391"/>
      <c r="BD192" s="578" t="str">
        <f t="shared" ref="BD192:BD202" si="105">IF($AT$44="region",IF($E192=BD$701,$S192,""),IF($G192=BD$701,$S192,""))</f>
        <v/>
      </c>
      <c r="BE192" s="578" t="str">
        <f t="shared" ref="BE192:BE202" si="106">IF($AT$44="Region",IF($E192=BD$701,$T192,""),IF($G192=BD$701,$T192,""))</f>
        <v/>
      </c>
      <c r="BF192" s="391"/>
      <c r="BG192" s="578" t="str">
        <f t="shared" ref="BG192:BG202" si="107">IF($AT$44="region",IF($E192=BG$701,$S192,""),IF($G192=BG$701,$S192,""))</f>
        <v/>
      </c>
      <c r="BH192" s="578" t="str">
        <f t="shared" ref="BH192:BH202" si="108">IF($AT$44="Region",IF($E192=BG$701,$T192,""),IF($G192=BG$701,$T192,""))</f>
        <v/>
      </c>
      <c r="BI192" s="391"/>
      <c r="BJ192" s="578" t="str">
        <f t="shared" ref="BJ192:BK211" si="109">IF($E192=$BJ$47,S192,"")</f>
        <v/>
      </c>
      <c r="BK192" s="578" t="str">
        <f t="shared" si="109"/>
        <v/>
      </c>
      <c r="BL192" s="391"/>
      <c r="BM192" s="578" t="str">
        <f t="shared" ref="BM192:BN211" si="110">IF($E192=$BM$47,S192,"")</f>
        <v/>
      </c>
      <c r="BN192" s="578" t="str">
        <f t="shared" si="110"/>
        <v/>
      </c>
      <c r="BO192" s="391"/>
      <c r="BP192" s="578" t="str">
        <f t="shared" ref="BP192:BQ211" si="111">IF($E192=$BP$47,S192,"")</f>
        <v/>
      </c>
      <c r="BQ192" s="578" t="str">
        <f t="shared" si="111"/>
        <v/>
      </c>
      <c r="BR192" s="391"/>
      <c r="BS192" s="578" t="str">
        <f t="shared" ref="BS192:BT211" si="112">IF($E192=$BS$47,S192,"")</f>
        <v/>
      </c>
      <c r="BT192" s="578" t="str">
        <f t="shared" si="112"/>
        <v/>
      </c>
      <c r="BU192" s="391"/>
      <c r="BV192" s="475"/>
    </row>
    <row r="193" spans="1:74" s="429" customFormat="1" ht="14.1" hidden="1">
      <c r="A193" s="561">
        <v>2</v>
      </c>
      <c r="B193" s="562" t="str">
        <f t="shared" si="96"/>
        <v xml:space="preserve">: </v>
      </c>
      <c r="C193" s="563"/>
      <c r="D193" s="563"/>
      <c r="E193" s="563"/>
      <c r="F193" s="563"/>
      <c r="G193" s="563"/>
      <c r="H193" s="565"/>
      <c r="I193" s="566"/>
      <c r="J193" s="566"/>
      <c r="K193" s="571"/>
      <c r="L193" s="568"/>
      <c r="M193" s="569"/>
      <c r="N193" s="570" t="s">
        <v>416</v>
      </c>
      <c r="O193" s="571"/>
      <c r="P193" s="572"/>
      <c r="R193" s="573"/>
      <c r="S193" s="574" t="str">
        <f t="shared" ref="S193:S211" si="113">IF(R193="Y","",IF(AND(M193="",K193=""),"",IF(M193="",K193,M193)))</f>
        <v/>
      </c>
      <c r="T193" s="575" t="str">
        <f t="shared" si="97"/>
        <v/>
      </c>
      <c r="U193" s="574" t="str">
        <f t="shared" ref="U193:U211" si="114">IF(R193="Y","",IF(AND(M193="",K193=""),"",IF(M193="",K193*O193,M193*O193)))</f>
        <v/>
      </c>
      <c r="V193" s="576" t="str">
        <f t="shared" si="98"/>
        <v>US$2014/ ha/ yr</v>
      </c>
      <c r="W193" s="391"/>
      <c r="X193" s="391"/>
      <c r="Z193" s="475"/>
      <c r="AP193" s="475"/>
      <c r="AQ193" s="391"/>
      <c r="AR193" s="391"/>
      <c r="AS193" s="580"/>
      <c r="AT193" s="391"/>
      <c r="AU193" s="578" t="str">
        <f t="shared" si="99"/>
        <v/>
      </c>
      <c r="AV193" s="578" t="str">
        <f t="shared" si="100"/>
        <v/>
      </c>
      <c r="AW193" s="391"/>
      <c r="AX193" s="578" t="str">
        <f t="shared" si="101"/>
        <v/>
      </c>
      <c r="AY193" s="578" t="str">
        <f t="shared" si="102"/>
        <v/>
      </c>
      <c r="AZ193" s="391"/>
      <c r="BA193" s="578" t="str">
        <f t="shared" si="103"/>
        <v/>
      </c>
      <c r="BB193" s="578" t="str">
        <f t="shared" si="104"/>
        <v/>
      </c>
      <c r="BC193" s="391"/>
      <c r="BD193" s="578" t="str">
        <f t="shared" si="105"/>
        <v/>
      </c>
      <c r="BE193" s="578" t="str">
        <f t="shared" si="106"/>
        <v/>
      </c>
      <c r="BF193" s="391"/>
      <c r="BG193" s="578" t="str">
        <f t="shared" si="107"/>
        <v/>
      </c>
      <c r="BH193" s="578" t="str">
        <f t="shared" si="108"/>
        <v/>
      </c>
      <c r="BI193" s="391"/>
      <c r="BJ193" s="578" t="str">
        <f t="shared" si="109"/>
        <v/>
      </c>
      <c r="BK193" s="578" t="str">
        <f t="shared" si="109"/>
        <v/>
      </c>
      <c r="BL193" s="391"/>
      <c r="BM193" s="578" t="str">
        <f t="shared" si="110"/>
        <v/>
      </c>
      <c r="BN193" s="578" t="str">
        <f t="shared" si="110"/>
        <v/>
      </c>
      <c r="BO193" s="391"/>
      <c r="BP193" s="578" t="str">
        <f t="shared" si="111"/>
        <v/>
      </c>
      <c r="BQ193" s="578" t="str">
        <f t="shared" si="111"/>
        <v/>
      </c>
      <c r="BR193" s="391"/>
      <c r="BS193" s="578" t="str">
        <f t="shared" si="112"/>
        <v/>
      </c>
      <c r="BT193" s="578" t="str">
        <f t="shared" si="112"/>
        <v/>
      </c>
      <c r="BU193" s="391"/>
      <c r="BV193" s="475"/>
    </row>
    <row r="194" spans="1:74" s="429" customFormat="1" ht="14.1" hidden="1">
      <c r="A194" s="561">
        <v>3</v>
      </c>
      <c r="B194" s="562" t="str">
        <f t="shared" si="96"/>
        <v xml:space="preserve">: </v>
      </c>
      <c r="C194" s="566"/>
      <c r="D194" s="566"/>
      <c r="E194" s="563"/>
      <c r="F194" s="566"/>
      <c r="G194" s="563"/>
      <c r="H194" s="565"/>
      <c r="I194" s="566"/>
      <c r="J194" s="566"/>
      <c r="K194" s="572"/>
      <c r="L194" s="568"/>
      <c r="M194" s="569"/>
      <c r="N194" s="570" t="s">
        <v>416</v>
      </c>
      <c r="O194" s="571"/>
      <c r="P194" s="572"/>
      <c r="R194" s="573"/>
      <c r="S194" s="574" t="str">
        <f t="shared" si="113"/>
        <v/>
      </c>
      <c r="T194" s="575" t="str">
        <f t="shared" si="97"/>
        <v/>
      </c>
      <c r="U194" s="574" t="str">
        <f t="shared" si="114"/>
        <v/>
      </c>
      <c r="V194" s="576" t="str">
        <f t="shared" si="98"/>
        <v>US$2014/ ha/ yr</v>
      </c>
      <c r="W194" s="391"/>
      <c r="X194" s="391"/>
      <c r="Z194" s="475"/>
      <c r="AP194" s="475"/>
      <c r="AQ194" s="391"/>
      <c r="AR194" s="391"/>
      <c r="AS194" s="580"/>
      <c r="AT194" s="391"/>
      <c r="AU194" s="578" t="str">
        <f t="shared" si="99"/>
        <v/>
      </c>
      <c r="AV194" s="578" t="str">
        <f t="shared" si="100"/>
        <v/>
      </c>
      <c r="AW194" s="391"/>
      <c r="AX194" s="578" t="str">
        <f t="shared" si="101"/>
        <v/>
      </c>
      <c r="AY194" s="578" t="str">
        <f t="shared" si="102"/>
        <v/>
      </c>
      <c r="AZ194" s="391"/>
      <c r="BA194" s="578" t="str">
        <f t="shared" si="103"/>
        <v/>
      </c>
      <c r="BB194" s="578" t="str">
        <f t="shared" si="104"/>
        <v/>
      </c>
      <c r="BC194" s="391"/>
      <c r="BD194" s="578" t="str">
        <f t="shared" si="105"/>
        <v/>
      </c>
      <c r="BE194" s="578" t="str">
        <f t="shared" si="106"/>
        <v/>
      </c>
      <c r="BF194" s="391"/>
      <c r="BG194" s="578" t="str">
        <f t="shared" si="107"/>
        <v/>
      </c>
      <c r="BH194" s="578" t="str">
        <f t="shared" si="108"/>
        <v/>
      </c>
      <c r="BI194" s="391"/>
      <c r="BJ194" s="578" t="str">
        <f t="shared" si="109"/>
        <v/>
      </c>
      <c r="BK194" s="578" t="str">
        <f t="shared" si="109"/>
        <v/>
      </c>
      <c r="BL194" s="391"/>
      <c r="BM194" s="578" t="str">
        <f t="shared" si="110"/>
        <v/>
      </c>
      <c r="BN194" s="578" t="str">
        <f t="shared" si="110"/>
        <v/>
      </c>
      <c r="BO194" s="391"/>
      <c r="BP194" s="578" t="str">
        <f t="shared" si="111"/>
        <v/>
      </c>
      <c r="BQ194" s="578" t="str">
        <f t="shared" si="111"/>
        <v/>
      </c>
      <c r="BR194" s="391"/>
      <c r="BS194" s="578" t="str">
        <f t="shared" si="112"/>
        <v/>
      </c>
      <c r="BT194" s="578" t="str">
        <f t="shared" si="112"/>
        <v/>
      </c>
      <c r="BU194" s="391"/>
      <c r="BV194" s="475"/>
    </row>
    <row r="195" spans="1:74" s="429" customFormat="1" ht="14.1" hidden="1">
      <c r="A195" s="561">
        <v>4</v>
      </c>
      <c r="B195" s="562" t="str">
        <f t="shared" si="96"/>
        <v xml:space="preserve">: </v>
      </c>
      <c r="C195" s="566"/>
      <c r="D195" s="566"/>
      <c r="E195" s="563"/>
      <c r="F195" s="566"/>
      <c r="G195" s="563"/>
      <c r="H195" s="565"/>
      <c r="I195" s="566"/>
      <c r="J195" s="566"/>
      <c r="K195" s="572"/>
      <c r="L195" s="568"/>
      <c r="M195" s="569"/>
      <c r="N195" s="570" t="s">
        <v>416</v>
      </c>
      <c r="O195" s="571"/>
      <c r="P195" s="572"/>
      <c r="R195" s="573"/>
      <c r="S195" s="574" t="str">
        <f t="shared" si="113"/>
        <v/>
      </c>
      <c r="T195" s="575" t="str">
        <f t="shared" si="97"/>
        <v/>
      </c>
      <c r="U195" s="574" t="str">
        <f t="shared" si="114"/>
        <v/>
      </c>
      <c r="V195" s="576" t="str">
        <f t="shared" si="98"/>
        <v>US$2014/ ha/ yr</v>
      </c>
      <c r="W195" s="391"/>
      <c r="X195" s="391"/>
      <c r="Z195" s="475"/>
      <c r="AP195" s="475"/>
      <c r="AQ195" s="391"/>
      <c r="AR195" s="391"/>
      <c r="AS195" s="580"/>
      <c r="AT195" s="391"/>
      <c r="AU195" s="578" t="str">
        <f t="shared" si="99"/>
        <v/>
      </c>
      <c r="AV195" s="578" t="str">
        <f t="shared" si="100"/>
        <v/>
      </c>
      <c r="AW195" s="391"/>
      <c r="AX195" s="578" t="str">
        <f t="shared" si="101"/>
        <v/>
      </c>
      <c r="AY195" s="578" t="str">
        <f t="shared" si="102"/>
        <v/>
      </c>
      <c r="AZ195" s="391"/>
      <c r="BA195" s="578" t="str">
        <f t="shared" si="103"/>
        <v/>
      </c>
      <c r="BB195" s="578" t="str">
        <f t="shared" si="104"/>
        <v/>
      </c>
      <c r="BC195" s="391"/>
      <c r="BD195" s="578" t="str">
        <f t="shared" si="105"/>
        <v/>
      </c>
      <c r="BE195" s="578" t="str">
        <f t="shared" si="106"/>
        <v/>
      </c>
      <c r="BF195" s="391"/>
      <c r="BG195" s="578" t="str">
        <f t="shared" si="107"/>
        <v/>
      </c>
      <c r="BH195" s="578" t="str">
        <f t="shared" si="108"/>
        <v/>
      </c>
      <c r="BI195" s="391"/>
      <c r="BJ195" s="578" t="str">
        <f t="shared" si="109"/>
        <v/>
      </c>
      <c r="BK195" s="578" t="str">
        <f t="shared" si="109"/>
        <v/>
      </c>
      <c r="BL195" s="391"/>
      <c r="BM195" s="578" t="str">
        <f t="shared" si="110"/>
        <v/>
      </c>
      <c r="BN195" s="578" t="str">
        <f t="shared" si="110"/>
        <v/>
      </c>
      <c r="BO195" s="391"/>
      <c r="BP195" s="578" t="str">
        <f t="shared" si="111"/>
        <v/>
      </c>
      <c r="BQ195" s="578" t="str">
        <f t="shared" si="111"/>
        <v/>
      </c>
      <c r="BR195" s="391"/>
      <c r="BS195" s="578" t="str">
        <f t="shared" si="112"/>
        <v/>
      </c>
      <c r="BT195" s="578" t="str">
        <f t="shared" si="112"/>
        <v/>
      </c>
      <c r="BU195" s="391"/>
      <c r="BV195" s="475"/>
    </row>
    <row r="196" spans="1:74" s="429" customFormat="1" ht="14.1" hidden="1">
      <c r="A196" s="561">
        <v>5</v>
      </c>
      <c r="B196" s="562" t="str">
        <f t="shared" si="96"/>
        <v xml:space="preserve">: </v>
      </c>
      <c r="C196" s="566"/>
      <c r="D196" s="566"/>
      <c r="E196" s="563"/>
      <c r="F196" s="566"/>
      <c r="G196" s="563"/>
      <c r="H196" s="565"/>
      <c r="I196" s="566"/>
      <c r="J196" s="566"/>
      <c r="K196" s="572"/>
      <c r="L196" s="568"/>
      <c r="M196" s="569"/>
      <c r="N196" s="570" t="s">
        <v>416</v>
      </c>
      <c r="O196" s="571"/>
      <c r="P196" s="572"/>
      <c r="R196" s="573"/>
      <c r="S196" s="574" t="str">
        <f t="shared" si="113"/>
        <v/>
      </c>
      <c r="T196" s="575" t="str">
        <f t="shared" si="97"/>
        <v/>
      </c>
      <c r="U196" s="574" t="str">
        <f t="shared" si="114"/>
        <v/>
      </c>
      <c r="V196" s="576" t="str">
        <f t="shared" si="98"/>
        <v>US$2014/ ha/ yr</v>
      </c>
      <c r="W196" s="391"/>
      <c r="X196" s="391"/>
      <c r="Z196" s="475"/>
      <c r="AP196" s="475"/>
      <c r="AQ196" s="391"/>
      <c r="AR196" s="391"/>
      <c r="AS196" s="580"/>
      <c r="AT196" s="391"/>
      <c r="AU196" s="578" t="str">
        <f t="shared" si="99"/>
        <v/>
      </c>
      <c r="AV196" s="578" t="str">
        <f t="shared" si="100"/>
        <v/>
      </c>
      <c r="AW196" s="391"/>
      <c r="AX196" s="578" t="str">
        <f t="shared" si="101"/>
        <v/>
      </c>
      <c r="AY196" s="578" t="str">
        <f t="shared" si="102"/>
        <v/>
      </c>
      <c r="AZ196" s="391"/>
      <c r="BA196" s="578" t="str">
        <f t="shared" si="103"/>
        <v/>
      </c>
      <c r="BB196" s="578" t="str">
        <f t="shared" si="104"/>
        <v/>
      </c>
      <c r="BC196" s="391"/>
      <c r="BD196" s="578" t="str">
        <f t="shared" si="105"/>
        <v/>
      </c>
      <c r="BE196" s="578" t="str">
        <f t="shared" si="106"/>
        <v/>
      </c>
      <c r="BF196" s="391"/>
      <c r="BG196" s="578" t="str">
        <f t="shared" si="107"/>
        <v/>
      </c>
      <c r="BH196" s="578" t="str">
        <f t="shared" si="108"/>
        <v/>
      </c>
      <c r="BI196" s="391"/>
      <c r="BJ196" s="578" t="str">
        <f t="shared" si="109"/>
        <v/>
      </c>
      <c r="BK196" s="578" t="str">
        <f t="shared" si="109"/>
        <v/>
      </c>
      <c r="BL196" s="391"/>
      <c r="BM196" s="578" t="str">
        <f t="shared" si="110"/>
        <v/>
      </c>
      <c r="BN196" s="578" t="str">
        <f t="shared" si="110"/>
        <v/>
      </c>
      <c r="BO196" s="391"/>
      <c r="BP196" s="578" t="str">
        <f t="shared" si="111"/>
        <v/>
      </c>
      <c r="BQ196" s="578" t="str">
        <f t="shared" si="111"/>
        <v/>
      </c>
      <c r="BR196" s="391"/>
      <c r="BS196" s="578" t="str">
        <f t="shared" si="112"/>
        <v/>
      </c>
      <c r="BT196" s="578" t="str">
        <f t="shared" si="112"/>
        <v/>
      </c>
      <c r="BU196" s="391"/>
      <c r="BV196" s="475"/>
    </row>
    <row r="197" spans="1:74" s="429" customFormat="1" ht="14.1" hidden="1">
      <c r="A197" s="561">
        <v>6</v>
      </c>
      <c r="B197" s="562" t="str">
        <f t="shared" si="96"/>
        <v xml:space="preserve">: </v>
      </c>
      <c r="C197" s="566"/>
      <c r="D197" s="566"/>
      <c r="E197" s="563"/>
      <c r="F197" s="566"/>
      <c r="G197" s="563"/>
      <c r="H197" s="565"/>
      <c r="I197" s="566"/>
      <c r="J197" s="566"/>
      <c r="K197" s="572"/>
      <c r="L197" s="568"/>
      <c r="M197" s="569"/>
      <c r="N197" s="570" t="s">
        <v>416</v>
      </c>
      <c r="O197" s="571"/>
      <c r="P197" s="572"/>
      <c r="R197" s="573"/>
      <c r="S197" s="574" t="str">
        <f t="shared" si="113"/>
        <v/>
      </c>
      <c r="T197" s="575" t="str">
        <f t="shared" si="97"/>
        <v/>
      </c>
      <c r="U197" s="574" t="str">
        <f t="shared" si="114"/>
        <v/>
      </c>
      <c r="V197" s="576" t="str">
        <f t="shared" si="98"/>
        <v>US$2014/ ha/ yr</v>
      </c>
      <c r="W197" s="391"/>
      <c r="X197" s="391"/>
      <c r="Z197" s="475"/>
      <c r="AP197" s="475"/>
      <c r="AQ197" s="391"/>
      <c r="AR197" s="391"/>
      <c r="AS197" s="580"/>
      <c r="AT197" s="391"/>
      <c r="AU197" s="578" t="str">
        <f t="shared" si="99"/>
        <v/>
      </c>
      <c r="AV197" s="578" t="str">
        <f t="shared" si="100"/>
        <v/>
      </c>
      <c r="AW197" s="391"/>
      <c r="AX197" s="578" t="str">
        <f t="shared" si="101"/>
        <v/>
      </c>
      <c r="AY197" s="578" t="str">
        <f t="shared" si="102"/>
        <v/>
      </c>
      <c r="AZ197" s="391"/>
      <c r="BA197" s="578" t="str">
        <f t="shared" si="103"/>
        <v/>
      </c>
      <c r="BB197" s="578" t="str">
        <f t="shared" si="104"/>
        <v/>
      </c>
      <c r="BC197" s="391"/>
      <c r="BD197" s="578" t="str">
        <f t="shared" si="105"/>
        <v/>
      </c>
      <c r="BE197" s="578" t="str">
        <f t="shared" si="106"/>
        <v/>
      </c>
      <c r="BF197" s="391"/>
      <c r="BG197" s="578" t="str">
        <f t="shared" si="107"/>
        <v/>
      </c>
      <c r="BH197" s="578" t="str">
        <f t="shared" si="108"/>
        <v/>
      </c>
      <c r="BI197" s="391"/>
      <c r="BJ197" s="578" t="str">
        <f t="shared" si="109"/>
        <v/>
      </c>
      <c r="BK197" s="578" t="str">
        <f t="shared" si="109"/>
        <v/>
      </c>
      <c r="BL197" s="391"/>
      <c r="BM197" s="578" t="str">
        <f t="shared" si="110"/>
        <v/>
      </c>
      <c r="BN197" s="578" t="str">
        <f t="shared" si="110"/>
        <v/>
      </c>
      <c r="BO197" s="391"/>
      <c r="BP197" s="578" t="str">
        <f t="shared" si="111"/>
        <v/>
      </c>
      <c r="BQ197" s="578" t="str">
        <f t="shared" si="111"/>
        <v/>
      </c>
      <c r="BR197" s="391"/>
      <c r="BS197" s="578" t="str">
        <f t="shared" si="112"/>
        <v/>
      </c>
      <c r="BT197" s="578" t="str">
        <f t="shared" si="112"/>
        <v/>
      </c>
      <c r="BU197" s="391"/>
      <c r="BV197" s="475"/>
    </row>
    <row r="198" spans="1:74" s="429" customFormat="1" ht="14.1" hidden="1">
      <c r="A198" s="561">
        <v>7</v>
      </c>
      <c r="B198" s="562" t="str">
        <f t="shared" si="96"/>
        <v xml:space="preserve">: </v>
      </c>
      <c r="C198" s="566"/>
      <c r="D198" s="566"/>
      <c r="E198" s="563"/>
      <c r="F198" s="566"/>
      <c r="G198" s="563"/>
      <c r="H198" s="565"/>
      <c r="I198" s="566"/>
      <c r="J198" s="566"/>
      <c r="K198" s="572"/>
      <c r="L198" s="568"/>
      <c r="M198" s="569"/>
      <c r="N198" s="570" t="s">
        <v>416</v>
      </c>
      <c r="O198" s="571"/>
      <c r="P198" s="572"/>
      <c r="R198" s="573"/>
      <c r="S198" s="574" t="str">
        <f t="shared" si="113"/>
        <v/>
      </c>
      <c r="T198" s="575" t="str">
        <f t="shared" si="97"/>
        <v/>
      </c>
      <c r="U198" s="574" t="str">
        <f t="shared" si="114"/>
        <v/>
      </c>
      <c r="V198" s="576" t="str">
        <f t="shared" si="98"/>
        <v>US$2014/ ha/ yr</v>
      </c>
      <c r="W198" s="391"/>
      <c r="X198" s="391"/>
      <c r="Z198" s="475"/>
      <c r="AP198" s="475"/>
      <c r="AQ198" s="391"/>
      <c r="AR198" s="391"/>
      <c r="AS198" s="580"/>
      <c r="AT198" s="391"/>
      <c r="AU198" s="578" t="str">
        <f t="shared" si="99"/>
        <v/>
      </c>
      <c r="AV198" s="578" t="str">
        <f t="shared" si="100"/>
        <v/>
      </c>
      <c r="AW198" s="391"/>
      <c r="AX198" s="578" t="str">
        <f t="shared" si="101"/>
        <v/>
      </c>
      <c r="AY198" s="578" t="str">
        <f t="shared" si="102"/>
        <v/>
      </c>
      <c r="AZ198" s="391"/>
      <c r="BA198" s="578" t="str">
        <f t="shared" si="103"/>
        <v/>
      </c>
      <c r="BB198" s="578" t="str">
        <f t="shared" si="104"/>
        <v/>
      </c>
      <c r="BC198" s="391"/>
      <c r="BD198" s="578" t="str">
        <f t="shared" si="105"/>
        <v/>
      </c>
      <c r="BE198" s="578" t="str">
        <f t="shared" si="106"/>
        <v/>
      </c>
      <c r="BF198" s="391"/>
      <c r="BG198" s="578" t="str">
        <f t="shared" si="107"/>
        <v/>
      </c>
      <c r="BH198" s="578" t="str">
        <f t="shared" si="108"/>
        <v/>
      </c>
      <c r="BI198" s="391"/>
      <c r="BJ198" s="578" t="str">
        <f t="shared" si="109"/>
        <v/>
      </c>
      <c r="BK198" s="578" t="str">
        <f t="shared" si="109"/>
        <v/>
      </c>
      <c r="BL198" s="391"/>
      <c r="BM198" s="578" t="str">
        <f t="shared" si="110"/>
        <v/>
      </c>
      <c r="BN198" s="578" t="str">
        <f t="shared" si="110"/>
        <v/>
      </c>
      <c r="BO198" s="391"/>
      <c r="BP198" s="578" t="str">
        <f t="shared" si="111"/>
        <v/>
      </c>
      <c r="BQ198" s="578" t="str">
        <f t="shared" si="111"/>
        <v/>
      </c>
      <c r="BR198" s="391"/>
      <c r="BS198" s="578" t="str">
        <f t="shared" si="112"/>
        <v/>
      </c>
      <c r="BT198" s="578" t="str">
        <f t="shared" si="112"/>
        <v/>
      </c>
      <c r="BU198" s="391"/>
      <c r="BV198" s="475"/>
    </row>
    <row r="199" spans="1:74" s="429" customFormat="1" ht="14.1" hidden="1">
      <c r="A199" s="561">
        <v>8</v>
      </c>
      <c r="B199" s="562" t="str">
        <f t="shared" si="96"/>
        <v xml:space="preserve">: </v>
      </c>
      <c r="C199" s="566"/>
      <c r="D199" s="566"/>
      <c r="E199" s="563"/>
      <c r="F199" s="566"/>
      <c r="G199" s="563"/>
      <c r="H199" s="565"/>
      <c r="I199" s="566"/>
      <c r="J199" s="566"/>
      <c r="K199" s="572"/>
      <c r="L199" s="568"/>
      <c r="M199" s="569"/>
      <c r="N199" s="570" t="s">
        <v>416</v>
      </c>
      <c r="O199" s="571"/>
      <c r="P199" s="572"/>
      <c r="R199" s="573"/>
      <c r="S199" s="574" t="str">
        <f t="shared" si="113"/>
        <v/>
      </c>
      <c r="T199" s="575" t="str">
        <f t="shared" si="97"/>
        <v/>
      </c>
      <c r="U199" s="574" t="str">
        <f t="shared" si="114"/>
        <v/>
      </c>
      <c r="V199" s="576" t="str">
        <f t="shared" si="98"/>
        <v>US$2014/ ha/ yr</v>
      </c>
      <c r="W199" s="391"/>
      <c r="X199" s="391"/>
      <c r="Z199" s="475"/>
      <c r="AP199" s="475"/>
      <c r="AQ199" s="391"/>
      <c r="AR199" s="391"/>
      <c r="AS199" s="580"/>
      <c r="AT199" s="391"/>
      <c r="AU199" s="578" t="str">
        <f t="shared" si="99"/>
        <v/>
      </c>
      <c r="AV199" s="578" t="str">
        <f t="shared" si="100"/>
        <v/>
      </c>
      <c r="AW199" s="391"/>
      <c r="AX199" s="578" t="str">
        <f t="shared" si="101"/>
        <v/>
      </c>
      <c r="AY199" s="578" t="str">
        <f t="shared" si="102"/>
        <v/>
      </c>
      <c r="AZ199" s="391"/>
      <c r="BA199" s="578" t="str">
        <f t="shared" si="103"/>
        <v/>
      </c>
      <c r="BB199" s="578" t="str">
        <f t="shared" si="104"/>
        <v/>
      </c>
      <c r="BC199" s="391"/>
      <c r="BD199" s="578" t="str">
        <f t="shared" si="105"/>
        <v/>
      </c>
      <c r="BE199" s="578" t="str">
        <f t="shared" si="106"/>
        <v/>
      </c>
      <c r="BF199" s="391"/>
      <c r="BG199" s="578" t="str">
        <f t="shared" si="107"/>
        <v/>
      </c>
      <c r="BH199" s="578" t="str">
        <f t="shared" si="108"/>
        <v/>
      </c>
      <c r="BI199" s="391"/>
      <c r="BJ199" s="578" t="str">
        <f t="shared" si="109"/>
        <v/>
      </c>
      <c r="BK199" s="578" t="str">
        <f t="shared" si="109"/>
        <v/>
      </c>
      <c r="BL199" s="391"/>
      <c r="BM199" s="578" t="str">
        <f t="shared" si="110"/>
        <v/>
      </c>
      <c r="BN199" s="578" t="str">
        <f t="shared" si="110"/>
        <v/>
      </c>
      <c r="BO199" s="391"/>
      <c r="BP199" s="578" t="str">
        <f t="shared" si="111"/>
        <v/>
      </c>
      <c r="BQ199" s="578" t="str">
        <f t="shared" si="111"/>
        <v/>
      </c>
      <c r="BR199" s="391"/>
      <c r="BS199" s="578" t="str">
        <f t="shared" si="112"/>
        <v/>
      </c>
      <c r="BT199" s="578" t="str">
        <f t="shared" si="112"/>
        <v/>
      </c>
      <c r="BU199" s="391"/>
      <c r="BV199" s="475"/>
    </row>
    <row r="200" spans="1:74" s="429" customFormat="1" ht="14.1" hidden="1">
      <c r="A200" s="561">
        <v>9</v>
      </c>
      <c r="B200" s="562" t="str">
        <f t="shared" si="96"/>
        <v xml:space="preserve">: </v>
      </c>
      <c r="C200" s="566"/>
      <c r="D200" s="566"/>
      <c r="E200" s="563"/>
      <c r="F200" s="566"/>
      <c r="G200" s="563"/>
      <c r="H200" s="565"/>
      <c r="I200" s="566"/>
      <c r="J200" s="566"/>
      <c r="K200" s="572"/>
      <c r="L200" s="568"/>
      <c r="M200" s="569"/>
      <c r="N200" s="570" t="s">
        <v>416</v>
      </c>
      <c r="O200" s="571"/>
      <c r="P200" s="572"/>
      <c r="R200" s="573"/>
      <c r="S200" s="574" t="str">
        <f t="shared" si="113"/>
        <v/>
      </c>
      <c r="T200" s="575" t="str">
        <f t="shared" si="97"/>
        <v/>
      </c>
      <c r="U200" s="574" t="str">
        <f t="shared" si="114"/>
        <v/>
      </c>
      <c r="V200" s="576" t="str">
        <f t="shared" si="98"/>
        <v>US$2014/ ha/ yr</v>
      </c>
      <c r="W200" s="391"/>
      <c r="X200" s="391"/>
      <c r="Z200" s="475"/>
      <c r="AP200" s="475"/>
      <c r="AQ200" s="391"/>
      <c r="AR200" s="391"/>
      <c r="AS200" s="580"/>
      <c r="AT200" s="391"/>
      <c r="AU200" s="578" t="str">
        <f t="shared" si="99"/>
        <v/>
      </c>
      <c r="AV200" s="578" t="str">
        <f t="shared" si="100"/>
        <v/>
      </c>
      <c r="AW200" s="391"/>
      <c r="AX200" s="578" t="str">
        <f t="shared" si="101"/>
        <v/>
      </c>
      <c r="AY200" s="578" t="str">
        <f t="shared" si="102"/>
        <v/>
      </c>
      <c r="AZ200" s="391"/>
      <c r="BA200" s="578" t="str">
        <f t="shared" si="103"/>
        <v/>
      </c>
      <c r="BB200" s="578" t="str">
        <f t="shared" si="104"/>
        <v/>
      </c>
      <c r="BC200" s="391"/>
      <c r="BD200" s="578" t="str">
        <f t="shared" si="105"/>
        <v/>
      </c>
      <c r="BE200" s="578" t="str">
        <f t="shared" si="106"/>
        <v/>
      </c>
      <c r="BF200" s="391"/>
      <c r="BG200" s="578" t="str">
        <f t="shared" si="107"/>
        <v/>
      </c>
      <c r="BH200" s="578" t="str">
        <f t="shared" si="108"/>
        <v/>
      </c>
      <c r="BI200" s="391"/>
      <c r="BJ200" s="578" t="str">
        <f t="shared" si="109"/>
        <v/>
      </c>
      <c r="BK200" s="578" t="str">
        <f t="shared" si="109"/>
        <v/>
      </c>
      <c r="BL200" s="391"/>
      <c r="BM200" s="578" t="str">
        <f t="shared" si="110"/>
        <v/>
      </c>
      <c r="BN200" s="578" t="str">
        <f t="shared" si="110"/>
        <v/>
      </c>
      <c r="BO200" s="391"/>
      <c r="BP200" s="578" t="str">
        <f t="shared" si="111"/>
        <v/>
      </c>
      <c r="BQ200" s="578" t="str">
        <f t="shared" si="111"/>
        <v/>
      </c>
      <c r="BR200" s="391"/>
      <c r="BS200" s="578" t="str">
        <f t="shared" si="112"/>
        <v/>
      </c>
      <c r="BT200" s="578" t="str">
        <f t="shared" si="112"/>
        <v/>
      </c>
      <c r="BU200" s="391"/>
      <c r="BV200" s="475"/>
    </row>
    <row r="201" spans="1:74" s="429" customFormat="1" ht="14.1" hidden="1">
      <c r="A201" s="561">
        <v>10</v>
      </c>
      <c r="B201" s="562" t="str">
        <f t="shared" si="96"/>
        <v xml:space="preserve">: </v>
      </c>
      <c r="C201" s="566"/>
      <c r="D201" s="566"/>
      <c r="E201" s="563"/>
      <c r="F201" s="566"/>
      <c r="G201" s="563"/>
      <c r="H201" s="565"/>
      <c r="I201" s="566"/>
      <c r="J201" s="566"/>
      <c r="K201" s="572"/>
      <c r="L201" s="568"/>
      <c r="M201" s="569"/>
      <c r="N201" s="570" t="s">
        <v>416</v>
      </c>
      <c r="O201" s="571"/>
      <c r="P201" s="572"/>
      <c r="R201" s="573"/>
      <c r="S201" s="574" t="str">
        <f t="shared" si="113"/>
        <v/>
      </c>
      <c r="T201" s="575" t="str">
        <f t="shared" si="97"/>
        <v/>
      </c>
      <c r="U201" s="574" t="str">
        <f t="shared" si="114"/>
        <v/>
      </c>
      <c r="V201" s="576" t="str">
        <f t="shared" si="98"/>
        <v>US$2014/ ha/ yr</v>
      </c>
      <c r="W201" s="391"/>
      <c r="X201" s="391"/>
      <c r="Z201" s="475"/>
      <c r="AP201" s="475"/>
      <c r="AQ201" s="391"/>
      <c r="AR201" s="391"/>
      <c r="AS201" s="580"/>
      <c r="AT201" s="391"/>
      <c r="AU201" s="578" t="str">
        <f t="shared" si="99"/>
        <v/>
      </c>
      <c r="AV201" s="578" t="str">
        <f t="shared" si="100"/>
        <v/>
      </c>
      <c r="AW201" s="391"/>
      <c r="AX201" s="578" t="str">
        <f t="shared" si="101"/>
        <v/>
      </c>
      <c r="AY201" s="578" t="str">
        <f t="shared" si="102"/>
        <v/>
      </c>
      <c r="AZ201" s="391"/>
      <c r="BA201" s="578" t="str">
        <f t="shared" si="103"/>
        <v/>
      </c>
      <c r="BB201" s="578" t="str">
        <f t="shared" si="104"/>
        <v/>
      </c>
      <c r="BC201" s="391"/>
      <c r="BD201" s="578" t="str">
        <f t="shared" si="105"/>
        <v/>
      </c>
      <c r="BE201" s="578" t="str">
        <f t="shared" si="106"/>
        <v/>
      </c>
      <c r="BF201" s="391"/>
      <c r="BG201" s="578" t="str">
        <f t="shared" si="107"/>
        <v/>
      </c>
      <c r="BH201" s="578" t="str">
        <f t="shared" si="108"/>
        <v/>
      </c>
      <c r="BI201" s="391"/>
      <c r="BJ201" s="578" t="str">
        <f t="shared" si="109"/>
        <v/>
      </c>
      <c r="BK201" s="578" t="str">
        <f t="shared" si="109"/>
        <v/>
      </c>
      <c r="BL201" s="391"/>
      <c r="BM201" s="578" t="str">
        <f t="shared" si="110"/>
        <v/>
      </c>
      <c r="BN201" s="578" t="str">
        <f t="shared" si="110"/>
        <v/>
      </c>
      <c r="BO201" s="391"/>
      <c r="BP201" s="578" t="str">
        <f t="shared" si="111"/>
        <v/>
      </c>
      <c r="BQ201" s="578" t="str">
        <f t="shared" si="111"/>
        <v/>
      </c>
      <c r="BR201" s="391"/>
      <c r="BS201" s="578" t="str">
        <f t="shared" si="112"/>
        <v/>
      </c>
      <c r="BT201" s="578" t="str">
        <f t="shared" si="112"/>
        <v/>
      </c>
      <c r="BU201" s="391"/>
      <c r="BV201" s="475"/>
    </row>
    <row r="202" spans="1:74" s="429" customFormat="1" ht="14.1" hidden="1">
      <c r="A202" s="561">
        <v>11</v>
      </c>
      <c r="B202" s="562" t="str">
        <f t="shared" si="96"/>
        <v xml:space="preserve">: </v>
      </c>
      <c r="C202" s="566"/>
      <c r="D202" s="566"/>
      <c r="E202" s="563"/>
      <c r="F202" s="566"/>
      <c r="G202" s="563"/>
      <c r="H202" s="565"/>
      <c r="I202" s="566"/>
      <c r="J202" s="566"/>
      <c r="K202" s="572"/>
      <c r="L202" s="568"/>
      <c r="M202" s="569"/>
      <c r="N202" s="570" t="s">
        <v>416</v>
      </c>
      <c r="O202" s="571"/>
      <c r="P202" s="572"/>
      <c r="R202" s="573"/>
      <c r="S202" s="574" t="str">
        <f t="shared" si="113"/>
        <v/>
      </c>
      <c r="T202" s="575" t="str">
        <f t="shared" si="97"/>
        <v/>
      </c>
      <c r="U202" s="574" t="str">
        <f t="shared" si="114"/>
        <v/>
      </c>
      <c r="V202" s="576" t="str">
        <f t="shared" si="98"/>
        <v>US$2014/ ha/ yr</v>
      </c>
      <c r="W202" s="391"/>
      <c r="X202" s="391"/>
      <c r="Z202" s="475"/>
      <c r="AP202" s="475"/>
      <c r="AQ202" s="391"/>
      <c r="AR202" s="391"/>
      <c r="AS202" s="580"/>
      <c r="AT202" s="391"/>
      <c r="AU202" s="578" t="str">
        <f t="shared" si="99"/>
        <v/>
      </c>
      <c r="AV202" s="578" t="str">
        <f t="shared" si="100"/>
        <v/>
      </c>
      <c r="AW202" s="391"/>
      <c r="AX202" s="578" t="str">
        <f t="shared" si="101"/>
        <v/>
      </c>
      <c r="AY202" s="578" t="str">
        <f t="shared" si="102"/>
        <v/>
      </c>
      <c r="AZ202" s="391"/>
      <c r="BA202" s="578" t="str">
        <f t="shared" si="103"/>
        <v/>
      </c>
      <c r="BB202" s="578" t="str">
        <f t="shared" si="104"/>
        <v/>
      </c>
      <c r="BC202" s="391"/>
      <c r="BD202" s="578" t="str">
        <f t="shared" si="105"/>
        <v/>
      </c>
      <c r="BE202" s="578" t="str">
        <f t="shared" si="106"/>
        <v/>
      </c>
      <c r="BF202" s="391"/>
      <c r="BG202" s="578" t="str">
        <f t="shared" si="107"/>
        <v/>
      </c>
      <c r="BH202" s="578" t="str">
        <f t="shared" si="108"/>
        <v/>
      </c>
      <c r="BI202" s="391"/>
      <c r="BJ202" s="578" t="str">
        <f t="shared" si="109"/>
        <v/>
      </c>
      <c r="BK202" s="578" t="str">
        <f t="shared" si="109"/>
        <v/>
      </c>
      <c r="BL202" s="391"/>
      <c r="BM202" s="578" t="str">
        <f t="shared" si="110"/>
        <v/>
      </c>
      <c r="BN202" s="578" t="str">
        <f t="shared" si="110"/>
        <v/>
      </c>
      <c r="BO202" s="391"/>
      <c r="BP202" s="578" t="str">
        <f t="shared" si="111"/>
        <v/>
      </c>
      <c r="BQ202" s="578" t="str">
        <f t="shared" si="111"/>
        <v/>
      </c>
      <c r="BR202" s="391"/>
      <c r="BS202" s="578" t="str">
        <f t="shared" si="112"/>
        <v/>
      </c>
      <c r="BT202" s="578" t="str">
        <f t="shared" si="112"/>
        <v/>
      </c>
      <c r="BU202" s="391"/>
      <c r="BV202" s="475"/>
    </row>
    <row r="203" spans="1:74" s="429" customFormat="1" ht="14.1" hidden="1">
      <c r="A203" s="561">
        <v>12</v>
      </c>
      <c r="B203" s="562" t="str">
        <f t="shared" si="96"/>
        <v xml:space="preserve">: </v>
      </c>
      <c r="C203" s="566"/>
      <c r="D203" s="566"/>
      <c r="E203" s="563"/>
      <c r="F203" s="566"/>
      <c r="G203" s="563"/>
      <c r="H203" s="565"/>
      <c r="I203" s="566"/>
      <c r="J203" s="566"/>
      <c r="K203" s="572"/>
      <c r="L203" s="568"/>
      <c r="M203" s="569"/>
      <c r="N203" s="570" t="s">
        <v>416</v>
      </c>
      <c r="O203" s="571"/>
      <c r="P203" s="572"/>
      <c r="R203" s="573"/>
      <c r="S203" s="574" t="str">
        <f t="shared" si="113"/>
        <v/>
      </c>
      <c r="T203" s="575" t="str">
        <f t="shared" si="97"/>
        <v/>
      </c>
      <c r="U203" s="574" t="str">
        <f t="shared" si="114"/>
        <v/>
      </c>
      <c r="V203" s="576" t="str">
        <f t="shared" si="98"/>
        <v>US$2014/ ha/ yr</v>
      </c>
      <c r="W203" s="391"/>
      <c r="X203" s="391"/>
      <c r="Z203" s="475"/>
      <c r="AP203" s="475"/>
      <c r="AQ203" s="391"/>
      <c r="AR203" s="391"/>
      <c r="AS203" s="580"/>
      <c r="AT203" s="391"/>
      <c r="AU203" s="578"/>
      <c r="AV203" s="578"/>
      <c r="AW203" s="391"/>
      <c r="AX203" s="578"/>
      <c r="AY203" s="578"/>
      <c r="AZ203" s="391"/>
      <c r="BA203" s="578"/>
      <c r="BB203" s="578"/>
      <c r="BC203" s="391"/>
      <c r="BD203" s="578"/>
      <c r="BE203" s="578"/>
      <c r="BF203" s="391"/>
      <c r="BG203" s="578"/>
      <c r="BH203" s="578"/>
      <c r="BI203" s="391"/>
      <c r="BJ203" s="578"/>
      <c r="BK203" s="578"/>
      <c r="BL203" s="391"/>
      <c r="BM203" s="578"/>
      <c r="BN203" s="578"/>
      <c r="BO203" s="391"/>
      <c r="BP203" s="578"/>
      <c r="BQ203" s="578"/>
      <c r="BR203" s="391"/>
      <c r="BS203" s="578"/>
      <c r="BT203" s="578"/>
      <c r="BU203" s="391"/>
      <c r="BV203" s="475"/>
    </row>
    <row r="204" spans="1:74" s="429" customFormat="1" ht="14.1" hidden="1">
      <c r="A204" s="561">
        <v>13</v>
      </c>
      <c r="B204" s="562" t="str">
        <f t="shared" si="96"/>
        <v xml:space="preserve">: </v>
      </c>
      <c r="C204" s="566"/>
      <c r="D204" s="566"/>
      <c r="E204" s="563"/>
      <c r="F204" s="566"/>
      <c r="G204" s="563"/>
      <c r="H204" s="565"/>
      <c r="I204" s="566"/>
      <c r="J204" s="566"/>
      <c r="K204" s="572"/>
      <c r="L204" s="568"/>
      <c r="M204" s="569"/>
      <c r="N204" s="570" t="s">
        <v>416</v>
      </c>
      <c r="O204" s="571"/>
      <c r="P204" s="572"/>
      <c r="R204" s="573"/>
      <c r="S204" s="574" t="str">
        <f t="shared" si="113"/>
        <v/>
      </c>
      <c r="T204" s="575" t="str">
        <f t="shared" si="97"/>
        <v/>
      </c>
      <c r="U204" s="574" t="str">
        <f t="shared" si="114"/>
        <v/>
      </c>
      <c r="V204" s="576" t="str">
        <f t="shared" si="98"/>
        <v>US$2014/ ha/ yr</v>
      </c>
      <c r="W204" s="391"/>
      <c r="X204" s="391"/>
      <c r="Z204" s="475"/>
      <c r="AP204" s="475"/>
      <c r="AQ204" s="391"/>
      <c r="AR204" s="391"/>
      <c r="AS204" s="580"/>
      <c r="AT204" s="391"/>
      <c r="AU204" s="578"/>
      <c r="AV204" s="578"/>
      <c r="AW204" s="391"/>
      <c r="AX204" s="578"/>
      <c r="AY204" s="578"/>
      <c r="AZ204" s="391"/>
      <c r="BA204" s="578"/>
      <c r="BB204" s="578"/>
      <c r="BC204" s="391"/>
      <c r="BD204" s="578"/>
      <c r="BE204" s="578"/>
      <c r="BF204" s="391"/>
      <c r="BG204" s="578"/>
      <c r="BH204" s="578"/>
      <c r="BI204" s="391"/>
      <c r="BJ204" s="578"/>
      <c r="BK204" s="578"/>
      <c r="BL204" s="391"/>
      <c r="BM204" s="578"/>
      <c r="BN204" s="578"/>
      <c r="BO204" s="391"/>
      <c r="BP204" s="578"/>
      <c r="BQ204" s="578"/>
      <c r="BR204" s="391"/>
      <c r="BS204" s="578"/>
      <c r="BT204" s="578"/>
      <c r="BU204" s="391"/>
      <c r="BV204" s="475"/>
    </row>
    <row r="205" spans="1:74" s="429" customFormat="1" ht="14.1" hidden="1">
      <c r="A205" s="561">
        <v>14</v>
      </c>
      <c r="B205" s="562" t="str">
        <f t="shared" si="96"/>
        <v xml:space="preserve">: </v>
      </c>
      <c r="C205" s="566"/>
      <c r="D205" s="566"/>
      <c r="E205" s="563"/>
      <c r="F205" s="566"/>
      <c r="G205" s="563"/>
      <c r="H205" s="565"/>
      <c r="I205" s="566"/>
      <c r="J205" s="566"/>
      <c r="K205" s="572"/>
      <c r="L205" s="568"/>
      <c r="M205" s="569"/>
      <c r="N205" s="570" t="s">
        <v>416</v>
      </c>
      <c r="O205" s="571"/>
      <c r="P205" s="572"/>
      <c r="R205" s="573"/>
      <c r="S205" s="574" t="str">
        <f t="shared" si="113"/>
        <v/>
      </c>
      <c r="T205" s="575" t="str">
        <f t="shared" si="97"/>
        <v/>
      </c>
      <c r="U205" s="574" t="str">
        <f t="shared" si="114"/>
        <v/>
      </c>
      <c r="V205" s="576" t="str">
        <f t="shared" si="98"/>
        <v>US$2014/ ha/ yr</v>
      </c>
      <c r="W205" s="391"/>
      <c r="X205" s="391"/>
      <c r="Z205" s="475"/>
      <c r="AP205" s="475"/>
      <c r="AQ205" s="391"/>
      <c r="AR205" s="391"/>
      <c r="AS205" s="580"/>
      <c r="AT205" s="391"/>
      <c r="AU205" s="578"/>
      <c r="AV205" s="578"/>
      <c r="AW205" s="391"/>
      <c r="AX205" s="578"/>
      <c r="AY205" s="578"/>
      <c r="AZ205" s="391"/>
      <c r="BA205" s="578"/>
      <c r="BB205" s="578"/>
      <c r="BC205" s="391"/>
      <c r="BD205" s="578"/>
      <c r="BE205" s="578"/>
      <c r="BF205" s="391"/>
      <c r="BG205" s="578"/>
      <c r="BH205" s="578"/>
      <c r="BI205" s="391"/>
      <c r="BJ205" s="578"/>
      <c r="BK205" s="578"/>
      <c r="BL205" s="391"/>
      <c r="BM205" s="578"/>
      <c r="BN205" s="578"/>
      <c r="BO205" s="391"/>
      <c r="BP205" s="578"/>
      <c r="BQ205" s="578"/>
      <c r="BR205" s="391"/>
      <c r="BS205" s="578"/>
      <c r="BT205" s="578"/>
      <c r="BU205" s="391"/>
      <c r="BV205" s="475"/>
    </row>
    <row r="206" spans="1:74" s="429" customFormat="1" ht="14.1" hidden="1">
      <c r="A206" s="561">
        <v>15</v>
      </c>
      <c r="B206" s="562" t="str">
        <f t="shared" si="96"/>
        <v xml:space="preserve">: </v>
      </c>
      <c r="C206" s="566"/>
      <c r="D206" s="566"/>
      <c r="E206" s="563"/>
      <c r="F206" s="566"/>
      <c r="G206" s="563"/>
      <c r="H206" s="565"/>
      <c r="I206" s="566"/>
      <c r="J206" s="566"/>
      <c r="K206" s="572"/>
      <c r="L206" s="568"/>
      <c r="M206" s="569"/>
      <c r="N206" s="570" t="s">
        <v>416</v>
      </c>
      <c r="O206" s="571"/>
      <c r="P206" s="572"/>
      <c r="R206" s="573"/>
      <c r="S206" s="574" t="str">
        <f t="shared" si="113"/>
        <v/>
      </c>
      <c r="T206" s="575" t="str">
        <f t="shared" si="97"/>
        <v/>
      </c>
      <c r="U206" s="574" t="str">
        <f t="shared" si="114"/>
        <v/>
      </c>
      <c r="V206" s="576" t="str">
        <f t="shared" si="98"/>
        <v>US$2014/ ha/ yr</v>
      </c>
      <c r="W206" s="391"/>
      <c r="X206" s="391"/>
      <c r="Z206" s="475"/>
      <c r="AP206" s="475"/>
      <c r="AQ206" s="391"/>
      <c r="AR206" s="391"/>
      <c r="AS206" s="580"/>
      <c r="AT206" s="391"/>
      <c r="AU206" s="578" t="str">
        <f t="shared" ref="AU206:AU211" si="115">IF($AT$44="region",IF($E206=AU$701,$S206,""),IF($G206=AU$701,$S206,""))</f>
        <v/>
      </c>
      <c r="AV206" s="578" t="str">
        <f t="shared" ref="AV206:AV211" si="116">IF($AT$44="Region",IF($E206=AU$701,$T206,""),IF($G206=AU$701,$T206,""))</f>
        <v/>
      </c>
      <c r="AW206" s="391"/>
      <c r="AX206" s="578" t="str">
        <f t="shared" ref="AX206:AX211" si="117">IF($AT$44="region",IF($E206=AX$701,$S206,""),IF($G206=AX$701,$S206,""))</f>
        <v/>
      </c>
      <c r="AY206" s="578" t="str">
        <f t="shared" ref="AY206:AY211" si="118">IF($AT$44="Region",IF($E206=AX$701,$T206,""),IF($G206=AX$701,$T206,""))</f>
        <v/>
      </c>
      <c r="AZ206" s="391"/>
      <c r="BA206" s="578" t="str">
        <f t="shared" ref="BA206:BA211" si="119">IF($AT$44="region",IF($E206=BA$701,$S206,""),IF($G206=BA$701,$S206,""))</f>
        <v/>
      </c>
      <c r="BB206" s="578" t="str">
        <f t="shared" ref="BB206:BB211" si="120">IF($AT$44="Region",IF($E206=BA$701,$T206,""),IF($G206=BA$701,$T206,""))</f>
        <v/>
      </c>
      <c r="BC206" s="391"/>
      <c r="BD206" s="578" t="str">
        <f t="shared" ref="BD206:BD211" si="121">IF($AT$44="region",IF($E206=BD$701,$S206,""),IF($G206=BD$701,$S206,""))</f>
        <v/>
      </c>
      <c r="BE206" s="578" t="str">
        <f t="shared" ref="BE206:BE211" si="122">IF($AT$44="Region",IF($E206=BD$701,$T206,""),IF($G206=BD$701,$T206,""))</f>
        <v/>
      </c>
      <c r="BF206" s="391"/>
      <c r="BG206" s="578" t="str">
        <f t="shared" ref="BG206:BG211" si="123">IF($AT$44="region",IF($E206=BG$701,$S206,""),IF($G206=BG$701,$S206,""))</f>
        <v/>
      </c>
      <c r="BH206" s="578" t="str">
        <f t="shared" ref="BH206:BH211" si="124">IF($AT$44="Region",IF($E206=BG$701,$T206,""),IF($G206=BG$701,$T206,""))</f>
        <v/>
      </c>
      <c r="BI206" s="391"/>
      <c r="BJ206" s="578" t="str">
        <f t="shared" si="109"/>
        <v/>
      </c>
      <c r="BK206" s="578" t="str">
        <f t="shared" si="109"/>
        <v/>
      </c>
      <c r="BL206" s="391"/>
      <c r="BM206" s="578" t="str">
        <f t="shared" si="110"/>
        <v/>
      </c>
      <c r="BN206" s="578" t="str">
        <f t="shared" si="110"/>
        <v/>
      </c>
      <c r="BO206" s="391"/>
      <c r="BP206" s="578" t="str">
        <f t="shared" si="111"/>
        <v/>
      </c>
      <c r="BQ206" s="578" t="str">
        <f t="shared" si="111"/>
        <v/>
      </c>
      <c r="BR206" s="391"/>
      <c r="BS206" s="578" t="str">
        <f t="shared" si="112"/>
        <v/>
      </c>
      <c r="BT206" s="578" t="str">
        <f t="shared" si="112"/>
        <v/>
      </c>
      <c r="BU206" s="391"/>
      <c r="BV206" s="475"/>
    </row>
    <row r="207" spans="1:74" s="429" customFormat="1" ht="14.1" hidden="1">
      <c r="A207" s="561">
        <v>16</v>
      </c>
      <c r="B207" s="562" t="str">
        <f t="shared" si="96"/>
        <v xml:space="preserve">: </v>
      </c>
      <c r="C207" s="566"/>
      <c r="D207" s="566"/>
      <c r="E207" s="563"/>
      <c r="F207" s="566"/>
      <c r="G207" s="563"/>
      <c r="H207" s="565"/>
      <c r="I207" s="566"/>
      <c r="J207" s="566"/>
      <c r="K207" s="572"/>
      <c r="L207" s="568"/>
      <c r="M207" s="569"/>
      <c r="N207" s="570" t="s">
        <v>416</v>
      </c>
      <c r="O207" s="571"/>
      <c r="P207" s="572"/>
      <c r="R207" s="573"/>
      <c r="S207" s="574" t="str">
        <f t="shared" si="113"/>
        <v/>
      </c>
      <c r="T207" s="575" t="str">
        <f t="shared" si="97"/>
        <v/>
      </c>
      <c r="U207" s="574" t="str">
        <f t="shared" si="114"/>
        <v/>
      </c>
      <c r="V207" s="576" t="str">
        <f t="shared" si="98"/>
        <v>US$2014/ ha/ yr</v>
      </c>
      <c r="W207" s="391"/>
      <c r="X207" s="391"/>
      <c r="Z207" s="475"/>
      <c r="AP207" s="475"/>
      <c r="AQ207" s="391"/>
      <c r="AR207" s="391"/>
      <c r="AS207" s="580"/>
      <c r="AT207" s="391"/>
      <c r="AU207" s="578" t="str">
        <f t="shared" si="115"/>
        <v/>
      </c>
      <c r="AV207" s="578" t="str">
        <f t="shared" si="116"/>
        <v/>
      </c>
      <c r="AW207" s="391"/>
      <c r="AX207" s="578" t="str">
        <f t="shared" si="117"/>
        <v/>
      </c>
      <c r="AY207" s="578" t="str">
        <f t="shared" si="118"/>
        <v/>
      </c>
      <c r="AZ207" s="391"/>
      <c r="BA207" s="578" t="str">
        <f t="shared" si="119"/>
        <v/>
      </c>
      <c r="BB207" s="578" t="str">
        <f t="shared" si="120"/>
        <v/>
      </c>
      <c r="BC207" s="391"/>
      <c r="BD207" s="578" t="str">
        <f t="shared" si="121"/>
        <v/>
      </c>
      <c r="BE207" s="578" t="str">
        <f t="shared" si="122"/>
        <v/>
      </c>
      <c r="BF207" s="391"/>
      <c r="BG207" s="578" t="str">
        <f t="shared" si="123"/>
        <v/>
      </c>
      <c r="BH207" s="578" t="str">
        <f t="shared" si="124"/>
        <v/>
      </c>
      <c r="BI207" s="391"/>
      <c r="BJ207" s="578" t="str">
        <f t="shared" si="109"/>
        <v/>
      </c>
      <c r="BK207" s="578" t="str">
        <f t="shared" si="109"/>
        <v/>
      </c>
      <c r="BL207" s="391"/>
      <c r="BM207" s="578" t="str">
        <f t="shared" si="110"/>
        <v/>
      </c>
      <c r="BN207" s="578" t="str">
        <f t="shared" si="110"/>
        <v/>
      </c>
      <c r="BO207" s="391"/>
      <c r="BP207" s="578" t="str">
        <f t="shared" si="111"/>
        <v/>
      </c>
      <c r="BQ207" s="578" t="str">
        <f t="shared" si="111"/>
        <v/>
      </c>
      <c r="BR207" s="391"/>
      <c r="BS207" s="578" t="str">
        <f t="shared" si="112"/>
        <v/>
      </c>
      <c r="BT207" s="578" t="str">
        <f t="shared" si="112"/>
        <v/>
      </c>
      <c r="BU207" s="391"/>
      <c r="BV207" s="475"/>
    </row>
    <row r="208" spans="1:74" s="429" customFormat="1" ht="14.1" hidden="1">
      <c r="A208" s="561">
        <v>17</v>
      </c>
      <c r="B208" s="562" t="str">
        <f t="shared" si="96"/>
        <v xml:space="preserve">: </v>
      </c>
      <c r="C208" s="566"/>
      <c r="D208" s="566"/>
      <c r="E208" s="563"/>
      <c r="F208" s="566"/>
      <c r="G208" s="563"/>
      <c r="H208" s="565"/>
      <c r="I208" s="566"/>
      <c r="J208" s="566"/>
      <c r="K208" s="572"/>
      <c r="L208" s="568"/>
      <c r="M208" s="569"/>
      <c r="N208" s="570" t="s">
        <v>416</v>
      </c>
      <c r="O208" s="571"/>
      <c r="P208" s="572"/>
      <c r="R208" s="573"/>
      <c r="S208" s="574" t="str">
        <f t="shared" si="113"/>
        <v/>
      </c>
      <c r="T208" s="575" t="str">
        <f t="shared" si="97"/>
        <v/>
      </c>
      <c r="U208" s="574" t="str">
        <f t="shared" si="114"/>
        <v/>
      </c>
      <c r="V208" s="576" t="str">
        <f t="shared" si="98"/>
        <v>US$2014/ ha/ yr</v>
      </c>
      <c r="W208" s="391"/>
      <c r="X208" s="391"/>
      <c r="Z208" s="475"/>
      <c r="AP208" s="475"/>
      <c r="AQ208" s="391"/>
      <c r="AR208" s="391"/>
      <c r="AS208" s="580"/>
      <c r="AT208" s="391"/>
      <c r="AU208" s="578" t="str">
        <f t="shared" si="115"/>
        <v/>
      </c>
      <c r="AV208" s="578" t="str">
        <f t="shared" si="116"/>
        <v/>
      </c>
      <c r="AW208" s="391"/>
      <c r="AX208" s="578" t="str">
        <f t="shared" si="117"/>
        <v/>
      </c>
      <c r="AY208" s="578" t="str">
        <f t="shared" si="118"/>
        <v/>
      </c>
      <c r="AZ208" s="391"/>
      <c r="BA208" s="578" t="str">
        <f t="shared" si="119"/>
        <v/>
      </c>
      <c r="BB208" s="578" t="str">
        <f t="shared" si="120"/>
        <v/>
      </c>
      <c r="BC208" s="391"/>
      <c r="BD208" s="578" t="str">
        <f t="shared" si="121"/>
        <v/>
      </c>
      <c r="BE208" s="578" t="str">
        <f t="shared" si="122"/>
        <v/>
      </c>
      <c r="BF208" s="391"/>
      <c r="BG208" s="578" t="str">
        <f t="shared" si="123"/>
        <v/>
      </c>
      <c r="BH208" s="578" t="str">
        <f t="shared" si="124"/>
        <v/>
      </c>
      <c r="BI208" s="391"/>
      <c r="BJ208" s="578" t="str">
        <f t="shared" si="109"/>
        <v/>
      </c>
      <c r="BK208" s="578" t="str">
        <f t="shared" si="109"/>
        <v/>
      </c>
      <c r="BL208" s="391"/>
      <c r="BM208" s="578" t="str">
        <f t="shared" si="110"/>
        <v/>
      </c>
      <c r="BN208" s="578" t="str">
        <f t="shared" si="110"/>
        <v/>
      </c>
      <c r="BO208" s="391"/>
      <c r="BP208" s="578" t="str">
        <f t="shared" si="111"/>
        <v/>
      </c>
      <c r="BQ208" s="578" t="str">
        <f t="shared" si="111"/>
        <v/>
      </c>
      <c r="BR208" s="391"/>
      <c r="BS208" s="578" t="str">
        <f t="shared" si="112"/>
        <v/>
      </c>
      <c r="BT208" s="578" t="str">
        <f t="shared" si="112"/>
        <v/>
      </c>
      <c r="BU208" s="391"/>
      <c r="BV208" s="475"/>
    </row>
    <row r="209" spans="1:74" s="429" customFormat="1" ht="14.1" hidden="1">
      <c r="A209" s="561">
        <v>18</v>
      </c>
      <c r="B209" s="562" t="str">
        <f t="shared" si="96"/>
        <v xml:space="preserve">: </v>
      </c>
      <c r="C209" s="566"/>
      <c r="D209" s="566"/>
      <c r="E209" s="563"/>
      <c r="F209" s="566"/>
      <c r="G209" s="563"/>
      <c r="H209" s="565"/>
      <c r="I209" s="566"/>
      <c r="J209" s="566"/>
      <c r="K209" s="572"/>
      <c r="L209" s="572"/>
      <c r="M209" s="572"/>
      <c r="N209" s="570" t="s">
        <v>416</v>
      </c>
      <c r="O209" s="571"/>
      <c r="P209" s="572"/>
      <c r="R209" s="573"/>
      <c r="S209" s="574" t="str">
        <f t="shared" si="113"/>
        <v/>
      </c>
      <c r="T209" s="575" t="str">
        <f t="shared" si="97"/>
        <v/>
      </c>
      <c r="U209" s="574" t="str">
        <f t="shared" si="114"/>
        <v/>
      </c>
      <c r="V209" s="576" t="str">
        <f t="shared" si="98"/>
        <v>US$2014/ ha/ yr</v>
      </c>
      <c r="W209" s="391"/>
      <c r="X209" s="391"/>
      <c r="Z209" s="475"/>
      <c r="AP209" s="475"/>
      <c r="AQ209" s="391"/>
      <c r="AR209" s="391"/>
      <c r="AS209" s="580"/>
      <c r="AT209" s="391"/>
      <c r="AU209" s="578" t="str">
        <f t="shared" si="115"/>
        <v/>
      </c>
      <c r="AV209" s="578" t="str">
        <f t="shared" si="116"/>
        <v/>
      </c>
      <c r="AW209" s="391"/>
      <c r="AX209" s="578" t="str">
        <f t="shared" si="117"/>
        <v/>
      </c>
      <c r="AY209" s="578" t="str">
        <f t="shared" si="118"/>
        <v/>
      </c>
      <c r="AZ209" s="391"/>
      <c r="BA209" s="578" t="str">
        <f t="shared" si="119"/>
        <v/>
      </c>
      <c r="BB209" s="578" t="str">
        <f t="shared" si="120"/>
        <v/>
      </c>
      <c r="BC209" s="391"/>
      <c r="BD209" s="578" t="str">
        <f t="shared" si="121"/>
        <v/>
      </c>
      <c r="BE209" s="578" t="str">
        <f t="shared" si="122"/>
        <v/>
      </c>
      <c r="BF209" s="391"/>
      <c r="BG209" s="578" t="str">
        <f t="shared" si="123"/>
        <v/>
      </c>
      <c r="BH209" s="578" t="str">
        <f t="shared" si="124"/>
        <v/>
      </c>
      <c r="BI209" s="391"/>
      <c r="BJ209" s="578" t="str">
        <f t="shared" si="109"/>
        <v/>
      </c>
      <c r="BK209" s="578" t="str">
        <f t="shared" si="109"/>
        <v/>
      </c>
      <c r="BL209" s="391"/>
      <c r="BM209" s="578" t="str">
        <f t="shared" si="110"/>
        <v/>
      </c>
      <c r="BN209" s="578" t="str">
        <f t="shared" si="110"/>
        <v/>
      </c>
      <c r="BO209" s="391"/>
      <c r="BP209" s="578" t="str">
        <f t="shared" si="111"/>
        <v/>
      </c>
      <c r="BQ209" s="578" t="str">
        <f t="shared" si="111"/>
        <v/>
      </c>
      <c r="BR209" s="391"/>
      <c r="BS209" s="578" t="str">
        <f t="shared" si="112"/>
        <v/>
      </c>
      <c r="BT209" s="578" t="str">
        <f t="shared" si="112"/>
        <v/>
      </c>
      <c r="BU209" s="391"/>
      <c r="BV209" s="475"/>
    </row>
    <row r="210" spans="1:74" s="429" customFormat="1" ht="14.1" hidden="1">
      <c r="A210" s="561">
        <v>19</v>
      </c>
      <c r="B210" s="562" t="str">
        <f t="shared" si="96"/>
        <v xml:space="preserve">: </v>
      </c>
      <c r="C210" s="566"/>
      <c r="D210" s="566"/>
      <c r="E210" s="563"/>
      <c r="F210" s="566"/>
      <c r="G210" s="563"/>
      <c r="H210" s="565"/>
      <c r="I210" s="566"/>
      <c r="J210" s="566"/>
      <c r="K210" s="572"/>
      <c r="L210" s="572"/>
      <c r="M210" s="572"/>
      <c r="N210" s="570" t="s">
        <v>416</v>
      </c>
      <c r="O210" s="571"/>
      <c r="P210" s="572"/>
      <c r="R210" s="573"/>
      <c r="S210" s="574" t="str">
        <f t="shared" si="113"/>
        <v/>
      </c>
      <c r="T210" s="575" t="str">
        <f t="shared" si="97"/>
        <v/>
      </c>
      <c r="U210" s="574" t="str">
        <f t="shared" si="114"/>
        <v/>
      </c>
      <c r="V210" s="576" t="str">
        <f t="shared" si="98"/>
        <v>US$2014/ ha/ yr</v>
      </c>
      <c r="W210" s="391"/>
      <c r="X210" s="391"/>
      <c r="Z210" s="475"/>
      <c r="AP210" s="475"/>
      <c r="AQ210" s="391"/>
      <c r="AR210" s="391"/>
      <c r="AS210" s="580"/>
      <c r="AT210" s="391"/>
      <c r="AU210" s="578" t="str">
        <f t="shared" si="115"/>
        <v/>
      </c>
      <c r="AV210" s="578" t="str">
        <f t="shared" si="116"/>
        <v/>
      </c>
      <c r="AW210" s="391"/>
      <c r="AX210" s="578" t="str">
        <f t="shared" si="117"/>
        <v/>
      </c>
      <c r="AY210" s="578" t="str">
        <f t="shared" si="118"/>
        <v/>
      </c>
      <c r="AZ210" s="391"/>
      <c r="BA210" s="578" t="str">
        <f t="shared" si="119"/>
        <v/>
      </c>
      <c r="BB210" s="578" t="str">
        <f t="shared" si="120"/>
        <v/>
      </c>
      <c r="BC210" s="391"/>
      <c r="BD210" s="578" t="str">
        <f t="shared" si="121"/>
        <v/>
      </c>
      <c r="BE210" s="578" t="str">
        <f t="shared" si="122"/>
        <v/>
      </c>
      <c r="BF210" s="391"/>
      <c r="BG210" s="578" t="str">
        <f t="shared" si="123"/>
        <v/>
      </c>
      <c r="BH210" s="578" t="str">
        <f t="shared" si="124"/>
        <v/>
      </c>
      <c r="BI210" s="391"/>
      <c r="BJ210" s="578" t="str">
        <f t="shared" si="109"/>
        <v/>
      </c>
      <c r="BK210" s="578" t="str">
        <f t="shared" si="109"/>
        <v/>
      </c>
      <c r="BL210" s="391"/>
      <c r="BM210" s="578" t="str">
        <f t="shared" si="110"/>
        <v/>
      </c>
      <c r="BN210" s="578" t="str">
        <f t="shared" si="110"/>
        <v/>
      </c>
      <c r="BO210" s="391"/>
      <c r="BP210" s="578" t="str">
        <f t="shared" si="111"/>
        <v/>
      </c>
      <c r="BQ210" s="578" t="str">
        <f t="shared" si="111"/>
        <v/>
      </c>
      <c r="BR210" s="391"/>
      <c r="BS210" s="578" t="str">
        <f t="shared" si="112"/>
        <v/>
      </c>
      <c r="BT210" s="578" t="str">
        <f t="shared" si="112"/>
        <v/>
      </c>
      <c r="BU210" s="391"/>
      <c r="BV210" s="475"/>
    </row>
    <row r="211" spans="1:74" s="429" customFormat="1" ht="14.1" hidden="1">
      <c r="A211" s="561">
        <v>20</v>
      </c>
      <c r="B211" s="562" t="str">
        <f t="shared" si="96"/>
        <v xml:space="preserve">: </v>
      </c>
      <c r="C211" s="566"/>
      <c r="D211" s="566"/>
      <c r="E211" s="563"/>
      <c r="F211" s="566"/>
      <c r="G211" s="563"/>
      <c r="H211" s="565"/>
      <c r="I211" s="566"/>
      <c r="J211" s="566"/>
      <c r="K211" s="572"/>
      <c r="L211" s="572"/>
      <c r="M211" s="572"/>
      <c r="N211" s="570" t="s">
        <v>416</v>
      </c>
      <c r="O211" s="571"/>
      <c r="P211" s="572"/>
      <c r="R211" s="573"/>
      <c r="S211" s="574" t="str">
        <f t="shared" si="113"/>
        <v/>
      </c>
      <c r="T211" s="575" t="str">
        <f t="shared" si="97"/>
        <v/>
      </c>
      <c r="U211" s="574" t="str">
        <f t="shared" si="114"/>
        <v/>
      </c>
      <c r="V211" s="576" t="str">
        <f t="shared" si="98"/>
        <v>US$2014/ ha/ yr</v>
      </c>
      <c r="W211" s="391"/>
      <c r="X211" s="391"/>
      <c r="Z211" s="475"/>
      <c r="AP211" s="475"/>
      <c r="AQ211" s="391"/>
      <c r="AR211" s="391"/>
      <c r="AS211" s="580"/>
      <c r="AT211" s="391"/>
      <c r="AU211" s="578" t="str">
        <f t="shared" si="115"/>
        <v/>
      </c>
      <c r="AV211" s="578" t="str">
        <f t="shared" si="116"/>
        <v/>
      </c>
      <c r="AW211" s="391"/>
      <c r="AX211" s="578" t="str">
        <f t="shared" si="117"/>
        <v/>
      </c>
      <c r="AY211" s="578" t="str">
        <f t="shared" si="118"/>
        <v/>
      </c>
      <c r="AZ211" s="391"/>
      <c r="BA211" s="578" t="str">
        <f t="shared" si="119"/>
        <v/>
      </c>
      <c r="BB211" s="578" t="str">
        <f t="shared" si="120"/>
        <v/>
      </c>
      <c r="BC211" s="391"/>
      <c r="BD211" s="578" t="str">
        <f t="shared" si="121"/>
        <v/>
      </c>
      <c r="BE211" s="578" t="str">
        <f t="shared" si="122"/>
        <v/>
      </c>
      <c r="BF211" s="391"/>
      <c r="BG211" s="578" t="str">
        <f t="shared" si="123"/>
        <v/>
      </c>
      <c r="BH211" s="578" t="str">
        <f t="shared" si="124"/>
        <v/>
      </c>
      <c r="BI211" s="391"/>
      <c r="BJ211" s="578" t="str">
        <f t="shared" si="109"/>
        <v/>
      </c>
      <c r="BK211" s="578" t="str">
        <f t="shared" si="109"/>
        <v/>
      </c>
      <c r="BL211" s="391"/>
      <c r="BM211" s="578" t="str">
        <f t="shared" si="110"/>
        <v/>
      </c>
      <c r="BN211" s="578" t="str">
        <f t="shared" si="110"/>
        <v/>
      </c>
      <c r="BO211" s="391"/>
      <c r="BP211" s="578" t="str">
        <f t="shared" si="111"/>
        <v/>
      </c>
      <c r="BQ211" s="578" t="str">
        <f t="shared" si="111"/>
        <v/>
      </c>
      <c r="BR211" s="391"/>
      <c r="BS211" s="578" t="str">
        <f t="shared" si="112"/>
        <v/>
      </c>
      <c r="BT211" s="578" t="str">
        <f t="shared" si="112"/>
        <v/>
      </c>
      <c r="BU211" s="391"/>
      <c r="BV211" s="475"/>
    </row>
    <row r="212" spans="1:74" s="429" customFormat="1" ht="14.1" hidden="1">
      <c r="A212" s="561"/>
      <c r="B212" s="582" t="s">
        <v>224</v>
      </c>
      <c r="C212" s="583"/>
      <c r="D212" s="583"/>
      <c r="E212" s="583"/>
      <c r="F212" s="583"/>
      <c r="G212" s="583"/>
      <c r="I212" s="391"/>
      <c r="J212" s="584"/>
      <c r="M212" s="429" t="s">
        <v>211</v>
      </c>
      <c r="R212" s="584" t="s">
        <v>212</v>
      </c>
      <c r="S212" s="613" t="e">
        <f>AVERAGE(S192:S211)</f>
        <v>#DIV/0!</v>
      </c>
      <c r="T212" s="585" t="e">
        <f>IF(S220="Y",SUM(T192:T211)/SUM(O192:O211),AVERAGE(T192:T211))</f>
        <v>#DIV/0!</v>
      </c>
      <c r="U212" s="586" t="e">
        <f>SUM(U192:U211)/SUM(O192:O211)</f>
        <v>#DIV/0!</v>
      </c>
      <c r="V212" s="391"/>
      <c r="W212" s="391"/>
      <c r="X212" s="391"/>
      <c r="Z212" s="626"/>
      <c r="AP212" s="475"/>
      <c r="AQ212" s="391"/>
      <c r="AR212" s="391"/>
      <c r="AS212" s="391"/>
      <c r="AT212" s="584" t="s">
        <v>212</v>
      </c>
      <c r="AU212" s="587" t="e">
        <f>AVERAGE(AU192:AU211)</f>
        <v>#DIV/0!</v>
      </c>
      <c r="AV212" s="587" t="e">
        <f>SUM(AV192:AV211)/COUNTIF(AV192:AV211,"&gt;0")</f>
        <v>#DIV/0!</v>
      </c>
      <c r="AW212" s="391"/>
      <c r="AX212" s="587" t="e">
        <f>AVERAGE(AX192:AX211)</f>
        <v>#DIV/0!</v>
      </c>
      <c r="AY212" s="587" t="e">
        <f>SUM(AY192:AY211)/COUNTIF(AY192:AY211,"&gt;0")</f>
        <v>#DIV/0!</v>
      </c>
      <c r="AZ212" s="391"/>
      <c r="BA212" s="587" t="e">
        <f>AVERAGE(BA192:BA211)</f>
        <v>#DIV/0!</v>
      </c>
      <c r="BB212" s="587" t="e">
        <f>SUM(BB192:BB211)/COUNTIF(BB192:BB211,"&gt;0")</f>
        <v>#DIV/0!</v>
      </c>
      <c r="BC212" s="391"/>
      <c r="BD212" s="587" t="e">
        <f>AVERAGE(BD192:BD211)</f>
        <v>#DIV/0!</v>
      </c>
      <c r="BE212" s="587" t="e">
        <f>SUM(BE192:BE211)/COUNTIF(BE192:BE211,"&gt;0")</f>
        <v>#DIV/0!</v>
      </c>
      <c r="BF212" s="391"/>
      <c r="BG212" s="587" t="e">
        <f>AVERAGE(BG192:BG211)</f>
        <v>#DIV/0!</v>
      </c>
      <c r="BH212" s="587" t="e">
        <f>SUM(BH192:BH211)/COUNTIF(BH192:BH211,"&gt;0")</f>
        <v>#DIV/0!</v>
      </c>
      <c r="BI212" s="584"/>
      <c r="BJ212" s="587" t="e">
        <f>AVERAGE(BJ192:BJ211)</f>
        <v>#DIV/0!</v>
      </c>
      <c r="BK212" s="587" t="e">
        <f>SUM(BK192:BK211)/COUNTIF(BK192:BK211,"&gt;0")</f>
        <v>#DIV/0!</v>
      </c>
      <c r="BL212" s="391"/>
      <c r="BM212" s="587" t="e">
        <f>AVERAGE(BM192:BM211)</f>
        <v>#DIV/0!</v>
      </c>
      <c r="BN212" s="587" t="e">
        <f>SUM(BN192:BN211)/COUNTIF(BN192:BN211,"&gt;0")</f>
        <v>#DIV/0!</v>
      </c>
      <c r="BO212" s="391"/>
      <c r="BP212" s="587" t="e">
        <f>AVERAGE(BP192:BP211)</f>
        <v>#DIV/0!</v>
      </c>
      <c r="BQ212" s="587" t="e">
        <f>SUM(BQ192:BQ211)/COUNTIF(BQ192:BQ211,"&gt;0")</f>
        <v>#DIV/0!</v>
      </c>
      <c r="BR212" s="391"/>
      <c r="BS212" s="587" t="e">
        <f>AVERAGE(BS192:BS211)</f>
        <v>#DIV/0!</v>
      </c>
      <c r="BT212" s="587" t="e">
        <f>SUM(BT192:BT211)/COUNTIF(BT192:BT211,"&gt;0")</f>
        <v>#DIV/0!</v>
      </c>
      <c r="BU212" s="391"/>
      <c r="BV212" s="475"/>
    </row>
    <row r="213" spans="1:74" s="429" customFormat="1" ht="14.1" hidden="1">
      <c r="A213" s="561"/>
      <c r="B213" s="582" t="s">
        <v>225</v>
      </c>
      <c r="C213" s="583" t="s">
        <v>213</v>
      </c>
      <c r="D213" s="1104"/>
      <c r="E213" s="1105"/>
      <c r="F213" s="1105"/>
      <c r="G213" s="1105"/>
      <c r="H213" s="1105"/>
      <c r="I213" s="1105"/>
      <c r="J213" s="1105"/>
      <c r="K213" s="1106"/>
      <c r="R213" s="588" t="s">
        <v>214</v>
      </c>
      <c r="S213" s="589" t="e">
        <f>S212+V213*S216</f>
        <v>#DIV/0!</v>
      </c>
      <c r="T213" s="589" t="e">
        <f>T212+V213*T216</f>
        <v>#DIV/0!</v>
      </c>
      <c r="U213" s="589" t="e">
        <f>U212+V213*U216</f>
        <v>#DIV/0!</v>
      </c>
      <c r="V213" s="590">
        <v>1</v>
      </c>
      <c r="W213" s="429" t="s">
        <v>215</v>
      </c>
      <c r="X213" s="391"/>
      <c r="Y213" s="391" t="s">
        <v>239</v>
      </c>
      <c r="Z213" s="627"/>
      <c r="AP213" s="475"/>
      <c r="AQ213" s="391"/>
      <c r="AR213" s="391"/>
      <c r="AS213" s="391"/>
      <c r="AT213" s="588" t="s">
        <v>214</v>
      </c>
      <c r="AU213" s="591" t="e">
        <f>AU212+(AU218*AU215)</f>
        <v>#DIV/0!</v>
      </c>
      <c r="AV213" s="591" t="e">
        <f>AV212+(AV218*AU215)</f>
        <v>#DIV/0!</v>
      </c>
      <c r="AW213" s="391"/>
      <c r="AX213" s="591" t="e">
        <f>AX212+(AX218*AX215)</f>
        <v>#DIV/0!</v>
      </c>
      <c r="AY213" s="591" t="e">
        <f>AY212+(AY218*AX215)</f>
        <v>#DIV/0!</v>
      </c>
      <c r="AZ213" s="391"/>
      <c r="BA213" s="591" t="e">
        <f>BA212+(BA218*BA215)</f>
        <v>#DIV/0!</v>
      </c>
      <c r="BB213" s="591" t="e">
        <f>BB212+(BB218*BA215)</f>
        <v>#DIV/0!</v>
      </c>
      <c r="BC213" s="391"/>
      <c r="BD213" s="591" t="e">
        <f>BD212+(BD218*BD215)</f>
        <v>#DIV/0!</v>
      </c>
      <c r="BE213" s="591" t="e">
        <f>BE212+(BE218*BD215)</f>
        <v>#DIV/0!</v>
      </c>
      <c r="BF213" s="391"/>
      <c r="BG213" s="591" t="e">
        <f>BG212+(BG218*BG215)</f>
        <v>#DIV/0!</v>
      </c>
      <c r="BH213" s="591" t="e">
        <f>BH212+(BH218*BG215)</f>
        <v>#DIV/0!</v>
      </c>
      <c r="BI213" s="588"/>
      <c r="BJ213" s="591" t="e">
        <f>BJ212+(BJ218*BJ215)</f>
        <v>#DIV/0!</v>
      </c>
      <c r="BK213" s="591" t="e">
        <f>BK212+(BK218*BJ215)</f>
        <v>#DIV/0!</v>
      </c>
      <c r="BL213" s="391"/>
      <c r="BM213" s="591" t="e">
        <f>BM212+(BM218*BM215)</f>
        <v>#DIV/0!</v>
      </c>
      <c r="BN213" s="591" t="e">
        <f>BN212+(BN218*BM215)</f>
        <v>#DIV/0!</v>
      </c>
      <c r="BO213" s="391"/>
      <c r="BP213" s="591" t="e">
        <f>BP212+(BP218*BP215)</f>
        <v>#DIV/0!</v>
      </c>
      <c r="BQ213" s="591" t="e">
        <f>BQ212+(BQ218*BP215)</f>
        <v>#DIV/0!</v>
      </c>
      <c r="BR213" s="391"/>
      <c r="BS213" s="591" t="e">
        <f>BS212+(BS218*BS215)</f>
        <v>#DIV/0!</v>
      </c>
      <c r="BT213" s="591" t="e">
        <f>BT212+(BT218*BS215)</f>
        <v>#DIV/0!</v>
      </c>
      <c r="BU213" s="391"/>
      <c r="BV213" s="475"/>
    </row>
    <row r="214" spans="1:74" s="429" customFormat="1" ht="14.1" hidden="1">
      <c r="A214" s="561"/>
      <c r="B214" s="582" t="s">
        <v>226</v>
      </c>
      <c r="C214" s="561"/>
      <c r="D214" s="1107"/>
      <c r="E214" s="1108"/>
      <c r="F214" s="1108"/>
      <c r="G214" s="1108"/>
      <c r="H214" s="1108"/>
      <c r="I214" s="1108"/>
      <c r="J214" s="1108"/>
      <c r="K214" s="1109"/>
      <c r="L214" s="391"/>
      <c r="M214" s="391"/>
      <c r="R214" s="588" t="s">
        <v>216</v>
      </c>
      <c r="S214" s="589" t="e">
        <f>IF($Y214="Y",MIN(S192:S211),S212-$V214*S216)</f>
        <v>#DIV/0!</v>
      </c>
      <c r="T214" s="589" t="e">
        <f t="shared" ref="T214:U214" si="125">IF($Y214="Y",MIN(T192:T211),T212-$V214*T216)</f>
        <v>#DIV/0!</v>
      </c>
      <c r="U214" s="589" t="e">
        <f t="shared" si="125"/>
        <v>#DIV/0!</v>
      </c>
      <c r="V214" s="590">
        <v>1</v>
      </c>
      <c r="W214" s="429" t="s">
        <v>217</v>
      </c>
      <c r="X214" s="391"/>
      <c r="Y214" s="592" t="s">
        <v>223</v>
      </c>
      <c r="Z214" s="627"/>
      <c r="AP214" s="475"/>
      <c r="AQ214" s="391"/>
      <c r="AR214" s="391"/>
      <c r="AS214" s="391"/>
      <c r="AT214" s="588" t="s">
        <v>216</v>
      </c>
      <c r="AU214" s="591" t="e">
        <f>AU212-(AU218*AU216)</f>
        <v>#DIV/0!</v>
      </c>
      <c r="AV214" s="591" t="e">
        <f>AV212-(AV218*AU216)</f>
        <v>#DIV/0!</v>
      </c>
      <c r="AW214" s="391"/>
      <c r="AX214" s="591" t="e">
        <f>AX212-(AX218*AX216)</f>
        <v>#DIV/0!</v>
      </c>
      <c r="AY214" s="591" t="e">
        <f>AY212-(AY218*AX216)</f>
        <v>#DIV/0!</v>
      </c>
      <c r="AZ214" s="391"/>
      <c r="BA214" s="591" t="e">
        <f>BA212-(BA218*BA216)</f>
        <v>#DIV/0!</v>
      </c>
      <c r="BB214" s="591" t="e">
        <f>BB212-(BB218*BA216)</f>
        <v>#DIV/0!</v>
      </c>
      <c r="BC214" s="391"/>
      <c r="BD214" s="591" t="e">
        <f>BD212-(BD218*BD216)</f>
        <v>#DIV/0!</v>
      </c>
      <c r="BE214" s="591" t="e">
        <f>BE212-(BE218*BD216)</f>
        <v>#DIV/0!</v>
      </c>
      <c r="BF214" s="391"/>
      <c r="BG214" s="591" t="e">
        <f>BG212-(BG218*BG216)</f>
        <v>#DIV/0!</v>
      </c>
      <c r="BH214" s="591" t="e">
        <f>BH212-(BH218*BG216)</f>
        <v>#DIV/0!</v>
      </c>
      <c r="BI214" s="588"/>
      <c r="BJ214" s="591" t="e">
        <f>BJ212-(BJ218*BJ216)</f>
        <v>#DIV/0!</v>
      </c>
      <c r="BK214" s="591" t="e">
        <f>BK212-(BK218*BJ216)</f>
        <v>#DIV/0!</v>
      </c>
      <c r="BL214" s="391"/>
      <c r="BM214" s="591" t="e">
        <f>BM212-(BM218*BM216)</f>
        <v>#DIV/0!</v>
      </c>
      <c r="BN214" s="591" t="e">
        <f>BN212-(BN218*BM216)</f>
        <v>#DIV/0!</v>
      </c>
      <c r="BO214" s="391"/>
      <c r="BP214" s="591" t="e">
        <f>BP212-(BP218*BP216)</f>
        <v>#DIV/0!</v>
      </c>
      <c r="BQ214" s="591" t="e">
        <f>BQ212-(BQ218*BP216)</f>
        <v>#DIV/0!</v>
      </c>
      <c r="BR214" s="391"/>
      <c r="BS214" s="591" t="e">
        <f>BS212-(BS218*BS216)</f>
        <v>#DIV/0!</v>
      </c>
      <c r="BT214" s="591" t="e">
        <f>BT212-(BT218*BS216)</f>
        <v>#DIV/0!</v>
      </c>
      <c r="BU214" s="391"/>
      <c r="BV214" s="475"/>
    </row>
    <row r="215" spans="1:74" s="429" customFormat="1" ht="13.8" hidden="1">
      <c r="A215" s="561"/>
      <c r="B215" s="561"/>
      <c r="C215" s="561"/>
      <c r="D215" s="1107"/>
      <c r="E215" s="1108"/>
      <c r="F215" s="1108"/>
      <c r="G215" s="1108"/>
      <c r="H215" s="1108"/>
      <c r="I215" s="1108"/>
      <c r="J215" s="1108"/>
      <c r="K215" s="1109"/>
      <c r="R215" s="588" t="s">
        <v>218</v>
      </c>
      <c r="S215" s="589" t="e">
        <f>IF((0.67*S216)&gt;S212,"no","yes")</f>
        <v>#DIV/0!</v>
      </c>
      <c r="T215" s="589" t="e">
        <f>IF((0.67*T216)&gt;T212,"no","yes")</f>
        <v>#DIV/0!</v>
      </c>
      <c r="U215" s="589" t="e">
        <f>IF((0.67*U216)&gt;U212,"no","yes")</f>
        <v>#DIV/0!</v>
      </c>
      <c r="Z215" s="627"/>
      <c r="AP215" s="475"/>
      <c r="AS215" s="1113" t="s">
        <v>407</v>
      </c>
      <c r="AT215" s="1114"/>
      <c r="AU215" s="590">
        <v>1</v>
      </c>
      <c r="AX215" s="590">
        <v>1</v>
      </c>
      <c r="BA215" s="590">
        <v>1</v>
      </c>
      <c r="BD215" s="590">
        <v>1</v>
      </c>
      <c r="BG215" s="590">
        <v>1</v>
      </c>
      <c r="BI215" s="588"/>
      <c r="BJ215" s="590">
        <v>1</v>
      </c>
      <c r="BM215" s="590">
        <v>1</v>
      </c>
      <c r="BP215" s="590">
        <v>1</v>
      </c>
      <c r="BS215" s="590">
        <v>1</v>
      </c>
      <c r="BV215" s="475"/>
    </row>
    <row r="216" spans="1:74" s="429" customFormat="1" ht="13.8" hidden="1">
      <c r="A216" s="593" t="str">
        <f ca="1">HYPERLINK("#"&amp;"'"&amp;A$1&amp;"'!a1","Back to top")</f>
        <v>Back to top</v>
      </c>
      <c r="B216" s="593"/>
      <c r="C216" s="561"/>
      <c r="D216" s="1107"/>
      <c r="E216" s="1108"/>
      <c r="F216" s="1108"/>
      <c r="G216" s="1108"/>
      <c r="H216" s="1108"/>
      <c r="I216" s="1108"/>
      <c r="J216" s="1108"/>
      <c r="K216" s="1109"/>
      <c r="R216" s="588" t="s">
        <v>219</v>
      </c>
      <c r="S216" s="589" t="e">
        <f>_xlfn.STDEV.P(S192:S211)</f>
        <v>#DIV/0!</v>
      </c>
      <c r="T216" s="589" t="e">
        <f t="array" ref="T216">IF(S220="Y",SQRT(SUM(IFERROR(O192:O211*(S192:S211-(T212))^2,0))/((COUNTIFS(O192:O211,"&lt;&gt;"&amp;"")-1)/COUNTIFS(O192:O211,"&lt;&gt;"&amp;"")*SUM(O192:O211))),_xlfn.STDEV.P(T192:T211))</f>
        <v>#DIV/0!</v>
      </c>
      <c r="U216" s="589" t="e">
        <f t="array" ref="U216">SQRT(SUM(IFERROR(O192:O211*(S192:S211-(U212))^2,0))/((COUNTIFS(O192:O211,"&lt;&gt;"&amp;"")-1)/COUNTIFS(O192:O211,"&lt;&gt;"&amp;"")*SUM(O192:O211)))</f>
        <v>#DIV/0!</v>
      </c>
      <c r="Z216" s="627"/>
      <c r="AP216" s="475"/>
      <c r="AS216" s="1113"/>
      <c r="AT216" s="1114"/>
      <c r="AU216" s="590">
        <v>1</v>
      </c>
      <c r="AX216" s="590">
        <v>1</v>
      </c>
      <c r="BA216" s="590">
        <v>1</v>
      </c>
      <c r="BD216" s="590">
        <v>1</v>
      </c>
      <c r="BG216" s="590">
        <v>1</v>
      </c>
      <c r="BI216" s="588"/>
      <c r="BJ216" s="590">
        <v>1</v>
      </c>
      <c r="BM216" s="590">
        <v>1</v>
      </c>
      <c r="BP216" s="590">
        <v>1</v>
      </c>
      <c r="BS216" s="590">
        <v>1</v>
      </c>
      <c r="BV216" s="475"/>
    </row>
    <row r="217" spans="1:74" s="429" customFormat="1" ht="14.1" hidden="1">
      <c r="A217" s="561"/>
      <c r="B217" s="561"/>
      <c r="C217" s="561"/>
      <c r="D217" s="1107"/>
      <c r="E217" s="1108"/>
      <c r="F217" s="1108"/>
      <c r="G217" s="1108"/>
      <c r="H217" s="1108"/>
      <c r="I217" s="1108"/>
      <c r="J217" s="1108"/>
      <c r="K217" s="1109"/>
      <c r="R217" s="471" t="s">
        <v>220</v>
      </c>
      <c r="S217" s="594">
        <f>COUNTIF(S192:S211,"&gt;0")</f>
        <v>0</v>
      </c>
      <c r="T217" s="594">
        <f>COUNTIF(T192:T211,"&gt;0")</f>
        <v>0</v>
      </c>
      <c r="U217" s="595"/>
      <c r="V217" s="596" t="s">
        <v>221</v>
      </c>
      <c r="Z217" s="475"/>
      <c r="AP217" s="475"/>
      <c r="AT217" s="588" t="s">
        <v>218</v>
      </c>
      <c r="AU217" s="591" t="e">
        <f>IF((0.67*AU218)&gt;AU212,"no","yes")</f>
        <v>#DIV/0!</v>
      </c>
      <c r="AV217" s="591" t="e">
        <f>IF((0.67*AV218)&gt;AV212,"no","yes")</f>
        <v>#DIV/0!</v>
      </c>
      <c r="AX217" s="591" t="e">
        <f>IF((0.67*AX218)&gt;AX212,"no","yes")</f>
        <v>#DIV/0!</v>
      </c>
      <c r="AY217" s="591" t="e">
        <f>IF((0.67*AY218)&gt;AY212,"no","yes")</f>
        <v>#DIV/0!</v>
      </c>
      <c r="BA217" s="591" t="e">
        <f>IF((0.67*BA218)&gt;BA212,"no","yes")</f>
        <v>#DIV/0!</v>
      </c>
      <c r="BB217" s="591" t="e">
        <f>IF((0.67*BB218)&gt;BB212,"no","yes")</f>
        <v>#DIV/0!</v>
      </c>
      <c r="BD217" s="591" t="e">
        <f>IF((0.67*BD218)&gt;BD212,"no","yes")</f>
        <v>#DIV/0!</v>
      </c>
      <c r="BE217" s="591" t="e">
        <f>IF((0.67*BE218)&gt;BE212,"no","yes")</f>
        <v>#DIV/0!</v>
      </c>
      <c r="BG217" s="591" t="e">
        <f>IF((0.67*BG218)&gt;BG212,"no","yes")</f>
        <v>#DIV/0!</v>
      </c>
      <c r="BH217" s="591" t="e">
        <f>IF((0.67*BH218)&gt;BH212,"no","yes")</f>
        <v>#DIV/0!</v>
      </c>
      <c r="BI217" s="471"/>
      <c r="BJ217" s="591" t="e">
        <f>IF((0.67*BJ218)&gt;BJ212,"no","yes")</f>
        <v>#DIV/0!</v>
      </c>
      <c r="BK217" s="591" t="e">
        <f>IF((0.67*BK218)&gt;BK212,"no","yes")</f>
        <v>#DIV/0!</v>
      </c>
      <c r="BM217" s="591" t="e">
        <f>IF((0.67*BM218)&gt;BM212,"no","yes")</f>
        <v>#DIV/0!</v>
      </c>
      <c r="BN217" s="591" t="e">
        <f>IF((0.67*BN218)&gt;BN212,"no","yes")</f>
        <v>#DIV/0!</v>
      </c>
      <c r="BP217" s="591" t="e">
        <f>IF((0.67*BP218)&gt;BP212,"no","yes")</f>
        <v>#DIV/0!</v>
      </c>
      <c r="BQ217" s="591" t="e">
        <f>IF((0.67*BQ218)&gt;BQ212,"no","yes")</f>
        <v>#DIV/0!</v>
      </c>
      <c r="BS217" s="591" t="e">
        <f>IF((0.67*BS218)&gt;BS212,"no","yes")</f>
        <v>#DIV/0!</v>
      </c>
      <c r="BT217" s="591" t="e">
        <f>IF((0.67*BT218)&gt;BT212,"no","yes")</f>
        <v>#DIV/0!</v>
      </c>
      <c r="BV217" s="475"/>
    </row>
    <row r="218" spans="1:74" s="429" customFormat="1" ht="13.8" hidden="1">
      <c r="A218" s="561"/>
      <c r="B218" s="561"/>
      <c r="C218" s="561"/>
      <c r="D218" s="1107"/>
      <c r="E218" s="1108"/>
      <c r="F218" s="1108"/>
      <c r="G218" s="1108"/>
      <c r="H218" s="1108"/>
      <c r="I218" s="1108"/>
      <c r="J218" s="1108"/>
      <c r="K218" s="1109"/>
      <c r="V218" s="614"/>
      <c r="W218" s="615"/>
      <c r="X218" s="616"/>
      <c r="Z218" s="475"/>
      <c r="AP218" s="475"/>
      <c r="AT218" s="588" t="s">
        <v>219</v>
      </c>
      <c r="AU218" s="591" t="e">
        <f>_xlfn.STDEV.P(AU192:AU211)</f>
        <v>#DIV/0!</v>
      </c>
      <c r="AV218" s="591" t="e">
        <f>_xlfn.STDEV.P(AV192:AV211)</f>
        <v>#DIV/0!</v>
      </c>
      <c r="AX218" s="591" t="e">
        <f>_xlfn.STDEV.P(AX192:AX211)</f>
        <v>#DIV/0!</v>
      </c>
      <c r="AY218" s="591" t="e">
        <f>_xlfn.STDEV.P(AY192:AY211)</f>
        <v>#DIV/0!</v>
      </c>
      <c r="BA218" s="591" t="e">
        <f>_xlfn.STDEV.P(BA192:BA211)</f>
        <v>#DIV/0!</v>
      </c>
      <c r="BB218" s="591" t="e">
        <f>_xlfn.STDEV.P(BB192:BB211)</f>
        <v>#DIV/0!</v>
      </c>
      <c r="BD218" s="591" t="e">
        <f>_xlfn.STDEV.P(BD192:BD211)</f>
        <v>#DIV/0!</v>
      </c>
      <c r="BE218" s="591" t="e">
        <f>_xlfn.STDEV.P(BE192:BE211)</f>
        <v>#DIV/0!</v>
      </c>
      <c r="BG218" s="591" t="e">
        <f>_xlfn.STDEV.P(BG192:BG211)</f>
        <v>#DIV/0!</v>
      </c>
      <c r="BH218" s="591" t="e">
        <f>_xlfn.STDEV.P(BH192:BH211)</f>
        <v>#DIV/0!</v>
      </c>
      <c r="BJ218" s="591" t="e">
        <f>_xlfn.STDEV.P(BJ192:BJ211)</f>
        <v>#DIV/0!</v>
      </c>
      <c r="BK218" s="591" t="e">
        <f>_xlfn.STDEV.P(BK192:BK211)</f>
        <v>#DIV/0!</v>
      </c>
      <c r="BM218" s="591" t="e">
        <f>_xlfn.STDEV.P(BM192:BM211)</f>
        <v>#DIV/0!</v>
      </c>
      <c r="BN218" s="591" t="e">
        <f>_xlfn.STDEV.P(BN192:BN211)</f>
        <v>#DIV/0!</v>
      </c>
      <c r="BP218" s="591" t="e">
        <f>_xlfn.STDEV.P(BP192:BP211)</f>
        <v>#DIV/0!</v>
      </c>
      <c r="BQ218" s="591" t="e">
        <f>_xlfn.STDEV.P(BQ192:BQ211)</f>
        <v>#DIV/0!</v>
      </c>
      <c r="BS218" s="591" t="e">
        <f>_xlfn.STDEV.P(BS192:BS211)</f>
        <v>#DIV/0!</v>
      </c>
      <c r="BT218" s="591" t="e">
        <f>_xlfn.STDEV.P(BT192:BT211)</f>
        <v>#DIV/0!</v>
      </c>
      <c r="BU218" s="427"/>
      <c r="BV218" s="475"/>
    </row>
    <row r="219" spans="1:74" s="429" customFormat="1" ht="14.1" hidden="1">
      <c r="A219" s="561"/>
      <c r="B219" s="561"/>
      <c r="C219" s="561"/>
      <c r="D219" s="1107"/>
      <c r="E219" s="1108"/>
      <c r="F219" s="1108"/>
      <c r="G219" s="1108"/>
      <c r="H219" s="1108"/>
      <c r="I219" s="1108"/>
      <c r="J219" s="1108"/>
      <c r="K219" s="1109"/>
      <c r="S219" s="598" t="s">
        <v>222</v>
      </c>
      <c r="V219" s="617"/>
      <c r="W219" s="618"/>
      <c r="X219" s="619"/>
      <c r="Z219" s="475"/>
      <c r="AP219" s="475"/>
      <c r="AT219" s="471" t="s">
        <v>220</v>
      </c>
      <c r="AU219" s="597">
        <f>COUNTIF(AU192:AU211,"&gt;0")</f>
        <v>0</v>
      </c>
      <c r="AV219" s="597">
        <f>COUNTIF(AV192:AV211,"&gt;0")</f>
        <v>0</v>
      </c>
      <c r="AX219" s="597">
        <f>COUNTIF(AX192:AX211,"&gt;0")</f>
        <v>0</v>
      </c>
      <c r="AY219" s="597">
        <f>COUNTIF(AY192:AY211,"&gt;0")</f>
        <v>0</v>
      </c>
      <c r="BA219" s="597">
        <f>COUNTIF(BA192:BA211,"&gt;0")</f>
        <v>0</v>
      </c>
      <c r="BB219" s="597">
        <f>COUNTIF(BB192:BB211,"&gt;0")</f>
        <v>0</v>
      </c>
      <c r="BD219" s="597">
        <f>COUNTIF(BD192:BD211,"&gt;0")</f>
        <v>0</v>
      </c>
      <c r="BE219" s="597">
        <f>COUNTIF(BE192:BE211,"&gt;0")</f>
        <v>0</v>
      </c>
      <c r="BG219" s="597">
        <f>COUNTIF(BG192:BG211,"&gt;0")</f>
        <v>0</v>
      </c>
      <c r="BH219" s="597">
        <f>COUNTIF(BH192:BH211,"&gt;0")</f>
        <v>0</v>
      </c>
      <c r="BJ219" s="597">
        <f>COUNTIF(BJ192:BJ211,"&gt;0")</f>
        <v>0</v>
      </c>
      <c r="BK219" s="597">
        <f>COUNTIF(BK192:BK211,"&gt;0")</f>
        <v>0</v>
      </c>
      <c r="BM219" s="597">
        <f>COUNTIF(BM192:BM211,"&gt;0")</f>
        <v>0</v>
      </c>
      <c r="BN219" s="597">
        <f>COUNTIF(BN192:BN211,"&gt;0")</f>
        <v>0</v>
      </c>
      <c r="BP219" s="597">
        <f>COUNTIF(BP192:BP211,"&gt;0")</f>
        <v>0</v>
      </c>
      <c r="BQ219" s="597">
        <f>COUNTIF(BQ192:BQ211,"&gt;0")</f>
        <v>0</v>
      </c>
      <c r="BS219" s="597">
        <f>COUNTIF(BS192:BS211,"&gt;0")</f>
        <v>0</v>
      </c>
      <c r="BT219" s="597">
        <f>COUNTIF(BT192:BT211,"&gt;0")</f>
        <v>0</v>
      </c>
      <c r="BU219" s="427"/>
      <c r="BV219" s="475"/>
    </row>
    <row r="220" spans="1:74" s="429" customFormat="1" ht="13.8" hidden="1">
      <c r="A220" s="561"/>
      <c r="B220" s="561"/>
      <c r="C220" s="561"/>
      <c r="D220" s="1107"/>
      <c r="E220" s="1108"/>
      <c r="F220" s="1108"/>
      <c r="G220" s="1108"/>
      <c r="H220" s="1108"/>
      <c r="I220" s="1108"/>
      <c r="J220" s="1108"/>
      <c r="K220" s="1109"/>
      <c r="S220" s="599" t="s">
        <v>223</v>
      </c>
      <c r="V220" s="617"/>
      <c r="W220" s="618"/>
      <c r="X220" s="619"/>
      <c r="Z220" s="475"/>
      <c r="AP220" s="475"/>
      <c r="AT220" s="561"/>
      <c r="BV220" s="475"/>
    </row>
    <row r="221" spans="1:74" s="429" customFormat="1" ht="13.8" hidden="1">
      <c r="A221" s="561"/>
      <c r="B221" s="561"/>
      <c r="C221" s="561"/>
      <c r="D221" s="1107"/>
      <c r="E221" s="1108"/>
      <c r="F221" s="1108"/>
      <c r="G221" s="1108"/>
      <c r="H221" s="1108"/>
      <c r="I221" s="1108"/>
      <c r="J221" s="1108"/>
      <c r="K221" s="1109"/>
      <c r="V221" s="621"/>
      <c r="W221" s="622"/>
      <c r="X221" s="623"/>
      <c r="Z221" s="475"/>
      <c r="AP221" s="475"/>
      <c r="AT221" s="561"/>
      <c r="BV221" s="475"/>
    </row>
    <row r="222" spans="1:74" s="427" customFormat="1" ht="17.7" hidden="1">
      <c r="C222" s="429"/>
      <c r="D222" s="1110"/>
      <c r="E222" s="1111"/>
      <c r="F222" s="1111"/>
      <c r="G222" s="1111"/>
      <c r="H222" s="1111"/>
      <c r="I222" s="1111"/>
      <c r="J222" s="1111"/>
      <c r="K222" s="1112"/>
      <c r="U222" s="429"/>
      <c r="V222" s="429"/>
      <c r="W222" s="429"/>
      <c r="X222" s="429"/>
      <c r="Z222" s="476"/>
      <c r="AP222" s="542"/>
      <c r="AQ222" s="628"/>
      <c r="AR222" s="628"/>
      <c r="AS222" s="629"/>
      <c r="AT222" s="629"/>
      <c r="AU222" s="629"/>
      <c r="AV222" s="629"/>
      <c r="AW222" s="629"/>
      <c r="AX222" s="629"/>
      <c r="AY222" s="629"/>
      <c r="AZ222" s="629"/>
      <c r="BA222" s="629"/>
      <c r="BB222" s="629"/>
      <c r="BC222" s="629"/>
      <c r="BD222" s="629"/>
      <c r="BE222" s="629"/>
      <c r="BF222" s="629"/>
      <c r="BG222" s="629"/>
      <c r="BH222" s="629"/>
      <c r="BI222" s="629"/>
      <c r="BJ222" s="629"/>
      <c r="BK222" s="629"/>
      <c r="BL222" s="629"/>
      <c r="BM222" s="629"/>
      <c r="BN222" s="629"/>
      <c r="BO222" s="629"/>
      <c r="BP222" s="629"/>
      <c r="BQ222" s="629"/>
      <c r="BR222" s="629"/>
      <c r="BS222" s="629"/>
      <c r="BT222" s="629"/>
      <c r="BU222" s="629"/>
      <c r="BV222" s="542"/>
    </row>
    <row r="223" spans="1:74" s="427" customFormat="1" ht="13.8" hidden="1">
      <c r="Z223" s="476"/>
      <c r="AP223" s="476"/>
      <c r="BV223" s="476"/>
    </row>
    <row r="224" spans="1:74" s="427" customFormat="1" ht="13.8" hidden="1">
      <c r="Z224" s="476"/>
      <c r="AP224" s="476"/>
      <c r="BV224" s="476"/>
    </row>
    <row r="225" spans="1:74" s="476" customFormat="1" ht="17.7" hidden="1">
      <c r="A225" s="537">
        <f>1+A189</f>
        <v>6</v>
      </c>
      <c r="B225" s="537"/>
      <c r="C225" s="630" t="s">
        <v>418</v>
      </c>
      <c r="D225" s="624"/>
      <c r="E225" s="624"/>
      <c r="F225" s="624"/>
      <c r="G225" s="624"/>
      <c r="H225" s="624"/>
      <c r="K225" s="624"/>
      <c r="L225" s="624"/>
      <c r="M225" s="475"/>
      <c r="N225" s="475"/>
      <c r="O225" s="475"/>
      <c r="AQ225" s="541">
        <f>A225</f>
        <v>6</v>
      </c>
      <c r="AR225" s="541" t="str">
        <f>C225</f>
        <v>Yield  from CONVENTIONAL Practice</v>
      </c>
      <c r="AS225" s="542"/>
      <c r="AT225" s="542"/>
      <c r="AU225" s="542"/>
      <c r="AV225" s="542"/>
      <c r="AW225" s="542"/>
      <c r="AX225" s="542"/>
      <c r="AY225" s="542"/>
      <c r="AZ225" s="542"/>
      <c r="BA225" s="542"/>
      <c r="BB225" s="542"/>
      <c r="BC225" s="542"/>
      <c r="BD225" s="542"/>
      <c r="BE225" s="542"/>
      <c r="BF225" s="542"/>
      <c r="BG225" s="542"/>
      <c r="BH225" s="542"/>
      <c r="BI225" s="542"/>
      <c r="BJ225" s="542"/>
      <c r="BK225" s="542"/>
      <c r="BL225" s="542"/>
      <c r="BM225" s="542"/>
      <c r="BN225" s="542"/>
      <c r="BO225" s="542"/>
      <c r="BP225" s="542"/>
      <c r="BQ225" s="542"/>
      <c r="BR225" s="542"/>
      <c r="BS225" s="542"/>
      <c r="BT225" s="542"/>
      <c r="BU225" s="542"/>
    </row>
    <row r="226" spans="1:74" s="427" customFormat="1" ht="17.399999999999999" hidden="1">
      <c r="A226" s="561"/>
      <c r="B226" s="561"/>
      <c r="C226" s="561"/>
      <c r="D226" s="456"/>
      <c r="E226" s="456"/>
      <c r="F226" s="456"/>
      <c r="G226" s="456"/>
      <c r="H226" s="456"/>
      <c r="K226" s="456"/>
      <c r="L226" s="456"/>
      <c r="M226" s="429"/>
      <c r="N226" s="429"/>
      <c r="O226" s="429"/>
      <c r="Z226" s="476"/>
      <c r="AP226" s="476"/>
      <c r="AQ226" s="391"/>
      <c r="AR226" s="391"/>
      <c r="AS226" s="391"/>
      <c r="AT226" s="391"/>
      <c r="AU226" s="461" t="s">
        <v>70</v>
      </c>
      <c r="AV226" s="461"/>
      <c r="AW226" s="391"/>
      <c r="AX226" s="461" t="s">
        <v>74</v>
      </c>
      <c r="AY226" s="461"/>
      <c r="AZ226" s="391"/>
      <c r="BA226" s="461" t="s">
        <v>73</v>
      </c>
      <c r="BB226" s="461"/>
      <c r="BC226" s="391"/>
      <c r="BD226" s="461" t="s">
        <v>75</v>
      </c>
      <c r="BE226" s="461"/>
      <c r="BF226" s="391"/>
      <c r="BG226" s="461" t="s">
        <v>559</v>
      </c>
      <c r="BH226" s="461"/>
      <c r="BI226" s="542"/>
      <c r="BJ226" s="461" t="s">
        <v>191</v>
      </c>
      <c r="BK226" s="461"/>
      <c r="BL226" s="391"/>
      <c r="BM226" s="461" t="s">
        <v>190</v>
      </c>
      <c r="BN226" s="461"/>
      <c r="BO226" s="391"/>
      <c r="BP226" s="461" t="s">
        <v>397</v>
      </c>
      <c r="BQ226" s="461"/>
      <c r="BR226" s="391"/>
      <c r="BS226" s="461" t="s">
        <v>398</v>
      </c>
      <c r="BT226" s="461"/>
      <c r="BU226" s="391"/>
      <c r="BV226" s="476"/>
    </row>
    <row r="227" spans="1:74" s="427" customFormat="1" ht="28.5" hidden="1" thickBot="1">
      <c r="A227" s="583" t="s">
        <v>195</v>
      </c>
      <c r="B227" s="546" t="s">
        <v>196</v>
      </c>
      <c r="C227" s="550" t="s">
        <v>197</v>
      </c>
      <c r="D227" s="551" t="s">
        <v>198</v>
      </c>
      <c r="E227" s="551" t="s">
        <v>199</v>
      </c>
      <c r="F227" s="550" t="s">
        <v>200</v>
      </c>
      <c r="G227" s="549" t="s">
        <v>194</v>
      </c>
      <c r="H227" s="550" t="s">
        <v>236</v>
      </c>
      <c r="I227" s="551" t="s">
        <v>201</v>
      </c>
      <c r="J227" s="552" t="s">
        <v>237</v>
      </c>
      <c r="K227" s="625" t="s">
        <v>202</v>
      </c>
      <c r="L227" s="554" t="s">
        <v>203</v>
      </c>
      <c r="M227" s="600" t="s">
        <v>204</v>
      </c>
      <c r="N227" s="601" t="s">
        <v>205</v>
      </c>
      <c r="O227" s="602" t="s">
        <v>206</v>
      </c>
      <c r="P227" s="602" t="s">
        <v>106</v>
      </c>
      <c r="Q227" s="543"/>
      <c r="R227" s="557" t="s">
        <v>238</v>
      </c>
      <c r="S227" s="558" t="s">
        <v>207</v>
      </c>
      <c r="T227" s="558" t="s">
        <v>208</v>
      </c>
      <c r="U227" s="558" t="s">
        <v>209</v>
      </c>
      <c r="V227" s="559" t="s">
        <v>210</v>
      </c>
      <c r="W227" s="543"/>
      <c r="X227" s="543"/>
      <c r="Z227" s="476"/>
      <c r="AP227" s="476"/>
      <c r="AQ227" s="543"/>
      <c r="AR227" s="543"/>
      <c r="AS227" s="559" t="s">
        <v>399</v>
      </c>
      <c r="AT227" s="543"/>
      <c r="AU227" s="560" t="s">
        <v>207</v>
      </c>
      <c r="AV227" s="560" t="s">
        <v>208</v>
      </c>
      <c r="AW227" s="543"/>
      <c r="AX227" s="560" t="s">
        <v>207</v>
      </c>
      <c r="AY227" s="560" t="s">
        <v>208</v>
      </c>
      <c r="AZ227" s="543"/>
      <c r="BA227" s="560" t="s">
        <v>207</v>
      </c>
      <c r="BB227" s="560" t="s">
        <v>208</v>
      </c>
      <c r="BC227" s="543"/>
      <c r="BD227" s="560" t="s">
        <v>207</v>
      </c>
      <c r="BE227" s="560" t="s">
        <v>208</v>
      </c>
      <c r="BF227" s="543"/>
      <c r="BG227" s="560" t="s">
        <v>207</v>
      </c>
      <c r="BH227" s="560" t="s">
        <v>208</v>
      </c>
      <c r="BI227" s="543"/>
      <c r="BJ227" s="560" t="s">
        <v>207</v>
      </c>
      <c r="BK227" s="560" t="s">
        <v>208</v>
      </c>
      <c r="BL227" s="543"/>
      <c r="BM227" s="560" t="s">
        <v>207</v>
      </c>
      <c r="BN227" s="560" t="s">
        <v>208</v>
      </c>
      <c r="BO227" s="543"/>
      <c r="BP227" s="560" t="s">
        <v>207</v>
      </c>
      <c r="BQ227" s="560" t="s">
        <v>208</v>
      </c>
      <c r="BR227" s="543"/>
      <c r="BS227" s="560" t="s">
        <v>207</v>
      </c>
      <c r="BT227" s="560" t="s">
        <v>208</v>
      </c>
      <c r="BU227" s="543"/>
      <c r="BV227" s="476"/>
    </row>
    <row r="228" spans="1:74" s="427" customFormat="1" ht="14.1" hidden="1">
      <c r="A228" s="561">
        <v>1</v>
      </c>
      <c r="B228" s="562" t="str">
        <f t="shared" ref="B228:B247" si="126">CONCATENATE(E228,": ",C228)</f>
        <v xml:space="preserve">: </v>
      </c>
      <c r="C228" s="563"/>
      <c r="D228" s="563"/>
      <c r="E228" s="563"/>
      <c r="F228" s="564"/>
      <c r="G228" s="563"/>
      <c r="H228" s="565"/>
      <c r="I228" s="566"/>
      <c r="J228" s="566"/>
      <c r="K228" s="568"/>
      <c r="L228" s="568"/>
      <c r="M228" s="572"/>
      <c r="N228" s="570" t="s">
        <v>419</v>
      </c>
      <c r="O228" s="571"/>
      <c r="P228" s="572"/>
      <c r="Q228" s="429"/>
      <c r="R228" s="573"/>
      <c r="S228" s="574" t="str">
        <f>IF(R228="Y","",IF(AND(M228="",K228=""),"",IF(M228="",K228,M228)))</f>
        <v/>
      </c>
      <c r="T228" s="575" t="str">
        <f t="shared" ref="T228:T247" si="127">IF(S228="","",IF($S$256="Y",U228,IF(S228&gt;=$S$248-$AB$35*$S$252,IF(S228&lt;=$S$248+$AB$35*$S$252,S228,""),"")))</f>
        <v/>
      </c>
      <c r="U228" s="574" t="str">
        <f>IF(R228="Y","",IF(AND(M228="",K228=""),"",IF(M228="",K228*O228,M228*O228)))</f>
        <v/>
      </c>
      <c r="V228" s="576" t="str">
        <f t="shared" ref="V228:V247" si="128">IF(AND(N228="",L228=""),"",IF(N228="",L228,N228))</f>
        <v>kg/ ha/ yr</v>
      </c>
      <c r="W228" s="391"/>
      <c r="X228" s="391"/>
      <c r="Z228" s="476"/>
      <c r="AP228" s="476"/>
      <c r="AQ228" s="391"/>
      <c r="AR228" s="391"/>
      <c r="AS228" s="577" t="str">
        <f>$U228</f>
        <v/>
      </c>
      <c r="AT228" s="391"/>
      <c r="AU228" s="578" t="str">
        <f t="shared" ref="AU228:AU247" si="129">IF($AT$44="region",IF($E228=AU$701,$S228,""),IF($G228=AU$701,$S228,""))</f>
        <v/>
      </c>
      <c r="AV228" s="578" t="str">
        <f t="shared" ref="AV228:AV247" si="130">IF($AT$44="Region",IF($E228=AU$701,$T228,""),IF($G228=AU$701,$T228,""))</f>
        <v/>
      </c>
      <c r="AW228" s="391"/>
      <c r="AX228" s="578" t="str">
        <f t="shared" ref="AX228:AX247" si="131">IF($AT$44="region",IF($E228=AX$701,$S228,""),IF($G228=AX$701,$S228,""))</f>
        <v/>
      </c>
      <c r="AY228" s="578" t="str">
        <f t="shared" ref="AY228:AY247" si="132">IF($AT$44="Region",IF($E228=AX$701,$T228,""),IF($G228=AX$701,$T228,""))</f>
        <v/>
      </c>
      <c r="AZ228" s="391"/>
      <c r="BA228" s="578" t="str">
        <f t="shared" ref="BA228:BA247" si="133">IF($AT$44="region",IF($E228=BA$701,$S228,""),IF($G228=BA$701,$S228,""))</f>
        <v/>
      </c>
      <c r="BB228" s="578" t="str">
        <f t="shared" ref="BB228:BB247" si="134">IF($AT$44="Region",IF($E228=BA$701,$T228,""),IF($G228=BA$701,$T228,""))</f>
        <v/>
      </c>
      <c r="BC228" s="391"/>
      <c r="BD228" s="578" t="str">
        <f t="shared" ref="BD228:BD247" si="135">IF($AT$44="region",IF($E228=BD$701,$S228,""),IF($G228=BD$701,$S228,""))</f>
        <v/>
      </c>
      <c r="BE228" s="578" t="str">
        <f t="shared" ref="BE228:BE247" si="136">IF($AT$44="Region",IF($E228=BD$701,$T228,""),IF($G228=BD$701,$T228,""))</f>
        <v/>
      </c>
      <c r="BF228" s="391"/>
      <c r="BG228" s="578" t="str">
        <f t="shared" ref="BG228:BG247" si="137">IF($AT$44="region",IF($E228=BG$701,$S228,""),IF($G228=BG$701,$S228,""))</f>
        <v/>
      </c>
      <c r="BH228" s="578" t="str">
        <f t="shared" ref="BH228:BH247" si="138">IF($AT$44="Region",IF($E228=BG$701,$T228,""),IF($G228=BG$701,$T228,""))</f>
        <v/>
      </c>
      <c r="BI228" s="391"/>
      <c r="BJ228" s="578" t="str">
        <f t="shared" ref="BJ228:BK247" si="139">IF($E228=$BJ$47,S228,"")</f>
        <v/>
      </c>
      <c r="BK228" s="578" t="str">
        <f t="shared" si="139"/>
        <v/>
      </c>
      <c r="BL228" s="391"/>
      <c r="BM228" s="578" t="str">
        <f t="shared" ref="BM228:BN247" si="140">IF($E228=$BM$47,S228,"")</f>
        <v/>
      </c>
      <c r="BN228" s="578" t="str">
        <f t="shared" si="140"/>
        <v/>
      </c>
      <c r="BO228" s="391"/>
      <c r="BP228" s="578" t="str">
        <f t="shared" ref="BP228:BQ247" si="141">IF($E228=$BP$47,S228,"")</f>
        <v/>
      </c>
      <c r="BQ228" s="578" t="str">
        <f t="shared" si="141"/>
        <v/>
      </c>
      <c r="BR228" s="391"/>
      <c r="BS228" s="578" t="str">
        <f t="shared" ref="BS228:BT247" si="142">IF($E228=$BS$47,S228,"")</f>
        <v/>
      </c>
      <c r="BT228" s="578" t="str">
        <f t="shared" si="142"/>
        <v/>
      </c>
      <c r="BU228" s="391"/>
      <c r="BV228" s="476"/>
    </row>
    <row r="229" spans="1:74" s="427" customFormat="1" ht="14.1" hidden="1">
      <c r="A229" s="561">
        <v>2</v>
      </c>
      <c r="B229" s="562" t="str">
        <f t="shared" si="126"/>
        <v xml:space="preserve">: </v>
      </c>
      <c r="C229" s="563"/>
      <c r="D229" s="563"/>
      <c r="E229" s="563"/>
      <c r="F229" s="563"/>
      <c r="G229" s="563"/>
      <c r="H229" s="565"/>
      <c r="I229" s="566"/>
      <c r="J229" s="566"/>
      <c r="K229" s="571"/>
      <c r="L229" s="568"/>
      <c r="M229" s="572"/>
      <c r="N229" s="570" t="s">
        <v>419</v>
      </c>
      <c r="O229" s="571"/>
      <c r="P229" s="572"/>
      <c r="Q229" s="429"/>
      <c r="R229" s="573"/>
      <c r="S229" s="574" t="str">
        <f t="shared" ref="S229:S247" si="143">IF(R229="Y","",IF(AND(M229="",K229=""),"",IF(M229="",K229,M229)))</f>
        <v/>
      </c>
      <c r="T229" s="575" t="str">
        <f t="shared" si="127"/>
        <v/>
      </c>
      <c r="U229" s="574" t="str">
        <f t="shared" ref="U229:U247" si="144">IF(R229="Y","",IF(AND(M229="",K229=""),"",IF(M229="",K229*O229,M229*O229)))</f>
        <v/>
      </c>
      <c r="V229" s="576" t="str">
        <f t="shared" si="128"/>
        <v>kg/ ha/ yr</v>
      </c>
      <c r="W229" s="391"/>
      <c r="X229" s="391"/>
      <c r="Z229" s="476"/>
      <c r="AP229" s="476"/>
      <c r="AQ229" s="391"/>
      <c r="AR229" s="391"/>
      <c r="AS229" s="580"/>
      <c r="AT229" s="391"/>
      <c r="AU229" s="578" t="str">
        <f t="shared" si="129"/>
        <v/>
      </c>
      <c r="AV229" s="578" t="str">
        <f t="shared" si="130"/>
        <v/>
      </c>
      <c r="AW229" s="391"/>
      <c r="AX229" s="578" t="str">
        <f t="shared" si="131"/>
        <v/>
      </c>
      <c r="AY229" s="578" t="str">
        <f t="shared" si="132"/>
        <v/>
      </c>
      <c r="AZ229" s="391"/>
      <c r="BA229" s="578" t="str">
        <f t="shared" si="133"/>
        <v/>
      </c>
      <c r="BB229" s="578" t="str">
        <f t="shared" si="134"/>
        <v/>
      </c>
      <c r="BC229" s="391"/>
      <c r="BD229" s="578" t="str">
        <f t="shared" si="135"/>
        <v/>
      </c>
      <c r="BE229" s="578" t="str">
        <f t="shared" si="136"/>
        <v/>
      </c>
      <c r="BF229" s="391"/>
      <c r="BG229" s="578" t="str">
        <f t="shared" si="137"/>
        <v/>
      </c>
      <c r="BH229" s="578" t="str">
        <f t="shared" si="138"/>
        <v/>
      </c>
      <c r="BI229" s="391"/>
      <c r="BJ229" s="578" t="str">
        <f t="shared" si="139"/>
        <v/>
      </c>
      <c r="BK229" s="578" t="str">
        <f t="shared" si="139"/>
        <v/>
      </c>
      <c r="BL229" s="391"/>
      <c r="BM229" s="578" t="str">
        <f t="shared" si="140"/>
        <v/>
      </c>
      <c r="BN229" s="578" t="str">
        <f t="shared" si="140"/>
        <v/>
      </c>
      <c r="BO229" s="391"/>
      <c r="BP229" s="578" t="str">
        <f t="shared" si="141"/>
        <v/>
      </c>
      <c r="BQ229" s="578" t="str">
        <f t="shared" si="141"/>
        <v/>
      </c>
      <c r="BR229" s="391"/>
      <c r="BS229" s="578" t="str">
        <f t="shared" si="142"/>
        <v/>
      </c>
      <c r="BT229" s="578" t="str">
        <f t="shared" si="142"/>
        <v/>
      </c>
      <c r="BU229" s="391"/>
      <c r="BV229" s="476"/>
    </row>
    <row r="230" spans="1:74" s="427" customFormat="1" ht="14.1" hidden="1">
      <c r="A230" s="561">
        <v>3</v>
      </c>
      <c r="B230" s="562" t="str">
        <f>CONCATENATE(E230,": ",C230)</f>
        <v xml:space="preserve">: </v>
      </c>
      <c r="C230" s="566"/>
      <c r="D230" s="566"/>
      <c r="E230" s="563"/>
      <c r="F230" s="566"/>
      <c r="G230" s="563"/>
      <c r="H230" s="565"/>
      <c r="I230" s="566"/>
      <c r="J230" s="566"/>
      <c r="K230" s="572"/>
      <c r="L230" s="568"/>
      <c r="M230" s="572"/>
      <c r="N230" s="570" t="s">
        <v>419</v>
      </c>
      <c r="O230" s="571"/>
      <c r="P230" s="572"/>
      <c r="Q230" s="429"/>
      <c r="R230" s="573"/>
      <c r="S230" s="574" t="str">
        <f t="shared" si="143"/>
        <v/>
      </c>
      <c r="T230" s="575" t="str">
        <f t="shared" si="127"/>
        <v/>
      </c>
      <c r="U230" s="574" t="str">
        <f t="shared" si="144"/>
        <v/>
      </c>
      <c r="V230" s="576" t="str">
        <f t="shared" si="128"/>
        <v>kg/ ha/ yr</v>
      </c>
      <c r="W230" s="391"/>
      <c r="X230" s="391"/>
      <c r="Z230" s="476"/>
      <c r="AP230" s="476"/>
      <c r="AQ230" s="391"/>
      <c r="AR230" s="391"/>
      <c r="AS230" s="580"/>
      <c r="AT230" s="391"/>
      <c r="AU230" s="578" t="str">
        <f t="shared" si="129"/>
        <v/>
      </c>
      <c r="AV230" s="578" t="str">
        <f t="shared" si="130"/>
        <v/>
      </c>
      <c r="AW230" s="391"/>
      <c r="AX230" s="578" t="str">
        <f t="shared" si="131"/>
        <v/>
      </c>
      <c r="AY230" s="578" t="str">
        <f t="shared" si="132"/>
        <v/>
      </c>
      <c r="AZ230" s="391"/>
      <c r="BA230" s="578" t="str">
        <f t="shared" si="133"/>
        <v/>
      </c>
      <c r="BB230" s="578" t="str">
        <f t="shared" si="134"/>
        <v/>
      </c>
      <c r="BC230" s="391"/>
      <c r="BD230" s="578" t="str">
        <f t="shared" si="135"/>
        <v/>
      </c>
      <c r="BE230" s="578" t="str">
        <f t="shared" si="136"/>
        <v/>
      </c>
      <c r="BF230" s="391"/>
      <c r="BG230" s="578" t="str">
        <f t="shared" si="137"/>
        <v/>
      </c>
      <c r="BH230" s="578" t="str">
        <f t="shared" si="138"/>
        <v/>
      </c>
      <c r="BI230" s="391"/>
      <c r="BJ230" s="578" t="str">
        <f t="shared" si="139"/>
        <v/>
      </c>
      <c r="BK230" s="578" t="str">
        <f t="shared" si="139"/>
        <v/>
      </c>
      <c r="BL230" s="391"/>
      <c r="BM230" s="578" t="str">
        <f t="shared" si="140"/>
        <v/>
      </c>
      <c r="BN230" s="578" t="str">
        <f t="shared" si="140"/>
        <v/>
      </c>
      <c r="BO230" s="391"/>
      <c r="BP230" s="578" t="str">
        <f t="shared" si="141"/>
        <v/>
      </c>
      <c r="BQ230" s="578" t="str">
        <f t="shared" si="141"/>
        <v/>
      </c>
      <c r="BR230" s="391"/>
      <c r="BS230" s="578" t="str">
        <f t="shared" si="142"/>
        <v/>
      </c>
      <c r="BT230" s="578" t="str">
        <f t="shared" si="142"/>
        <v/>
      </c>
      <c r="BU230" s="391"/>
      <c r="BV230" s="476"/>
    </row>
    <row r="231" spans="1:74" s="427" customFormat="1" ht="14.1" hidden="1">
      <c r="A231" s="561">
        <v>4</v>
      </c>
      <c r="B231" s="562" t="str">
        <f t="shared" si="126"/>
        <v xml:space="preserve">: </v>
      </c>
      <c r="C231" s="566"/>
      <c r="D231" s="566"/>
      <c r="E231" s="563"/>
      <c r="F231" s="566"/>
      <c r="G231" s="563"/>
      <c r="H231" s="565"/>
      <c r="I231" s="566"/>
      <c r="J231" s="566"/>
      <c r="K231" s="572"/>
      <c r="L231" s="568"/>
      <c r="M231" s="572"/>
      <c r="N231" s="570" t="s">
        <v>419</v>
      </c>
      <c r="O231" s="571"/>
      <c r="P231" s="572"/>
      <c r="Q231" s="429"/>
      <c r="R231" s="573"/>
      <c r="S231" s="574" t="str">
        <f t="shared" si="143"/>
        <v/>
      </c>
      <c r="T231" s="575" t="str">
        <f t="shared" si="127"/>
        <v/>
      </c>
      <c r="U231" s="574" t="str">
        <f t="shared" si="144"/>
        <v/>
      </c>
      <c r="V231" s="576" t="str">
        <f t="shared" si="128"/>
        <v>kg/ ha/ yr</v>
      </c>
      <c r="W231" s="391"/>
      <c r="X231" s="391"/>
      <c r="Z231" s="476"/>
      <c r="AP231" s="476"/>
      <c r="AQ231" s="391"/>
      <c r="AR231" s="391"/>
      <c r="AS231" s="580"/>
      <c r="AT231" s="391"/>
      <c r="AU231" s="578" t="str">
        <f t="shared" si="129"/>
        <v/>
      </c>
      <c r="AV231" s="578" t="str">
        <f t="shared" si="130"/>
        <v/>
      </c>
      <c r="AW231" s="391"/>
      <c r="AX231" s="578" t="str">
        <f t="shared" si="131"/>
        <v/>
      </c>
      <c r="AY231" s="578" t="str">
        <f t="shared" si="132"/>
        <v/>
      </c>
      <c r="AZ231" s="391"/>
      <c r="BA231" s="578" t="str">
        <f t="shared" si="133"/>
        <v/>
      </c>
      <c r="BB231" s="578" t="str">
        <f t="shared" si="134"/>
        <v/>
      </c>
      <c r="BC231" s="391"/>
      <c r="BD231" s="578" t="str">
        <f t="shared" si="135"/>
        <v/>
      </c>
      <c r="BE231" s="578" t="str">
        <f t="shared" si="136"/>
        <v/>
      </c>
      <c r="BF231" s="391"/>
      <c r="BG231" s="578" t="str">
        <f t="shared" si="137"/>
        <v/>
      </c>
      <c r="BH231" s="578" t="str">
        <f t="shared" si="138"/>
        <v/>
      </c>
      <c r="BI231" s="391"/>
      <c r="BJ231" s="578" t="str">
        <f t="shared" si="139"/>
        <v/>
      </c>
      <c r="BK231" s="578" t="str">
        <f t="shared" si="139"/>
        <v/>
      </c>
      <c r="BL231" s="391"/>
      <c r="BM231" s="578" t="str">
        <f t="shared" si="140"/>
        <v/>
      </c>
      <c r="BN231" s="578" t="str">
        <f t="shared" si="140"/>
        <v/>
      </c>
      <c r="BO231" s="391"/>
      <c r="BP231" s="578" t="str">
        <f t="shared" si="141"/>
        <v/>
      </c>
      <c r="BQ231" s="578" t="str">
        <f t="shared" si="141"/>
        <v/>
      </c>
      <c r="BR231" s="391"/>
      <c r="BS231" s="578" t="str">
        <f t="shared" si="142"/>
        <v/>
      </c>
      <c r="BT231" s="578" t="str">
        <f t="shared" si="142"/>
        <v/>
      </c>
      <c r="BU231" s="391"/>
      <c r="BV231" s="476"/>
    </row>
    <row r="232" spans="1:74" s="427" customFormat="1" ht="14.1" hidden="1">
      <c r="A232" s="561">
        <v>5</v>
      </c>
      <c r="B232" s="562" t="str">
        <f t="shared" si="126"/>
        <v xml:space="preserve">: </v>
      </c>
      <c r="C232" s="566"/>
      <c r="D232" s="566"/>
      <c r="E232" s="563"/>
      <c r="F232" s="566"/>
      <c r="G232" s="563"/>
      <c r="H232" s="565"/>
      <c r="I232" s="566"/>
      <c r="J232" s="566"/>
      <c r="K232" s="572"/>
      <c r="L232" s="568"/>
      <c r="M232" s="572"/>
      <c r="N232" s="570" t="s">
        <v>419</v>
      </c>
      <c r="O232" s="571"/>
      <c r="P232" s="572"/>
      <c r="Q232" s="429"/>
      <c r="R232" s="573"/>
      <c r="S232" s="574" t="str">
        <f t="shared" si="143"/>
        <v/>
      </c>
      <c r="T232" s="575" t="str">
        <f t="shared" si="127"/>
        <v/>
      </c>
      <c r="U232" s="574" t="str">
        <f t="shared" si="144"/>
        <v/>
      </c>
      <c r="V232" s="576" t="str">
        <f t="shared" si="128"/>
        <v>kg/ ha/ yr</v>
      </c>
      <c r="W232" s="391"/>
      <c r="X232" s="391"/>
      <c r="Z232" s="476"/>
      <c r="AP232" s="476"/>
      <c r="AQ232" s="391"/>
      <c r="AR232" s="391"/>
      <c r="AS232" s="580"/>
      <c r="AT232" s="391"/>
      <c r="AU232" s="578" t="str">
        <f t="shared" si="129"/>
        <v/>
      </c>
      <c r="AV232" s="578" t="str">
        <f t="shared" si="130"/>
        <v/>
      </c>
      <c r="AW232" s="391"/>
      <c r="AX232" s="578" t="str">
        <f t="shared" si="131"/>
        <v/>
      </c>
      <c r="AY232" s="578" t="str">
        <f t="shared" si="132"/>
        <v/>
      </c>
      <c r="AZ232" s="391"/>
      <c r="BA232" s="578" t="str">
        <f t="shared" si="133"/>
        <v/>
      </c>
      <c r="BB232" s="578" t="str">
        <f t="shared" si="134"/>
        <v/>
      </c>
      <c r="BC232" s="391"/>
      <c r="BD232" s="578" t="str">
        <f t="shared" si="135"/>
        <v/>
      </c>
      <c r="BE232" s="578" t="str">
        <f t="shared" si="136"/>
        <v/>
      </c>
      <c r="BF232" s="391"/>
      <c r="BG232" s="578" t="str">
        <f t="shared" si="137"/>
        <v/>
      </c>
      <c r="BH232" s="578" t="str">
        <f t="shared" si="138"/>
        <v/>
      </c>
      <c r="BI232" s="391"/>
      <c r="BJ232" s="578" t="str">
        <f t="shared" si="139"/>
        <v/>
      </c>
      <c r="BK232" s="578" t="str">
        <f t="shared" si="139"/>
        <v/>
      </c>
      <c r="BL232" s="391"/>
      <c r="BM232" s="578" t="str">
        <f t="shared" si="140"/>
        <v/>
      </c>
      <c r="BN232" s="578" t="str">
        <f t="shared" si="140"/>
        <v/>
      </c>
      <c r="BO232" s="391"/>
      <c r="BP232" s="578" t="str">
        <f t="shared" si="141"/>
        <v/>
      </c>
      <c r="BQ232" s="578" t="str">
        <f t="shared" si="141"/>
        <v/>
      </c>
      <c r="BR232" s="391"/>
      <c r="BS232" s="578" t="str">
        <f t="shared" si="142"/>
        <v/>
      </c>
      <c r="BT232" s="578" t="str">
        <f t="shared" si="142"/>
        <v/>
      </c>
      <c r="BU232" s="391"/>
      <c r="BV232" s="476"/>
    </row>
    <row r="233" spans="1:74" s="427" customFormat="1" ht="14.1" hidden="1">
      <c r="A233" s="561">
        <v>6</v>
      </c>
      <c r="B233" s="562" t="str">
        <f t="shared" si="126"/>
        <v xml:space="preserve">: </v>
      </c>
      <c r="C233" s="566"/>
      <c r="D233" s="566"/>
      <c r="E233" s="563"/>
      <c r="F233" s="566"/>
      <c r="G233" s="563"/>
      <c r="H233" s="565"/>
      <c r="I233" s="566"/>
      <c r="J233" s="566"/>
      <c r="K233" s="572"/>
      <c r="L233" s="568"/>
      <c r="M233" s="572"/>
      <c r="N233" s="570" t="s">
        <v>419</v>
      </c>
      <c r="O233" s="571"/>
      <c r="P233" s="572"/>
      <c r="Q233" s="429"/>
      <c r="R233" s="573"/>
      <c r="S233" s="574" t="str">
        <f t="shared" si="143"/>
        <v/>
      </c>
      <c r="T233" s="575" t="str">
        <f t="shared" si="127"/>
        <v/>
      </c>
      <c r="U233" s="574" t="str">
        <f t="shared" si="144"/>
        <v/>
      </c>
      <c r="V233" s="576" t="str">
        <f t="shared" si="128"/>
        <v>kg/ ha/ yr</v>
      </c>
      <c r="W233" s="391"/>
      <c r="X233" s="391"/>
      <c r="Z233" s="476"/>
      <c r="AP233" s="476"/>
      <c r="AQ233" s="391"/>
      <c r="AR233" s="391"/>
      <c r="AS233" s="580"/>
      <c r="AT233" s="391"/>
      <c r="AU233" s="578" t="str">
        <f t="shared" si="129"/>
        <v/>
      </c>
      <c r="AV233" s="578" t="str">
        <f t="shared" si="130"/>
        <v/>
      </c>
      <c r="AW233" s="391"/>
      <c r="AX233" s="578" t="str">
        <f t="shared" si="131"/>
        <v/>
      </c>
      <c r="AY233" s="578" t="str">
        <f t="shared" si="132"/>
        <v/>
      </c>
      <c r="AZ233" s="391"/>
      <c r="BA233" s="578" t="str">
        <f t="shared" si="133"/>
        <v/>
      </c>
      <c r="BB233" s="578" t="str">
        <f t="shared" si="134"/>
        <v/>
      </c>
      <c r="BC233" s="391"/>
      <c r="BD233" s="578" t="str">
        <f t="shared" si="135"/>
        <v/>
      </c>
      <c r="BE233" s="578" t="str">
        <f t="shared" si="136"/>
        <v/>
      </c>
      <c r="BF233" s="391"/>
      <c r="BG233" s="578" t="str">
        <f t="shared" si="137"/>
        <v/>
      </c>
      <c r="BH233" s="578" t="str">
        <f t="shared" si="138"/>
        <v/>
      </c>
      <c r="BI233" s="391"/>
      <c r="BJ233" s="578" t="str">
        <f t="shared" si="139"/>
        <v/>
      </c>
      <c r="BK233" s="578" t="str">
        <f t="shared" si="139"/>
        <v/>
      </c>
      <c r="BL233" s="391"/>
      <c r="BM233" s="578" t="str">
        <f t="shared" si="140"/>
        <v/>
      </c>
      <c r="BN233" s="578" t="str">
        <f t="shared" si="140"/>
        <v/>
      </c>
      <c r="BO233" s="391"/>
      <c r="BP233" s="578" t="str">
        <f t="shared" si="141"/>
        <v/>
      </c>
      <c r="BQ233" s="578" t="str">
        <f t="shared" si="141"/>
        <v/>
      </c>
      <c r="BR233" s="391"/>
      <c r="BS233" s="578" t="str">
        <f t="shared" si="142"/>
        <v/>
      </c>
      <c r="BT233" s="578" t="str">
        <f t="shared" si="142"/>
        <v/>
      </c>
      <c r="BU233" s="391"/>
      <c r="BV233" s="476"/>
    </row>
    <row r="234" spans="1:74" s="427" customFormat="1" ht="14.1" hidden="1">
      <c r="A234" s="561">
        <v>7</v>
      </c>
      <c r="B234" s="562" t="str">
        <f t="shared" si="126"/>
        <v xml:space="preserve">: </v>
      </c>
      <c r="C234" s="566"/>
      <c r="D234" s="566"/>
      <c r="E234" s="563"/>
      <c r="F234" s="566"/>
      <c r="G234" s="563"/>
      <c r="H234" s="565"/>
      <c r="I234" s="566"/>
      <c r="J234" s="566"/>
      <c r="K234" s="572"/>
      <c r="L234" s="568"/>
      <c r="M234" s="572"/>
      <c r="N234" s="570" t="s">
        <v>419</v>
      </c>
      <c r="O234" s="571"/>
      <c r="P234" s="572"/>
      <c r="Q234" s="429"/>
      <c r="R234" s="573"/>
      <c r="S234" s="574" t="str">
        <f t="shared" si="143"/>
        <v/>
      </c>
      <c r="T234" s="575" t="str">
        <f t="shared" si="127"/>
        <v/>
      </c>
      <c r="U234" s="574" t="str">
        <f t="shared" si="144"/>
        <v/>
      </c>
      <c r="V234" s="576" t="str">
        <f t="shared" si="128"/>
        <v>kg/ ha/ yr</v>
      </c>
      <c r="W234" s="391"/>
      <c r="X234" s="391"/>
      <c r="Z234" s="476"/>
      <c r="AP234" s="476"/>
      <c r="AQ234" s="391"/>
      <c r="AR234" s="391"/>
      <c r="AS234" s="580"/>
      <c r="AT234" s="391"/>
      <c r="AU234" s="578" t="str">
        <f t="shared" si="129"/>
        <v/>
      </c>
      <c r="AV234" s="578" t="str">
        <f t="shared" si="130"/>
        <v/>
      </c>
      <c r="AW234" s="391"/>
      <c r="AX234" s="578" t="str">
        <f t="shared" si="131"/>
        <v/>
      </c>
      <c r="AY234" s="578" t="str">
        <f t="shared" si="132"/>
        <v/>
      </c>
      <c r="AZ234" s="391"/>
      <c r="BA234" s="578" t="str">
        <f t="shared" si="133"/>
        <v/>
      </c>
      <c r="BB234" s="578" t="str">
        <f t="shared" si="134"/>
        <v/>
      </c>
      <c r="BC234" s="391"/>
      <c r="BD234" s="578" t="str">
        <f t="shared" si="135"/>
        <v/>
      </c>
      <c r="BE234" s="578" t="str">
        <f t="shared" si="136"/>
        <v/>
      </c>
      <c r="BF234" s="391"/>
      <c r="BG234" s="578" t="str">
        <f t="shared" si="137"/>
        <v/>
      </c>
      <c r="BH234" s="578" t="str">
        <f t="shared" si="138"/>
        <v/>
      </c>
      <c r="BI234" s="391"/>
      <c r="BJ234" s="578" t="str">
        <f t="shared" si="139"/>
        <v/>
      </c>
      <c r="BK234" s="578" t="str">
        <f t="shared" si="139"/>
        <v/>
      </c>
      <c r="BL234" s="391"/>
      <c r="BM234" s="578" t="str">
        <f t="shared" si="140"/>
        <v/>
      </c>
      <c r="BN234" s="578" t="str">
        <f t="shared" si="140"/>
        <v/>
      </c>
      <c r="BO234" s="391"/>
      <c r="BP234" s="578" t="str">
        <f t="shared" si="141"/>
        <v/>
      </c>
      <c r="BQ234" s="578" t="str">
        <f t="shared" si="141"/>
        <v/>
      </c>
      <c r="BR234" s="391"/>
      <c r="BS234" s="578" t="str">
        <f t="shared" si="142"/>
        <v/>
      </c>
      <c r="BT234" s="578" t="str">
        <f t="shared" si="142"/>
        <v/>
      </c>
      <c r="BU234" s="391"/>
      <c r="BV234" s="476"/>
    </row>
    <row r="235" spans="1:74" s="427" customFormat="1" ht="14.1" hidden="1">
      <c r="A235" s="561">
        <v>8</v>
      </c>
      <c r="B235" s="562" t="str">
        <f t="shared" si="126"/>
        <v xml:space="preserve">: </v>
      </c>
      <c r="C235" s="566"/>
      <c r="D235" s="566"/>
      <c r="E235" s="563"/>
      <c r="F235" s="566"/>
      <c r="G235" s="563"/>
      <c r="H235" s="565"/>
      <c r="I235" s="566"/>
      <c r="J235" s="566"/>
      <c r="K235" s="572"/>
      <c r="L235" s="568"/>
      <c r="M235" s="572"/>
      <c r="N235" s="570" t="s">
        <v>419</v>
      </c>
      <c r="O235" s="571"/>
      <c r="P235" s="572"/>
      <c r="Q235" s="429"/>
      <c r="R235" s="573"/>
      <c r="S235" s="574" t="str">
        <f t="shared" si="143"/>
        <v/>
      </c>
      <c r="T235" s="575" t="str">
        <f t="shared" si="127"/>
        <v/>
      </c>
      <c r="U235" s="574" t="str">
        <f t="shared" si="144"/>
        <v/>
      </c>
      <c r="V235" s="576" t="str">
        <f t="shared" si="128"/>
        <v>kg/ ha/ yr</v>
      </c>
      <c r="W235" s="391"/>
      <c r="X235" s="391"/>
      <c r="Z235" s="476"/>
      <c r="AP235" s="476"/>
      <c r="AQ235" s="391"/>
      <c r="AR235" s="391"/>
      <c r="AS235" s="580"/>
      <c r="AT235" s="391"/>
      <c r="AU235" s="578" t="str">
        <f t="shared" si="129"/>
        <v/>
      </c>
      <c r="AV235" s="578" t="str">
        <f t="shared" si="130"/>
        <v/>
      </c>
      <c r="AW235" s="391"/>
      <c r="AX235" s="578" t="str">
        <f t="shared" si="131"/>
        <v/>
      </c>
      <c r="AY235" s="578" t="str">
        <f t="shared" si="132"/>
        <v/>
      </c>
      <c r="AZ235" s="391"/>
      <c r="BA235" s="578" t="str">
        <f t="shared" si="133"/>
        <v/>
      </c>
      <c r="BB235" s="578" t="str">
        <f t="shared" si="134"/>
        <v/>
      </c>
      <c r="BC235" s="391"/>
      <c r="BD235" s="578" t="str">
        <f t="shared" si="135"/>
        <v/>
      </c>
      <c r="BE235" s="578" t="str">
        <f t="shared" si="136"/>
        <v/>
      </c>
      <c r="BF235" s="391"/>
      <c r="BG235" s="578" t="str">
        <f t="shared" si="137"/>
        <v/>
      </c>
      <c r="BH235" s="578" t="str">
        <f t="shared" si="138"/>
        <v/>
      </c>
      <c r="BI235" s="391"/>
      <c r="BJ235" s="578" t="str">
        <f t="shared" si="139"/>
        <v/>
      </c>
      <c r="BK235" s="578" t="str">
        <f t="shared" si="139"/>
        <v/>
      </c>
      <c r="BL235" s="391"/>
      <c r="BM235" s="578" t="str">
        <f t="shared" si="140"/>
        <v/>
      </c>
      <c r="BN235" s="578" t="str">
        <f t="shared" si="140"/>
        <v/>
      </c>
      <c r="BO235" s="391"/>
      <c r="BP235" s="578" t="str">
        <f t="shared" si="141"/>
        <v/>
      </c>
      <c r="BQ235" s="578" t="str">
        <f t="shared" si="141"/>
        <v/>
      </c>
      <c r="BR235" s="391"/>
      <c r="BS235" s="578" t="str">
        <f t="shared" si="142"/>
        <v/>
      </c>
      <c r="BT235" s="578" t="str">
        <f t="shared" si="142"/>
        <v/>
      </c>
      <c r="BU235" s="391"/>
      <c r="BV235" s="476"/>
    </row>
    <row r="236" spans="1:74" s="427" customFormat="1" ht="14.1" hidden="1">
      <c r="A236" s="561">
        <v>9</v>
      </c>
      <c r="B236" s="562" t="str">
        <f t="shared" si="126"/>
        <v xml:space="preserve">: </v>
      </c>
      <c r="C236" s="566"/>
      <c r="D236" s="566"/>
      <c r="E236" s="563"/>
      <c r="F236" s="566"/>
      <c r="G236" s="563"/>
      <c r="H236" s="565"/>
      <c r="I236" s="566"/>
      <c r="J236" s="566"/>
      <c r="K236" s="572"/>
      <c r="L236" s="568"/>
      <c r="M236" s="572"/>
      <c r="N236" s="570" t="s">
        <v>419</v>
      </c>
      <c r="O236" s="571"/>
      <c r="P236" s="572"/>
      <c r="Q236" s="429"/>
      <c r="R236" s="573"/>
      <c r="S236" s="574" t="str">
        <f t="shared" si="143"/>
        <v/>
      </c>
      <c r="T236" s="575" t="str">
        <f t="shared" si="127"/>
        <v/>
      </c>
      <c r="U236" s="574" t="str">
        <f t="shared" si="144"/>
        <v/>
      </c>
      <c r="V236" s="576" t="str">
        <f t="shared" si="128"/>
        <v>kg/ ha/ yr</v>
      </c>
      <c r="W236" s="391"/>
      <c r="X236" s="391"/>
      <c r="Z236" s="476"/>
      <c r="AP236" s="476"/>
      <c r="AQ236" s="391"/>
      <c r="AR236" s="391"/>
      <c r="AS236" s="580"/>
      <c r="AT236" s="391"/>
      <c r="AU236" s="578" t="str">
        <f t="shared" si="129"/>
        <v/>
      </c>
      <c r="AV236" s="578" t="str">
        <f t="shared" si="130"/>
        <v/>
      </c>
      <c r="AW236" s="391"/>
      <c r="AX236" s="578" t="str">
        <f t="shared" si="131"/>
        <v/>
      </c>
      <c r="AY236" s="578" t="str">
        <f t="shared" si="132"/>
        <v/>
      </c>
      <c r="AZ236" s="391"/>
      <c r="BA236" s="578" t="str">
        <f t="shared" si="133"/>
        <v/>
      </c>
      <c r="BB236" s="578" t="str">
        <f t="shared" si="134"/>
        <v/>
      </c>
      <c r="BC236" s="391"/>
      <c r="BD236" s="578" t="str">
        <f t="shared" si="135"/>
        <v/>
      </c>
      <c r="BE236" s="578" t="str">
        <f t="shared" si="136"/>
        <v/>
      </c>
      <c r="BF236" s="391"/>
      <c r="BG236" s="578" t="str">
        <f t="shared" si="137"/>
        <v/>
      </c>
      <c r="BH236" s="578" t="str">
        <f t="shared" si="138"/>
        <v/>
      </c>
      <c r="BI236" s="391"/>
      <c r="BJ236" s="578" t="str">
        <f t="shared" si="139"/>
        <v/>
      </c>
      <c r="BK236" s="578" t="str">
        <f t="shared" si="139"/>
        <v/>
      </c>
      <c r="BL236" s="391"/>
      <c r="BM236" s="578" t="str">
        <f t="shared" si="140"/>
        <v/>
      </c>
      <c r="BN236" s="578" t="str">
        <f t="shared" si="140"/>
        <v/>
      </c>
      <c r="BO236" s="391"/>
      <c r="BP236" s="578" t="str">
        <f t="shared" si="141"/>
        <v/>
      </c>
      <c r="BQ236" s="578" t="str">
        <f t="shared" si="141"/>
        <v/>
      </c>
      <c r="BR236" s="391"/>
      <c r="BS236" s="578" t="str">
        <f t="shared" si="142"/>
        <v/>
      </c>
      <c r="BT236" s="578" t="str">
        <f t="shared" si="142"/>
        <v/>
      </c>
      <c r="BU236" s="391"/>
      <c r="BV236" s="476"/>
    </row>
    <row r="237" spans="1:74" s="427" customFormat="1" ht="14.1" hidden="1">
      <c r="A237" s="561">
        <v>10</v>
      </c>
      <c r="B237" s="562" t="str">
        <f t="shared" si="126"/>
        <v xml:space="preserve">: </v>
      </c>
      <c r="C237" s="566"/>
      <c r="D237" s="566"/>
      <c r="E237" s="563"/>
      <c r="F237" s="566"/>
      <c r="G237" s="563"/>
      <c r="H237" s="565"/>
      <c r="I237" s="566"/>
      <c r="J237" s="566"/>
      <c r="K237" s="572"/>
      <c r="L237" s="568"/>
      <c r="M237" s="572"/>
      <c r="N237" s="570" t="s">
        <v>419</v>
      </c>
      <c r="O237" s="571"/>
      <c r="P237" s="572"/>
      <c r="Q237" s="429"/>
      <c r="R237" s="573"/>
      <c r="S237" s="574" t="str">
        <f t="shared" si="143"/>
        <v/>
      </c>
      <c r="T237" s="575" t="str">
        <f t="shared" si="127"/>
        <v/>
      </c>
      <c r="U237" s="574" t="str">
        <f t="shared" si="144"/>
        <v/>
      </c>
      <c r="V237" s="576" t="str">
        <f t="shared" si="128"/>
        <v>kg/ ha/ yr</v>
      </c>
      <c r="W237" s="391"/>
      <c r="X237" s="391"/>
      <c r="Z237" s="476"/>
      <c r="AP237" s="476"/>
      <c r="AQ237" s="391"/>
      <c r="AR237" s="391"/>
      <c r="AS237" s="580"/>
      <c r="AT237" s="391"/>
      <c r="AU237" s="578" t="str">
        <f t="shared" si="129"/>
        <v/>
      </c>
      <c r="AV237" s="578" t="str">
        <f t="shared" si="130"/>
        <v/>
      </c>
      <c r="AW237" s="391"/>
      <c r="AX237" s="578" t="str">
        <f t="shared" si="131"/>
        <v/>
      </c>
      <c r="AY237" s="578" t="str">
        <f t="shared" si="132"/>
        <v/>
      </c>
      <c r="AZ237" s="391"/>
      <c r="BA237" s="578" t="str">
        <f t="shared" si="133"/>
        <v/>
      </c>
      <c r="BB237" s="578" t="str">
        <f t="shared" si="134"/>
        <v/>
      </c>
      <c r="BC237" s="391"/>
      <c r="BD237" s="578" t="str">
        <f t="shared" si="135"/>
        <v/>
      </c>
      <c r="BE237" s="578" t="str">
        <f t="shared" si="136"/>
        <v/>
      </c>
      <c r="BF237" s="391"/>
      <c r="BG237" s="578" t="str">
        <f t="shared" si="137"/>
        <v/>
      </c>
      <c r="BH237" s="578" t="str">
        <f t="shared" si="138"/>
        <v/>
      </c>
      <c r="BI237" s="391"/>
      <c r="BJ237" s="578" t="str">
        <f t="shared" si="139"/>
        <v/>
      </c>
      <c r="BK237" s="578" t="str">
        <f t="shared" si="139"/>
        <v/>
      </c>
      <c r="BL237" s="391"/>
      <c r="BM237" s="578" t="str">
        <f t="shared" si="140"/>
        <v/>
      </c>
      <c r="BN237" s="578" t="str">
        <f t="shared" si="140"/>
        <v/>
      </c>
      <c r="BO237" s="391"/>
      <c r="BP237" s="578" t="str">
        <f t="shared" si="141"/>
        <v/>
      </c>
      <c r="BQ237" s="578" t="str">
        <f t="shared" si="141"/>
        <v/>
      </c>
      <c r="BR237" s="391"/>
      <c r="BS237" s="578" t="str">
        <f t="shared" si="142"/>
        <v/>
      </c>
      <c r="BT237" s="578" t="str">
        <f t="shared" si="142"/>
        <v/>
      </c>
      <c r="BU237" s="391"/>
      <c r="BV237" s="476"/>
    </row>
    <row r="238" spans="1:74" s="427" customFormat="1" ht="14.1" hidden="1">
      <c r="A238" s="561">
        <v>11</v>
      </c>
      <c r="B238" s="562" t="str">
        <f t="shared" si="126"/>
        <v xml:space="preserve">: </v>
      </c>
      <c r="C238" s="566"/>
      <c r="D238" s="566"/>
      <c r="E238" s="563"/>
      <c r="F238" s="566"/>
      <c r="G238" s="563"/>
      <c r="H238" s="565"/>
      <c r="I238" s="566"/>
      <c r="J238" s="566"/>
      <c r="K238" s="572"/>
      <c r="L238" s="568"/>
      <c r="M238" s="572"/>
      <c r="N238" s="570" t="s">
        <v>419</v>
      </c>
      <c r="O238" s="571"/>
      <c r="P238" s="572"/>
      <c r="Q238" s="429"/>
      <c r="R238" s="573"/>
      <c r="S238" s="574" t="str">
        <f t="shared" si="143"/>
        <v/>
      </c>
      <c r="T238" s="575" t="str">
        <f t="shared" si="127"/>
        <v/>
      </c>
      <c r="U238" s="574" t="str">
        <f t="shared" si="144"/>
        <v/>
      </c>
      <c r="V238" s="576" t="str">
        <f t="shared" si="128"/>
        <v>kg/ ha/ yr</v>
      </c>
      <c r="W238" s="391"/>
      <c r="X238" s="391"/>
      <c r="Z238" s="476"/>
      <c r="AP238" s="476"/>
      <c r="AQ238" s="391"/>
      <c r="AR238" s="391"/>
      <c r="AS238" s="580"/>
      <c r="AT238" s="391"/>
      <c r="AU238" s="578" t="str">
        <f t="shared" si="129"/>
        <v/>
      </c>
      <c r="AV238" s="578" t="str">
        <f t="shared" si="130"/>
        <v/>
      </c>
      <c r="AW238" s="391"/>
      <c r="AX238" s="578" t="str">
        <f t="shared" si="131"/>
        <v/>
      </c>
      <c r="AY238" s="578" t="str">
        <f t="shared" si="132"/>
        <v/>
      </c>
      <c r="AZ238" s="391"/>
      <c r="BA238" s="578" t="str">
        <f t="shared" si="133"/>
        <v/>
      </c>
      <c r="BB238" s="578" t="str">
        <f t="shared" si="134"/>
        <v/>
      </c>
      <c r="BC238" s="391"/>
      <c r="BD238" s="578" t="str">
        <f t="shared" si="135"/>
        <v/>
      </c>
      <c r="BE238" s="578" t="str">
        <f t="shared" si="136"/>
        <v/>
      </c>
      <c r="BF238" s="391"/>
      <c r="BG238" s="578" t="str">
        <f t="shared" si="137"/>
        <v/>
      </c>
      <c r="BH238" s="578" t="str">
        <f t="shared" si="138"/>
        <v/>
      </c>
      <c r="BI238" s="391"/>
      <c r="BJ238" s="578" t="str">
        <f t="shared" si="139"/>
        <v/>
      </c>
      <c r="BK238" s="578" t="str">
        <f t="shared" si="139"/>
        <v/>
      </c>
      <c r="BL238" s="391"/>
      <c r="BM238" s="578" t="str">
        <f t="shared" si="140"/>
        <v/>
      </c>
      <c r="BN238" s="578" t="str">
        <f t="shared" si="140"/>
        <v/>
      </c>
      <c r="BO238" s="391"/>
      <c r="BP238" s="578" t="str">
        <f t="shared" si="141"/>
        <v/>
      </c>
      <c r="BQ238" s="578" t="str">
        <f t="shared" si="141"/>
        <v/>
      </c>
      <c r="BR238" s="391"/>
      <c r="BS238" s="578" t="str">
        <f t="shared" si="142"/>
        <v/>
      </c>
      <c r="BT238" s="578" t="str">
        <f t="shared" si="142"/>
        <v/>
      </c>
      <c r="BU238" s="391"/>
      <c r="BV238" s="476"/>
    </row>
    <row r="239" spans="1:74" s="427" customFormat="1" ht="14.1" hidden="1">
      <c r="A239" s="561">
        <v>12</v>
      </c>
      <c r="B239" s="562" t="str">
        <f t="shared" si="126"/>
        <v xml:space="preserve">: </v>
      </c>
      <c r="C239" s="566"/>
      <c r="D239" s="566"/>
      <c r="E239" s="563"/>
      <c r="F239" s="566"/>
      <c r="G239" s="563"/>
      <c r="H239" s="565"/>
      <c r="I239" s="566"/>
      <c r="J239" s="566"/>
      <c r="K239" s="572"/>
      <c r="L239" s="568"/>
      <c r="M239" s="572"/>
      <c r="N239" s="570" t="s">
        <v>419</v>
      </c>
      <c r="O239" s="571"/>
      <c r="P239" s="572"/>
      <c r="Q239" s="429"/>
      <c r="R239" s="573"/>
      <c r="S239" s="574" t="str">
        <f t="shared" si="143"/>
        <v/>
      </c>
      <c r="T239" s="575" t="str">
        <f t="shared" si="127"/>
        <v/>
      </c>
      <c r="U239" s="574" t="str">
        <f t="shared" si="144"/>
        <v/>
      </c>
      <c r="V239" s="576" t="str">
        <f t="shared" si="128"/>
        <v>kg/ ha/ yr</v>
      </c>
      <c r="W239" s="391"/>
      <c r="X239" s="391"/>
      <c r="Z239" s="476"/>
      <c r="AP239" s="476"/>
      <c r="AQ239" s="391"/>
      <c r="AR239" s="391"/>
      <c r="AS239" s="580"/>
      <c r="AT239" s="391"/>
      <c r="AU239" s="578" t="str">
        <f t="shared" si="129"/>
        <v/>
      </c>
      <c r="AV239" s="578" t="str">
        <f t="shared" si="130"/>
        <v/>
      </c>
      <c r="AW239" s="391"/>
      <c r="AX239" s="578" t="str">
        <f t="shared" si="131"/>
        <v/>
      </c>
      <c r="AY239" s="578" t="str">
        <f t="shared" si="132"/>
        <v/>
      </c>
      <c r="AZ239" s="391"/>
      <c r="BA239" s="578" t="str">
        <f t="shared" si="133"/>
        <v/>
      </c>
      <c r="BB239" s="578" t="str">
        <f t="shared" si="134"/>
        <v/>
      </c>
      <c r="BC239" s="391"/>
      <c r="BD239" s="578" t="str">
        <f t="shared" si="135"/>
        <v/>
      </c>
      <c r="BE239" s="578" t="str">
        <f t="shared" si="136"/>
        <v/>
      </c>
      <c r="BF239" s="391"/>
      <c r="BG239" s="578" t="str">
        <f t="shared" si="137"/>
        <v/>
      </c>
      <c r="BH239" s="578" t="str">
        <f t="shared" si="138"/>
        <v/>
      </c>
      <c r="BI239" s="391"/>
      <c r="BJ239" s="578" t="str">
        <f t="shared" si="139"/>
        <v/>
      </c>
      <c r="BK239" s="578" t="str">
        <f t="shared" si="139"/>
        <v/>
      </c>
      <c r="BL239" s="391"/>
      <c r="BM239" s="578" t="str">
        <f t="shared" si="140"/>
        <v/>
      </c>
      <c r="BN239" s="578" t="str">
        <f t="shared" si="140"/>
        <v/>
      </c>
      <c r="BO239" s="391"/>
      <c r="BP239" s="578" t="str">
        <f t="shared" si="141"/>
        <v/>
      </c>
      <c r="BQ239" s="578" t="str">
        <f t="shared" si="141"/>
        <v/>
      </c>
      <c r="BR239" s="391"/>
      <c r="BS239" s="578" t="str">
        <f t="shared" si="142"/>
        <v/>
      </c>
      <c r="BT239" s="578" t="str">
        <f t="shared" si="142"/>
        <v/>
      </c>
      <c r="BU239" s="391"/>
      <c r="BV239" s="476"/>
    </row>
    <row r="240" spans="1:74" s="427" customFormat="1" ht="14.1" hidden="1">
      <c r="A240" s="561">
        <v>13</v>
      </c>
      <c r="B240" s="562" t="str">
        <f t="shared" si="126"/>
        <v xml:space="preserve">: </v>
      </c>
      <c r="C240" s="566"/>
      <c r="D240" s="566"/>
      <c r="E240" s="563"/>
      <c r="F240" s="566"/>
      <c r="G240" s="563"/>
      <c r="H240" s="565"/>
      <c r="I240" s="566"/>
      <c r="J240" s="566"/>
      <c r="K240" s="572"/>
      <c r="L240" s="568"/>
      <c r="M240" s="572"/>
      <c r="N240" s="570" t="s">
        <v>419</v>
      </c>
      <c r="O240" s="571"/>
      <c r="P240" s="572"/>
      <c r="Q240" s="429"/>
      <c r="R240" s="573"/>
      <c r="S240" s="574" t="str">
        <f t="shared" si="143"/>
        <v/>
      </c>
      <c r="T240" s="575" t="str">
        <f t="shared" si="127"/>
        <v/>
      </c>
      <c r="U240" s="574" t="str">
        <f t="shared" si="144"/>
        <v/>
      </c>
      <c r="V240" s="576" t="str">
        <f t="shared" si="128"/>
        <v>kg/ ha/ yr</v>
      </c>
      <c r="W240" s="391"/>
      <c r="X240" s="391"/>
      <c r="Z240" s="476"/>
      <c r="AP240" s="476"/>
      <c r="AQ240" s="391"/>
      <c r="AR240" s="391"/>
      <c r="AS240" s="580"/>
      <c r="AT240" s="391"/>
      <c r="AU240" s="578" t="str">
        <f t="shared" si="129"/>
        <v/>
      </c>
      <c r="AV240" s="578" t="str">
        <f t="shared" si="130"/>
        <v/>
      </c>
      <c r="AW240" s="391"/>
      <c r="AX240" s="578" t="str">
        <f t="shared" si="131"/>
        <v/>
      </c>
      <c r="AY240" s="578" t="str">
        <f t="shared" si="132"/>
        <v/>
      </c>
      <c r="AZ240" s="391"/>
      <c r="BA240" s="578" t="str">
        <f t="shared" si="133"/>
        <v/>
      </c>
      <c r="BB240" s="578" t="str">
        <f t="shared" si="134"/>
        <v/>
      </c>
      <c r="BC240" s="391"/>
      <c r="BD240" s="578" t="str">
        <f t="shared" si="135"/>
        <v/>
      </c>
      <c r="BE240" s="578" t="str">
        <f t="shared" si="136"/>
        <v/>
      </c>
      <c r="BF240" s="391"/>
      <c r="BG240" s="578" t="str">
        <f t="shared" si="137"/>
        <v/>
      </c>
      <c r="BH240" s="578" t="str">
        <f t="shared" si="138"/>
        <v/>
      </c>
      <c r="BI240" s="391"/>
      <c r="BJ240" s="578" t="str">
        <f t="shared" si="139"/>
        <v/>
      </c>
      <c r="BK240" s="578" t="str">
        <f t="shared" si="139"/>
        <v/>
      </c>
      <c r="BL240" s="391"/>
      <c r="BM240" s="578" t="str">
        <f t="shared" si="140"/>
        <v/>
      </c>
      <c r="BN240" s="578" t="str">
        <f t="shared" si="140"/>
        <v/>
      </c>
      <c r="BO240" s="391"/>
      <c r="BP240" s="578" t="str">
        <f t="shared" si="141"/>
        <v/>
      </c>
      <c r="BQ240" s="578" t="str">
        <f t="shared" si="141"/>
        <v/>
      </c>
      <c r="BR240" s="391"/>
      <c r="BS240" s="578" t="str">
        <f t="shared" si="142"/>
        <v/>
      </c>
      <c r="BT240" s="578" t="str">
        <f t="shared" si="142"/>
        <v/>
      </c>
      <c r="BU240" s="391"/>
      <c r="BV240" s="476"/>
    </row>
    <row r="241" spans="1:74" s="427" customFormat="1" ht="14.1" hidden="1">
      <c r="A241" s="561">
        <v>14</v>
      </c>
      <c r="B241" s="562" t="str">
        <f t="shared" si="126"/>
        <v xml:space="preserve">: </v>
      </c>
      <c r="C241" s="566"/>
      <c r="D241" s="566"/>
      <c r="E241" s="563"/>
      <c r="F241" s="566"/>
      <c r="G241" s="563"/>
      <c r="H241" s="565"/>
      <c r="I241" s="566"/>
      <c r="J241" s="566"/>
      <c r="K241" s="572"/>
      <c r="L241" s="568"/>
      <c r="M241" s="572"/>
      <c r="N241" s="570" t="s">
        <v>419</v>
      </c>
      <c r="O241" s="571"/>
      <c r="P241" s="572"/>
      <c r="Q241" s="429"/>
      <c r="R241" s="573"/>
      <c r="S241" s="574" t="str">
        <f t="shared" si="143"/>
        <v/>
      </c>
      <c r="T241" s="575" t="str">
        <f t="shared" si="127"/>
        <v/>
      </c>
      <c r="U241" s="574" t="str">
        <f t="shared" si="144"/>
        <v/>
      </c>
      <c r="V241" s="576" t="str">
        <f t="shared" si="128"/>
        <v>kg/ ha/ yr</v>
      </c>
      <c r="W241" s="391"/>
      <c r="X241" s="391"/>
      <c r="Z241" s="476"/>
      <c r="AP241" s="476"/>
      <c r="AQ241" s="391"/>
      <c r="AR241" s="391"/>
      <c r="AS241" s="580"/>
      <c r="AT241" s="391"/>
      <c r="AU241" s="578" t="str">
        <f t="shared" si="129"/>
        <v/>
      </c>
      <c r="AV241" s="578" t="str">
        <f t="shared" si="130"/>
        <v/>
      </c>
      <c r="AW241" s="391"/>
      <c r="AX241" s="578" t="str">
        <f t="shared" si="131"/>
        <v/>
      </c>
      <c r="AY241" s="578" t="str">
        <f t="shared" si="132"/>
        <v/>
      </c>
      <c r="AZ241" s="391"/>
      <c r="BA241" s="578" t="str">
        <f t="shared" si="133"/>
        <v/>
      </c>
      <c r="BB241" s="578" t="str">
        <f t="shared" si="134"/>
        <v/>
      </c>
      <c r="BC241" s="391"/>
      <c r="BD241" s="578" t="str">
        <f t="shared" si="135"/>
        <v/>
      </c>
      <c r="BE241" s="578" t="str">
        <f t="shared" si="136"/>
        <v/>
      </c>
      <c r="BF241" s="391"/>
      <c r="BG241" s="578" t="str">
        <f t="shared" si="137"/>
        <v/>
      </c>
      <c r="BH241" s="578" t="str">
        <f t="shared" si="138"/>
        <v/>
      </c>
      <c r="BI241" s="391"/>
      <c r="BJ241" s="578" t="str">
        <f t="shared" si="139"/>
        <v/>
      </c>
      <c r="BK241" s="578" t="str">
        <f t="shared" si="139"/>
        <v/>
      </c>
      <c r="BL241" s="391"/>
      <c r="BM241" s="578" t="str">
        <f t="shared" si="140"/>
        <v/>
      </c>
      <c r="BN241" s="578" t="str">
        <f t="shared" si="140"/>
        <v/>
      </c>
      <c r="BO241" s="391"/>
      <c r="BP241" s="578" t="str">
        <f t="shared" si="141"/>
        <v/>
      </c>
      <c r="BQ241" s="578" t="str">
        <f t="shared" si="141"/>
        <v/>
      </c>
      <c r="BR241" s="391"/>
      <c r="BS241" s="578" t="str">
        <f t="shared" si="142"/>
        <v/>
      </c>
      <c r="BT241" s="578" t="str">
        <f t="shared" si="142"/>
        <v/>
      </c>
      <c r="BU241" s="391"/>
      <c r="BV241" s="476"/>
    </row>
    <row r="242" spans="1:74" s="427" customFormat="1" ht="14.1" hidden="1">
      <c r="A242" s="561">
        <v>15</v>
      </c>
      <c r="B242" s="562" t="str">
        <f t="shared" si="126"/>
        <v xml:space="preserve">: </v>
      </c>
      <c r="C242" s="566"/>
      <c r="D242" s="566"/>
      <c r="E242" s="563"/>
      <c r="F242" s="566"/>
      <c r="G242" s="563"/>
      <c r="H242" s="565"/>
      <c r="I242" s="566"/>
      <c r="J242" s="566"/>
      <c r="K242" s="572"/>
      <c r="L242" s="568"/>
      <c r="M242" s="572"/>
      <c r="N242" s="570" t="s">
        <v>419</v>
      </c>
      <c r="O242" s="571"/>
      <c r="P242" s="572"/>
      <c r="Q242" s="429"/>
      <c r="R242" s="573"/>
      <c r="S242" s="574" t="str">
        <f t="shared" si="143"/>
        <v/>
      </c>
      <c r="T242" s="575" t="str">
        <f t="shared" si="127"/>
        <v/>
      </c>
      <c r="U242" s="574" t="str">
        <f t="shared" si="144"/>
        <v/>
      </c>
      <c r="V242" s="576" t="str">
        <f t="shared" si="128"/>
        <v>kg/ ha/ yr</v>
      </c>
      <c r="W242" s="391"/>
      <c r="X242" s="391"/>
      <c r="Z242" s="476"/>
      <c r="AP242" s="476"/>
      <c r="AQ242" s="391"/>
      <c r="AR242" s="391"/>
      <c r="AS242" s="580"/>
      <c r="AT242" s="391"/>
      <c r="AU242" s="578" t="str">
        <f t="shared" si="129"/>
        <v/>
      </c>
      <c r="AV242" s="578" t="str">
        <f t="shared" si="130"/>
        <v/>
      </c>
      <c r="AW242" s="391"/>
      <c r="AX242" s="578" t="str">
        <f t="shared" si="131"/>
        <v/>
      </c>
      <c r="AY242" s="578" t="str">
        <f t="shared" si="132"/>
        <v/>
      </c>
      <c r="AZ242" s="391"/>
      <c r="BA242" s="578" t="str">
        <f t="shared" si="133"/>
        <v/>
      </c>
      <c r="BB242" s="578" t="str">
        <f t="shared" si="134"/>
        <v/>
      </c>
      <c r="BC242" s="391"/>
      <c r="BD242" s="578" t="str">
        <f t="shared" si="135"/>
        <v/>
      </c>
      <c r="BE242" s="578" t="str">
        <f t="shared" si="136"/>
        <v/>
      </c>
      <c r="BF242" s="391"/>
      <c r="BG242" s="578" t="str">
        <f t="shared" si="137"/>
        <v/>
      </c>
      <c r="BH242" s="578" t="str">
        <f t="shared" si="138"/>
        <v/>
      </c>
      <c r="BI242" s="391"/>
      <c r="BJ242" s="578" t="str">
        <f t="shared" si="139"/>
        <v/>
      </c>
      <c r="BK242" s="578" t="str">
        <f t="shared" si="139"/>
        <v/>
      </c>
      <c r="BL242" s="391"/>
      <c r="BM242" s="578" t="str">
        <f t="shared" si="140"/>
        <v/>
      </c>
      <c r="BN242" s="578" t="str">
        <f t="shared" si="140"/>
        <v/>
      </c>
      <c r="BO242" s="391"/>
      <c r="BP242" s="578" t="str">
        <f t="shared" si="141"/>
        <v/>
      </c>
      <c r="BQ242" s="578" t="str">
        <f t="shared" si="141"/>
        <v/>
      </c>
      <c r="BR242" s="391"/>
      <c r="BS242" s="578" t="str">
        <f t="shared" si="142"/>
        <v/>
      </c>
      <c r="BT242" s="578" t="str">
        <f t="shared" si="142"/>
        <v/>
      </c>
      <c r="BU242" s="391"/>
      <c r="BV242" s="476"/>
    </row>
    <row r="243" spans="1:74" s="427" customFormat="1" ht="14.1" hidden="1">
      <c r="A243" s="561">
        <v>16</v>
      </c>
      <c r="B243" s="562" t="str">
        <f t="shared" si="126"/>
        <v xml:space="preserve">: </v>
      </c>
      <c r="C243" s="566"/>
      <c r="D243" s="566"/>
      <c r="E243" s="563"/>
      <c r="F243" s="566"/>
      <c r="G243" s="563"/>
      <c r="H243" s="565"/>
      <c r="I243" s="566"/>
      <c r="J243" s="566"/>
      <c r="K243" s="572"/>
      <c r="L243" s="568"/>
      <c r="M243" s="572"/>
      <c r="N243" s="570" t="s">
        <v>419</v>
      </c>
      <c r="O243" s="571"/>
      <c r="P243" s="572"/>
      <c r="Q243" s="429"/>
      <c r="R243" s="573"/>
      <c r="S243" s="574" t="str">
        <f t="shared" si="143"/>
        <v/>
      </c>
      <c r="T243" s="575" t="str">
        <f t="shared" si="127"/>
        <v/>
      </c>
      <c r="U243" s="574" t="str">
        <f t="shared" si="144"/>
        <v/>
      </c>
      <c r="V243" s="576" t="str">
        <f t="shared" si="128"/>
        <v>kg/ ha/ yr</v>
      </c>
      <c r="W243" s="391"/>
      <c r="X243" s="391"/>
      <c r="Z243" s="476"/>
      <c r="AP243" s="476"/>
      <c r="AQ243" s="391"/>
      <c r="AR243" s="391"/>
      <c r="AS243" s="580"/>
      <c r="AT243" s="391"/>
      <c r="AU243" s="578" t="str">
        <f t="shared" si="129"/>
        <v/>
      </c>
      <c r="AV243" s="578" t="str">
        <f t="shared" si="130"/>
        <v/>
      </c>
      <c r="AW243" s="391"/>
      <c r="AX243" s="578" t="str">
        <f t="shared" si="131"/>
        <v/>
      </c>
      <c r="AY243" s="578" t="str">
        <f t="shared" si="132"/>
        <v/>
      </c>
      <c r="AZ243" s="391"/>
      <c r="BA243" s="578" t="str">
        <f t="shared" si="133"/>
        <v/>
      </c>
      <c r="BB243" s="578" t="str">
        <f t="shared" si="134"/>
        <v/>
      </c>
      <c r="BC243" s="391"/>
      <c r="BD243" s="578" t="str">
        <f t="shared" si="135"/>
        <v/>
      </c>
      <c r="BE243" s="578" t="str">
        <f t="shared" si="136"/>
        <v/>
      </c>
      <c r="BF243" s="391"/>
      <c r="BG243" s="578" t="str">
        <f t="shared" si="137"/>
        <v/>
      </c>
      <c r="BH243" s="578" t="str">
        <f t="shared" si="138"/>
        <v/>
      </c>
      <c r="BI243" s="391"/>
      <c r="BJ243" s="578" t="str">
        <f t="shared" si="139"/>
        <v/>
      </c>
      <c r="BK243" s="578" t="str">
        <f t="shared" si="139"/>
        <v/>
      </c>
      <c r="BL243" s="391"/>
      <c r="BM243" s="578" t="str">
        <f t="shared" si="140"/>
        <v/>
      </c>
      <c r="BN243" s="578" t="str">
        <f t="shared" si="140"/>
        <v/>
      </c>
      <c r="BO243" s="391"/>
      <c r="BP243" s="578" t="str">
        <f t="shared" si="141"/>
        <v/>
      </c>
      <c r="BQ243" s="578" t="str">
        <f t="shared" si="141"/>
        <v/>
      </c>
      <c r="BR243" s="391"/>
      <c r="BS243" s="578" t="str">
        <f t="shared" si="142"/>
        <v/>
      </c>
      <c r="BT243" s="578" t="str">
        <f t="shared" si="142"/>
        <v/>
      </c>
      <c r="BU243" s="391"/>
      <c r="BV243" s="476"/>
    </row>
    <row r="244" spans="1:74" s="427" customFormat="1" ht="14.1" hidden="1">
      <c r="A244" s="561">
        <v>17</v>
      </c>
      <c r="B244" s="562" t="str">
        <f t="shared" si="126"/>
        <v xml:space="preserve">: </v>
      </c>
      <c r="C244" s="566"/>
      <c r="D244" s="566"/>
      <c r="E244" s="563"/>
      <c r="F244" s="566"/>
      <c r="G244" s="563"/>
      <c r="H244" s="565"/>
      <c r="I244" s="566"/>
      <c r="J244" s="566"/>
      <c r="K244" s="572"/>
      <c r="L244" s="568"/>
      <c r="M244" s="572"/>
      <c r="N244" s="570" t="s">
        <v>419</v>
      </c>
      <c r="O244" s="571"/>
      <c r="P244" s="572"/>
      <c r="Q244" s="429"/>
      <c r="R244" s="573"/>
      <c r="S244" s="574" t="str">
        <f t="shared" si="143"/>
        <v/>
      </c>
      <c r="T244" s="575" t="str">
        <f t="shared" si="127"/>
        <v/>
      </c>
      <c r="U244" s="574" t="str">
        <f t="shared" si="144"/>
        <v/>
      </c>
      <c r="V244" s="576" t="str">
        <f t="shared" si="128"/>
        <v>kg/ ha/ yr</v>
      </c>
      <c r="W244" s="391"/>
      <c r="X244" s="391"/>
      <c r="Z244" s="476"/>
      <c r="AP244" s="476"/>
      <c r="AQ244" s="391"/>
      <c r="AR244" s="391"/>
      <c r="AS244" s="580"/>
      <c r="AT244" s="391"/>
      <c r="AU244" s="578" t="str">
        <f t="shared" si="129"/>
        <v/>
      </c>
      <c r="AV244" s="578" t="str">
        <f t="shared" si="130"/>
        <v/>
      </c>
      <c r="AW244" s="391"/>
      <c r="AX244" s="578" t="str">
        <f t="shared" si="131"/>
        <v/>
      </c>
      <c r="AY244" s="578" t="str">
        <f t="shared" si="132"/>
        <v/>
      </c>
      <c r="AZ244" s="391"/>
      <c r="BA244" s="578" t="str">
        <f t="shared" si="133"/>
        <v/>
      </c>
      <c r="BB244" s="578" t="str">
        <f t="shared" si="134"/>
        <v/>
      </c>
      <c r="BC244" s="391"/>
      <c r="BD244" s="578" t="str">
        <f t="shared" si="135"/>
        <v/>
      </c>
      <c r="BE244" s="578" t="str">
        <f t="shared" si="136"/>
        <v/>
      </c>
      <c r="BF244" s="391"/>
      <c r="BG244" s="578" t="str">
        <f t="shared" si="137"/>
        <v/>
      </c>
      <c r="BH244" s="578" t="str">
        <f t="shared" si="138"/>
        <v/>
      </c>
      <c r="BI244" s="391"/>
      <c r="BJ244" s="578" t="str">
        <f t="shared" si="139"/>
        <v/>
      </c>
      <c r="BK244" s="578" t="str">
        <f t="shared" si="139"/>
        <v/>
      </c>
      <c r="BL244" s="391"/>
      <c r="BM244" s="578" t="str">
        <f t="shared" si="140"/>
        <v/>
      </c>
      <c r="BN244" s="578" t="str">
        <f t="shared" si="140"/>
        <v/>
      </c>
      <c r="BO244" s="391"/>
      <c r="BP244" s="578" t="str">
        <f t="shared" si="141"/>
        <v/>
      </c>
      <c r="BQ244" s="578" t="str">
        <f t="shared" si="141"/>
        <v/>
      </c>
      <c r="BR244" s="391"/>
      <c r="BS244" s="578" t="str">
        <f t="shared" si="142"/>
        <v/>
      </c>
      <c r="BT244" s="578" t="str">
        <f t="shared" si="142"/>
        <v/>
      </c>
      <c r="BU244" s="391"/>
      <c r="BV244" s="476"/>
    </row>
    <row r="245" spans="1:74" s="427" customFormat="1" ht="14.1" hidden="1">
      <c r="A245" s="561">
        <v>18</v>
      </c>
      <c r="B245" s="562" t="str">
        <f t="shared" si="126"/>
        <v xml:space="preserve">: </v>
      </c>
      <c r="C245" s="566"/>
      <c r="D245" s="566"/>
      <c r="E245" s="563"/>
      <c r="F245" s="566"/>
      <c r="G245" s="563"/>
      <c r="H245" s="565"/>
      <c r="I245" s="566"/>
      <c r="J245" s="566"/>
      <c r="K245" s="572"/>
      <c r="L245" s="572"/>
      <c r="M245" s="572"/>
      <c r="N245" s="570" t="s">
        <v>419</v>
      </c>
      <c r="O245" s="571"/>
      <c r="P245" s="572"/>
      <c r="Q245" s="429"/>
      <c r="R245" s="573"/>
      <c r="S245" s="574" t="str">
        <f t="shared" si="143"/>
        <v/>
      </c>
      <c r="T245" s="575" t="str">
        <f t="shared" si="127"/>
        <v/>
      </c>
      <c r="U245" s="574" t="str">
        <f t="shared" si="144"/>
        <v/>
      </c>
      <c r="V245" s="576" t="str">
        <f t="shared" si="128"/>
        <v>kg/ ha/ yr</v>
      </c>
      <c r="W245" s="391"/>
      <c r="X245" s="391"/>
      <c r="Z245" s="476"/>
      <c r="AP245" s="476"/>
      <c r="AQ245" s="391"/>
      <c r="AR245" s="391"/>
      <c r="AS245" s="580"/>
      <c r="AT245" s="391"/>
      <c r="AU245" s="578" t="str">
        <f t="shared" si="129"/>
        <v/>
      </c>
      <c r="AV245" s="578" t="str">
        <f t="shared" si="130"/>
        <v/>
      </c>
      <c r="AW245" s="391"/>
      <c r="AX245" s="578" t="str">
        <f t="shared" si="131"/>
        <v/>
      </c>
      <c r="AY245" s="578" t="str">
        <f t="shared" si="132"/>
        <v/>
      </c>
      <c r="AZ245" s="391"/>
      <c r="BA245" s="578" t="str">
        <f t="shared" si="133"/>
        <v/>
      </c>
      <c r="BB245" s="578" t="str">
        <f t="shared" si="134"/>
        <v/>
      </c>
      <c r="BC245" s="391"/>
      <c r="BD245" s="578" t="str">
        <f t="shared" si="135"/>
        <v/>
      </c>
      <c r="BE245" s="578" t="str">
        <f t="shared" si="136"/>
        <v/>
      </c>
      <c r="BF245" s="391"/>
      <c r="BG245" s="578" t="str">
        <f t="shared" si="137"/>
        <v/>
      </c>
      <c r="BH245" s="578" t="str">
        <f t="shared" si="138"/>
        <v/>
      </c>
      <c r="BI245" s="391"/>
      <c r="BJ245" s="578" t="str">
        <f t="shared" si="139"/>
        <v/>
      </c>
      <c r="BK245" s="578" t="str">
        <f t="shared" si="139"/>
        <v/>
      </c>
      <c r="BL245" s="391"/>
      <c r="BM245" s="578" t="str">
        <f t="shared" si="140"/>
        <v/>
      </c>
      <c r="BN245" s="578" t="str">
        <f t="shared" si="140"/>
        <v/>
      </c>
      <c r="BO245" s="391"/>
      <c r="BP245" s="578" t="str">
        <f t="shared" si="141"/>
        <v/>
      </c>
      <c r="BQ245" s="578" t="str">
        <f t="shared" si="141"/>
        <v/>
      </c>
      <c r="BR245" s="391"/>
      <c r="BS245" s="578" t="str">
        <f t="shared" si="142"/>
        <v/>
      </c>
      <c r="BT245" s="578" t="str">
        <f t="shared" si="142"/>
        <v/>
      </c>
      <c r="BU245" s="391"/>
      <c r="BV245" s="476"/>
    </row>
    <row r="246" spans="1:74" s="427" customFormat="1" ht="14.1" hidden="1">
      <c r="A246" s="561">
        <v>19</v>
      </c>
      <c r="B246" s="562" t="str">
        <f t="shared" si="126"/>
        <v xml:space="preserve">: </v>
      </c>
      <c r="C246" s="566"/>
      <c r="D246" s="566"/>
      <c r="E246" s="563"/>
      <c r="F246" s="566"/>
      <c r="G246" s="563"/>
      <c r="H246" s="565"/>
      <c r="I246" s="566"/>
      <c r="J246" s="566"/>
      <c r="K246" s="572"/>
      <c r="L246" s="572"/>
      <c r="M246" s="572"/>
      <c r="N246" s="570" t="s">
        <v>419</v>
      </c>
      <c r="O246" s="571"/>
      <c r="P246" s="572"/>
      <c r="Q246" s="429"/>
      <c r="R246" s="573"/>
      <c r="S246" s="574" t="str">
        <f t="shared" si="143"/>
        <v/>
      </c>
      <c r="T246" s="575" t="str">
        <f t="shared" si="127"/>
        <v/>
      </c>
      <c r="U246" s="574" t="str">
        <f t="shared" si="144"/>
        <v/>
      </c>
      <c r="V246" s="576" t="str">
        <f t="shared" si="128"/>
        <v>kg/ ha/ yr</v>
      </c>
      <c r="W246" s="391"/>
      <c r="X246" s="391"/>
      <c r="Z246" s="476"/>
      <c r="AP246" s="476"/>
      <c r="AQ246" s="391"/>
      <c r="AR246" s="391"/>
      <c r="AS246" s="580"/>
      <c r="AT246" s="391"/>
      <c r="AU246" s="578" t="str">
        <f t="shared" si="129"/>
        <v/>
      </c>
      <c r="AV246" s="578" t="str">
        <f t="shared" si="130"/>
        <v/>
      </c>
      <c r="AW246" s="391"/>
      <c r="AX246" s="578" t="str">
        <f t="shared" si="131"/>
        <v/>
      </c>
      <c r="AY246" s="578" t="str">
        <f t="shared" si="132"/>
        <v/>
      </c>
      <c r="AZ246" s="391"/>
      <c r="BA246" s="578" t="str">
        <f t="shared" si="133"/>
        <v/>
      </c>
      <c r="BB246" s="578" t="str">
        <f t="shared" si="134"/>
        <v/>
      </c>
      <c r="BC246" s="391"/>
      <c r="BD246" s="578" t="str">
        <f t="shared" si="135"/>
        <v/>
      </c>
      <c r="BE246" s="578" t="str">
        <f t="shared" si="136"/>
        <v/>
      </c>
      <c r="BF246" s="391"/>
      <c r="BG246" s="578" t="str">
        <f t="shared" si="137"/>
        <v/>
      </c>
      <c r="BH246" s="578" t="str">
        <f t="shared" si="138"/>
        <v/>
      </c>
      <c r="BI246" s="391"/>
      <c r="BJ246" s="578" t="str">
        <f t="shared" si="139"/>
        <v/>
      </c>
      <c r="BK246" s="578" t="str">
        <f t="shared" si="139"/>
        <v/>
      </c>
      <c r="BL246" s="391"/>
      <c r="BM246" s="578" t="str">
        <f t="shared" si="140"/>
        <v/>
      </c>
      <c r="BN246" s="578" t="str">
        <f t="shared" si="140"/>
        <v/>
      </c>
      <c r="BO246" s="391"/>
      <c r="BP246" s="578" t="str">
        <f t="shared" si="141"/>
        <v/>
      </c>
      <c r="BQ246" s="578" t="str">
        <f t="shared" si="141"/>
        <v/>
      </c>
      <c r="BR246" s="391"/>
      <c r="BS246" s="578" t="str">
        <f t="shared" si="142"/>
        <v/>
      </c>
      <c r="BT246" s="578" t="str">
        <f t="shared" si="142"/>
        <v/>
      </c>
      <c r="BU246" s="391"/>
      <c r="BV246" s="476"/>
    </row>
    <row r="247" spans="1:74" s="427" customFormat="1" ht="14.1" hidden="1">
      <c r="A247" s="561">
        <v>20</v>
      </c>
      <c r="B247" s="562" t="str">
        <f t="shared" si="126"/>
        <v xml:space="preserve">: </v>
      </c>
      <c r="C247" s="566"/>
      <c r="D247" s="566"/>
      <c r="E247" s="563"/>
      <c r="F247" s="566"/>
      <c r="G247" s="563"/>
      <c r="H247" s="565"/>
      <c r="I247" s="566"/>
      <c r="J247" s="566"/>
      <c r="K247" s="572"/>
      <c r="L247" s="572"/>
      <c r="M247" s="572"/>
      <c r="N247" s="570" t="s">
        <v>419</v>
      </c>
      <c r="O247" s="571"/>
      <c r="P247" s="572"/>
      <c r="Q247" s="429"/>
      <c r="R247" s="573"/>
      <c r="S247" s="574" t="str">
        <f t="shared" si="143"/>
        <v/>
      </c>
      <c r="T247" s="575" t="str">
        <f t="shared" si="127"/>
        <v/>
      </c>
      <c r="U247" s="574" t="str">
        <f t="shared" si="144"/>
        <v/>
      </c>
      <c r="V247" s="576" t="str">
        <f t="shared" si="128"/>
        <v>kg/ ha/ yr</v>
      </c>
      <c r="W247" s="391"/>
      <c r="X247" s="391"/>
      <c r="Z247" s="476"/>
      <c r="AP247" s="476"/>
      <c r="AQ247" s="391"/>
      <c r="AR247" s="391"/>
      <c r="AS247" s="580"/>
      <c r="AT247" s="391"/>
      <c r="AU247" s="578" t="str">
        <f t="shared" si="129"/>
        <v/>
      </c>
      <c r="AV247" s="578" t="str">
        <f t="shared" si="130"/>
        <v/>
      </c>
      <c r="AW247" s="391"/>
      <c r="AX247" s="578" t="str">
        <f t="shared" si="131"/>
        <v/>
      </c>
      <c r="AY247" s="578" t="str">
        <f t="shared" si="132"/>
        <v/>
      </c>
      <c r="AZ247" s="391"/>
      <c r="BA247" s="578" t="str">
        <f t="shared" si="133"/>
        <v/>
      </c>
      <c r="BB247" s="578" t="str">
        <f t="shared" si="134"/>
        <v/>
      </c>
      <c r="BC247" s="391"/>
      <c r="BD247" s="578" t="str">
        <f t="shared" si="135"/>
        <v/>
      </c>
      <c r="BE247" s="578" t="str">
        <f t="shared" si="136"/>
        <v/>
      </c>
      <c r="BF247" s="391"/>
      <c r="BG247" s="578" t="str">
        <f t="shared" si="137"/>
        <v/>
      </c>
      <c r="BH247" s="578" t="str">
        <f t="shared" si="138"/>
        <v/>
      </c>
      <c r="BI247" s="391"/>
      <c r="BJ247" s="578" t="str">
        <f t="shared" si="139"/>
        <v/>
      </c>
      <c r="BK247" s="578" t="str">
        <f t="shared" si="139"/>
        <v/>
      </c>
      <c r="BL247" s="391"/>
      <c r="BM247" s="578" t="str">
        <f t="shared" si="140"/>
        <v/>
      </c>
      <c r="BN247" s="578" t="str">
        <f t="shared" si="140"/>
        <v/>
      </c>
      <c r="BO247" s="391"/>
      <c r="BP247" s="578" t="str">
        <f t="shared" si="141"/>
        <v/>
      </c>
      <c r="BQ247" s="578" t="str">
        <f t="shared" si="141"/>
        <v/>
      </c>
      <c r="BR247" s="391"/>
      <c r="BS247" s="578" t="str">
        <f t="shared" si="142"/>
        <v/>
      </c>
      <c r="BT247" s="578" t="str">
        <f t="shared" si="142"/>
        <v/>
      </c>
      <c r="BU247" s="391"/>
      <c r="BV247" s="476"/>
    </row>
    <row r="248" spans="1:74" s="427" customFormat="1" ht="14.1" hidden="1">
      <c r="A248" s="561"/>
      <c r="B248" s="582" t="s">
        <v>224</v>
      </c>
      <c r="C248" s="583"/>
      <c r="D248" s="583"/>
      <c r="E248" s="583"/>
      <c r="F248" s="583"/>
      <c r="G248" s="583"/>
      <c r="H248" s="429"/>
      <c r="I248" s="391"/>
      <c r="J248" s="584"/>
      <c r="K248" s="429"/>
      <c r="L248" s="429"/>
      <c r="M248" s="429" t="s">
        <v>211</v>
      </c>
      <c r="N248" s="429"/>
      <c r="O248" s="429"/>
      <c r="P248" s="429"/>
      <c r="Q248" s="429"/>
      <c r="R248" s="584" t="s">
        <v>212</v>
      </c>
      <c r="S248" s="585" t="e">
        <f>AVERAGE(S228:S247)</f>
        <v>#DIV/0!</v>
      </c>
      <c r="T248" s="585" t="e">
        <f>IF(S256="Y",SUM(T228:T247)/SUM(O228:O247),AVERAGE(T228:T247))</f>
        <v>#DIV/0!</v>
      </c>
      <c r="U248" s="586" t="e">
        <f>SUM(U228:U247)/SUM(O228:O247)</f>
        <v>#DIV/0!</v>
      </c>
      <c r="V248" s="391"/>
      <c r="W248" s="391"/>
      <c r="X248" s="391"/>
      <c r="Z248" s="626"/>
      <c r="AP248" s="476"/>
      <c r="AQ248" s="391"/>
      <c r="AR248" s="391"/>
      <c r="AS248" s="391"/>
      <c r="AT248" s="584" t="s">
        <v>212</v>
      </c>
      <c r="AU248" s="587" t="e">
        <f>AVERAGE(AU228:AU247)</f>
        <v>#DIV/0!</v>
      </c>
      <c r="AV248" s="587" t="e">
        <f>SUM(AV228:AV247)/COUNTIF(AV228:AV247,"&gt;0")</f>
        <v>#DIV/0!</v>
      </c>
      <c r="AW248" s="391"/>
      <c r="AX248" s="587" t="e">
        <f>AVERAGE(AX228:AX247)</f>
        <v>#DIV/0!</v>
      </c>
      <c r="AY248" s="587" t="e">
        <f>SUM(AY228:AY247)/COUNTIF(AY228:AY247,"&gt;0")</f>
        <v>#DIV/0!</v>
      </c>
      <c r="AZ248" s="391"/>
      <c r="BA248" s="587" t="e">
        <f>AVERAGE(BA228:BA247)</f>
        <v>#DIV/0!</v>
      </c>
      <c r="BB248" s="587" t="e">
        <f>SUM(BB228:BB247)/COUNTIF(BB228:BB247,"&gt;0")</f>
        <v>#DIV/0!</v>
      </c>
      <c r="BC248" s="391"/>
      <c r="BD248" s="587" t="e">
        <f>AVERAGE(BD228:BD247)</f>
        <v>#DIV/0!</v>
      </c>
      <c r="BE248" s="587" t="e">
        <f>SUM(BE228:BE247)/COUNTIF(BE228:BE247,"&gt;0")</f>
        <v>#DIV/0!</v>
      </c>
      <c r="BF248" s="391"/>
      <c r="BG248" s="587" t="e">
        <f>AVERAGE(BG228:BG247)</f>
        <v>#DIV/0!</v>
      </c>
      <c r="BH248" s="587" t="e">
        <f>SUM(BH228:BH247)/COUNTIF(BH228:BH247,"&gt;0")</f>
        <v>#DIV/0!</v>
      </c>
      <c r="BI248" s="584"/>
      <c r="BJ248" s="587" t="e">
        <f>AVERAGE(BJ228:BJ247)</f>
        <v>#DIV/0!</v>
      </c>
      <c r="BK248" s="587" t="e">
        <f>SUM(BK228:BK247)/COUNTIF(BK228:BK247,"&gt;0")</f>
        <v>#DIV/0!</v>
      </c>
      <c r="BL248" s="391"/>
      <c r="BM248" s="587" t="e">
        <f>AVERAGE(BM228:BM247)</f>
        <v>#DIV/0!</v>
      </c>
      <c r="BN248" s="587" t="e">
        <f>SUM(BN228:BN247)/COUNTIF(BN228:BN247,"&gt;0")</f>
        <v>#DIV/0!</v>
      </c>
      <c r="BO248" s="391"/>
      <c r="BP248" s="587" t="e">
        <f>AVERAGE(BP228:BP247)</f>
        <v>#DIV/0!</v>
      </c>
      <c r="BQ248" s="587" t="e">
        <f>SUM(BQ228:BQ247)/COUNTIF(BQ228:BQ247,"&gt;0")</f>
        <v>#DIV/0!</v>
      </c>
      <c r="BR248" s="391"/>
      <c r="BS248" s="587" t="e">
        <f>AVERAGE(BS228:BS247)</f>
        <v>#DIV/0!</v>
      </c>
      <c r="BT248" s="587" t="e">
        <f>SUM(BT228:BT247)/COUNTIF(BT228:BT247,"&gt;0")</f>
        <v>#DIV/0!</v>
      </c>
      <c r="BU248" s="391"/>
      <c r="BV248" s="476"/>
    </row>
    <row r="249" spans="1:74" s="427" customFormat="1" ht="14.1" hidden="1">
      <c r="A249" s="561"/>
      <c r="B249" s="582" t="s">
        <v>225</v>
      </c>
      <c r="C249" s="583" t="s">
        <v>213</v>
      </c>
      <c r="D249" s="1104"/>
      <c r="E249" s="1105"/>
      <c r="F249" s="1105"/>
      <c r="G249" s="1105"/>
      <c r="H249" s="1105"/>
      <c r="I249" s="1105"/>
      <c r="J249" s="1105"/>
      <c r="K249" s="1106"/>
      <c r="L249" s="429"/>
      <c r="M249" s="429"/>
      <c r="N249" s="429"/>
      <c r="O249" s="429"/>
      <c r="P249" s="429"/>
      <c r="Q249" s="429"/>
      <c r="R249" s="588" t="s">
        <v>214</v>
      </c>
      <c r="S249" s="589" t="e">
        <f>S248+V249*S252</f>
        <v>#DIV/0!</v>
      </c>
      <c r="T249" s="589" t="e">
        <f>T248+V249*T252</f>
        <v>#DIV/0!</v>
      </c>
      <c r="U249" s="589" t="e">
        <f>U248+V249*U252</f>
        <v>#DIV/0!</v>
      </c>
      <c r="V249" s="590">
        <v>1</v>
      </c>
      <c r="W249" s="429" t="s">
        <v>215</v>
      </c>
      <c r="X249" s="391"/>
      <c r="Y249" s="391" t="s">
        <v>239</v>
      </c>
      <c r="Z249" s="627"/>
      <c r="AP249" s="476"/>
      <c r="AQ249" s="391"/>
      <c r="AR249" s="391"/>
      <c r="AS249" s="391"/>
      <c r="AT249" s="588" t="s">
        <v>214</v>
      </c>
      <c r="AU249" s="591" t="e">
        <f>AU248+(AU254*AU251)</f>
        <v>#DIV/0!</v>
      </c>
      <c r="AV249" s="591" t="e">
        <f>AV248+(AV254*AU251)</f>
        <v>#DIV/0!</v>
      </c>
      <c r="AW249" s="391"/>
      <c r="AX249" s="591" t="e">
        <f>AX248+(AX254*AX251)</f>
        <v>#DIV/0!</v>
      </c>
      <c r="AY249" s="591" t="e">
        <f>AY248+(AY254*AX251)</f>
        <v>#DIV/0!</v>
      </c>
      <c r="AZ249" s="391"/>
      <c r="BA249" s="591" t="e">
        <f>BA248+(BA254*BA251)</f>
        <v>#DIV/0!</v>
      </c>
      <c r="BB249" s="591" t="e">
        <f>BB248+(BB254*BA251)</f>
        <v>#DIV/0!</v>
      </c>
      <c r="BC249" s="391"/>
      <c r="BD249" s="591" t="e">
        <f>BD248+(BD254*BD251)</f>
        <v>#DIV/0!</v>
      </c>
      <c r="BE249" s="591" t="e">
        <f>BE248+(BE254*BD251)</f>
        <v>#DIV/0!</v>
      </c>
      <c r="BF249" s="391"/>
      <c r="BG249" s="591" t="e">
        <f>BG248+(BG254*BG251)</f>
        <v>#DIV/0!</v>
      </c>
      <c r="BH249" s="591" t="e">
        <f>BH248+(BH254*BG251)</f>
        <v>#DIV/0!</v>
      </c>
      <c r="BI249" s="588"/>
      <c r="BJ249" s="591" t="e">
        <f>BJ248+(BJ254*BJ251)</f>
        <v>#DIV/0!</v>
      </c>
      <c r="BK249" s="591" t="e">
        <f>BK248+(BK254*BJ251)</f>
        <v>#DIV/0!</v>
      </c>
      <c r="BL249" s="391"/>
      <c r="BM249" s="591" t="e">
        <f>BM248+(BM254*BM251)</f>
        <v>#DIV/0!</v>
      </c>
      <c r="BN249" s="591" t="e">
        <f>BN248+(BN254*BM251)</f>
        <v>#DIV/0!</v>
      </c>
      <c r="BO249" s="391"/>
      <c r="BP249" s="591" t="e">
        <f>BP248+(BP254*BP251)</f>
        <v>#DIV/0!</v>
      </c>
      <c r="BQ249" s="591" t="e">
        <f>BQ248+(BQ254*BP251)</f>
        <v>#DIV/0!</v>
      </c>
      <c r="BR249" s="391"/>
      <c r="BS249" s="591" t="e">
        <f>BS248+(BS254*BS251)</f>
        <v>#DIV/0!</v>
      </c>
      <c r="BT249" s="591" t="e">
        <f>BT248+(BT254*BS251)</f>
        <v>#DIV/0!</v>
      </c>
      <c r="BU249" s="391"/>
      <c r="BV249" s="476"/>
    </row>
    <row r="250" spans="1:74" s="427" customFormat="1" ht="14.1" hidden="1">
      <c r="A250" s="561"/>
      <c r="B250" s="582" t="s">
        <v>226</v>
      </c>
      <c r="C250" s="561"/>
      <c r="D250" s="1107"/>
      <c r="E250" s="1108"/>
      <c r="F250" s="1108"/>
      <c r="G250" s="1108"/>
      <c r="H250" s="1108"/>
      <c r="I250" s="1108"/>
      <c r="J250" s="1108"/>
      <c r="K250" s="1109"/>
      <c r="L250" s="391"/>
      <c r="M250" s="391"/>
      <c r="N250" s="429"/>
      <c r="O250" s="429"/>
      <c r="P250" s="429"/>
      <c r="Q250" s="429"/>
      <c r="R250" s="588" t="s">
        <v>216</v>
      </c>
      <c r="S250" s="589" t="e">
        <f>IF($Y250="Y",MIN(S228:S247),S248-$V250*S252)</f>
        <v>#DIV/0!</v>
      </c>
      <c r="T250" s="589" t="e">
        <f t="shared" ref="T250:U250" si="145">IF($Y250="Y",MIN(T228:T247),T248-$V250*T252)</f>
        <v>#DIV/0!</v>
      </c>
      <c r="U250" s="589" t="e">
        <f t="shared" si="145"/>
        <v>#DIV/0!</v>
      </c>
      <c r="V250" s="590">
        <v>1</v>
      </c>
      <c r="W250" s="429" t="s">
        <v>217</v>
      </c>
      <c r="X250" s="391"/>
      <c r="Y250" s="592" t="s">
        <v>223</v>
      </c>
      <c r="Z250" s="627"/>
      <c r="AP250" s="476"/>
      <c r="AQ250" s="391"/>
      <c r="AR250" s="391"/>
      <c r="AS250" s="391"/>
      <c r="AT250" s="588" t="s">
        <v>216</v>
      </c>
      <c r="AU250" s="591" t="e">
        <f>AU248-(AU254*AU252)</f>
        <v>#DIV/0!</v>
      </c>
      <c r="AV250" s="591" t="e">
        <f>AV248-(AV254*AU252)</f>
        <v>#DIV/0!</v>
      </c>
      <c r="AW250" s="391"/>
      <c r="AX250" s="591" t="e">
        <f>AX248-(AX254*AX252)</f>
        <v>#DIV/0!</v>
      </c>
      <c r="AY250" s="591" t="e">
        <f>AY248-(AY254*AX252)</f>
        <v>#DIV/0!</v>
      </c>
      <c r="AZ250" s="391"/>
      <c r="BA250" s="591" t="e">
        <f>BA248-(BA254*BA252)</f>
        <v>#DIV/0!</v>
      </c>
      <c r="BB250" s="591" t="e">
        <f>BB248-(BB254*BA252)</f>
        <v>#DIV/0!</v>
      </c>
      <c r="BC250" s="391"/>
      <c r="BD250" s="591" t="e">
        <f>BD248-(BD254*BD252)</f>
        <v>#DIV/0!</v>
      </c>
      <c r="BE250" s="591" t="e">
        <f>BE248-(BE254*BD252)</f>
        <v>#DIV/0!</v>
      </c>
      <c r="BF250" s="391"/>
      <c r="BG250" s="591" t="e">
        <f>BG248-(BG254*BG252)</f>
        <v>#DIV/0!</v>
      </c>
      <c r="BH250" s="591" t="e">
        <f>BH248-(BH254*BG252)</f>
        <v>#DIV/0!</v>
      </c>
      <c r="BI250" s="588"/>
      <c r="BJ250" s="591" t="e">
        <f>BJ248-(BJ254*BJ252)</f>
        <v>#DIV/0!</v>
      </c>
      <c r="BK250" s="591" t="e">
        <f>BK248-(BK254*BJ252)</f>
        <v>#DIV/0!</v>
      </c>
      <c r="BL250" s="391"/>
      <c r="BM250" s="591" t="e">
        <f>BM248-(BM254*BM252)</f>
        <v>#DIV/0!</v>
      </c>
      <c r="BN250" s="591" t="e">
        <f>BN248-(BN254*BM252)</f>
        <v>#DIV/0!</v>
      </c>
      <c r="BO250" s="391"/>
      <c r="BP250" s="591" t="e">
        <f>BP248-(BP254*BP252)</f>
        <v>#DIV/0!</v>
      </c>
      <c r="BQ250" s="591" t="e">
        <f>BQ248-(BQ254*BP252)</f>
        <v>#DIV/0!</v>
      </c>
      <c r="BR250" s="391"/>
      <c r="BS250" s="591" t="e">
        <f>BS248-(BS254*BS252)</f>
        <v>#DIV/0!</v>
      </c>
      <c r="BT250" s="591" t="e">
        <f>BT248-(BT254*BS252)</f>
        <v>#DIV/0!</v>
      </c>
      <c r="BU250" s="391"/>
      <c r="BV250" s="476"/>
    </row>
    <row r="251" spans="1:74" s="427" customFormat="1" ht="13.8" hidden="1">
      <c r="A251" s="561"/>
      <c r="B251" s="561"/>
      <c r="C251" s="561"/>
      <c r="D251" s="1107"/>
      <c r="E251" s="1108"/>
      <c r="F251" s="1108"/>
      <c r="G251" s="1108"/>
      <c r="H251" s="1108"/>
      <c r="I251" s="1108"/>
      <c r="J251" s="1108"/>
      <c r="K251" s="1109"/>
      <c r="L251" s="429"/>
      <c r="M251" s="429"/>
      <c r="N251" s="429"/>
      <c r="O251" s="429"/>
      <c r="P251" s="429"/>
      <c r="Q251" s="429"/>
      <c r="R251" s="588" t="s">
        <v>218</v>
      </c>
      <c r="S251" s="589" t="e">
        <f>IF((0.67*S252)&gt;S248,"no","yes")</f>
        <v>#DIV/0!</v>
      </c>
      <c r="T251" s="589" t="e">
        <f>IF((0.67*T252)&gt;T248,"no","yes")</f>
        <v>#DIV/0!</v>
      </c>
      <c r="U251" s="589" t="e">
        <f>IF((0.67*U252)&gt;U248,"no","yes")</f>
        <v>#DIV/0!</v>
      </c>
      <c r="V251" s="429"/>
      <c r="W251" s="429"/>
      <c r="X251" s="429"/>
      <c r="Z251" s="627"/>
      <c r="AP251" s="476"/>
      <c r="AQ251" s="429"/>
      <c r="AR251" s="429"/>
      <c r="AS251" s="1113" t="s">
        <v>407</v>
      </c>
      <c r="AT251" s="1114"/>
      <c r="AU251" s="590">
        <v>1</v>
      </c>
      <c r="AV251" s="429"/>
      <c r="AW251" s="429"/>
      <c r="AX251" s="590">
        <v>1</v>
      </c>
      <c r="AY251" s="429"/>
      <c r="AZ251" s="429"/>
      <c r="BA251" s="590">
        <v>1</v>
      </c>
      <c r="BB251" s="429"/>
      <c r="BC251" s="429"/>
      <c r="BD251" s="590">
        <v>1</v>
      </c>
      <c r="BE251" s="429"/>
      <c r="BF251" s="429"/>
      <c r="BG251" s="590">
        <v>1</v>
      </c>
      <c r="BH251" s="429"/>
      <c r="BI251" s="588"/>
      <c r="BJ251" s="590">
        <v>1</v>
      </c>
      <c r="BK251" s="429"/>
      <c r="BL251" s="429"/>
      <c r="BM251" s="590">
        <v>1</v>
      </c>
      <c r="BN251" s="429"/>
      <c r="BO251" s="429"/>
      <c r="BP251" s="590">
        <v>1</v>
      </c>
      <c r="BQ251" s="429"/>
      <c r="BR251" s="429"/>
      <c r="BS251" s="590">
        <v>1</v>
      </c>
      <c r="BT251" s="429"/>
      <c r="BU251" s="429"/>
      <c r="BV251" s="476"/>
    </row>
    <row r="252" spans="1:74" s="427" customFormat="1" ht="13.8" hidden="1">
      <c r="A252" s="593" t="str">
        <f ca="1">HYPERLINK("#"&amp;"'"&amp;A$1&amp;"'!a1","Back to top")</f>
        <v>Back to top</v>
      </c>
      <c r="B252" s="593"/>
      <c r="C252" s="561"/>
      <c r="D252" s="1107"/>
      <c r="E252" s="1108"/>
      <c r="F252" s="1108"/>
      <c r="G252" s="1108"/>
      <c r="H252" s="1108"/>
      <c r="I252" s="1108"/>
      <c r="J252" s="1108"/>
      <c r="K252" s="1109"/>
      <c r="L252" s="429"/>
      <c r="M252" s="429"/>
      <c r="N252" s="429"/>
      <c r="O252" s="429"/>
      <c r="P252" s="429"/>
      <c r="Q252" s="429"/>
      <c r="R252" s="588" t="s">
        <v>219</v>
      </c>
      <c r="S252" s="589" t="e">
        <f>_xlfn.STDEV.P(S228:S247)</f>
        <v>#DIV/0!</v>
      </c>
      <c r="T252" s="589" t="e">
        <f t="array" ref="T252">IF(S256="Y",SQRT(SUM(IFERROR(O228:O247*(S228:S247-(T248))^2,0))/((COUNTIFS(O228:O247,"&lt;&gt;"&amp;"")-1)/COUNTIFS(O228:O247,"&lt;&gt;"&amp;"")*SUM(O228:O247))),_xlfn.STDEV.P(T228:T247))</f>
        <v>#DIV/0!</v>
      </c>
      <c r="U252" s="589" t="e">
        <f t="array" ref="U252">SQRT(SUM(IFERROR(O228:O247*(S228:S247-(U248))^2,0))/((COUNTIFS(O228:O247,"&lt;&gt;"&amp;"")-1)/COUNTIFS(O228:O247,"&lt;&gt;"&amp;"")*SUM(O228:O247)))</f>
        <v>#DIV/0!</v>
      </c>
      <c r="V252" s="429"/>
      <c r="W252" s="429"/>
      <c r="X252" s="429"/>
      <c r="Z252" s="627"/>
      <c r="AP252" s="476"/>
      <c r="AQ252" s="429"/>
      <c r="AR252" s="429"/>
      <c r="AS252" s="1113"/>
      <c r="AT252" s="1114"/>
      <c r="AU252" s="590">
        <v>1</v>
      </c>
      <c r="AV252" s="429"/>
      <c r="AW252" s="429"/>
      <c r="AX252" s="590">
        <v>1</v>
      </c>
      <c r="AY252" s="429"/>
      <c r="AZ252" s="429"/>
      <c r="BA252" s="590">
        <v>1</v>
      </c>
      <c r="BB252" s="429"/>
      <c r="BC252" s="429"/>
      <c r="BD252" s="590">
        <v>1</v>
      </c>
      <c r="BE252" s="429"/>
      <c r="BF252" s="429"/>
      <c r="BG252" s="590">
        <v>1</v>
      </c>
      <c r="BH252" s="429"/>
      <c r="BI252" s="588"/>
      <c r="BJ252" s="590">
        <v>1</v>
      </c>
      <c r="BK252" s="429"/>
      <c r="BL252" s="429"/>
      <c r="BM252" s="590">
        <v>1</v>
      </c>
      <c r="BN252" s="429"/>
      <c r="BO252" s="429"/>
      <c r="BP252" s="590">
        <v>1</v>
      </c>
      <c r="BQ252" s="429"/>
      <c r="BR252" s="429"/>
      <c r="BS252" s="590">
        <v>1</v>
      </c>
      <c r="BT252" s="429"/>
      <c r="BU252" s="429"/>
      <c r="BV252" s="476"/>
    </row>
    <row r="253" spans="1:74" s="427" customFormat="1" ht="14.1" hidden="1">
      <c r="A253" s="561"/>
      <c r="B253" s="561"/>
      <c r="C253" s="561"/>
      <c r="D253" s="1107"/>
      <c r="E253" s="1108"/>
      <c r="F253" s="1108"/>
      <c r="G253" s="1108"/>
      <c r="H253" s="1108"/>
      <c r="I253" s="1108"/>
      <c r="J253" s="1108"/>
      <c r="K253" s="1109"/>
      <c r="L253" s="429"/>
      <c r="M253" s="429"/>
      <c r="N253" s="429"/>
      <c r="O253" s="429"/>
      <c r="P253" s="429"/>
      <c r="Q253" s="429"/>
      <c r="R253" s="471" t="s">
        <v>220</v>
      </c>
      <c r="S253" s="594">
        <f>COUNTIF(S228:S247,"&gt;0")</f>
        <v>0</v>
      </c>
      <c r="T253" s="594">
        <f>COUNTIF(T228:T247,"&gt;0")</f>
        <v>0</v>
      </c>
      <c r="U253" s="595"/>
      <c r="V253" s="596" t="s">
        <v>221</v>
      </c>
      <c r="W253" s="429"/>
      <c r="X253" s="429"/>
      <c r="Z253" s="476"/>
      <c r="AP253" s="476"/>
      <c r="AQ253" s="429"/>
      <c r="AR253" s="429"/>
      <c r="AS253" s="429"/>
      <c r="AT253" s="588" t="s">
        <v>218</v>
      </c>
      <c r="AU253" s="591" t="e">
        <f>IF((0.67*AU254)&gt;AU248,"no","yes")</f>
        <v>#DIV/0!</v>
      </c>
      <c r="AV253" s="591" t="e">
        <f>IF((0.67*AV254)&gt;AV248,"no","yes")</f>
        <v>#DIV/0!</v>
      </c>
      <c r="AW253" s="429"/>
      <c r="AX253" s="591" t="e">
        <f>IF((0.67*AX254)&gt;AX248,"no","yes")</f>
        <v>#DIV/0!</v>
      </c>
      <c r="AY253" s="591" t="e">
        <f>IF((0.67*AY254)&gt;AY248,"no","yes")</f>
        <v>#DIV/0!</v>
      </c>
      <c r="AZ253" s="429"/>
      <c r="BA253" s="591" t="e">
        <f>IF((0.67*BA254)&gt;BA248,"no","yes")</f>
        <v>#DIV/0!</v>
      </c>
      <c r="BB253" s="591" t="e">
        <f>IF((0.67*BB254)&gt;BB248,"no","yes")</f>
        <v>#DIV/0!</v>
      </c>
      <c r="BC253" s="429"/>
      <c r="BD253" s="591" t="e">
        <f>IF((0.67*BD254)&gt;BD248,"no","yes")</f>
        <v>#DIV/0!</v>
      </c>
      <c r="BE253" s="591" t="e">
        <f>IF((0.67*BE254)&gt;BE248,"no","yes")</f>
        <v>#DIV/0!</v>
      </c>
      <c r="BF253" s="429"/>
      <c r="BG253" s="591" t="e">
        <f>IF((0.67*BG254)&gt;BG248,"no","yes")</f>
        <v>#DIV/0!</v>
      </c>
      <c r="BH253" s="591" t="e">
        <f>IF((0.67*BH254)&gt;BH248,"no","yes")</f>
        <v>#DIV/0!</v>
      </c>
      <c r="BI253" s="471"/>
      <c r="BJ253" s="591" t="e">
        <f>IF((0.67*BJ254)&gt;BJ248,"no","yes")</f>
        <v>#DIV/0!</v>
      </c>
      <c r="BK253" s="591" t="e">
        <f>IF((0.67*BK254)&gt;BK248,"no","yes")</f>
        <v>#DIV/0!</v>
      </c>
      <c r="BL253" s="429"/>
      <c r="BM253" s="591" t="e">
        <f>IF((0.67*BM254)&gt;BM248,"no","yes")</f>
        <v>#DIV/0!</v>
      </c>
      <c r="BN253" s="591" t="e">
        <f>IF((0.67*BN254)&gt;BN248,"no","yes")</f>
        <v>#DIV/0!</v>
      </c>
      <c r="BO253" s="429"/>
      <c r="BP253" s="591" t="e">
        <f>IF((0.67*BP254)&gt;BP248,"no","yes")</f>
        <v>#DIV/0!</v>
      </c>
      <c r="BQ253" s="591" t="e">
        <f>IF((0.67*BQ254)&gt;BQ248,"no","yes")</f>
        <v>#DIV/0!</v>
      </c>
      <c r="BR253" s="429"/>
      <c r="BS253" s="591" t="e">
        <f>IF((0.67*BS254)&gt;BS248,"no","yes")</f>
        <v>#DIV/0!</v>
      </c>
      <c r="BT253" s="591" t="e">
        <f>IF((0.67*BT254)&gt;BT248,"no","yes")</f>
        <v>#DIV/0!</v>
      </c>
      <c r="BU253" s="429"/>
      <c r="BV253" s="476"/>
    </row>
    <row r="254" spans="1:74" s="427" customFormat="1" ht="13.8" hidden="1">
      <c r="C254" s="561"/>
      <c r="D254" s="1107"/>
      <c r="E254" s="1108"/>
      <c r="F254" s="1108"/>
      <c r="G254" s="1108"/>
      <c r="H254" s="1108"/>
      <c r="I254" s="1108"/>
      <c r="J254" s="1108"/>
      <c r="K254" s="1109"/>
      <c r="L254" s="429"/>
      <c r="M254" s="429"/>
      <c r="N254" s="429"/>
      <c r="O254" s="429"/>
      <c r="P254" s="429"/>
      <c r="Q254" s="429"/>
      <c r="R254" s="429"/>
      <c r="S254" s="595"/>
      <c r="T254" s="595"/>
      <c r="U254" s="595"/>
      <c r="V254" s="614"/>
      <c r="W254" s="615"/>
      <c r="X254" s="616"/>
      <c r="Z254" s="476"/>
      <c r="AP254" s="476"/>
      <c r="AQ254" s="429"/>
      <c r="AR254" s="429"/>
      <c r="AS254" s="429"/>
      <c r="AT254" s="588" t="s">
        <v>219</v>
      </c>
      <c r="AU254" s="591" t="e">
        <f>_xlfn.STDEV.P(AU228:AU247)</f>
        <v>#DIV/0!</v>
      </c>
      <c r="AV254" s="591" t="e">
        <f>_xlfn.STDEV.P(AV228:AV247)</f>
        <v>#DIV/0!</v>
      </c>
      <c r="AW254" s="429"/>
      <c r="AX254" s="591" t="e">
        <f>_xlfn.STDEV.P(AX228:AX247)</f>
        <v>#DIV/0!</v>
      </c>
      <c r="AY254" s="591" t="e">
        <f>_xlfn.STDEV.P(AY228:AY247)</f>
        <v>#DIV/0!</v>
      </c>
      <c r="AZ254" s="429"/>
      <c r="BA254" s="591" t="e">
        <f>_xlfn.STDEV.P(BA228:BA247)</f>
        <v>#DIV/0!</v>
      </c>
      <c r="BB254" s="591" t="e">
        <f>_xlfn.STDEV.P(BB228:BB247)</f>
        <v>#DIV/0!</v>
      </c>
      <c r="BC254" s="429"/>
      <c r="BD254" s="591" t="e">
        <f>_xlfn.STDEV.P(BD228:BD247)</f>
        <v>#DIV/0!</v>
      </c>
      <c r="BE254" s="591" t="e">
        <f>_xlfn.STDEV.P(BE228:BE247)</f>
        <v>#DIV/0!</v>
      </c>
      <c r="BF254" s="429"/>
      <c r="BG254" s="591" t="e">
        <f>_xlfn.STDEV.P(BG228:BG247)</f>
        <v>#DIV/0!</v>
      </c>
      <c r="BH254" s="591" t="e">
        <f>_xlfn.STDEV.P(BH228:BH247)</f>
        <v>#DIV/0!</v>
      </c>
      <c r="BI254" s="429"/>
      <c r="BJ254" s="591" t="e">
        <f>_xlfn.STDEV.P(BJ228:BJ247)</f>
        <v>#DIV/0!</v>
      </c>
      <c r="BK254" s="591" t="e">
        <f>_xlfn.STDEV.P(BK228:BK247)</f>
        <v>#DIV/0!</v>
      </c>
      <c r="BL254" s="429"/>
      <c r="BM254" s="591" t="e">
        <f>_xlfn.STDEV.P(BM228:BM247)</f>
        <v>#DIV/0!</v>
      </c>
      <c r="BN254" s="591" t="e">
        <f>_xlfn.STDEV.P(BN228:BN247)</f>
        <v>#DIV/0!</v>
      </c>
      <c r="BO254" s="429"/>
      <c r="BP254" s="591" t="e">
        <f>_xlfn.STDEV.P(BP228:BP247)</f>
        <v>#DIV/0!</v>
      </c>
      <c r="BQ254" s="591" t="e">
        <f>_xlfn.STDEV.P(BQ228:BQ247)</f>
        <v>#DIV/0!</v>
      </c>
      <c r="BR254" s="429"/>
      <c r="BS254" s="591" t="e">
        <f>_xlfn.STDEV.P(BS228:BS247)</f>
        <v>#DIV/0!</v>
      </c>
      <c r="BT254" s="591" t="e">
        <f>_xlfn.STDEV.P(BT228:BT247)</f>
        <v>#DIV/0!</v>
      </c>
      <c r="BV254" s="476"/>
    </row>
    <row r="255" spans="1:74" s="427" customFormat="1" ht="14.1" hidden="1">
      <c r="C255" s="561"/>
      <c r="D255" s="1107"/>
      <c r="E255" s="1108"/>
      <c r="F255" s="1108"/>
      <c r="G255" s="1108"/>
      <c r="H255" s="1108"/>
      <c r="I255" s="1108"/>
      <c r="J255" s="1108"/>
      <c r="K255" s="1109"/>
      <c r="L255" s="429"/>
      <c r="M255" s="429"/>
      <c r="N255" s="429"/>
      <c r="O255" s="429"/>
      <c r="P255" s="429"/>
      <c r="Q255" s="429"/>
      <c r="R255" s="429"/>
      <c r="S255" s="598" t="s">
        <v>222</v>
      </c>
      <c r="T255" s="429"/>
      <c r="U255" s="429"/>
      <c r="V255" s="617"/>
      <c r="W255" s="618"/>
      <c r="X255" s="619"/>
      <c r="Z255" s="476"/>
      <c r="AP255" s="476"/>
      <c r="AQ255" s="429"/>
      <c r="AR255" s="429"/>
      <c r="AS255" s="429"/>
      <c r="AT255" s="471" t="s">
        <v>220</v>
      </c>
      <c r="AU255" s="597">
        <f>COUNTIF(AU228:AU247,"&gt;0")</f>
        <v>0</v>
      </c>
      <c r="AV255" s="597">
        <f>COUNTIF(AV228:AV247,"&gt;0")</f>
        <v>0</v>
      </c>
      <c r="AW255" s="429"/>
      <c r="AX255" s="597">
        <f>COUNTIF(AX228:AX247,"&gt;0")</f>
        <v>0</v>
      </c>
      <c r="AY255" s="597">
        <f>COUNTIF(AY228:AY247,"&gt;0")</f>
        <v>0</v>
      </c>
      <c r="AZ255" s="429"/>
      <c r="BA255" s="597">
        <f>COUNTIF(BA228:BA247,"&gt;0")</f>
        <v>0</v>
      </c>
      <c r="BB255" s="597">
        <f>COUNTIF(BB228:BB247,"&gt;0")</f>
        <v>0</v>
      </c>
      <c r="BC255" s="429"/>
      <c r="BD255" s="597">
        <f>COUNTIF(BD228:BD247,"&gt;0")</f>
        <v>0</v>
      </c>
      <c r="BE255" s="597">
        <f>COUNTIF(BE228:BE247,"&gt;0")</f>
        <v>0</v>
      </c>
      <c r="BF255" s="429"/>
      <c r="BG255" s="597">
        <f>COUNTIF(BG228:BG247,"&gt;0")</f>
        <v>0</v>
      </c>
      <c r="BH255" s="597">
        <f>COUNTIF(BH228:BH247,"&gt;0")</f>
        <v>0</v>
      </c>
      <c r="BI255" s="429"/>
      <c r="BJ255" s="597">
        <f>COUNTIF(BJ228:BJ247,"&gt;0")</f>
        <v>0</v>
      </c>
      <c r="BK255" s="597">
        <f>COUNTIF(BK228:BK247,"&gt;0")</f>
        <v>0</v>
      </c>
      <c r="BL255" s="429"/>
      <c r="BM255" s="597">
        <f>COUNTIF(BM228:BM247,"&gt;0")</f>
        <v>0</v>
      </c>
      <c r="BN255" s="597">
        <f>COUNTIF(BN228:BN247,"&gt;0")</f>
        <v>0</v>
      </c>
      <c r="BO255" s="429"/>
      <c r="BP255" s="597">
        <f>COUNTIF(BP228:BP247,"&gt;0")</f>
        <v>0</v>
      </c>
      <c r="BQ255" s="597">
        <f>COUNTIF(BQ228:BQ247,"&gt;0")</f>
        <v>0</v>
      </c>
      <c r="BR255" s="429"/>
      <c r="BS255" s="597">
        <f>COUNTIF(BS228:BS247,"&gt;0")</f>
        <v>0</v>
      </c>
      <c r="BT255" s="597">
        <f>COUNTIF(BT228:BT247,"&gt;0")</f>
        <v>0</v>
      </c>
      <c r="BV255" s="476"/>
    </row>
    <row r="256" spans="1:74" s="427" customFormat="1" ht="13.8" hidden="1">
      <c r="C256" s="561"/>
      <c r="D256" s="1107"/>
      <c r="E256" s="1108"/>
      <c r="F256" s="1108"/>
      <c r="G256" s="1108"/>
      <c r="H256" s="1108"/>
      <c r="I256" s="1108"/>
      <c r="J256" s="1108"/>
      <c r="K256" s="1109"/>
      <c r="L256" s="429"/>
      <c r="M256" s="429"/>
      <c r="N256" s="429"/>
      <c r="O256" s="429"/>
      <c r="P256" s="429"/>
      <c r="Q256" s="429"/>
      <c r="R256" s="429"/>
      <c r="S256" s="599" t="s">
        <v>223</v>
      </c>
      <c r="T256" s="429"/>
      <c r="U256" s="429"/>
      <c r="V256" s="617"/>
      <c r="W256" s="618"/>
      <c r="X256" s="619"/>
      <c r="Z256" s="476"/>
      <c r="AP256" s="476"/>
      <c r="BV256" s="476"/>
    </row>
    <row r="257" spans="1:74" s="427" customFormat="1" ht="13.8" hidden="1">
      <c r="C257" s="561"/>
      <c r="D257" s="1107"/>
      <c r="E257" s="1108"/>
      <c r="F257" s="1108"/>
      <c r="G257" s="1108"/>
      <c r="H257" s="1108"/>
      <c r="I257" s="1108"/>
      <c r="J257" s="1108"/>
      <c r="K257" s="1109"/>
      <c r="L257" s="429"/>
      <c r="M257" s="429"/>
      <c r="N257" s="429"/>
      <c r="O257" s="429"/>
      <c r="P257" s="429"/>
      <c r="Q257" s="429"/>
      <c r="R257" s="429"/>
      <c r="S257" s="429"/>
      <c r="T257" s="429"/>
      <c r="U257" s="429"/>
      <c r="V257" s="621"/>
      <c r="W257" s="622"/>
      <c r="X257" s="623"/>
      <c r="Z257" s="476"/>
      <c r="AP257" s="476"/>
      <c r="BV257" s="476"/>
    </row>
    <row r="258" spans="1:74" s="427" customFormat="1" ht="17.7" hidden="1">
      <c r="C258" s="429"/>
      <c r="D258" s="1110"/>
      <c r="E258" s="1111"/>
      <c r="F258" s="1111"/>
      <c r="G258" s="1111"/>
      <c r="H258" s="1111"/>
      <c r="I258" s="1111"/>
      <c r="J258" s="1111"/>
      <c r="K258" s="1112"/>
      <c r="U258" s="429"/>
      <c r="V258" s="429"/>
      <c r="W258" s="429"/>
      <c r="X258" s="429"/>
      <c r="Z258" s="476"/>
      <c r="AP258" s="542"/>
      <c r="AQ258" s="628"/>
      <c r="AR258" s="628"/>
      <c r="AS258" s="629"/>
      <c r="AT258" s="629"/>
      <c r="AU258" s="629"/>
      <c r="AV258" s="629"/>
      <c r="AW258" s="629"/>
      <c r="AX258" s="629"/>
      <c r="AY258" s="629"/>
      <c r="AZ258" s="629"/>
      <c r="BA258" s="629"/>
      <c r="BB258" s="629"/>
      <c r="BC258" s="629"/>
      <c r="BD258" s="629"/>
      <c r="BE258" s="629"/>
      <c r="BF258" s="629"/>
      <c r="BG258" s="629"/>
      <c r="BH258" s="629"/>
      <c r="BI258" s="629"/>
      <c r="BJ258" s="629"/>
      <c r="BK258" s="629"/>
      <c r="BL258" s="629"/>
      <c r="BM258" s="629"/>
      <c r="BN258" s="629"/>
      <c r="BO258" s="629"/>
      <c r="BP258" s="629"/>
      <c r="BQ258" s="629"/>
      <c r="BR258" s="629"/>
      <c r="BS258" s="629"/>
      <c r="BT258" s="629"/>
      <c r="BU258" s="629"/>
      <c r="BV258" s="542"/>
    </row>
    <row r="259" spans="1:74" s="427" customFormat="1" ht="13.8" hidden="1">
      <c r="Z259" s="476"/>
      <c r="AP259" s="476"/>
      <c r="BV259" s="476"/>
    </row>
    <row r="260" spans="1:74" s="427" customFormat="1" ht="13.8" hidden="1">
      <c r="Z260" s="476"/>
      <c r="AP260" s="476"/>
      <c r="BV260" s="476"/>
    </row>
    <row r="261" spans="1:74" s="476" customFormat="1" ht="17.7" hidden="1">
      <c r="A261" s="537">
        <f>1+A225</f>
        <v>7</v>
      </c>
      <c r="B261" s="537"/>
      <c r="C261" s="630" t="s">
        <v>420</v>
      </c>
      <c r="D261" s="624"/>
      <c r="E261" s="624"/>
      <c r="F261" s="624"/>
      <c r="G261" s="624"/>
      <c r="H261" s="624"/>
      <c r="K261" s="624"/>
      <c r="L261" s="624"/>
      <c r="M261" s="475"/>
      <c r="N261" s="475"/>
      <c r="O261" s="475"/>
      <c r="AQ261" s="541">
        <f>A261</f>
        <v>7</v>
      </c>
      <c r="AR261" s="541" t="str">
        <f>C261</f>
        <v>Yield Gain (% Increase from CONVENTIONAL to SOLUTION)</v>
      </c>
      <c r="AS261" s="542"/>
      <c r="AT261" s="542"/>
      <c r="AU261" s="542"/>
      <c r="AV261" s="542"/>
      <c r="AW261" s="542"/>
      <c r="AX261" s="542"/>
      <c r="AY261" s="542"/>
      <c r="AZ261" s="542"/>
      <c r="BA261" s="542"/>
      <c r="BB261" s="542"/>
      <c r="BC261" s="542"/>
      <c r="BD261" s="542"/>
      <c r="BE261" s="542"/>
      <c r="BF261" s="542"/>
      <c r="BG261" s="542"/>
      <c r="BH261" s="542"/>
      <c r="BI261" s="542"/>
      <c r="BJ261" s="542"/>
      <c r="BK261" s="542"/>
      <c r="BL261" s="542"/>
      <c r="BM261" s="542"/>
      <c r="BN261" s="542"/>
      <c r="BO261" s="542"/>
      <c r="BP261" s="542"/>
      <c r="BQ261" s="542"/>
      <c r="BR261" s="542"/>
      <c r="BS261" s="542"/>
      <c r="BT261" s="542"/>
      <c r="BU261" s="542"/>
    </row>
    <row r="262" spans="1:74" s="427" customFormat="1" ht="17.399999999999999" hidden="1">
      <c r="A262" s="561"/>
      <c r="B262" s="561"/>
      <c r="C262" s="561"/>
      <c r="D262" s="456"/>
      <c r="E262" s="456"/>
      <c r="F262" s="456"/>
      <c r="G262" s="456"/>
      <c r="H262" s="456"/>
      <c r="K262" s="456"/>
      <c r="L262" s="456"/>
      <c r="M262" s="429"/>
      <c r="N262" s="429"/>
      <c r="O262" s="429"/>
      <c r="Z262" s="476"/>
      <c r="AP262" s="476"/>
      <c r="AQ262" s="391"/>
      <c r="AR262" s="391"/>
      <c r="AS262" s="391"/>
      <c r="AT262" s="391"/>
      <c r="AU262" s="461" t="s">
        <v>70</v>
      </c>
      <c r="AV262" s="461"/>
      <c r="AW262" s="391"/>
      <c r="AX262" s="461" t="s">
        <v>74</v>
      </c>
      <c r="AY262" s="461"/>
      <c r="AZ262" s="391"/>
      <c r="BA262" s="461" t="s">
        <v>73</v>
      </c>
      <c r="BB262" s="461"/>
      <c r="BC262" s="391"/>
      <c r="BD262" s="461" t="s">
        <v>75</v>
      </c>
      <c r="BE262" s="461"/>
      <c r="BF262" s="391"/>
      <c r="BG262" s="461" t="s">
        <v>559</v>
      </c>
      <c r="BH262" s="461"/>
      <c r="BI262" s="542"/>
      <c r="BJ262" s="461" t="s">
        <v>191</v>
      </c>
      <c r="BK262" s="461"/>
      <c r="BL262" s="391"/>
      <c r="BM262" s="461" t="s">
        <v>190</v>
      </c>
      <c r="BN262" s="461"/>
      <c r="BO262" s="391"/>
      <c r="BP262" s="461" t="s">
        <v>397</v>
      </c>
      <c r="BQ262" s="461"/>
      <c r="BR262" s="391"/>
      <c r="BS262" s="461" t="s">
        <v>398</v>
      </c>
      <c r="BT262" s="461"/>
      <c r="BU262" s="391"/>
      <c r="BV262" s="476"/>
    </row>
    <row r="263" spans="1:74" s="427" customFormat="1" ht="28.5" hidden="1" thickBot="1">
      <c r="A263" s="583" t="s">
        <v>195</v>
      </c>
      <c r="B263" s="546" t="s">
        <v>196</v>
      </c>
      <c r="C263" s="550" t="s">
        <v>197</v>
      </c>
      <c r="D263" s="551" t="s">
        <v>198</v>
      </c>
      <c r="E263" s="551" t="s">
        <v>199</v>
      </c>
      <c r="F263" s="550" t="s">
        <v>200</v>
      </c>
      <c r="G263" s="549" t="s">
        <v>194</v>
      </c>
      <c r="H263" s="550" t="s">
        <v>236</v>
      </c>
      <c r="I263" s="551" t="s">
        <v>201</v>
      </c>
      <c r="J263" s="552" t="s">
        <v>237</v>
      </c>
      <c r="K263" s="625" t="s">
        <v>202</v>
      </c>
      <c r="L263" s="554" t="s">
        <v>203</v>
      </c>
      <c r="M263" s="600" t="s">
        <v>204</v>
      </c>
      <c r="N263" s="601" t="s">
        <v>205</v>
      </c>
      <c r="O263" s="602" t="s">
        <v>206</v>
      </c>
      <c r="P263" s="602" t="s">
        <v>106</v>
      </c>
      <c r="Q263" s="543"/>
      <c r="R263" s="557" t="s">
        <v>238</v>
      </c>
      <c r="S263" s="558" t="s">
        <v>207</v>
      </c>
      <c r="T263" s="558" t="s">
        <v>208</v>
      </c>
      <c r="U263" s="558" t="s">
        <v>209</v>
      </c>
      <c r="V263" s="559" t="s">
        <v>210</v>
      </c>
      <c r="W263" s="543"/>
      <c r="X263" s="543"/>
      <c r="Z263" s="476"/>
      <c r="AP263" s="476"/>
      <c r="AQ263" s="543"/>
      <c r="AR263" s="543"/>
      <c r="AS263" s="559" t="s">
        <v>399</v>
      </c>
      <c r="AT263" s="543"/>
      <c r="AU263" s="560" t="s">
        <v>207</v>
      </c>
      <c r="AV263" s="560" t="s">
        <v>208</v>
      </c>
      <c r="AW263" s="543"/>
      <c r="AX263" s="560" t="s">
        <v>207</v>
      </c>
      <c r="AY263" s="560" t="s">
        <v>208</v>
      </c>
      <c r="AZ263" s="543"/>
      <c r="BA263" s="560" t="s">
        <v>207</v>
      </c>
      <c r="BB263" s="560" t="s">
        <v>208</v>
      </c>
      <c r="BC263" s="543"/>
      <c r="BD263" s="560" t="s">
        <v>207</v>
      </c>
      <c r="BE263" s="560" t="s">
        <v>208</v>
      </c>
      <c r="BF263" s="543"/>
      <c r="BG263" s="560" t="s">
        <v>207</v>
      </c>
      <c r="BH263" s="560" t="s">
        <v>208</v>
      </c>
      <c r="BI263" s="543"/>
      <c r="BJ263" s="560" t="s">
        <v>207</v>
      </c>
      <c r="BK263" s="560" t="s">
        <v>208</v>
      </c>
      <c r="BL263" s="543"/>
      <c r="BM263" s="560" t="s">
        <v>207</v>
      </c>
      <c r="BN263" s="560" t="s">
        <v>208</v>
      </c>
      <c r="BO263" s="543"/>
      <c r="BP263" s="560" t="s">
        <v>207</v>
      </c>
      <c r="BQ263" s="560" t="s">
        <v>208</v>
      </c>
      <c r="BR263" s="543"/>
      <c r="BS263" s="560" t="s">
        <v>207</v>
      </c>
      <c r="BT263" s="560" t="s">
        <v>208</v>
      </c>
      <c r="BU263" s="543"/>
      <c r="BV263" s="476"/>
    </row>
    <row r="264" spans="1:74" s="427" customFormat="1" ht="14.1" hidden="1">
      <c r="A264" s="561">
        <v>1</v>
      </c>
      <c r="B264" s="562" t="str">
        <f t="shared" ref="B264:B283" si="146">CONCATENATE(E264,": ",C264)</f>
        <v xml:space="preserve">: </v>
      </c>
      <c r="C264" s="563"/>
      <c r="D264" s="563"/>
      <c r="E264" s="563"/>
      <c r="F264" s="564"/>
      <c r="G264" s="563"/>
      <c r="H264" s="565"/>
      <c r="I264" s="566"/>
      <c r="J264" s="566"/>
      <c r="K264" s="568"/>
      <c r="L264" s="568"/>
      <c r="M264" s="572"/>
      <c r="N264" s="570" t="s">
        <v>421</v>
      </c>
      <c r="O264" s="571"/>
      <c r="P264" s="572"/>
      <c r="Q264" s="429"/>
      <c r="R264" s="573"/>
      <c r="S264" s="574" t="str">
        <f>IF(R264="Y","",IF(AND(M264="",K264=""),"",IF(M264="",K264,M264)))</f>
        <v/>
      </c>
      <c r="T264" s="575" t="str">
        <f t="shared" ref="T264:T283" si="147">IF(S264="","",IF($S$292="Y",U264,IF(S264&gt;=$S$284-$AB$35*$S$288,IF(S264&lt;=$S$284+$AB$35*$S$288,S264,""),"")))</f>
        <v/>
      </c>
      <c r="U264" s="574" t="str">
        <f>IF(R264="Y","",IF(AND(M264="",K264=""),"",IF(M264="",K264*O264,M264*O264)))</f>
        <v/>
      </c>
      <c r="V264" s="576" t="str">
        <f t="shared" ref="V264:V283" si="148">IF(AND(N264="",L264=""),"",IF(N264="",L264,N264))</f>
        <v>%</v>
      </c>
      <c r="W264" s="391"/>
      <c r="X264" s="391"/>
      <c r="Z264" s="476"/>
      <c r="AP264" s="476"/>
      <c r="AQ264" s="391"/>
      <c r="AR264" s="391"/>
      <c r="AS264" s="577" t="str">
        <f>$U264</f>
        <v/>
      </c>
      <c r="AT264" s="391"/>
      <c r="AU264" s="578" t="str">
        <f t="shared" ref="AU264:AU283" si="149">IF($AT$44="region",IF($E264=AU$701,$S264,""),IF($G264=AU$701,$S264,""))</f>
        <v/>
      </c>
      <c r="AV264" s="578" t="str">
        <f t="shared" ref="AV264:AV283" si="150">IF($AT$44="Region",IF($E264=AU$701,$T264,""),IF($G264=AU$701,$T264,""))</f>
        <v/>
      </c>
      <c r="AW264" s="391"/>
      <c r="AX264" s="578" t="str">
        <f t="shared" ref="AX264:AX283" si="151">IF($AT$44="region",IF($E264=AX$701,$S264,""),IF($G264=AX$701,$S264,""))</f>
        <v/>
      </c>
      <c r="AY264" s="578" t="str">
        <f t="shared" ref="AY264:AY283" si="152">IF($AT$44="Region",IF($E264=AX$701,$T264,""),IF($G264=AX$701,$T264,""))</f>
        <v/>
      </c>
      <c r="AZ264" s="391"/>
      <c r="BA264" s="578" t="str">
        <f t="shared" ref="BA264:BA283" si="153">IF($AT$44="region",IF($E264=BA$701,$S264,""),IF($G264=BA$701,$S264,""))</f>
        <v/>
      </c>
      <c r="BB264" s="578" t="str">
        <f t="shared" ref="BB264:BB283" si="154">IF($AT$44="Region",IF($E264=BA$701,$T264,""),IF($G264=BA$701,$T264,""))</f>
        <v/>
      </c>
      <c r="BC264" s="391"/>
      <c r="BD264" s="578" t="str">
        <f t="shared" ref="BD264:BD283" si="155">IF($AT$44="region",IF($E264=BD$701,$S264,""),IF($G264=BD$701,$S264,""))</f>
        <v/>
      </c>
      <c r="BE264" s="578" t="str">
        <f t="shared" ref="BE264:BE283" si="156">IF($AT$44="Region",IF($E264=BD$701,$T264,""),IF($G264=BD$701,$T264,""))</f>
        <v/>
      </c>
      <c r="BF264" s="391"/>
      <c r="BG264" s="578" t="str">
        <f t="shared" ref="BG264:BG283" si="157">IF($AT$44="region",IF($E264=BG$701,$S264,""),IF($G264=BG$701,$S264,""))</f>
        <v/>
      </c>
      <c r="BH264" s="578" t="str">
        <f t="shared" ref="BH264:BH283" si="158">IF($AT$44="Region",IF($E264=BG$701,$T264,""),IF($G264=BG$701,$T264,""))</f>
        <v/>
      </c>
      <c r="BI264" s="391"/>
      <c r="BJ264" s="578" t="str">
        <f t="shared" ref="BJ264:BK283" si="159">IF($E264=$BJ$47,S264,"")</f>
        <v/>
      </c>
      <c r="BK264" s="578" t="str">
        <f t="shared" si="159"/>
        <v/>
      </c>
      <c r="BL264" s="391"/>
      <c r="BM264" s="578" t="str">
        <f t="shared" ref="BM264:BN283" si="160">IF($E264=$BM$47,S264,"")</f>
        <v/>
      </c>
      <c r="BN264" s="578" t="str">
        <f t="shared" si="160"/>
        <v/>
      </c>
      <c r="BO264" s="391"/>
      <c r="BP264" s="578" t="str">
        <f t="shared" ref="BP264:BQ283" si="161">IF($E264=$BP$47,S264,"")</f>
        <v/>
      </c>
      <c r="BQ264" s="578" t="str">
        <f t="shared" si="161"/>
        <v/>
      </c>
      <c r="BR264" s="391"/>
      <c r="BS264" s="578" t="str">
        <f t="shared" ref="BS264:BT283" si="162">IF($E264=$BS$47,S264,"")</f>
        <v/>
      </c>
      <c r="BT264" s="578" t="str">
        <f t="shared" si="162"/>
        <v/>
      </c>
      <c r="BU264" s="391"/>
      <c r="BV264" s="476"/>
    </row>
    <row r="265" spans="1:74" s="427" customFormat="1" ht="14.1" hidden="1">
      <c r="A265" s="561">
        <v>2</v>
      </c>
      <c r="B265" s="562" t="str">
        <f t="shared" si="146"/>
        <v xml:space="preserve">: </v>
      </c>
      <c r="C265" s="563"/>
      <c r="D265" s="563"/>
      <c r="E265" s="563"/>
      <c r="F265" s="563"/>
      <c r="G265" s="563"/>
      <c r="H265" s="565"/>
      <c r="I265" s="566"/>
      <c r="J265" s="566"/>
      <c r="K265" s="571"/>
      <c r="L265" s="568"/>
      <c r="M265" s="572"/>
      <c r="N265" s="570" t="s">
        <v>421</v>
      </c>
      <c r="O265" s="571"/>
      <c r="P265" s="572"/>
      <c r="Q265" s="429"/>
      <c r="R265" s="573"/>
      <c r="S265" s="574" t="str">
        <f t="shared" ref="S265:S283" si="163">IF(R265="Y","",IF(AND(M265="",K265=""),"",IF(M265="",K265,M265)))</f>
        <v/>
      </c>
      <c r="T265" s="575" t="str">
        <f t="shared" si="147"/>
        <v/>
      </c>
      <c r="U265" s="574" t="str">
        <f t="shared" ref="U265:U283" si="164">IF(R265="Y","",IF(AND(M265="",K265=""),"",IF(M265="",K265*O265,M265*O265)))</f>
        <v/>
      </c>
      <c r="V265" s="576" t="str">
        <f t="shared" si="148"/>
        <v>%</v>
      </c>
      <c r="W265" s="391"/>
      <c r="X265" s="391"/>
      <c r="Z265" s="476"/>
      <c r="AP265" s="476"/>
      <c r="AQ265" s="391"/>
      <c r="AR265" s="391"/>
      <c r="AS265" s="580"/>
      <c r="AT265" s="391"/>
      <c r="AU265" s="578" t="str">
        <f t="shared" si="149"/>
        <v/>
      </c>
      <c r="AV265" s="578" t="str">
        <f t="shared" si="150"/>
        <v/>
      </c>
      <c r="AW265" s="391"/>
      <c r="AX265" s="578" t="str">
        <f t="shared" si="151"/>
        <v/>
      </c>
      <c r="AY265" s="578" t="str">
        <f t="shared" si="152"/>
        <v/>
      </c>
      <c r="AZ265" s="391"/>
      <c r="BA265" s="578" t="str">
        <f t="shared" si="153"/>
        <v/>
      </c>
      <c r="BB265" s="578" t="str">
        <f t="shared" si="154"/>
        <v/>
      </c>
      <c r="BC265" s="391"/>
      <c r="BD265" s="578" t="str">
        <f t="shared" si="155"/>
        <v/>
      </c>
      <c r="BE265" s="578" t="str">
        <f t="shared" si="156"/>
        <v/>
      </c>
      <c r="BF265" s="391"/>
      <c r="BG265" s="578" t="str">
        <f t="shared" si="157"/>
        <v/>
      </c>
      <c r="BH265" s="578" t="str">
        <f t="shared" si="158"/>
        <v/>
      </c>
      <c r="BI265" s="391"/>
      <c r="BJ265" s="578" t="str">
        <f t="shared" si="159"/>
        <v/>
      </c>
      <c r="BK265" s="578" t="str">
        <f t="shared" si="159"/>
        <v/>
      </c>
      <c r="BL265" s="391"/>
      <c r="BM265" s="578" t="str">
        <f t="shared" si="160"/>
        <v/>
      </c>
      <c r="BN265" s="578" t="str">
        <f t="shared" si="160"/>
        <v/>
      </c>
      <c r="BO265" s="391"/>
      <c r="BP265" s="578" t="str">
        <f t="shared" si="161"/>
        <v/>
      </c>
      <c r="BQ265" s="578" t="str">
        <f t="shared" si="161"/>
        <v/>
      </c>
      <c r="BR265" s="391"/>
      <c r="BS265" s="578" t="str">
        <f t="shared" si="162"/>
        <v/>
      </c>
      <c r="BT265" s="578" t="str">
        <f t="shared" si="162"/>
        <v/>
      </c>
      <c r="BU265" s="391"/>
      <c r="BV265" s="476"/>
    </row>
    <row r="266" spans="1:74" s="427" customFormat="1" ht="14.1" hidden="1">
      <c r="A266" s="561">
        <v>3</v>
      </c>
      <c r="B266" s="562" t="str">
        <f>CONCATENATE(E266,": ",C266)</f>
        <v xml:space="preserve">: </v>
      </c>
      <c r="C266" s="566"/>
      <c r="D266" s="566"/>
      <c r="E266" s="563"/>
      <c r="F266" s="566"/>
      <c r="G266" s="563"/>
      <c r="H266" s="565"/>
      <c r="I266" s="566"/>
      <c r="J266" s="566"/>
      <c r="K266" s="572"/>
      <c r="L266" s="568"/>
      <c r="M266" s="572"/>
      <c r="N266" s="570" t="s">
        <v>421</v>
      </c>
      <c r="O266" s="571"/>
      <c r="P266" s="572"/>
      <c r="Q266" s="429"/>
      <c r="R266" s="573"/>
      <c r="S266" s="574" t="str">
        <f t="shared" si="163"/>
        <v/>
      </c>
      <c r="T266" s="575" t="str">
        <f t="shared" si="147"/>
        <v/>
      </c>
      <c r="U266" s="574" t="str">
        <f t="shared" si="164"/>
        <v/>
      </c>
      <c r="V266" s="576" t="str">
        <f t="shared" si="148"/>
        <v>%</v>
      </c>
      <c r="W266" s="391"/>
      <c r="X266" s="391"/>
      <c r="Z266" s="476"/>
      <c r="AP266" s="476"/>
      <c r="AQ266" s="391"/>
      <c r="AR266" s="391"/>
      <c r="AS266" s="580"/>
      <c r="AT266" s="391"/>
      <c r="AU266" s="578" t="str">
        <f t="shared" si="149"/>
        <v/>
      </c>
      <c r="AV266" s="578" t="str">
        <f t="shared" si="150"/>
        <v/>
      </c>
      <c r="AW266" s="391"/>
      <c r="AX266" s="578" t="str">
        <f t="shared" si="151"/>
        <v/>
      </c>
      <c r="AY266" s="578" t="str">
        <f t="shared" si="152"/>
        <v/>
      </c>
      <c r="AZ266" s="391"/>
      <c r="BA266" s="578" t="str">
        <f t="shared" si="153"/>
        <v/>
      </c>
      <c r="BB266" s="578" t="str">
        <f t="shared" si="154"/>
        <v/>
      </c>
      <c r="BC266" s="391"/>
      <c r="BD266" s="578" t="str">
        <f t="shared" si="155"/>
        <v/>
      </c>
      <c r="BE266" s="578" t="str">
        <f t="shared" si="156"/>
        <v/>
      </c>
      <c r="BF266" s="391"/>
      <c r="BG266" s="578" t="str">
        <f t="shared" si="157"/>
        <v/>
      </c>
      <c r="BH266" s="578" t="str">
        <f t="shared" si="158"/>
        <v/>
      </c>
      <c r="BI266" s="391"/>
      <c r="BJ266" s="578" t="str">
        <f t="shared" si="159"/>
        <v/>
      </c>
      <c r="BK266" s="578" t="str">
        <f t="shared" si="159"/>
        <v/>
      </c>
      <c r="BL266" s="391"/>
      <c r="BM266" s="578" t="str">
        <f t="shared" si="160"/>
        <v/>
      </c>
      <c r="BN266" s="578" t="str">
        <f t="shared" si="160"/>
        <v/>
      </c>
      <c r="BO266" s="391"/>
      <c r="BP266" s="578" t="str">
        <f t="shared" si="161"/>
        <v/>
      </c>
      <c r="BQ266" s="578" t="str">
        <f t="shared" si="161"/>
        <v/>
      </c>
      <c r="BR266" s="391"/>
      <c r="BS266" s="578" t="str">
        <f t="shared" si="162"/>
        <v/>
      </c>
      <c r="BT266" s="578" t="str">
        <f t="shared" si="162"/>
        <v/>
      </c>
      <c r="BU266" s="391"/>
      <c r="BV266" s="476"/>
    </row>
    <row r="267" spans="1:74" s="427" customFormat="1" ht="14.1" hidden="1">
      <c r="A267" s="561">
        <v>4</v>
      </c>
      <c r="B267" s="562" t="str">
        <f t="shared" si="146"/>
        <v xml:space="preserve">: </v>
      </c>
      <c r="C267" s="566"/>
      <c r="D267" s="566"/>
      <c r="E267" s="563"/>
      <c r="F267" s="566"/>
      <c r="G267" s="563"/>
      <c r="H267" s="565"/>
      <c r="I267" s="566"/>
      <c r="J267" s="566"/>
      <c r="K267" s="572"/>
      <c r="L267" s="568"/>
      <c r="M267" s="572"/>
      <c r="N267" s="570" t="s">
        <v>421</v>
      </c>
      <c r="O267" s="571"/>
      <c r="P267" s="572"/>
      <c r="Q267" s="429"/>
      <c r="R267" s="573"/>
      <c r="S267" s="574" t="str">
        <f t="shared" si="163"/>
        <v/>
      </c>
      <c r="T267" s="575" t="str">
        <f t="shared" si="147"/>
        <v/>
      </c>
      <c r="U267" s="574" t="str">
        <f t="shared" si="164"/>
        <v/>
      </c>
      <c r="V267" s="576" t="str">
        <f t="shared" si="148"/>
        <v>%</v>
      </c>
      <c r="W267" s="391"/>
      <c r="X267" s="391"/>
      <c r="Z267" s="476"/>
      <c r="AP267" s="476"/>
      <c r="AQ267" s="391"/>
      <c r="AR267" s="391"/>
      <c r="AS267" s="580"/>
      <c r="AT267" s="391"/>
      <c r="AU267" s="578" t="str">
        <f t="shared" si="149"/>
        <v/>
      </c>
      <c r="AV267" s="578" t="str">
        <f t="shared" si="150"/>
        <v/>
      </c>
      <c r="AW267" s="391"/>
      <c r="AX267" s="578" t="str">
        <f t="shared" si="151"/>
        <v/>
      </c>
      <c r="AY267" s="578" t="str">
        <f t="shared" si="152"/>
        <v/>
      </c>
      <c r="AZ267" s="391"/>
      <c r="BA267" s="578" t="str">
        <f t="shared" si="153"/>
        <v/>
      </c>
      <c r="BB267" s="578" t="str">
        <f t="shared" si="154"/>
        <v/>
      </c>
      <c r="BC267" s="391"/>
      <c r="BD267" s="578" t="str">
        <f t="shared" si="155"/>
        <v/>
      </c>
      <c r="BE267" s="578" t="str">
        <f t="shared" si="156"/>
        <v/>
      </c>
      <c r="BF267" s="391"/>
      <c r="BG267" s="578" t="str">
        <f t="shared" si="157"/>
        <v/>
      </c>
      <c r="BH267" s="578" t="str">
        <f t="shared" si="158"/>
        <v/>
      </c>
      <c r="BI267" s="391"/>
      <c r="BJ267" s="578" t="str">
        <f t="shared" si="159"/>
        <v/>
      </c>
      <c r="BK267" s="578" t="str">
        <f t="shared" si="159"/>
        <v/>
      </c>
      <c r="BL267" s="391"/>
      <c r="BM267" s="578" t="str">
        <f t="shared" si="160"/>
        <v/>
      </c>
      <c r="BN267" s="578" t="str">
        <f t="shared" si="160"/>
        <v/>
      </c>
      <c r="BO267" s="391"/>
      <c r="BP267" s="578" t="str">
        <f t="shared" si="161"/>
        <v/>
      </c>
      <c r="BQ267" s="578" t="str">
        <f t="shared" si="161"/>
        <v/>
      </c>
      <c r="BR267" s="391"/>
      <c r="BS267" s="578" t="str">
        <f t="shared" si="162"/>
        <v/>
      </c>
      <c r="BT267" s="578" t="str">
        <f t="shared" si="162"/>
        <v/>
      </c>
      <c r="BU267" s="391"/>
      <c r="BV267" s="476"/>
    </row>
    <row r="268" spans="1:74" s="427" customFormat="1" ht="14.1" hidden="1">
      <c r="A268" s="561">
        <v>5</v>
      </c>
      <c r="B268" s="562" t="str">
        <f t="shared" si="146"/>
        <v xml:space="preserve">: </v>
      </c>
      <c r="C268" s="566"/>
      <c r="D268" s="566"/>
      <c r="E268" s="563"/>
      <c r="F268" s="566"/>
      <c r="G268" s="563"/>
      <c r="H268" s="565"/>
      <c r="I268" s="566"/>
      <c r="J268" s="566"/>
      <c r="K268" s="572"/>
      <c r="L268" s="568"/>
      <c r="M268" s="572"/>
      <c r="N268" s="570" t="s">
        <v>421</v>
      </c>
      <c r="O268" s="571"/>
      <c r="P268" s="572"/>
      <c r="Q268" s="429"/>
      <c r="R268" s="573"/>
      <c r="S268" s="574" t="str">
        <f t="shared" si="163"/>
        <v/>
      </c>
      <c r="T268" s="575" t="str">
        <f t="shared" si="147"/>
        <v/>
      </c>
      <c r="U268" s="574" t="str">
        <f t="shared" si="164"/>
        <v/>
      </c>
      <c r="V268" s="576" t="str">
        <f t="shared" si="148"/>
        <v>%</v>
      </c>
      <c r="W268" s="391"/>
      <c r="X268" s="391"/>
      <c r="Z268" s="476"/>
      <c r="AP268" s="476"/>
      <c r="AQ268" s="391"/>
      <c r="AR268" s="391"/>
      <c r="AS268" s="580"/>
      <c r="AT268" s="391"/>
      <c r="AU268" s="578" t="str">
        <f t="shared" si="149"/>
        <v/>
      </c>
      <c r="AV268" s="578" t="str">
        <f t="shared" si="150"/>
        <v/>
      </c>
      <c r="AW268" s="391"/>
      <c r="AX268" s="578" t="str">
        <f t="shared" si="151"/>
        <v/>
      </c>
      <c r="AY268" s="578" t="str">
        <f t="shared" si="152"/>
        <v/>
      </c>
      <c r="AZ268" s="391"/>
      <c r="BA268" s="578" t="str">
        <f t="shared" si="153"/>
        <v/>
      </c>
      <c r="BB268" s="578" t="str">
        <f t="shared" si="154"/>
        <v/>
      </c>
      <c r="BC268" s="391"/>
      <c r="BD268" s="578" t="str">
        <f t="shared" si="155"/>
        <v/>
      </c>
      <c r="BE268" s="578" t="str">
        <f t="shared" si="156"/>
        <v/>
      </c>
      <c r="BF268" s="391"/>
      <c r="BG268" s="578" t="str">
        <f t="shared" si="157"/>
        <v/>
      </c>
      <c r="BH268" s="578" t="str">
        <f t="shared" si="158"/>
        <v/>
      </c>
      <c r="BI268" s="391"/>
      <c r="BJ268" s="578" t="str">
        <f t="shared" si="159"/>
        <v/>
      </c>
      <c r="BK268" s="578" t="str">
        <f t="shared" si="159"/>
        <v/>
      </c>
      <c r="BL268" s="391"/>
      <c r="BM268" s="578" t="str">
        <f t="shared" si="160"/>
        <v/>
      </c>
      <c r="BN268" s="578" t="str">
        <f t="shared" si="160"/>
        <v/>
      </c>
      <c r="BO268" s="391"/>
      <c r="BP268" s="578" t="str">
        <f t="shared" si="161"/>
        <v/>
      </c>
      <c r="BQ268" s="578" t="str">
        <f t="shared" si="161"/>
        <v/>
      </c>
      <c r="BR268" s="391"/>
      <c r="BS268" s="578" t="str">
        <f t="shared" si="162"/>
        <v/>
      </c>
      <c r="BT268" s="578" t="str">
        <f t="shared" si="162"/>
        <v/>
      </c>
      <c r="BU268" s="391"/>
      <c r="BV268" s="476"/>
    </row>
    <row r="269" spans="1:74" s="427" customFormat="1" ht="14.1" hidden="1">
      <c r="A269" s="561">
        <v>6</v>
      </c>
      <c r="B269" s="562" t="str">
        <f t="shared" si="146"/>
        <v xml:space="preserve">: </v>
      </c>
      <c r="C269" s="566"/>
      <c r="D269" s="566"/>
      <c r="E269" s="563"/>
      <c r="F269" s="566"/>
      <c r="G269" s="563"/>
      <c r="H269" s="565"/>
      <c r="I269" s="566"/>
      <c r="J269" s="566"/>
      <c r="K269" s="572"/>
      <c r="L269" s="568"/>
      <c r="M269" s="572"/>
      <c r="N269" s="570" t="s">
        <v>421</v>
      </c>
      <c r="O269" s="571"/>
      <c r="P269" s="572"/>
      <c r="Q269" s="429"/>
      <c r="R269" s="573"/>
      <c r="S269" s="574" t="str">
        <f t="shared" si="163"/>
        <v/>
      </c>
      <c r="T269" s="575" t="str">
        <f t="shared" si="147"/>
        <v/>
      </c>
      <c r="U269" s="574" t="str">
        <f t="shared" si="164"/>
        <v/>
      </c>
      <c r="V269" s="576" t="str">
        <f t="shared" si="148"/>
        <v>%</v>
      </c>
      <c r="W269" s="391"/>
      <c r="X269" s="391"/>
      <c r="Z269" s="476"/>
      <c r="AP269" s="476"/>
      <c r="AQ269" s="391"/>
      <c r="AR269" s="391"/>
      <c r="AS269" s="580"/>
      <c r="AT269" s="391"/>
      <c r="AU269" s="578" t="str">
        <f t="shared" si="149"/>
        <v/>
      </c>
      <c r="AV269" s="578" t="str">
        <f t="shared" si="150"/>
        <v/>
      </c>
      <c r="AW269" s="391"/>
      <c r="AX269" s="578" t="str">
        <f t="shared" si="151"/>
        <v/>
      </c>
      <c r="AY269" s="578" t="str">
        <f t="shared" si="152"/>
        <v/>
      </c>
      <c r="AZ269" s="391"/>
      <c r="BA269" s="578" t="str">
        <f t="shared" si="153"/>
        <v/>
      </c>
      <c r="BB269" s="578" t="str">
        <f t="shared" si="154"/>
        <v/>
      </c>
      <c r="BC269" s="391"/>
      <c r="BD269" s="578" t="str">
        <f t="shared" si="155"/>
        <v/>
      </c>
      <c r="BE269" s="578" t="str">
        <f t="shared" si="156"/>
        <v/>
      </c>
      <c r="BF269" s="391"/>
      <c r="BG269" s="578" t="str">
        <f t="shared" si="157"/>
        <v/>
      </c>
      <c r="BH269" s="578" t="str">
        <f t="shared" si="158"/>
        <v/>
      </c>
      <c r="BI269" s="391"/>
      <c r="BJ269" s="578" t="str">
        <f t="shared" si="159"/>
        <v/>
      </c>
      <c r="BK269" s="578" t="str">
        <f t="shared" si="159"/>
        <v/>
      </c>
      <c r="BL269" s="391"/>
      <c r="BM269" s="578" t="str">
        <f t="shared" si="160"/>
        <v/>
      </c>
      <c r="BN269" s="578" t="str">
        <f t="shared" si="160"/>
        <v/>
      </c>
      <c r="BO269" s="391"/>
      <c r="BP269" s="578" t="str">
        <f t="shared" si="161"/>
        <v/>
      </c>
      <c r="BQ269" s="578" t="str">
        <f t="shared" si="161"/>
        <v/>
      </c>
      <c r="BR269" s="391"/>
      <c r="BS269" s="578" t="str">
        <f t="shared" si="162"/>
        <v/>
      </c>
      <c r="BT269" s="578" t="str">
        <f t="shared" si="162"/>
        <v/>
      </c>
      <c r="BU269" s="391"/>
      <c r="BV269" s="476"/>
    </row>
    <row r="270" spans="1:74" s="427" customFormat="1" ht="14.1" hidden="1">
      <c r="A270" s="561">
        <v>7</v>
      </c>
      <c r="B270" s="562" t="str">
        <f t="shared" si="146"/>
        <v xml:space="preserve">: </v>
      </c>
      <c r="C270" s="566"/>
      <c r="D270" s="566"/>
      <c r="E270" s="563"/>
      <c r="F270" s="566"/>
      <c r="G270" s="563"/>
      <c r="H270" s="565"/>
      <c r="I270" s="566"/>
      <c r="J270" s="566"/>
      <c r="K270" s="572"/>
      <c r="L270" s="568"/>
      <c r="M270" s="572"/>
      <c r="N270" s="570" t="s">
        <v>421</v>
      </c>
      <c r="O270" s="571"/>
      <c r="P270" s="572"/>
      <c r="Q270" s="429"/>
      <c r="R270" s="573"/>
      <c r="S270" s="574" t="str">
        <f t="shared" si="163"/>
        <v/>
      </c>
      <c r="T270" s="575" t="str">
        <f t="shared" si="147"/>
        <v/>
      </c>
      <c r="U270" s="574" t="str">
        <f t="shared" si="164"/>
        <v/>
      </c>
      <c r="V270" s="576" t="str">
        <f t="shared" si="148"/>
        <v>%</v>
      </c>
      <c r="W270" s="391"/>
      <c r="X270" s="391"/>
      <c r="Z270" s="476"/>
      <c r="AP270" s="476"/>
      <c r="AQ270" s="391"/>
      <c r="AR270" s="391"/>
      <c r="AS270" s="580"/>
      <c r="AT270" s="391"/>
      <c r="AU270" s="578" t="str">
        <f t="shared" si="149"/>
        <v/>
      </c>
      <c r="AV270" s="578" t="str">
        <f t="shared" si="150"/>
        <v/>
      </c>
      <c r="AW270" s="391"/>
      <c r="AX270" s="578" t="str">
        <f t="shared" si="151"/>
        <v/>
      </c>
      <c r="AY270" s="578" t="str">
        <f t="shared" si="152"/>
        <v/>
      </c>
      <c r="AZ270" s="391"/>
      <c r="BA270" s="578" t="str">
        <f t="shared" si="153"/>
        <v/>
      </c>
      <c r="BB270" s="578" t="str">
        <f t="shared" si="154"/>
        <v/>
      </c>
      <c r="BC270" s="391"/>
      <c r="BD270" s="578" t="str">
        <f t="shared" si="155"/>
        <v/>
      </c>
      <c r="BE270" s="578" t="str">
        <f t="shared" si="156"/>
        <v/>
      </c>
      <c r="BF270" s="391"/>
      <c r="BG270" s="578" t="str">
        <f t="shared" si="157"/>
        <v/>
      </c>
      <c r="BH270" s="578" t="str">
        <f t="shared" si="158"/>
        <v/>
      </c>
      <c r="BI270" s="391"/>
      <c r="BJ270" s="578" t="str">
        <f t="shared" si="159"/>
        <v/>
      </c>
      <c r="BK270" s="578" t="str">
        <f t="shared" si="159"/>
        <v/>
      </c>
      <c r="BL270" s="391"/>
      <c r="BM270" s="578" t="str">
        <f t="shared" si="160"/>
        <v/>
      </c>
      <c r="BN270" s="578" t="str">
        <f t="shared" si="160"/>
        <v/>
      </c>
      <c r="BO270" s="391"/>
      <c r="BP270" s="578" t="str">
        <f t="shared" si="161"/>
        <v/>
      </c>
      <c r="BQ270" s="578" t="str">
        <f t="shared" si="161"/>
        <v/>
      </c>
      <c r="BR270" s="391"/>
      <c r="BS270" s="578" t="str">
        <f t="shared" si="162"/>
        <v/>
      </c>
      <c r="BT270" s="578" t="str">
        <f t="shared" si="162"/>
        <v/>
      </c>
      <c r="BU270" s="391"/>
      <c r="BV270" s="476"/>
    </row>
    <row r="271" spans="1:74" s="427" customFormat="1" ht="14.1" hidden="1">
      <c r="A271" s="561">
        <v>8</v>
      </c>
      <c r="B271" s="562" t="str">
        <f t="shared" si="146"/>
        <v xml:space="preserve">: </v>
      </c>
      <c r="C271" s="566"/>
      <c r="D271" s="566"/>
      <c r="E271" s="563"/>
      <c r="F271" s="566"/>
      <c r="G271" s="563"/>
      <c r="H271" s="565"/>
      <c r="I271" s="566"/>
      <c r="J271" s="566"/>
      <c r="K271" s="572"/>
      <c r="L271" s="568"/>
      <c r="M271" s="572"/>
      <c r="N271" s="570" t="s">
        <v>421</v>
      </c>
      <c r="O271" s="571"/>
      <c r="P271" s="572"/>
      <c r="Q271" s="429"/>
      <c r="R271" s="573"/>
      <c r="S271" s="574" t="str">
        <f t="shared" si="163"/>
        <v/>
      </c>
      <c r="T271" s="575" t="str">
        <f t="shared" si="147"/>
        <v/>
      </c>
      <c r="U271" s="574" t="str">
        <f t="shared" si="164"/>
        <v/>
      </c>
      <c r="V271" s="576" t="str">
        <f t="shared" si="148"/>
        <v>%</v>
      </c>
      <c r="W271" s="391"/>
      <c r="X271" s="391"/>
      <c r="Z271" s="476"/>
      <c r="AP271" s="476"/>
      <c r="AQ271" s="391"/>
      <c r="AR271" s="391"/>
      <c r="AS271" s="580"/>
      <c r="AT271" s="391"/>
      <c r="AU271" s="578" t="str">
        <f t="shared" si="149"/>
        <v/>
      </c>
      <c r="AV271" s="578" t="str">
        <f t="shared" si="150"/>
        <v/>
      </c>
      <c r="AW271" s="391"/>
      <c r="AX271" s="578" t="str">
        <f t="shared" si="151"/>
        <v/>
      </c>
      <c r="AY271" s="578" t="str">
        <f t="shared" si="152"/>
        <v/>
      </c>
      <c r="AZ271" s="391"/>
      <c r="BA271" s="578" t="str">
        <f t="shared" si="153"/>
        <v/>
      </c>
      <c r="BB271" s="578" t="str">
        <f t="shared" si="154"/>
        <v/>
      </c>
      <c r="BC271" s="391"/>
      <c r="BD271" s="578" t="str">
        <f t="shared" si="155"/>
        <v/>
      </c>
      <c r="BE271" s="578" t="str">
        <f t="shared" si="156"/>
        <v/>
      </c>
      <c r="BF271" s="391"/>
      <c r="BG271" s="578" t="str">
        <f t="shared" si="157"/>
        <v/>
      </c>
      <c r="BH271" s="578" t="str">
        <f t="shared" si="158"/>
        <v/>
      </c>
      <c r="BI271" s="391"/>
      <c r="BJ271" s="578" t="str">
        <f t="shared" si="159"/>
        <v/>
      </c>
      <c r="BK271" s="578" t="str">
        <f t="shared" si="159"/>
        <v/>
      </c>
      <c r="BL271" s="391"/>
      <c r="BM271" s="578" t="str">
        <f t="shared" si="160"/>
        <v/>
      </c>
      <c r="BN271" s="578" t="str">
        <f t="shared" si="160"/>
        <v/>
      </c>
      <c r="BO271" s="391"/>
      <c r="BP271" s="578" t="str">
        <f t="shared" si="161"/>
        <v/>
      </c>
      <c r="BQ271" s="578" t="str">
        <f t="shared" si="161"/>
        <v/>
      </c>
      <c r="BR271" s="391"/>
      <c r="BS271" s="578" t="str">
        <f t="shared" si="162"/>
        <v/>
      </c>
      <c r="BT271" s="578" t="str">
        <f t="shared" si="162"/>
        <v/>
      </c>
      <c r="BU271" s="391"/>
      <c r="BV271" s="476"/>
    </row>
    <row r="272" spans="1:74" s="427" customFormat="1" ht="14.1" hidden="1">
      <c r="A272" s="561">
        <v>9</v>
      </c>
      <c r="B272" s="562" t="str">
        <f t="shared" si="146"/>
        <v xml:space="preserve">: </v>
      </c>
      <c r="C272" s="566"/>
      <c r="D272" s="566"/>
      <c r="E272" s="563"/>
      <c r="F272" s="566"/>
      <c r="G272" s="563"/>
      <c r="H272" s="565"/>
      <c r="I272" s="566"/>
      <c r="J272" s="566"/>
      <c r="K272" s="572"/>
      <c r="L272" s="568"/>
      <c r="M272" s="572"/>
      <c r="N272" s="570" t="s">
        <v>421</v>
      </c>
      <c r="O272" s="571"/>
      <c r="P272" s="572"/>
      <c r="Q272" s="429"/>
      <c r="R272" s="573"/>
      <c r="S272" s="574" t="str">
        <f t="shared" si="163"/>
        <v/>
      </c>
      <c r="T272" s="575" t="str">
        <f t="shared" si="147"/>
        <v/>
      </c>
      <c r="U272" s="574" t="str">
        <f t="shared" si="164"/>
        <v/>
      </c>
      <c r="V272" s="576" t="str">
        <f t="shared" si="148"/>
        <v>%</v>
      </c>
      <c r="W272" s="391"/>
      <c r="X272" s="391"/>
      <c r="Z272" s="476"/>
      <c r="AP272" s="476"/>
      <c r="AQ272" s="391"/>
      <c r="AR272" s="391"/>
      <c r="AS272" s="580"/>
      <c r="AT272" s="391"/>
      <c r="AU272" s="578" t="str">
        <f t="shared" si="149"/>
        <v/>
      </c>
      <c r="AV272" s="578" t="str">
        <f t="shared" si="150"/>
        <v/>
      </c>
      <c r="AW272" s="391"/>
      <c r="AX272" s="578" t="str">
        <f t="shared" si="151"/>
        <v/>
      </c>
      <c r="AY272" s="578" t="str">
        <f t="shared" si="152"/>
        <v/>
      </c>
      <c r="AZ272" s="391"/>
      <c r="BA272" s="578" t="str">
        <f t="shared" si="153"/>
        <v/>
      </c>
      <c r="BB272" s="578" t="str">
        <f t="shared" si="154"/>
        <v/>
      </c>
      <c r="BC272" s="391"/>
      <c r="BD272" s="578" t="str">
        <f t="shared" si="155"/>
        <v/>
      </c>
      <c r="BE272" s="578" t="str">
        <f t="shared" si="156"/>
        <v/>
      </c>
      <c r="BF272" s="391"/>
      <c r="BG272" s="578" t="str">
        <f t="shared" si="157"/>
        <v/>
      </c>
      <c r="BH272" s="578" t="str">
        <f t="shared" si="158"/>
        <v/>
      </c>
      <c r="BI272" s="391"/>
      <c r="BJ272" s="578" t="str">
        <f t="shared" si="159"/>
        <v/>
      </c>
      <c r="BK272" s="578" t="str">
        <f t="shared" si="159"/>
        <v/>
      </c>
      <c r="BL272" s="391"/>
      <c r="BM272" s="578" t="str">
        <f t="shared" si="160"/>
        <v/>
      </c>
      <c r="BN272" s="578" t="str">
        <f t="shared" si="160"/>
        <v/>
      </c>
      <c r="BO272" s="391"/>
      <c r="BP272" s="578" t="str">
        <f t="shared" si="161"/>
        <v/>
      </c>
      <c r="BQ272" s="578" t="str">
        <f t="shared" si="161"/>
        <v/>
      </c>
      <c r="BR272" s="391"/>
      <c r="BS272" s="578" t="str">
        <f t="shared" si="162"/>
        <v/>
      </c>
      <c r="BT272" s="578" t="str">
        <f t="shared" si="162"/>
        <v/>
      </c>
      <c r="BU272" s="391"/>
      <c r="BV272" s="476"/>
    </row>
    <row r="273" spans="1:74" s="427" customFormat="1" ht="14.1" hidden="1">
      <c r="A273" s="561">
        <v>10</v>
      </c>
      <c r="B273" s="562" t="str">
        <f t="shared" si="146"/>
        <v xml:space="preserve">: </v>
      </c>
      <c r="C273" s="566"/>
      <c r="D273" s="566"/>
      <c r="E273" s="563"/>
      <c r="F273" s="566"/>
      <c r="G273" s="563"/>
      <c r="H273" s="565"/>
      <c r="I273" s="566"/>
      <c r="J273" s="566"/>
      <c r="K273" s="572"/>
      <c r="L273" s="568"/>
      <c r="M273" s="572"/>
      <c r="N273" s="570" t="s">
        <v>421</v>
      </c>
      <c r="O273" s="571"/>
      <c r="P273" s="572"/>
      <c r="Q273" s="429"/>
      <c r="R273" s="573"/>
      <c r="S273" s="574" t="str">
        <f t="shared" si="163"/>
        <v/>
      </c>
      <c r="T273" s="575" t="str">
        <f t="shared" si="147"/>
        <v/>
      </c>
      <c r="U273" s="574" t="str">
        <f t="shared" si="164"/>
        <v/>
      </c>
      <c r="V273" s="576" t="str">
        <f t="shared" si="148"/>
        <v>%</v>
      </c>
      <c r="W273" s="391"/>
      <c r="X273" s="391"/>
      <c r="Z273" s="476"/>
      <c r="AP273" s="476"/>
      <c r="AQ273" s="391"/>
      <c r="AR273" s="391"/>
      <c r="AS273" s="580"/>
      <c r="AT273" s="391"/>
      <c r="AU273" s="578" t="str">
        <f t="shared" si="149"/>
        <v/>
      </c>
      <c r="AV273" s="578" t="str">
        <f t="shared" si="150"/>
        <v/>
      </c>
      <c r="AW273" s="391"/>
      <c r="AX273" s="578" t="str">
        <f t="shared" si="151"/>
        <v/>
      </c>
      <c r="AY273" s="578" t="str">
        <f t="shared" si="152"/>
        <v/>
      </c>
      <c r="AZ273" s="391"/>
      <c r="BA273" s="578" t="str">
        <f t="shared" si="153"/>
        <v/>
      </c>
      <c r="BB273" s="578" t="str">
        <f t="shared" si="154"/>
        <v/>
      </c>
      <c r="BC273" s="391"/>
      <c r="BD273" s="578" t="str">
        <f t="shared" si="155"/>
        <v/>
      </c>
      <c r="BE273" s="578" t="str">
        <f t="shared" si="156"/>
        <v/>
      </c>
      <c r="BF273" s="391"/>
      <c r="BG273" s="578" t="str">
        <f t="shared" si="157"/>
        <v/>
      </c>
      <c r="BH273" s="578" t="str">
        <f t="shared" si="158"/>
        <v/>
      </c>
      <c r="BI273" s="391"/>
      <c r="BJ273" s="578" t="str">
        <f t="shared" si="159"/>
        <v/>
      </c>
      <c r="BK273" s="578" t="str">
        <f t="shared" si="159"/>
        <v/>
      </c>
      <c r="BL273" s="391"/>
      <c r="BM273" s="578" t="str">
        <f t="shared" si="160"/>
        <v/>
      </c>
      <c r="BN273" s="578" t="str">
        <f t="shared" si="160"/>
        <v/>
      </c>
      <c r="BO273" s="391"/>
      <c r="BP273" s="578" t="str">
        <f t="shared" si="161"/>
        <v/>
      </c>
      <c r="BQ273" s="578" t="str">
        <f t="shared" si="161"/>
        <v/>
      </c>
      <c r="BR273" s="391"/>
      <c r="BS273" s="578" t="str">
        <f t="shared" si="162"/>
        <v/>
      </c>
      <c r="BT273" s="578" t="str">
        <f t="shared" si="162"/>
        <v/>
      </c>
      <c r="BU273" s="391"/>
      <c r="BV273" s="476"/>
    </row>
    <row r="274" spans="1:74" s="427" customFormat="1" ht="14.1" hidden="1">
      <c r="A274" s="561">
        <v>11</v>
      </c>
      <c r="B274" s="562" t="str">
        <f t="shared" si="146"/>
        <v xml:space="preserve">: </v>
      </c>
      <c r="C274" s="566"/>
      <c r="D274" s="566"/>
      <c r="E274" s="563"/>
      <c r="F274" s="566"/>
      <c r="G274" s="563"/>
      <c r="H274" s="565"/>
      <c r="I274" s="566"/>
      <c r="J274" s="566"/>
      <c r="K274" s="572"/>
      <c r="L274" s="568"/>
      <c r="M274" s="572"/>
      <c r="N274" s="570" t="s">
        <v>421</v>
      </c>
      <c r="O274" s="571"/>
      <c r="P274" s="572"/>
      <c r="Q274" s="429"/>
      <c r="R274" s="573"/>
      <c r="S274" s="574" t="str">
        <f t="shared" si="163"/>
        <v/>
      </c>
      <c r="T274" s="575" t="str">
        <f t="shared" si="147"/>
        <v/>
      </c>
      <c r="U274" s="574" t="str">
        <f t="shared" si="164"/>
        <v/>
      </c>
      <c r="V274" s="576" t="str">
        <f t="shared" si="148"/>
        <v>%</v>
      </c>
      <c r="W274" s="391"/>
      <c r="X274" s="391"/>
      <c r="Z274" s="476"/>
      <c r="AP274" s="476"/>
      <c r="AQ274" s="391"/>
      <c r="AR274" s="391"/>
      <c r="AS274" s="580"/>
      <c r="AT274" s="391"/>
      <c r="AU274" s="578" t="str">
        <f t="shared" si="149"/>
        <v/>
      </c>
      <c r="AV274" s="578" t="str">
        <f t="shared" si="150"/>
        <v/>
      </c>
      <c r="AW274" s="391"/>
      <c r="AX274" s="578" t="str">
        <f t="shared" si="151"/>
        <v/>
      </c>
      <c r="AY274" s="578" t="str">
        <f t="shared" si="152"/>
        <v/>
      </c>
      <c r="AZ274" s="391"/>
      <c r="BA274" s="578" t="str">
        <f t="shared" si="153"/>
        <v/>
      </c>
      <c r="BB274" s="578" t="str">
        <f t="shared" si="154"/>
        <v/>
      </c>
      <c r="BC274" s="391"/>
      <c r="BD274" s="578" t="str">
        <f t="shared" si="155"/>
        <v/>
      </c>
      <c r="BE274" s="578" t="str">
        <f t="shared" si="156"/>
        <v/>
      </c>
      <c r="BF274" s="391"/>
      <c r="BG274" s="578" t="str">
        <f t="shared" si="157"/>
        <v/>
      </c>
      <c r="BH274" s="578" t="str">
        <f t="shared" si="158"/>
        <v/>
      </c>
      <c r="BI274" s="391"/>
      <c r="BJ274" s="578" t="str">
        <f t="shared" si="159"/>
        <v/>
      </c>
      <c r="BK274" s="578" t="str">
        <f t="shared" si="159"/>
        <v/>
      </c>
      <c r="BL274" s="391"/>
      <c r="BM274" s="578" t="str">
        <f t="shared" si="160"/>
        <v/>
      </c>
      <c r="BN274" s="578" t="str">
        <f t="shared" si="160"/>
        <v/>
      </c>
      <c r="BO274" s="391"/>
      <c r="BP274" s="578" t="str">
        <f t="shared" si="161"/>
        <v/>
      </c>
      <c r="BQ274" s="578" t="str">
        <f t="shared" si="161"/>
        <v/>
      </c>
      <c r="BR274" s="391"/>
      <c r="BS274" s="578" t="str">
        <f t="shared" si="162"/>
        <v/>
      </c>
      <c r="BT274" s="578" t="str">
        <f t="shared" si="162"/>
        <v/>
      </c>
      <c r="BU274" s="391"/>
      <c r="BV274" s="476"/>
    </row>
    <row r="275" spans="1:74" s="427" customFormat="1" ht="14.1" hidden="1">
      <c r="A275" s="561">
        <v>12</v>
      </c>
      <c r="B275" s="562" t="str">
        <f t="shared" si="146"/>
        <v xml:space="preserve">: </v>
      </c>
      <c r="C275" s="566"/>
      <c r="D275" s="566"/>
      <c r="E275" s="563"/>
      <c r="F275" s="566"/>
      <c r="G275" s="563"/>
      <c r="H275" s="565"/>
      <c r="I275" s="566"/>
      <c r="J275" s="566"/>
      <c r="K275" s="572"/>
      <c r="L275" s="568"/>
      <c r="M275" s="572"/>
      <c r="N275" s="570" t="s">
        <v>421</v>
      </c>
      <c r="O275" s="571"/>
      <c r="P275" s="572"/>
      <c r="Q275" s="429"/>
      <c r="R275" s="573"/>
      <c r="S275" s="574" t="str">
        <f t="shared" si="163"/>
        <v/>
      </c>
      <c r="T275" s="575" t="str">
        <f t="shared" si="147"/>
        <v/>
      </c>
      <c r="U275" s="574" t="str">
        <f t="shared" si="164"/>
        <v/>
      </c>
      <c r="V275" s="576" t="str">
        <f t="shared" si="148"/>
        <v>%</v>
      </c>
      <c r="W275" s="391"/>
      <c r="X275" s="391"/>
      <c r="Z275" s="476"/>
      <c r="AP275" s="476"/>
      <c r="AQ275" s="391"/>
      <c r="AR275" s="391"/>
      <c r="AS275" s="580"/>
      <c r="AT275" s="391"/>
      <c r="AU275" s="578" t="str">
        <f t="shared" si="149"/>
        <v/>
      </c>
      <c r="AV275" s="578" t="str">
        <f t="shared" si="150"/>
        <v/>
      </c>
      <c r="AW275" s="391"/>
      <c r="AX275" s="578" t="str">
        <f t="shared" si="151"/>
        <v/>
      </c>
      <c r="AY275" s="578" t="str">
        <f t="shared" si="152"/>
        <v/>
      </c>
      <c r="AZ275" s="391"/>
      <c r="BA275" s="578" t="str">
        <f t="shared" si="153"/>
        <v/>
      </c>
      <c r="BB275" s="578" t="str">
        <f t="shared" si="154"/>
        <v/>
      </c>
      <c r="BC275" s="391"/>
      <c r="BD275" s="578" t="str">
        <f t="shared" si="155"/>
        <v/>
      </c>
      <c r="BE275" s="578" t="str">
        <f t="shared" si="156"/>
        <v/>
      </c>
      <c r="BF275" s="391"/>
      <c r="BG275" s="578" t="str">
        <f t="shared" si="157"/>
        <v/>
      </c>
      <c r="BH275" s="578" t="str">
        <f t="shared" si="158"/>
        <v/>
      </c>
      <c r="BI275" s="391"/>
      <c r="BJ275" s="578" t="str">
        <f t="shared" si="159"/>
        <v/>
      </c>
      <c r="BK275" s="578" t="str">
        <f t="shared" si="159"/>
        <v/>
      </c>
      <c r="BL275" s="391"/>
      <c r="BM275" s="578" t="str">
        <f t="shared" si="160"/>
        <v/>
      </c>
      <c r="BN275" s="578" t="str">
        <f t="shared" si="160"/>
        <v/>
      </c>
      <c r="BO275" s="391"/>
      <c r="BP275" s="578" t="str">
        <f t="shared" si="161"/>
        <v/>
      </c>
      <c r="BQ275" s="578" t="str">
        <f t="shared" si="161"/>
        <v/>
      </c>
      <c r="BR275" s="391"/>
      <c r="BS275" s="578" t="str">
        <f t="shared" si="162"/>
        <v/>
      </c>
      <c r="BT275" s="578" t="str">
        <f t="shared" si="162"/>
        <v/>
      </c>
      <c r="BU275" s="391"/>
      <c r="BV275" s="476"/>
    </row>
    <row r="276" spans="1:74" s="427" customFormat="1" ht="14.1" hidden="1">
      <c r="A276" s="561">
        <v>13</v>
      </c>
      <c r="B276" s="562" t="str">
        <f t="shared" si="146"/>
        <v xml:space="preserve">: </v>
      </c>
      <c r="C276" s="566"/>
      <c r="D276" s="566"/>
      <c r="E276" s="563"/>
      <c r="F276" s="566"/>
      <c r="G276" s="563"/>
      <c r="H276" s="565"/>
      <c r="I276" s="566"/>
      <c r="J276" s="566"/>
      <c r="K276" s="572"/>
      <c r="L276" s="568"/>
      <c r="M276" s="572"/>
      <c r="N276" s="570" t="s">
        <v>421</v>
      </c>
      <c r="O276" s="571"/>
      <c r="P276" s="572"/>
      <c r="Q276" s="429"/>
      <c r="R276" s="573"/>
      <c r="S276" s="574" t="str">
        <f t="shared" si="163"/>
        <v/>
      </c>
      <c r="T276" s="575" t="str">
        <f t="shared" si="147"/>
        <v/>
      </c>
      <c r="U276" s="574" t="str">
        <f t="shared" si="164"/>
        <v/>
      </c>
      <c r="V276" s="576" t="str">
        <f t="shared" si="148"/>
        <v>%</v>
      </c>
      <c r="W276" s="391"/>
      <c r="X276" s="391"/>
      <c r="Z276" s="476"/>
      <c r="AP276" s="476"/>
      <c r="AQ276" s="391"/>
      <c r="AR276" s="391"/>
      <c r="AS276" s="580"/>
      <c r="AT276" s="391"/>
      <c r="AU276" s="578" t="str">
        <f t="shared" si="149"/>
        <v/>
      </c>
      <c r="AV276" s="578" t="str">
        <f t="shared" si="150"/>
        <v/>
      </c>
      <c r="AW276" s="391"/>
      <c r="AX276" s="578" t="str">
        <f t="shared" si="151"/>
        <v/>
      </c>
      <c r="AY276" s="578" t="str">
        <f t="shared" si="152"/>
        <v/>
      </c>
      <c r="AZ276" s="391"/>
      <c r="BA276" s="578" t="str">
        <f t="shared" si="153"/>
        <v/>
      </c>
      <c r="BB276" s="578" t="str">
        <f t="shared" si="154"/>
        <v/>
      </c>
      <c r="BC276" s="391"/>
      <c r="BD276" s="578" t="str">
        <f t="shared" si="155"/>
        <v/>
      </c>
      <c r="BE276" s="578" t="str">
        <f t="shared" si="156"/>
        <v/>
      </c>
      <c r="BF276" s="391"/>
      <c r="BG276" s="578" t="str">
        <f t="shared" si="157"/>
        <v/>
      </c>
      <c r="BH276" s="578" t="str">
        <f t="shared" si="158"/>
        <v/>
      </c>
      <c r="BI276" s="391"/>
      <c r="BJ276" s="578" t="str">
        <f t="shared" si="159"/>
        <v/>
      </c>
      <c r="BK276" s="578" t="str">
        <f t="shared" si="159"/>
        <v/>
      </c>
      <c r="BL276" s="391"/>
      <c r="BM276" s="578" t="str">
        <f t="shared" si="160"/>
        <v/>
      </c>
      <c r="BN276" s="578" t="str">
        <f t="shared" si="160"/>
        <v/>
      </c>
      <c r="BO276" s="391"/>
      <c r="BP276" s="578" t="str">
        <f t="shared" si="161"/>
        <v/>
      </c>
      <c r="BQ276" s="578" t="str">
        <f t="shared" si="161"/>
        <v/>
      </c>
      <c r="BR276" s="391"/>
      <c r="BS276" s="578" t="str">
        <f t="shared" si="162"/>
        <v/>
      </c>
      <c r="BT276" s="578" t="str">
        <f t="shared" si="162"/>
        <v/>
      </c>
      <c r="BU276" s="391"/>
      <c r="BV276" s="476"/>
    </row>
    <row r="277" spans="1:74" s="427" customFormat="1" ht="14.1" hidden="1">
      <c r="A277" s="561">
        <v>14</v>
      </c>
      <c r="B277" s="562" t="str">
        <f t="shared" si="146"/>
        <v xml:space="preserve">: </v>
      </c>
      <c r="C277" s="566"/>
      <c r="D277" s="566"/>
      <c r="E277" s="563"/>
      <c r="F277" s="566"/>
      <c r="G277" s="563"/>
      <c r="H277" s="565"/>
      <c r="I277" s="566"/>
      <c r="J277" s="566"/>
      <c r="K277" s="572"/>
      <c r="L277" s="568"/>
      <c r="M277" s="572"/>
      <c r="N277" s="570" t="s">
        <v>421</v>
      </c>
      <c r="O277" s="571"/>
      <c r="P277" s="572"/>
      <c r="Q277" s="429"/>
      <c r="R277" s="573"/>
      <c r="S277" s="574" t="str">
        <f t="shared" si="163"/>
        <v/>
      </c>
      <c r="T277" s="575" t="str">
        <f t="shared" si="147"/>
        <v/>
      </c>
      <c r="U277" s="574" t="str">
        <f t="shared" si="164"/>
        <v/>
      </c>
      <c r="V277" s="576" t="str">
        <f t="shared" si="148"/>
        <v>%</v>
      </c>
      <c r="W277" s="391"/>
      <c r="X277" s="391"/>
      <c r="Z277" s="476"/>
      <c r="AP277" s="476"/>
      <c r="AQ277" s="391"/>
      <c r="AR277" s="391"/>
      <c r="AS277" s="580"/>
      <c r="AT277" s="391"/>
      <c r="AU277" s="578" t="str">
        <f t="shared" si="149"/>
        <v/>
      </c>
      <c r="AV277" s="578" t="str">
        <f t="shared" si="150"/>
        <v/>
      </c>
      <c r="AW277" s="391"/>
      <c r="AX277" s="578" t="str">
        <f t="shared" si="151"/>
        <v/>
      </c>
      <c r="AY277" s="578" t="str">
        <f t="shared" si="152"/>
        <v/>
      </c>
      <c r="AZ277" s="391"/>
      <c r="BA277" s="578" t="str">
        <f t="shared" si="153"/>
        <v/>
      </c>
      <c r="BB277" s="578" t="str">
        <f t="shared" si="154"/>
        <v/>
      </c>
      <c r="BC277" s="391"/>
      <c r="BD277" s="578" t="str">
        <f t="shared" si="155"/>
        <v/>
      </c>
      <c r="BE277" s="578" t="str">
        <f t="shared" si="156"/>
        <v/>
      </c>
      <c r="BF277" s="391"/>
      <c r="BG277" s="578" t="str">
        <f t="shared" si="157"/>
        <v/>
      </c>
      <c r="BH277" s="578" t="str">
        <f t="shared" si="158"/>
        <v/>
      </c>
      <c r="BI277" s="391"/>
      <c r="BJ277" s="578" t="str">
        <f t="shared" si="159"/>
        <v/>
      </c>
      <c r="BK277" s="578" t="str">
        <f t="shared" si="159"/>
        <v/>
      </c>
      <c r="BL277" s="391"/>
      <c r="BM277" s="578" t="str">
        <f t="shared" si="160"/>
        <v/>
      </c>
      <c r="BN277" s="578" t="str">
        <f t="shared" si="160"/>
        <v/>
      </c>
      <c r="BO277" s="391"/>
      <c r="BP277" s="578" t="str">
        <f t="shared" si="161"/>
        <v/>
      </c>
      <c r="BQ277" s="578" t="str">
        <f t="shared" si="161"/>
        <v/>
      </c>
      <c r="BR277" s="391"/>
      <c r="BS277" s="578" t="str">
        <f t="shared" si="162"/>
        <v/>
      </c>
      <c r="BT277" s="578" t="str">
        <f t="shared" si="162"/>
        <v/>
      </c>
      <c r="BU277" s="391"/>
      <c r="BV277" s="476"/>
    </row>
    <row r="278" spans="1:74" s="427" customFormat="1" ht="14.1" hidden="1">
      <c r="A278" s="561">
        <v>15</v>
      </c>
      <c r="B278" s="562" t="str">
        <f t="shared" si="146"/>
        <v xml:space="preserve">: </v>
      </c>
      <c r="C278" s="566"/>
      <c r="D278" s="566"/>
      <c r="E278" s="563"/>
      <c r="F278" s="566"/>
      <c r="G278" s="563"/>
      <c r="H278" s="565"/>
      <c r="I278" s="566"/>
      <c r="J278" s="566"/>
      <c r="K278" s="572"/>
      <c r="L278" s="568"/>
      <c r="M278" s="572"/>
      <c r="N278" s="570" t="s">
        <v>421</v>
      </c>
      <c r="O278" s="571"/>
      <c r="P278" s="572"/>
      <c r="Q278" s="429"/>
      <c r="R278" s="573"/>
      <c r="S278" s="574" t="str">
        <f t="shared" si="163"/>
        <v/>
      </c>
      <c r="T278" s="575" t="str">
        <f t="shared" si="147"/>
        <v/>
      </c>
      <c r="U278" s="574" t="str">
        <f t="shared" si="164"/>
        <v/>
      </c>
      <c r="V278" s="576" t="str">
        <f t="shared" si="148"/>
        <v>%</v>
      </c>
      <c r="W278" s="391"/>
      <c r="X278" s="391"/>
      <c r="Z278" s="476"/>
      <c r="AP278" s="476"/>
      <c r="AQ278" s="391"/>
      <c r="AR278" s="391"/>
      <c r="AS278" s="580"/>
      <c r="AT278" s="391"/>
      <c r="AU278" s="578" t="str">
        <f t="shared" si="149"/>
        <v/>
      </c>
      <c r="AV278" s="578" t="str">
        <f t="shared" si="150"/>
        <v/>
      </c>
      <c r="AW278" s="391"/>
      <c r="AX278" s="578" t="str">
        <f t="shared" si="151"/>
        <v/>
      </c>
      <c r="AY278" s="578" t="str">
        <f t="shared" si="152"/>
        <v/>
      </c>
      <c r="AZ278" s="391"/>
      <c r="BA278" s="578" t="str">
        <f t="shared" si="153"/>
        <v/>
      </c>
      <c r="BB278" s="578" t="str">
        <f t="shared" si="154"/>
        <v/>
      </c>
      <c r="BC278" s="391"/>
      <c r="BD278" s="578" t="str">
        <f t="shared" si="155"/>
        <v/>
      </c>
      <c r="BE278" s="578" t="str">
        <f t="shared" si="156"/>
        <v/>
      </c>
      <c r="BF278" s="391"/>
      <c r="BG278" s="578" t="str">
        <f t="shared" si="157"/>
        <v/>
      </c>
      <c r="BH278" s="578" t="str">
        <f t="shared" si="158"/>
        <v/>
      </c>
      <c r="BI278" s="391"/>
      <c r="BJ278" s="578" t="str">
        <f t="shared" si="159"/>
        <v/>
      </c>
      <c r="BK278" s="578" t="str">
        <f t="shared" si="159"/>
        <v/>
      </c>
      <c r="BL278" s="391"/>
      <c r="BM278" s="578" t="str">
        <f t="shared" si="160"/>
        <v/>
      </c>
      <c r="BN278" s="578" t="str">
        <f t="shared" si="160"/>
        <v/>
      </c>
      <c r="BO278" s="391"/>
      <c r="BP278" s="578" t="str">
        <f t="shared" si="161"/>
        <v/>
      </c>
      <c r="BQ278" s="578" t="str">
        <f t="shared" si="161"/>
        <v/>
      </c>
      <c r="BR278" s="391"/>
      <c r="BS278" s="578" t="str">
        <f t="shared" si="162"/>
        <v/>
      </c>
      <c r="BT278" s="578" t="str">
        <f t="shared" si="162"/>
        <v/>
      </c>
      <c r="BU278" s="391"/>
      <c r="BV278" s="476"/>
    </row>
    <row r="279" spans="1:74" s="427" customFormat="1" ht="14.1" hidden="1">
      <c r="A279" s="561">
        <v>16</v>
      </c>
      <c r="B279" s="562" t="str">
        <f t="shared" si="146"/>
        <v xml:space="preserve">: </v>
      </c>
      <c r="C279" s="566"/>
      <c r="D279" s="566"/>
      <c r="E279" s="563"/>
      <c r="F279" s="566"/>
      <c r="G279" s="563"/>
      <c r="H279" s="565"/>
      <c r="I279" s="566"/>
      <c r="J279" s="566"/>
      <c r="K279" s="572"/>
      <c r="L279" s="568"/>
      <c r="M279" s="572"/>
      <c r="N279" s="570" t="s">
        <v>421</v>
      </c>
      <c r="O279" s="571"/>
      <c r="P279" s="572"/>
      <c r="Q279" s="429"/>
      <c r="R279" s="573"/>
      <c r="S279" s="574" t="str">
        <f t="shared" si="163"/>
        <v/>
      </c>
      <c r="T279" s="575" t="str">
        <f t="shared" si="147"/>
        <v/>
      </c>
      <c r="U279" s="574" t="str">
        <f t="shared" si="164"/>
        <v/>
      </c>
      <c r="V279" s="576" t="str">
        <f t="shared" si="148"/>
        <v>%</v>
      </c>
      <c r="W279" s="391"/>
      <c r="X279" s="391"/>
      <c r="Z279" s="476"/>
      <c r="AP279" s="476"/>
      <c r="AQ279" s="391"/>
      <c r="AR279" s="391"/>
      <c r="AS279" s="580"/>
      <c r="AT279" s="391"/>
      <c r="AU279" s="578" t="str">
        <f t="shared" si="149"/>
        <v/>
      </c>
      <c r="AV279" s="578" t="str">
        <f t="shared" si="150"/>
        <v/>
      </c>
      <c r="AW279" s="391"/>
      <c r="AX279" s="578" t="str">
        <f t="shared" si="151"/>
        <v/>
      </c>
      <c r="AY279" s="578" t="str">
        <f t="shared" si="152"/>
        <v/>
      </c>
      <c r="AZ279" s="391"/>
      <c r="BA279" s="578" t="str">
        <f t="shared" si="153"/>
        <v/>
      </c>
      <c r="BB279" s="578" t="str">
        <f t="shared" si="154"/>
        <v/>
      </c>
      <c r="BC279" s="391"/>
      <c r="BD279" s="578" t="str">
        <f t="shared" si="155"/>
        <v/>
      </c>
      <c r="BE279" s="578" t="str">
        <f t="shared" si="156"/>
        <v/>
      </c>
      <c r="BF279" s="391"/>
      <c r="BG279" s="578" t="str">
        <f t="shared" si="157"/>
        <v/>
      </c>
      <c r="BH279" s="578" t="str">
        <f t="shared" si="158"/>
        <v/>
      </c>
      <c r="BI279" s="391"/>
      <c r="BJ279" s="578" t="str">
        <f t="shared" si="159"/>
        <v/>
      </c>
      <c r="BK279" s="578" t="str">
        <f t="shared" si="159"/>
        <v/>
      </c>
      <c r="BL279" s="391"/>
      <c r="BM279" s="578" t="str">
        <f t="shared" si="160"/>
        <v/>
      </c>
      <c r="BN279" s="578" t="str">
        <f t="shared" si="160"/>
        <v/>
      </c>
      <c r="BO279" s="391"/>
      <c r="BP279" s="578" t="str">
        <f t="shared" si="161"/>
        <v/>
      </c>
      <c r="BQ279" s="578" t="str">
        <f t="shared" si="161"/>
        <v/>
      </c>
      <c r="BR279" s="391"/>
      <c r="BS279" s="578" t="str">
        <f t="shared" si="162"/>
        <v/>
      </c>
      <c r="BT279" s="578" t="str">
        <f t="shared" si="162"/>
        <v/>
      </c>
      <c r="BU279" s="391"/>
      <c r="BV279" s="476"/>
    </row>
    <row r="280" spans="1:74" s="427" customFormat="1" ht="14.1" hidden="1">
      <c r="A280" s="561">
        <v>17</v>
      </c>
      <c r="B280" s="562" t="str">
        <f t="shared" si="146"/>
        <v xml:space="preserve">: </v>
      </c>
      <c r="C280" s="566"/>
      <c r="D280" s="566"/>
      <c r="E280" s="563"/>
      <c r="F280" s="566"/>
      <c r="G280" s="563"/>
      <c r="H280" s="565"/>
      <c r="I280" s="566"/>
      <c r="J280" s="566"/>
      <c r="K280" s="572"/>
      <c r="L280" s="568"/>
      <c r="M280" s="572"/>
      <c r="N280" s="570" t="s">
        <v>421</v>
      </c>
      <c r="O280" s="571"/>
      <c r="P280" s="572"/>
      <c r="Q280" s="429"/>
      <c r="R280" s="573"/>
      <c r="S280" s="574" t="str">
        <f t="shared" si="163"/>
        <v/>
      </c>
      <c r="T280" s="575" t="str">
        <f t="shared" si="147"/>
        <v/>
      </c>
      <c r="U280" s="574" t="str">
        <f t="shared" si="164"/>
        <v/>
      </c>
      <c r="V280" s="576" t="str">
        <f t="shared" si="148"/>
        <v>%</v>
      </c>
      <c r="W280" s="391"/>
      <c r="X280" s="391"/>
      <c r="Z280" s="476"/>
      <c r="AP280" s="476"/>
      <c r="AQ280" s="391"/>
      <c r="AR280" s="391"/>
      <c r="AS280" s="580"/>
      <c r="AT280" s="391"/>
      <c r="AU280" s="578" t="str">
        <f t="shared" si="149"/>
        <v/>
      </c>
      <c r="AV280" s="578" t="str">
        <f t="shared" si="150"/>
        <v/>
      </c>
      <c r="AW280" s="391"/>
      <c r="AX280" s="578" t="str">
        <f t="shared" si="151"/>
        <v/>
      </c>
      <c r="AY280" s="578" t="str">
        <f t="shared" si="152"/>
        <v/>
      </c>
      <c r="AZ280" s="391"/>
      <c r="BA280" s="578" t="str">
        <f t="shared" si="153"/>
        <v/>
      </c>
      <c r="BB280" s="578" t="str">
        <f t="shared" si="154"/>
        <v/>
      </c>
      <c r="BC280" s="391"/>
      <c r="BD280" s="578" t="str">
        <f t="shared" si="155"/>
        <v/>
      </c>
      <c r="BE280" s="578" t="str">
        <f t="shared" si="156"/>
        <v/>
      </c>
      <c r="BF280" s="391"/>
      <c r="BG280" s="578" t="str">
        <f t="shared" si="157"/>
        <v/>
      </c>
      <c r="BH280" s="578" t="str">
        <f t="shared" si="158"/>
        <v/>
      </c>
      <c r="BI280" s="391"/>
      <c r="BJ280" s="578" t="str">
        <f t="shared" si="159"/>
        <v/>
      </c>
      <c r="BK280" s="578" t="str">
        <f t="shared" si="159"/>
        <v/>
      </c>
      <c r="BL280" s="391"/>
      <c r="BM280" s="578" t="str">
        <f t="shared" si="160"/>
        <v/>
      </c>
      <c r="BN280" s="578" t="str">
        <f t="shared" si="160"/>
        <v/>
      </c>
      <c r="BO280" s="391"/>
      <c r="BP280" s="578" t="str">
        <f t="shared" si="161"/>
        <v/>
      </c>
      <c r="BQ280" s="578" t="str">
        <f t="shared" si="161"/>
        <v/>
      </c>
      <c r="BR280" s="391"/>
      <c r="BS280" s="578" t="str">
        <f t="shared" si="162"/>
        <v/>
      </c>
      <c r="BT280" s="578" t="str">
        <f t="shared" si="162"/>
        <v/>
      </c>
      <c r="BU280" s="391"/>
      <c r="BV280" s="476"/>
    </row>
    <row r="281" spans="1:74" s="427" customFormat="1" ht="14.1" hidden="1">
      <c r="A281" s="561">
        <v>18</v>
      </c>
      <c r="B281" s="562" t="str">
        <f t="shared" si="146"/>
        <v xml:space="preserve">: </v>
      </c>
      <c r="C281" s="566"/>
      <c r="D281" s="566"/>
      <c r="E281" s="563"/>
      <c r="F281" s="566"/>
      <c r="G281" s="563"/>
      <c r="H281" s="565"/>
      <c r="I281" s="566"/>
      <c r="J281" s="566"/>
      <c r="K281" s="572"/>
      <c r="L281" s="572"/>
      <c r="M281" s="572"/>
      <c r="N281" s="570" t="s">
        <v>421</v>
      </c>
      <c r="O281" s="571"/>
      <c r="P281" s="572"/>
      <c r="Q281" s="429"/>
      <c r="R281" s="573"/>
      <c r="S281" s="574" t="str">
        <f t="shared" si="163"/>
        <v/>
      </c>
      <c r="T281" s="575" t="str">
        <f t="shared" si="147"/>
        <v/>
      </c>
      <c r="U281" s="574" t="str">
        <f t="shared" si="164"/>
        <v/>
      </c>
      <c r="V281" s="576" t="str">
        <f t="shared" si="148"/>
        <v>%</v>
      </c>
      <c r="W281" s="391"/>
      <c r="X281" s="391"/>
      <c r="Z281" s="476"/>
      <c r="AP281" s="476"/>
      <c r="AQ281" s="391"/>
      <c r="AR281" s="391"/>
      <c r="AS281" s="580"/>
      <c r="AT281" s="391"/>
      <c r="AU281" s="578" t="str">
        <f t="shared" si="149"/>
        <v/>
      </c>
      <c r="AV281" s="578" t="str">
        <f t="shared" si="150"/>
        <v/>
      </c>
      <c r="AW281" s="391"/>
      <c r="AX281" s="578" t="str">
        <f t="shared" si="151"/>
        <v/>
      </c>
      <c r="AY281" s="578" t="str">
        <f t="shared" si="152"/>
        <v/>
      </c>
      <c r="AZ281" s="391"/>
      <c r="BA281" s="578" t="str">
        <f t="shared" si="153"/>
        <v/>
      </c>
      <c r="BB281" s="578" t="str">
        <f t="shared" si="154"/>
        <v/>
      </c>
      <c r="BC281" s="391"/>
      <c r="BD281" s="578" t="str">
        <f t="shared" si="155"/>
        <v/>
      </c>
      <c r="BE281" s="578" t="str">
        <f t="shared" si="156"/>
        <v/>
      </c>
      <c r="BF281" s="391"/>
      <c r="BG281" s="578" t="str">
        <f t="shared" si="157"/>
        <v/>
      </c>
      <c r="BH281" s="578" t="str">
        <f t="shared" si="158"/>
        <v/>
      </c>
      <c r="BI281" s="391"/>
      <c r="BJ281" s="578" t="str">
        <f t="shared" si="159"/>
        <v/>
      </c>
      <c r="BK281" s="578" t="str">
        <f t="shared" si="159"/>
        <v/>
      </c>
      <c r="BL281" s="391"/>
      <c r="BM281" s="578" t="str">
        <f t="shared" si="160"/>
        <v/>
      </c>
      <c r="BN281" s="578" t="str">
        <f t="shared" si="160"/>
        <v/>
      </c>
      <c r="BO281" s="391"/>
      <c r="BP281" s="578" t="str">
        <f t="shared" si="161"/>
        <v/>
      </c>
      <c r="BQ281" s="578" t="str">
        <f t="shared" si="161"/>
        <v/>
      </c>
      <c r="BR281" s="391"/>
      <c r="BS281" s="578" t="str">
        <f t="shared" si="162"/>
        <v/>
      </c>
      <c r="BT281" s="578" t="str">
        <f t="shared" si="162"/>
        <v/>
      </c>
      <c r="BU281" s="391"/>
      <c r="BV281" s="476"/>
    </row>
    <row r="282" spans="1:74" s="427" customFormat="1" ht="14.1" hidden="1">
      <c r="A282" s="561">
        <v>19</v>
      </c>
      <c r="B282" s="562" t="str">
        <f t="shared" si="146"/>
        <v xml:space="preserve">: </v>
      </c>
      <c r="C282" s="566"/>
      <c r="D282" s="566"/>
      <c r="E282" s="563"/>
      <c r="F282" s="566"/>
      <c r="G282" s="563"/>
      <c r="H282" s="565"/>
      <c r="I282" s="566"/>
      <c r="J282" s="566"/>
      <c r="K282" s="572"/>
      <c r="L282" s="572"/>
      <c r="M282" s="572"/>
      <c r="N282" s="570" t="s">
        <v>421</v>
      </c>
      <c r="O282" s="571"/>
      <c r="P282" s="572"/>
      <c r="Q282" s="429"/>
      <c r="R282" s="573"/>
      <c r="S282" s="574" t="str">
        <f t="shared" si="163"/>
        <v/>
      </c>
      <c r="T282" s="575" t="str">
        <f t="shared" si="147"/>
        <v/>
      </c>
      <c r="U282" s="574" t="str">
        <f t="shared" si="164"/>
        <v/>
      </c>
      <c r="V282" s="576" t="str">
        <f t="shared" si="148"/>
        <v>%</v>
      </c>
      <c r="W282" s="391"/>
      <c r="X282" s="391"/>
      <c r="Z282" s="476"/>
      <c r="AP282" s="476"/>
      <c r="AQ282" s="391"/>
      <c r="AR282" s="391"/>
      <c r="AS282" s="580"/>
      <c r="AT282" s="391"/>
      <c r="AU282" s="578" t="str">
        <f t="shared" si="149"/>
        <v/>
      </c>
      <c r="AV282" s="578" t="str">
        <f t="shared" si="150"/>
        <v/>
      </c>
      <c r="AW282" s="391"/>
      <c r="AX282" s="578" t="str">
        <f t="shared" si="151"/>
        <v/>
      </c>
      <c r="AY282" s="578" t="str">
        <f t="shared" si="152"/>
        <v/>
      </c>
      <c r="AZ282" s="391"/>
      <c r="BA282" s="578" t="str">
        <f t="shared" si="153"/>
        <v/>
      </c>
      <c r="BB282" s="578" t="str">
        <f t="shared" si="154"/>
        <v/>
      </c>
      <c r="BC282" s="391"/>
      <c r="BD282" s="578" t="str">
        <f t="shared" si="155"/>
        <v/>
      </c>
      <c r="BE282" s="578" t="str">
        <f t="shared" si="156"/>
        <v/>
      </c>
      <c r="BF282" s="391"/>
      <c r="BG282" s="578" t="str">
        <f t="shared" si="157"/>
        <v/>
      </c>
      <c r="BH282" s="578" t="str">
        <f t="shared" si="158"/>
        <v/>
      </c>
      <c r="BI282" s="391"/>
      <c r="BJ282" s="578" t="str">
        <f t="shared" si="159"/>
        <v/>
      </c>
      <c r="BK282" s="578" t="str">
        <f t="shared" si="159"/>
        <v/>
      </c>
      <c r="BL282" s="391"/>
      <c r="BM282" s="578" t="str">
        <f t="shared" si="160"/>
        <v/>
      </c>
      <c r="BN282" s="578" t="str">
        <f t="shared" si="160"/>
        <v/>
      </c>
      <c r="BO282" s="391"/>
      <c r="BP282" s="578" t="str">
        <f t="shared" si="161"/>
        <v/>
      </c>
      <c r="BQ282" s="578" t="str">
        <f t="shared" si="161"/>
        <v/>
      </c>
      <c r="BR282" s="391"/>
      <c r="BS282" s="578" t="str">
        <f t="shared" si="162"/>
        <v/>
      </c>
      <c r="BT282" s="578" t="str">
        <f t="shared" si="162"/>
        <v/>
      </c>
      <c r="BU282" s="391"/>
      <c r="BV282" s="476"/>
    </row>
    <row r="283" spans="1:74" s="427" customFormat="1" ht="14.1" hidden="1">
      <c r="A283" s="561">
        <v>20</v>
      </c>
      <c r="B283" s="562" t="str">
        <f t="shared" si="146"/>
        <v xml:space="preserve">: </v>
      </c>
      <c r="C283" s="566"/>
      <c r="D283" s="566"/>
      <c r="E283" s="563"/>
      <c r="F283" s="566"/>
      <c r="G283" s="563"/>
      <c r="H283" s="565"/>
      <c r="I283" s="566"/>
      <c r="J283" s="566"/>
      <c r="K283" s="572"/>
      <c r="L283" s="572"/>
      <c r="M283" s="572"/>
      <c r="N283" s="570" t="s">
        <v>421</v>
      </c>
      <c r="O283" s="571"/>
      <c r="P283" s="572"/>
      <c r="Q283" s="429"/>
      <c r="R283" s="573"/>
      <c r="S283" s="574" t="str">
        <f t="shared" si="163"/>
        <v/>
      </c>
      <c r="T283" s="575" t="str">
        <f t="shared" si="147"/>
        <v/>
      </c>
      <c r="U283" s="574" t="str">
        <f t="shared" si="164"/>
        <v/>
      </c>
      <c r="V283" s="576" t="str">
        <f t="shared" si="148"/>
        <v>%</v>
      </c>
      <c r="W283" s="391"/>
      <c r="X283" s="391"/>
      <c r="Z283" s="476"/>
      <c r="AP283" s="476"/>
      <c r="AQ283" s="391"/>
      <c r="AR283" s="391"/>
      <c r="AS283" s="580"/>
      <c r="AT283" s="391"/>
      <c r="AU283" s="578" t="str">
        <f t="shared" si="149"/>
        <v/>
      </c>
      <c r="AV283" s="578" t="str">
        <f t="shared" si="150"/>
        <v/>
      </c>
      <c r="AW283" s="391"/>
      <c r="AX283" s="578" t="str">
        <f t="shared" si="151"/>
        <v/>
      </c>
      <c r="AY283" s="578" t="str">
        <f t="shared" si="152"/>
        <v/>
      </c>
      <c r="AZ283" s="391"/>
      <c r="BA283" s="578" t="str">
        <f t="shared" si="153"/>
        <v/>
      </c>
      <c r="BB283" s="578" t="str">
        <f t="shared" si="154"/>
        <v/>
      </c>
      <c r="BC283" s="391"/>
      <c r="BD283" s="578" t="str">
        <f t="shared" si="155"/>
        <v/>
      </c>
      <c r="BE283" s="578" t="str">
        <f t="shared" si="156"/>
        <v/>
      </c>
      <c r="BF283" s="391"/>
      <c r="BG283" s="578" t="str">
        <f t="shared" si="157"/>
        <v/>
      </c>
      <c r="BH283" s="578" t="str">
        <f t="shared" si="158"/>
        <v/>
      </c>
      <c r="BI283" s="391"/>
      <c r="BJ283" s="578" t="str">
        <f t="shared" si="159"/>
        <v/>
      </c>
      <c r="BK283" s="578" t="str">
        <f t="shared" si="159"/>
        <v/>
      </c>
      <c r="BL283" s="391"/>
      <c r="BM283" s="578" t="str">
        <f t="shared" si="160"/>
        <v/>
      </c>
      <c r="BN283" s="578" t="str">
        <f t="shared" si="160"/>
        <v/>
      </c>
      <c r="BO283" s="391"/>
      <c r="BP283" s="578" t="str">
        <f t="shared" si="161"/>
        <v/>
      </c>
      <c r="BQ283" s="578" t="str">
        <f t="shared" si="161"/>
        <v/>
      </c>
      <c r="BR283" s="391"/>
      <c r="BS283" s="578" t="str">
        <f t="shared" si="162"/>
        <v/>
      </c>
      <c r="BT283" s="578" t="str">
        <f t="shared" si="162"/>
        <v/>
      </c>
      <c r="BU283" s="391"/>
      <c r="BV283" s="476"/>
    </row>
    <row r="284" spans="1:74" s="427" customFormat="1" ht="14.1" hidden="1">
      <c r="A284" s="561"/>
      <c r="B284" s="582" t="s">
        <v>224</v>
      </c>
      <c r="C284" s="583"/>
      <c r="D284" s="583"/>
      <c r="E284" s="583"/>
      <c r="F284" s="583"/>
      <c r="G284" s="583"/>
      <c r="H284" s="429"/>
      <c r="I284" s="391"/>
      <c r="J284" s="584"/>
      <c r="K284" s="429"/>
      <c r="L284" s="429"/>
      <c r="M284" s="429" t="s">
        <v>211</v>
      </c>
      <c r="N284" s="429"/>
      <c r="O284" s="429"/>
      <c r="P284" s="429"/>
      <c r="Q284" s="429"/>
      <c r="R284" s="584" t="s">
        <v>212</v>
      </c>
      <c r="S284" s="585" t="e">
        <f>AVERAGE(S264:S283)</f>
        <v>#DIV/0!</v>
      </c>
      <c r="T284" s="585" t="e">
        <f>IF(S292="Y",SUM(T264:T283)/SUM(O264:O283),AVERAGE(T264:T283))</f>
        <v>#DIV/0!</v>
      </c>
      <c r="U284" s="586" t="e">
        <f>SUM(U264:U283)/SUM(O264:O283)</f>
        <v>#DIV/0!</v>
      </c>
      <c r="V284" s="391"/>
      <c r="W284" s="391"/>
      <c r="X284" s="391"/>
      <c r="Z284" s="626"/>
      <c r="AP284" s="476"/>
      <c r="AQ284" s="391"/>
      <c r="AR284" s="391"/>
      <c r="AS284" s="391"/>
      <c r="AT284" s="584" t="s">
        <v>212</v>
      </c>
      <c r="AU284" s="587" t="e">
        <f>AVERAGE(AU264:AU283)</f>
        <v>#DIV/0!</v>
      </c>
      <c r="AV284" s="587" t="e">
        <f>SUM(AV264:AV283)/COUNTIF(AV264:AV283,"&gt;0")</f>
        <v>#DIV/0!</v>
      </c>
      <c r="AW284" s="391"/>
      <c r="AX284" s="587" t="e">
        <f>AVERAGE(AX264:AX283)</f>
        <v>#DIV/0!</v>
      </c>
      <c r="AY284" s="587" t="e">
        <f>SUM(AY264:AY283)/COUNTIF(AY264:AY283,"&gt;0")</f>
        <v>#DIV/0!</v>
      </c>
      <c r="AZ284" s="391"/>
      <c r="BA284" s="587" t="e">
        <f>AVERAGE(BA264:BA283)</f>
        <v>#DIV/0!</v>
      </c>
      <c r="BB284" s="587" t="e">
        <f>SUM(BB264:BB283)/COUNTIF(BB264:BB283,"&gt;0")</f>
        <v>#DIV/0!</v>
      </c>
      <c r="BC284" s="391"/>
      <c r="BD284" s="587" t="e">
        <f>AVERAGE(BD264:BD283)</f>
        <v>#DIV/0!</v>
      </c>
      <c r="BE284" s="587" t="e">
        <f>SUM(BE264:BE283)/COUNTIF(BE264:BE283,"&gt;0")</f>
        <v>#DIV/0!</v>
      </c>
      <c r="BF284" s="391"/>
      <c r="BG284" s="587" t="e">
        <f>AVERAGE(BG264:BG283)</f>
        <v>#DIV/0!</v>
      </c>
      <c r="BH284" s="587" t="e">
        <f>SUM(BH264:BH283)/COUNTIF(BH264:BH283,"&gt;0")</f>
        <v>#DIV/0!</v>
      </c>
      <c r="BI284" s="584"/>
      <c r="BJ284" s="587" t="e">
        <f>AVERAGE(BJ264:BJ283)</f>
        <v>#DIV/0!</v>
      </c>
      <c r="BK284" s="587" t="e">
        <f>SUM(BK264:BK283)/COUNTIF(BK264:BK283,"&gt;0")</f>
        <v>#DIV/0!</v>
      </c>
      <c r="BL284" s="391"/>
      <c r="BM284" s="587" t="e">
        <f>AVERAGE(BM264:BM283)</f>
        <v>#DIV/0!</v>
      </c>
      <c r="BN284" s="587" t="e">
        <f>SUM(BN264:BN283)/COUNTIF(BN264:BN283,"&gt;0")</f>
        <v>#DIV/0!</v>
      </c>
      <c r="BO284" s="391"/>
      <c r="BP284" s="587" t="e">
        <f>AVERAGE(BP264:BP283)</f>
        <v>#DIV/0!</v>
      </c>
      <c r="BQ284" s="587" t="e">
        <f>SUM(BQ264:BQ283)/COUNTIF(BQ264:BQ283,"&gt;0")</f>
        <v>#DIV/0!</v>
      </c>
      <c r="BR284" s="391"/>
      <c r="BS284" s="587" t="e">
        <f>AVERAGE(BS264:BS283)</f>
        <v>#DIV/0!</v>
      </c>
      <c r="BT284" s="587" t="e">
        <f>SUM(BT264:BT283)/COUNTIF(BT264:BT283,"&gt;0")</f>
        <v>#DIV/0!</v>
      </c>
      <c r="BU284" s="391"/>
      <c r="BV284" s="476"/>
    </row>
    <row r="285" spans="1:74" s="427" customFormat="1" ht="14.1" hidden="1">
      <c r="A285" s="561"/>
      <c r="B285" s="582" t="s">
        <v>225</v>
      </c>
      <c r="C285" s="583" t="s">
        <v>213</v>
      </c>
      <c r="D285" s="1104"/>
      <c r="E285" s="1105"/>
      <c r="F285" s="1105"/>
      <c r="G285" s="1105"/>
      <c r="H285" s="1105"/>
      <c r="I285" s="1105"/>
      <c r="J285" s="1105"/>
      <c r="K285" s="1106"/>
      <c r="L285" s="429"/>
      <c r="M285" s="429"/>
      <c r="N285" s="429"/>
      <c r="O285" s="429"/>
      <c r="P285" s="429"/>
      <c r="Q285" s="429"/>
      <c r="R285" s="588" t="s">
        <v>214</v>
      </c>
      <c r="S285" s="589" t="e">
        <f>S284+V285*S288</f>
        <v>#DIV/0!</v>
      </c>
      <c r="T285" s="589" t="e">
        <f>T284+V285*T288</f>
        <v>#DIV/0!</v>
      </c>
      <c r="U285" s="589" t="e">
        <f>U284+V285*U288</f>
        <v>#DIV/0!</v>
      </c>
      <c r="V285" s="590">
        <v>1</v>
      </c>
      <c r="W285" s="429" t="s">
        <v>215</v>
      </c>
      <c r="X285" s="391"/>
      <c r="Y285" s="391" t="s">
        <v>239</v>
      </c>
      <c r="Z285" s="627"/>
      <c r="AP285" s="476"/>
      <c r="AQ285" s="391"/>
      <c r="AR285" s="391"/>
      <c r="AS285" s="391"/>
      <c r="AT285" s="588" t="s">
        <v>214</v>
      </c>
      <c r="AU285" s="591" t="e">
        <f>AU284+(AU290*AU287)</f>
        <v>#DIV/0!</v>
      </c>
      <c r="AV285" s="591" t="e">
        <f>AV284+(AV290*AU287)</f>
        <v>#DIV/0!</v>
      </c>
      <c r="AW285" s="391"/>
      <c r="AX285" s="591" t="e">
        <f>AX284+(AX290*AX287)</f>
        <v>#DIV/0!</v>
      </c>
      <c r="AY285" s="591" t="e">
        <f>AY284+(AY290*AX287)</f>
        <v>#DIV/0!</v>
      </c>
      <c r="AZ285" s="391"/>
      <c r="BA285" s="591" t="e">
        <f>BA284+(BA290*BA287)</f>
        <v>#DIV/0!</v>
      </c>
      <c r="BB285" s="591" t="e">
        <f>BB284+(BB290*BA287)</f>
        <v>#DIV/0!</v>
      </c>
      <c r="BC285" s="391"/>
      <c r="BD285" s="591" t="e">
        <f>BD284+(BD290*BD287)</f>
        <v>#DIV/0!</v>
      </c>
      <c r="BE285" s="591" t="e">
        <f>BE284+(BE290*BD287)</f>
        <v>#DIV/0!</v>
      </c>
      <c r="BF285" s="391"/>
      <c r="BG285" s="591" t="e">
        <f>BG284+(BG290*BG287)</f>
        <v>#DIV/0!</v>
      </c>
      <c r="BH285" s="591" t="e">
        <f>BH284+(BH290*BG287)</f>
        <v>#DIV/0!</v>
      </c>
      <c r="BI285" s="588"/>
      <c r="BJ285" s="591" t="e">
        <f>BJ284+(BJ290*BJ287)</f>
        <v>#DIV/0!</v>
      </c>
      <c r="BK285" s="591" t="e">
        <f>BK284+(BK290*BJ287)</f>
        <v>#DIV/0!</v>
      </c>
      <c r="BL285" s="391"/>
      <c r="BM285" s="591" t="e">
        <f>BM284+(BM290*BM287)</f>
        <v>#DIV/0!</v>
      </c>
      <c r="BN285" s="591" t="e">
        <f>BN284+(BN290*BM287)</f>
        <v>#DIV/0!</v>
      </c>
      <c r="BO285" s="391"/>
      <c r="BP285" s="591" t="e">
        <f>BP284+(BP290*BP287)</f>
        <v>#DIV/0!</v>
      </c>
      <c r="BQ285" s="591" t="e">
        <f>BQ284+(BQ290*BP287)</f>
        <v>#DIV/0!</v>
      </c>
      <c r="BR285" s="391"/>
      <c r="BS285" s="591" t="e">
        <f>BS284+(BS290*BS287)</f>
        <v>#DIV/0!</v>
      </c>
      <c r="BT285" s="591" t="e">
        <f>BT284+(BT290*BS287)</f>
        <v>#DIV/0!</v>
      </c>
      <c r="BU285" s="391"/>
      <c r="BV285" s="476"/>
    </row>
    <row r="286" spans="1:74" s="427" customFormat="1" ht="14.1" hidden="1">
      <c r="A286" s="561"/>
      <c r="B286" s="582" t="s">
        <v>226</v>
      </c>
      <c r="C286" s="561"/>
      <c r="D286" s="1107"/>
      <c r="E286" s="1108"/>
      <c r="F286" s="1108"/>
      <c r="G286" s="1108"/>
      <c r="H286" s="1108"/>
      <c r="I286" s="1108"/>
      <c r="J286" s="1108"/>
      <c r="K286" s="1109"/>
      <c r="L286" s="391"/>
      <c r="M286" s="391"/>
      <c r="N286" s="429"/>
      <c r="O286" s="429"/>
      <c r="P286" s="429"/>
      <c r="Q286" s="429"/>
      <c r="R286" s="588" t="s">
        <v>216</v>
      </c>
      <c r="S286" s="589" t="e">
        <f>IF($Y286="Y",MIN(S264:S283),S284-$V286*S288)</f>
        <v>#DIV/0!</v>
      </c>
      <c r="T286" s="589" t="e">
        <f t="shared" ref="T286:U286" si="165">IF($Y286="Y",MIN(T264:T283),T284-$V286*T288)</f>
        <v>#DIV/0!</v>
      </c>
      <c r="U286" s="589" t="e">
        <f t="shared" si="165"/>
        <v>#DIV/0!</v>
      </c>
      <c r="V286" s="590">
        <v>1</v>
      </c>
      <c r="W286" s="429" t="s">
        <v>217</v>
      </c>
      <c r="X286" s="391"/>
      <c r="Y286" s="592" t="s">
        <v>223</v>
      </c>
      <c r="Z286" s="627"/>
      <c r="AP286" s="476"/>
      <c r="AQ286" s="391"/>
      <c r="AR286" s="391"/>
      <c r="AS286" s="391"/>
      <c r="AT286" s="588" t="s">
        <v>216</v>
      </c>
      <c r="AU286" s="591" t="e">
        <f>AU284-(AU290*AU288)</f>
        <v>#DIV/0!</v>
      </c>
      <c r="AV286" s="591" t="e">
        <f>AV284-(AV290*AU288)</f>
        <v>#DIV/0!</v>
      </c>
      <c r="AW286" s="391"/>
      <c r="AX286" s="591" t="e">
        <f>AX284-(AX290*AX288)</f>
        <v>#DIV/0!</v>
      </c>
      <c r="AY286" s="591" t="e">
        <f>AY284-(AY290*AX288)</f>
        <v>#DIV/0!</v>
      </c>
      <c r="AZ286" s="391"/>
      <c r="BA286" s="591" t="e">
        <f>BA284-(BA290*BA288)</f>
        <v>#DIV/0!</v>
      </c>
      <c r="BB286" s="591" t="e">
        <f>BB284-(BB290*BA288)</f>
        <v>#DIV/0!</v>
      </c>
      <c r="BC286" s="391"/>
      <c r="BD286" s="591" t="e">
        <f>BD284-(BD290*BD288)</f>
        <v>#DIV/0!</v>
      </c>
      <c r="BE286" s="591" t="e">
        <f>BE284-(BE290*BD288)</f>
        <v>#DIV/0!</v>
      </c>
      <c r="BF286" s="391"/>
      <c r="BG286" s="591" t="e">
        <f>BG284-(BG290*BG288)</f>
        <v>#DIV/0!</v>
      </c>
      <c r="BH286" s="591" t="e">
        <f>BH284-(BH290*BG288)</f>
        <v>#DIV/0!</v>
      </c>
      <c r="BI286" s="588"/>
      <c r="BJ286" s="591" t="e">
        <f>BJ284-(BJ290*BJ288)</f>
        <v>#DIV/0!</v>
      </c>
      <c r="BK286" s="591" t="e">
        <f>BK284-(BK290*BJ288)</f>
        <v>#DIV/0!</v>
      </c>
      <c r="BL286" s="391"/>
      <c r="BM286" s="591" t="e">
        <f>BM284-(BM290*BM288)</f>
        <v>#DIV/0!</v>
      </c>
      <c r="BN286" s="591" t="e">
        <f>BN284-(BN290*BM288)</f>
        <v>#DIV/0!</v>
      </c>
      <c r="BO286" s="391"/>
      <c r="BP286" s="591" t="e">
        <f>BP284-(BP290*BP288)</f>
        <v>#DIV/0!</v>
      </c>
      <c r="BQ286" s="591" t="e">
        <f>BQ284-(BQ290*BP288)</f>
        <v>#DIV/0!</v>
      </c>
      <c r="BR286" s="391"/>
      <c r="BS286" s="591" t="e">
        <f>BS284-(BS290*BS288)</f>
        <v>#DIV/0!</v>
      </c>
      <c r="BT286" s="591" t="e">
        <f>BT284-(BT290*BS288)</f>
        <v>#DIV/0!</v>
      </c>
      <c r="BU286" s="391"/>
      <c r="BV286" s="476"/>
    </row>
    <row r="287" spans="1:74" s="427" customFormat="1" ht="13.8" hidden="1">
      <c r="A287" s="561"/>
      <c r="B287" s="561"/>
      <c r="C287" s="561"/>
      <c r="D287" s="1107"/>
      <c r="E287" s="1108"/>
      <c r="F287" s="1108"/>
      <c r="G287" s="1108"/>
      <c r="H287" s="1108"/>
      <c r="I287" s="1108"/>
      <c r="J287" s="1108"/>
      <c r="K287" s="1109"/>
      <c r="L287" s="429"/>
      <c r="M287" s="429"/>
      <c r="N287" s="429"/>
      <c r="O287" s="429"/>
      <c r="P287" s="429"/>
      <c r="Q287" s="429"/>
      <c r="R287" s="588" t="s">
        <v>218</v>
      </c>
      <c r="S287" s="589" t="e">
        <f>IF((0.67*S288)&gt;S284,"no","yes")</f>
        <v>#DIV/0!</v>
      </c>
      <c r="T287" s="589" t="e">
        <f>IF((0.67*T288)&gt;T284,"no","yes")</f>
        <v>#DIV/0!</v>
      </c>
      <c r="U287" s="589" t="e">
        <f>IF((0.67*U288)&gt;U284,"no","yes")</f>
        <v>#DIV/0!</v>
      </c>
      <c r="V287" s="429"/>
      <c r="W287" s="429"/>
      <c r="X287" s="429"/>
      <c r="Z287" s="627"/>
      <c r="AP287" s="476"/>
      <c r="AQ287" s="429"/>
      <c r="AR287" s="429"/>
      <c r="AS287" s="1113" t="s">
        <v>407</v>
      </c>
      <c r="AT287" s="1114"/>
      <c r="AU287" s="590">
        <v>1</v>
      </c>
      <c r="AV287" s="429"/>
      <c r="AW287" s="429"/>
      <c r="AX287" s="590">
        <v>1</v>
      </c>
      <c r="AY287" s="429"/>
      <c r="AZ287" s="429"/>
      <c r="BA287" s="590">
        <v>1</v>
      </c>
      <c r="BB287" s="429"/>
      <c r="BC287" s="429"/>
      <c r="BD287" s="590">
        <v>1</v>
      </c>
      <c r="BE287" s="429"/>
      <c r="BF287" s="429"/>
      <c r="BG287" s="590">
        <v>1</v>
      </c>
      <c r="BH287" s="429"/>
      <c r="BI287" s="588"/>
      <c r="BJ287" s="590">
        <v>1</v>
      </c>
      <c r="BK287" s="429"/>
      <c r="BL287" s="429"/>
      <c r="BM287" s="590">
        <v>1</v>
      </c>
      <c r="BN287" s="429"/>
      <c r="BO287" s="429"/>
      <c r="BP287" s="590">
        <v>1</v>
      </c>
      <c r="BQ287" s="429"/>
      <c r="BR287" s="429"/>
      <c r="BS287" s="590">
        <v>1</v>
      </c>
      <c r="BT287" s="429"/>
      <c r="BU287" s="429"/>
      <c r="BV287" s="476"/>
    </row>
    <row r="288" spans="1:74" s="427" customFormat="1" ht="13.8" hidden="1">
      <c r="A288" s="593" t="str">
        <f ca="1">HYPERLINK("#"&amp;"'"&amp;A$1&amp;"'!a1","Back to top")</f>
        <v>Back to top</v>
      </c>
      <c r="B288" s="593"/>
      <c r="C288" s="561"/>
      <c r="D288" s="1107"/>
      <c r="E288" s="1108"/>
      <c r="F288" s="1108"/>
      <c r="G288" s="1108"/>
      <c r="H288" s="1108"/>
      <c r="I288" s="1108"/>
      <c r="J288" s="1108"/>
      <c r="K288" s="1109"/>
      <c r="L288" s="429"/>
      <c r="M288" s="429"/>
      <c r="N288" s="429"/>
      <c r="O288" s="429"/>
      <c r="P288" s="429"/>
      <c r="Q288" s="429"/>
      <c r="R288" s="588" t="s">
        <v>219</v>
      </c>
      <c r="S288" s="589" t="e">
        <f>_xlfn.STDEV.P(S264:S283)</f>
        <v>#DIV/0!</v>
      </c>
      <c r="T288" s="589" t="e">
        <f t="array" ref="T288">IF(S292="Y",SQRT(SUM(IFERROR(O264:O283*(S264:S283-(T284))^2,0))/((COUNTIFS(O264:O283,"&lt;&gt;"&amp;"")-1)/COUNTIFS(O264:O283,"&lt;&gt;"&amp;"")*SUM(O264:O283))),_xlfn.STDEV.P(T264:T283))</f>
        <v>#DIV/0!</v>
      </c>
      <c r="U288" s="589" t="e">
        <f t="array" ref="U288">SQRT(SUM(IFERROR(O264:O283*(S264:S283-(U284))^2,0))/((COUNTIFS(O264:O283,"&lt;&gt;"&amp;"")-1)/COUNTIFS(O264:O283,"&lt;&gt;"&amp;"")*SUM(O264:O283)))</f>
        <v>#DIV/0!</v>
      </c>
      <c r="V288" s="429"/>
      <c r="W288" s="429"/>
      <c r="X288" s="429"/>
      <c r="Z288" s="627"/>
      <c r="AP288" s="476"/>
      <c r="AQ288" s="429"/>
      <c r="AR288" s="429"/>
      <c r="AS288" s="1113"/>
      <c r="AT288" s="1114"/>
      <c r="AU288" s="590">
        <v>1</v>
      </c>
      <c r="AV288" s="429"/>
      <c r="AW288" s="429"/>
      <c r="AX288" s="590">
        <v>1</v>
      </c>
      <c r="AY288" s="429"/>
      <c r="AZ288" s="429"/>
      <c r="BA288" s="590">
        <v>1</v>
      </c>
      <c r="BB288" s="429"/>
      <c r="BC288" s="429"/>
      <c r="BD288" s="590">
        <v>1</v>
      </c>
      <c r="BE288" s="429"/>
      <c r="BF288" s="429"/>
      <c r="BG288" s="590">
        <v>1</v>
      </c>
      <c r="BH288" s="429"/>
      <c r="BI288" s="588"/>
      <c r="BJ288" s="590">
        <v>1</v>
      </c>
      <c r="BK288" s="429"/>
      <c r="BL288" s="429"/>
      <c r="BM288" s="590">
        <v>1</v>
      </c>
      <c r="BN288" s="429"/>
      <c r="BO288" s="429"/>
      <c r="BP288" s="590">
        <v>1</v>
      </c>
      <c r="BQ288" s="429"/>
      <c r="BR288" s="429"/>
      <c r="BS288" s="590">
        <v>1</v>
      </c>
      <c r="BT288" s="429"/>
      <c r="BU288" s="429"/>
      <c r="BV288" s="476"/>
    </row>
    <row r="289" spans="1:74" s="427" customFormat="1" ht="14.1" hidden="1">
      <c r="A289" s="561"/>
      <c r="B289" s="561"/>
      <c r="C289" s="561"/>
      <c r="D289" s="1107"/>
      <c r="E289" s="1108"/>
      <c r="F289" s="1108"/>
      <c r="G289" s="1108"/>
      <c r="H289" s="1108"/>
      <c r="I289" s="1108"/>
      <c r="J289" s="1108"/>
      <c r="K289" s="1109"/>
      <c r="L289" s="429"/>
      <c r="M289" s="429"/>
      <c r="N289" s="429"/>
      <c r="O289" s="429"/>
      <c r="P289" s="429"/>
      <c r="Q289" s="429"/>
      <c r="R289" s="471" t="s">
        <v>220</v>
      </c>
      <c r="S289" s="594">
        <f>COUNTIF(S264:S283,"&gt;0")</f>
        <v>0</v>
      </c>
      <c r="T289" s="594">
        <f>COUNTIF(T264:T283,"&gt;0")</f>
        <v>0</v>
      </c>
      <c r="U289" s="595"/>
      <c r="V289" s="596" t="s">
        <v>221</v>
      </c>
      <c r="W289" s="429"/>
      <c r="X289" s="429"/>
      <c r="Z289" s="476"/>
      <c r="AP289" s="476"/>
      <c r="AQ289" s="429"/>
      <c r="AR289" s="429"/>
      <c r="AS289" s="429"/>
      <c r="AT289" s="588" t="s">
        <v>218</v>
      </c>
      <c r="AU289" s="591" t="e">
        <f>IF((0.67*AU290)&gt;AU284,"no","yes")</f>
        <v>#DIV/0!</v>
      </c>
      <c r="AV289" s="591" t="e">
        <f>IF((0.67*AV290)&gt;AV284,"no","yes")</f>
        <v>#DIV/0!</v>
      </c>
      <c r="AW289" s="429"/>
      <c r="AX289" s="591" t="e">
        <f>IF((0.67*AX290)&gt;AX284,"no","yes")</f>
        <v>#DIV/0!</v>
      </c>
      <c r="AY289" s="591" t="e">
        <f>IF((0.67*AY290)&gt;AY284,"no","yes")</f>
        <v>#DIV/0!</v>
      </c>
      <c r="AZ289" s="429"/>
      <c r="BA289" s="591" t="e">
        <f>IF((0.67*BA290)&gt;BA284,"no","yes")</f>
        <v>#DIV/0!</v>
      </c>
      <c r="BB289" s="591" t="e">
        <f>IF((0.67*BB290)&gt;BB284,"no","yes")</f>
        <v>#DIV/0!</v>
      </c>
      <c r="BC289" s="429"/>
      <c r="BD289" s="591" t="e">
        <f>IF((0.67*BD290)&gt;BD284,"no","yes")</f>
        <v>#DIV/0!</v>
      </c>
      <c r="BE289" s="591" t="e">
        <f>IF((0.67*BE290)&gt;BE284,"no","yes")</f>
        <v>#DIV/0!</v>
      </c>
      <c r="BF289" s="429"/>
      <c r="BG289" s="591" t="e">
        <f>IF((0.67*BG290)&gt;BG284,"no","yes")</f>
        <v>#DIV/0!</v>
      </c>
      <c r="BH289" s="591" t="e">
        <f>IF((0.67*BH290)&gt;BH284,"no","yes")</f>
        <v>#DIV/0!</v>
      </c>
      <c r="BI289" s="471"/>
      <c r="BJ289" s="591" t="e">
        <f>IF((0.67*BJ290)&gt;BJ284,"no","yes")</f>
        <v>#DIV/0!</v>
      </c>
      <c r="BK289" s="591" t="e">
        <f>IF((0.67*BK290)&gt;BK284,"no","yes")</f>
        <v>#DIV/0!</v>
      </c>
      <c r="BL289" s="429"/>
      <c r="BM289" s="591" t="e">
        <f>IF((0.67*BM290)&gt;BM284,"no","yes")</f>
        <v>#DIV/0!</v>
      </c>
      <c r="BN289" s="591" t="e">
        <f>IF((0.67*BN290)&gt;BN284,"no","yes")</f>
        <v>#DIV/0!</v>
      </c>
      <c r="BO289" s="429"/>
      <c r="BP289" s="591" t="e">
        <f>IF((0.67*BP290)&gt;BP284,"no","yes")</f>
        <v>#DIV/0!</v>
      </c>
      <c r="BQ289" s="591" t="e">
        <f>IF((0.67*BQ290)&gt;BQ284,"no","yes")</f>
        <v>#DIV/0!</v>
      </c>
      <c r="BR289" s="429"/>
      <c r="BS289" s="591" t="e">
        <f>IF((0.67*BS290)&gt;BS284,"no","yes")</f>
        <v>#DIV/0!</v>
      </c>
      <c r="BT289" s="591" t="e">
        <f>IF((0.67*BT290)&gt;BT284,"no","yes")</f>
        <v>#DIV/0!</v>
      </c>
      <c r="BU289" s="429"/>
      <c r="BV289" s="476"/>
    </row>
    <row r="290" spans="1:74" s="427" customFormat="1" ht="13.8" hidden="1">
      <c r="C290" s="561"/>
      <c r="D290" s="1107"/>
      <c r="E290" s="1108"/>
      <c r="F290" s="1108"/>
      <c r="G290" s="1108"/>
      <c r="H290" s="1108"/>
      <c r="I290" s="1108"/>
      <c r="J290" s="1108"/>
      <c r="K290" s="1109"/>
      <c r="L290" s="429"/>
      <c r="M290" s="429"/>
      <c r="N290" s="429"/>
      <c r="O290" s="429"/>
      <c r="P290" s="429"/>
      <c r="Q290" s="429"/>
      <c r="R290" s="429"/>
      <c r="S290" s="595"/>
      <c r="T290" s="595"/>
      <c r="U290" s="595"/>
      <c r="V290" s="614"/>
      <c r="W290" s="615"/>
      <c r="X290" s="616"/>
      <c r="Z290" s="476"/>
      <c r="AP290" s="476"/>
      <c r="AQ290" s="429"/>
      <c r="AR290" s="429"/>
      <c r="AS290" s="429"/>
      <c r="AT290" s="588" t="s">
        <v>219</v>
      </c>
      <c r="AU290" s="591" t="e">
        <f>_xlfn.STDEV.P(AU264:AU283)</f>
        <v>#DIV/0!</v>
      </c>
      <c r="AV290" s="591" t="e">
        <f>_xlfn.STDEV.P(AV264:AV283)</f>
        <v>#DIV/0!</v>
      </c>
      <c r="AW290" s="429"/>
      <c r="AX290" s="591" t="e">
        <f>_xlfn.STDEV.P(AX264:AX283)</f>
        <v>#DIV/0!</v>
      </c>
      <c r="AY290" s="591" t="e">
        <f>_xlfn.STDEV.P(AY264:AY283)</f>
        <v>#DIV/0!</v>
      </c>
      <c r="AZ290" s="429"/>
      <c r="BA290" s="591" t="e">
        <f>_xlfn.STDEV.P(BA264:BA283)</f>
        <v>#DIV/0!</v>
      </c>
      <c r="BB290" s="591" t="e">
        <f>_xlfn.STDEV.P(BB264:BB283)</f>
        <v>#DIV/0!</v>
      </c>
      <c r="BC290" s="429"/>
      <c r="BD290" s="591" t="e">
        <f>_xlfn.STDEV.P(BD264:BD283)</f>
        <v>#DIV/0!</v>
      </c>
      <c r="BE290" s="591" t="e">
        <f>_xlfn.STDEV.P(BE264:BE283)</f>
        <v>#DIV/0!</v>
      </c>
      <c r="BF290" s="429"/>
      <c r="BG290" s="591" t="e">
        <f>_xlfn.STDEV.P(BG264:BG283)</f>
        <v>#DIV/0!</v>
      </c>
      <c r="BH290" s="591" t="e">
        <f>_xlfn.STDEV.P(BH264:BH283)</f>
        <v>#DIV/0!</v>
      </c>
      <c r="BI290" s="429"/>
      <c r="BJ290" s="591" t="e">
        <f>_xlfn.STDEV.P(BJ264:BJ283)</f>
        <v>#DIV/0!</v>
      </c>
      <c r="BK290" s="591" t="e">
        <f>_xlfn.STDEV.P(BK264:BK283)</f>
        <v>#DIV/0!</v>
      </c>
      <c r="BL290" s="429"/>
      <c r="BM290" s="591" t="e">
        <f>_xlfn.STDEV.P(BM264:BM283)</f>
        <v>#DIV/0!</v>
      </c>
      <c r="BN290" s="591" t="e">
        <f>_xlfn.STDEV.P(BN264:BN283)</f>
        <v>#DIV/0!</v>
      </c>
      <c r="BO290" s="429"/>
      <c r="BP290" s="591" t="e">
        <f>_xlfn.STDEV.P(BP264:BP283)</f>
        <v>#DIV/0!</v>
      </c>
      <c r="BQ290" s="591" t="e">
        <f>_xlfn.STDEV.P(BQ264:BQ283)</f>
        <v>#DIV/0!</v>
      </c>
      <c r="BR290" s="429"/>
      <c r="BS290" s="591" t="e">
        <f>_xlfn.STDEV.P(BS264:BS283)</f>
        <v>#DIV/0!</v>
      </c>
      <c r="BT290" s="591" t="e">
        <f>_xlfn.STDEV.P(BT264:BT283)</f>
        <v>#DIV/0!</v>
      </c>
      <c r="BV290" s="476"/>
    </row>
    <row r="291" spans="1:74" s="427" customFormat="1" ht="14.1" hidden="1">
      <c r="C291" s="429"/>
      <c r="D291" s="1110"/>
      <c r="E291" s="1111"/>
      <c r="F291" s="1111"/>
      <c r="G291" s="1111"/>
      <c r="H291" s="1111"/>
      <c r="I291" s="1111"/>
      <c r="J291" s="1111"/>
      <c r="K291" s="1112"/>
      <c r="S291" s="598" t="s">
        <v>222</v>
      </c>
      <c r="U291" s="429"/>
      <c r="V291" s="617"/>
      <c r="W291" s="618"/>
      <c r="X291" s="619"/>
      <c r="Z291" s="476"/>
      <c r="AP291" s="476"/>
      <c r="AQ291" s="429"/>
      <c r="AR291" s="429"/>
      <c r="AS291" s="429"/>
      <c r="AT291" s="471" t="s">
        <v>220</v>
      </c>
      <c r="AU291" s="597">
        <f>COUNTIF(AU264:AU283,"&gt;0")</f>
        <v>0</v>
      </c>
      <c r="AV291" s="597">
        <f>COUNTIF(AV264:AV283,"&gt;0")</f>
        <v>0</v>
      </c>
      <c r="AW291" s="429"/>
      <c r="AX291" s="597">
        <f>COUNTIF(AX264:AX283,"&gt;0")</f>
        <v>0</v>
      </c>
      <c r="AY291" s="597">
        <f>COUNTIF(AY264:AY283,"&gt;0")</f>
        <v>0</v>
      </c>
      <c r="AZ291" s="429"/>
      <c r="BA291" s="597">
        <f>COUNTIF(BA264:BA283,"&gt;0")</f>
        <v>0</v>
      </c>
      <c r="BB291" s="597">
        <f>COUNTIF(BB264:BB283,"&gt;0")</f>
        <v>0</v>
      </c>
      <c r="BC291" s="429"/>
      <c r="BD291" s="597">
        <f>COUNTIF(BD264:BD283,"&gt;0")</f>
        <v>0</v>
      </c>
      <c r="BE291" s="597">
        <f>COUNTIF(BE264:BE283,"&gt;0")</f>
        <v>0</v>
      </c>
      <c r="BF291" s="429"/>
      <c r="BG291" s="597">
        <f>COUNTIF(BG264:BG283,"&gt;0")</f>
        <v>0</v>
      </c>
      <c r="BH291" s="597">
        <f>COUNTIF(BH264:BH283,"&gt;0")</f>
        <v>0</v>
      </c>
      <c r="BI291" s="429"/>
      <c r="BJ291" s="597">
        <f>COUNTIF(BJ264:BJ283,"&gt;0")</f>
        <v>0</v>
      </c>
      <c r="BK291" s="597">
        <f>COUNTIF(BK264:BK283,"&gt;0")</f>
        <v>0</v>
      </c>
      <c r="BL291" s="429"/>
      <c r="BM291" s="597">
        <f>COUNTIF(BM264:BM283,"&gt;0")</f>
        <v>0</v>
      </c>
      <c r="BN291" s="597">
        <f>COUNTIF(BN264:BN283,"&gt;0")</f>
        <v>0</v>
      </c>
      <c r="BO291" s="429"/>
      <c r="BP291" s="597">
        <f>COUNTIF(BP264:BP283,"&gt;0")</f>
        <v>0</v>
      </c>
      <c r="BQ291" s="597">
        <f>COUNTIF(BQ264:BQ283,"&gt;0")</f>
        <v>0</v>
      </c>
      <c r="BR291" s="429"/>
      <c r="BS291" s="597">
        <f>COUNTIF(BS264:BS283,"&gt;0")</f>
        <v>0</v>
      </c>
      <c r="BT291" s="597">
        <f>COUNTIF(BT264:BT283,"&gt;0")</f>
        <v>0</v>
      </c>
      <c r="BV291" s="476"/>
    </row>
    <row r="292" spans="1:74" s="427" customFormat="1" ht="13.8" hidden="1">
      <c r="C292" s="429"/>
      <c r="D292" s="620"/>
      <c r="E292" s="620"/>
      <c r="F292" s="620"/>
      <c r="G292" s="620"/>
      <c r="H292" s="620"/>
      <c r="I292" s="620"/>
      <c r="J292" s="620"/>
      <c r="K292" s="620"/>
      <c r="S292" s="599" t="s">
        <v>223</v>
      </c>
      <c r="U292" s="429"/>
      <c r="V292" s="617"/>
      <c r="W292" s="618"/>
      <c r="X292" s="619"/>
      <c r="Z292" s="476"/>
      <c r="AP292" s="476"/>
      <c r="BV292" s="476"/>
    </row>
    <row r="293" spans="1:74" s="427" customFormat="1" ht="13.8" hidden="1">
      <c r="C293" s="429"/>
      <c r="D293" s="620"/>
      <c r="E293" s="620"/>
      <c r="F293" s="620"/>
      <c r="G293" s="620"/>
      <c r="H293" s="620"/>
      <c r="I293" s="620"/>
      <c r="J293" s="620"/>
      <c r="K293" s="620"/>
      <c r="U293" s="429"/>
      <c r="V293" s="621"/>
      <c r="W293" s="622"/>
      <c r="X293" s="623"/>
      <c r="Z293" s="476"/>
      <c r="AP293" s="476"/>
      <c r="BV293" s="476"/>
    </row>
    <row r="294" spans="1:74" hidden="1">
      <c r="U294" s="429"/>
      <c r="V294" s="429"/>
      <c r="W294" s="429"/>
      <c r="X294" s="429"/>
      <c r="Z294" s="476"/>
    </row>
    <row r="295" spans="1:74" s="427" customFormat="1" ht="13.8" hidden="1">
      <c r="Z295" s="476"/>
      <c r="AP295" s="476"/>
      <c r="BV295" s="476"/>
    </row>
    <row r="296" spans="1:74" s="427" customFormat="1" ht="13.8" hidden="1">
      <c r="Z296" s="476"/>
      <c r="AP296" s="476"/>
      <c r="BV296" s="476"/>
    </row>
    <row r="297" spans="1:74" s="427" customFormat="1" ht="17.7" hidden="1">
      <c r="Z297" s="476"/>
      <c r="AP297" s="542"/>
      <c r="AQ297" s="628"/>
      <c r="AR297" s="628"/>
      <c r="AS297" s="629"/>
      <c r="AT297" s="629"/>
      <c r="AU297" s="629"/>
      <c r="AV297" s="629"/>
      <c r="AW297" s="629"/>
      <c r="AX297" s="629"/>
      <c r="AY297" s="629"/>
      <c r="AZ297" s="629"/>
      <c r="BA297" s="629"/>
      <c r="BB297" s="629"/>
      <c r="BC297" s="629"/>
      <c r="BD297" s="629"/>
      <c r="BE297" s="629"/>
      <c r="BF297" s="629"/>
      <c r="BG297" s="629"/>
      <c r="BH297" s="629"/>
      <c r="BI297" s="629"/>
      <c r="BJ297" s="629"/>
      <c r="BK297" s="629"/>
      <c r="BL297" s="629"/>
      <c r="BM297" s="629"/>
      <c r="BN297" s="629"/>
      <c r="BO297" s="629"/>
      <c r="BP297" s="629"/>
      <c r="BQ297" s="629"/>
      <c r="BR297" s="629"/>
      <c r="BS297" s="629"/>
      <c r="BT297" s="629"/>
      <c r="BU297" s="629"/>
      <c r="BV297" s="542"/>
    </row>
    <row r="298" spans="1:74" s="632" customFormat="1" ht="27.6" hidden="1">
      <c r="A298" s="631" t="s">
        <v>422</v>
      </c>
      <c r="B298" s="631"/>
    </row>
    <row r="299" spans="1:74" s="427" customFormat="1" ht="14.1" hidden="1">
      <c r="Z299" s="476"/>
      <c r="AP299" s="476"/>
      <c r="AT299" s="391"/>
      <c r="AU299" s="461"/>
      <c r="AV299" s="461"/>
      <c r="AW299" s="461"/>
      <c r="AX299" s="391"/>
      <c r="AY299" s="391"/>
      <c r="AZ299" s="461"/>
      <c r="BA299" s="461"/>
      <c r="BB299" s="461"/>
      <c r="BC299" s="391"/>
      <c r="BD299" s="391"/>
      <c r="BE299" s="461"/>
      <c r="BF299" s="461"/>
      <c r="BG299" s="461"/>
      <c r="BH299" s="391"/>
      <c r="BI299" s="391"/>
      <c r="BJ299" s="461"/>
      <c r="BK299" s="461"/>
      <c r="BL299" s="461"/>
      <c r="BM299" s="391"/>
      <c r="BN299" s="391"/>
      <c r="BO299" s="461"/>
      <c r="BP299" s="461"/>
      <c r="BQ299" s="461"/>
      <c r="BR299" s="391"/>
      <c r="BS299" s="391"/>
      <c r="BT299" s="461"/>
      <c r="BU299" s="391"/>
      <c r="BV299" s="476"/>
    </row>
    <row r="300" spans="1:74" s="427" customFormat="1" ht="14.1" hidden="1">
      <c r="Z300" s="476"/>
      <c r="AP300" s="476"/>
      <c r="AT300" s="391"/>
      <c r="AU300" s="461"/>
      <c r="AV300" s="461"/>
      <c r="AW300" s="461"/>
      <c r="AX300" s="391"/>
      <c r="AY300" s="391"/>
      <c r="AZ300" s="461"/>
      <c r="BA300" s="461"/>
      <c r="BB300" s="461"/>
      <c r="BC300" s="391"/>
      <c r="BD300" s="391"/>
      <c r="BE300" s="461"/>
      <c r="BF300" s="461"/>
      <c r="BG300" s="461"/>
      <c r="BH300" s="391"/>
      <c r="BI300" s="391"/>
      <c r="BJ300" s="461"/>
      <c r="BK300" s="461"/>
      <c r="BL300" s="461"/>
      <c r="BM300" s="391"/>
      <c r="BN300" s="391"/>
      <c r="BO300" s="461"/>
      <c r="BP300" s="461"/>
      <c r="BQ300" s="461"/>
      <c r="BR300" s="391"/>
      <c r="BS300" s="391"/>
      <c r="BT300" s="461"/>
      <c r="BU300" s="391"/>
      <c r="BV300" s="476"/>
    </row>
    <row r="301" spans="1:74" s="375" customFormat="1" hidden="1">
      <c r="A301" s="537">
        <f>1+A261</f>
        <v>8</v>
      </c>
      <c r="B301" s="537"/>
      <c r="C301" s="538" t="s">
        <v>423</v>
      </c>
      <c r="D301" s="612"/>
      <c r="E301" s="612"/>
      <c r="F301" s="612"/>
      <c r="G301" s="612"/>
      <c r="H301" s="612"/>
      <c r="K301" s="612"/>
      <c r="L301" s="612"/>
      <c r="M301" s="539"/>
      <c r="N301" s="539"/>
      <c r="O301" s="539"/>
      <c r="AQ301" s="513">
        <f>A301</f>
        <v>8</v>
      </c>
      <c r="AR301" s="513" t="str">
        <f>C301</f>
        <v>Average Electricty Used DEGRADED LAND</v>
      </c>
    </row>
    <row r="302" spans="1:74" s="427" customFormat="1" ht="17.399999999999999" hidden="1">
      <c r="A302" s="561"/>
      <c r="B302" s="561"/>
      <c r="C302" s="561"/>
      <c r="D302" s="456"/>
      <c r="E302" s="456"/>
      <c r="F302" s="456"/>
      <c r="G302" s="456"/>
      <c r="H302" s="456"/>
      <c r="K302" s="456"/>
      <c r="L302" s="456"/>
      <c r="M302" s="429"/>
      <c r="N302" s="429"/>
      <c r="O302" s="429"/>
      <c r="Z302" s="476"/>
      <c r="AP302" s="476"/>
      <c r="AQ302" s="391"/>
      <c r="AR302" s="391"/>
      <c r="AS302" s="391"/>
      <c r="AT302" s="391"/>
      <c r="AU302" s="461" t="s">
        <v>70</v>
      </c>
      <c r="AV302" s="461"/>
      <c r="AW302" s="391"/>
      <c r="AX302" s="461" t="s">
        <v>74</v>
      </c>
      <c r="AY302" s="461"/>
      <c r="AZ302" s="391"/>
      <c r="BA302" s="461" t="s">
        <v>73</v>
      </c>
      <c r="BB302" s="461"/>
      <c r="BC302" s="391"/>
      <c r="BD302" s="461" t="s">
        <v>75</v>
      </c>
      <c r="BE302" s="461"/>
      <c r="BF302" s="391"/>
      <c r="BG302" s="461" t="s">
        <v>559</v>
      </c>
      <c r="BH302" s="461"/>
      <c r="BI302" s="542"/>
      <c r="BJ302" s="461" t="s">
        <v>191</v>
      </c>
      <c r="BK302" s="461"/>
      <c r="BL302" s="391"/>
      <c r="BM302" s="461" t="s">
        <v>190</v>
      </c>
      <c r="BN302" s="461"/>
      <c r="BO302" s="391"/>
      <c r="BP302" s="461" t="s">
        <v>397</v>
      </c>
      <c r="BQ302" s="461"/>
      <c r="BR302" s="391"/>
      <c r="BS302" s="461" t="s">
        <v>398</v>
      </c>
      <c r="BT302" s="461"/>
      <c r="BU302" s="391"/>
      <c r="BV302" s="476"/>
    </row>
    <row r="303" spans="1:74" s="427" customFormat="1" ht="28.5" hidden="1" thickBot="1">
      <c r="A303" s="583" t="s">
        <v>195</v>
      </c>
      <c r="B303" s="546" t="s">
        <v>196</v>
      </c>
      <c r="C303" s="550" t="s">
        <v>197</v>
      </c>
      <c r="D303" s="551" t="s">
        <v>198</v>
      </c>
      <c r="E303" s="551" t="s">
        <v>199</v>
      </c>
      <c r="F303" s="550" t="s">
        <v>200</v>
      </c>
      <c r="G303" s="549" t="s">
        <v>194</v>
      </c>
      <c r="H303" s="550" t="s">
        <v>236</v>
      </c>
      <c r="I303" s="551" t="s">
        <v>201</v>
      </c>
      <c r="J303" s="552" t="s">
        <v>237</v>
      </c>
      <c r="K303" s="625" t="s">
        <v>202</v>
      </c>
      <c r="L303" s="554" t="s">
        <v>203</v>
      </c>
      <c r="M303" s="633" t="s">
        <v>204</v>
      </c>
      <c r="N303" s="601" t="s">
        <v>205</v>
      </c>
      <c r="O303" s="602" t="s">
        <v>206</v>
      </c>
      <c r="P303" s="601" t="s">
        <v>106</v>
      </c>
      <c r="Q303" s="543"/>
      <c r="R303" s="557" t="s">
        <v>238</v>
      </c>
      <c r="S303" s="558" t="s">
        <v>207</v>
      </c>
      <c r="T303" s="558" t="s">
        <v>208</v>
      </c>
      <c r="U303" s="558" t="s">
        <v>209</v>
      </c>
      <c r="V303" s="559" t="s">
        <v>210</v>
      </c>
      <c r="W303" s="543"/>
      <c r="X303" s="543"/>
      <c r="Z303" s="476"/>
      <c r="AP303" s="476"/>
      <c r="AQ303" s="543"/>
      <c r="AR303" s="543"/>
      <c r="AS303" s="559" t="s">
        <v>399</v>
      </c>
      <c r="AT303" s="543"/>
      <c r="AU303" s="560" t="s">
        <v>207</v>
      </c>
      <c r="AV303" s="560" t="s">
        <v>208</v>
      </c>
      <c r="AW303" s="543"/>
      <c r="AX303" s="560" t="s">
        <v>207</v>
      </c>
      <c r="AY303" s="560" t="s">
        <v>208</v>
      </c>
      <c r="AZ303" s="543"/>
      <c r="BA303" s="560" t="s">
        <v>207</v>
      </c>
      <c r="BB303" s="560" t="s">
        <v>208</v>
      </c>
      <c r="BC303" s="543"/>
      <c r="BD303" s="560" t="s">
        <v>207</v>
      </c>
      <c r="BE303" s="560" t="s">
        <v>208</v>
      </c>
      <c r="BF303" s="543"/>
      <c r="BG303" s="560" t="s">
        <v>207</v>
      </c>
      <c r="BH303" s="560" t="s">
        <v>208</v>
      </c>
      <c r="BI303" s="543"/>
      <c r="BJ303" s="560" t="s">
        <v>207</v>
      </c>
      <c r="BK303" s="560" t="s">
        <v>208</v>
      </c>
      <c r="BL303" s="543"/>
      <c r="BM303" s="560" t="s">
        <v>207</v>
      </c>
      <c r="BN303" s="560" t="s">
        <v>208</v>
      </c>
      <c r="BO303" s="543"/>
      <c r="BP303" s="560" t="s">
        <v>207</v>
      </c>
      <c r="BQ303" s="560" t="s">
        <v>208</v>
      </c>
      <c r="BR303" s="543"/>
      <c r="BS303" s="560" t="s">
        <v>207</v>
      </c>
      <c r="BT303" s="560" t="s">
        <v>208</v>
      </c>
      <c r="BU303" s="543"/>
      <c r="BV303" s="476"/>
    </row>
    <row r="304" spans="1:74" s="427" customFormat="1" ht="14.1" hidden="1">
      <c r="A304" s="561">
        <v>1</v>
      </c>
      <c r="B304" s="562" t="str">
        <f t="shared" ref="B304:B323" si="166">CONCATENATE(E304,": ",C304)</f>
        <v xml:space="preserve">: </v>
      </c>
      <c r="C304" s="563"/>
      <c r="D304" s="563"/>
      <c r="E304" s="563"/>
      <c r="F304" s="564"/>
      <c r="G304" s="563"/>
      <c r="H304" s="565"/>
      <c r="I304" s="566"/>
      <c r="J304" s="566"/>
      <c r="K304" s="568"/>
      <c r="L304" s="568"/>
      <c r="M304" s="572"/>
      <c r="N304" s="570" t="s">
        <v>424</v>
      </c>
      <c r="O304" s="571"/>
      <c r="P304" s="572"/>
      <c r="Q304" s="429"/>
      <c r="R304" s="573"/>
      <c r="S304" s="574" t="str">
        <f>IF(R304="Y","",IF(AND(M304="",K304=""),"",IF(M304="",K304,M304)))</f>
        <v/>
      </c>
      <c r="T304" s="575" t="str">
        <f t="shared" ref="T304:T323" si="167">IF(S304="","",IF($S$332="Y",U304,IF(S304&gt;=$S$324-$AB$35*$S$328,IF(S304&lt;=$S$324+$AB$35*$S$328,S304,""),"")))</f>
        <v/>
      </c>
      <c r="U304" s="574" t="str">
        <f>IF(R304="Y","",IF(AND(M304="",K304=""),"",IF(M304="",K304*O304,M304*O304)))</f>
        <v/>
      </c>
      <c r="V304" s="576" t="str">
        <f t="shared" ref="V304:V323" si="168">IF(AND(N304="",L304=""),"",IF(N304="",L304,N304))</f>
        <v>TWh / ha / year</v>
      </c>
      <c r="W304" s="391"/>
      <c r="X304" s="391"/>
      <c r="Z304" s="476"/>
      <c r="AP304" s="476"/>
      <c r="AQ304" s="391"/>
      <c r="AR304" s="391"/>
      <c r="AS304" s="577" t="str">
        <f>$U304</f>
        <v/>
      </c>
      <c r="AT304" s="391"/>
      <c r="AU304" s="578" t="str">
        <f t="shared" ref="AU304:AU323" si="169">IF($AT$44="region",IF($E304=AU$701,$S304,""),IF($G304=AU$701,$S304,""))</f>
        <v/>
      </c>
      <c r="AV304" s="578" t="str">
        <f t="shared" ref="AV304:AV323" si="170">IF($AT$44="Region",IF($E304=AU$701,$T304,""),IF($G304=AU$701,$T304,""))</f>
        <v/>
      </c>
      <c r="AW304" s="391"/>
      <c r="AX304" s="578" t="str">
        <f t="shared" ref="AX304:AX323" si="171">IF($AT$44="region",IF($E304=AX$701,$S304,""),IF($G304=AX$701,$S304,""))</f>
        <v/>
      </c>
      <c r="AY304" s="578" t="str">
        <f t="shared" ref="AY304:AY323" si="172">IF($AT$44="Region",IF($E304=AX$701,$T304,""),IF($G304=AX$701,$T304,""))</f>
        <v/>
      </c>
      <c r="AZ304" s="391"/>
      <c r="BA304" s="578" t="str">
        <f t="shared" ref="BA304:BA323" si="173">IF($AT$44="region",IF($E304=BA$701,$S304,""),IF($G304=BA$701,$S304,""))</f>
        <v/>
      </c>
      <c r="BB304" s="578" t="str">
        <f t="shared" ref="BB304:BB323" si="174">IF($AT$44="Region",IF($E304=BA$701,$T304,""),IF($G304=BA$701,$T304,""))</f>
        <v/>
      </c>
      <c r="BC304" s="391"/>
      <c r="BD304" s="578" t="str">
        <f t="shared" ref="BD304:BD323" si="175">IF($AT$44="region",IF($E304=BD$701,$S304,""),IF($G304=BD$701,$S304,""))</f>
        <v/>
      </c>
      <c r="BE304" s="578" t="str">
        <f t="shared" ref="BE304:BE323" si="176">IF($AT$44="Region",IF($E304=BD$701,$T304,""),IF($G304=BD$701,$T304,""))</f>
        <v/>
      </c>
      <c r="BF304" s="391"/>
      <c r="BG304" s="578" t="str">
        <f t="shared" ref="BG304:BG323" si="177">IF($AT$44="region",IF($E304=BG$701,$S304,""),IF($G304=BG$701,$S304,""))</f>
        <v/>
      </c>
      <c r="BH304" s="578" t="str">
        <f t="shared" ref="BH304:BH323" si="178">IF($AT$44="Region",IF($E304=BG$701,$T304,""),IF($G304=BG$701,$T304,""))</f>
        <v/>
      </c>
      <c r="BI304" s="391"/>
      <c r="BJ304" s="578" t="str">
        <f t="shared" ref="BJ304:BK323" si="179">IF($E304=$BJ$47,S304,"")</f>
        <v/>
      </c>
      <c r="BK304" s="578" t="str">
        <f t="shared" si="179"/>
        <v/>
      </c>
      <c r="BL304" s="391"/>
      <c r="BM304" s="578" t="str">
        <f t="shared" ref="BM304:BN323" si="180">IF($E304=$BM$47,S304,"")</f>
        <v/>
      </c>
      <c r="BN304" s="578" t="str">
        <f t="shared" si="180"/>
        <v/>
      </c>
      <c r="BO304" s="391"/>
      <c r="BP304" s="578" t="str">
        <f t="shared" ref="BP304:BQ323" si="181">IF($E304=$BP$47,S304,"")</f>
        <v/>
      </c>
      <c r="BQ304" s="578" t="str">
        <f t="shared" si="181"/>
        <v/>
      </c>
      <c r="BR304" s="391"/>
      <c r="BS304" s="578" t="str">
        <f t="shared" ref="BS304:BT323" si="182">IF($E304=$BS$47,S304,"")</f>
        <v/>
      </c>
      <c r="BT304" s="578" t="str">
        <f t="shared" si="182"/>
        <v/>
      </c>
      <c r="BU304" s="391"/>
      <c r="BV304" s="476"/>
    </row>
    <row r="305" spans="1:74" s="427" customFormat="1" ht="14.1" hidden="1">
      <c r="A305" s="561">
        <v>2</v>
      </c>
      <c r="B305" s="562" t="str">
        <f t="shared" si="166"/>
        <v xml:space="preserve">: </v>
      </c>
      <c r="C305" s="563"/>
      <c r="D305" s="563"/>
      <c r="E305" s="563"/>
      <c r="F305" s="563"/>
      <c r="G305" s="563"/>
      <c r="H305" s="565"/>
      <c r="I305" s="566"/>
      <c r="J305" s="566"/>
      <c r="K305" s="571"/>
      <c r="L305" s="568"/>
      <c r="M305" s="572"/>
      <c r="N305" s="570" t="s">
        <v>424</v>
      </c>
      <c r="O305" s="571"/>
      <c r="P305" s="572"/>
      <c r="Q305" s="429"/>
      <c r="R305" s="573"/>
      <c r="S305" s="574" t="str">
        <f t="shared" ref="S305:S323" si="183">IF(R305="Y","",IF(AND(M305="",K305=""),"",IF(M305="",K305,M305)))</f>
        <v/>
      </c>
      <c r="T305" s="575" t="str">
        <f t="shared" si="167"/>
        <v/>
      </c>
      <c r="U305" s="574" t="str">
        <f t="shared" ref="U305:U323" si="184">IF(R305="Y","",IF(AND(M305="",K305=""),"",IF(M305="",K305*O305,M305*O305)))</f>
        <v/>
      </c>
      <c r="V305" s="576" t="str">
        <f t="shared" si="168"/>
        <v>TWh / ha / year</v>
      </c>
      <c r="W305" s="391"/>
      <c r="X305" s="391"/>
      <c r="Z305" s="476"/>
      <c r="AP305" s="476"/>
      <c r="AQ305" s="391"/>
      <c r="AR305" s="391"/>
      <c r="AS305" s="580"/>
      <c r="AT305" s="391"/>
      <c r="AU305" s="578" t="str">
        <f t="shared" si="169"/>
        <v/>
      </c>
      <c r="AV305" s="578" t="str">
        <f t="shared" si="170"/>
        <v/>
      </c>
      <c r="AW305" s="391"/>
      <c r="AX305" s="578" t="str">
        <f t="shared" si="171"/>
        <v/>
      </c>
      <c r="AY305" s="578" t="str">
        <f t="shared" si="172"/>
        <v/>
      </c>
      <c r="AZ305" s="391"/>
      <c r="BA305" s="578" t="str">
        <f t="shared" si="173"/>
        <v/>
      </c>
      <c r="BB305" s="578" t="str">
        <f t="shared" si="174"/>
        <v/>
      </c>
      <c r="BC305" s="391"/>
      <c r="BD305" s="578" t="str">
        <f t="shared" si="175"/>
        <v/>
      </c>
      <c r="BE305" s="578" t="str">
        <f t="shared" si="176"/>
        <v/>
      </c>
      <c r="BF305" s="391"/>
      <c r="BG305" s="578" t="str">
        <f t="shared" si="177"/>
        <v/>
      </c>
      <c r="BH305" s="578" t="str">
        <f t="shared" si="178"/>
        <v/>
      </c>
      <c r="BI305" s="391"/>
      <c r="BJ305" s="578" t="str">
        <f t="shared" si="179"/>
        <v/>
      </c>
      <c r="BK305" s="578" t="str">
        <f t="shared" si="179"/>
        <v/>
      </c>
      <c r="BL305" s="391"/>
      <c r="BM305" s="578" t="str">
        <f t="shared" si="180"/>
        <v/>
      </c>
      <c r="BN305" s="578" t="str">
        <f t="shared" si="180"/>
        <v/>
      </c>
      <c r="BO305" s="391"/>
      <c r="BP305" s="578" t="str">
        <f t="shared" si="181"/>
        <v/>
      </c>
      <c r="BQ305" s="578" t="str">
        <f t="shared" si="181"/>
        <v/>
      </c>
      <c r="BR305" s="391"/>
      <c r="BS305" s="578" t="str">
        <f t="shared" si="182"/>
        <v/>
      </c>
      <c r="BT305" s="578" t="str">
        <f t="shared" si="182"/>
        <v/>
      </c>
      <c r="BU305" s="391"/>
      <c r="BV305" s="476"/>
    </row>
    <row r="306" spans="1:74" s="427" customFormat="1" ht="14.1" hidden="1">
      <c r="A306" s="561">
        <v>3</v>
      </c>
      <c r="B306" s="562" t="str">
        <f>CONCATENATE(E306,": ",C306)</f>
        <v xml:space="preserve">: </v>
      </c>
      <c r="C306" s="566"/>
      <c r="D306" s="566"/>
      <c r="E306" s="563"/>
      <c r="F306" s="566"/>
      <c r="G306" s="563"/>
      <c r="H306" s="565"/>
      <c r="I306" s="566"/>
      <c r="J306" s="566"/>
      <c r="K306" s="572"/>
      <c r="L306" s="568"/>
      <c r="M306" s="572"/>
      <c r="N306" s="570" t="s">
        <v>424</v>
      </c>
      <c r="O306" s="571"/>
      <c r="P306" s="572"/>
      <c r="Q306" s="429"/>
      <c r="R306" s="573"/>
      <c r="S306" s="574" t="str">
        <f t="shared" si="183"/>
        <v/>
      </c>
      <c r="T306" s="575" t="str">
        <f t="shared" si="167"/>
        <v/>
      </c>
      <c r="U306" s="574" t="str">
        <f t="shared" si="184"/>
        <v/>
      </c>
      <c r="V306" s="576" t="str">
        <f t="shared" si="168"/>
        <v>TWh / ha / year</v>
      </c>
      <c r="W306" s="391"/>
      <c r="X306" s="391"/>
      <c r="Z306" s="476"/>
      <c r="AP306" s="476"/>
      <c r="AQ306" s="391"/>
      <c r="AR306" s="391"/>
      <c r="AS306" s="580"/>
      <c r="AT306" s="391"/>
      <c r="AU306" s="578" t="str">
        <f t="shared" si="169"/>
        <v/>
      </c>
      <c r="AV306" s="578" t="str">
        <f t="shared" si="170"/>
        <v/>
      </c>
      <c r="AW306" s="391"/>
      <c r="AX306" s="578" t="str">
        <f t="shared" si="171"/>
        <v/>
      </c>
      <c r="AY306" s="578" t="str">
        <f t="shared" si="172"/>
        <v/>
      </c>
      <c r="AZ306" s="391"/>
      <c r="BA306" s="578" t="str">
        <f t="shared" si="173"/>
        <v/>
      </c>
      <c r="BB306" s="578" t="str">
        <f t="shared" si="174"/>
        <v/>
      </c>
      <c r="BC306" s="391"/>
      <c r="BD306" s="578" t="str">
        <f t="shared" si="175"/>
        <v/>
      </c>
      <c r="BE306" s="578" t="str">
        <f t="shared" si="176"/>
        <v/>
      </c>
      <c r="BF306" s="391"/>
      <c r="BG306" s="578" t="str">
        <f t="shared" si="177"/>
        <v/>
      </c>
      <c r="BH306" s="578" t="str">
        <f t="shared" si="178"/>
        <v/>
      </c>
      <c r="BI306" s="391"/>
      <c r="BJ306" s="578" t="str">
        <f t="shared" si="179"/>
        <v/>
      </c>
      <c r="BK306" s="578" t="str">
        <f t="shared" si="179"/>
        <v/>
      </c>
      <c r="BL306" s="391"/>
      <c r="BM306" s="578" t="str">
        <f t="shared" si="180"/>
        <v/>
      </c>
      <c r="BN306" s="578" t="str">
        <f t="shared" si="180"/>
        <v/>
      </c>
      <c r="BO306" s="391"/>
      <c r="BP306" s="578" t="str">
        <f t="shared" si="181"/>
        <v/>
      </c>
      <c r="BQ306" s="578" t="str">
        <f t="shared" si="181"/>
        <v/>
      </c>
      <c r="BR306" s="391"/>
      <c r="BS306" s="578" t="str">
        <f t="shared" si="182"/>
        <v/>
      </c>
      <c r="BT306" s="578" t="str">
        <f t="shared" si="182"/>
        <v/>
      </c>
      <c r="BU306" s="391"/>
      <c r="BV306" s="476"/>
    </row>
    <row r="307" spans="1:74" s="427" customFormat="1" ht="14.1" hidden="1">
      <c r="A307" s="561">
        <v>4</v>
      </c>
      <c r="B307" s="562" t="str">
        <f t="shared" si="166"/>
        <v xml:space="preserve">: </v>
      </c>
      <c r="C307" s="566"/>
      <c r="D307" s="566"/>
      <c r="E307" s="563"/>
      <c r="F307" s="566"/>
      <c r="G307" s="563"/>
      <c r="H307" s="565"/>
      <c r="I307" s="566"/>
      <c r="J307" s="566"/>
      <c r="K307" s="572"/>
      <c r="L307" s="568"/>
      <c r="M307" s="572"/>
      <c r="N307" s="570" t="s">
        <v>424</v>
      </c>
      <c r="O307" s="571"/>
      <c r="P307" s="572"/>
      <c r="Q307" s="429"/>
      <c r="R307" s="573"/>
      <c r="S307" s="574" t="str">
        <f t="shared" si="183"/>
        <v/>
      </c>
      <c r="T307" s="575" t="str">
        <f t="shared" si="167"/>
        <v/>
      </c>
      <c r="U307" s="574" t="str">
        <f t="shared" si="184"/>
        <v/>
      </c>
      <c r="V307" s="576" t="str">
        <f t="shared" si="168"/>
        <v>TWh / ha / year</v>
      </c>
      <c r="W307" s="391"/>
      <c r="X307" s="391"/>
      <c r="Z307" s="476"/>
      <c r="AP307" s="476"/>
      <c r="AQ307" s="391"/>
      <c r="AR307" s="391"/>
      <c r="AS307" s="580"/>
      <c r="AT307" s="391"/>
      <c r="AU307" s="578" t="str">
        <f t="shared" si="169"/>
        <v/>
      </c>
      <c r="AV307" s="578" t="str">
        <f t="shared" si="170"/>
        <v/>
      </c>
      <c r="AW307" s="391"/>
      <c r="AX307" s="578" t="str">
        <f t="shared" si="171"/>
        <v/>
      </c>
      <c r="AY307" s="578" t="str">
        <f t="shared" si="172"/>
        <v/>
      </c>
      <c r="AZ307" s="391"/>
      <c r="BA307" s="578" t="str">
        <f t="shared" si="173"/>
        <v/>
      </c>
      <c r="BB307" s="578" t="str">
        <f t="shared" si="174"/>
        <v/>
      </c>
      <c r="BC307" s="391"/>
      <c r="BD307" s="578" t="str">
        <f t="shared" si="175"/>
        <v/>
      </c>
      <c r="BE307" s="578" t="str">
        <f t="shared" si="176"/>
        <v/>
      </c>
      <c r="BF307" s="391"/>
      <c r="BG307" s="578" t="str">
        <f t="shared" si="177"/>
        <v/>
      </c>
      <c r="BH307" s="578" t="str">
        <f t="shared" si="178"/>
        <v/>
      </c>
      <c r="BI307" s="391"/>
      <c r="BJ307" s="578" t="str">
        <f t="shared" si="179"/>
        <v/>
      </c>
      <c r="BK307" s="578" t="str">
        <f t="shared" si="179"/>
        <v/>
      </c>
      <c r="BL307" s="391"/>
      <c r="BM307" s="578" t="str">
        <f t="shared" si="180"/>
        <v/>
      </c>
      <c r="BN307" s="578" t="str">
        <f t="shared" si="180"/>
        <v/>
      </c>
      <c r="BO307" s="391"/>
      <c r="BP307" s="578" t="str">
        <f t="shared" si="181"/>
        <v/>
      </c>
      <c r="BQ307" s="578" t="str">
        <f t="shared" si="181"/>
        <v/>
      </c>
      <c r="BR307" s="391"/>
      <c r="BS307" s="578" t="str">
        <f t="shared" si="182"/>
        <v/>
      </c>
      <c r="BT307" s="578" t="str">
        <f t="shared" si="182"/>
        <v/>
      </c>
      <c r="BU307" s="391"/>
      <c r="BV307" s="476"/>
    </row>
    <row r="308" spans="1:74" s="427" customFormat="1" ht="14.1" hidden="1">
      <c r="A308" s="561">
        <v>5</v>
      </c>
      <c r="B308" s="562" t="str">
        <f t="shared" si="166"/>
        <v xml:space="preserve">: </v>
      </c>
      <c r="C308" s="566"/>
      <c r="D308" s="566"/>
      <c r="E308" s="563"/>
      <c r="F308" s="566"/>
      <c r="G308" s="563"/>
      <c r="H308" s="565"/>
      <c r="I308" s="566"/>
      <c r="J308" s="566"/>
      <c r="K308" s="572"/>
      <c r="L308" s="568"/>
      <c r="M308" s="572"/>
      <c r="N308" s="570" t="s">
        <v>424</v>
      </c>
      <c r="O308" s="571"/>
      <c r="P308" s="572"/>
      <c r="Q308" s="429"/>
      <c r="R308" s="573"/>
      <c r="S308" s="574" t="str">
        <f t="shared" si="183"/>
        <v/>
      </c>
      <c r="T308" s="575" t="str">
        <f t="shared" si="167"/>
        <v/>
      </c>
      <c r="U308" s="574" t="str">
        <f t="shared" si="184"/>
        <v/>
      </c>
      <c r="V308" s="576" t="str">
        <f t="shared" si="168"/>
        <v>TWh / ha / year</v>
      </c>
      <c r="W308" s="391"/>
      <c r="X308" s="391"/>
      <c r="Z308" s="476"/>
      <c r="AP308" s="476"/>
      <c r="AQ308" s="391"/>
      <c r="AR308" s="391"/>
      <c r="AS308" s="580"/>
      <c r="AT308" s="391"/>
      <c r="AU308" s="578" t="str">
        <f t="shared" si="169"/>
        <v/>
      </c>
      <c r="AV308" s="578" t="str">
        <f t="shared" si="170"/>
        <v/>
      </c>
      <c r="AW308" s="391"/>
      <c r="AX308" s="578" t="str">
        <f t="shared" si="171"/>
        <v/>
      </c>
      <c r="AY308" s="578" t="str">
        <f t="shared" si="172"/>
        <v/>
      </c>
      <c r="AZ308" s="391"/>
      <c r="BA308" s="578" t="str">
        <f t="shared" si="173"/>
        <v/>
      </c>
      <c r="BB308" s="578" t="str">
        <f t="shared" si="174"/>
        <v/>
      </c>
      <c r="BC308" s="391"/>
      <c r="BD308" s="578" t="str">
        <f t="shared" si="175"/>
        <v/>
      </c>
      <c r="BE308" s="578" t="str">
        <f t="shared" si="176"/>
        <v/>
      </c>
      <c r="BF308" s="391"/>
      <c r="BG308" s="578" t="str">
        <f t="shared" si="177"/>
        <v/>
      </c>
      <c r="BH308" s="578" t="str">
        <f t="shared" si="178"/>
        <v/>
      </c>
      <c r="BI308" s="391"/>
      <c r="BJ308" s="578" t="str">
        <f t="shared" si="179"/>
        <v/>
      </c>
      <c r="BK308" s="578" t="str">
        <f t="shared" si="179"/>
        <v/>
      </c>
      <c r="BL308" s="391"/>
      <c r="BM308" s="578" t="str">
        <f t="shared" si="180"/>
        <v/>
      </c>
      <c r="BN308" s="578" t="str">
        <f t="shared" si="180"/>
        <v/>
      </c>
      <c r="BO308" s="391"/>
      <c r="BP308" s="578" t="str">
        <f t="shared" si="181"/>
        <v/>
      </c>
      <c r="BQ308" s="578" t="str">
        <f t="shared" si="181"/>
        <v/>
      </c>
      <c r="BR308" s="391"/>
      <c r="BS308" s="578" t="str">
        <f t="shared" si="182"/>
        <v/>
      </c>
      <c r="BT308" s="578" t="str">
        <f t="shared" si="182"/>
        <v/>
      </c>
      <c r="BU308" s="391"/>
      <c r="BV308" s="476"/>
    </row>
    <row r="309" spans="1:74" s="427" customFormat="1" ht="14.1" hidden="1">
      <c r="A309" s="561">
        <v>6</v>
      </c>
      <c r="B309" s="562" t="str">
        <f t="shared" si="166"/>
        <v xml:space="preserve">: </v>
      </c>
      <c r="C309" s="566"/>
      <c r="D309" s="566"/>
      <c r="E309" s="563"/>
      <c r="F309" s="566"/>
      <c r="G309" s="563"/>
      <c r="H309" s="565"/>
      <c r="I309" s="566"/>
      <c r="J309" s="566"/>
      <c r="K309" s="572"/>
      <c r="L309" s="568"/>
      <c r="M309" s="572"/>
      <c r="N309" s="570" t="s">
        <v>424</v>
      </c>
      <c r="O309" s="571"/>
      <c r="P309" s="572"/>
      <c r="Q309" s="429"/>
      <c r="R309" s="573"/>
      <c r="S309" s="574" t="str">
        <f t="shared" si="183"/>
        <v/>
      </c>
      <c r="T309" s="575" t="str">
        <f t="shared" si="167"/>
        <v/>
      </c>
      <c r="U309" s="574" t="str">
        <f t="shared" si="184"/>
        <v/>
      </c>
      <c r="V309" s="576" t="str">
        <f t="shared" si="168"/>
        <v>TWh / ha / year</v>
      </c>
      <c r="W309" s="391"/>
      <c r="X309" s="391"/>
      <c r="Z309" s="476"/>
      <c r="AP309" s="476"/>
      <c r="AQ309" s="391"/>
      <c r="AR309" s="391"/>
      <c r="AS309" s="580"/>
      <c r="AT309" s="391"/>
      <c r="AU309" s="578" t="str">
        <f t="shared" si="169"/>
        <v/>
      </c>
      <c r="AV309" s="578" t="str">
        <f t="shared" si="170"/>
        <v/>
      </c>
      <c r="AW309" s="391"/>
      <c r="AX309" s="578" t="str">
        <f t="shared" si="171"/>
        <v/>
      </c>
      <c r="AY309" s="578" t="str">
        <f t="shared" si="172"/>
        <v/>
      </c>
      <c r="AZ309" s="391"/>
      <c r="BA309" s="578" t="str">
        <f t="shared" si="173"/>
        <v/>
      </c>
      <c r="BB309" s="578" t="str">
        <f t="shared" si="174"/>
        <v/>
      </c>
      <c r="BC309" s="391"/>
      <c r="BD309" s="578" t="str">
        <f t="shared" si="175"/>
        <v/>
      </c>
      <c r="BE309" s="578" t="str">
        <f t="shared" si="176"/>
        <v/>
      </c>
      <c r="BF309" s="391"/>
      <c r="BG309" s="578" t="str">
        <f t="shared" si="177"/>
        <v/>
      </c>
      <c r="BH309" s="578" t="str">
        <f t="shared" si="178"/>
        <v/>
      </c>
      <c r="BI309" s="391"/>
      <c r="BJ309" s="578" t="str">
        <f t="shared" si="179"/>
        <v/>
      </c>
      <c r="BK309" s="578" t="str">
        <f t="shared" si="179"/>
        <v/>
      </c>
      <c r="BL309" s="391"/>
      <c r="BM309" s="578" t="str">
        <f t="shared" si="180"/>
        <v/>
      </c>
      <c r="BN309" s="578" t="str">
        <f t="shared" si="180"/>
        <v/>
      </c>
      <c r="BO309" s="391"/>
      <c r="BP309" s="578" t="str">
        <f t="shared" si="181"/>
        <v/>
      </c>
      <c r="BQ309" s="578" t="str">
        <f t="shared" si="181"/>
        <v/>
      </c>
      <c r="BR309" s="391"/>
      <c r="BS309" s="578" t="str">
        <f t="shared" si="182"/>
        <v/>
      </c>
      <c r="BT309" s="578" t="str">
        <f t="shared" si="182"/>
        <v/>
      </c>
      <c r="BU309" s="391"/>
      <c r="BV309" s="476"/>
    </row>
    <row r="310" spans="1:74" s="427" customFormat="1" ht="14.1" hidden="1">
      <c r="A310" s="561">
        <v>7</v>
      </c>
      <c r="B310" s="562" t="str">
        <f t="shared" si="166"/>
        <v xml:space="preserve">: </v>
      </c>
      <c r="C310" s="566"/>
      <c r="D310" s="566"/>
      <c r="E310" s="563"/>
      <c r="F310" s="566"/>
      <c r="G310" s="563"/>
      <c r="H310" s="565"/>
      <c r="I310" s="566"/>
      <c r="J310" s="566"/>
      <c r="K310" s="572"/>
      <c r="L310" s="568"/>
      <c r="M310" s="572"/>
      <c r="N310" s="570" t="s">
        <v>424</v>
      </c>
      <c r="O310" s="571"/>
      <c r="P310" s="572"/>
      <c r="Q310" s="429"/>
      <c r="R310" s="573"/>
      <c r="S310" s="574" t="str">
        <f t="shared" si="183"/>
        <v/>
      </c>
      <c r="T310" s="575" t="str">
        <f t="shared" si="167"/>
        <v/>
      </c>
      <c r="U310" s="574" t="str">
        <f t="shared" si="184"/>
        <v/>
      </c>
      <c r="V310" s="576" t="str">
        <f t="shared" si="168"/>
        <v>TWh / ha / year</v>
      </c>
      <c r="W310" s="391"/>
      <c r="X310" s="391"/>
      <c r="Z310" s="476"/>
      <c r="AP310" s="476"/>
      <c r="AQ310" s="391"/>
      <c r="AR310" s="391"/>
      <c r="AS310" s="580"/>
      <c r="AT310" s="391"/>
      <c r="AU310" s="578" t="str">
        <f t="shared" si="169"/>
        <v/>
      </c>
      <c r="AV310" s="578" t="str">
        <f t="shared" si="170"/>
        <v/>
      </c>
      <c r="AW310" s="391"/>
      <c r="AX310" s="578" t="str">
        <f t="shared" si="171"/>
        <v/>
      </c>
      <c r="AY310" s="578" t="str">
        <f t="shared" si="172"/>
        <v/>
      </c>
      <c r="AZ310" s="391"/>
      <c r="BA310" s="578" t="str">
        <f t="shared" si="173"/>
        <v/>
      </c>
      <c r="BB310" s="578" t="str">
        <f t="shared" si="174"/>
        <v/>
      </c>
      <c r="BC310" s="391"/>
      <c r="BD310" s="578" t="str">
        <f t="shared" si="175"/>
        <v/>
      </c>
      <c r="BE310" s="578" t="str">
        <f t="shared" si="176"/>
        <v/>
      </c>
      <c r="BF310" s="391"/>
      <c r="BG310" s="578" t="str">
        <f t="shared" si="177"/>
        <v/>
      </c>
      <c r="BH310" s="578" t="str">
        <f t="shared" si="178"/>
        <v/>
      </c>
      <c r="BI310" s="391"/>
      <c r="BJ310" s="578" t="str">
        <f t="shared" si="179"/>
        <v/>
      </c>
      <c r="BK310" s="578" t="str">
        <f t="shared" si="179"/>
        <v/>
      </c>
      <c r="BL310" s="391"/>
      <c r="BM310" s="578" t="str">
        <f t="shared" si="180"/>
        <v/>
      </c>
      <c r="BN310" s="578" t="str">
        <f t="shared" si="180"/>
        <v/>
      </c>
      <c r="BO310" s="391"/>
      <c r="BP310" s="578" t="str">
        <f t="shared" si="181"/>
        <v/>
      </c>
      <c r="BQ310" s="578" t="str">
        <f t="shared" si="181"/>
        <v/>
      </c>
      <c r="BR310" s="391"/>
      <c r="BS310" s="578" t="str">
        <f t="shared" si="182"/>
        <v/>
      </c>
      <c r="BT310" s="578" t="str">
        <f t="shared" si="182"/>
        <v/>
      </c>
      <c r="BU310" s="391"/>
      <c r="BV310" s="476"/>
    </row>
    <row r="311" spans="1:74" s="427" customFormat="1" ht="14.1" hidden="1">
      <c r="A311" s="561">
        <v>8</v>
      </c>
      <c r="B311" s="562" t="str">
        <f t="shared" si="166"/>
        <v xml:space="preserve">: </v>
      </c>
      <c r="C311" s="566"/>
      <c r="D311" s="566"/>
      <c r="E311" s="563"/>
      <c r="F311" s="566"/>
      <c r="G311" s="563"/>
      <c r="H311" s="565"/>
      <c r="I311" s="566"/>
      <c r="J311" s="566"/>
      <c r="K311" s="572"/>
      <c r="L311" s="568"/>
      <c r="M311" s="572"/>
      <c r="N311" s="570" t="s">
        <v>424</v>
      </c>
      <c r="O311" s="571"/>
      <c r="P311" s="572"/>
      <c r="Q311" s="429"/>
      <c r="R311" s="573"/>
      <c r="S311" s="574" t="str">
        <f t="shared" si="183"/>
        <v/>
      </c>
      <c r="T311" s="575" t="str">
        <f t="shared" si="167"/>
        <v/>
      </c>
      <c r="U311" s="574" t="str">
        <f t="shared" si="184"/>
        <v/>
      </c>
      <c r="V311" s="576" t="str">
        <f t="shared" si="168"/>
        <v>TWh / ha / year</v>
      </c>
      <c r="W311" s="391"/>
      <c r="X311" s="391"/>
      <c r="Z311" s="476"/>
      <c r="AP311" s="476"/>
      <c r="AQ311" s="391"/>
      <c r="AR311" s="391"/>
      <c r="AS311" s="580"/>
      <c r="AT311" s="391"/>
      <c r="AU311" s="578" t="str">
        <f t="shared" si="169"/>
        <v/>
      </c>
      <c r="AV311" s="578" t="str">
        <f t="shared" si="170"/>
        <v/>
      </c>
      <c r="AW311" s="391"/>
      <c r="AX311" s="578" t="str">
        <f t="shared" si="171"/>
        <v/>
      </c>
      <c r="AY311" s="578" t="str">
        <f t="shared" si="172"/>
        <v/>
      </c>
      <c r="AZ311" s="391"/>
      <c r="BA311" s="578" t="str">
        <f t="shared" si="173"/>
        <v/>
      </c>
      <c r="BB311" s="578" t="str">
        <f t="shared" si="174"/>
        <v/>
      </c>
      <c r="BC311" s="391"/>
      <c r="BD311" s="578" t="str">
        <f t="shared" si="175"/>
        <v/>
      </c>
      <c r="BE311" s="578" t="str">
        <f t="shared" si="176"/>
        <v/>
      </c>
      <c r="BF311" s="391"/>
      <c r="BG311" s="578" t="str">
        <f t="shared" si="177"/>
        <v/>
      </c>
      <c r="BH311" s="578" t="str">
        <f t="shared" si="178"/>
        <v/>
      </c>
      <c r="BI311" s="391"/>
      <c r="BJ311" s="578" t="str">
        <f t="shared" si="179"/>
        <v/>
      </c>
      <c r="BK311" s="578" t="str">
        <f t="shared" si="179"/>
        <v/>
      </c>
      <c r="BL311" s="391"/>
      <c r="BM311" s="578" t="str">
        <f t="shared" si="180"/>
        <v/>
      </c>
      <c r="BN311" s="578" t="str">
        <f t="shared" si="180"/>
        <v/>
      </c>
      <c r="BO311" s="391"/>
      <c r="BP311" s="578" t="str">
        <f t="shared" si="181"/>
        <v/>
      </c>
      <c r="BQ311" s="578" t="str">
        <f t="shared" si="181"/>
        <v/>
      </c>
      <c r="BR311" s="391"/>
      <c r="BS311" s="578" t="str">
        <f t="shared" si="182"/>
        <v/>
      </c>
      <c r="BT311" s="578" t="str">
        <f t="shared" si="182"/>
        <v/>
      </c>
      <c r="BU311" s="391"/>
      <c r="BV311" s="476"/>
    </row>
    <row r="312" spans="1:74" s="427" customFormat="1" ht="14.1" hidden="1">
      <c r="A312" s="561">
        <v>9</v>
      </c>
      <c r="B312" s="562" t="str">
        <f t="shared" si="166"/>
        <v xml:space="preserve">: </v>
      </c>
      <c r="C312" s="566"/>
      <c r="D312" s="566"/>
      <c r="E312" s="563"/>
      <c r="F312" s="566"/>
      <c r="G312" s="563"/>
      <c r="H312" s="565"/>
      <c r="I312" s="566"/>
      <c r="J312" s="566"/>
      <c r="K312" s="572"/>
      <c r="L312" s="568"/>
      <c r="M312" s="572"/>
      <c r="N312" s="570" t="s">
        <v>424</v>
      </c>
      <c r="O312" s="571"/>
      <c r="P312" s="572"/>
      <c r="Q312" s="429"/>
      <c r="R312" s="573"/>
      <c r="S312" s="574" t="str">
        <f t="shared" si="183"/>
        <v/>
      </c>
      <c r="T312" s="575" t="str">
        <f t="shared" si="167"/>
        <v/>
      </c>
      <c r="U312" s="574" t="str">
        <f t="shared" si="184"/>
        <v/>
      </c>
      <c r="V312" s="576" t="str">
        <f t="shared" si="168"/>
        <v>TWh / ha / year</v>
      </c>
      <c r="W312" s="391"/>
      <c r="X312" s="391"/>
      <c r="Z312" s="476"/>
      <c r="AP312" s="476"/>
      <c r="AQ312" s="391"/>
      <c r="AR312" s="391"/>
      <c r="AS312" s="580"/>
      <c r="AT312" s="391"/>
      <c r="AU312" s="578" t="str">
        <f t="shared" si="169"/>
        <v/>
      </c>
      <c r="AV312" s="578" t="str">
        <f t="shared" si="170"/>
        <v/>
      </c>
      <c r="AW312" s="391"/>
      <c r="AX312" s="578" t="str">
        <f t="shared" si="171"/>
        <v/>
      </c>
      <c r="AY312" s="578" t="str">
        <f t="shared" si="172"/>
        <v/>
      </c>
      <c r="AZ312" s="391"/>
      <c r="BA312" s="578" t="str">
        <f t="shared" si="173"/>
        <v/>
      </c>
      <c r="BB312" s="578" t="str">
        <f t="shared" si="174"/>
        <v/>
      </c>
      <c r="BC312" s="391"/>
      <c r="BD312" s="578" t="str">
        <f t="shared" si="175"/>
        <v/>
      </c>
      <c r="BE312" s="578" t="str">
        <f t="shared" si="176"/>
        <v/>
      </c>
      <c r="BF312" s="391"/>
      <c r="BG312" s="578" t="str">
        <f t="shared" si="177"/>
        <v/>
      </c>
      <c r="BH312" s="578" t="str">
        <f t="shared" si="178"/>
        <v/>
      </c>
      <c r="BI312" s="391"/>
      <c r="BJ312" s="578" t="str">
        <f t="shared" si="179"/>
        <v/>
      </c>
      <c r="BK312" s="578" t="str">
        <f t="shared" si="179"/>
        <v/>
      </c>
      <c r="BL312" s="391"/>
      <c r="BM312" s="578" t="str">
        <f t="shared" si="180"/>
        <v/>
      </c>
      <c r="BN312" s="578" t="str">
        <f t="shared" si="180"/>
        <v/>
      </c>
      <c r="BO312" s="391"/>
      <c r="BP312" s="578" t="str">
        <f t="shared" si="181"/>
        <v/>
      </c>
      <c r="BQ312" s="578" t="str">
        <f t="shared" si="181"/>
        <v/>
      </c>
      <c r="BR312" s="391"/>
      <c r="BS312" s="578" t="str">
        <f t="shared" si="182"/>
        <v/>
      </c>
      <c r="BT312" s="578" t="str">
        <f t="shared" si="182"/>
        <v/>
      </c>
      <c r="BU312" s="391"/>
      <c r="BV312" s="476"/>
    </row>
    <row r="313" spans="1:74" s="427" customFormat="1" ht="14.1" hidden="1">
      <c r="A313" s="561">
        <v>10</v>
      </c>
      <c r="B313" s="562" t="str">
        <f t="shared" si="166"/>
        <v xml:space="preserve">: </v>
      </c>
      <c r="C313" s="566"/>
      <c r="D313" s="566"/>
      <c r="E313" s="563"/>
      <c r="F313" s="566"/>
      <c r="G313" s="563"/>
      <c r="H313" s="565"/>
      <c r="I313" s="566"/>
      <c r="J313" s="566"/>
      <c r="K313" s="572"/>
      <c r="L313" s="568"/>
      <c r="M313" s="572"/>
      <c r="N313" s="570" t="s">
        <v>424</v>
      </c>
      <c r="O313" s="571"/>
      <c r="P313" s="572"/>
      <c r="Q313" s="429"/>
      <c r="R313" s="573"/>
      <c r="S313" s="574" t="str">
        <f t="shared" si="183"/>
        <v/>
      </c>
      <c r="T313" s="575" t="str">
        <f t="shared" si="167"/>
        <v/>
      </c>
      <c r="U313" s="574" t="str">
        <f t="shared" si="184"/>
        <v/>
      </c>
      <c r="V313" s="576" t="str">
        <f t="shared" si="168"/>
        <v>TWh / ha / year</v>
      </c>
      <c r="W313" s="391"/>
      <c r="X313" s="391"/>
      <c r="Z313" s="476"/>
      <c r="AP313" s="476"/>
      <c r="AQ313" s="391"/>
      <c r="AR313" s="391"/>
      <c r="AS313" s="580"/>
      <c r="AT313" s="391"/>
      <c r="AU313" s="578" t="str">
        <f t="shared" si="169"/>
        <v/>
      </c>
      <c r="AV313" s="578" t="str">
        <f t="shared" si="170"/>
        <v/>
      </c>
      <c r="AW313" s="391"/>
      <c r="AX313" s="578" t="str">
        <f t="shared" si="171"/>
        <v/>
      </c>
      <c r="AY313" s="578" t="str">
        <f t="shared" si="172"/>
        <v/>
      </c>
      <c r="AZ313" s="391"/>
      <c r="BA313" s="578" t="str">
        <f t="shared" si="173"/>
        <v/>
      </c>
      <c r="BB313" s="578" t="str">
        <f t="shared" si="174"/>
        <v/>
      </c>
      <c r="BC313" s="391"/>
      <c r="BD313" s="578" t="str">
        <f t="shared" si="175"/>
        <v/>
      </c>
      <c r="BE313" s="578" t="str">
        <f t="shared" si="176"/>
        <v/>
      </c>
      <c r="BF313" s="391"/>
      <c r="BG313" s="578" t="str">
        <f t="shared" si="177"/>
        <v/>
      </c>
      <c r="BH313" s="578" t="str">
        <f t="shared" si="178"/>
        <v/>
      </c>
      <c r="BI313" s="391"/>
      <c r="BJ313" s="578" t="str">
        <f t="shared" si="179"/>
        <v/>
      </c>
      <c r="BK313" s="578" t="str">
        <f t="shared" si="179"/>
        <v/>
      </c>
      <c r="BL313" s="391"/>
      <c r="BM313" s="578" t="str">
        <f t="shared" si="180"/>
        <v/>
      </c>
      <c r="BN313" s="578" t="str">
        <f t="shared" si="180"/>
        <v/>
      </c>
      <c r="BO313" s="391"/>
      <c r="BP313" s="578" t="str">
        <f t="shared" si="181"/>
        <v/>
      </c>
      <c r="BQ313" s="578" t="str">
        <f t="shared" si="181"/>
        <v/>
      </c>
      <c r="BR313" s="391"/>
      <c r="BS313" s="578" t="str">
        <f t="shared" si="182"/>
        <v/>
      </c>
      <c r="BT313" s="578" t="str">
        <f t="shared" si="182"/>
        <v/>
      </c>
      <c r="BU313" s="391"/>
      <c r="BV313" s="476"/>
    </row>
    <row r="314" spans="1:74" s="427" customFormat="1" ht="14.1" hidden="1">
      <c r="A314" s="561">
        <v>11</v>
      </c>
      <c r="B314" s="562" t="str">
        <f t="shared" si="166"/>
        <v xml:space="preserve">: </v>
      </c>
      <c r="C314" s="566"/>
      <c r="D314" s="566"/>
      <c r="E314" s="563"/>
      <c r="F314" s="566"/>
      <c r="G314" s="563"/>
      <c r="H314" s="565"/>
      <c r="I314" s="566"/>
      <c r="J314" s="566"/>
      <c r="K314" s="572"/>
      <c r="L314" s="568"/>
      <c r="M314" s="572"/>
      <c r="N314" s="570" t="s">
        <v>424</v>
      </c>
      <c r="O314" s="571"/>
      <c r="P314" s="572"/>
      <c r="Q314" s="429"/>
      <c r="R314" s="573"/>
      <c r="S314" s="574" t="str">
        <f t="shared" si="183"/>
        <v/>
      </c>
      <c r="T314" s="575" t="str">
        <f t="shared" si="167"/>
        <v/>
      </c>
      <c r="U314" s="574" t="str">
        <f t="shared" si="184"/>
        <v/>
      </c>
      <c r="V314" s="576" t="str">
        <f t="shared" si="168"/>
        <v>TWh / ha / year</v>
      </c>
      <c r="W314" s="391"/>
      <c r="X314" s="391"/>
      <c r="Z314" s="476"/>
      <c r="AP314" s="476"/>
      <c r="AQ314" s="391"/>
      <c r="AR314" s="391"/>
      <c r="AS314" s="580"/>
      <c r="AT314" s="391"/>
      <c r="AU314" s="578" t="str">
        <f t="shared" si="169"/>
        <v/>
      </c>
      <c r="AV314" s="578" t="str">
        <f t="shared" si="170"/>
        <v/>
      </c>
      <c r="AW314" s="391"/>
      <c r="AX314" s="578" t="str">
        <f t="shared" si="171"/>
        <v/>
      </c>
      <c r="AY314" s="578" t="str">
        <f t="shared" si="172"/>
        <v/>
      </c>
      <c r="AZ314" s="391"/>
      <c r="BA314" s="578" t="str">
        <f t="shared" si="173"/>
        <v/>
      </c>
      <c r="BB314" s="578" t="str">
        <f t="shared" si="174"/>
        <v/>
      </c>
      <c r="BC314" s="391"/>
      <c r="BD314" s="578" t="str">
        <f t="shared" si="175"/>
        <v/>
      </c>
      <c r="BE314" s="578" t="str">
        <f t="shared" si="176"/>
        <v/>
      </c>
      <c r="BF314" s="391"/>
      <c r="BG314" s="578" t="str">
        <f t="shared" si="177"/>
        <v/>
      </c>
      <c r="BH314" s="578" t="str">
        <f t="shared" si="178"/>
        <v/>
      </c>
      <c r="BI314" s="391"/>
      <c r="BJ314" s="578" t="str">
        <f t="shared" si="179"/>
        <v/>
      </c>
      <c r="BK314" s="578" t="str">
        <f t="shared" si="179"/>
        <v/>
      </c>
      <c r="BL314" s="391"/>
      <c r="BM314" s="578" t="str">
        <f t="shared" si="180"/>
        <v/>
      </c>
      <c r="BN314" s="578" t="str">
        <f t="shared" si="180"/>
        <v/>
      </c>
      <c r="BO314" s="391"/>
      <c r="BP314" s="578" t="str">
        <f t="shared" si="181"/>
        <v/>
      </c>
      <c r="BQ314" s="578" t="str">
        <f t="shared" si="181"/>
        <v/>
      </c>
      <c r="BR314" s="391"/>
      <c r="BS314" s="578" t="str">
        <f t="shared" si="182"/>
        <v/>
      </c>
      <c r="BT314" s="578" t="str">
        <f t="shared" si="182"/>
        <v/>
      </c>
      <c r="BU314" s="391"/>
      <c r="BV314" s="476"/>
    </row>
    <row r="315" spans="1:74" s="427" customFormat="1" ht="14.1" hidden="1">
      <c r="A315" s="561">
        <v>12</v>
      </c>
      <c r="B315" s="562" t="str">
        <f t="shared" si="166"/>
        <v xml:space="preserve">: </v>
      </c>
      <c r="C315" s="566"/>
      <c r="D315" s="566"/>
      <c r="E315" s="563"/>
      <c r="F315" s="566"/>
      <c r="G315" s="563"/>
      <c r="H315" s="565"/>
      <c r="I315" s="566"/>
      <c r="J315" s="566"/>
      <c r="K315" s="572"/>
      <c r="L315" s="568"/>
      <c r="M315" s="572"/>
      <c r="N315" s="570" t="s">
        <v>424</v>
      </c>
      <c r="O315" s="571"/>
      <c r="P315" s="572"/>
      <c r="Q315" s="429"/>
      <c r="R315" s="573"/>
      <c r="S315" s="574" t="str">
        <f t="shared" si="183"/>
        <v/>
      </c>
      <c r="T315" s="575" t="str">
        <f t="shared" si="167"/>
        <v/>
      </c>
      <c r="U315" s="574" t="str">
        <f t="shared" si="184"/>
        <v/>
      </c>
      <c r="V315" s="576" t="str">
        <f t="shared" si="168"/>
        <v>TWh / ha / year</v>
      </c>
      <c r="W315" s="391"/>
      <c r="X315" s="391"/>
      <c r="Z315" s="476"/>
      <c r="AP315" s="476"/>
      <c r="AQ315" s="391"/>
      <c r="AR315" s="391"/>
      <c r="AS315" s="580"/>
      <c r="AT315" s="391"/>
      <c r="AU315" s="578" t="str">
        <f t="shared" si="169"/>
        <v/>
      </c>
      <c r="AV315" s="578" t="str">
        <f t="shared" si="170"/>
        <v/>
      </c>
      <c r="AW315" s="391"/>
      <c r="AX315" s="578" t="str">
        <f t="shared" si="171"/>
        <v/>
      </c>
      <c r="AY315" s="578" t="str">
        <f t="shared" si="172"/>
        <v/>
      </c>
      <c r="AZ315" s="391"/>
      <c r="BA315" s="578" t="str">
        <f t="shared" si="173"/>
        <v/>
      </c>
      <c r="BB315" s="578" t="str">
        <f t="shared" si="174"/>
        <v/>
      </c>
      <c r="BC315" s="391"/>
      <c r="BD315" s="578" t="str">
        <f t="shared" si="175"/>
        <v/>
      </c>
      <c r="BE315" s="578" t="str">
        <f t="shared" si="176"/>
        <v/>
      </c>
      <c r="BF315" s="391"/>
      <c r="BG315" s="578" t="str">
        <f t="shared" si="177"/>
        <v/>
      </c>
      <c r="BH315" s="578" t="str">
        <f t="shared" si="178"/>
        <v/>
      </c>
      <c r="BI315" s="391"/>
      <c r="BJ315" s="578" t="str">
        <f t="shared" si="179"/>
        <v/>
      </c>
      <c r="BK315" s="578" t="str">
        <f t="shared" si="179"/>
        <v/>
      </c>
      <c r="BL315" s="391"/>
      <c r="BM315" s="578" t="str">
        <f t="shared" si="180"/>
        <v/>
      </c>
      <c r="BN315" s="578" t="str">
        <f t="shared" si="180"/>
        <v/>
      </c>
      <c r="BO315" s="391"/>
      <c r="BP315" s="578" t="str">
        <f t="shared" si="181"/>
        <v/>
      </c>
      <c r="BQ315" s="578" t="str">
        <f t="shared" si="181"/>
        <v/>
      </c>
      <c r="BR315" s="391"/>
      <c r="BS315" s="578" t="str">
        <f t="shared" si="182"/>
        <v/>
      </c>
      <c r="BT315" s="578" t="str">
        <f t="shared" si="182"/>
        <v/>
      </c>
      <c r="BU315" s="391"/>
      <c r="BV315" s="476"/>
    </row>
    <row r="316" spans="1:74" s="427" customFormat="1" ht="14.1" hidden="1">
      <c r="A316" s="561">
        <v>13</v>
      </c>
      <c r="B316" s="562" t="str">
        <f t="shared" si="166"/>
        <v xml:space="preserve">: </v>
      </c>
      <c r="C316" s="566"/>
      <c r="D316" s="566"/>
      <c r="E316" s="563"/>
      <c r="F316" s="566"/>
      <c r="G316" s="563"/>
      <c r="H316" s="565"/>
      <c r="I316" s="566"/>
      <c r="J316" s="566"/>
      <c r="K316" s="572"/>
      <c r="L316" s="568"/>
      <c r="M316" s="572"/>
      <c r="N316" s="570" t="s">
        <v>424</v>
      </c>
      <c r="O316" s="571"/>
      <c r="P316" s="572"/>
      <c r="Q316" s="429"/>
      <c r="R316" s="573"/>
      <c r="S316" s="574" t="str">
        <f t="shared" si="183"/>
        <v/>
      </c>
      <c r="T316" s="575" t="str">
        <f t="shared" si="167"/>
        <v/>
      </c>
      <c r="U316" s="574" t="str">
        <f t="shared" si="184"/>
        <v/>
      </c>
      <c r="V316" s="576" t="str">
        <f t="shared" si="168"/>
        <v>TWh / ha / year</v>
      </c>
      <c r="W316" s="391"/>
      <c r="X316" s="391"/>
      <c r="Z316" s="476"/>
      <c r="AP316" s="476"/>
      <c r="AQ316" s="391"/>
      <c r="AR316" s="391"/>
      <c r="AS316" s="580"/>
      <c r="AT316" s="391"/>
      <c r="AU316" s="578" t="str">
        <f t="shared" si="169"/>
        <v/>
      </c>
      <c r="AV316" s="578" t="str">
        <f t="shared" si="170"/>
        <v/>
      </c>
      <c r="AW316" s="391"/>
      <c r="AX316" s="578" t="str">
        <f t="shared" si="171"/>
        <v/>
      </c>
      <c r="AY316" s="578" t="str">
        <f t="shared" si="172"/>
        <v/>
      </c>
      <c r="AZ316" s="391"/>
      <c r="BA316" s="578" t="str">
        <f t="shared" si="173"/>
        <v/>
      </c>
      <c r="BB316" s="578" t="str">
        <f t="shared" si="174"/>
        <v/>
      </c>
      <c r="BC316" s="391"/>
      <c r="BD316" s="578" t="str">
        <f t="shared" si="175"/>
        <v/>
      </c>
      <c r="BE316" s="578" t="str">
        <f t="shared" si="176"/>
        <v/>
      </c>
      <c r="BF316" s="391"/>
      <c r="BG316" s="578" t="str">
        <f t="shared" si="177"/>
        <v/>
      </c>
      <c r="BH316" s="578" t="str">
        <f t="shared" si="178"/>
        <v/>
      </c>
      <c r="BI316" s="391"/>
      <c r="BJ316" s="578" t="str">
        <f t="shared" si="179"/>
        <v/>
      </c>
      <c r="BK316" s="578" t="str">
        <f t="shared" si="179"/>
        <v/>
      </c>
      <c r="BL316" s="391"/>
      <c r="BM316" s="578" t="str">
        <f t="shared" si="180"/>
        <v/>
      </c>
      <c r="BN316" s="578" t="str">
        <f t="shared" si="180"/>
        <v/>
      </c>
      <c r="BO316" s="391"/>
      <c r="BP316" s="578" t="str">
        <f t="shared" si="181"/>
        <v/>
      </c>
      <c r="BQ316" s="578" t="str">
        <f t="shared" si="181"/>
        <v/>
      </c>
      <c r="BR316" s="391"/>
      <c r="BS316" s="578" t="str">
        <f t="shared" si="182"/>
        <v/>
      </c>
      <c r="BT316" s="578" t="str">
        <f t="shared" si="182"/>
        <v/>
      </c>
      <c r="BU316" s="391"/>
      <c r="BV316" s="476"/>
    </row>
    <row r="317" spans="1:74" s="427" customFormat="1" ht="14.1" hidden="1">
      <c r="A317" s="561">
        <v>14</v>
      </c>
      <c r="B317" s="562" t="str">
        <f t="shared" si="166"/>
        <v xml:space="preserve">: </v>
      </c>
      <c r="C317" s="566"/>
      <c r="D317" s="566"/>
      <c r="E317" s="563"/>
      <c r="F317" s="566"/>
      <c r="G317" s="563"/>
      <c r="H317" s="565"/>
      <c r="I317" s="566"/>
      <c r="J317" s="566"/>
      <c r="K317" s="572"/>
      <c r="L317" s="568"/>
      <c r="M317" s="572"/>
      <c r="N317" s="570" t="s">
        <v>424</v>
      </c>
      <c r="O317" s="571"/>
      <c r="P317" s="572"/>
      <c r="Q317" s="429"/>
      <c r="R317" s="573"/>
      <c r="S317" s="574" t="str">
        <f t="shared" si="183"/>
        <v/>
      </c>
      <c r="T317" s="575" t="str">
        <f t="shared" si="167"/>
        <v/>
      </c>
      <c r="U317" s="574" t="str">
        <f t="shared" si="184"/>
        <v/>
      </c>
      <c r="V317" s="576" t="str">
        <f t="shared" si="168"/>
        <v>TWh / ha / year</v>
      </c>
      <c r="W317" s="391"/>
      <c r="X317" s="391"/>
      <c r="Z317" s="476"/>
      <c r="AP317" s="476"/>
      <c r="AQ317" s="391"/>
      <c r="AR317" s="391"/>
      <c r="AS317" s="580"/>
      <c r="AT317" s="391"/>
      <c r="AU317" s="578" t="str">
        <f t="shared" si="169"/>
        <v/>
      </c>
      <c r="AV317" s="578" t="str">
        <f t="shared" si="170"/>
        <v/>
      </c>
      <c r="AW317" s="391"/>
      <c r="AX317" s="578" t="str">
        <f t="shared" si="171"/>
        <v/>
      </c>
      <c r="AY317" s="578" t="str">
        <f t="shared" si="172"/>
        <v/>
      </c>
      <c r="AZ317" s="391"/>
      <c r="BA317" s="578" t="str">
        <f t="shared" si="173"/>
        <v/>
      </c>
      <c r="BB317" s="578" t="str">
        <f t="shared" si="174"/>
        <v/>
      </c>
      <c r="BC317" s="391"/>
      <c r="BD317" s="578" t="str">
        <f t="shared" si="175"/>
        <v/>
      </c>
      <c r="BE317" s="578" t="str">
        <f t="shared" si="176"/>
        <v/>
      </c>
      <c r="BF317" s="391"/>
      <c r="BG317" s="578" t="str">
        <f t="shared" si="177"/>
        <v/>
      </c>
      <c r="BH317" s="578" t="str">
        <f t="shared" si="178"/>
        <v/>
      </c>
      <c r="BI317" s="391"/>
      <c r="BJ317" s="578" t="str">
        <f t="shared" si="179"/>
        <v/>
      </c>
      <c r="BK317" s="578" t="str">
        <f t="shared" si="179"/>
        <v/>
      </c>
      <c r="BL317" s="391"/>
      <c r="BM317" s="578" t="str">
        <f t="shared" si="180"/>
        <v/>
      </c>
      <c r="BN317" s="578" t="str">
        <f t="shared" si="180"/>
        <v/>
      </c>
      <c r="BO317" s="391"/>
      <c r="BP317" s="578" t="str">
        <f t="shared" si="181"/>
        <v/>
      </c>
      <c r="BQ317" s="578" t="str">
        <f t="shared" si="181"/>
        <v/>
      </c>
      <c r="BR317" s="391"/>
      <c r="BS317" s="578" t="str">
        <f t="shared" si="182"/>
        <v/>
      </c>
      <c r="BT317" s="578" t="str">
        <f t="shared" si="182"/>
        <v/>
      </c>
      <c r="BU317" s="391"/>
      <c r="BV317" s="476"/>
    </row>
    <row r="318" spans="1:74" s="427" customFormat="1" ht="14.1" hidden="1">
      <c r="A318" s="561">
        <v>15</v>
      </c>
      <c r="B318" s="562" t="str">
        <f t="shared" si="166"/>
        <v xml:space="preserve">: </v>
      </c>
      <c r="C318" s="566"/>
      <c r="D318" s="566"/>
      <c r="E318" s="563"/>
      <c r="F318" s="566"/>
      <c r="G318" s="563"/>
      <c r="H318" s="565"/>
      <c r="I318" s="566"/>
      <c r="J318" s="566"/>
      <c r="K318" s="572"/>
      <c r="L318" s="568"/>
      <c r="M318" s="572"/>
      <c r="N318" s="570" t="s">
        <v>424</v>
      </c>
      <c r="O318" s="571"/>
      <c r="P318" s="572"/>
      <c r="Q318" s="429"/>
      <c r="R318" s="573"/>
      <c r="S318" s="574" t="str">
        <f t="shared" si="183"/>
        <v/>
      </c>
      <c r="T318" s="575" t="str">
        <f t="shared" si="167"/>
        <v/>
      </c>
      <c r="U318" s="574" t="str">
        <f t="shared" si="184"/>
        <v/>
      </c>
      <c r="V318" s="576" t="str">
        <f t="shared" si="168"/>
        <v>TWh / ha / year</v>
      </c>
      <c r="W318" s="391"/>
      <c r="X318" s="391"/>
      <c r="Z318" s="476"/>
      <c r="AP318" s="476"/>
      <c r="AQ318" s="391"/>
      <c r="AR318" s="391"/>
      <c r="AS318" s="580"/>
      <c r="AT318" s="391"/>
      <c r="AU318" s="578" t="str">
        <f t="shared" si="169"/>
        <v/>
      </c>
      <c r="AV318" s="578" t="str">
        <f t="shared" si="170"/>
        <v/>
      </c>
      <c r="AW318" s="391"/>
      <c r="AX318" s="578" t="str">
        <f t="shared" si="171"/>
        <v/>
      </c>
      <c r="AY318" s="578" t="str">
        <f t="shared" si="172"/>
        <v/>
      </c>
      <c r="AZ318" s="391"/>
      <c r="BA318" s="578" t="str">
        <f t="shared" si="173"/>
        <v/>
      </c>
      <c r="BB318" s="578" t="str">
        <f t="shared" si="174"/>
        <v/>
      </c>
      <c r="BC318" s="391"/>
      <c r="BD318" s="578" t="str">
        <f t="shared" si="175"/>
        <v/>
      </c>
      <c r="BE318" s="578" t="str">
        <f t="shared" si="176"/>
        <v/>
      </c>
      <c r="BF318" s="391"/>
      <c r="BG318" s="578" t="str">
        <f t="shared" si="177"/>
        <v/>
      </c>
      <c r="BH318" s="578" t="str">
        <f t="shared" si="178"/>
        <v/>
      </c>
      <c r="BI318" s="391"/>
      <c r="BJ318" s="578" t="str">
        <f t="shared" si="179"/>
        <v/>
      </c>
      <c r="BK318" s="578" t="str">
        <f t="shared" si="179"/>
        <v/>
      </c>
      <c r="BL318" s="391"/>
      <c r="BM318" s="578" t="str">
        <f t="shared" si="180"/>
        <v/>
      </c>
      <c r="BN318" s="578" t="str">
        <f t="shared" si="180"/>
        <v/>
      </c>
      <c r="BO318" s="391"/>
      <c r="BP318" s="578" t="str">
        <f t="shared" si="181"/>
        <v/>
      </c>
      <c r="BQ318" s="578" t="str">
        <f t="shared" si="181"/>
        <v/>
      </c>
      <c r="BR318" s="391"/>
      <c r="BS318" s="578" t="str">
        <f t="shared" si="182"/>
        <v/>
      </c>
      <c r="BT318" s="578" t="str">
        <f t="shared" si="182"/>
        <v/>
      </c>
      <c r="BU318" s="391"/>
      <c r="BV318" s="476"/>
    </row>
    <row r="319" spans="1:74" s="427" customFormat="1" ht="14.1" hidden="1">
      <c r="A319" s="561">
        <v>16</v>
      </c>
      <c r="B319" s="562" t="str">
        <f t="shared" si="166"/>
        <v xml:space="preserve">: </v>
      </c>
      <c r="C319" s="566"/>
      <c r="D319" s="566"/>
      <c r="E319" s="563"/>
      <c r="F319" s="566"/>
      <c r="G319" s="563"/>
      <c r="H319" s="565"/>
      <c r="I319" s="566"/>
      <c r="J319" s="566"/>
      <c r="K319" s="572"/>
      <c r="L319" s="568"/>
      <c r="M319" s="572"/>
      <c r="N319" s="570" t="s">
        <v>424</v>
      </c>
      <c r="O319" s="571"/>
      <c r="P319" s="572"/>
      <c r="Q319" s="429"/>
      <c r="R319" s="573"/>
      <c r="S319" s="574" t="str">
        <f t="shared" si="183"/>
        <v/>
      </c>
      <c r="T319" s="575" t="str">
        <f t="shared" si="167"/>
        <v/>
      </c>
      <c r="U319" s="574" t="str">
        <f t="shared" si="184"/>
        <v/>
      </c>
      <c r="V319" s="576" t="str">
        <f t="shared" si="168"/>
        <v>TWh / ha / year</v>
      </c>
      <c r="W319" s="391"/>
      <c r="X319" s="391"/>
      <c r="Z319" s="476"/>
      <c r="AP319" s="476"/>
      <c r="AQ319" s="391"/>
      <c r="AR319" s="391"/>
      <c r="AS319" s="580"/>
      <c r="AT319" s="391"/>
      <c r="AU319" s="578" t="str">
        <f t="shared" si="169"/>
        <v/>
      </c>
      <c r="AV319" s="578" t="str">
        <f t="shared" si="170"/>
        <v/>
      </c>
      <c r="AW319" s="391"/>
      <c r="AX319" s="578" t="str">
        <f t="shared" si="171"/>
        <v/>
      </c>
      <c r="AY319" s="578" t="str">
        <f t="shared" si="172"/>
        <v/>
      </c>
      <c r="AZ319" s="391"/>
      <c r="BA319" s="578" t="str">
        <f t="shared" si="173"/>
        <v/>
      </c>
      <c r="BB319" s="578" t="str">
        <f t="shared" si="174"/>
        <v/>
      </c>
      <c r="BC319" s="391"/>
      <c r="BD319" s="578" t="str">
        <f t="shared" si="175"/>
        <v/>
      </c>
      <c r="BE319" s="578" t="str">
        <f t="shared" si="176"/>
        <v/>
      </c>
      <c r="BF319" s="391"/>
      <c r="BG319" s="578" t="str">
        <f t="shared" si="177"/>
        <v/>
      </c>
      <c r="BH319" s="578" t="str">
        <f t="shared" si="178"/>
        <v/>
      </c>
      <c r="BI319" s="391"/>
      <c r="BJ319" s="578" t="str">
        <f t="shared" si="179"/>
        <v/>
      </c>
      <c r="BK319" s="578" t="str">
        <f t="shared" si="179"/>
        <v/>
      </c>
      <c r="BL319" s="391"/>
      <c r="BM319" s="578" t="str">
        <f t="shared" si="180"/>
        <v/>
      </c>
      <c r="BN319" s="578" t="str">
        <f t="shared" si="180"/>
        <v/>
      </c>
      <c r="BO319" s="391"/>
      <c r="BP319" s="578" t="str">
        <f t="shared" si="181"/>
        <v/>
      </c>
      <c r="BQ319" s="578" t="str">
        <f t="shared" si="181"/>
        <v/>
      </c>
      <c r="BR319" s="391"/>
      <c r="BS319" s="578" t="str">
        <f t="shared" si="182"/>
        <v/>
      </c>
      <c r="BT319" s="578" t="str">
        <f t="shared" si="182"/>
        <v/>
      </c>
      <c r="BU319" s="391"/>
      <c r="BV319" s="476"/>
    </row>
    <row r="320" spans="1:74" s="427" customFormat="1" ht="14.1" hidden="1">
      <c r="A320" s="561">
        <v>17</v>
      </c>
      <c r="B320" s="562" t="str">
        <f t="shared" si="166"/>
        <v xml:space="preserve">: </v>
      </c>
      <c r="C320" s="566"/>
      <c r="D320" s="566"/>
      <c r="E320" s="563"/>
      <c r="F320" s="566"/>
      <c r="G320" s="563"/>
      <c r="H320" s="565"/>
      <c r="I320" s="566"/>
      <c r="J320" s="566"/>
      <c r="K320" s="572"/>
      <c r="L320" s="568"/>
      <c r="M320" s="572"/>
      <c r="N320" s="570" t="s">
        <v>424</v>
      </c>
      <c r="O320" s="571"/>
      <c r="P320" s="572"/>
      <c r="Q320" s="429"/>
      <c r="R320" s="573"/>
      <c r="S320" s="574" t="str">
        <f t="shared" si="183"/>
        <v/>
      </c>
      <c r="T320" s="575" t="str">
        <f t="shared" si="167"/>
        <v/>
      </c>
      <c r="U320" s="574" t="str">
        <f t="shared" si="184"/>
        <v/>
      </c>
      <c r="V320" s="576" t="str">
        <f t="shared" si="168"/>
        <v>TWh / ha / year</v>
      </c>
      <c r="W320" s="391"/>
      <c r="X320" s="391"/>
      <c r="Z320" s="476"/>
      <c r="AP320" s="476"/>
      <c r="AQ320" s="391"/>
      <c r="AR320" s="391"/>
      <c r="AS320" s="580"/>
      <c r="AT320" s="391"/>
      <c r="AU320" s="578" t="str">
        <f t="shared" si="169"/>
        <v/>
      </c>
      <c r="AV320" s="578" t="str">
        <f t="shared" si="170"/>
        <v/>
      </c>
      <c r="AW320" s="391"/>
      <c r="AX320" s="578" t="str">
        <f t="shared" si="171"/>
        <v/>
      </c>
      <c r="AY320" s="578" t="str">
        <f t="shared" si="172"/>
        <v/>
      </c>
      <c r="AZ320" s="391"/>
      <c r="BA320" s="578" t="str">
        <f t="shared" si="173"/>
        <v/>
      </c>
      <c r="BB320" s="578" t="str">
        <f t="shared" si="174"/>
        <v/>
      </c>
      <c r="BC320" s="391"/>
      <c r="BD320" s="578" t="str">
        <f t="shared" si="175"/>
        <v/>
      </c>
      <c r="BE320" s="578" t="str">
        <f t="shared" si="176"/>
        <v/>
      </c>
      <c r="BF320" s="391"/>
      <c r="BG320" s="578" t="str">
        <f t="shared" si="177"/>
        <v/>
      </c>
      <c r="BH320" s="578" t="str">
        <f t="shared" si="178"/>
        <v/>
      </c>
      <c r="BI320" s="391"/>
      <c r="BJ320" s="578" t="str">
        <f t="shared" si="179"/>
        <v/>
      </c>
      <c r="BK320" s="578" t="str">
        <f t="shared" si="179"/>
        <v/>
      </c>
      <c r="BL320" s="391"/>
      <c r="BM320" s="578" t="str">
        <f t="shared" si="180"/>
        <v/>
      </c>
      <c r="BN320" s="578" t="str">
        <f t="shared" si="180"/>
        <v/>
      </c>
      <c r="BO320" s="391"/>
      <c r="BP320" s="578" t="str">
        <f t="shared" si="181"/>
        <v/>
      </c>
      <c r="BQ320" s="578" t="str">
        <f t="shared" si="181"/>
        <v/>
      </c>
      <c r="BR320" s="391"/>
      <c r="BS320" s="578" t="str">
        <f t="shared" si="182"/>
        <v/>
      </c>
      <c r="BT320" s="578" t="str">
        <f t="shared" si="182"/>
        <v/>
      </c>
      <c r="BU320" s="391"/>
      <c r="BV320" s="476"/>
    </row>
    <row r="321" spans="1:74" s="427" customFormat="1" ht="14.1" hidden="1">
      <c r="A321" s="561">
        <v>18</v>
      </c>
      <c r="B321" s="562" t="str">
        <f t="shared" si="166"/>
        <v xml:space="preserve">: </v>
      </c>
      <c r="C321" s="566"/>
      <c r="D321" s="566"/>
      <c r="E321" s="563"/>
      <c r="F321" s="566"/>
      <c r="G321" s="563"/>
      <c r="H321" s="565"/>
      <c r="I321" s="566"/>
      <c r="J321" s="566"/>
      <c r="K321" s="572"/>
      <c r="L321" s="572"/>
      <c r="M321" s="572"/>
      <c r="N321" s="570" t="s">
        <v>424</v>
      </c>
      <c r="O321" s="571"/>
      <c r="P321" s="572"/>
      <c r="Q321" s="429"/>
      <c r="R321" s="573"/>
      <c r="S321" s="574" t="str">
        <f t="shared" si="183"/>
        <v/>
      </c>
      <c r="T321" s="575" t="str">
        <f t="shared" si="167"/>
        <v/>
      </c>
      <c r="U321" s="574" t="str">
        <f t="shared" si="184"/>
        <v/>
      </c>
      <c r="V321" s="576" t="str">
        <f t="shared" si="168"/>
        <v>TWh / ha / year</v>
      </c>
      <c r="W321" s="391"/>
      <c r="X321" s="391"/>
      <c r="Z321" s="476"/>
      <c r="AP321" s="476"/>
      <c r="AQ321" s="391"/>
      <c r="AR321" s="391"/>
      <c r="AS321" s="580"/>
      <c r="AT321" s="391"/>
      <c r="AU321" s="578" t="str">
        <f t="shared" si="169"/>
        <v/>
      </c>
      <c r="AV321" s="578" t="str">
        <f t="shared" si="170"/>
        <v/>
      </c>
      <c r="AW321" s="391"/>
      <c r="AX321" s="578" t="str">
        <f t="shared" si="171"/>
        <v/>
      </c>
      <c r="AY321" s="578" t="str">
        <f t="shared" si="172"/>
        <v/>
      </c>
      <c r="AZ321" s="391"/>
      <c r="BA321" s="578" t="str">
        <f t="shared" si="173"/>
        <v/>
      </c>
      <c r="BB321" s="578" t="str">
        <f t="shared" si="174"/>
        <v/>
      </c>
      <c r="BC321" s="391"/>
      <c r="BD321" s="578" t="str">
        <f t="shared" si="175"/>
        <v/>
      </c>
      <c r="BE321" s="578" t="str">
        <f t="shared" si="176"/>
        <v/>
      </c>
      <c r="BF321" s="391"/>
      <c r="BG321" s="578" t="str">
        <f t="shared" si="177"/>
        <v/>
      </c>
      <c r="BH321" s="578" t="str">
        <f t="shared" si="178"/>
        <v/>
      </c>
      <c r="BI321" s="391"/>
      <c r="BJ321" s="578" t="str">
        <f t="shared" si="179"/>
        <v/>
      </c>
      <c r="BK321" s="578" t="str">
        <f t="shared" si="179"/>
        <v/>
      </c>
      <c r="BL321" s="391"/>
      <c r="BM321" s="578" t="str">
        <f t="shared" si="180"/>
        <v/>
      </c>
      <c r="BN321" s="578" t="str">
        <f t="shared" si="180"/>
        <v/>
      </c>
      <c r="BO321" s="391"/>
      <c r="BP321" s="578" t="str">
        <f t="shared" si="181"/>
        <v/>
      </c>
      <c r="BQ321" s="578" t="str">
        <f t="shared" si="181"/>
        <v/>
      </c>
      <c r="BR321" s="391"/>
      <c r="BS321" s="578" t="str">
        <f t="shared" si="182"/>
        <v/>
      </c>
      <c r="BT321" s="578" t="str">
        <f t="shared" si="182"/>
        <v/>
      </c>
      <c r="BU321" s="391"/>
      <c r="BV321" s="476"/>
    </row>
    <row r="322" spans="1:74" s="427" customFormat="1" ht="14.1" hidden="1">
      <c r="A322" s="561">
        <v>19</v>
      </c>
      <c r="B322" s="562" t="str">
        <f t="shared" si="166"/>
        <v xml:space="preserve">: </v>
      </c>
      <c r="C322" s="566"/>
      <c r="D322" s="566"/>
      <c r="E322" s="563"/>
      <c r="F322" s="566"/>
      <c r="G322" s="563"/>
      <c r="H322" s="565"/>
      <c r="I322" s="566"/>
      <c r="J322" s="566"/>
      <c r="K322" s="572"/>
      <c r="L322" s="572"/>
      <c r="M322" s="572"/>
      <c r="N322" s="570" t="s">
        <v>424</v>
      </c>
      <c r="O322" s="571"/>
      <c r="P322" s="572"/>
      <c r="Q322" s="429"/>
      <c r="R322" s="573"/>
      <c r="S322" s="574" t="str">
        <f t="shared" si="183"/>
        <v/>
      </c>
      <c r="T322" s="575" t="str">
        <f t="shared" si="167"/>
        <v/>
      </c>
      <c r="U322" s="574" t="str">
        <f t="shared" si="184"/>
        <v/>
      </c>
      <c r="V322" s="576" t="str">
        <f t="shared" si="168"/>
        <v>TWh / ha / year</v>
      </c>
      <c r="W322" s="391"/>
      <c r="X322" s="391"/>
      <c r="Z322" s="476"/>
      <c r="AP322" s="476"/>
      <c r="AQ322" s="391"/>
      <c r="AR322" s="391"/>
      <c r="AS322" s="580"/>
      <c r="AT322" s="391"/>
      <c r="AU322" s="578" t="str">
        <f t="shared" si="169"/>
        <v/>
      </c>
      <c r="AV322" s="578" t="str">
        <f t="shared" si="170"/>
        <v/>
      </c>
      <c r="AW322" s="391"/>
      <c r="AX322" s="578" t="str">
        <f t="shared" si="171"/>
        <v/>
      </c>
      <c r="AY322" s="578" t="str">
        <f t="shared" si="172"/>
        <v/>
      </c>
      <c r="AZ322" s="391"/>
      <c r="BA322" s="578" t="str">
        <f t="shared" si="173"/>
        <v/>
      </c>
      <c r="BB322" s="578" t="str">
        <f t="shared" si="174"/>
        <v/>
      </c>
      <c r="BC322" s="391"/>
      <c r="BD322" s="578" t="str">
        <f t="shared" si="175"/>
        <v/>
      </c>
      <c r="BE322" s="578" t="str">
        <f t="shared" si="176"/>
        <v/>
      </c>
      <c r="BF322" s="391"/>
      <c r="BG322" s="578" t="str">
        <f t="shared" si="177"/>
        <v/>
      </c>
      <c r="BH322" s="578" t="str">
        <f t="shared" si="178"/>
        <v/>
      </c>
      <c r="BI322" s="391"/>
      <c r="BJ322" s="578" t="str">
        <f t="shared" si="179"/>
        <v/>
      </c>
      <c r="BK322" s="578" t="str">
        <f t="shared" si="179"/>
        <v/>
      </c>
      <c r="BL322" s="391"/>
      <c r="BM322" s="578" t="str">
        <f t="shared" si="180"/>
        <v/>
      </c>
      <c r="BN322" s="578" t="str">
        <f t="shared" si="180"/>
        <v/>
      </c>
      <c r="BO322" s="391"/>
      <c r="BP322" s="578" t="str">
        <f t="shared" si="181"/>
        <v/>
      </c>
      <c r="BQ322" s="578" t="str">
        <f t="shared" si="181"/>
        <v/>
      </c>
      <c r="BR322" s="391"/>
      <c r="BS322" s="578" t="str">
        <f t="shared" si="182"/>
        <v/>
      </c>
      <c r="BT322" s="578" t="str">
        <f t="shared" si="182"/>
        <v/>
      </c>
      <c r="BU322" s="391"/>
      <c r="BV322" s="476"/>
    </row>
    <row r="323" spans="1:74" s="427" customFormat="1" ht="14.1" hidden="1">
      <c r="A323" s="561">
        <v>20</v>
      </c>
      <c r="B323" s="562" t="str">
        <f t="shared" si="166"/>
        <v xml:space="preserve">: </v>
      </c>
      <c r="C323" s="566"/>
      <c r="D323" s="566"/>
      <c r="E323" s="563"/>
      <c r="F323" s="566"/>
      <c r="G323" s="563"/>
      <c r="H323" s="565"/>
      <c r="I323" s="566"/>
      <c r="J323" s="566"/>
      <c r="K323" s="572"/>
      <c r="L323" s="572"/>
      <c r="M323" s="572"/>
      <c r="N323" s="570" t="s">
        <v>424</v>
      </c>
      <c r="O323" s="571"/>
      <c r="P323" s="572"/>
      <c r="Q323" s="429"/>
      <c r="R323" s="573"/>
      <c r="S323" s="574" t="str">
        <f t="shared" si="183"/>
        <v/>
      </c>
      <c r="T323" s="575" t="str">
        <f t="shared" si="167"/>
        <v/>
      </c>
      <c r="U323" s="574" t="str">
        <f t="shared" si="184"/>
        <v/>
      </c>
      <c r="V323" s="576" t="str">
        <f t="shared" si="168"/>
        <v>TWh / ha / year</v>
      </c>
      <c r="W323" s="391"/>
      <c r="X323" s="391"/>
      <c r="Z323" s="476"/>
      <c r="AP323" s="476"/>
      <c r="AQ323" s="391"/>
      <c r="AR323" s="391"/>
      <c r="AS323" s="580"/>
      <c r="AT323" s="391"/>
      <c r="AU323" s="578" t="str">
        <f t="shared" si="169"/>
        <v/>
      </c>
      <c r="AV323" s="578" t="str">
        <f t="shared" si="170"/>
        <v/>
      </c>
      <c r="AW323" s="391"/>
      <c r="AX323" s="578" t="str">
        <f t="shared" si="171"/>
        <v/>
      </c>
      <c r="AY323" s="578" t="str">
        <f t="shared" si="172"/>
        <v/>
      </c>
      <c r="AZ323" s="391"/>
      <c r="BA323" s="578" t="str">
        <f t="shared" si="173"/>
        <v/>
      </c>
      <c r="BB323" s="578" t="str">
        <f t="shared" si="174"/>
        <v/>
      </c>
      <c r="BC323" s="391"/>
      <c r="BD323" s="578" t="str">
        <f t="shared" si="175"/>
        <v/>
      </c>
      <c r="BE323" s="578" t="str">
        <f t="shared" si="176"/>
        <v/>
      </c>
      <c r="BF323" s="391"/>
      <c r="BG323" s="578" t="str">
        <f t="shared" si="177"/>
        <v/>
      </c>
      <c r="BH323" s="578" t="str">
        <f t="shared" si="178"/>
        <v/>
      </c>
      <c r="BI323" s="391"/>
      <c r="BJ323" s="578" t="str">
        <f t="shared" si="179"/>
        <v/>
      </c>
      <c r="BK323" s="578" t="str">
        <f t="shared" si="179"/>
        <v/>
      </c>
      <c r="BL323" s="391"/>
      <c r="BM323" s="578" t="str">
        <f t="shared" si="180"/>
        <v/>
      </c>
      <c r="BN323" s="578" t="str">
        <f t="shared" si="180"/>
        <v/>
      </c>
      <c r="BO323" s="391"/>
      <c r="BP323" s="578" t="str">
        <f t="shared" si="181"/>
        <v/>
      </c>
      <c r="BQ323" s="578" t="str">
        <f t="shared" si="181"/>
        <v/>
      </c>
      <c r="BR323" s="391"/>
      <c r="BS323" s="578" t="str">
        <f t="shared" si="182"/>
        <v/>
      </c>
      <c r="BT323" s="578" t="str">
        <f t="shared" si="182"/>
        <v/>
      </c>
      <c r="BU323" s="391"/>
      <c r="BV323" s="476"/>
    </row>
    <row r="324" spans="1:74" s="427" customFormat="1" ht="14.1" hidden="1">
      <c r="A324" s="561"/>
      <c r="B324" s="582" t="s">
        <v>224</v>
      </c>
      <c r="C324" s="583"/>
      <c r="D324" s="583"/>
      <c r="E324" s="583"/>
      <c r="F324" s="583"/>
      <c r="G324" s="583"/>
      <c r="I324" s="391"/>
      <c r="J324" s="584"/>
      <c r="K324" s="429"/>
      <c r="L324" s="429"/>
      <c r="M324" s="429" t="s">
        <v>211</v>
      </c>
      <c r="N324" s="429"/>
      <c r="O324" s="429"/>
      <c r="P324" s="429"/>
      <c r="Q324" s="429"/>
      <c r="R324" s="584" t="s">
        <v>212</v>
      </c>
      <c r="S324" s="585" t="e">
        <f>AVERAGE(S304:S323)</f>
        <v>#DIV/0!</v>
      </c>
      <c r="T324" s="585" t="e">
        <f>IF(S332="Y",SUM(T304:T323)/SUM(O304:O323),AVERAGE(T304:T323))</f>
        <v>#DIV/0!</v>
      </c>
      <c r="U324" s="586" t="e">
        <f>SUM(U304:U323)/SUM(O304:O323)</f>
        <v>#DIV/0!</v>
      </c>
      <c r="V324" s="391"/>
      <c r="W324" s="391"/>
      <c r="X324" s="391"/>
      <c r="Z324" s="626"/>
      <c r="AP324" s="476"/>
      <c r="AQ324" s="391"/>
      <c r="AR324" s="391"/>
      <c r="AS324" s="391"/>
      <c r="AT324" s="584" t="s">
        <v>212</v>
      </c>
      <c r="AU324" s="587" t="e">
        <f>AVERAGE(AU304:AU323)</f>
        <v>#DIV/0!</v>
      </c>
      <c r="AV324" s="587" t="e">
        <f>SUM(AV304:AV323)/COUNTIF(AV304:AV323,"&gt;0")</f>
        <v>#DIV/0!</v>
      </c>
      <c r="AW324" s="391"/>
      <c r="AX324" s="587" t="e">
        <f>AVERAGE(AX304:AX323)</f>
        <v>#DIV/0!</v>
      </c>
      <c r="AY324" s="587" t="e">
        <f>SUM(AY304:AY323)/COUNTIF(AY304:AY323,"&gt;0")</f>
        <v>#DIV/0!</v>
      </c>
      <c r="AZ324" s="391"/>
      <c r="BA324" s="587" t="e">
        <f>AVERAGE(BA304:BA323)</f>
        <v>#DIV/0!</v>
      </c>
      <c r="BB324" s="587" t="e">
        <f>SUM(BB304:BB323)/COUNTIF(BB304:BB323,"&gt;0")</f>
        <v>#DIV/0!</v>
      </c>
      <c r="BC324" s="391"/>
      <c r="BD324" s="587" t="e">
        <f>AVERAGE(BD304:BD323)</f>
        <v>#DIV/0!</v>
      </c>
      <c r="BE324" s="587" t="e">
        <f>SUM(BE304:BE323)/COUNTIF(BE304:BE323,"&gt;0")</f>
        <v>#DIV/0!</v>
      </c>
      <c r="BF324" s="391"/>
      <c r="BG324" s="587" t="e">
        <f>AVERAGE(BG304:BG323)</f>
        <v>#DIV/0!</v>
      </c>
      <c r="BH324" s="587" t="e">
        <f>SUM(BH304:BH323)/COUNTIF(BH304:BH323,"&gt;0")</f>
        <v>#DIV/0!</v>
      </c>
      <c r="BI324" s="584"/>
      <c r="BJ324" s="587" t="e">
        <f>AVERAGE(BJ304:BJ323)</f>
        <v>#DIV/0!</v>
      </c>
      <c r="BK324" s="587" t="e">
        <f>SUM(BK304:BK323)/COUNTIF(BK304:BK323,"&gt;0")</f>
        <v>#DIV/0!</v>
      </c>
      <c r="BL324" s="391"/>
      <c r="BM324" s="587" t="e">
        <f>AVERAGE(BM304:BM323)</f>
        <v>#DIV/0!</v>
      </c>
      <c r="BN324" s="587" t="e">
        <f>SUM(BN304:BN323)/COUNTIF(BN304:BN323,"&gt;0")</f>
        <v>#DIV/0!</v>
      </c>
      <c r="BO324" s="391"/>
      <c r="BP324" s="587" t="e">
        <f>AVERAGE(BP304:BP323)</f>
        <v>#DIV/0!</v>
      </c>
      <c r="BQ324" s="587" t="e">
        <f>SUM(BQ304:BQ323)/COUNTIF(BQ304:BQ323,"&gt;0")</f>
        <v>#DIV/0!</v>
      </c>
      <c r="BR324" s="391"/>
      <c r="BS324" s="587" t="e">
        <f>AVERAGE(BS304:BS323)</f>
        <v>#DIV/0!</v>
      </c>
      <c r="BT324" s="587" t="e">
        <f>SUM(BT304:BT323)/COUNTIF(BT304:BT323,"&gt;0")</f>
        <v>#DIV/0!</v>
      </c>
      <c r="BU324" s="391"/>
      <c r="BV324" s="476"/>
    </row>
    <row r="325" spans="1:74" s="427" customFormat="1" ht="14.1" hidden="1">
      <c r="A325" s="561"/>
      <c r="B325" s="582" t="s">
        <v>225</v>
      </c>
      <c r="C325" s="583" t="s">
        <v>213</v>
      </c>
      <c r="D325" s="1104"/>
      <c r="E325" s="1105"/>
      <c r="F325" s="1105"/>
      <c r="G325" s="1105"/>
      <c r="H325" s="1105"/>
      <c r="I325" s="1105"/>
      <c r="J325" s="1105"/>
      <c r="K325" s="1106"/>
      <c r="L325" s="429"/>
      <c r="M325" s="429"/>
      <c r="N325" s="429"/>
      <c r="O325" s="429"/>
      <c r="P325" s="429"/>
      <c r="Q325" s="429"/>
      <c r="R325" s="588" t="s">
        <v>214</v>
      </c>
      <c r="S325" s="589" t="e">
        <f>S324+V325*S328</f>
        <v>#DIV/0!</v>
      </c>
      <c r="T325" s="589" t="e">
        <f>T324+V325*T328</f>
        <v>#DIV/0!</v>
      </c>
      <c r="U325" s="589" t="e">
        <f>U324+V325*U328</f>
        <v>#DIV/0!</v>
      </c>
      <c r="V325" s="590">
        <v>1</v>
      </c>
      <c r="W325" s="429" t="s">
        <v>215</v>
      </c>
      <c r="X325" s="391"/>
      <c r="Y325" s="391" t="s">
        <v>239</v>
      </c>
      <c r="Z325" s="627"/>
      <c r="AP325" s="476"/>
      <c r="AQ325" s="391"/>
      <c r="AR325" s="391"/>
      <c r="AS325" s="391"/>
      <c r="AT325" s="588" t="s">
        <v>214</v>
      </c>
      <c r="AU325" s="591" t="e">
        <f>AU324+(AU330*AU327)</f>
        <v>#DIV/0!</v>
      </c>
      <c r="AV325" s="591" t="e">
        <f>AV324+(AV330*AU327)</f>
        <v>#DIV/0!</v>
      </c>
      <c r="AW325" s="391"/>
      <c r="AX325" s="591" t="e">
        <f>AX324+(AX330*AX327)</f>
        <v>#DIV/0!</v>
      </c>
      <c r="AY325" s="591" t="e">
        <f>AY324+(AY330*AX327)</f>
        <v>#DIV/0!</v>
      </c>
      <c r="AZ325" s="391"/>
      <c r="BA325" s="591" t="e">
        <f>BA324+(BA330*BA327)</f>
        <v>#DIV/0!</v>
      </c>
      <c r="BB325" s="591" t="e">
        <f>BB324+(BB330*BA327)</f>
        <v>#DIV/0!</v>
      </c>
      <c r="BC325" s="391"/>
      <c r="BD325" s="591" t="e">
        <f>BD324+(BD330*BD327)</f>
        <v>#DIV/0!</v>
      </c>
      <c r="BE325" s="591" t="e">
        <f>BE324+(BE330*BD327)</f>
        <v>#DIV/0!</v>
      </c>
      <c r="BF325" s="391"/>
      <c r="BG325" s="591" t="e">
        <f>BG324+(BG330*BG327)</f>
        <v>#DIV/0!</v>
      </c>
      <c r="BH325" s="591" t="e">
        <f>BH324+(BH330*BG327)</f>
        <v>#DIV/0!</v>
      </c>
      <c r="BI325" s="588"/>
      <c r="BJ325" s="591" t="e">
        <f>BJ324+(BJ330*BJ327)</f>
        <v>#DIV/0!</v>
      </c>
      <c r="BK325" s="591" t="e">
        <f>BK324+(BK330*BJ327)</f>
        <v>#DIV/0!</v>
      </c>
      <c r="BL325" s="391"/>
      <c r="BM325" s="591" t="e">
        <f>BM324+(BM330*BM327)</f>
        <v>#DIV/0!</v>
      </c>
      <c r="BN325" s="591" t="e">
        <f>BN324+(BN330*BM327)</f>
        <v>#DIV/0!</v>
      </c>
      <c r="BO325" s="391"/>
      <c r="BP325" s="591" t="e">
        <f>BP324+(BP330*BP327)</f>
        <v>#DIV/0!</v>
      </c>
      <c r="BQ325" s="591" t="e">
        <f>BQ324+(BQ330*BP327)</f>
        <v>#DIV/0!</v>
      </c>
      <c r="BR325" s="391"/>
      <c r="BS325" s="591" t="e">
        <f>BS324+(BS330*BS327)</f>
        <v>#DIV/0!</v>
      </c>
      <c r="BT325" s="591" t="e">
        <f>BT324+(BT330*BS327)</f>
        <v>#DIV/0!</v>
      </c>
      <c r="BU325" s="391"/>
      <c r="BV325" s="476"/>
    </row>
    <row r="326" spans="1:74" s="427" customFormat="1" ht="14.1" hidden="1">
      <c r="A326" s="561"/>
      <c r="B326" s="582" t="s">
        <v>226</v>
      </c>
      <c r="C326" s="561"/>
      <c r="D326" s="1107"/>
      <c r="E326" s="1108"/>
      <c r="F326" s="1108"/>
      <c r="G326" s="1108"/>
      <c r="H326" s="1108"/>
      <c r="I326" s="1108"/>
      <c r="J326" s="1108"/>
      <c r="K326" s="1109"/>
      <c r="L326" s="391"/>
      <c r="M326" s="391"/>
      <c r="N326" s="429"/>
      <c r="O326" s="429"/>
      <c r="P326" s="429"/>
      <c r="Q326" s="429"/>
      <c r="R326" s="588" t="s">
        <v>216</v>
      </c>
      <c r="S326" s="589" t="e">
        <f>IF($Y326="Y",MIN(S304:S323),S324-$V326*S328)</f>
        <v>#DIV/0!</v>
      </c>
      <c r="T326" s="589" t="e">
        <f t="shared" ref="T326:U326" si="185">IF($Y326="Y",MIN(T304:T323),T324-$V326*T328)</f>
        <v>#DIV/0!</v>
      </c>
      <c r="U326" s="589" t="e">
        <f t="shared" si="185"/>
        <v>#DIV/0!</v>
      </c>
      <c r="V326" s="590">
        <v>1</v>
      </c>
      <c r="W326" s="429" t="s">
        <v>217</v>
      </c>
      <c r="X326" s="391"/>
      <c r="Y326" s="592" t="s">
        <v>223</v>
      </c>
      <c r="Z326" s="627"/>
      <c r="AP326" s="476"/>
      <c r="AQ326" s="391"/>
      <c r="AR326" s="391"/>
      <c r="AS326" s="391"/>
      <c r="AT326" s="588" t="s">
        <v>216</v>
      </c>
      <c r="AU326" s="591" t="e">
        <f>AU324-(AU330*AU328)</f>
        <v>#DIV/0!</v>
      </c>
      <c r="AV326" s="591" t="e">
        <f>AV324-(AV330*AU328)</f>
        <v>#DIV/0!</v>
      </c>
      <c r="AW326" s="391"/>
      <c r="AX326" s="591" t="e">
        <f>AX324-(AX330*AX328)</f>
        <v>#DIV/0!</v>
      </c>
      <c r="AY326" s="591" t="e">
        <f>AY324-(AY330*AX328)</f>
        <v>#DIV/0!</v>
      </c>
      <c r="AZ326" s="391"/>
      <c r="BA326" s="591" t="e">
        <f>BA324-(BA330*BA328)</f>
        <v>#DIV/0!</v>
      </c>
      <c r="BB326" s="591" t="e">
        <f>BB324-(BB330*BA328)</f>
        <v>#DIV/0!</v>
      </c>
      <c r="BC326" s="391"/>
      <c r="BD326" s="591" t="e">
        <f>BD324-(BD330*BD328)</f>
        <v>#DIV/0!</v>
      </c>
      <c r="BE326" s="591" t="e">
        <f>BE324-(BE330*BD328)</f>
        <v>#DIV/0!</v>
      </c>
      <c r="BF326" s="391"/>
      <c r="BG326" s="591" t="e">
        <f>BG324-(BG330*BG328)</f>
        <v>#DIV/0!</v>
      </c>
      <c r="BH326" s="591" t="e">
        <f>BH324-(BH330*BG328)</f>
        <v>#DIV/0!</v>
      </c>
      <c r="BI326" s="588"/>
      <c r="BJ326" s="591" t="e">
        <f>BJ324-(BJ330*BJ328)</f>
        <v>#DIV/0!</v>
      </c>
      <c r="BK326" s="591" t="e">
        <f>BK324-(BK330*BJ328)</f>
        <v>#DIV/0!</v>
      </c>
      <c r="BL326" s="391"/>
      <c r="BM326" s="591" t="e">
        <f>BM324-(BM330*BM328)</f>
        <v>#DIV/0!</v>
      </c>
      <c r="BN326" s="591" t="e">
        <f>BN324-(BN330*BM328)</f>
        <v>#DIV/0!</v>
      </c>
      <c r="BO326" s="391"/>
      <c r="BP326" s="591" t="e">
        <f>BP324-(BP330*BP328)</f>
        <v>#DIV/0!</v>
      </c>
      <c r="BQ326" s="591" t="e">
        <f>BQ324-(BQ330*BP328)</f>
        <v>#DIV/0!</v>
      </c>
      <c r="BR326" s="391"/>
      <c r="BS326" s="591" t="e">
        <f>BS324-(BS330*BS328)</f>
        <v>#DIV/0!</v>
      </c>
      <c r="BT326" s="591" t="e">
        <f>BT324-(BT330*BS328)</f>
        <v>#DIV/0!</v>
      </c>
      <c r="BU326" s="391"/>
      <c r="BV326" s="476"/>
    </row>
    <row r="327" spans="1:74" s="427" customFormat="1" ht="13.8" hidden="1">
      <c r="A327" s="561"/>
      <c r="B327" s="561"/>
      <c r="C327" s="561"/>
      <c r="D327" s="1107"/>
      <c r="E327" s="1108"/>
      <c r="F327" s="1108"/>
      <c r="G327" s="1108"/>
      <c r="H327" s="1108"/>
      <c r="I327" s="1108"/>
      <c r="J327" s="1108"/>
      <c r="K327" s="1109"/>
      <c r="L327" s="429"/>
      <c r="M327" s="429"/>
      <c r="N327" s="429"/>
      <c r="O327" s="429"/>
      <c r="P327" s="429"/>
      <c r="Q327" s="429"/>
      <c r="R327" s="588" t="s">
        <v>218</v>
      </c>
      <c r="S327" s="589" t="e">
        <f>IF((0.67*S328)&gt;S324,"no","yes")</f>
        <v>#DIV/0!</v>
      </c>
      <c r="T327" s="589" t="e">
        <f>IF((0.67*T328)&gt;T324,"no","yes")</f>
        <v>#DIV/0!</v>
      </c>
      <c r="U327" s="589" t="e">
        <f>IF((0.67*U328)&gt;U324,"no","yes")</f>
        <v>#DIV/0!</v>
      </c>
      <c r="V327" s="429"/>
      <c r="W327" s="429"/>
      <c r="X327" s="429"/>
      <c r="Z327" s="627"/>
      <c r="AP327" s="476"/>
      <c r="AQ327" s="429"/>
      <c r="AR327" s="429"/>
      <c r="AS327" s="1113" t="s">
        <v>407</v>
      </c>
      <c r="AT327" s="1114"/>
      <c r="AU327" s="590">
        <v>1</v>
      </c>
      <c r="AV327" s="429"/>
      <c r="AW327" s="429"/>
      <c r="AX327" s="590">
        <v>1</v>
      </c>
      <c r="AY327" s="429"/>
      <c r="AZ327" s="429"/>
      <c r="BA327" s="590">
        <v>1</v>
      </c>
      <c r="BB327" s="429"/>
      <c r="BC327" s="429"/>
      <c r="BD327" s="590">
        <v>1</v>
      </c>
      <c r="BE327" s="429"/>
      <c r="BF327" s="429"/>
      <c r="BG327" s="590">
        <v>1</v>
      </c>
      <c r="BH327" s="429"/>
      <c r="BI327" s="588"/>
      <c r="BJ327" s="590">
        <v>1</v>
      </c>
      <c r="BK327" s="429"/>
      <c r="BL327" s="429"/>
      <c r="BM327" s="590">
        <v>1</v>
      </c>
      <c r="BN327" s="429"/>
      <c r="BO327" s="429"/>
      <c r="BP327" s="590">
        <v>1</v>
      </c>
      <c r="BQ327" s="429"/>
      <c r="BR327" s="429"/>
      <c r="BS327" s="590">
        <v>1</v>
      </c>
      <c r="BT327" s="429"/>
      <c r="BU327" s="429"/>
      <c r="BV327" s="476"/>
    </row>
    <row r="328" spans="1:74" s="427" customFormat="1" ht="13.8" hidden="1">
      <c r="A328" s="561"/>
      <c r="B328" s="561"/>
      <c r="C328" s="561"/>
      <c r="D328" s="1107"/>
      <c r="E328" s="1108"/>
      <c r="F328" s="1108"/>
      <c r="G328" s="1108"/>
      <c r="H328" s="1108"/>
      <c r="I328" s="1108"/>
      <c r="J328" s="1108"/>
      <c r="K328" s="1109"/>
      <c r="L328" s="429"/>
      <c r="M328" s="429"/>
      <c r="N328" s="429"/>
      <c r="O328" s="429"/>
      <c r="P328" s="429"/>
      <c r="Q328" s="429"/>
      <c r="R328" s="588" t="s">
        <v>219</v>
      </c>
      <c r="S328" s="589" t="e">
        <f>_xlfn.STDEV.P(S304:S323)</f>
        <v>#DIV/0!</v>
      </c>
      <c r="T328" s="589" t="e">
        <f t="array" ref="T328">IF(S332="Y",SQRT(SUM(IFERROR(O304:O323*(S304:S323-(T324))^2,0))/((COUNTIFS(O304:O323,"&lt;&gt;"&amp;"")-1)/COUNTIFS(O304:O323,"&lt;&gt;"&amp;"")*SUM(O304:O323))),_xlfn.STDEV.P(T304:T323))</f>
        <v>#DIV/0!</v>
      </c>
      <c r="U328" s="589" t="e">
        <f t="array" ref="U328">SQRT(SUM(IFERROR(O304:O323*(S304:S323-(U324))^2,0))/((COUNTIFS(O304:O323,"&lt;&gt;"&amp;"")-1)/COUNTIFS(O304:O323,"&lt;&gt;"&amp;"")*SUM(O304:O323)))</f>
        <v>#DIV/0!</v>
      </c>
      <c r="V328" s="429"/>
      <c r="W328" s="429"/>
      <c r="X328" s="429"/>
      <c r="Z328" s="627"/>
      <c r="AP328" s="476"/>
      <c r="AQ328" s="429"/>
      <c r="AR328" s="429"/>
      <c r="AS328" s="1113"/>
      <c r="AT328" s="1114"/>
      <c r="AU328" s="590">
        <v>1</v>
      </c>
      <c r="AV328" s="429"/>
      <c r="AW328" s="429"/>
      <c r="AX328" s="590">
        <v>1</v>
      </c>
      <c r="AY328" s="429"/>
      <c r="AZ328" s="429"/>
      <c r="BA328" s="590">
        <v>1</v>
      </c>
      <c r="BB328" s="429"/>
      <c r="BC328" s="429"/>
      <c r="BD328" s="590">
        <v>1</v>
      </c>
      <c r="BE328" s="429"/>
      <c r="BF328" s="429"/>
      <c r="BG328" s="590">
        <v>1</v>
      </c>
      <c r="BH328" s="429"/>
      <c r="BI328" s="588"/>
      <c r="BJ328" s="590">
        <v>1</v>
      </c>
      <c r="BK328" s="429"/>
      <c r="BL328" s="429"/>
      <c r="BM328" s="590">
        <v>1</v>
      </c>
      <c r="BN328" s="429"/>
      <c r="BO328" s="429"/>
      <c r="BP328" s="590">
        <v>1</v>
      </c>
      <c r="BQ328" s="429"/>
      <c r="BR328" s="429"/>
      <c r="BS328" s="590">
        <v>1</v>
      </c>
      <c r="BT328" s="429"/>
      <c r="BU328" s="429"/>
      <c r="BV328" s="476"/>
    </row>
    <row r="329" spans="1:74" s="427" customFormat="1" ht="14.1" hidden="1">
      <c r="A329" s="429"/>
      <c r="B329" s="429"/>
      <c r="C329" s="561"/>
      <c r="D329" s="1107"/>
      <c r="E329" s="1108"/>
      <c r="F329" s="1108"/>
      <c r="G329" s="1108"/>
      <c r="H329" s="1108"/>
      <c r="I329" s="1108"/>
      <c r="J329" s="1108"/>
      <c r="K329" s="1109"/>
      <c r="L329" s="429"/>
      <c r="M329" s="429"/>
      <c r="N329" s="429"/>
      <c r="O329" s="429"/>
      <c r="P329" s="429"/>
      <c r="Q329" s="429"/>
      <c r="R329" s="471" t="s">
        <v>220</v>
      </c>
      <c r="S329" s="594">
        <f>COUNTIF(S304:S323,"&gt;0")</f>
        <v>0</v>
      </c>
      <c r="T329" s="594">
        <f>COUNTIF(T304:T323,"&gt;0")</f>
        <v>0</v>
      </c>
      <c r="U329" s="595"/>
      <c r="V329" s="596" t="s">
        <v>221</v>
      </c>
      <c r="W329" s="429"/>
      <c r="X329" s="429"/>
      <c r="Z329" s="476"/>
      <c r="AP329" s="476"/>
      <c r="AQ329" s="429"/>
      <c r="AR329" s="429"/>
      <c r="AS329" s="429"/>
      <c r="AT329" s="588" t="s">
        <v>218</v>
      </c>
      <c r="AU329" s="591" t="e">
        <f>IF((0.67*AU330)&gt;AU324,"no","yes")</f>
        <v>#DIV/0!</v>
      </c>
      <c r="AV329" s="591" t="e">
        <f>IF((0.67*AV330)&gt;AV324,"no","yes")</f>
        <v>#DIV/0!</v>
      </c>
      <c r="AW329" s="429"/>
      <c r="AX329" s="591" t="e">
        <f>IF((0.67*AX330)&gt;AX324,"no","yes")</f>
        <v>#DIV/0!</v>
      </c>
      <c r="AY329" s="591" t="e">
        <f>IF((0.67*AY330)&gt;AY324,"no","yes")</f>
        <v>#DIV/0!</v>
      </c>
      <c r="AZ329" s="429"/>
      <c r="BA329" s="591" t="e">
        <f>IF((0.67*BA330)&gt;BA324,"no","yes")</f>
        <v>#DIV/0!</v>
      </c>
      <c r="BB329" s="591" t="e">
        <f>IF((0.67*BB330)&gt;BB324,"no","yes")</f>
        <v>#DIV/0!</v>
      </c>
      <c r="BC329" s="429"/>
      <c r="BD329" s="591" t="e">
        <f>IF((0.67*BD330)&gt;BD324,"no","yes")</f>
        <v>#DIV/0!</v>
      </c>
      <c r="BE329" s="591" t="e">
        <f>IF((0.67*BE330)&gt;BE324,"no","yes")</f>
        <v>#DIV/0!</v>
      </c>
      <c r="BF329" s="429"/>
      <c r="BG329" s="591" t="e">
        <f>IF((0.67*BG330)&gt;BG324,"no","yes")</f>
        <v>#DIV/0!</v>
      </c>
      <c r="BH329" s="591" t="e">
        <f>IF((0.67*BH330)&gt;BH324,"no","yes")</f>
        <v>#DIV/0!</v>
      </c>
      <c r="BI329" s="471"/>
      <c r="BJ329" s="591" t="e">
        <f>IF((0.67*BJ330)&gt;BJ324,"no","yes")</f>
        <v>#DIV/0!</v>
      </c>
      <c r="BK329" s="591" t="e">
        <f>IF((0.67*BK330)&gt;BK324,"no","yes")</f>
        <v>#DIV/0!</v>
      </c>
      <c r="BL329" s="429"/>
      <c r="BM329" s="591" t="e">
        <f>IF((0.67*BM330)&gt;BM324,"no","yes")</f>
        <v>#DIV/0!</v>
      </c>
      <c r="BN329" s="591" t="e">
        <f>IF((0.67*BN330)&gt;BN324,"no","yes")</f>
        <v>#DIV/0!</v>
      </c>
      <c r="BO329" s="429"/>
      <c r="BP329" s="591" t="e">
        <f>IF((0.67*BP330)&gt;BP324,"no","yes")</f>
        <v>#DIV/0!</v>
      </c>
      <c r="BQ329" s="591" t="e">
        <f>IF((0.67*BQ330)&gt;BQ324,"no","yes")</f>
        <v>#DIV/0!</v>
      </c>
      <c r="BR329" s="429"/>
      <c r="BS329" s="591" t="e">
        <f>IF((0.67*BS330)&gt;BS324,"no","yes")</f>
        <v>#DIV/0!</v>
      </c>
      <c r="BT329" s="591" t="e">
        <f>IF((0.67*BT330)&gt;BT324,"no","yes")</f>
        <v>#DIV/0!</v>
      </c>
      <c r="BU329" s="429"/>
      <c r="BV329" s="476"/>
    </row>
    <row r="330" spans="1:74" s="427" customFormat="1" ht="13.8" hidden="1">
      <c r="C330" s="561"/>
      <c r="D330" s="1107"/>
      <c r="E330" s="1108"/>
      <c r="F330" s="1108"/>
      <c r="G330" s="1108"/>
      <c r="H330" s="1108"/>
      <c r="I330" s="1108"/>
      <c r="J330" s="1108"/>
      <c r="K330" s="1109"/>
      <c r="L330" s="429"/>
      <c r="M330" s="429"/>
      <c r="N330" s="429"/>
      <c r="O330" s="429"/>
      <c r="P330" s="429"/>
      <c r="Q330" s="429"/>
      <c r="R330" s="429"/>
      <c r="S330" s="429"/>
      <c r="T330" s="429"/>
      <c r="U330" s="429"/>
      <c r="V330" s="614"/>
      <c r="W330" s="615"/>
      <c r="X330" s="616"/>
      <c r="Z330" s="476"/>
      <c r="AP330" s="476"/>
      <c r="AQ330" s="429"/>
      <c r="AR330" s="429"/>
      <c r="AS330" s="429"/>
      <c r="AT330" s="588" t="s">
        <v>219</v>
      </c>
      <c r="AU330" s="591" t="e">
        <f>_xlfn.STDEV.P(AU304:AU323)</f>
        <v>#DIV/0!</v>
      </c>
      <c r="AV330" s="591" t="e">
        <f>_xlfn.STDEV.P(AV304:AV323)</f>
        <v>#DIV/0!</v>
      </c>
      <c r="AW330" s="429"/>
      <c r="AX330" s="591" t="e">
        <f>_xlfn.STDEV.P(AX304:AX323)</f>
        <v>#DIV/0!</v>
      </c>
      <c r="AY330" s="591" t="e">
        <f>_xlfn.STDEV.P(AY304:AY323)</f>
        <v>#DIV/0!</v>
      </c>
      <c r="AZ330" s="429"/>
      <c r="BA330" s="591" t="e">
        <f>_xlfn.STDEV.P(BA304:BA323)</f>
        <v>#DIV/0!</v>
      </c>
      <c r="BB330" s="591" t="e">
        <f>_xlfn.STDEV.P(BB304:BB323)</f>
        <v>#DIV/0!</v>
      </c>
      <c r="BC330" s="429"/>
      <c r="BD330" s="591" t="e">
        <f>_xlfn.STDEV.P(BD304:BD323)</f>
        <v>#DIV/0!</v>
      </c>
      <c r="BE330" s="591" t="e">
        <f>_xlfn.STDEV.P(BE304:BE323)</f>
        <v>#DIV/0!</v>
      </c>
      <c r="BF330" s="429"/>
      <c r="BG330" s="591" t="e">
        <f>_xlfn.STDEV.P(BG304:BG323)</f>
        <v>#DIV/0!</v>
      </c>
      <c r="BH330" s="591" t="e">
        <f>_xlfn.STDEV.P(BH304:BH323)</f>
        <v>#DIV/0!</v>
      </c>
      <c r="BI330" s="429"/>
      <c r="BJ330" s="591" t="e">
        <f>_xlfn.STDEV.P(BJ304:BJ323)</f>
        <v>#DIV/0!</v>
      </c>
      <c r="BK330" s="591" t="e">
        <f>_xlfn.STDEV.P(BK304:BK323)</f>
        <v>#DIV/0!</v>
      </c>
      <c r="BL330" s="429"/>
      <c r="BM330" s="591" t="e">
        <f>_xlfn.STDEV.P(BM304:BM323)</f>
        <v>#DIV/0!</v>
      </c>
      <c r="BN330" s="591" t="e">
        <f>_xlfn.STDEV.P(BN304:BN323)</f>
        <v>#DIV/0!</v>
      </c>
      <c r="BO330" s="429"/>
      <c r="BP330" s="591" t="e">
        <f>_xlfn.STDEV.P(BP304:BP323)</f>
        <v>#DIV/0!</v>
      </c>
      <c r="BQ330" s="591" t="e">
        <f>_xlfn.STDEV.P(BQ304:BQ323)</f>
        <v>#DIV/0!</v>
      </c>
      <c r="BR330" s="429"/>
      <c r="BS330" s="591" t="e">
        <f>_xlfn.STDEV.P(BS304:BS323)</f>
        <v>#DIV/0!</v>
      </c>
      <c r="BT330" s="591" t="e">
        <f>_xlfn.STDEV.P(BT304:BT323)</f>
        <v>#DIV/0!</v>
      </c>
      <c r="BV330" s="476"/>
    </row>
    <row r="331" spans="1:74" s="427" customFormat="1" ht="14.1" hidden="1">
      <c r="A331" s="593" t="str">
        <f ca="1">HYPERLINK("#"&amp;"'"&amp;A$1&amp;"'!a1","Back to top")</f>
        <v>Back to top</v>
      </c>
      <c r="B331" s="593"/>
      <c r="C331" s="429"/>
      <c r="D331" s="1110"/>
      <c r="E331" s="1111"/>
      <c r="F331" s="1111"/>
      <c r="G331" s="1111"/>
      <c r="H331" s="1111"/>
      <c r="I331" s="1111"/>
      <c r="J331" s="1111"/>
      <c r="K331" s="1112"/>
      <c r="S331" s="598" t="s">
        <v>222</v>
      </c>
      <c r="U331" s="429"/>
      <c r="V331" s="617"/>
      <c r="W331" s="618"/>
      <c r="X331" s="619"/>
      <c r="Z331" s="476"/>
      <c r="AP331" s="476"/>
      <c r="AQ331" s="429"/>
      <c r="AR331" s="429"/>
      <c r="AS331" s="429"/>
      <c r="AT331" s="471" t="s">
        <v>220</v>
      </c>
      <c r="AU331" s="597">
        <f>COUNTIF(AU304:AU323,"&gt;0")</f>
        <v>0</v>
      </c>
      <c r="AV331" s="597">
        <f>COUNTIF(AV304:AV323,"&gt;0")</f>
        <v>0</v>
      </c>
      <c r="AW331" s="429"/>
      <c r="AX331" s="597">
        <f>COUNTIF(AX304:AX323,"&gt;0")</f>
        <v>0</v>
      </c>
      <c r="AY331" s="597">
        <f>COUNTIF(AY304:AY323,"&gt;0")</f>
        <v>0</v>
      </c>
      <c r="AZ331" s="429"/>
      <c r="BA331" s="597">
        <f>COUNTIF(BA304:BA323,"&gt;0")</f>
        <v>0</v>
      </c>
      <c r="BB331" s="597">
        <f>COUNTIF(BB304:BB323,"&gt;0")</f>
        <v>0</v>
      </c>
      <c r="BC331" s="429"/>
      <c r="BD331" s="597">
        <f>COUNTIF(BD304:BD323,"&gt;0")</f>
        <v>0</v>
      </c>
      <c r="BE331" s="597">
        <f>COUNTIF(BE304:BE323,"&gt;0")</f>
        <v>0</v>
      </c>
      <c r="BF331" s="429"/>
      <c r="BG331" s="597">
        <f>COUNTIF(BG304:BG323,"&gt;0")</f>
        <v>0</v>
      </c>
      <c r="BH331" s="597">
        <f>COUNTIF(BH304:BH323,"&gt;0")</f>
        <v>0</v>
      </c>
      <c r="BI331" s="429"/>
      <c r="BJ331" s="597">
        <f>COUNTIF(BJ304:BJ323,"&gt;0")</f>
        <v>0</v>
      </c>
      <c r="BK331" s="597">
        <f>COUNTIF(BK304:BK323,"&gt;0")</f>
        <v>0</v>
      </c>
      <c r="BL331" s="429"/>
      <c r="BM331" s="597">
        <f>COUNTIF(BM304:BM323,"&gt;0")</f>
        <v>0</v>
      </c>
      <c r="BN331" s="597">
        <f>COUNTIF(BN304:BN323,"&gt;0")</f>
        <v>0</v>
      </c>
      <c r="BO331" s="429"/>
      <c r="BP331" s="597">
        <f>COUNTIF(BP304:BP323,"&gt;0")</f>
        <v>0</v>
      </c>
      <c r="BQ331" s="597">
        <f>COUNTIF(BQ304:BQ323,"&gt;0")</f>
        <v>0</v>
      </c>
      <c r="BR331" s="429"/>
      <c r="BS331" s="597">
        <f>COUNTIF(BS304:BS323,"&gt;0")</f>
        <v>0</v>
      </c>
      <c r="BT331" s="597">
        <f>COUNTIF(BT304:BT323,"&gt;0")</f>
        <v>0</v>
      </c>
      <c r="BV331" s="476"/>
    </row>
    <row r="332" spans="1:74" s="427" customFormat="1" ht="13.8" hidden="1">
      <c r="S332" s="599" t="s">
        <v>223</v>
      </c>
      <c r="U332" s="429"/>
      <c r="V332" s="617"/>
      <c r="W332" s="618"/>
      <c r="X332" s="619"/>
      <c r="Z332" s="476"/>
      <c r="AP332" s="476"/>
      <c r="BV332" s="476"/>
    </row>
    <row r="333" spans="1:74" s="427" customFormat="1" ht="13.8" hidden="1">
      <c r="U333" s="429"/>
      <c r="V333" s="621"/>
      <c r="W333" s="622"/>
      <c r="X333" s="623"/>
      <c r="Z333" s="476"/>
      <c r="AP333" s="476"/>
      <c r="BV333" s="476"/>
    </row>
    <row r="334" spans="1:74" hidden="1">
      <c r="U334" s="429"/>
      <c r="V334" s="429"/>
      <c r="W334" s="429"/>
      <c r="X334" s="429"/>
    </row>
    <row r="335" spans="1:74" s="375" customFormat="1" hidden="1">
      <c r="A335" s="537">
        <f>1+A301</f>
        <v>9</v>
      </c>
      <c r="B335" s="537"/>
      <c r="C335" s="538" t="s">
        <v>425</v>
      </c>
      <c r="D335" s="612"/>
      <c r="E335" s="612"/>
      <c r="F335" s="612"/>
      <c r="G335" s="612"/>
      <c r="H335" s="612"/>
      <c r="I335" s="539"/>
      <c r="J335" s="539"/>
      <c r="K335" s="612"/>
      <c r="L335" s="612"/>
      <c r="M335" s="539"/>
      <c r="N335" s="539"/>
      <c r="O335" s="539"/>
      <c r="P335" s="539"/>
      <c r="Q335" s="539"/>
      <c r="R335" s="539"/>
      <c r="S335" s="539"/>
      <c r="T335" s="539"/>
      <c r="U335" s="539"/>
      <c r="V335" s="539"/>
      <c r="W335" s="539"/>
      <c r="X335" s="539"/>
      <c r="AQ335" s="513">
        <f>A335</f>
        <v>9</v>
      </c>
      <c r="AR335" s="513" t="str">
        <f>C335</f>
        <v>Energy Efficiency Factor UNDEGRADED LAND</v>
      </c>
    </row>
    <row r="336" spans="1:74" s="427" customFormat="1" ht="17.399999999999999" hidden="1">
      <c r="A336" s="561"/>
      <c r="B336" s="561"/>
      <c r="C336" s="561"/>
      <c r="D336" s="456"/>
      <c r="E336" s="456"/>
      <c r="F336" s="456"/>
      <c r="G336" s="456"/>
      <c r="H336" s="456"/>
      <c r="I336" s="429"/>
      <c r="J336" s="429"/>
      <c r="K336" s="456"/>
      <c r="L336" s="456"/>
      <c r="M336" s="429"/>
      <c r="N336" s="429"/>
      <c r="O336" s="429"/>
      <c r="P336" s="429"/>
      <c r="Q336" s="429"/>
      <c r="R336" s="429"/>
      <c r="S336" s="429"/>
      <c r="T336" s="429"/>
      <c r="U336" s="429"/>
      <c r="V336" s="429"/>
      <c r="W336" s="429"/>
      <c r="X336" s="429"/>
      <c r="Z336" s="476"/>
      <c r="AP336" s="476"/>
      <c r="AQ336" s="391"/>
      <c r="AR336" s="391"/>
      <c r="AS336" s="391"/>
      <c r="AT336" s="391"/>
      <c r="AU336" s="461" t="s">
        <v>70</v>
      </c>
      <c r="AV336" s="461"/>
      <c r="AW336" s="391"/>
      <c r="AX336" s="461" t="s">
        <v>74</v>
      </c>
      <c r="AY336" s="461"/>
      <c r="AZ336" s="391"/>
      <c r="BA336" s="461" t="s">
        <v>73</v>
      </c>
      <c r="BB336" s="461"/>
      <c r="BC336" s="391"/>
      <c r="BD336" s="461" t="s">
        <v>75</v>
      </c>
      <c r="BE336" s="461"/>
      <c r="BF336" s="391"/>
      <c r="BG336" s="461" t="s">
        <v>559</v>
      </c>
      <c r="BH336" s="461"/>
      <c r="BI336" s="542"/>
      <c r="BJ336" s="461" t="s">
        <v>191</v>
      </c>
      <c r="BK336" s="461"/>
      <c r="BL336" s="391"/>
      <c r="BM336" s="461" t="s">
        <v>190</v>
      </c>
      <c r="BN336" s="461"/>
      <c r="BO336" s="391"/>
      <c r="BP336" s="461" t="s">
        <v>397</v>
      </c>
      <c r="BQ336" s="461"/>
      <c r="BR336" s="391"/>
      <c r="BS336" s="461" t="s">
        <v>398</v>
      </c>
      <c r="BT336" s="461"/>
      <c r="BU336" s="391"/>
      <c r="BV336" s="476"/>
    </row>
    <row r="337" spans="1:74" s="427" customFormat="1" ht="28.5" hidden="1" thickBot="1">
      <c r="A337" s="583" t="s">
        <v>195</v>
      </c>
      <c r="B337" s="546" t="s">
        <v>196</v>
      </c>
      <c r="C337" s="550" t="s">
        <v>197</v>
      </c>
      <c r="D337" s="551" t="s">
        <v>198</v>
      </c>
      <c r="E337" s="551" t="s">
        <v>199</v>
      </c>
      <c r="F337" s="550" t="s">
        <v>200</v>
      </c>
      <c r="G337" s="549" t="s">
        <v>194</v>
      </c>
      <c r="H337" s="550" t="s">
        <v>236</v>
      </c>
      <c r="I337" s="551" t="s">
        <v>201</v>
      </c>
      <c r="J337" s="552" t="s">
        <v>237</v>
      </c>
      <c r="K337" s="625" t="s">
        <v>202</v>
      </c>
      <c r="L337" s="554" t="s">
        <v>203</v>
      </c>
      <c r="M337" s="633" t="s">
        <v>204</v>
      </c>
      <c r="N337" s="601" t="s">
        <v>205</v>
      </c>
      <c r="O337" s="602" t="s">
        <v>206</v>
      </c>
      <c r="P337" s="601" t="s">
        <v>106</v>
      </c>
      <c r="Q337" s="543"/>
      <c r="R337" s="557" t="s">
        <v>238</v>
      </c>
      <c r="S337" s="558" t="s">
        <v>207</v>
      </c>
      <c r="T337" s="558" t="s">
        <v>208</v>
      </c>
      <c r="U337" s="558" t="s">
        <v>209</v>
      </c>
      <c r="V337" s="559" t="s">
        <v>210</v>
      </c>
      <c r="W337" s="543"/>
      <c r="X337" s="543"/>
      <c r="Z337" s="476"/>
      <c r="AP337" s="476"/>
      <c r="AQ337" s="543"/>
      <c r="AR337" s="543"/>
      <c r="AS337" s="559" t="s">
        <v>399</v>
      </c>
      <c r="AT337" s="543"/>
      <c r="AU337" s="560" t="s">
        <v>207</v>
      </c>
      <c r="AV337" s="560" t="s">
        <v>208</v>
      </c>
      <c r="AW337" s="543"/>
      <c r="AX337" s="560" t="s">
        <v>207</v>
      </c>
      <c r="AY337" s="560" t="s">
        <v>208</v>
      </c>
      <c r="AZ337" s="543"/>
      <c r="BA337" s="560" t="s">
        <v>207</v>
      </c>
      <c r="BB337" s="560" t="s">
        <v>208</v>
      </c>
      <c r="BC337" s="543"/>
      <c r="BD337" s="560" t="s">
        <v>207</v>
      </c>
      <c r="BE337" s="560" t="s">
        <v>208</v>
      </c>
      <c r="BF337" s="543"/>
      <c r="BG337" s="560" t="s">
        <v>207</v>
      </c>
      <c r="BH337" s="560" t="s">
        <v>208</v>
      </c>
      <c r="BI337" s="543"/>
      <c r="BJ337" s="560" t="s">
        <v>207</v>
      </c>
      <c r="BK337" s="560" t="s">
        <v>208</v>
      </c>
      <c r="BL337" s="543"/>
      <c r="BM337" s="560" t="s">
        <v>207</v>
      </c>
      <c r="BN337" s="560" t="s">
        <v>208</v>
      </c>
      <c r="BO337" s="543"/>
      <c r="BP337" s="560" t="s">
        <v>207</v>
      </c>
      <c r="BQ337" s="560" t="s">
        <v>208</v>
      </c>
      <c r="BR337" s="543"/>
      <c r="BS337" s="560" t="s">
        <v>207</v>
      </c>
      <c r="BT337" s="560" t="s">
        <v>208</v>
      </c>
      <c r="BU337" s="543"/>
      <c r="BV337" s="476"/>
    </row>
    <row r="338" spans="1:74" s="427" customFormat="1" ht="14.1" hidden="1">
      <c r="A338" s="561">
        <v>1</v>
      </c>
      <c r="B338" s="562" t="str">
        <f t="shared" ref="B338:B357" si="186">CONCATENATE(E338,": ",C338)</f>
        <v xml:space="preserve">: </v>
      </c>
      <c r="C338" s="563"/>
      <c r="D338" s="563"/>
      <c r="E338" s="563"/>
      <c r="F338" s="564"/>
      <c r="G338" s="563"/>
      <c r="H338" s="565"/>
      <c r="I338" s="566"/>
      <c r="J338" s="566"/>
      <c r="K338" s="568"/>
      <c r="L338" s="568"/>
      <c r="M338" s="572"/>
      <c r="N338" s="570" t="s">
        <v>421</v>
      </c>
      <c r="O338" s="571"/>
      <c r="P338" s="572"/>
      <c r="Q338" s="429"/>
      <c r="R338" s="573"/>
      <c r="S338" s="574" t="str">
        <f>IF(R338="Y","",IF(AND(M338="",K338=""),"",IF(M338="",K338,M338)))</f>
        <v/>
      </c>
      <c r="T338" s="575" t="str">
        <f t="shared" ref="T338:T357" si="187">IF(S338="","",IF($S$366="Y",U338,IF(S338&gt;=$S$358-$AB$35*$S$362,IF(S338&lt;=$S$358+$AB$35*$S$362,S338,""),"")))</f>
        <v/>
      </c>
      <c r="U338" s="574" t="str">
        <f>IF(R338="Y","",IF(AND(M338="",K338=""),"",IF(M338="",K338*O338,M338*O338)))</f>
        <v/>
      </c>
      <c r="V338" s="576" t="str">
        <f t="shared" ref="V338:V357" si="188">IF(AND(N338="",L338=""),"",IF(N338="",L338,N338))</f>
        <v>%</v>
      </c>
      <c r="W338" s="391"/>
      <c r="X338" s="391"/>
      <c r="Z338" s="476"/>
      <c r="AP338" s="476"/>
      <c r="AQ338" s="391"/>
      <c r="AR338" s="391"/>
      <c r="AS338" s="577" t="str">
        <f>$U338</f>
        <v/>
      </c>
      <c r="AT338" s="391"/>
      <c r="AU338" s="578" t="str">
        <f t="shared" ref="AU338:AU357" si="189">IF($AT$44="region",IF($E338=AU$701,$S338,""),IF($G338=AU$701,$S338,""))</f>
        <v/>
      </c>
      <c r="AV338" s="578" t="str">
        <f t="shared" ref="AV338:AV357" si="190">IF($AT$44="Region",IF($E338=AU$701,$T338,""),IF($G338=AU$701,$T338,""))</f>
        <v/>
      </c>
      <c r="AW338" s="391"/>
      <c r="AX338" s="578" t="str">
        <f t="shared" ref="AX338:AX357" si="191">IF($AT$44="region",IF($E338=AX$701,$S338,""),IF($G338=AX$701,$S338,""))</f>
        <v/>
      </c>
      <c r="AY338" s="578" t="str">
        <f t="shared" ref="AY338:AY357" si="192">IF($AT$44="Region",IF($E338=AX$701,$T338,""),IF($G338=AX$701,$T338,""))</f>
        <v/>
      </c>
      <c r="AZ338" s="391"/>
      <c r="BA338" s="578" t="str">
        <f t="shared" ref="BA338:BA357" si="193">IF($AT$44="region",IF($E338=BA$701,$S338,""),IF($G338=BA$701,$S338,""))</f>
        <v/>
      </c>
      <c r="BB338" s="578" t="str">
        <f t="shared" ref="BB338:BB357" si="194">IF($AT$44="Region",IF($E338=BA$701,$T338,""),IF($G338=BA$701,$T338,""))</f>
        <v/>
      </c>
      <c r="BC338" s="391"/>
      <c r="BD338" s="578" t="str">
        <f t="shared" ref="BD338:BD357" si="195">IF($AT$44="region",IF($E338=BD$701,$S338,""),IF($G338=BD$701,$S338,""))</f>
        <v/>
      </c>
      <c r="BE338" s="578" t="str">
        <f t="shared" ref="BE338:BE357" si="196">IF($AT$44="Region",IF($E338=BD$701,$T338,""),IF($G338=BD$701,$T338,""))</f>
        <v/>
      </c>
      <c r="BF338" s="391"/>
      <c r="BG338" s="578" t="str">
        <f t="shared" ref="BG338:BG357" si="197">IF($AT$44="region",IF($E338=BG$701,$S338,""),IF($G338=BG$701,$S338,""))</f>
        <v/>
      </c>
      <c r="BH338" s="578" t="str">
        <f t="shared" ref="BH338:BH357" si="198">IF($AT$44="Region",IF($E338=BG$701,$T338,""),IF($G338=BG$701,$T338,""))</f>
        <v/>
      </c>
      <c r="BI338" s="391"/>
      <c r="BJ338" s="578" t="str">
        <f t="shared" ref="BJ338:BK357" si="199">IF($E338=$BJ$47,S338,"")</f>
        <v/>
      </c>
      <c r="BK338" s="578" t="str">
        <f t="shared" si="199"/>
        <v/>
      </c>
      <c r="BL338" s="391"/>
      <c r="BM338" s="578" t="str">
        <f t="shared" ref="BM338:BN357" si="200">IF($E338=$BM$47,S338,"")</f>
        <v/>
      </c>
      <c r="BN338" s="578" t="str">
        <f t="shared" si="200"/>
        <v/>
      </c>
      <c r="BO338" s="391"/>
      <c r="BP338" s="578" t="str">
        <f t="shared" ref="BP338:BQ357" si="201">IF($E338=$BP$47,S338,"")</f>
        <v/>
      </c>
      <c r="BQ338" s="578" t="str">
        <f t="shared" si="201"/>
        <v/>
      </c>
      <c r="BR338" s="391"/>
      <c r="BS338" s="578" t="str">
        <f t="shared" ref="BS338:BT357" si="202">IF($E338=$BS$47,S338,"")</f>
        <v/>
      </c>
      <c r="BT338" s="578" t="str">
        <f t="shared" si="202"/>
        <v/>
      </c>
      <c r="BU338" s="391"/>
      <c r="BV338" s="476"/>
    </row>
    <row r="339" spans="1:74" s="427" customFormat="1" ht="14.1" hidden="1">
      <c r="A339" s="561">
        <v>2</v>
      </c>
      <c r="B339" s="562" t="str">
        <f t="shared" si="186"/>
        <v xml:space="preserve">: </v>
      </c>
      <c r="C339" s="563"/>
      <c r="D339" s="563"/>
      <c r="E339" s="563"/>
      <c r="F339" s="563"/>
      <c r="G339" s="563"/>
      <c r="H339" s="565"/>
      <c r="I339" s="566"/>
      <c r="J339" s="566"/>
      <c r="K339" s="571"/>
      <c r="L339" s="568"/>
      <c r="M339" s="572"/>
      <c r="N339" s="570" t="s">
        <v>421</v>
      </c>
      <c r="O339" s="571"/>
      <c r="P339" s="572"/>
      <c r="Q339" s="429"/>
      <c r="R339" s="573"/>
      <c r="S339" s="574" t="str">
        <f t="shared" ref="S339:S357" si="203">IF(R339="Y","",IF(AND(M339="",K339=""),"",IF(M339="",K339,M339)))</f>
        <v/>
      </c>
      <c r="T339" s="575" t="str">
        <f t="shared" si="187"/>
        <v/>
      </c>
      <c r="U339" s="574" t="str">
        <f t="shared" ref="U339:U357" si="204">IF(R339="Y","",IF(AND(M339="",K339=""),"",IF(M339="",K339*O339,M339*O339)))</f>
        <v/>
      </c>
      <c r="V339" s="576" t="str">
        <f t="shared" si="188"/>
        <v>%</v>
      </c>
      <c r="W339" s="391"/>
      <c r="X339" s="391"/>
      <c r="Z339" s="476"/>
      <c r="AP339" s="476"/>
      <c r="AQ339" s="391"/>
      <c r="AR339" s="391"/>
      <c r="AS339" s="580"/>
      <c r="AT339" s="391"/>
      <c r="AU339" s="578" t="str">
        <f t="shared" si="189"/>
        <v/>
      </c>
      <c r="AV339" s="578" t="str">
        <f t="shared" si="190"/>
        <v/>
      </c>
      <c r="AW339" s="391"/>
      <c r="AX339" s="578" t="str">
        <f t="shared" si="191"/>
        <v/>
      </c>
      <c r="AY339" s="578" t="str">
        <f t="shared" si="192"/>
        <v/>
      </c>
      <c r="AZ339" s="391"/>
      <c r="BA339" s="578" t="str">
        <f t="shared" si="193"/>
        <v/>
      </c>
      <c r="BB339" s="578" t="str">
        <f t="shared" si="194"/>
        <v/>
      </c>
      <c r="BC339" s="391"/>
      <c r="BD339" s="578" t="str">
        <f t="shared" si="195"/>
        <v/>
      </c>
      <c r="BE339" s="578" t="str">
        <f t="shared" si="196"/>
        <v/>
      </c>
      <c r="BF339" s="391"/>
      <c r="BG339" s="578" t="str">
        <f t="shared" si="197"/>
        <v/>
      </c>
      <c r="BH339" s="578" t="str">
        <f t="shared" si="198"/>
        <v/>
      </c>
      <c r="BI339" s="391"/>
      <c r="BJ339" s="578" t="str">
        <f t="shared" si="199"/>
        <v/>
      </c>
      <c r="BK339" s="578" t="str">
        <f t="shared" si="199"/>
        <v/>
      </c>
      <c r="BL339" s="391"/>
      <c r="BM339" s="578" t="str">
        <f t="shared" si="200"/>
        <v/>
      </c>
      <c r="BN339" s="578" t="str">
        <f t="shared" si="200"/>
        <v/>
      </c>
      <c r="BO339" s="391"/>
      <c r="BP339" s="578" t="str">
        <f t="shared" si="201"/>
        <v/>
      </c>
      <c r="BQ339" s="578" t="str">
        <f t="shared" si="201"/>
        <v/>
      </c>
      <c r="BR339" s="391"/>
      <c r="BS339" s="578" t="str">
        <f t="shared" si="202"/>
        <v/>
      </c>
      <c r="BT339" s="578" t="str">
        <f t="shared" si="202"/>
        <v/>
      </c>
      <c r="BU339" s="391"/>
      <c r="BV339" s="476"/>
    </row>
    <row r="340" spans="1:74" s="427" customFormat="1" ht="14.1" hidden="1">
      <c r="A340" s="561">
        <v>3</v>
      </c>
      <c r="B340" s="562" t="str">
        <f>CONCATENATE(E340,": ",C340)</f>
        <v xml:space="preserve">: </v>
      </c>
      <c r="C340" s="566"/>
      <c r="D340" s="566"/>
      <c r="E340" s="563"/>
      <c r="F340" s="566"/>
      <c r="G340" s="563"/>
      <c r="H340" s="565"/>
      <c r="I340" s="566"/>
      <c r="J340" s="566"/>
      <c r="K340" s="572"/>
      <c r="L340" s="568"/>
      <c r="M340" s="572"/>
      <c r="N340" s="570" t="s">
        <v>421</v>
      </c>
      <c r="O340" s="571"/>
      <c r="P340" s="572"/>
      <c r="Q340" s="429"/>
      <c r="R340" s="573"/>
      <c r="S340" s="574" t="str">
        <f t="shared" si="203"/>
        <v/>
      </c>
      <c r="T340" s="575" t="str">
        <f t="shared" si="187"/>
        <v/>
      </c>
      <c r="U340" s="574" t="str">
        <f t="shared" si="204"/>
        <v/>
      </c>
      <c r="V340" s="576" t="str">
        <f t="shared" si="188"/>
        <v>%</v>
      </c>
      <c r="W340" s="391"/>
      <c r="X340" s="391"/>
      <c r="Z340" s="476"/>
      <c r="AP340" s="476"/>
      <c r="AQ340" s="391"/>
      <c r="AR340" s="391"/>
      <c r="AS340" s="580"/>
      <c r="AT340" s="391"/>
      <c r="AU340" s="578" t="str">
        <f t="shared" si="189"/>
        <v/>
      </c>
      <c r="AV340" s="578" t="str">
        <f t="shared" si="190"/>
        <v/>
      </c>
      <c r="AW340" s="391"/>
      <c r="AX340" s="578" t="str">
        <f t="shared" si="191"/>
        <v/>
      </c>
      <c r="AY340" s="578" t="str">
        <f t="shared" si="192"/>
        <v/>
      </c>
      <c r="AZ340" s="391"/>
      <c r="BA340" s="578" t="str">
        <f t="shared" si="193"/>
        <v/>
      </c>
      <c r="BB340" s="578" t="str">
        <f t="shared" si="194"/>
        <v/>
      </c>
      <c r="BC340" s="391"/>
      <c r="BD340" s="578" t="str">
        <f t="shared" si="195"/>
        <v/>
      </c>
      <c r="BE340" s="578" t="str">
        <f t="shared" si="196"/>
        <v/>
      </c>
      <c r="BF340" s="391"/>
      <c r="BG340" s="578" t="str">
        <f t="shared" si="197"/>
        <v/>
      </c>
      <c r="BH340" s="578" t="str">
        <f t="shared" si="198"/>
        <v/>
      </c>
      <c r="BI340" s="391"/>
      <c r="BJ340" s="578" t="str">
        <f t="shared" si="199"/>
        <v/>
      </c>
      <c r="BK340" s="578" t="str">
        <f t="shared" si="199"/>
        <v/>
      </c>
      <c r="BL340" s="391"/>
      <c r="BM340" s="578" t="str">
        <f t="shared" si="200"/>
        <v/>
      </c>
      <c r="BN340" s="578" t="str">
        <f t="shared" si="200"/>
        <v/>
      </c>
      <c r="BO340" s="391"/>
      <c r="BP340" s="578" t="str">
        <f t="shared" si="201"/>
        <v/>
      </c>
      <c r="BQ340" s="578" t="str">
        <f t="shared" si="201"/>
        <v/>
      </c>
      <c r="BR340" s="391"/>
      <c r="BS340" s="578" t="str">
        <f t="shared" si="202"/>
        <v/>
      </c>
      <c r="BT340" s="578" t="str">
        <f t="shared" si="202"/>
        <v/>
      </c>
      <c r="BU340" s="391"/>
      <c r="BV340" s="476"/>
    </row>
    <row r="341" spans="1:74" s="427" customFormat="1" ht="14.1" hidden="1">
      <c r="A341" s="561">
        <v>4</v>
      </c>
      <c r="B341" s="562" t="str">
        <f t="shared" si="186"/>
        <v xml:space="preserve">: </v>
      </c>
      <c r="C341" s="566"/>
      <c r="D341" s="566"/>
      <c r="E341" s="563"/>
      <c r="F341" s="566"/>
      <c r="G341" s="563"/>
      <c r="H341" s="565"/>
      <c r="I341" s="566"/>
      <c r="J341" s="566"/>
      <c r="K341" s="572"/>
      <c r="L341" s="568"/>
      <c r="M341" s="572"/>
      <c r="N341" s="570" t="s">
        <v>421</v>
      </c>
      <c r="O341" s="571"/>
      <c r="P341" s="572"/>
      <c r="Q341" s="429"/>
      <c r="R341" s="573"/>
      <c r="S341" s="574" t="str">
        <f t="shared" si="203"/>
        <v/>
      </c>
      <c r="T341" s="575" t="str">
        <f t="shared" si="187"/>
        <v/>
      </c>
      <c r="U341" s="574" t="str">
        <f t="shared" si="204"/>
        <v/>
      </c>
      <c r="V341" s="576" t="str">
        <f t="shared" si="188"/>
        <v>%</v>
      </c>
      <c r="W341" s="391"/>
      <c r="X341" s="391"/>
      <c r="Z341" s="476"/>
      <c r="AP341" s="476"/>
      <c r="AQ341" s="391"/>
      <c r="AR341" s="391"/>
      <c r="AS341" s="580"/>
      <c r="AT341" s="391"/>
      <c r="AU341" s="578" t="str">
        <f t="shared" si="189"/>
        <v/>
      </c>
      <c r="AV341" s="578" t="str">
        <f t="shared" si="190"/>
        <v/>
      </c>
      <c r="AW341" s="391"/>
      <c r="AX341" s="578" t="str">
        <f t="shared" si="191"/>
        <v/>
      </c>
      <c r="AY341" s="578" t="str">
        <f t="shared" si="192"/>
        <v/>
      </c>
      <c r="AZ341" s="391"/>
      <c r="BA341" s="578" t="str">
        <f t="shared" si="193"/>
        <v/>
      </c>
      <c r="BB341" s="578" t="str">
        <f t="shared" si="194"/>
        <v/>
      </c>
      <c r="BC341" s="391"/>
      <c r="BD341" s="578" t="str">
        <f t="shared" si="195"/>
        <v/>
      </c>
      <c r="BE341" s="578" t="str">
        <f t="shared" si="196"/>
        <v/>
      </c>
      <c r="BF341" s="391"/>
      <c r="BG341" s="578" t="str">
        <f t="shared" si="197"/>
        <v/>
      </c>
      <c r="BH341" s="578" t="str">
        <f t="shared" si="198"/>
        <v/>
      </c>
      <c r="BI341" s="391"/>
      <c r="BJ341" s="578" t="str">
        <f t="shared" si="199"/>
        <v/>
      </c>
      <c r="BK341" s="578" t="str">
        <f t="shared" si="199"/>
        <v/>
      </c>
      <c r="BL341" s="391"/>
      <c r="BM341" s="578" t="str">
        <f t="shared" si="200"/>
        <v/>
      </c>
      <c r="BN341" s="578" t="str">
        <f t="shared" si="200"/>
        <v/>
      </c>
      <c r="BO341" s="391"/>
      <c r="BP341" s="578" t="str">
        <f t="shared" si="201"/>
        <v/>
      </c>
      <c r="BQ341" s="578" t="str">
        <f t="shared" si="201"/>
        <v/>
      </c>
      <c r="BR341" s="391"/>
      <c r="BS341" s="578" t="str">
        <f t="shared" si="202"/>
        <v/>
      </c>
      <c r="BT341" s="578" t="str">
        <f t="shared" si="202"/>
        <v/>
      </c>
      <c r="BU341" s="391"/>
      <c r="BV341" s="476"/>
    </row>
    <row r="342" spans="1:74" s="427" customFormat="1" ht="14.1" hidden="1">
      <c r="A342" s="561">
        <v>5</v>
      </c>
      <c r="B342" s="562" t="str">
        <f t="shared" si="186"/>
        <v xml:space="preserve">: </v>
      </c>
      <c r="C342" s="566"/>
      <c r="D342" s="566"/>
      <c r="E342" s="563"/>
      <c r="F342" s="566"/>
      <c r="G342" s="563"/>
      <c r="H342" s="565"/>
      <c r="I342" s="566"/>
      <c r="J342" s="566"/>
      <c r="K342" s="572"/>
      <c r="L342" s="568"/>
      <c r="M342" s="572"/>
      <c r="N342" s="570" t="s">
        <v>421</v>
      </c>
      <c r="O342" s="571"/>
      <c r="P342" s="572"/>
      <c r="Q342" s="429"/>
      <c r="R342" s="573"/>
      <c r="S342" s="574" t="str">
        <f t="shared" si="203"/>
        <v/>
      </c>
      <c r="T342" s="575" t="str">
        <f t="shared" si="187"/>
        <v/>
      </c>
      <c r="U342" s="574" t="str">
        <f t="shared" si="204"/>
        <v/>
      </c>
      <c r="V342" s="576" t="str">
        <f t="shared" si="188"/>
        <v>%</v>
      </c>
      <c r="W342" s="391"/>
      <c r="X342" s="391"/>
      <c r="Z342" s="476"/>
      <c r="AP342" s="476"/>
      <c r="AQ342" s="391"/>
      <c r="AR342" s="391"/>
      <c r="AS342" s="580"/>
      <c r="AT342" s="391"/>
      <c r="AU342" s="578" t="str">
        <f t="shared" si="189"/>
        <v/>
      </c>
      <c r="AV342" s="578" t="str">
        <f t="shared" si="190"/>
        <v/>
      </c>
      <c r="AW342" s="391"/>
      <c r="AX342" s="578" t="str">
        <f t="shared" si="191"/>
        <v/>
      </c>
      <c r="AY342" s="578" t="str">
        <f t="shared" si="192"/>
        <v/>
      </c>
      <c r="AZ342" s="391"/>
      <c r="BA342" s="578" t="str">
        <f t="shared" si="193"/>
        <v/>
      </c>
      <c r="BB342" s="578" t="str">
        <f t="shared" si="194"/>
        <v/>
      </c>
      <c r="BC342" s="391"/>
      <c r="BD342" s="578" t="str">
        <f t="shared" si="195"/>
        <v/>
      </c>
      <c r="BE342" s="578" t="str">
        <f t="shared" si="196"/>
        <v/>
      </c>
      <c r="BF342" s="391"/>
      <c r="BG342" s="578" t="str">
        <f t="shared" si="197"/>
        <v/>
      </c>
      <c r="BH342" s="578" t="str">
        <f t="shared" si="198"/>
        <v/>
      </c>
      <c r="BI342" s="391"/>
      <c r="BJ342" s="578" t="str">
        <f t="shared" si="199"/>
        <v/>
      </c>
      <c r="BK342" s="578" t="str">
        <f t="shared" si="199"/>
        <v/>
      </c>
      <c r="BL342" s="391"/>
      <c r="BM342" s="578" t="str">
        <f t="shared" si="200"/>
        <v/>
      </c>
      <c r="BN342" s="578" t="str">
        <f t="shared" si="200"/>
        <v/>
      </c>
      <c r="BO342" s="391"/>
      <c r="BP342" s="578" t="str">
        <f t="shared" si="201"/>
        <v/>
      </c>
      <c r="BQ342" s="578" t="str">
        <f t="shared" si="201"/>
        <v/>
      </c>
      <c r="BR342" s="391"/>
      <c r="BS342" s="578" t="str">
        <f t="shared" si="202"/>
        <v/>
      </c>
      <c r="BT342" s="578" t="str">
        <f t="shared" si="202"/>
        <v/>
      </c>
      <c r="BU342" s="391"/>
      <c r="BV342" s="476"/>
    </row>
    <row r="343" spans="1:74" s="427" customFormat="1" ht="14.1" hidden="1">
      <c r="A343" s="561">
        <v>6</v>
      </c>
      <c r="B343" s="562" t="str">
        <f t="shared" si="186"/>
        <v xml:space="preserve">: </v>
      </c>
      <c r="C343" s="566"/>
      <c r="D343" s="566"/>
      <c r="E343" s="563"/>
      <c r="F343" s="566"/>
      <c r="G343" s="563"/>
      <c r="H343" s="565"/>
      <c r="I343" s="566"/>
      <c r="J343" s="566"/>
      <c r="K343" s="572"/>
      <c r="L343" s="568"/>
      <c r="M343" s="572"/>
      <c r="N343" s="570" t="s">
        <v>421</v>
      </c>
      <c r="O343" s="571"/>
      <c r="P343" s="572"/>
      <c r="Q343" s="429"/>
      <c r="R343" s="573"/>
      <c r="S343" s="574" t="str">
        <f t="shared" si="203"/>
        <v/>
      </c>
      <c r="T343" s="575" t="str">
        <f t="shared" si="187"/>
        <v/>
      </c>
      <c r="U343" s="574" t="str">
        <f t="shared" si="204"/>
        <v/>
      </c>
      <c r="V343" s="576" t="str">
        <f t="shared" si="188"/>
        <v>%</v>
      </c>
      <c r="W343" s="391"/>
      <c r="X343" s="391"/>
      <c r="Z343" s="476"/>
      <c r="AP343" s="476"/>
      <c r="AQ343" s="391"/>
      <c r="AR343" s="391"/>
      <c r="AS343" s="580"/>
      <c r="AT343" s="391"/>
      <c r="AU343" s="578" t="str">
        <f t="shared" si="189"/>
        <v/>
      </c>
      <c r="AV343" s="578" t="str">
        <f t="shared" si="190"/>
        <v/>
      </c>
      <c r="AW343" s="391"/>
      <c r="AX343" s="578" t="str">
        <f t="shared" si="191"/>
        <v/>
      </c>
      <c r="AY343" s="578" t="str">
        <f t="shared" si="192"/>
        <v/>
      </c>
      <c r="AZ343" s="391"/>
      <c r="BA343" s="578" t="str">
        <f t="shared" si="193"/>
        <v/>
      </c>
      <c r="BB343" s="578" t="str">
        <f t="shared" si="194"/>
        <v/>
      </c>
      <c r="BC343" s="391"/>
      <c r="BD343" s="578" t="str">
        <f t="shared" si="195"/>
        <v/>
      </c>
      <c r="BE343" s="578" t="str">
        <f t="shared" si="196"/>
        <v/>
      </c>
      <c r="BF343" s="391"/>
      <c r="BG343" s="578" t="str">
        <f t="shared" si="197"/>
        <v/>
      </c>
      <c r="BH343" s="578" t="str">
        <f t="shared" si="198"/>
        <v/>
      </c>
      <c r="BI343" s="391"/>
      <c r="BJ343" s="578" t="str">
        <f t="shared" si="199"/>
        <v/>
      </c>
      <c r="BK343" s="578" t="str">
        <f t="shared" si="199"/>
        <v/>
      </c>
      <c r="BL343" s="391"/>
      <c r="BM343" s="578" t="str">
        <f t="shared" si="200"/>
        <v/>
      </c>
      <c r="BN343" s="578" t="str">
        <f t="shared" si="200"/>
        <v/>
      </c>
      <c r="BO343" s="391"/>
      <c r="BP343" s="578" t="str">
        <f t="shared" si="201"/>
        <v/>
      </c>
      <c r="BQ343" s="578" t="str">
        <f t="shared" si="201"/>
        <v/>
      </c>
      <c r="BR343" s="391"/>
      <c r="BS343" s="578" t="str">
        <f t="shared" si="202"/>
        <v/>
      </c>
      <c r="BT343" s="578" t="str">
        <f t="shared" si="202"/>
        <v/>
      </c>
      <c r="BU343" s="391"/>
      <c r="BV343" s="476"/>
    </row>
    <row r="344" spans="1:74" s="427" customFormat="1" ht="14.1" hidden="1">
      <c r="A344" s="561">
        <v>7</v>
      </c>
      <c r="B344" s="562" t="str">
        <f t="shared" si="186"/>
        <v xml:space="preserve">: </v>
      </c>
      <c r="C344" s="566"/>
      <c r="D344" s="566"/>
      <c r="E344" s="563"/>
      <c r="F344" s="566"/>
      <c r="G344" s="563"/>
      <c r="H344" s="565"/>
      <c r="I344" s="566"/>
      <c r="J344" s="566"/>
      <c r="K344" s="572"/>
      <c r="L344" s="568"/>
      <c r="M344" s="572"/>
      <c r="N344" s="570" t="s">
        <v>421</v>
      </c>
      <c r="O344" s="571"/>
      <c r="P344" s="572"/>
      <c r="Q344" s="429"/>
      <c r="R344" s="573"/>
      <c r="S344" s="574" t="str">
        <f t="shared" si="203"/>
        <v/>
      </c>
      <c r="T344" s="575" t="str">
        <f t="shared" si="187"/>
        <v/>
      </c>
      <c r="U344" s="574" t="str">
        <f t="shared" si="204"/>
        <v/>
      </c>
      <c r="V344" s="576" t="str">
        <f t="shared" si="188"/>
        <v>%</v>
      </c>
      <c r="W344" s="391"/>
      <c r="X344" s="391"/>
      <c r="Z344" s="476"/>
      <c r="AP344" s="476"/>
      <c r="AQ344" s="391"/>
      <c r="AR344" s="391"/>
      <c r="AS344" s="580"/>
      <c r="AT344" s="391"/>
      <c r="AU344" s="578" t="str">
        <f t="shared" si="189"/>
        <v/>
      </c>
      <c r="AV344" s="578" t="str">
        <f t="shared" si="190"/>
        <v/>
      </c>
      <c r="AW344" s="391"/>
      <c r="AX344" s="578" t="str">
        <f t="shared" si="191"/>
        <v/>
      </c>
      <c r="AY344" s="578" t="str">
        <f t="shared" si="192"/>
        <v/>
      </c>
      <c r="AZ344" s="391"/>
      <c r="BA344" s="578" t="str">
        <f t="shared" si="193"/>
        <v/>
      </c>
      <c r="BB344" s="578" t="str">
        <f t="shared" si="194"/>
        <v/>
      </c>
      <c r="BC344" s="391"/>
      <c r="BD344" s="578" t="str">
        <f t="shared" si="195"/>
        <v/>
      </c>
      <c r="BE344" s="578" t="str">
        <f t="shared" si="196"/>
        <v/>
      </c>
      <c r="BF344" s="391"/>
      <c r="BG344" s="578" t="str">
        <f t="shared" si="197"/>
        <v/>
      </c>
      <c r="BH344" s="578" t="str">
        <f t="shared" si="198"/>
        <v/>
      </c>
      <c r="BI344" s="391"/>
      <c r="BJ344" s="578" t="str">
        <f t="shared" si="199"/>
        <v/>
      </c>
      <c r="BK344" s="578" t="str">
        <f t="shared" si="199"/>
        <v/>
      </c>
      <c r="BL344" s="391"/>
      <c r="BM344" s="578" t="str">
        <f t="shared" si="200"/>
        <v/>
      </c>
      <c r="BN344" s="578" t="str">
        <f t="shared" si="200"/>
        <v/>
      </c>
      <c r="BO344" s="391"/>
      <c r="BP344" s="578" t="str">
        <f t="shared" si="201"/>
        <v/>
      </c>
      <c r="BQ344" s="578" t="str">
        <f t="shared" si="201"/>
        <v/>
      </c>
      <c r="BR344" s="391"/>
      <c r="BS344" s="578" t="str">
        <f t="shared" si="202"/>
        <v/>
      </c>
      <c r="BT344" s="578" t="str">
        <f t="shared" si="202"/>
        <v/>
      </c>
      <c r="BU344" s="391"/>
      <c r="BV344" s="476"/>
    </row>
    <row r="345" spans="1:74" s="427" customFormat="1" ht="14.1" hidden="1">
      <c r="A345" s="561">
        <v>8</v>
      </c>
      <c r="B345" s="562" t="str">
        <f t="shared" si="186"/>
        <v xml:space="preserve">: </v>
      </c>
      <c r="C345" s="566"/>
      <c r="D345" s="566"/>
      <c r="E345" s="563"/>
      <c r="F345" s="566"/>
      <c r="G345" s="563"/>
      <c r="H345" s="565"/>
      <c r="I345" s="566"/>
      <c r="J345" s="566"/>
      <c r="K345" s="572"/>
      <c r="L345" s="568"/>
      <c r="M345" s="572"/>
      <c r="N345" s="570" t="s">
        <v>421</v>
      </c>
      <c r="O345" s="571"/>
      <c r="P345" s="572"/>
      <c r="Q345" s="429"/>
      <c r="R345" s="573"/>
      <c r="S345" s="574" t="str">
        <f t="shared" si="203"/>
        <v/>
      </c>
      <c r="T345" s="575" t="str">
        <f t="shared" si="187"/>
        <v/>
      </c>
      <c r="U345" s="574" t="str">
        <f t="shared" si="204"/>
        <v/>
      </c>
      <c r="V345" s="576" t="str">
        <f t="shared" si="188"/>
        <v>%</v>
      </c>
      <c r="W345" s="391"/>
      <c r="X345" s="391"/>
      <c r="Z345" s="476"/>
      <c r="AP345" s="476"/>
      <c r="AQ345" s="391"/>
      <c r="AR345" s="391"/>
      <c r="AS345" s="580"/>
      <c r="AT345" s="391"/>
      <c r="AU345" s="578" t="str">
        <f t="shared" si="189"/>
        <v/>
      </c>
      <c r="AV345" s="578" t="str">
        <f t="shared" si="190"/>
        <v/>
      </c>
      <c r="AW345" s="391"/>
      <c r="AX345" s="578" t="str">
        <f t="shared" si="191"/>
        <v/>
      </c>
      <c r="AY345" s="578" t="str">
        <f t="shared" si="192"/>
        <v/>
      </c>
      <c r="AZ345" s="391"/>
      <c r="BA345" s="578" t="str">
        <f t="shared" si="193"/>
        <v/>
      </c>
      <c r="BB345" s="578" t="str">
        <f t="shared" si="194"/>
        <v/>
      </c>
      <c r="BC345" s="391"/>
      <c r="BD345" s="578" t="str">
        <f t="shared" si="195"/>
        <v/>
      </c>
      <c r="BE345" s="578" t="str">
        <f t="shared" si="196"/>
        <v/>
      </c>
      <c r="BF345" s="391"/>
      <c r="BG345" s="578" t="str">
        <f t="shared" si="197"/>
        <v/>
      </c>
      <c r="BH345" s="578" t="str">
        <f t="shared" si="198"/>
        <v/>
      </c>
      <c r="BI345" s="391"/>
      <c r="BJ345" s="578" t="str">
        <f t="shared" si="199"/>
        <v/>
      </c>
      <c r="BK345" s="578" t="str">
        <f t="shared" si="199"/>
        <v/>
      </c>
      <c r="BL345" s="391"/>
      <c r="BM345" s="578" t="str">
        <f t="shared" si="200"/>
        <v/>
      </c>
      <c r="BN345" s="578" t="str">
        <f t="shared" si="200"/>
        <v/>
      </c>
      <c r="BO345" s="391"/>
      <c r="BP345" s="578" t="str">
        <f t="shared" si="201"/>
        <v/>
      </c>
      <c r="BQ345" s="578" t="str">
        <f t="shared" si="201"/>
        <v/>
      </c>
      <c r="BR345" s="391"/>
      <c r="BS345" s="578" t="str">
        <f t="shared" si="202"/>
        <v/>
      </c>
      <c r="BT345" s="578" t="str">
        <f t="shared" si="202"/>
        <v/>
      </c>
      <c r="BU345" s="391"/>
      <c r="BV345" s="476"/>
    </row>
    <row r="346" spans="1:74" s="427" customFormat="1" ht="14.1" hidden="1">
      <c r="A346" s="561">
        <v>9</v>
      </c>
      <c r="B346" s="562" t="str">
        <f t="shared" si="186"/>
        <v xml:space="preserve">: </v>
      </c>
      <c r="C346" s="566"/>
      <c r="D346" s="566"/>
      <c r="E346" s="563"/>
      <c r="F346" s="566"/>
      <c r="G346" s="563"/>
      <c r="H346" s="565"/>
      <c r="I346" s="566"/>
      <c r="J346" s="566"/>
      <c r="K346" s="572"/>
      <c r="L346" s="568"/>
      <c r="M346" s="572"/>
      <c r="N346" s="570" t="s">
        <v>421</v>
      </c>
      <c r="O346" s="571"/>
      <c r="P346" s="572"/>
      <c r="Q346" s="429"/>
      <c r="R346" s="573"/>
      <c r="S346" s="574" t="str">
        <f t="shared" si="203"/>
        <v/>
      </c>
      <c r="T346" s="575" t="str">
        <f t="shared" si="187"/>
        <v/>
      </c>
      <c r="U346" s="574" t="str">
        <f t="shared" si="204"/>
        <v/>
      </c>
      <c r="V346" s="576" t="str">
        <f t="shared" si="188"/>
        <v>%</v>
      </c>
      <c r="W346" s="391"/>
      <c r="X346" s="391"/>
      <c r="Z346" s="476"/>
      <c r="AP346" s="476"/>
      <c r="AQ346" s="391"/>
      <c r="AR346" s="391"/>
      <c r="AS346" s="580"/>
      <c r="AT346" s="391"/>
      <c r="AU346" s="578" t="str">
        <f t="shared" si="189"/>
        <v/>
      </c>
      <c r="AV346" s="578" t="str">
        <f t="shared" si="190"/>
        <v/>
      </c>
      <c r="AW346" s="391"/>
      <c r="AX346" s="578" t="str">
        <f t="shared" si="191"/>
        <v/>
      </c>
      <c r="AY346" s="578" t="str">
        <f t="shared" si="192"/>
        <v/>
      </c>
      <c r="AZ346" s="391"/>
      <c r="BA346" s="578" t="str">
        <f t="shared" si="193"/>
        <v/>
      </c>
      <c r="BB346" s="578" t="str">
        <f t="shared" si="194"/>
        <v/>
      </c>
      <c r="BC346" s="391"/>
      <c r="BD346" s="578" t="str">
        <f t="shared" si="195"/>
        <v/>
      </c>
      <c r="BE346" s="578" t="str">
        <f t="shared" si="196"/>
        <v/>
      </c>
      <c r="BF346" s="391"/>
      <c r="BG346" s="578" t="str">
        <f t="shared" si="197"/>
        <v/>
      </c>
      <c r="BH346" s="578" t="str">
        <f t="shared" si="198"/>
        <v/>
      </c>
      <c r="BI346" s="391"/>
      <c r="BJ346" s="578" t="str">
        <f t="shared" si="199"/>
        <v/>
      </c>
      <c r="BK346" s="578" t="str">
        <f t="shared" si="199"/>
        <v/>
      </c>
      <c r="BL346" s="391"/>
      <c r="BM346" s="578" t="str">
        <f t="shared" si="200"/>
        <v/>
      </c>
      <c r="BN346" s="578" t="str">
        <f t="shared" si="200"/>
        <v/>
      </c>
      <c r="BO346" s="391"/>
      <c r="BP346" s="578" t="str">
        <f t="shared" si="201"/>
        <v/>
      </c>
      <c r="BQ346" s="578" t="str">
        <f t="shared" si="201"/>
        <v/>
      </c>
      <c r="BR346" s="391"/>
      <c r="BS346" s="578" t="str">
        <f t="shared" si="202"/>
        <v/>
      </c>
      <c r="BT346" s="578" t="str">
        <f t="shared" si="202"/>
        <v/>
      </c>
      <c r="BU346" s="391"/>
      <c r="BV346" s="476"/>
    </row>
    <row r="347" spans="1:74" s="427" customFormat="1" ht="14.1" hidden="1">
      <c r="A347" s="561">
        <v>10</v>
      </c>
      <c r="B347" s="562" t="str">
        <f t="shared" si="186"/>
        <v xml:space="preserve">: </v>
      </c>
      <c r="C347" s="566"/>
      <c r="D347" s="566"/>
      <c r="E347" s="563"/>
      <c r="F347" s="566"/>
      <c r="G347" s="563"/>
      <c r="H347" s="565"/>
      <c r="I347" s="566"/>
      <c r="J347" s="566"/>
      <c r="K347" s="572"/>
      <c r="L347" s="568"/>
      <c r="M347" s="572"/>
      <c r="N347" s="570" t="s">
        <v>421</v>
      </c>
      <c r="O347" s="571"/>
      <c r="P347" s="572"/>
      <c r="Q347" s="429"/>
      <c r="R347" s="573"/>
      <c r="S347" s="574" t="str">
        <f t="shared" si="203"/>
        <v/>
      </c>
      <c r="T347" s="575" t="str">
        <f t="shared" si="187"/>
        <v/>
      </c>
      <c r="U347" s="574" t="str">
        <f t="shared" si="204"/>
        <v/>
      </c>
      <c r="V347" s="576" t="str">
        <f t="shared" si="188"/>
        <v>%</v>
      </c>
      <c r="W347" s="391"/>
      <c r="X347" s="391"/>
      <c r="Z347" s="476"/>
      <c r="AP347" s="476"/>
      <c r="AQ347" s="391"/>
      <c r="AR347" s="391"/>
      <c r="AS347" s="580"/>
      <c r="AT347" s="391"/>
      <c r="AU347" s="578" t="str">
        <f t="shared" si="189"/>
        <v/>
      </c>
      <c r="AV347" s="578" t="str">
        <f t="shared" si="190"/>
        <v/>
      </c>
      <c r="AW347" s="391"/>
      <c r="AX347" s="578" t="str">
        <f t="shared" si="191"/>
        <v/>
      </c>
      <c r="AY347" s="578" t="str">
        <f t="shared" si="192"/>
        <v/>
      </c>
      <c r="AZ347" s="391"/>
      <c r="BA347" s="578" t="str">
        <f t="shared" si="193"/>
        <v/>
      </c>
      <c r="BB347" s="578" t="str">
        <f t="shared" si="194"/>
        <v/>
      </c>
      <c r="BC347" s="391"/>
      <c r="BD347" s="578" t="str">
        <f t="shared" si="195"/>
        <v/>
      </c>
      <c r="BE347" s="578" t="str">
        <f t="shared" si="196"/>
        <v/>
      </c>
      <c r="BF347" s="391"/>
      <c r="BG347" s="578" t="str">
        <f t="shared" si="197"/>
        <v/>
      </c>
      <c r="BH347" s="578" t="str">
        <f t="shared" si="198"/>
        <v/>
      </c>
      <c r="BI347" s="391"/>
      <c r="BJ347" s="578" t="str">
        <f t="shared" si="199"/>
        <v/>
      </c>
      <c r="BK347" s="578" t="str">
        <f t="shared" si="199"/>
        <v/>
      </c>
      <c r="BL347" s="391"/>
      <c r="BM347" s="578" t="str">
        <f t="shared" si="200"/>
        <v/>
      </c>
      <c r="BN347" s="578" t="str">
        <f t="shared" si="200"/>
        <v/>
      </c>
      <c r="BO347" s="391"/>
      <c r="BP347" s="578" t="str">
        <f t="shared" si="201"/>
        <v/>
      </c>
      <c r="BQ347" s="578" t="str">
        <f t="shared" si="201"/>
        <v/>
      </c>
      <c r="BR347" s="391"/>
      <c r="BS347" s="578" t="str">
        <f t="shared" si="202"/>
        <v/>
      </c>
      <c r="BT347" s="578" t="str">
        <f t="shared" si="202"/>
        <v/>
      </c>
      <c r="BU347" s="391"/>
      <c r="BV347" s="476"/>
    </row>
    <row r="348" spans="1:74" s="427" customFormat="1" ht="14.1" hidden="1">
      <c r="A348" s="561">
        <v>11</v>
      </c>
      <c r="B348" s="562" t="str">
        <f t="shared" si="186"/>
        <v xml:space="preserve">: </v>
      </c>
      <c r="C348" s="566"/>
      <c r="D348" s="566"/>
      <c r="E348" s="563"/>
      <c r="F348" s="566"/>
      <c r="G348" s="563"/>
      <c r="H348" s="565"/>
      <c r="I348" s="566"/>
      <c r="J348" s="566"/>
      <c r="K348" s="572"/>
      <c r="L348" s="568"/>
      <c r="M348" s="572"/>
      <c r="N348" s="570" t="s">
        <v>421</v>
      </c>
      <c r="O348" s="571"/>
      <c r="P348" s="572"/>
      <c r="Q348" s="429"/>
      <c r="R348" s="573"/>
      <c r="S348" s="574" t="str">
        <f t="shared" si="203"/>
        <v/>
      </c>
      <c r="T348" s="575" t="str">
        <f t="shared" si="187"/>
        <v/>
      </c>
      <c r="U348" s="574" t="str">
        <f t="shared" si="204"/>
        <v/>
      </c>
      <c r="V348" s="576" t="str">
        <f t="shared" si="188"/>
        <v>%</v>
      </c>
      <c r="W348" s="391"/>
      <c r="X348" s="391"/>
      <c r="Z348" s="476"/>
      <c r="AP348" s="476"/>
      <c r="AQ348" s="391"/>
      <c r="AR348" s="391"/>
      <c r="AS348" s="580"/>
      <c r="AT348" s="391"/>
      <c r="AU348" s="578" t="str">
        <f t="shared" si="189"/>
        <v/>
      </c>
      <c r="AV348" s="578" t="str">
        <f t="shared" si="190"/>
        <v/>
      </c>
      <c r="AW348" s="391"/>
      <c r="AX348" s="578" t="str">
        <f t="shared" si="191"/>
        <v/>
      </c>
      <c r="AY348" s="578" t="str">
        <f t="shared" si="192"/>
        <v/>
      </c>
      <c r="AZ348" s="391"/>
      <c r="BA348" s="578" t="str">
        <f t="shared" si="193"/>
        <v/>
      </c>
      <c r="BB348" s="578" t="str">
        <f t="shared" si="194"/>
        <v/>
      </c>
      <c r="BC348" s="391"/>
      <c r="BD348" s="578" t="str">
        <f t="shared" si="195"/>
        <v/>
      </c>
      <c r="BE348" s="578" t="str">
        <f t="shared" si="196"/>
        <v/>
      </c>
      <c r="BF348" s="391"/>
      <c r="BG348" s="578" t="str">
        <f t="shared" si="197"/>
        <v/>
      </c>
      <c r="BH348" s="578" t="str">
        <f t="shared" si="198"/>
        <v/>
      </c>
      <c r="BI348" s="391"/>
      <c r="BJ348" s="578" t="str">
        <f t="shared" si="199"/>
        <v/>
      </c>
      <c r="BK348" s="578" t="str">
        <f t="shared" si="199"/>
        <v/>
      </c>
      <c r="BL348" s="391"/>
      <c r="BM348" s="578" t="str">
        <f t="shared" si="200"/>
        <v/>
      </c>
      <c r="BN348" s="578" t="str">
        <f t="shared" si="200"/>
        <v/>
      </c>
      <c r="BO348" s="391"/>
      <c r="BP348" s="578" t="str">
        <f t="shared" si="201"/>
        <v/>
      </c>
      <c r="BQ348" s="578" t="str">
        <f t="shared" si="201"/>
        <v/>
      </c>
      <c r="BR348" s="391"/>
      <c r="BS348" s="578" t="str">
        <f t="shared" si="202"/>
        <v/>
      </c>
      <c r="BT348" s="578" t="str">
        <f t="shared" si="202"/>
        <v/>
      </c>
      <c r="BU348" s="391"/>
      <c r="BV348" s="476"/>
    </row>
    <row r="349" spans="1:74" s="427" customFormat="1" ht="14.1" hidden="1">
      <c r="A349" s="561">
        <v>12</v>
      </c>
      <c r="B349" s="562" t="str">
        <f t="shared" si="186"/>
        <v xml:space="preserve">: </v>
      </c>
      <c r="C349" s="566"/>
      <c r="D349" s="566"/>
      <c r="E349" s="563"/>
      <c r="F349" s="566"/>
      <c r="G349" s="563"/>
      <c r="H349" s="565"/>
      <c r="I349" s="566"/>
      <c r="J349" s="566"/>
      <c r="K349" s="572"/>
      <c r="L349" s="568"/>
      <c r="M349" s="572"/>
      <c r="N349" s="570" t="s">
        <v>421</v>
      </c>
      <c r="O349" s="571"/>
      <c r="P349" s="572"/>
      <c r="Q349" s="429"/>
      <c r="R349" s="573"/>
      <c r="S349" s="574" t="str">
        <f t="shared" si="203"/>
        <v/>
      </c>
      <c r="T349" s="575" t="str">
        <f t="shared" si="187"/>
        <v/>
      </c>
      <c r="U349" s="574" t="str">
        <f t="shared" si="204"/>
        <v/>
      </c>
      <c r="V349" s="576" t="str">
        <f t="shared" si="188"/>
        <v>%</v>
      </c>
      <c r="W349" s="391"/>
      <c r="X349" s="391"/>
      <c r="Z349" s="476"/>
      <c r="AP349" s="476"/>
      <c r="AQ349" s="391"/>
      <c r="AR349" s="391"/>
      <c r="AS349" s="580"/>
      <c r="AT349" s="391"/>
      <c r="AU349" s="578" t="str">
        <f t="shared" si="189"/>
        <v/>
      </c>
      <c r="AV349" s="578" t="str">
        <f t="shared" si="190"/>
        <v/>
      </c>
      <c r="AW349" s="391"/>
      <c r="AX349" s="578" t="str">
        <f t="shared" si="191"/>
        <v/>
      </c>
      <c r="AY349" s="578" t="str">
        <f t="shared" si="192"/>
        <v/>
      </c>
      <c r="AZ349" s="391"/>
      <c r="BA349" s="578" t="str">
        <f t="shared" si="193"/>
        <v/>
      </c>
      <c r="BB349" s="578" t="str">
        <f t="shared" si="194"/>
        <v/>
      </c>
      <c r="BC349" s="391"/>
      <c r="BD349" s="578" t="str">
        <f t="shared" si="195"/>
        <v/>
      </c>
      <c r="BE349" s="578" t="str">
        <f t="shared" si="196"/>
        <v/>
      </c>
      <c r="BF349" s="391"/>
      <c r="BG349" s="578" t="str">
        <f t="shared" si="197"/>
        <v/>
      </c>
      <c r="BH349" s="578" t="str">
        <f t="shared" si="198"/>
        <v/>
      </c>
      <c r="BI349" s="391"/>
      <c r="BJ349" s="578" t="str">
        <f t="shared" si="199"/>
        <v/>
      </c>
      <c r="BK349" s="578" t="str">
        <f t="shared" si="199"/>
        <v/>
      </c>
      <c r="BL349" s="391"/>
      <c r="BM349" s="578" t="str">
        <f t="shared" si="200"/>
        <v/>
      </c>
      <c r="BN349" s="578" t="str">
        <f t="shared" si="200"/>
        <v/>
      </c>
      <c r="BO349" s="391"/>
      <c r="BP349" s="578" t="str">
        <f t="shared" si="201"/>
        <v/>
      </c>
      <c r="BQ349" s="578" t="str">
        <f t="shared" si="201"/>
        <v/>
      </c>
      <c r="BR349" s="391"/>
      <c r="BS349" s="578" t="str">
        <f t="shared" si="202"/>
        <v/>
      </c>
      <c r="BT349" s="578" t="str">
        <f t="shared" si="202"/>
        <v/>
      </c>
      <c r="BU349" s="391"/>
      <c r="BV349" s="476"/>
    </row>
    <row r="350" spans="1:74" s="427" customFormat="1" ht="14.1" hidden="1">
      <c r="A350" s="561">
        <v>13</v>
      </c>
      <c r="B350" s="562" t="str">
        <f t="shared" si="186"/>
        <v xml:space="preserve">: </v>
      </c>
      <c r="C350" s="566"/>
      <c r="D350" s="566"/>
      <c r="E350" s="563"/>
      <c r="F350" s="566"/>
      <c r="G350" s="563"/>
      <c r="H350" s="565"/>
      <c r="I350" s="566"/>
      <c r="J350" s="566"/>
      <c r="K350" s="572"/>
      <c r="L350" s="568"/>
      <c r="M350" s="572"/>
      <c r="N350" s="570" t="s">
        <v>421</v>
      </c>
      <c r="O350" s="571"/>
      <c r="P350" s="572"/>
      <c r="Q350" s="429"/>
      <c r="R350" s="573"/>
      <c r="S350" s="574" t="str">
        <f t="shared" si="203"/>
        <v/>
      </c>
      <c r="T350" s="575" t="str">
        <f t="shared" si="187"/>
        <v/>
      </c>
      <c r="U350" s="574" t="str">
        <f t="shared" si="204"/>
        <v/>
      </c>
      <c r="V350" s="576" t="str">
        <f t="shared" si="188"/>
        <v>%</v>
      </c>
      <c r="W350" s="391"/>
      <c r="X350" s="391"/>
      <c r="Z350" s="476"/>
      <c r="AP350" s="476"/>
      <c r="AQ350" s="391"/>
      <c r="AR350" s="391"/>
      <c r="AS350" s="580"/>
      <c r="AT350" s="391"/>
      <c r="AU350" s="578" t="str">
        <f t="shared" si="189"/>
        <v/>
      </c>
      <c r="AV350" s="578" t="str">
        <f t="shared" si="190"/>
        <v/>
      </c>
      <c r="AW350" s="391"/>
      <c r="AX350" s="578" t="str">
        <f t="shared" si="191"/>
        <v/>
      </c>
      <c r="AY350" s="578" t="str">
        <f t="shared" si="192"/>
        <v/>
      </c>
      <c r="AZ350" s="391"/>
      <c r="BA350" s="578" t="str">
        <f t="shared" si="193"/>
        <v/>
      </c>
      <c r="BB350" s="578" t="str">
        <f t="shared" si="194"/>
        <v/>
      </c>
      <c r="BC350" s="391"/>
      <c r="BD350" s="578" t="str">
        <f t="shared" si="195"/>
        <v/>
      </c>
      <c r="BE350" s="578" t="str">
        <f t="shared" si="196"/>
        <v/>
      </c>
      <c r="BF350" s="391"/>
      <c r="BG350" s="578" t="str">
        <f t="shared" si="197"/>
        <v/>
      </c>
      <c r="BH350" s="578" t="str">
        <f t="shared" si="198"/>
        <v/>
      </c>
      <c r="BI350" s="391"/>
      <c r="BJ350" s="578" t="str">
        <f t="shared" si="199"/>
        <v/>
      </c>
      <c r="BK350" s="578" t="str">
        <f t="shared" si="199"/>
        <v/>
      </c>
      <c r="BL350" s="391"/>
      <c r="BM350" s="578" t="str">
        <f t="shared" si="200"/>
        <v/>
      </c>
      <c r="BN350" s="578" t="str">
        <f t="shared" si="200"/>
        <v/>
      </c>
      <c r="BO350" s="391"/>
      <c r="BP350" s="578" t="str">
        <f t="shared" si="201"/>
        <v/>
      </c>
      <c r="BQ350" s="578" t="str">
        <f t="shared" si="201"/>
        <v/>
      </c>
      <c r="BR350" s="391"/>
      <c r="BS350" s="578" t="str">
        <f t="shared" si="202"/>
        <v/>
      </c>
      <c r="BT350" s="578" t="str">
        <f t="shared" si="202"/>
        <v/>
      </c>
      <c r="BU350" s="391"/>
      <c r="BV350" s="476"/>
    </row>
    <row r="351" spans="1:74" s="427" customFormat="1" ht="14.1" hidden="1">
      <c r="A351" s="561">
        <v>14</v>
      </c>
      <c r="B351" s="562" t="str">
        <f t="shared" si="186"/>
        <v xml:space="preserve">: </v>
      </c>
      <c r="C351" s="566"/>
      <c r="D351" s="566"/>
      <c r="E351" s="563"/>
      <c r="F351" s="566"/>
      <c r="G351" s="563"/>
      <c r="H351" s="565"/>
      <c r="I351" s="566"/>
      <c r="J351" s="566"/>
      <c r="K351" s="572"/>
      <c r="L351" s="568"/>
      <c r="M351" s="572"/>
      <c r="N351" s="570" t="s">
        <v>421</v>
      </c>
      <c r="O351" s="571"/>
      <c r="P351" s="572"/>
      <c r="Q351" s="429"/>
      <c r="R351" s="573"/>
      <c r="S351" s="574" t="str">
        <f t="shared" si="203"/>
        <v/>
      </c>
      <c r="T351" s="575" t="str">
        <f t="shared" si="187"/>
        <v/>
      </c>
      <c r="U351" s="574" t="str">
        <f t="shared" si="204"/>
        <v/>
      </c>
      <c r="V351" s="576" t="str">
        <f t="shared" si="188"/>
        <v>%</v>
      </c>
      <c r="W351" s="391"/>
      <c r="X351" s="391"/>
      <c r="Z351" s="476"/>
      <c r="AP351" s="476"/>
      <c r="AQ351" s="391"/>
      <c r="AR351" s="391"/>
      <c r="AS351" s="580"/>
      <c r="AT351" s="391"/>
      <c r="AU351" s="578" t="str">
        <f t="shared" si="189"/>
        <v/>
      </c>
      <c r="AV351" s="578" t="str">
        <f t="shared" si="190"/>
        <v/>
      </c>
      <c r="AW351" s="391"/>
      <c r="AX351" s="578" t="str">
        <f t="shared" si="191"/>
        <v/>
      </c>
      <c r="AY351" s="578" t="str">
        <f t="shared" si="192"/>
        <v/>
      </c>
      <c r="AZ351" s="391"/>
      <c r="BA351" s="578" t="str">
        <f t="shared" si="193"/>
        <v/>
      </c>
      <c r="BB351" s="578" t="str">
        <f t="shared" si="194"/>
        <v/>
      </c>
      <c r="BC351" s="391"/>
      <c r="BD351" s="578" t="str">
        <f t="shared" si="195"/>
        <v/>
      </c>
      <c r="BE351" s="578" t="str">
        <f t="shared" si="196"/>
        <v/>
      </c>
      <c r="BF351" s="391"/>
      <c r="BG351" s="578" t="str">
        <f t="shared" si="197"/>
        <v/>
      </c>
      <c r="BH351" s="578" t="str">
        <f t="shared" si="198"/>
        <v/>
      </c>
      <c r="BI351" s="391"/>
      <c r="BJ351" s="578" t="str">
        <f t="shared" si="199"/>
        <v/>
      </c>
      <c r="BK351" s="578" t="str">
        <f t="shared" si="199"/>
        <v/>
      </c>
      <c r="BL351" s="391"/>
      <c r="BM351" s="578" t="str">
        <f t="shared" si="200"/>
        <v/>
      </c>
      <c r="BN351" s="578" t="str">
        <f t="shared" si="200"/>
        <v/>
      </c>
      <c r="BO351" s="391"/>
      <c r="BP351" s="578" t="str">
        <f t="shared" si="201"/>
        <v/>
      </c>
      <c r="BQ351" s="578" t="str">
        <f t="shared" si="201"/>
        <v/>
      </c>
      <c r="BR351" s="391"/>
      <c r="BS351" s="578" t="str">
        <f t="shared" si="202"/>
        <v/>
      </c>
      <c r="BT351" s="578" t="str">
        <f t="shared" si="202"/>
        <v/>
      </c>
      <c r="BU351" s="391"/>
      <c r="BV351" s="476"/>
    </row>
    <row r="352" spans="1:74" s="427" customFormat="1" ht="14.1" hidden="1">
      <c r="A352" s="561">
        <v>15</v>
      </c>
      <c r="B352" s="562" t="str">
        <f t="shared" si="186"/>
        <v xml:space="preserve">: </v>
      </c>
      <c r="C352" s="566"/>
      <c r="D352" s="566"/>
      <c r="E352" s="563"/>
      <c r="F352" s="566"/>
      <c r="G352" s="563"/>
      <c r="H352" s="565"/>
      <c r="I352" s="566"/>
      <c r="J352" s="566"/>
      <c r="K352" s="572"/>
      <c r="L352" s="568"/>
      <c r="M352" s="572"/>
      <c r="N352" s="570" t="s">
        <v>421</v>
      </c>
      <c r="O352" s="571"/>
      <c r="P352" s="572"/>
      <c r="Q352" s="429"/>
      <c r="R352" s="573"/>
      <c r="S352" s="574" t="str">
        <f t="shared" si="203"/>
        <v/>
      </c>
      <c r="T352" s="575" t="str">
        <f t="shared" si="187"/>
        <v/>
      </c>
      <c r="U352" s="574" t="str">
        <f t="shared" si="204"/>
        <v/>
      </c>
      <c r="V352" s="576" t="str">
        <f t="shared" si="188"/>
        <v>%</v>
      </c>
      <c r="W352" s="391"/>
      <c r="X352" s="391"/>
      <c r="Z352" s="476"/>
      <c r="AP352" s="476"/>
      <c r="AQ352" s="391"/>
      <c r="AR352" s="391"/>
      <c r="AS352" s="580"/>
      <c r="AT352" s="391"/>
      <c r="AU352" s="578" t="str">
        <f t="shared" si="189"/>
        <v/>
      </c>
      <c r="AV352" s="578" t="str">
        <f t="shared" si="190"/>
        <v/>
      </c>
      <c r="AW352" s="391"/>
      <c r="AX352" s="578" t="str">
        <f t="shared" si="191"/>
        <v/>
      </c>
      <c r="AY352" s="578" t="str">
        <f t="shared" si="192"/>
        <v/>
      </c>
      <c r="AZ352" s="391"/>
      <c r="BA352" s="578" t="str">
        <f t="shared" si="193"/>
        <v/>
      </c>
      <c r="BB352" s="578" t="str">
        <f t="shared" si="194"/>
        <v/>
      </c>
      <c r="BC352" s="391"/>
      <c r="BD352" s="578" t="str">
        <f t="shared" si="195"/>
        <v/>
      </c>
      <c r="BE352" s="578" t="str">
        <f t="shared" si="196"/>
        <v/>
      </c>
      <c r="BF352" s="391"/>
      <c r="BG352" s="578" t="str">
        <f t="shared" si="197"/>
        <v/>
      </c>
      <c r="BH352" s="578" t="str">
        <f t="shared" si="198"/>
        <v/>
      </c>
      <c r="BI352" s="391"/>
      <c r="BJ352" s="578" t="str">
        <f t="shared" si="199"/>
        <v/>
      </c>
      <c r="BK352" s="578" t="str">
        <f t="shared" si="199"/>
        <v/>
      </c>
      <c r="BL352" s="391"/>
      <c r="BM352" s="578" t="str">
        <f t="shared" si="200"/>
        <v/>
      </c>
      <c r="BN352" s="578" t="str">
        <f t="shared" si="200"/>
        <v/>
      </c>
      <c r="BO352" s="391"/>
      <c r="BP352" s="578" t="str">
        <f t="shared" si="201"/>
        <v/>
      </c>
      <c r="BQ352" s="578" t="str">
        <f t="shared" si="201"/>
        <v/>
      </c>
      <c r="BR352" s="391"/>
      <c r="BS352" s="578" t="str">
        <f t="shared" si="202"/>
        <v/>
      </c>
      <c r="BT352" s="578" t="str">
        <f t="shared" si="202"/>
        <v/>
      </c>
      <c r="BU352" s="391"/>
      <c r="BV352" s="476"/>
    </row>
    <row r="353" spans="1:74" s="427" customFormat="1" ht="14.1" hidden="1">
      <c r="A353" s="561">
        <v>16</v>
      </c>
      <c r="B353" s="562" t="str">
        <f t="shared" si="186"/>
        <v xml:space="preserve">: </v>
      </c>
      <c r="C353" s="566"/>
      <c r="D353" s="566"/>
      <c r="E353" s="563"/>
      <c r="F353" s="566"/>
      <c r="G353" s="563"/>
      <c r="H353" s="565"/>
      <c r="I353" s="566"/>
      <c r="J353" s="566"/>
      <c r="K353" s="572"/>
      <c r="L353" s="568"/>
      <c r="M353" s="572"/>
      <c r="N353" s="570" t="s">
        <v>421</v>
      </c>
      <c r="O353" s="571"/>
      <c r="P353" s="572"/>
      <c r="Q353" s="429"/>
      <c r="R353" s="573"/>
      <c r="S353" s="574" t="str">
        <f t="shared" si="203"/>
        <v/>
      </c>
      <c r="T353" s="575" t="str">
        <f t="shared" si="187"/>
        <v/>
      </c>
      <c r="U353" s="574" t="str">
        <f t="shared" si="204"/>
        <v/>
      </c>
      <c r="V353" s="576" t="str">
        <f t="shared" si="188"/>
        <v>%</v>
      </c>
      <c r="W353" s="391"/>
      <c r="X353" s="391"/>
      <c r="Z353" s="476"/>
      <c r="AP353" s="476"/>
      <c r="AQ353" s="391"/>
      <c r="AR353" s="391"/>
      <c r="AS353" s="580"/>
      <c r="AT353" s="391"/>
      <c r="AU353" s="578" t="str">
        <f t="shared" si="189"/>
        <v/>
      </c>
      <c r="AV353" s="578" t="str">
        <f t="shared" si="190"/>
        <v/>
      </c>
      <c r="AW353" s="391"/>
      <c r="AX353" s="578" t="str">
        <f t="shared" si="191"/>
        <v/>
      </c>
      <c r="AY353" s="578" t="str">
        <f t="shared" si="192"/>
        <v/>
      </c>
      <c r="AZ353" s="391"/>
      <c r="BA353" s="578" t="str">
        <f t="shared" si="193"/>
        <v/>
      </c>
      <c r="BB353" s="578" t="str">
        <f t="shared" si="194"/>
        <v/>
      </c>
      <c r="BC353" s="391"/>
      <c r="BD353" s="578" t="str">
        <f t="shared" si="195"/>
        <v/>
      </c>
      <c r="BE353" s="578" t="str">
        <f t="shared" si="196"/>
        <v/>
      </c>
      <c r="BF353" s="391"/>
      <c r="BG353" s="578" t="str">
        <f t="shared" si="197"/>
        <v/>
      </c>
      <c r="BH353" s="578" t="str">
        <f t="shared" si="198"/>
        <v/>
      </c>
      <c r="BI353" s="391"/>
      <c r="BJ353" s="578" t="str">
        <f t="shared" si="199"/>
        <v/>
      </c>
      <c r="BK353" s="578" t="str">
        <f t="shared" si="199"/>
        <v/>
      </c>
      <c r="BL353" s="391"/>
      <c r="BM353" s="578" t="str">
        <f t="shared" si="200"/>
        <v/>
      </c>
      <c r="BN353" s="578" t="str">
        <f t="shared" si="200"/>
        <v/>
      </c>
      <c r="BO353" s="391"/>
      <c r="BP353" s="578" t="str">
        <f t="shared" si="201"/>
        <v/>
      </c>
      <c r="BQ353" s="578" t="str">
        <f t="shared" si="201"/>
        <v/>
      </c>
      <c r="BR353" s="391"/>
      <c r="BS353" s="578" t="str">
        <f t="shared" si="202"/>
        <v/>
      </c>
      <c r="BT353" s="578" t="str">
        <f t="shared" si="202"/>
        <v/>
      </c>
      <c r="BU353" s="391"/>
      <c r="BV353" s="476"/>
    </row>
    <row r="354" spans="1:74" s="427" customFormat="1" ht="14.1" hidden="1">
      <c r="A354" s="561">
        <v>17</v>
      </c>
      <c r="B354" s="562" t="str">
        <f t="shared" si="186"/>
        <v xml:space="preserve">: </v>
      </c>
      <c r="C354" s="566"/>
      <c r="D354" s="566"/>
      <c r="E354" s="563"/>
      <c r="F354" s="566"/>
      <c r="G354" s="563"/>
      <c r="H354" s="565"/>
      <c r="I354" s="566"/>
      <c r="J354" s="566"/>
      <c r="K354" s="572"/>
      <c r="L354" s="568"/>
      <c r="M354" s="572"/>
      <c r="N354" s="570" t="s">
        <v>421</v>
      </c>
      <c r="O354" s="571"/>
      <c r="P354" s="572"/>
      <c r="Q354" s="429"/>
      <c r="R354" s="573"/>
      <c r="S354" s="574" t="str">
        <f t="shared" si="203"/>
        <v/>
      </c>
      <c r="T354" s="575" t="str">
        <f t="shared" si="187"/>
        <v/>
      </c>
      <c r="U354" s="574" t="str">
        <f t="shared" si="204"/>
        <v/>
      </c>
      <c r="V354" s="576" t="str">
        <f t="shared" si="188"/>
        <v>%</v>
      </c>
      <c r="W354" s="391"/>
      <c r="X354" s="391"/>
      <c r="Z354" s="476"/>
      <c r="AP354" s="476"/>
      <c r="AQ354" s="391"/>
      <c r="AR354" s="391"/>
      <c r="AS354" s="580"/>
      <c r="AT354" s="391"/>
      <c r="AU354" s="578" t="str">
        <f t="shared" si="189"/>
        <v/>
      </c>
      <c r="AV354" s="578" t="str">
        <f t="shared" si="190"/>
        <v/>
      </c>
      <c r="AW354" s="391"/>
      <c r="AX354" s="578" t="str">
        <f t="shared" si="191"/>
        <v/>
      </c>
      <c r="AY354" s="578" t="str">
        <f t="shared" si="192"/>
        <v/>
      </c>
      <c r="AZ354" s="391"/>
      <c r="BA354" s="578" t="str">
        <f t="shared" si="193"/>
        <v/>
      </c>
      <c r="BB354" s="578" t="str">
        <f t="shared" si="194"/>
        <v/>
      </c>
      <c r="BC354" s="391"/>
      <c r="BD354" s="578" t="str">
        <f t="shared" si="195"/>
        <v/>
      </c>
      <c r="BE354" s="578" t="str">
        <f t="shared" si="196"/>
        <v/>
      </c>
      <c r="BF354" s="391"/>
      <c r="BG354" s="578" t="str">
        <f t="shared" si="197"/>
        <v/>
      </c>
      <c r="BH354" s="578" t="str">
        <f t="shared" si="198"/>
        <v/>
      </c>
      <c r="BI354" s="391"/>
      <c r="BJ354" s="578" t="str">
        <f t="shared" si="199"/>
        <v/>
      </c>
      <c r="BK354" s="578" t="str">
        <f t="shared" si="199"/>
        <v/>
      </c>
      <c r="BL354" s="391"/>
      <c r="BM354" s="578" t="str">
        <f t="shared" si="200"/>
        <v/>
      </c>
      <c r="BN354" s="578" t="str">
        <f t="shared" si="200"/>
        <v/>
      </c>
      <c r="BO354" s="391"/>
      <c r="BP354" s="578" t="str">
        <f t="shared" si="201"/>
        <v/>
      </c>
      <c r="BQ354" s="578" t="str">
        <f t="shared" si="201"/>
        <v/>
      </c>
      <c r="BR354" s="391"/>
      <c r="BS354" s="578" t="str">
        <f t="shared" si="202"/>
        <v/>
      </c>
      <c r="BT354" s="578" t="str">
        <f t="shared" si="202"/>
        <v/>
      </c>
      <c r="BU354" s="391"/>
      <c r="BV354" s="476"/>
    </row>
    <row r="355" spans="1:74" s="427" customFormat="1" ht="14.1" hidden="1">
      <c r="A355" s="561">
        <v>18</v>
      </c>
      <c r="B355" s="562" t="str">
        <f t="shared" si="186"/>
        <v xml:space="preserve">: </v>
      </c>
      <c r="C355" s="566"/>
      <c r="D355" s="566"/>
      <c r="E355" s="563"/>
      <c r="F355" s="566"/>
      <c r="G355" s="563"/>
      <c r="H355" s="565"/>
      <c r="I355" s="566"/>
      <c r="J355" s="566"/>
      <c r="K355" s="572"/>
      <c r="L355" s="572"/>
      <c r="M355" s="572"/>
      <c r="N355" s="570" t="s">
        <v>421</v>
      </c>
      <c r="O355" s="571"/>
      <c r="P355" s="572"/>
      <c r="Q355" s="429"/>
      <c r="R355" s="573"/>
      <c r="S355" s="574" t="str">
        <f t="shared" si="203"/>
        <v/>
      </c>
      <c r="T355" s="575" t="str">
        <f t="shared" si="187"/>
        <v/>
      </c>
      <c r="U355" s="574" t="str">
        <f t="shared" si="204"/>
        <v/>
      </c>
      <c r="V355" s="576" t="str">
        <f t="shared" si="188"/>
        <v>%</v>
      </c>
      <c r="W355" s="391"/>
      <c r="X355" s="391"/>
      <c r="Z355" s="476"/>
      <c r="AP355" s="476"/>
      <c r="AQ355" s="391"/>
      <c r="AR355" s="391"/>
      <c r="AS355" s="580"/>
      <c r="AT355" s="391"/>
      <c r="AU355" s="578" t="str">
        <f t="shared" si="189"/>
        <v/>
      </c>
      <c r="AV355" s="578" t="str">
        <f t="shared" si="190"/>
        <v/>
      </c>
      <c r="AW355" s="391"/>
      <c r="AX355" s="578" t="str">
        <f t="shared" si="191"/>
        <v/>
      </c>
      <c r="AY355" s="578" t="str">
        <f t="shared" si="192"/>
        <v/>
      </c>
      <c r="AZ355" s="391"/>
      <c r="BA355" s="578" t="str">
        <f t="shared" si="193"/>
        <v/>
      </c>
      <c r="BB355" s="578" t="str">
        <f t="shared" si="194"/>
        <v/>
      </c>
      <c r="BC355" s="391"/>
      <c r="BD355" s="578" t="str">
        <f t="shared" si="195"/>
        <v/>
      </c>
      <c r="BE355" s="578" t="str">
        <f t="shared" si="196"/>
        <v/>
      </c>
      <c r="BF355" s="391"/>
      <c r="BG355" s="578" t="str">
        <f t="shared" si="197"/>
        <v/>
      </c>
      <c r="BH355" s="578" t="str">
        <f t="shared" si="198"/>
        <v/>
      </c>
      <c r="BI355" s="391"/>
      <c r="BJ355" s="578" t="str">
        <f t="shared" si="199"/>
        <v/>
      </c>
      <c r="BK355" s="578" t="str">
        <f t="shared" si="199"/>
        <v/>
      </c>
      <c r="BL355" s="391"/>
      <c r="BM355" s="578" t="str">
        <f t="shared" si="200"/>
        <v/>
      </c>
      <c r="BN355" s="578" t="str">
        <f t="shared" si="200"/>
        <v/>
      </c>
      <c r="BO355" s="391"/>
      <c r="BP355" s="578" t="str">
        <f t="shared" si="201"/>
        <v/>
      </c>
      <c r="BQ355" s="578" t="str">
        <f t="shared" si="201"/>
        <v/>
      </c>
      <c r="BR355" s="391"/>
      <c r="BS355" s="578" t="str">
        <f t="shared" si="202"/>
        <v/>
      </c>
      <c r="BT355" s="578" t="str">
        <f t="shared" si="202"/>
        <v/>
      </c>
      <c r="BU355" s="391"/>
      <c r="BV355" s="476"/>
    </row>
    <row r="356" spans="1:74" s="427" customFormat="1" ht="14.1" hidden="1">
      <c r="A356" s="561">
        <v>19</v>
      </c>
      <c r="B356" s="562" t="str">
        <f t="shared" si="186"/>
        <v xml:space="preserve">: </v>
      </c>
      <c r="C356" s="566"/>
      <c r="D356" s="566"/>
      <c r="E356" s="563"/>
      <c r="F356" s="566"/>
      <c r="G356" s="563"/>
      <c r="H356" s="565"/>
      <c r="I356" s="566"/>
      <c r="J356" s="566"/>
      <c r="K356" s="572"/>
      <c r="L356" s="572"/>
      <c r="M356" s="572"/>
      <c r="N356" s="570" t="s">
        <v>421</v>
      </c>
      <c r="O356" s="571"/>
      <c r="P356" s="572"/>
      <c r="Q356" s="429"/>
      <c r="R356" s="573"/>
      <c r="S356" s="574" t="str">
        <f t="shared" si="203"/>
        <v/>
      </c>
      <c r="T356" s="575" t="str">
        <f t="shared" si="187"/>
        <v/>
      </c>
      <c r="U356" s="574" t="str">
        <f t="shared" si="204"/>
        <v/>
      </c>
      <c r="V356" s="576" t="str">
        <f t="shared" si="188"/>
        <v>%</v>
      </c>
      <c r="W356" s="391"/>
      <c r="X356" s="391"/>
      <c r="Z356" s="476"/>
      <c r="AP356" s="476"/>
      <c r="AQ356" s="391"/>
      <c r="AR356" s="391"/>
      <c r="AS356" s="580"/>
      <c r="AT356" s="391"/>
      <c r="AU356" s="578" t="str">
        <f t="shared" si="189"/>
        <v/>
      </c>
      <c r="AV356" s="578" t="str">
        <f t="shared" si="190"/>
        <v/>
      </c>
      <c r="AW356" s="391"/>
      <c r="AX356" s="578" t="str">
        <f t="shared" si="191"/>
        <v/>
      </c>
      <c r="AY356" s="578" t="str">
        <f t="shared" si="192"/>
        <v/>
      </c>
      <c r="AZ356" s="391"/>
      <c r="BA356" s="578" t="str">
        <f t="shared" si="193"/>
        <v/>
      </c>
      <c r="BB356" s="578" t="str">
        <f t="shared" si="194"/>
        <v/>
      </c>
      <c r="BC356" s="391"/>
      <c r="BD356" s="578" t="str">
        <f t="shared" si="195"/>
        <v/>
      </c>
      <c r="BE356" s="578" t="str">
        <f t="shared" si="196"/>
        <v/>
      </c>
      <c r="BF356" s="391"/>
      <c r="BG356" s="578" t="str">
        <f t="shared" si="197"/>
        <v/>
      </c>
      <c r="BH356" s="578" t="str">
        <f t="shared" si="198"/>
        <v/>
      </c>
      <c r="BI356" s="391"/>
      <c r="BJ356" s="578" t="str">
        <f t="shared" si="199"/>
        <v/>
      </c>
      <c r="BK356" s="578" t="str">
        <f t="shared" si="199"/>
        <v/>
      </c>
      <c r="BL356" s="391"/>
      <c r="BM356" s="578" t="str">
        <f t="shared" si="200"/>
        <v/>
      </c>
      <c r="BN356" s="578" t="str">
        <f t="shared" si="200"/>
        <v/>
      </c>
      <c r="BO356" s="391"/>
      <c r="BP356" s="578" t="str">
        <f t="shared" si="201"/>
        <v/>
      </c>
      <c r="BQ356" s="578" t="str">
        <f t="shared" si="201"/>
        <v/>
      </c>
      <c r="BR356" s="391"/>
      <c r="BS356" s="578" t="str">
        <f t="shared" si="202"/>
        <v/>
      </c>
      <c r="BT356" s="578" t="str">
        <f t="shared" si="202"/>
        <v/>
      </c>
      <c r="BU356" s="391"/>
      <c r="BV356" s="476"/>
    </row>
    <row r="357" spans="1:74" s="427" customFormat="1" ht="14.1" hidden="1">
      <c r="A357" s="561">
        <v>20</v>
      </c>
      <c r="B357" s="562" t="str">
        <f t="shared" si="186"/>
        <v xml:space="preserve">: </v>
      </c>
      <c r="C357" s="566"/>
      <c r="D357" s="566"/>
      <c r="E357" s="563"/>
      <c r="F357" s="566"/>
      <c r="G357" s="563"/>
      <c r="H357" s="565"/>
      <c r="I357" s="566"/>
      <c r="J357" s="566"/>
      <c r="K357" s="572"/>
      <c r="L357" s="572"/>
      <c r="M357" s="572"/>
      <c r="N357" s="570" t="s">
        <v>421</v>
      </c>
      <c r="O357" s="571"/>
      <c r="P357" s="572"/>
      <c r="Q357" s="429"/>
      <c r="R357" s="573"/>
      <c r="S357" s="574" t="str">
        <f t="shared" si="203"/>
        <v/>
      </c>
      <c r="T357" s="575" t="str">
        <f t="shared" si="187"/>
        <v/>
      </c>
      <c r="U357" s="574" t="str">
        <f t="shared" si="204"/>
        <v/>
      </c>
      <c r="V357" s="576" t="str">
        <f t="shared" si="188"/>
        <v>%</v>
      </c>
      <c r="W357" s="391"/>
      <c r="X357" s="391"/>
      <c r="Z357" s="476"/>
      <c r="AP357" s="476"/>
      <c r="AQ357" s="391"/>
      <c r="AR357" s="391"/>
      <c r="AS357" s="580"/>
      <c r="AT357" s="391"/>
      <c r="AU357" s="578" t="str">
        <f t="shared" si="189"/>
        <v/>
      </c>
      <c r="AV357" s="578" t="str">
        <f t="shared" si="190"/>
        <v/>
      </c>
      <c r="AW357" s="391"/>
      <c r="AX357" s="578" t="str">
        <f t="shared" si="191"/>
        <v/>
      </c>
      <c r="AY357" s="578" t="str">
        <f t="shared" si="192"/>
        <v/>
      </c>
      <c r="AZ357" s="391"/>
      <c r="BA357" s="578" t="str">
        <f t="shared" si="193"/>
        <v/>
      </c>
      <c r="BB357" s="578" t="str">
        <f t="shared" si="194"/>
        <v/>
      </c>
      <c r="BC357" s="391"/>
      <c r="BD357" s="578" t="str">
        <f t="shared" si="195"/>
        <v/>
      </c>
      <c r="BE357" s="578" t="str">
        <f t="shared" si="196"/>
        <v/>
      </c>
      <c r="BF357" s="391"/>
      <c r="BG357" s="578" t="str">
        <f t="shared" si="197"/>
        <v/>
      </c>
      <c r="BH357" s="578" t="str">
        <f t="shared" si="198"/>
        <v/>
      </c>
      <c r="BI357" s="391"/>
      <c r="BJ357" s="578" t="str">
        <f t="shared" si="199"/>
        <v/>
      </c>
      <c r="BK357" s="578" t="str">
        <f t="shared" si="199"/>
        <v/>
      </c>
      <c r="BL357" s="391"/>
      <c r="BM357" s="578" t="str">
        <f t="shared" si="200"/>
        <v/>
      </c>
      <c r="BN357" s="578" t="str">
        <f t="shared" si="200"/>
        <v/>
      </c>
      <c r="BO357" s="391"/>
      <c r="BP357" s="578" t="str">
        <f t="shared" si="201"/>
        <v/>
      </c>
      <c r="BQ357" s="578" t="str">
        <f t="shared" si="201"/>
        <v/>
      </c>
      <c r="BR357" s="391"/>
      <c r="BS357" s="578" t="str">
        <f t="shared" si="202"/>
        <v/>
      </c>
      <c r="BT357" s="578" t="str">
        <f t="shared" si="202"/>
        <v/>
      </c>
      <c r="BU357" s="391"/>
      <c r="BV357" s="476"/>
    </row>
    <row r="358" spans="1:74" s="427" customFormat="1" ht="14.1" hidden="1">
      <c r="A358" s="561"/>
      <c r="B358" s="582" t="s">
        <v>224</v>
      </c>
      <c r="C358" s="583"/>
      <c r="D358" s="583"/>
      <c r="E358" s="583"/>
      <c r="F358" s="583"/>
      <c r="G358" s="583"/>
      <c r="H358" s="429"/>
      <c r="I358" s="391"/>
      <c r="J358" s="584"/>
      <c r="K358" s="429"/>
      <c r="L358" s="429"/>
      <c r="M358" s="429" t="s">
        <v>211</v>
      </c>
      <c r="N358" s="465"/>
      <c r="O358" s="465"/>
      <c r="P358" s="429"/>
      <c r="Q358" s="429"/>
      <c r="R358" s="584" t="s">
        <v>212</v>
      </c>
      <c r="S358" s="585" t="e">
        <f>AVERAGE(S338:S357)</f>
        <v>#DIV/0!</v>
      </c>
      <c r="T358" s="585" t="e">
        <f>IF(S366="Y",SUM(T338:T357)/SUM(O338:O357),AVERAGE(T338:T357))</f>
        <v>#DIV/0!</v>
      </c>
      <c r="U358" s="586" t="e">
        <f>SUM(U338:U357)/SUM(O338:O357)</f>
        <v>#DIV/0!</v>
      </c>
      <c r="V358" s="391"/>
      <c r="W358" s="391"/>
      <c r="X358" s="391"/>
      <c r="Z358" s="626"/>
      <c r="AP358" s="476"/>
      <c r="AQ358" s="391"/>
      <c r="AR358" s="391"/>
      <c r="AS358" s="391"/>
      <c r="AT358" s="584" t="s">
        <v>212</v>
      </c>
      <c r="AU358" s="587" t="e">
        <f>AVERAGE(AU338:AU357)</f>
        <v>#DIV/0!</v>
      </c>
      <c r="AV358" s="587" t="e">
        <f>SUM(AV338:AV357)/COUNTIF(AV338:AV357,"&gt;0")</f>
        <v>#DIV/0!</v>
      </c>
      <c r="AW358" s="391"/>
      <c r="AX358" s="587" t="e">
        <f>AVERAGE(AX338:AX357)</f>
        <v>#DIV/0!</v>
      </c>
      <c r="AY358" s="587" t="e">
        <f>SUM(AY338:AY357)/COUNTIF(AY338:AY357,"&gt;0")</f>
        <v>#DIV/0!</v>
      </c>
      <c r="AZ358" s="391"/>
      <c r="BA358" s="587" t="e">
        <f>AVERAGE(BA338:BA357)</f>
        <v>#DIV/0!</v>
      </c>
      <c r="BB358" s="587" t="e">
        <f>SUM(BB338:BB357)/COUNTIF(BB338:BB357,"&gt;0")</f>
        <v>#DIV/0!</v>
      </c>
      <c r="BC358" s="391"/>
      <c r="BD358" s="587" t="e">
        <f>AVERAGE(BD338:BD357)</f>
        <v>#DIV/0!</v>
      </c>
      <c r="BE358" s="587" t="e">
        <f>SUM(BE338:BE357)/COUNTIF(BE338:BE357,"&gt;0")</f>
        <v>#DIV/0!</v>
      </c>
      <c r="BF358" s="391"/>
      <c r="BG358" s="587" t="e">
        <f>AVERAGE(BG338:BG357)</f>
        <v>#DIV/0!</v>
      </c>
      <c r="BH358" s="587" t="e">
        <f>SUM(BH338:BH357)/COUNTIF(BH338:BH357,"&gt;0")</f>
        <v>#DIV/0!</v>
      </c>
      <c r="BI358" s="584"/>
      <c r="BJ358" s="587" t="e">
        <f>AVERAGE(BJ338:BJ357)</f>
        <v>#DIV/0!</v>
      </c>
      <c r="BK358" s="587" t="e">
        <f>SUM(BK338:BK357)/COUNTIF(BK338:BK357,"&gt;0")</f>
        <v>#DIV/0!</v>
      </c>
      <c r="BL358" s="391"/>
      <c r="BM358" s="587" t="e">
        <f>AVERAGE(BM338:BM357)</f>
        <v>#DIV/0!</v>
      </c>
      <c r="BN358" s="587" t="e">
        <f>SUM(BN338:BN357)/COUNTIF(BN338:BN357,"&gt;0")</f>
        <v>#DIV/0!</v>
      </c>
      <c r="BO358" s="391"/>
      <c r="BP358" s="587" t="e">
        <f>AVERAGE(BP338:BP357)</f>
        <v>#DIV/0!</v>
      </c>
      <c r="BQ358" s="587" t="e">
        <f>SUM(BQ338:BQ357)/COUNTIF(BQ338:BQ357,"&gt;0")</f>
        <v>#DIV/0!</v>
      </c>
      <c r="BR358" s="391"/>
      <c r="BS358" s="587" t="e">
        <f>AVERAGE(BS338:BS357)</f>
        <v>#DIV/0!</v>
      </c>
      <c r="BT358" s="587" t="e">
        <f>SUM(BT338:BT357)/COUNTIF(BT338:BT357,"&gt;0")</f>
        <v>#DIV/0!</v>
      </c>
      <c r="BU358" s="391"/>
      <c r="BV358" s="476"/>
    </row>
    <row r="359" spans="1:74" s="427" customFormat="1" ht="14.1" hidden="1">
      <c r="A359" s="561"/>
      <c r="B359" s="582" t="s">
        <v>225</v>
      </c>
      <c r="C359" s="583" t="s">
        <v>213</v>
      </c>
      <c r="D359" s="634"/>
      <c r="E359" s="635"/>
      <c r="F359" s="635"/>
      <c r="G359" s="635"/>
      <c r="H359" s="635"/>
      <c r="I359" s="635"/>
      <c r="J359" s="635"/>
      <c r="K359" s="636"/>
      <c r="L359" s="429"/>
      <c r="M359" s="429"/>
      <c r="N359" s="429"/>
      <c r="O359" s="429"/>
      <c r="P359" s="429"/>
      <c r="Q359" s="429"/>
      <c r="R359" s="588" t="s">
        <v>214</v>
      </c>
      <c r="S359" s="589" t="e">
        <f>S358+V359*S362</f>
        <v>#DIV/0!</v>
      </c>
      <c r="T359" s="589" t="e">
        <f>T358+V359*T362</f>
        <v>#DIV/0!</v>
      </c>
      <c r="U359" s="589" t="e">
        <f>U358+V359*U362</f>
        <v>#DIV/0!</v>
      </c>
      <c r="V359" s="590">
        <v>1</v>
      </c>
      <c r="W359" s="429" t="s">
        <v>215</v>
      </c>
      <c r="X359" s="391"/>
      <c r="Y359" s="391" t="s">
        <v>239</v>
      </c>
      <c r="Z359" s="627"/>
      <c r="AP359" s="476"/>
      <c r="AQ359" s="391"/>
      <c r="AR359" s="391"/>
      <c r="AS359" s="391"/>
      <c r="AT359" s="588" t="s">
        <v>214</v>
      </c>
      <c r="AU359" s="591" t="e">
        <f>AU358+(AU364*AU361)</f>
        <v>#DIV/0!</v>
      </c>
      <c r="AV359" s="591" t="e">
        <f>AV358+(AV364*AU361)</f>
        <v>#DIV/0!</v>
      </c>
      <c r="AW359" s="391"/>
      <c r="AX359" s="591" t="e">
        <f>AX358+(AX364*AX361)</f>
        <v>#DIV/0!</v>
      </c>
      <c r="AY359" s="591" t="e">
        <f>AY358+(AY364*AX361)</f>
        <v>#DIV/0!</v>
      </c>
      <c r="AZ359" s="391"/>
      <c r="BA359" s="591" t="e">
        <f>BA358+(BA364*BA361)</f>
        <v>#DIV/0!</v>
      </c>
      <c r="BB359" s="591" t="e">
        <f>BB358+(BB364*BA361)</f>
        <v>#DIV/0!</v>
      </c>
      <c r="BC359" s="391"/>
      <c r="BD359" s="591" t="e">
        <f>BD358+(BD364*BD361)</f>
        <v>#DIV/0!</v>
      </c>
      <c r="BE359" s="591" t="e">
        <f>BE358+(BE364*BD361)</f>
        <v>#DIV/0!</v>
      </c>
      <c r="BF359" s="391"/>
      <c r="BG359" s="591" t="e">
        <f>BG358+(BG364*BG361)</f>
        <v>#DIV/0!</v>
      </c>
      <c r="BH359" s="591" t="e">
        <f>BH358+(BH364*BG361)</f>
        <v>#DIV/0!</v>
      </c>
      <c r="BI359" s="588"/>
      <c r="BJ359" s="591" t="e">
        <f>BJ358+(BJ364*BJ361)</f>
        <v>#DIV/0!</v>
      </c>
      <c r="BK359" s="591" t="e">
        <f>BK358+(BK364*BJ361)</f>
        <v>#DIV/0!</v>
      </c>
      <c r="BL359" s="391"/>
      <c r="BM359" s="591" t="e">
        <f>BM358+(BM364*BM361)</f>
        <v>#DIV/0!</v>
      </c>
      <c r="BN359" s="591" t="e">
        <f>BN358+(BN364*BM361)</f>
        <v>#DIV/0!</v>
      </c>
      <c r="BO359" s="391"/>
      <c r="BP359" s="591" t="e">
        <f>BP358+(BP364*BP361)</f>
        <v>#DIV/0!</v>
      </c>
      <c r="BQ359" s="591" t="e">
        <f>BQ358+(BQ364*BP361)</f>
        <v>#DIV/0!</v>
      </c>
      <c r="BR359" s="391"/>
      <c r="BS359" s="591" t="e">
        <f>BS358+(BS364*BS361)</f>
        <v>#DIV/0!</v>
      </c>
      <c r="BT359" s="591" t="e">
        <f>BT358+(BT364*BS361)</f>
        <v>#DIV/0!</v>
      </c>
      <c r="BU359" s="391"/>
      <c r="BV359" s="476"/>
    </row>
    <row r="360" spans="1:74" s="427" customFormat="1" ht="14.1" hidden="1">
      <c r="A360" s="561"/>
      <c r="B360" s="582" t="s">
        <v>226</v>
      </c>
      <c r="C360" s="561"/>
      <c r="D360" s="637"/>
      <c r="E360" s="638"/>
      <c r="F360" s="638"/>
      <c r="G360" s="638"/>
      <c r="H360" s="638"/>
      <c r="I360" s="638"/>
      <c r="J360" s="638"/>
      <c r="K360" s="639"/>
      <c r="L360" s="391"/>
      <c r="M360" s="391"/>
      <c r="N360" s="429"/>
      <c r="O360" s="429"/>
      <c r="P360" s="429"/>
      <c r="Q360" s="429"/>
      <c r="R360" s="588" t="s">
        <v>216</v>
      </c>
      <c r="S360" s="589" t="e">
        <f>IF($Y360="Y",MIN(S338:S357),S358-$V360*S362)</f>
        <v>#DIV/0!</v>
      </c>
      <c r="T360" s="589" t="e">
        <f t="shared" ref="T360:U360" si="205">IF($Y360="Y",MIN(T338:T357),T358-$V360*T362)</f>
        <v>#DIV/0!</v>
      </c>
      <c r="U360" s="589" t="e">
        <f t="shared" si="205"/>
        <v>#DIV/0!</v>
      </c>
      <c r="V360" s="590">
        <v>1</v>
      </c>
      <c r="W360" s="429" t="s">
        <v>217</v>
      </c>
      <c r="X360" s="391"/>
      <c r="Y360" s="592" t="s">
        <v>223</v>
      </c>
      <c r="Z360" s="627"/>
      <c r="AP360" s="476"/>
      <c r="AQ360" s="391"/>
      <c r="AR360" s="391"/>
      <c r="AS360" s="391"/>
      <c r="AT360" s="588" t="s">
        <v>216</v>
      </c>
      <c r="AU360" s="591" t="e">
        <f>AU358-(AU364*AU362)</f>
        <v>#DIV/0!</v>
      </c>
      <c r="AV360" s="591" t="e">
        <f>AV358-(AV364*AU362)</f>
        <v>#DIV/0!</v>
      </c>
      <c r="AW360" s="391"/>
      <c r="AX360" s="591" t="e">
        <f>AX358-(AX364*AX362)</f>
        <v>#DIV/0!</v>
      </c>
      <c r="AY360" s="591" t="e">
        <f>AY358-(AY364*AX362)</f>
        <v>#DIV/0!</v>
      </c>
      <c r="AZ360" s="391"/>
      <c r="BA360" s="591" t="e">
        <f>BA358-(BA364*BA362)</f>
        <v>#DIV/0!</v>
      </c>
      <c r="BB360" s="591" t="e">
        <f>BB358-(BB364*BA362)</f>
        <v>#DIV/0!</v>
      </c>
      <c r="BC360" s="391"/>
      <c r="BD360" s="591" t="e">
        <f>BD358-(BD364*BD362)</f>
        <v>#DIV/0!</v>
      </c>
      <c r="BE360" s="591" t="e">
        <f>BE358-(BE364*BD362)</f>
        <v>#DIV/0!</v>
      </c>
      <c r="BF360" s="391"/>
      <c r="BG360" s="591" t="e">
        <f>BG358-(BG364*BG362)</f>
        <v>#DIV/0!</v>
      </c>
      <c r="BH360" s="591" t="e">
        <f>BH358-(BH364*BG362)</f>
        <v>#DIV/0!</v>
      </c>
      <c r="BI360" s="588"/>
      <c r="BJ360" s="591" t="e">
        <f>BJ358-(BJ364*BJ362)</f>
        <v>#DIV/0!</v>
      </c>
      <c r="BK360" s="591" t="e">
        <f>BK358-(BK364*BJ362)</f>
        <v>#DIV/0!</v>
      </c>
      <c r="BL360" s="391"/>
      <c r="BM360" s="591" t="e">
        <f>BM358-(BM364*BM362)</f>
        <v>#DIV/0!</v>
      </c>
      <c r="BN360" s="591" t="e">
        <f>BN358-(BN364*BM362)</f>
        <v>#DIV/0!</v>
      </c>
      <c r="BO360" s="391"/>
      <c r="BP360" s="591" t="e">
        <f>BP358-(BP364*BP362)</f>
        <v>#DIV/0!</v>
      </c>
      <c r="BQ360" s="591" t="e">
        <f>BQ358-(BQ364*BP362)</f>
        <v>#DIV/0!</v>
      </c>
      <c r="BR360" s="391"/>
      <c r="BS360" s="591" t="e">
        <f>BS358-(BS364*BS362)</f>
        <v>#DIV/0!</v>
      </c>
      <c r="BT360" s="591" t="e">
        <f>BT358-(BT364*BS362)</f>
        <v>#DIV/0!</v>
      </c>
      <c r="BU360" s="391"/>
      <c r="BV360" s="476"/>
    </row>
    <row r="361" spans="1:74" s="427" customFormat="1" ht="13.8" hidden="1">
      <c r="A361" s="561"/>
      <c r="B361" s="561"/>
      <c r="C361" s="561"/>
      <c r="D361" s="637"/>
      <c r="E361" s="638"/>
      <c r="F361" s="638"/>
      <c r="G361" s="638"/>
      <c r="H361" s="638"/>
      <c r="I361" s="638"/>
      <c r="J361" s="638"/>
      <c r="K361" s="639"/>
      <c r="L361" s="429"/>
      <c r="M361" s="429"/>
      <c r="N361" s="429"/>
      <c r="O361" s="429"/>
      <c r="P361" s="429"/>
      <c r="Q361" s="429"/>
      <c r="R361" s="588" t="s">
        <v>218</v>
      </c>
      <c r="S361" s="589" t="e">
        <f>IF((0.67*S362)&gt;S358,"no","yes")</f>
        <v>#DIV/0!</v>
      </c>
      <c r="T361" s="589" t="e">
        <f>IF((0.67*T362)&gt;T358,"no","yes")</f>
        <v>#DIV/0!</v>
      </c>
      <c r="U361" s="589" t="e">
        <f>IF((0.67*U362)&gt;U358,"no","yes")</f>
        <v>#DIV/0!</v>
      </c>
      <c r="V361" s="429"/>
      <c r="W361" s="429"/>
      <c r="X361" s="429"/>
      <c r="Z361" s="627"/>
      <c r="AP361" s="476"/>
      <c r="AQ361" s="429"/>
      <c r="AR361" s="429"/>
      <c r="AS361" s="640" t="s">
        <v>407</v>
      </c>
      <c r="AT361" s="641"/>
      <c r="AU361" s="590">
        <v>1</v>
      </c>
      <c r="AV361" s="429"/>
      <c r="AW361" s="429"/>
      <c r="AX361" s="590">
        <v>1</v>
      </c>
      <c r="AY361" s="429"/>
      <c r="AZ361" s="429"/>
      <c r="BA361" s="590">
        <v>1</v>
      </c>
      <c r="BB361" s="429"/>
      <c r="BC361" s="429"/>
      <c r="BD361" s="590">
        <v>1</v>
      </c>
      <c r="BE361" s="429"/>
      <c r="BF361" s="429"/>
      <c r="BG361" s="590">
        <v>1</v>
      </c>
      <c r="BH361" s="429"/>
      <c r="BI361" s="588"/>
      <c r="BJ361" s="590">
        <v>1</v>
      </c>
      <c r="BK361" s="429"/>
      <c r="BL361" s="429"/>
      <c r="BM361" s="590">
        <v>1</v>
      </c>
      <c r="BN361" s="429"/>
      <c r="BO361" s="429"/>
      <c r="BP361" s="590">
        <v>1</v>
      </c>
      <c r="BQ361" s="429"/>
      <c r="BR361" s="429"/>
      <c r="BS361" s="590">
        <v>1</v>
      </c>
      <c r="BT361" s="429"/>
      <c r="BU361" s="429"/>
      <c r="BV361" s="476"/>
    </row>
    <row r="362" spans="1:74" s="427" customFormat="1" ht="13.8" hidden="1">
      <c r="A362" s="593" t="str">
        <f ca="1">HYPERLINK("#"&amp;"'"&amp;A$1&amp;"'!a1","Back to top")</f>
        <v>Back to top</v>
      </c>
      <c r="B362" s="593"/>
      <c r="C362" s="561"/>
      <c r="D362" s="637"/>
      <c r="E362" s="638"/>
      <c r="F362" s="638"/>
      <c r="G362" s="638"/>
      <c r="H362" s="638"/>
      <c r="I362" s="638"/>
      <c r="J362" s="638"/>
      <c r="K362" s="639"/>
      <c r="L362" s="429"/>
      <c r="M362" s="429"/>
      <c r="N362" s="429"/>
      <c r="O362" s="429"/>
      <c r="P362" s="429"/>
      <c r="Q362" s="429"/>
      <c r="R362" s="588" t="s">
        <v>219</v>
      </c>
      <c r="S362" s="589" t="e">
        <f>_xlfn.STDEV.P(S338:S357)</f>
        <v>#DIV/0!</v>
      </c>
      <c r="T362" s="589" t="e">
        <f t="array" ref="T362">IF(S366="Y",SQRT(SUM(IFERROR(O338:O357*(S338:S357-(T358))^2,0))/((COUNTIFS(O338:O357,"&lt;&gt;"&amp;"")-1)/COUNTIFS(O338:O357,"&lt;&gt;"&amp;"")*SUM(O338:O357))),_xlfn.STDEV.P(T338:T357))</f>
        <v>#DIV/0!</v>
      </c>
      <c r="U362" s="589" t="e">
        <f t="array" ref="U362">SQRT(SUM(IFERROR(O338:O357*(S338:S357-(U358))^2,0))/((COUNTIFS(O338:O357,"&lt;&gt;"&amp;"")-1)/COUNTIFS(O338:O357,"&lt;&gt;"&amp;"")*SUM(O338:O357)))</f>
        <v>#DIV/0!</v>
      </c>
      <c r="V362" s="429"/>
      <c r="W362" s="429"/>
      <c r="X362" s="429"/>
      <c r="Z362" s="627"/>
      <c r="AP362" s="476"/>
      <c r="AQ362" s="429"/>
      <c r="AR362" s="429"/>
      <c r="AS362" s="640"/>
      <c r="AT362" s="641"/>
      <c r="AU362" s="590">
        <v>1</v>
      </c>
      <c r="AV362" s="429"/>
      <c r="AW362" s="429"/>
      <c r="AX362" s="590">
        <v>1</v>
      </c>
      <c r="AY362" s="429"/>
      <c r="AZ362" s="429"/>
      <c r="BA362" s="590">
        <v>1</v>
      </c>
      <c r="BB362" s="429"/>
      <c r="BC362" s="429"/>
      <c r="BD362" s="590">
        <v>1</v>
      </c>
      <c r="BE362" s="429"/>
      <c r="BF362" s="429"/>
      <c r="BG362" s="590">
        <v>1</v>
      </c>
      <c r="BH362" s="429"/>
      <c r="BI362" s="588"/>
      <c r="BJ362" s="590">
        <v>1</v>
      </c>
      <c r="BK362" s="429"/>
      <c r="BL362" s="429"/>
      <c r="BM362" s="590">
        <v>1</v>
      </c>
      <c r="BN362" s="429"/>
      <c r="BO362" s="429"/>
      <c r="BP362" s="590">
        <v>1</v>
      </c>
      <c r="BQ362" s="429"/>
      <c r="BR362" s="429"/>
      <c r="BS362" s="590">
        <v>1</v>
      </c>
      <c r="BT362" s="429"/>
      <c r="BU362" s="429"/>
      <c r="BV362" s="476"/>
    </row>
    <row r="363" spans="1:74" s="427" customFormat="1" ht="14.1" hidden="1">
      <c r="A363" s="561"/>
      <c r="B363" s="561"/>
      <c r="C363" s="561"/>
      <c r="D363" s="637"/>
      <c r="E363" s="638"/>
      <c r="F363" s="638"/>
      <c r="G363" s="638"/>
      <c r="H363" s="638"/>
      <c r="I363" s="638"/>
      <c r="J363" s="638"/>
      <c r="K363" s="639"/>
      <c r="L363" s="429"/>
      <c r="M363" s="429"/>
      <c r="N363" s="429"/>
      <c r="O363" s="429"/>
      <c r="P363" s="429"/>
      <c r="Q363" s="429"/>
      <c r="R363" s="471" t="s">
        <v>220</v>
      </c>
      <c r="S363" s="594">
        <f>COUNTIF(S338:S357,"&gt;0")</f>
        <v>0</v>
      </c>
      <c r="T363" s="594">
        <f>COUNTIF(T338:T357,"&gt;0")</f>
        <v>0</v>
      </c>
      <c r="U363" s="595"/>
      <c r="V363" s="596" t="s">
        <v>221</v>
      </c>
      <c r="W363" s="429"/>
      <c r="X363" s="429"/>
      <c r="Z363" s="476"/>
      <c r="AP363" s="476"/>
      <c r="AQ363" s="429"/>
      <c r="AR363" s="429"/>
      <c r="AS363" s="429"/>
      <c r="AT363" s="588" t="s">
        <v>218</v>
      </c>
      <c r="AU363" s="591" t="e">
        <f>IF((0.67*AU364)&gt;AU358,"no","yes")</f>
        <v>#DIV/0!</v>
      </c>
      <c r="AV363" s="591" t="e">
        <f>IF((0.67*AV364)&gt;AV358,"no","yes")</f>
        <v>#DIV/0!</v>
      </c>
      <c r="AW363" s="429"/>
      <c r="AX363" s="591" t="e">
        <f>IF((0.67*AX364)&gt;AX358,"no","yes")</f>
        <v>#DIV/0!</v>
      </c>
      <c r="AY363" s="591" t="e">
        <f>IF((0.67*AY364)&gt;AY358,"no","yes")</f>
        <v>#DIV/0!</v>
      </c>
      <c r="AZ363" s="429"/>
      <c r="BA363" s="591" t="e">
        <f>IF((0.67*BA364)&gt;BA358,"no","yes")</f>
        <v>#DIV/0!</v>
      </c>
      <c r="BB363" s="591" t="e">
        <f>IF((0.67*BB364)&gt;BB358,"no","yes")</f>
        <v>#DIV/0!</v>
      </c>
      <c r="BC363" s="429"/>
      <c r="BD363" s="591" t="e">
        <f>IF((0.67*BD364)&gt;BD358,"no","yes")</f>
        <v>#DIV/0!</v>
      </c>
      <c r="BE363" s="591" t="e">
        <f>IF((0.67*BE364)&gt;BE358,"no","yes")</f>
        <v>#DIV/0!</v>
      </c>
      <c r="BF363" s="429"/>
      <c r="BG363" s="591" t="e">
        <f>IF((0.67*BG364)&gt;BG358,"no","yes")</f>
        <v>#DIV/0!</v>
      </c>
      <c r="BH363" s="591" t="e">
        <f>IF((0.67*BH364)&gt;BH358,"no","yes")</f>
        <v>#DIV/0!</v>
      </c>
      <c r="BI363" s="471"/>
      <c r="BJ363" s="591" t="e">
        <f>IF((0.67*BJ364)&gt;BJ358,"no","yes")</f>
        <v>#DIV/0!</v>
      </c>
      <c r="BK363" s="591" t="e">
        <f>IF((0.67*BK364)&gt;BK358,"no","yes")</f>
        <v>#DIV/0!</v>
      </c>
      <c r="BL363" s="429"/>
      <c r="BM363" s="591" t="e">
        <f>IF((0.67*BM364)&gt;BM358,"no","yes")</f>
        <v>#DIV/0!</v>
      </c>
      <c r="BN363" s="591" t="e">
        <f>IF((0.67*BN364)&gt;BN358,"no","yes")</f>
        <v>#DIV/0!</v>
      </c>
      <c r="BO363" s="429"/>
      <c r="BP363" s="591" t="e">
        <f>IF((0.67*BP364)&gt;BP358,"no","yes")</f>
        <v>#DIV/0!</v>
      </c>
      <c r="BQ363" s="591" t="e">
        <f>IF((0.67*BQ364)&gt;BQ358,"no","yes")</f>
        <v>#DIV/0!</v>
      </c>
      <c r="BR363" s="429"/>
      <c r="BS363" s="591" t="e">
        <f>IF((0.67*BS364)&gt;BS358,"no","yes")</f>
        <v>#DIV/0!</v>
      </c>
      <c r="BT363" s="591" t="e">
        <f>IF((0.67*BT364)&gt;BT358,"no","yes")</f>
        <v>#DIV/0!</v>
      </c>
      <c r="BU363" s="429"/>
      <c r="BV363" s="476"/>
    </row>
    <row r="364" spans="1:74" s="427" customFormat="1" ht="13.8" hidden="1">
      <c r="A364" s="561"/>
      <c r="B364" s="561"/>
      <c r="C364" s="561"/>
      <c r="D364" s="637"/>
      <c r="E364" s="638"/>
      <c r="F364" s="638"/>
      <c r="G364" s="638"/>
      <c r="H364" s="638"/>
      <c r="I364" s="638"/>
      <c r="J364" s="638"/>
      <c r="K364" s="639"/>
      <c r="L364" s="429"/>
      <c r="M364" s="429"/>
      <c r="N364" s="429"/>
      <c r="O364" s="429"/>
      <c r="P364" s="429"/>
      <c r="Q364" s="429"/>
      <c r="R364" s="429"/>
      <c r="S364" s="595"/>
      <c r="T364" s="595"/>
      <c r="U364" s="595"/>
      <c r="V364" s="614"/>
      <c r="W364" s="615"/>
      <c r="X364" s="616"/>
      <c r="Z364" s="476"/>
      <c r="AP364" s="476"/>
      <c r="AQ364" s="429"/>
      <c r="AR364" s="429"/>
      <c r="AS364" s="429"/>
      <c r="AT364" s="588" t="s">
        <v>219</v>
      </c>
      <c r="AU364" s="591" t="e">
        <f>_xlfn.STDEV.P(AU338:AU357)</f>
        <v>#DIV/0!</v>
      </c>
      <c r="AV364" s="591" t="e">
        <f>_xlfn.STDEV.P(AV338:AV357)</f>
        <v>#DIV/0!</v>
      </c>
      <c r="AW364" s="429"/>
      <c r="AX364" s="591" t="e">
        <f>_xlfn.STDEV.P(AX338:AX357)</f>
        <v>#DIV/0!</v>
      </c>
      <c r="AY364" s="591" t="e">
        <f>_xlfn.STDEV.P(AY338:AY357)</f>
        <v>#DIV/0!</v>
      </c>
      <c r="AZ364" s="429"/>
      <c r="BA364" s="591" t="e">
        <f>_xlfn.STDEV.P(BA338:BA357)</f>
        <v>#DIV/0!</v>
      </c>
      <c r="BB364" s="591" t="e">
        <f>_xlfn.STDEV.P(BB338:BB357)</f>
        <v>#DIV/0!</v>
      </c>
      <c r="BC364" s="429"/>
      <c r="BD364" s="591" t="e">
        <f>_xlfn.STDEV.P(BD338:BD357)</f>
        <v>#DIV/0!</v>
      </c>
      <c r="BE364" s="591" t="e">
        <f>_xlfn.STDEV.P(BE338:BE357)</f>
        <v>#DIV/0!</v>
      </c>
      <c r="BF364" s="429"/>
      <c r="BG364" s="591" t="e">
        <f>_xlfn.STDEV.P(BG338:BG357)</f>
        <v>#DIV/0!</v>
      </c>
      <c r="BH364" s="591" t="e">
        <f>_xlfn.STDEV.P(BH338:BH357)</f>
        <v>#DIV/0!</v>
      </c>
      <c r="BI364" s="429"/>
      <c r="BJ364" s="591" t="e">
        <f>_xlfn.STDEV.P(BJ338:BJ357)</f>
        <v>#DIV/0!</v>
      </c>
      <c r="BK364" s="591" t="e">
        <f>_xlfn.STDEV.P(BK338:BK357)</f>
        <v>#DIV/0!</v>
      </c>
      <c r="BL364" s="429"/>
      <c r="BM364" s="591" t="e">
        <f>_xlfn.STDEV.P(BM338:BM357)</f>
        <v>#DIV/0!</v>
      </c>
      <c r="BN364" s="591" t="e">
        <f>_xlfn.STDEV.P(BN338:BN357)</f>
        <v>#DIV/0!</v>
      </c>
      <c r="BO364" s="429"/>
      <c r="BP364" s="591" t="e">
        <f>_xlfn.STDEV.P(BP338:BP357)</f>
        <v>#DIV/0!</v>
      </c>
      <c r="BQ364" s="591" t="e">
        <f>_xlfn.STDEV.P(BQ338:BQ357)</f>
        <v>#DIV/0!</v>
      </c>
      <c r="BR364" s="429"/>
      <c r="BS364" s="591" t="e">
        <f>_xlfn.STDEV.P(BS338:BS357)</f>
        <v>#DIV/0!</v>
      </c>
      <c r="BT364" s="591" t="e">
        <f>_xlfn.STDEV.P(BT338:BT357)</f>
        <v>#DIV/0!</v>
      </c>
      <c r="BV364" s="476"/>
    </row>
    <row r="365" spans="1:74" s="427" customFormat="1" ht="14.1" hidden="1">
      <c r="A365" s="561"/>
      <c r="B365" s="561"/>
      <c r="C365" s="561"/>
      <c r="D365" s="637"/>
      <c r="E365" s="638"/>
      <c r="F365" s="638"/>
      <c r="G365" s="638"/>
      <c r="H365" s="638"/>
      <c r="I365" s="638"/>
      <c r="J365" s="638"/>
      <c r="K365" s="639"/>
      <c r="L365" s="429"/>
      <c r="M365" s="429"/>
      <c r="N365" s="429"/>
      <c r="O365" s="429"/>
      <c r="P365" s="429"/>
      <c r="Q365" s="429"/>
      <c r="R365" s="429"/>
      <c r="S365" s="642" t="s">
        <v>222</v>
      </c>
      <c r="T365" s="595"/>
      <c r="U365" s="595"/>
      <c r="V365" s="617"/>
      <c r="W365" s="618"/>
      <c r="X365" s="619"/>
      <c r="Z365" s="476"/>
      <c r="AP365" s="476"/>
      <c r="AQ365" s="429"/>
      <c r="AR365" s="429"/>
      <c r="AS365" s="429"/>
      <c r="AT365" s="471" t="s">
        <v>220</v>
      </c>
      <c r="AU365" s="597">
        <f>COUNTIF(AU338:AU357,"&gt;0")</f>
        <v>0</v>
      </c>
      <c r="AV365" s="597">
        <f>COUNTIF(AV338:AV357,"&gt;0")</f>
        <v>0</v>
      </c>
      <c r="AW365" s="429"/>
      <c r="AX365" s="597">
        <f>COUNTIF(AX338:AX357,"&gt;0")</f>
        <v>0</v>
      </c>
      <c r="AY365" s="597">
        <f>COUNTIF(AY338:AY357,"&gt;0")</f>
        <v>0</v>
      </c>
      <c r="AZ365" s="429"/>
      <c r="BA365" s="597">
        <f>COUNTIF(BA338:BA357,"&gt;0")</f>
        <v>0</v>
      </c>
      <c r="BB365" s="597">
        <f>COUNTIF(BB338:BB357,"&gt;0")</f>
        <v>0</v>
      </c>
      <c r="BC365" s="429"/>
      <c r="BD365" s="597">
        <f>COUNTIF(BD338:BD357,"&gt;0")</f>
        <v>0</v>
      </c>
      <c r="BE365" s="597">
        <f>COUNTIF(BE338:BE357,"&gt;0")</f>
        <v>0</v>
      </c>
      <c r="BF365" s="429"/>
      <c r="BG365" s="597">
        <f>COUNTIF(BG338:BG357,"&gt;0")</f>
        <v>0</v>
      </c>
      <c r="BH365" s="597">
        <f>COUNTIF(BH338:BH357,"&gt;0")</f>
        <v>0</v>
      </c>
      <c r="BI365" s="429"/>
      <c r="BJ365" s="597">
        <f>COUNTIF(BJ338:BJ357,"&gt;0")</f>
        <v>0</v>
      </c>
      <c r="BK365" s="597">
        <f>COUNTIF(BK338:BK357,"&gt;0")</f>
        <v>0</v>
      </c>
      <c r="BL365" s="429"/>
      <c r="BM365" s="597">
        <f>COUNTIF(BM338:BM357,"&gt;0")</f>
        <v>0</v>
      </c>
      <c r="BN365" s="597">
        <f>COUNTIF(BN338:BN357,"&gt;0")</f>
        <v>0</v>
      </c>
      <c r="BO365" s="429"/>
      <c r="BP365" s="597">
        <f>COUNTIF(BP338:BP357,"&gt;0")</f>
        <v>0</v>
      </c>
      <c r="BQ365" s="597">
        <f>COUNTIF(BQ338:BQ357,"&gt;0")</f>
        <v>0</v>
      </c>
      <c r="BR365" s="429"/>
      <c r="BS365" s="597">
        <f>COUNTIF(BS338:BS357,"&gt;0")</f>
        <v>0</v>
      </c>
      <c r="BT365" s="597">
        <f>COUNTIF(BT338:BT357,"&gt;0")</f>
        <v>0</v>
      </c>
      <c r="BV365" s="476"/>
    </row>
    <row r="366" spans="1:74" s="427" customFormat="1" ht="13.8" hidden="1">
      <c r="A366" s="561"/>
      <c r="B366" s="561"/>
      <c r="C366" s="561"/>
      <c r="D366" s="637"/>
      <c r="E366" s="638"/>
      <c r="F366" s="638"/>
      <c r="G366" s="638"/>
      <c r="H366" s="638"/>
      <c r="I366" s="638"/>
      <c r="J366" s="638"/>
      <c r="K366" s="639"/>
      <c r="L366" s="429"/>
      <c r="M366" s="429"/>
      <c r="N366" s="429"/>
      <c r="O366" s="429"/>
      <c r="P366" s="429"/>
      <c r="Q366" s="429"/>
      <c r="R366" s="429"/>
      <c r="S366" s="599" t="s">
        <v>223</v>
      </c>
      <c r="T366" s="429"/>
      <c r="U366" s="429"/>
      <c r="V366" s="617"/>
      <c r="W366" s="618"/>
      <c r="X366" s="619"/>
      <c r="Z366" s="476"/>
      <c r="AP366" s="476"/>
      <c r="BV366" s="476"/>
    </row>
    <row r="367" spans="1:74" s="427" customFormat="1" ht="17.399999999999999" hidden="1">
      <c r="A367" s="561"/>
      <c r="B367" s="561"/>
      <c r="C367" s="429"/>
      <c r="D367" s="643"/>
      <c r="E367" s="644"/>
      <c r="F367" s="644"/>
      <c r="G367" s="644"/>
      <c r="H367" s="644"/>
      <c r="I367" s="644"/>
      <c r="J367" s="644"/>
      <c r="K367" s="645"/>
      <c r="L367" s="429"/>
      <c r="M367" s="429"/>
      <c r="N367" s="429"/>
      <c r="O367" s="429"/>
      <c r="P367" s="429"/>
      <c r="Q367" s="429"/>
      <c r="R367" s="429"/>
      <c r="S367" s="429"/>
      <c r="T367" s="429"/>
      <c r="U367" s="429"/>
      <c r="V367" s="621"/>
      <c r="W367" s="622"/>
      <c r="X367" s="623"/>
      <c r="Z367" s="476"/>
      <c r="AP367" s="542"/>
      <c r="BV367" s="542"/>
    </row>
    <row r="368" spans="1:74" s="427" customFormat="1" ht="13.8" hidden="1">
      <c r="A368" s="561"/>
      <c r="B368" s="561"/>
      <c r="C368" s="561"/>
      <c r="D368" s="561"/>
      <c r="E368" s="620"/>
      <c r="F368" s="620"/>
      <c r="G368" s="620"/>
      <c r="H368" s="620"/>
      <c r="I368" s="429"/>
      <c r="J368" s="429"/>
      <c r="K368" s="561"/>
      <c r="L368" s="429"/>
      <c r="M368" s="429"/>
      <c r="N368" s="429"/>
      <c r="O368" s="429"/>
      <c r="P368" s="429"/>
      <c r="Q368" s="429"/>
      <c r="R368" s="429"/>
      <c r="S368" s="429"/>
      <c r="T368" s="429"/>
      <c r="U368" s="429"/>
      <c r="V368" s="429"/>
      <c r="W368" s="429"/>
      <c r="X368" s="429"/>
      <c r="Z368" s="476"/>
      <c r="AP368" s="476"/>
      <c r="AT368" s="620"/>
      <c r="BV368" s="476"/>
    </row>
    <row r="369" spans="1:74" s="427" customFormat="1" ht="14.1" hidden="1">
      <c r="Z369" s="476"/>
      <c r="AP369" s="476"/>
      <c r="AT369" s="391"/>
      <c r="AU369" s="461"/>
      <c r="AV369" s="461"/>
      <c r="AW369" s="461"/>
      <c r="AX369" s="391"/>
      <c r="AY369" s="391"/>
      <c r="AZ369" s="461"/>
      <c r="BA369" s="461"/>
      <c r="BB369" s="461"/>
      <c r="BC369" s="391"/>
      <c r="BD369" s="391"/>
      <c r="BE369" s="461"/>
      <c r="BF369" s="461"/>
      <c r="BG369" s="461"/>
      <c r="BH369" s="391"/>
      <c r="BI369" s="391"/>
      <c r="BJ369" s="461"/>
      <c r="BK369" s="461"/>
      <c r="BL369" s="461"/>
      <c r="BM369" s="391"/>
      <c r="BN369" s="391"/>
      <c r="BO369" s="461"/>
      <c r="BP369" s="461"/>
      <c r="BQ369" s="461"/>
      <c r="BR369" s="391"/>
      <c r="BS369" s="391"/>
      <c r="BT369" s="461"/>
      <c r="BU369" s="391"/>
      <c r="BV369" s="476"/>
    </row>
    <row r="370" spans="1:74" s="427" customFormat="1" ht="14.1" hidden="1">
      <c r="Z370" s="476"/>
      <c r="AP370" s="476"/>
      <c r="AT370" s="391"/>
      <c r="AU370" s="461"/>
      <c r="AV370" s="461"/>
      <c r="AW370" s="461"/>
      <c r="AX370" s="391"/>
      <c r="AY370" s="391"/>
      <c r="AZ370" s="461"/>
      <c r="BA370" s="461"/>
      <c r="BB370" s="461"/>
      <c r="BC370" s="391"/>
      <c r="BD370" s="391"/>
      <c r="BE370" s="461"/>
      <c r="BF370" s="461"/>
      <c r="BG370" s="461"/>
      <c r="BH370" s="391"/>
      <c r="BI370" s="391"/>
      <c r="BJ370" s="461"/>
      <c r="BK370" s="461"/>
      <c r="BL370" s="461"/>
      <c r="BM370" s="391"/>
      <c r="BN370" s="391"/>
      <c r="BO370" s="461"/>
      <c r="BP370" s="461"/>
      <c r="BQ370" s="461"/>
      <c r="BR370" s="391"/>
      <c r="BS370" s="391"/>
      <c r="BT370" s="461"/>
      <c r="BU370" s="391"/>
      <c r="BV370" s="476"/>
    </row>
    <row r="371" spans="1:74" s="375" customFormat="1" hidden="1">
      <c r="A371" s="537">
        <f>A335+1</f>
        <v>10</v>
      </c>
      <c r="B371" s="537"/>
      <c r="C371" s="538" t="s">
        <v>426</v>
      </c>
      <c r="D371" s="612"/>
      <c r="E371" s="612"/>
      <c r="F371" s="612"/>
      <c r="G371" s="612"/>
      <c r="H371" s="612"/>
      <c r="K371" s="612"/>
      <c r="L371" s="612"/>
      <c r="M371" s="539"/>
      <c r="N371" s="539"/>
      <c r="O371" s="539"/>
      <c r="AQ371" s="513">
        <f>A371</f>
        <v>10</v>
      </c>
      <c r="AR371" s="513" t="str">
        <f>C371</f>
        <v>ALTERNATIVE APPROACH      Annual Energy Used UNDEGRADED LAND</v>
      </c>
    </row>
    <row r="372" spans="1:74" s="427" customFormat="1" ht="17.399999999999999" hidden="1">
      <c r="A372" s="561"/>
      <c r="B372" s="561"/>
      <c r="C372" s="561"/>
      <c r="D372" s="456"/>
      <c r="E372" s="456"/>
      <c r="F372" s="456"/>
      <c r="G372" s="456"/>
      <c r="H372" s="456"/>
      <c r="K372" s="456"/>
      <c r="L372" s="456"/>
      <c r="M372" s="429"/>
      <c r="N372" s="429"/>
      <c r="O372" s="429"/>
      <c r="Z372" s="476"/>
      <c r="AP372" s="476"/>
      <c r="AQ372" s="391"/>
      <c r="AR372" s="391"/>
      <c r="AS372" s="391"/>
      <c r="AT372" s="391"/>
      <c r="AU372" s="461" t="s">
        <v>70</v>
      </c>
      <c r="AV372" s="461"/>
      <c r="AW372" s="391"/>
      <c r="AX372" s="461" t="s">
        <v>74</v>
      </c>
      <c r="AY372" s="461"/>
      <c r="AZ372" s="391"/>
      <c r="BA372" s="461" t="s">
        <v>73</v>
      </c>
      <c r="BB372" s="461"/>
      <c r="BC372" s="391"/>
      <c r="BD372" s="461" t="s">
        <v>75</v>
      </c>
      <c r="BE372" s="461"/>
      <c r="BF372" s="391"/>
      <c r="BG372" s="461" t="s">
        <v>559</v>
      </c>
      <c r="BH372" s="461"/>
      <c r="BI372" s="542"/>
      <c r="BJ372" s="461" t="s">
        <v>191</v>
      </c>
      <c r="BK372" s="461"/>
      <c r="BL372" s="391"/>
      <c r="BM372" s="461" t="s">
        <v>190</v>
      </c>
      <c r="BN372" s="461"/>
      <c r="BO372" s="391"/>
      <c r="BP372" s="461" t="s">
        <v>397</v>
      </c>
      <c r="BQ372" s="461"/>
      <c r="BR372" s="391"/>
      <c r="BS372" s="461" t="s">
        <v>398</v>
      </c>
      <c r="BT372" s="461"/>
      <c r="BU372" s="391"/>
      <c r="BV372" s="476"/>
    </row>
    <row r="373" spans="1:74" s="427" customFormat="1" ht="28.5" hidden="1" thickBot="1">
      <c r="A373" s="583" t="s">
        <v>195</v>
      </c>
      <c r="B373" s="546" t="s">
        <v>196</v>
      </c>
      <c r="C373" s="550" t="s">
        <v>197</v>
      </c>
      <c r="D373" s="551" t="s">
        <v>198</v>
      </c>
      <c r="E373" s="551" t="s">
        <v>199</v>
      </c>
      <c r="F373" s="550" t="s">
        <v>200</v>
      </c>
      <c r="G373" s="549" t="s">
        <v>194</v>
      </c>
      <c r="H373" s="550" t="s">
        <v>236</v>
      </c>
      <c r="I373" s="551" t="s">
        <v>201</v>
      </c>
      <c r="J373" s="552" t="s">
        <v>237</v>
      </c>
      <c r="K373" s="625" t="s">
        <v>202</v>
      </c>
      <c r="L373" s="554" t="s">
        <v>203</v>
      </c>
      <c r="M373" s="633" t="s">
        <v>204</v>
      </c>
      <c r="N373" s="601" t="s">
        <v>205</v>
      </c>
      <c r="O373" s="602" t="s">
        <v>206</v>
      </c>
      <c r="P373" s="601" t="s">
        <v>106</v>
      </c>
      <c r="Q373" s="543"/>
      <c r="R373" s="557" t="s">
        <v>238</v>
      </c>
      <c r="S373" s="558" t="s">
        <v>207</v>
      </c>
      <c r="T373" s="558" t="s">
        <v>208</v>
      </c>
      <c r="U373" s="558" t="s">
        <v>209</v>
      </c>
      <c r="V373" s="559" t="s">
        <v>210</v>
      </c>
      <c r="W373" s="543"/>
      <c r="X373" s="543"/>
      <c r="Z373" s="476"/>
      <c r="AP373" s="476"/>
      <c r="AQ373" s="543"/>
      <c r="AR373" s="543"/>
      <c r="AS373" s="559" t="s">
        <v>399</v>
      </c>
      <c r="AT373" s="543"/>
      <c r="AU373" s="560" t="s">
        <v>207</v>
      </c>
      <c r="AV373" s="560" t="s">
        <v>208</v>
      </c>
      <c r="AW373" s="543"/>
      <c r="AX373" s="560" t="s">
        <v>207</v>
      </c>
      <c r="AY373" s="560" t="s">
        <v>208</v>
      </c>
      <c r="AZ373" s="543"/>
      <c r="BA373" s="560" t="s">
        <v>207</v>
      </c>
      <c r="BB373" s="560" t="s">
        <v>208</v>
      </c>
      <c r="BC373" s="543"/>
      <c r="BD373" s="560" t="s">
        <v>207</v>
      </c>
      <c r="BE373" s="560" t="s">
        <v>208</v>
      </c>
      <c r="BF373" s="543"/>
      <c r="BG373" s="560" t="s">
        <v>207</v>
      </c>
      <c r="BH373" s="560" t="s">
        <v>208</v>
      </c>
      <c r="BI373" s="543"/>
      <c r="BJ373" s="560" t="s">
        <v>207</v>
      </c>
      <c r="BK373" s="560" t="s">
        <v>208</v>
      </c>
      <c r="BL373" s="543"/>
      <c r="BM373" s="560" t="s">
        <v>207</v>
      </c>
      <c r="BN373" s="560" t="s">
        <v>208</v>
      </c>
      <c r="BO373" s="543"/>
      <c r="BP373" s="560" t="s">
        <v>207</v>
      </c>
      <c r="BQ373" s="560" t="s">
        <v>208</v>
      </c>
      <c r="BR373" s="543"/>
      <c r="BS373" s="560" t="s">
        <v>207</v>
      </c>
      <c r="BT373" s="560" t="s">
        <v>208</v>
      </c>
      <c r="BU373" s="543"/>
      <c r="BV373" s="476"/>
    </row>
    <row r="374" spans="1:74" s="427" customFormat="1" ht="14.1" hidden="1">
      <c r="A374" s="561">
        <v>1</v>
      </c>
      <c r="B374" s="562" t="str">
        <f t="shared" ref="B374:B393" si="206">CONCATENATE(E374,": ",C374)</f>
        <v xml:space="preserve">: </v>
      </c>
      <c r="C374" s="563"/>
      <c r="D374" s="563"/>
      <c r="E374" s="563"/>
      <c r="F374" s="564"/>
      <c r="G374" s="563"/>
      <c r="H374" s="565"/>
      <c r="I374" s="566"/>
      <c r="J374" s="566"/>
      <c r="K374" s="568"/>
      <c r="L374" s="568"/>
      <c r="M374" s="572"/>
      <c r="N374" s="570" t="s">
        <v>424</v>
      </c>
      <c r="O374" s="571"/>
      <c r="P374" s="572"/>
      <c r="Q374" s="429"/>
      <c r="R374" s="573"/>
      <c r="S374" s="574" t="str">
        <f>IF(R374="Y","",IF(AND(M374="",K374=""),"",IF(M374="",K374,M374)))</f>
        <v/>
      </c>
      <c r="T374" s="575" t="str">
        <f t="shared" ref="T374:T393" si="207">IF(S374="","",IF($S$402="Y",U374,IF(S374&gt;=$S$394-$AB$35*$S$398,IF(S374&lt;=$S$394+$AB$35*$S$398,S374,""),"")))</f>
        <v/>
      </c>
      <c r="U374" s="574" t="str">
        <f>IF(R374="Y","",IF(AND(M374="",K374=""),"",IF(M374="",K374*O374,M374*O374)))</f>
        <v/>
      </c>
      <c r="V374" s="576" t="str">
        <f t="shared" ref="V374:V393" si="208">IF(AND(N374="",L374=""),"",IF(N374="",L374,N374))</f>
        <v>TWh / ha / year</v>
      </c>
      <c r="W374" s="391"/>
      <c r="X374" s="391"/>
      <c r="Z374" s="476"/>
      <c r="AP374" s="476"/>
      <c r="AQ374" s="391"/>
      <c r="AR374" s="391"/>
      <c r="AS374" s="577" t="str">
        <f>$U374</f>
        <v/>
      </c>
      <c r="AT374" s="391"/>
      <c r="AU374" s="578" t="str">
        <f t="shared" ref="AU374:AU393" si="209">IF($AT$44="region",IF($E374=AU$701,$S374,""),IF($G374=AU$701,$S374,""))</f>
        <v/>
      </c>
      <c r="AV374" s="578" t="str">
        <f t="shared" ref="AV374:AV393" si="210">IF($AT$44="Region",IF($E374=AU$701,$T374,""),IF($G374=AU$701,$T374,""))</f>
        <v/>
      </c>
      <c r="AW374" s="391"/>
      <c r="AX374" s="578" t="str">
        <f t="shared" ref="AX374:AX393" si="211">IF($AT$44="region",IF($E374=AX$701,$S374,""),IF($G374=AX$701,$S374,""))</f>
        <v/>
      </c>
      <c r="AY374" s="578" t="str">
        <f t="shared" ref="AY374:AY393" si="212">IF($AT$44="Region",IF($E374=AX$701,$T374,""),IF($G374=AX$701,$T374,""))</f>
        <v/>
      </c>
      <c r="AZ374" s="391"/>
      <c r="BA374" s="578" t="str">
        <f t="shared" ref="BA374:BA393" si="213">IF($AT$44="region",IF($E374=BA$701,$S374,""),IF($G374=BA$701,$S374,""))</f>
        <v/>
      </c>
      <c r="BB374" s="578" t="str">
        <f t="shared" ref="BB374:BB393" si="214">IF($AT$44="Region",IF($E374=BA$701,$T374,""),IF($G374=BA$701,$T374,""))</f>
        <v/>
      </c>
      <c r="BC374" s="391"/>
      <c r="BD374" s="578" t="str">
        <f t="shared" ref="BD374:BD393" si="215">IF($AT$44="region",IF($E374=BD$701,$S374,""),IF($G374=BD$701,$S374,""))</f>
        <v/>
      </c>
      <c r="BE374" s="578" t="str">
        <f t="shared" ref="BE374:BE393" si="216">IF($AT$44="Region",IF($E374=BD$701,$T374,""),IF($G374=BD$701,$T374,""))</f>
        <v/>
      </c>
      <c r="BF374" s="391"/>
      <c r="BG374" s="578" t="str">
        <f t="shared" ref="BG374:BG393" si="217">IF($AT$44="region",IF($E374=BG$701,$S374,""),IF($G374=BG$701,$S374,""))</f>
        <v/>
      </c>
      <c r="BH374" s="578" t="str">
        <f t="shared" ref="BH374:BH393" si="218">IF($AT$44="Region",IF($E374=BG$701,$T374,""),IF($G374=BG$701,$T374,""))</f>
        <v/>
      </c>
      <c r="BI374" s="391"/>
      <c r="BJ374" s="578" t="str">
        <f t="shared" ref="BJ374:BK393" si="219">IF($E374=$BJ$47,S374,"")</f>
        <v/>
      </c>
      <c r="BK374" s="578" t="str">
        <f t="shared" si="219"/>
        <v/>
      </c>
      <c r="BL374" s="391"/>
      <c r="BM374" s="578" t="str">
        <f t="shared" ref="BM374:BN393" si="220">IF($E374=$BM$47,S374,"")</f>
        <v/>
      </c>
      <c r="BN374" s="578" t="str">
        <f t="shared" si="220"/>
        <v/>
      </c>
      <c r="BO374" s="391"/>
      <c r="BP374" s="578" t="str">
        <f t="shared" ref="BP374:BQ393" si="221">IF($E374=$BP$47,S374,"")</f>
        <v/>
      </c>
      <c r="BQ374" s="578" t="str">
        <f t="shared" si="221"/>
        <v/>
      </c>
      <c r="BR374" s="391"/>
      <c r="BS374" s="578" t="str">
        <f t="shared" ref="BS374:BT393" si="222">IF($E374=$BS$47,S374,"")</f>
        <v/>
      </c>
      <c r="BT374" s="578" t="str">
        <f t="shared" si="222"/>
        <v/>
      </c>
      <c r="BU374" s="391"/>
      <c r="BV374" s="476"/>
    </row>
    <row r="375" spans="1:74" s="427" customFormat="1" ht="14.1" hidden="1">
      <c r="A375" s="561">
        <v>2</v>
      </c>
      <c r="B375" s="562" t="str">
        <f t="shared" si="206"/>
        <v xml:space="preserve">: </v>
      </c>
      <c r="C375" s="563"/>
      <c r="D375" s="563"/>
      <c r="E375" s="563"/>
      <c r="F375" s="563"/>
      <c r="G375" s="563"/>
      <c r="H375" s="565"/>
      <c r="I375" s="566"/>
      <c r="J375" s="566"/>
      <c r="K375" s="571"/>
      <c r="L375" s="568"/>
      <c r="M375" s="572"/>
      <c r="N375" s="570" t="s">
        <v>424</v>
      </c>
      <c r="O375" s="571"/>
      <c r="P375" s="572"/>
      <c r="Q375" s="429"/>
      <c r="R375" s="573"/>
      <c r="S375" s="574" t="str">
        <f t="shared" ref="S375:S393" si="223">IF(R375="Y","",IF(AND(M375="",K375=""),"",IF(M375="",K375,M375)))</f>
        <v/>
      </c>
      <c r="T375" s="575" t="str">
        <f t="shared" si="207"/>
        <v/>
      </c>
      <c r="U375" s="574" t="str">
        <f t="shared" ref="U375:U393" si="224">IF(R375="Y","",IF(AND(M375="",K375=""),"",IF(M375="",K375*O375,M375*O375)))</f>
        <v/>
      </c>
      <c r="V375" s="576" t="str">
        <f t="shared" si="208"/>
        <v>TWh / ha / year</v>
      </c>
      <c r="W375" s="391"/>
      <c r="X375" s="391"/>
      <c r="Z375" s="476"/>
      <c r="AP375" s="476"/>
      <c r="AQ375" s="391"/>
      <c r="AR375" s="391"/>
      <c r="AS375" s="580"/>
      <c r="AT375" s="391"/>
      <c r="AU375" s="578" t="str">
        <f t="shared" si="209"/>
        <v/>
      </c>
      <c r="AV375" s="578" t="str">
        <f t="shared" si="210"/>
        <v/>
      </c>
      <c r="AW375" s="391"/>
      <c r="AX375" s="578" t="str">
        <f t="shared" si="211"/>
        <v/>
      </c>
      <c r="AY375" s="578" t="str">
        <f t="shared" si="212"/>
        <v/>
      </c>
      <c r="AZ375" s="391"/>
      <c r="BA375" s="578" t="str">
        <f t="shared" si="213"/>
        <v/>
      </c>
      <c r="BB375" s="578" t="str">
        <f t="shared" si="214"/>
        <v/>
      </c>
      <c r="BC375" s="391"/>
      <c r="BD375" s="578" t="str">
        <f t="shared" si="215"/>
        <v/>
      </c>
      <c r="BE375" s="578" t="str">
        <f t="shared" si="216"/>
        <v/>
      </c>
      <c r="BF375" s="391"/>
      <c r="BG375" s="578" t="str">
        <f t="shared" si="217"/>
        <v/>
      </c>
      <c r="BH375" s="578" t="str">
        <f t="shared" si="218"/>
        <v/>
      </c>
      <c r="BI375" s="391"/>
      <c r="BJ375" s="578" t="str">
        <f t="shared" si="219"/>
        <v/>
      </c>
      <c r="BK375" s="578" t="str">
        <f t="shared" si="219"/>
        <v/>
      </c>
      <c r="BL375" s="391"/>
      <c r="BM375" s="578" t="str">
        <f t="shared" si="220"/>
        <v/>
      </c>
      <c r="BN375" s="578" t="str">
        <f t="shared" si="220"/>
        <v/>
      </c>
      <c r="BO375" s="391"/>
      <c r="BP375" s="578" t="str">
        <f t="shared" si="221"/>
        <v/>
      </c>
      <c r="BQ375" s="578" t="str">
        <f t="shared" si="221"/>
        <v/>
      </c>
      <c r="BR375" s="391"/>
      <c r="BS375" s="578" t="str">
        <f t="shared" si="222"/>
        <v/>
      </c>
      <c r="BT375" s="578" t="str">
        <f t="shared" si="222"/>
        <v/>
      </c>
      <c r="BU375" s="391"/>
      <c r="BV375" s="476"/>
    </row>
    <row r="376" spans="1:74" s="427" customFormat="1" ht="14.1" hidden="1">
      <c r="A376" s="561">
        <v>3</v>
      </c>
      <c r="B376" s="562" t="str">
        <f>CONCATENATE(E376,": ",C376)</f>
        <v xml:space="preserve">: </v>
      </c>
      <c r="C376" s="566"/>
      <c r="D376" s="566"/>
      <c r="E376" s="563"/>
      <c r="F376" s="566"/>
      <c r="G376" s="563"/>
      <c r="H376" s="565"/>
      <c r="I376" s="566"/>
      <c r="J376" s="566"/>
      <c r="K376" s="572"/>
      <c r="L376" s="568"/>
      <c r="M376" s="572"/>
      <c r="N376" s="570" t="s">
        <v>424</v>
      </c>
      <c r="O376" s="571"/>
      <c r="P376" s="572"/>
      <c r="Q376" s="429"/>
      <c r="R376" s="573"/>
      <c r="S376" s="574" t="str">
        <f t="shared" si="223"/>
        <v/>
      </c>
      <c r="T376" s="575" t="str">
        <f t="shared" si="207"/>
        <v/>
      </c>
      <c r="U376" s="574" t="str">
        <f t="shared" si="224"/>
        <v/>
      </c>
      <c r="V376" s="576" t="str">
        <f t="shared" si="208"/>
        <v>TWh / ha / year</v>
      </c>
      <c r="W376" s="391"/>
      <c r="X376" s="391"/>
      <c r="Z376" s="476"/>
      <c r="AP376" s="476"/>
      <c r="AQ376" s="391"/>
      <c r="AR376" s="391"/>
      <c r="AS376" s="580"/>
      <c r="AT376" s="391"/>
      <c r="AU376" s="578" t="str">
        <f t="shared" si="209"/>
        <v/>
      </c>
      <c r="AV376" s="578" t="str">
        <f t="shared" si="210"/>
        <v/>
      </c>
      <c r="AW376" s="391"/>
      <c r="AX376" s="578" t="str">
        <f t="shared" si="211"/>
        <v/>
      </c>
      <c r="AY376" s="578" t="str">
        <f t="shared" si="212"/>
        <v/>
      </c>
      <c r="AZ376" s="391"/>
      <c r="BA376" s="578" t="str">
        <f t="shared" si="213"/>
        <v/>
      </c>
      <c r="BB376" s="578" t="str">
        <f t="shared" si="214"/>
        <v/>
      </c>
      <c r="BC376" s="391"/>
      <c r="BD376" s="578" t="str">
        <f t="shared" si="215"/>
        <v/>
      </c>
      <c r="BE376" s="578" t="str">
        <f t="shared" si="216"/>
        <v/>
      </c>
      <c r="BF376" s="391"/>
      <c r="BG376" s="578" t="str">
        <f t="shared" si="217"/>
        <v/>
      </c>
      <c r="BH376" s="578" t="str">
        <f t="shared" si="218"/>
        <v/>
      </c>
      <c r="BI376" s="391"/>
      <c r="BJ376" s="578" t="str">
        <f t="shared" si="219"/>
        <v/>
      </c>
      <c r="BK376" s="578" t="str">
        <f t="shared" si="219"/>
        <v/>
      </c>
      <c r="BL376" s="391"/>
      <c r="BM376" s="578" t="str">
        <f t="shared" si="220"/>
        <v/>
      </c>
      <c r="BN376" s="578" t="str">
        <f t="shared" si="220"/>
        <v/>
      </c>
      <c r="BO376" s="391"/>
      <c r="BP376" s="578" t="str">
        <f t="shared" si="221"/>
        <v/>
      </c>
      <c r="BQ376" s="578" t="str">
        <f t="shared" si="221"/>
        <v/>
      </c>
      <c r="BR376" s="391"/>
      <c r="BS376" s="578" t="str">
        <f t="shared" si="222"/>
        <v/>
      </c>
      <c r="BT376" s="578" t="str">
        <f t="shared" si="222"/>
        <v/>
      </c>
      <c r="BU376" s="391"/>
      <c r="BV376" s="476"/>
    </row>
    <row r="377" spans="1:74" s="427" customFormat="1" ht="14.1" hidden="1">
      <c r="A377" s="561">
        <v>4</v>
      </c>
      <c r="B377" s="562" t="str">
        <f t="shared" si="206"/>
        <v xml:space="preserve">: </v>
      </c>
      <c r="C377" s="566"/>
      <c r="D377" s="566"/>
      <c r="E377" s="563"/>
      <c r="F377" s="566"/>
      <c r="G377" s="563"/>
      <c r="H377" s="565"/>
      <c r="I377" s="566"/>
      <c r="J377" s="566"/>
      <c r="K377" s="572"/>
      <c r="L377" s="568"/>
      <c r="M377" s="572"/>
      <c r="N377" s="570" t="s">
        <v>424</v>
      </c>
      <c r="O377" s="571"/>
      <c r="P377" s="572"/>
      <c r="Q377" s="429"/>
      <c r="R377" s="573"/>
      <c r="S377" s="574" t="str">
        <f t="shared" si="223"/>
        <v/>
      </c>
      <c r="T377" s="575" t="str">
        <f t="shared" si="207"/>
        <v/>
      </c>
      <c r="U377" s="574" t="str">
        <f t="shared" si="224"/>
        <v/>
      </c>
      <c r="V377" s="576" t="str">
        <f t="shared" si="208"/>
        <v>TWh / ha / year</v>
      </c>
      <c r="W377" s="391"/>
      <c r="X377" s="391"/>
      <c r="Z377" s="476"/>
      <c r="AP377" s="476"/>
      <c r="AQ377" s="391"/>
      <c r="AR377" s="391"/>
      <c r="AS377" s="580"/>
      <c r="AT377" s="391"/>
      <c r="AU377" s="578" t="str">
        <f t="shared" si="209"/>
        <v/>
      </c>
      <c r="AV377" s="578" t="str">
        <f t="shared" si="210"/>
        <v/>
      </c>
      <c r="AW377" s="391"/>
      <c r="AX377" s="578" t="str">
        <f t="shared" si="211"/>
        <v/>
      </c>
      <c r="AY377" s="578" t="str">
        <f t="shared" si="212"/>
        <v/>
      </c>
      <c r="AZ377" s="391"/>
      <c r="BA377" s="578" t="str">
        <f t="shared" si="213"/>
        <v/>
      </c>
      <c r="BB377" s="578" t="str">
        <f t="shared" si="214"/>
        <v/>
      </c>
      <c r="BC377" s="391"/>
      <c r="BD377" s="578" t="str">
        <f t="shared" si="215"/>
        <v/>
      </c>
      <c r="BE377" s="578" t="str">
        <f t="shared" si="216"/>
        <v/>
      </c>
      <c r="BF377" s="391"/>
      <c r="BG377" s="578" t="str">
        <f t="shared" si="217"/>
        <v/>
      </c>
      <c r="BH377" s="578" t="str">
        <f t="shared" si="218"/>
        <v/>
      </c>
      <c r="BI377" s="391"/>
      <c r="BJ377" s="578" t="str">
        <f t="shared" si="219"/>
        <v/>
      </c>
      <c r="BK377" s="578" t="str">
        <f t="shared" si="219"/>
        <v/>
      </c>
      <c r="BL377" s="391"/>
      <c r="BM377" s="578" t="str">
        <f t="shared" si="220"/>
        <v/>
      </c>
      <c r="BN377" s="578" t="str">
        <f t="shared" si="220"/>
        <v/>
      </c>
      <c r="BO377" s="391"/>
      <c r="BP377" s="578" t="str">
        <f t="shared" si="221"/>
        <v/>
      </c>
      <c r="BQ377" s="578" t="str">
        <f t="shared" si="221"/>
        <v/>
      </c>
      <c r="BR377" s="391"/>
      <c r="BS377" s="578" t="str">
        <f t="shared" si="222"/>
        <v/>
      </c>
      <c r="BT377" s="578" t="str">
        <f t="shared" si="222"/>
        <v/>
      </c>
      <c r="BU377" s="391"/>
      <c r="BV377" s="476"/>
    </row>
    <row r="378" spans="1:74" s="427" customFormat="1" ht="14.1" hidden="1">
      <c r="A378" s="561">
        <v>5</v>
      </c>
      <c r="B378" s="562" t="str">
        <f t="shared" si="206"/>
        <v xml:space="preserve">: </v>
      </c>
      <c r="C378" s="566"/>
      <c r="D378" s="566"/>
      <c r="E378" s="563"/>
      <c r="F378" s="566"/>
      <c r="G378" s="563"/>
      <c r="H378" s="565"/>
      <c r="I378" s="566"/>
      <c r="J378" s="566"/>
      <c r="K378" s="572"/>
      <c r="L378" s="568"/>
      <c r="M378" s="572"/>
      <c r="N378" s="570" t="s">
        <v>424</v>
      </c>
      <c r="O378" s="571"/>
      <c r="P378" s="572"/>
      <c r="Q378" s="429"/>
      <c r="R378" s="573"/>
      <c r="S378" s="574" t="str">
        <f t="shared" si="223"/>
        <v/>
      </c>
      <c r="T378" s="575" t="str">
        <f t="shared" si="207"/>
        <v/>
      </c>
      <c r="U378" s="574" t="str">
        <f t="shared" si="224"/>
        <v/>
      </c>
      <c r="V378" s="576" t="str">
        <f t="shared" si="208"/>
        <v>TWh / ha / year</v>
      </c>
      <c r="W378" s="391"/>
      <c r="X378" s="391"/>
      <c r="Z378" s="476"/>
      <c r="AP378" s="476"/>
      <c r="AQ378" s="391"/>
      <c r="AR378" s="391"/>
      <c r="AS378" s="580"/>
      <c r="AT378" s="391"/>
      <c r="AU378" s="578" t="str">
        <f t="shared" si="209"/>
        <v/>
      </c>
      <c r="AV378" s="578" t="str">
        <f t="shared" si="210"/>
        <v/>
      </c>
      <c r="AW378" s="391"/>
      <c r="AX378" s="578" t="str">
        <f t="shared" si="211"/>
        <v/>
      </c>
      <c r="AY378" s="578" t="str">
        <f t="shared" si="212"/>
        <v/>
      </c>
      <c r="AZ378" s="391"/>
      <c r="BA378" s="578" t="str">
        <f t="shared" si="213"/>
        <v/>
      </c>
      <c r="BB378" s="578" t="str">
        <f t="shared" si="214"/>
        <v/>
      </c>
      <c r="BC378" s="391"/>
      <c r="BD378" s="578" t="str">
        <f t="shared" si="215"/>
        <v/>
      </c>
      <c r="BE378" s="578" t="str">
        <f t="shared" si="216"/>
        <v/>
      </c>
      <c r="BF378" s="391"/>
      <c r="BG378" s="578" t="str">
        <f t="shared" si="217"/>
        <v/>
      </c>
      <c r="BH378" s="578" t="str">
        <f t="shared" si="218"/>
        <v/>
      </c>
      <c r="BI378" s="391"/>
      <c r="BJ378" s="578" t="str">
        <f t="shared" si="219"/>
        <v/>
      </c>
      <c r="BK378" s="578" t="str">
        <f t="shared" si="219"/>
        <v/>
      </c>
      <c r="BL378" s="391"/>
      <c r="BM378" s="578" t="str">
        <f t="shared" si="220"/>
        <v/>
      </c>
      <c r="BN378" s="578" t="str">
        <f t="shared" si="220"/>
        <v/>
      </c>
      <c r="BO378" s="391"/>
      <c r="BP378" s="578" t="str">
        <f t="shared" si="221"/>
        <v/>
      </c>
      <c r="BQ378" s="578" t="str">
        <f t="shared" si="221"/>
        <v/>
      </c>
      <c r="BR378" s="391"/>
      <c r="BS378" s="578" t="str">
        <f t="shared" si="222"/>
        <v/>
      </c>
      <c r="BT378" s="578" t="str">
        <f t="shared" si="222"/>
        <v/>
      </c>
      <c r="BU378" s="391"/>
      <c r="BV378" s="476"/>
    </row>
    <row r="379" spans="1:74" s="427" customFormat="1" ht="14.1" hidden="1">
      <c r="A379" s="561">
        <v>6</v>
      </c>
      <c r="B379" s="562" t="str">
        <f t="shared" si="206"/>
        <v xml:space="preserve">: </v>
      </c>
      <c r="C379" s="566"/>
      <c r="D379" s="566"/>
      <c r="E379" s="563"/>
      <c r="F379" s="566"/>
      <c r="G379" s="563"/>
      <c r="H379" s="565"/>
      <c r="I379" s="566"/>
      <c r="J379" s="566"/>
      <c r="K379" s="572"/>
      <c r="L379" s="568"/>
      <c r="M379" s="572"/>
      <c r="N379" s="570" t="s">
        <v>424</v>
      </c>
      <c r="O379" s="571"/>
      <c r="P379" s="572"/>
      <c r="Q379" s="429"/>
      <c r="R379" s="573"/>
      <c r="S379" s="574" t="str">
        <f t="shared" si="223"/>
        <v/>
      </c>
      <c r="T379" s="575" t="str">
        <f t="shared" si="207"/>
        <v/>
      </c>
      <c r="U379" s="574" t="str">
        <f t="shared" si="224"/>
        <v/>
      </c>
      <c r="V379" s="576" t="str">
        <f t="shared" si="208"/>
        <v>TWh / ha / year</v>
      </c>
      <c r="W379" s="391"/>
      <c r="X379" s="391"/>
      <c r="Z379" s="476"/>
      <c r="AP379" s="476"/>
      <c r="AQ379" s="391"/>
      <c r="AR379" s="391"/>
      <c r="AS379" s="580"/>
      <c r="AT379" s="391"/>
      <c r="AU379" s="578" t="str">
        <f t="shared" si="209"/>
        <v/>
      </c>
      <c r="AV379" s="578" t="str">
        <f t="shared" si="210"/>
        <v/>
      </c>
      <c r="AW379" s="391"/>
      <c r="AX379" s="578" t="str">
        <f t="shared" si="211"/>
        <v/>
      </c>
      <c r="AY379" s="578" t="str">
        <f t="shared" si="212"/>
        <v/>
      </c>
      <c r="AZ379" s="391"/>
      <c r="BA379" s="578" t="str">
        <f t="shared" si="213"/>
        <v/>
      </c>
      <c r="BB379" s="578" t="str">
        <f t="shared" si="214"/>
        <v/>
      </c>
      <c r="BC379" s="391"/>
      <c r="BD379" s="578" t="str">
        <f t="shared" si="215"/>
        <v/>
      </c>
      <c r="BE379" s="578" t="str">
        <f t="shared" si="216"/>
        <v/>
      </c>
      <c r="BF379" s="391"/>
      <c r="BG379" s="578" t="str">
        <f t="shared" si="217"/>
        <v/>
      </c>
      <c r="BH379" s="578" t="str">
        <f t="shared" si="218"/>
        <v/>
      </c>
      <c r="BI379" s="391"/>
      <c r="BJ379" s="578" t="str">
        <f t="shared" si="219"/>
        <v/>
      </c>
      <c r="BK379" s="578" t="str">
        <f t="shared" si="219"/>
        <v/>
      </c>
      <c r="BL379" s="391"/>
      <c r="BM379" s="578" t="str">
        <f t="shared" si="220"/>
        <v/>
      </c>
      <c r="BN379" s="578" t="str">
        <f t="shared" si="220"/>
        <v/>
      </c>
      <c r="BO379" s="391"/>
      <c r="BP379" s="578" t="str">
        <f t="shared" si="221"/>
        <v/>
      </c>
      <c r="BQ379" s="578" t="str">
        <f t="shared" si="221"/>
        <v/>
      </c>
      <c r="BR379" s="391"/>
      <c r="BS379" s="578" t="str">
        <f t="shared" si="222"/>
        <v/>
      </c>
      <c r="BT379" s="578" t="str">
        <f t="shared" si="222"/>
        <v/>
      </c>
      <c r="BU379" s="391"/>
      <c r="BV379" s="476"/>
    </row>
    <row r="380" spans="1:74" s="427" customFormat="1" ht="14.1" hidden="1">
      <c r="A380" s="561">
        <v>7</v>
      </c>
      <c r="B380" s="562" t="str">
        <f t="shared" si="206"/>
        <v xml:space="preserve">: </v>
      </c>
      <c r="C380" s="566"/>
      <c r="D380" s="566"/>
      <c r="E380" s="563"/>
      <c r="F380" s="566"/>
      <c r="G380" s="563"/>
      <c r="H380" s="565"/>
      <c r="I380" s="566"/>
      <c r="J380" s="566"/>
      <c r="K380" s="572"/>
      <c r="L380" s="568"/>
      <c r="M380" s="572"/>
      <c r="N380" s="570" t="s">
        <v>424</v>
      </c>
      <c r="O380" s="571"/>
      <c r="P380" s="572"/>
      <c r="Q380" s="429"/>
      <c r="R380" s="573"/>
      <c r="S380" s="574" t="str">
        <f t="shared" si="223"/>
        <v/>
      </c>
      <c r="T380" s="575" t="str">
        <f t="shared" si="207"/>
        <v/>
      </c>
      <c r="U380" s="574" t="str">
        <f t="shared" si="224"/>
        <v/>
      </c>
      <c r="V380" s="576" t="str">
        <f t="shared" si="208"/>
        <v>TWh / ha / year</v>
      </c>
      <c r="W380" s="391"/>
      <c r="X380" s="391"/>
      <c r="Z380" s="476"/>
      <c r="AP380" s="476"/>
      <c r="AQ380" s="391"/>
      <c r="AR380" s="391"/>
      <c r="AS380" s="580"/>
      <c r="AT380" s="391"/>
      <c r="AU380" s="578" t="str">
        <f t="shared" si="209"/>
        <v/>
      </c>
      <c r="AV380" s="578" t="str">
        <f t="shared" si="210"/>
        <v/>
      </c>
      <c r="AW380" s="391"/>
      <c r="AX380" s="578" t="str">
        <f t="shared" si="211"/>
        <v/>
      </c>
      <c r="AY380" s="578" t="str">
        <f t="shared" si="212"/>
        <v/>
      </c>
      <c r="AZ380" s="391"/>
      <c r="BA380" s="578" t="str">
        <f t="shared" si="213"/>
        <v/>
      </c>
      <c r="BB380" s="578" t="str">
        <f t="shared" si="214"/>
        <v/>
      </c>
      <c r="BC380" s="391"/>
      <c r="BD380" s="578" t="str">
        <f t="shared" si="215"/>
        <v/>
      </c>
      <c r="BE380" s="578" t="str">
        <f t="shared" si="216"/>
        <v/>
      </c>
      <c r="BF380" s="391"/>
      <c r="BG380" s="578" t="str">
        <f t="shared" si="217"/>
        <v/>
      </c>
      <c r="BH380" s="578" t="str">
        <f t="shared" si="218"/>
        <v/>
      </c>
      <c r="BI380" s="391"/>
      <c r="BJ380" s="578" t="str">
        <f t="shared" si="219"/>
        <v/>
      </c>
      <c r="BK380" s="578" t="str">
        <f t="shared" si="219"/>
        <v/>
      </c>
      <c r="BL380" s="391"/>
      <c r="BM380" s="578" t="str">
        <f t="shared" si="220"/>
        <v/>
      </c>
      <c r="BN380" s="578" t="str">
        <f t="shared" si="220"/>
        <v/>
      </c>
      <c r="BO380" s="391"/>
      <c r="BP380" s="578" t="str">
        <f t="shared" si="221"/>
        <v/>
      </c>
      <c r="BQ380" s="578" t="str">
        <f t="shared" si="221"/>
        <v/>
      </c>
      <c r="BR380" s="391"/>
      <c r="BS380" s="578" t="str">
        <f t="shared" si="222"/>
        <v/>
      </c>
      <c r="BT380" s="578" t="str">
        <f t="shared" si="222"/>
        <v/>
      </c>
      <c r="BU380" s="391"/>
      <c r="BV380" s="476"/>
    </row>
    <row r="381" spans="1:74" s="427" customFormat="1" ht="14.1" hidden="1">
      <c r="A381" s="561">
        <v>8</v>
      </c>
      <c r="B381" s="562" t="str">
        <f t="shared" si="206"/>
        <v xml:space="preserve">: </v>
      </c>
      <c r="C381" s="566"/>
      <c r="D381" s="566"/>
      <c r="E381" s="563"/>
      <c r="F381" s="566"/>
      <c r="G381" s="563"/>
      <c r="H381" s="565"/>
      <c r="I381" s="566"/>
      <c r="J381" s="566"/>
      <c r="K381" s="572"/>
      <c r="L381" s="568"/>
      <c r="M381" s="572"/>
      <c r="N381" s="570" t="s">
        <v>424</v>
      </c>
      <c r="O381" s="571"/>
      <c r="P381" s="572"/>
      <c r="Q381" s="429"/>
      <c r="R381" s="573"/>
      <c r="S381" s="574" t="str">
        <f t="shared" si="223"/>
        <v/>
      </c>
      <c r="T381" s="575" t="str">
        <f t="shared" si="207"/>
        <v/>
      </c>
      <c r="U381" s="574" t="str">
        <f t="shared" si="224"/>
        <v/>
      </c>
      <c r="V381" s="576" t="str">
        <f t="shared" si="208"/>
        <v>TWh / ha / year</v>
      </c>
      <c r="W381" s="391"/>
      <c r="X381" s="391"/>
      <c r="Z381" s="476"/>
      <c r="AP381" s="476"/>
      <c r="AQ381" s="391"/>
      <c r="AR381" s="391"/>
      <c r="AS381" s="580"/>
      <c r="AT381" s="391"/>
      <c r="AU381" s="578" t="str">
        <f t="shared" si="209"/>
        <v/>
      </c>
      <c r="AV381" s="578" t="str">
        <f t="shared" si="210"/>
        <v/>
      </c>
      <c r="AW381" s="391"/>
      <c r="AX381" s="578" t="str">
        <f t="shared" si="211"/>
        <v/>
      </c>
      <c r="AY381" s="578" t="str">
        <f t="shared" si="212"/>
        <v/>
      </c>
      <c r="AZ381" s="391"/>
      <c r="BA381" s="578" t="str">
        <f t="shared" si="213"/>
        <v/>
      </c>
      <c r="BB381" s="578" t="str">
        <f t="shared" si="214"/>
        <v/>
      </c>
      <c r="BC381" s="391"/>
      <c r="BD381" s="578" t="str">
        <f t="shared" si="215"/>
        <v/>
      </c>
      <c r="BE381" s="578" t="str">
        <f t="shared" si="216"/>
        <v/>
      </c>
      <c r="BF381" s="391"/>
      <c r="BG381" s="578" t="str">
        <f t="shared" si="217"/>
        <v/>
      </c>
      <c r="BH381" s="578" t="str">
        <f t="shared" si="218"/>
        <v/>
      </c>
      <c r="BI381" s="391"/>
      <c r="BJ381" s="578" t="str">
        <f t="shared" si="219"/>
        <v/>
      </c>
      <c r="BK381" s="578" t="str">
        <f t="shared" si="219"/>
        <v/>
      </c>
      <c r="BL381" s="391"/>
      <c r="BM381" s="578" t="str">
        <f t="shared" si="220"/>
        <v/>
      </c>
      <c r="BN381" s="578" t="str">
        <f t="shared" si="220"/>
        <v/>
      </c>
      <c r="BO381" s="391"/>
      <c r="BP381" s="578" t="str">
        <f t="shared" si="221"/>
        <v/>
      </c>
      <c r="BQ381" s="578" t="str">
        <f t="shared" si="221"/>
        <v/>
      </c>
      <c r="BR381" s="391"/>
      <c r="BS381" s="578" t="str">
        <f t="shared" si="222"/>
        <v/>
      </c>
      <c r="BT381" s="578" t="str">
        <f t="shared" si="222"/>
        <v/>
      </c>
      <c r="BU381" s="391"/>
      <c r="BV381" s="476"/>
    </row>
    <row r="382" spans="1:74" s="427" customFormat="1" ht="14.1" hidden="1">
      <c r="A382" s="561">
        <v>9</v>
      </c>
      <c r="B382" s="562" t="str">
        <f t="shared" si="206"/>
        <v xml:space="preserve">: </v>
      </c>
      <c r="C382" s="566"/>
      <c r="D382" s="566"/>
      <c r="E382" s="563"/>
      <c r="F382" s="566"/>
      <c r="G382" s="563"/>
      <c r="H382" s="565"/>
      <c r="I382" s="566"/>
      <c r="J382" s="566"/>
      <c r="K382" s="572"/>
      <c r="L382" s="568"/>
      <c r="M382" s="572"/>
      <c r="N382" s="570" t="s">
        <v>424</v>
      </c>
      <c r="O382" s="571"/>
      <c r="P382" s="572"/>
      <c r="Q382" s="429"/>
      <c r="R382" s="573"/>
      <c r="S382" s="574" t="str">
        <f t="shared" si="223"/>
        <v/>
      </c>
      <c r="T382" s="575" t="str">
        <f t="shared" si="207"/>
        <v/>
      </c>
      <c r="U382" s="574" t="str">
        <f t="shared" si="224"/>
        <v/>
      </c>
      <c r="V382" s="576" t="str">
        <f t="shared" si="208"/>
        <v>TWh / ha / year</v>
      </c>
      <c r="W382" s="391"/>
      <c r="X382" s="391"/>
      <c r="Z382" s="476"/>
      <c r="AP382" s="476"/>
      <c r="AQ382" s="391"/>
      <c r="AR382" s="391"/>
      <c r="AS382" s="580"/>
      <c r="AT382" s="391"/>
      <c r="AU382" s="578" t="str">
        <f t="shared" si="209"/>
        <v/>
      </c>
      <c r="AV382" s="578" t="str">
        <f t="shared" si="210"/>
        <v/>
      </c>
      <c r="AW382" s="391"/>
      <c r="AX382" s="578" t="str">
        <f t="shared" si="211"/>
        <v/>
      </c>
      <c r="AY382" s="578" t="str">
        <f t="shared" si="212"/>
        <v/>
      </c>
      <c r="AZ382" s="391"/>
      <c r="BA382" s="578" t="str">
        <f t="shared" si="213"/>
        <v/>
      </c>
      <c r="BB382" s="578" t="str">
        <f t="shared" si="214"/>
        <v/>
      </c>
      <c r="BC382" s="391"/>
      <c r="BD382" s="578" t="str">
        <f t="shared" si="215"/>
        <v/>
      </c>
      <c r="BE382" s="578" t="str">
        <f t="shared" si="216"/>
        <v/>
      </c>
      <c r="BF382" s="391"/>
      <c r="BG382" s="578" t="str">
        <f t="shared" si="217"/>
        <v/>
      </c>
      <c r="BH382" s="578" t="str">
        <f t="shared" si="218"/>
        <v/>
      </c>
      <c r="BI382" s="391"/>
      <c r="BJ382" s="578" t="str">
        <f t="shared" si="219"/>
        <v/>
      </c>
      <c r="BK382" s="578" t="str">
        <f t="shared" si="219"/>
        <v/>
      </c>
      <c r="BL382" s="391"/>
      <c r="BM382" s="578" t="str">
        <f t="shared" si="220"/>
        <v/>
      </c>
      <c r="BN382" s="578" t="str">
        <f t="shared" si="220"/>
        <v/>
      </c>
      <c r="BO382" s="391"/>
      <c r="BP382" s="578" t="str">
        <f t="shared" si="221"/>
        <v/>
      </c>
      <c r="BQ382" s="578" t="str">
        <f t="shared" si="221"/>
        <v/>
      </c>
      <c r="BR382" s="391"/>
      <c r="BS382" s="578" t="str">
        <f t="shared" si="222"/>
        <v/>
      </c>
      <c r="BT382" s="578" t="str">
        <f t="shared" si="222"/>
        <v/>
      </c>
      <c r="BU382" s="391"/>
      <c r="BV382" s="476"/>
    </row>
    <row r="383" spans="1:74" s="427" customFormat="1" ht="14.1" hidden="1">
      <c r="A383" s="561">
        <v>10</v>
      </c>
      <c r="B383" s="562" t="str">
        <f t="shared" si="206"/>
        <v xml:space="preserve">: </v>
      </c>
      <c r="C383" s="566"/>
      <c r="D383" s="566"/>
      <c r="E383" s="563"/>
      <c r="F383" s="566"/>
      <c r="G383" s="563"/>
      <c r="H383" s="565"/>
      <c r="I383" s="566"/>
      <c r="J383" s="566"/>
      <c r="K383" s="572"/>
      <c r="L383" s="568"/>
      <c r="M383" s="572"/>
      <c r="N383" s="570" t="s">
        <v>424</v>
      </c>
      <c r="O383" s="571"/>
      <c r="P383" s="572"/>
      <c r="Q383" s="429"/>
      <c r="R383" s="573"/>
      <c r="S383" s="574" t="str">
        <f t="shared" si="223"/>
        <v/>
      </c>
      <c r="T383" s="575" t="str">
        <f t="shared" si="207"/>
        <v/>
      </c>
      <c r="U383" s="574" t="str">
        <f t="shared" si="224"/>
        <v/>
      </c>
      <c r="V383" s="576" t="str">
        <f t="shared" si="208"/>
        <v>TWh / ha / year</v>
      </c>
      <c r="W383" s="391"/>
      <c r="X383" s="391"/>
      <c r="Z383" s="476"/>
      <c r="AP383" s="476"/>
      <c r="AQ383" s="391"/>
      <c r="AR383" s="391"/>
      <c r="AS383" s="580"/>
      <c r="AT383" s="391"/>
      <c r="AU383" s="578" t="str">
        <f t="shared" si="209"/>
        <v/>
      </c>
      <c r="AV383" s="578" t="str">
        <f t="shared" si="210"/>
        <v/>
      </c>
      <c r="AW383" s="391"/>
      <c r="AX383" s="578" t="str">
        <f t="shared" si="211"/>
        <v/>
      </c>
      <c r="AY383" s="578" t="str">
        <f t="shared" si="212"/>
        <v/>
      </c>
      <c r="AZ383" s="391"/>
      <c r="BA383" s="578" t="str">
        <f t="shared" si="213"/>
        <v/>
      </c>
      <c r="BB383" s="578" t="str">
        <f t="shared" si="214"/>
        <v/>
      </c>
      <c r="BC383" s="391"/>
      <c r="BD383" s="578" t="str">
        <f t="shared" si="215"/>
        <v/>
      </c>
      <c r="BE383" s="578" t="str">
        <f t="shared" si="216"/>
        <v/>
      </c>
      <c r="BF383" s="391"/>
      <c r="BG383" s="578" t="str">
        <f t="shared" si="217"/>
        <v/>
      </c>
      <c r="BH383" s="578" t="str">
        <f t="shared" si="218"/>
        <v/>
      </c>
      <c r="BI383" s="391"/>
      <c r="BJ383" s="578" t="str">
        <f t="shared" si="219"/>
        <v/>
      </c>
      <c r="BK383" s="578" t="str">
        <f t="shared" si="219"/>
        <v/>
      </c>
      <c r="BL383" s="391"/>
      <c r="BM383" s="578" t="str">
        <f t="shared" si="220"/>
        <v/>
      </c>
      <c r="BN383" s="578" t="str">
        <f t="shared" si="220"/>
        <v/>
      </c>
      <c r="BO383" s="391"/>
      <c r="BP383" s="578" t="str">
        <f t="shared" si="221"/>
        <v/>
      </c>
      <c r="BQ383" s="578" t="str">
        <f t="shared" si="221"/>
        <v/>
      </c>
      <c r="BR383" s="391"/>
      <c r="BS383" s="578" t="str">
        <f t="shared" si="222"/>
        <v/>
      </c>
      <c r="BT383" s="578" t="str">
        <f t="shared" si="222"/>
        <v/>
      </c>
      <c r="BU383" s="391"/>
      <c r="BV383" s="476"/>
    </row>
    <row r="384" spans="1:74" s="427" customFormat="1" ht="14.1" hidden="1">
      <c r="A384" s="561">
        <v>11</v>
      </c>
      <c r="B384" s="562" t="str">
        <f t="shared" si="206"/>
        <v xml:space="preserve">: </v>
      </c>
      <c r="C384" s="566"/>
      <c r="D384" s="566"/>
      <c r="E384" s="563"/>
      <c r="F384" s="566"/>
      <c r="G384" s="563"/>
      <c r="H384" s="565"/>
      <c r="I384" s="566"/>
      <c r="J384" s="566"/>
      <c r="K384" s="572"/>
      <c r="L384" s="568"/>
      <c r="M384" s="572"/>
      <c r="N384" s="570" t="s">
        <v>424</v>
      </c>
      <c r="O384" s="571"/>
      <c r="P384" s="572"/>
      <c r="Q384" s="429"/>
      <c r="R384" s="573"/>
      <c r="S384" s="574" t="str">
        <f t="shared" si="223"/>
        <v/>
      </c>
      <c r="T384" s="575" t="str">
        <f t="shared" si="207"/>
        <v/>
      </c>
      <c r="U384" s="574" t="str">
        <f t="shared" si="224"/>
        <v/>
      </c>
      <c r="V384" s="576" t="str">
        <f t="shared" si="208"/>
        <v>TWh / ha / year</v>
      </c>
      <c r="W384" s="391"/>
      <c r="X384" s="391"/>
      <c r="Z384" s="476"/>
      <c r="AP384" s="476"/>
      <c r="AQ384" s="391"/>
      <c r="AR384" s="391"/>
      <c r="AS384" s="580"/>
      <c r="AT384" s="391"/>
      <c r="AU384" s="578" t="str">
        <f t="shared" si="209"/>
        <v/>
      </c>
      <c r="AV384" s="578" t="str">
        <f t="shared" si="210"/>
        <v/>
      </c>
      <c r="AW384" s="391"/>
      <c r="AX384" s="578" t="str">
        <f t="shared" si="211"/>
        <v/>
      </c>
      <c r="AY384" s="578" t="str">
        <f t="shared" si="212"/>
        <v/>
      </c>
      <c r="AZ384" s="391"/>
      <c r="BA384" s="578" t="str">
        <f t="shared" si="213"/>
        <v/>
      </c>
      <c r="BB384" s="578" t="str">
        <f t="shared" si="214"/>
        <v/>
      </c>
      <c r="BC384" s="391"/>
      <c r="BD384" s="578" t="str">
        <f t="shared" si="215"/>
        <v/>
      </c>
      <c r="BE384" s="578" t="str">
        <f t="shared" si="216"/>
        <v/>
      </c>
      <c r="BF384" s="391"/>
      <c r="BG384" s="578" t="str">
        <f t="shared" si="217"/>
        <v/>
      </c>
      <c r="BH384" s="578" t="str">
        <f t="shared" si="218"/>
        <v/>
      </c>
      <c r="BI384" s="391"/>
      <c r="BJ384" s="578" t="str">
        <f t="shared" si="219"/>
        <v/>
      </c>
      <c r="BK384" s="578" t="str">
        <f t="shared" si="219"/>
        <v/>
      </c>
      <c r="BL384" s="391"/>
      <c r="BM384" s="578" t="str">
        <f t="shared" si="220"/>
        <v/>
      </c>
      <c r="BN384" s="578" t="str">
        <f t="shared" si="220"/>
        <v/>
      </c>
      <c r="BO384" s="391"/>
      <c r="BP384" s="578" t="str">
        <f t="shared" si="221"/>
        <v/>
      </c>
      <c r="BQ384" s="578" t="str">
        <f t="shared" si="221"/>
        <v/>
      </c>
      <c r="BR384" s="391"/>
      <c r="BS384" s="578" t="str">
        <f t="shared" si="222"/>
        <v/>
      </c>
      <c r="BT384" s="578" t="str">
        <f t="shared" si="222"/>
        <v/>
      </c>
      <c r="BU384" s="391"/>
      <c r="BV384" s="476"/>
    </row>
    <row r="385" spans="1:74" s="427" customFormat="1" ht="14.1" hidden="1">
      <c r="A385" s="561">
        <v>12</v>
      </c>
      <c r="B385" s="562" t="str">
        <f t="shared" si="206"/>
        <v xml:space="preserve">: </v>
      </c>
      <c r="C385" s="566"/>
      <c r="D385" s="566"/>
      <c r="E385" s="563"/>
      <c r="F385" s="566"/>
      <c r="G385" s="563"/>
      <c r="H385" s="565"/>
      <c r="I385" s="566"/>
      <c r="J385" s="566"/>
      <c r="K385" s="572"/>
      <c r="L385" s="568"/>
      <c r="M385" s="572"/>
      <c r="N385" s="570" t="s">
        <v>424</v>
      </c>
      <c r="O385" s="571"/>
      <c r="P385" s="572"/>
      <c r="Q385" s="429"/>
      <c r="R385" s="573"/>
      <c r="S385" s="574" t="str">
        <f t="shared" si="223"/>
        <v/>
      </c>
      <c r="T385" s="575" t="str">
        <f t="shared" si="207"/>
        <v/>
      </c>
      <c r="U385" s="574" t="str">
        <f t="shared" si="224"/>
        <v/>
      </c>
      <c r="V385" s="576" t="str">
        <f t="shared" si="208"/>
        <v>TWh / ha / year</v>
      </c>
      <c r="W385" s="391"/>
      <c r="X385" s="391"/>
      <c r="Z385" s="476"/>
      <c r="AP385" s="476"/>
      <c r="AQ385" s="391"/>
      <c r="AR385" s="391"/>
      <c r="AS385" s="580"/>
      <c r="AT385" s="391"/>
      <c r="AU385" s="578" t="str">
        <f t="shared" si="209"/>
        <v/>
      </c>
      <c r="AV385" s="578" t="str">
        <f t="shared" si="210"/>
        <v/>
      </c>
      <c r="AW385" s="391"/>
      <c r="AX385" s="578" t="str">
        <f t="shared" si="211"/>
        <v/>
      </c>
      <c r="AY385" s="578" t="str">
        <f t="shared" si="212"/>
        <v/>
      </c>
      <c r="AZ385" s="391"/>
      <c r="BA385" s="578" t="str">
        <f t="shared" si="213"/>
        <v/>
      </c>
      <c r="BB385" s="578" t="str">
        <f t="shared" si="214"/>
        <v/>
      </c>
      <c r="BC385" s="391"/>
      <c r="BD385" s="578" t="str">
        <f t="shared" si="215"/>
        <v/>
      </c>
      <c r="BE385" s="578" t="str">
        <f t="shared" si="216"/>
        <v/>
      </c>
      <c r="BF385" s="391"/>
      <c r="BG385" s="578" t="str">
        <f t="shared" si="217"/>
        <v/>
      </c>
      <c r="BH385" s="578" t="str">
        <f t="shared" si="218"/>
        <v/>
      </c>
      <c r="BI385" s="391"/>
      <c r="BJ385" s="578" t="str">
        <f t="shared" si="219"/>
        <v/>
      </c>
      <c r="BK385" s="578" t="str">
        <f t="shared" si="219"/>
        <v/>
      </c>
      <c r="BL385" s="391"/>
      <c r="BM385" s="578" t="str">
        <f t="shared" si="220"/>
        <v/>
      </c>
      <c r="BN385" s="578" t="str">
        <f t="shared" si="220"/>
        <v/>
      </c>
      <c r="BO385" s="391"/>
      <c r="BP385" s="578" t="str">
        <f t="shared" si="221"/>
        <v/>
      </c>
      <c r="BQ385" s="578" t="str">
        <f t="shared" si="221"/>
        <v/>
      </c>
      <c r="BR385" s="391"/>
      <c r="BS385" s="578" t="str">
        <f t="shared" si="222"/>
        <v/>
      </c>
      <c r="BT385" s="578" t="str">
        <f t="shared" si="222"/>
        <v/>
      </c>
      <c r="BU385" s="391"/>
      <c r="BV385" s="476"/>
    </row>
    <row r="386" spans="1:74" s="427" customFormat="1" ht="14.1" hidden="1">
      <c r="A386" s="561">
        <v>13</v>
      </c>
      <c r="B386" s="562" t="str">
        <f t="shared" si="206"/>
        <v xml:space="preserve">: </v>
      </c>
      <c r="C386" s="566"/>
      <c r="D386" s="566"/>
      <c r="E386" s="563"/>
      <c r="F386" s="566"/>
      <c r="G386" s="563"/>
      <c r="H386" s="565"/>
      <c r="I386" s="566"/>
      <c r="J386" s="566"/>
      <c r="K386" s="572"/>
      <c r="L386" s="568"/>
      <c r="M386" s="572"/>
      <c r="N386" s="570" t="s">
        <v>424</v>
      </c>
      <c r="O386" s="571"/>
      <c r="P386" s="572"/>
      <c r="Q386" s="429"/>
      <c r="R386" s="573"/>
      <c r="S386" s="574" t="str">
        <f t="shared" si="223"/>
        <v/>
      </c>
      <c r="T386" s="575" t="str">
        <f t="shared" si="207"/>
        <v/>
      </c>
      <c r="U386" s="574" t="str">
        <f t="shared" si="224"/>
        <v/>
      </c>
      <c r="V386" s="576" t="str">
        <f t="shared" si="208"/>
        <v>TWh / ha / year</v>
      </c>
      <c r="W386" s="391"/>
      <c r="X386" s="391"/>
      <c r="Z386" s="476"/>
      <c r="AP386" s="476"/>
      <c r="AQ386" s="391"/>
      <c r="AR386" s="391"/>
      <c r="AS386" s="580"/>
      <c r="AT386" s="391"/>
      <c r="AU386" s="578" t="str">
        <f t="shared" si="209"/>
        <v/>
      </c>
      <c r="AV386" s="578" t="str">
        <f t="shared" si="210"/>
        <v/>
      </c>
      <c r="AW386" s="391"/>
      <c r="AX386" s="578" t="str">
        <f t="shared" si="211"/>
        <v/>
      </c>
      <c r="AY386" s="578" t="str">
        <f t="shared" si="212"/>
        <v/>
      </c>
      <c r="AZ386" s="391"/>
      <c r="BA386" s="578" t="str">
        <f t="shared" si="213"/>
        <v/>
      </c>
      <c r="BB386" s="578" t="str">
        <f t="shared" si="214"/>
        <v/>
      </c>
      <c r="BC386" s="391"/>
      <c r="BD386" s="578" t="str">
        <f t="shared" si="215"/>
        <v/>
      </c>
      <c r="BE386" s="578" t="str">
        <f t="shared" si="216"/>
        <v/>
      </c>
      <c r="BF386" s="391"/>
      <c r="BG386" s="578" t="str">
        <f t="shared" si="217"/>
        <v/>
      </c>
      <c r="BH386" s="578" t="str">
        <f t="shared" si="218"/>
        <v/>
      </c>
      <c r="BI386" s="391"/>
      <c r="BJ386" s="578" t="str">
        <f t="shared" si="219"/>
        <v/>
      </c>
      <c r="BK386" s="578" t="str">
        <f t="shared" si="219"/>
        <v/>
      </c>
      <c r="BL386" s="391"/>
      <c r="BM386" s="578" t="str">
        <f t="shared" si="220"/>
        <v/>
      </c>
      <c r="BN386" s="578" t="str">
        <f t="shared" si="220"/>
        <v/>
      </c>
      <c r="BO386" s="391"/>
      <c r="BP386" s="578" t="str">
        <f t="shared" si="221"/>
        <v/>
      </c>
      <c r="BQ386" s="578" t="str">
        <f t="shared" si="221"/>
        <v/>
      </c>
      <c r="BR386" s="391"/>
      <c r="BS386" s="578" t="str">
        <f t="shared" si="222"/>
        <v/>
      </c>
      <c r="BT386" s="578" t="str">
        <f t="shared" si="222"/>
        <v/>
      </c>
      <c r="BU386" s="391"/>
      <c r="BV386" s="476"/>
    </row>
    <row r="387" spans="1:74" s="427" customFormat="1" ht="14.1" hidden="1">
      <c r="A387" s="561">
        <v>14</v>
      </c>
      <c r="B387" s="562" t="str">
        <f t="shared" si="206"/>
        <v xml:space="preserve">: </v>
      </c>
      <c r="C387" s="566"/>
      <c r="D387" s="566"/>
      <c r="E387" s="563"/>
      <c r="F387" s="566"/>
      <c r="G387" s="563"/>
      <c r="H387" s="565"/>
      <c r="I387" s="566"/>
      <c r="J387" s="566"/>
      <c r="K387" s="572"/>
      <c r="L387" s="568"/>
      <c r="M387" s="572"/>
      <c r="N387" s="570" t="s">
        <v>424</v>
      </c>
      <c r="O387" s="571"/>
      <c r="P387" s="572"/>
      <c r="Q387" s="429"/>
      <c r="R387" s="573"/>
      <c r="S387" s="574" t="str">
        <f t="shared" si="223"/>
        <v/>
      </c>
      <c r="T387" s="575" t="str">
        <f t="shared" si="207"/>
        <v/>
      </c>
      <c r="U387" s="574" t="str">
        <f t="shared" si="224"/>
        <v/>
      </c>
      <c r="V387" s="576" t="str">
        <f t="shared" si="208"/>
        <v>TWh / ha / year</v>
      </c>
      <c r="W387" s="391"/>
      <c r="X387" s="391"/>
      <c r="Z387" s="476"/>
      <c r="AP387" s="476"/>
      <c r="AQ387" s="391"/>
      <c r="AR387" s="391"/>
      <c r="AS387" s="580"/>
      <c r="AT387" s="391"/>
      <c r="AU387" s="578" t="str">
        <f t="shared" si="209"/>
        <v/>
      </c>
      <c r="AV387" s="578" t="str">
        <f t="shared" si="210"/>
        <v/>
      </c>
      <c r="AW387" s="391"/>
      <c r="AX387" s="578" t="str">
        <f t="shared" si="211"/>
        <v/>
      </c>
      <c r="AY387" s="578" t="str">
        <f t="shared" si="212"/>
        <v/>
      </c>
      <c r="AZ387" s="391"/>
      <c r="BA387" s="578" t="str">
        <f t="shared" si="213"/>
        <v/>
      </c>
      <c r="BB387" s="578" t="str">
        <f t="shared" si="214"/>
        <v/>
      </c>
      <c r="BC387" s="391"/>
      <c r="BD387" s="578" t="str">
        <f t="shared" si="215"/>
        <v/>
      </c>
      <c r="BE387" s="578" t="str">
        <f t="shared" si="216"/>
        <v/>
      </c>
      <c r="BF387" s="391"/>
      <c r="BG387" s="578" t="str">
        <f t="shared" si="217"/>
        <v/>
      </c>
      <c r="BH387" s="578" t="str">
        <f t="shared" si="218"/>
        <v/>
      </c>
      <c r="BI387" s="391"/>
      <c r="BJ387" s="578" t="str">
        <f t="shared" si="219"/>
        <v/>
      </c>
      <c r="BK387" s="578" t="str">
        <f t="shared" si="219"/>
        <v/>
      </c>
      <c r="BL387" s="391"/>
      <c r="BM387" s="578" t="str">
        <f t="shared" si="220"/>
        <v/>
      </c>
      <c r="BN387" s="578" t="str">
        <f t="shared" si="220"/>
        <v/>
      </c>
      <c r="BO387" s="391"/>
      <c r="BP387" s="578" t="str">
        <f t="shared" si="221"/>
        <v/>
      </c>
      <c r="BQ387" s="578" t="str">
        <f t="shared" si="221"/>
        <v/>
      </c>
      <c r="BR387" s="391"/>
      <c r="BS387" s="578" t="str">
        <f t="shared" si="222"/>
        <v/>
      </c>
      <c r="BT387" s="578" t="str">
        <f t="shared" si="222"/>
        <v/>
      </c>
      <c r="BU387" s="391"/>
      <c r="BV387" s="476"/>
    </row>
    <row r="388" spans="1:74" s="427" customFormat="1" ht="14.1" hidden="1">
      <c r="A388" s="561">
        <v>15</v>
      </c>
      <c r="B388" s="562" t="str">
        <f t="shared" si="206"/>
        <v xml:space="preserve">: </v>
      </c>
      <c r="C388" s="566"/>
      <c r="D388" s="566"/>
      <c r="E388" s="563"/>
      <c r="F388" s="566"/>
      <c r="G388" s="563"/>
      <c r="H388" s="565"/>
      <c r="I388" s="566"/>
      <c r="J388" s="566"/>
      <c r="K388" s="572"/>
      <c r="L388" s="568"/>
      <c r="M388" s="572"/>
      <c r="N388" s="570" t="s">
        <v>424</v>
      </c>
      <c r="O388" s="571"/>
      <c r="P388" s="572"/>
      <c r="Q388" s="429"/>
      <c r="R388" s="573"/>
      <c r="S388" s="574" t="str">
        <f t="shared" si="223"/>
        <v/>
      </c>
      <c r="T388" s="575" t="str">
        <f t="shared" si="207"/>
        <v/>
      </c>
      <c r="U388" s="574" t="str">
        <f t="shared" si="224"/>
        <v/>
      </c>
      <c r="V388" s="576" t="str">
        <f t="shared" si="208"/>
        <v>TWh / ha / year</v>
      </c>
      <c r="W388" s="391"/>
      <c r="X388" s="391"/>
      <c r="Z388" s="476"/>
      <c r="AP388" s="476"/>
      <c r="AQ388" s="391"/>
      <c r="AR388" s="391"/>
      <c r="AS388" s="580"/>
      <c r="AT388" s="391"/>
      <c r="AU388" s="578" t="str">
        <f t="shared" si="209"/>
        <v/>
      </c>
      <c r="AV388" s="578" t="str">
        <f t="shared" si="210"/>
        <v/>
      </c>
      <c r="AW388" s="391"/>
      <c r="AX388" s="578" t="str">
        <f t="shared" si="211"/>
        <v/>
      </c>
      <c r="AY388" s="578" t="str">
        <f t="shared" si="212"/>
        <v/>
      </c>
      <c r="AZ388" s="391"/>
      <c r="BA388" s="578" t="str">
        <f t="shared" si="213"/>
        <v/>
      </c>
      <c r="BB388" s="578" t="str">
        <f t="shared" si="214"/>
        <v/>
      </c>
      <c r="BC388" s="391"/>
      <c r="BD388" s="578" t="str">
        <f t="shared" si="215"/>
        <v/>
      </c>
      <c r="BE388" s="578" t="str">
        <f t="shared" si="216"/>
        <v/>
      </c>
      <c r="BF388" s="391"/>
      <c r="BG388" s="578" t="str">
        <f t="shared" si="217"/>
        <v/>
      </c>
      <c r="BH388" s="578" t="str">
        <f t="shared" si="218"/>
        <v/>
      </c>
      <c r="BI388" s="391"/>
      <c r="BJ388" s="578" t="str">
        <f t="shared" si="219"/>
        <v/>
      </c>
      <c r="BK388" s="578" t="str">
        <f t="shared" si="219"/>
        <v/>
      </c>
      <c r="BL388" s="391"/>
      <c r="BM388" s="578" t="str">
        <f t="shared" si="220"/>
        <v/>
      </c>
      <c r="BN388" s="578" t="str">
        <f t="shared" si="220"/>
        <v/>
      </c>
      <c r="BO388" s="391"/>
      <c r="BP388" s="578" t="str">
        <f t="shared" si="221"/>
        <v/>
      </c>
      <c r="BQ388" s="578" t="str">
        <f t="shared" si="221"/>
        <v/>
      </c>
      <c r="BR388" s="391"/>
      <c r="BS388" s="578" t="str">
        <f t="shared" si="222"/>
        <v/>
      </c>
      <c r="BT388" s="578" t="str">
        <f t="shared" si="222"/>
        <v/>
      </c>
      <c r="BU388" s="391"/>
      <c r="BV388" s="476"/>
    </row>
    <row r="389" spans="1:74" s="427" customFormat="1" ht="14.1" hidden="1">
      <c r="A389" s="561">
        <v>16</v>
      </c>
      <c r="B389" s="562" t="str">
        <f t="shared" si="206"/>
        <v xml:space="preserve">: </v>
      </c>
      <c r="C389" s="566"/>
      <c r="D389" s="566"/>
      <c r="E389" s="563"/>
      <c r="F389" s="566"/>
      <c r="G389" s="563"/>
      <c r="H389" s="565"/>
      <c r="I389" s="566"/>
      <c r="J389" s="566"/>
      <c r="K389" s="572"/>
      <c r="L389" s="568"/>
      <c r="M389" s="572"/>
      <c r="N389" s="570" t="s">
        <v>424</v>
      </c>
      <c r="O389" s="571"/>
      <c r="P389" s="572"/>
      <c r="Q389" s="429"/>
      <c r="R389" s="573"/>
      <c r="S389" s="574" t="str">
        <f t="shared" si="223"/>
        <v/>
      </c>
      <c r="T389" s="575" t="str">
        <f t="shared" si="207"/>
        <v/>
      </c>
      <c r="U389" s="574" t="str">
        <f t="shared" si="224"/>
        <v/>
      </c>
      <c r="V389" s="576" t="str">
        <f t="shared" si="208"/>
        <v>TWh / ha / year</v>
      </c>
      <c r="W389" s="391"/>
      <c r="X389" s="391"/>
      <c r="Z389" s="476"/>
      <c r="AP389" s="476"/>
      <c r="AQ389" s="391"/>
      <c r="AR389" s="391"/>
      <c r="AS389" s="580"/>
      <c r="AT389" s="391"/>
      <c r="AU389" s="578" t="str">
        <f t="shared" si="209"/>
        <v/>
      </c>
      <c r="AV389" s="578" t="str">
        <f t="shared" si="210"/>
        <v/>
      </c>
      <c r="AW389" s="391"/>
      <c r="AX389" s="578" t="str">
        <f t="shared" si="211"/>
        <v/>
      </c>
      <c r="AY389" s="578" t="str">
        <f t="shared" si="212"/>
        <v/>
      </c>
      <c r="AZ389" s="391"/>
      <c r="BA389" s="578" t="str">
        <f t="shared" si="213"/>
        <v/>
      </c>
      <c r="BB389" s="578" t="str">
        <f t="shared" si="214"/>
        <v/>
      </c>
      <c r="BC389" s="391"/>
      <c r="BD389" s="578" t="str">
        <f t="shared" si="215"/>
        <v/>
      </c>
      <c r="BE389" s="578" t="str">
        <f t="shared" si="216"/>
        <v/>
      </c>
      <c r="BF389" s="391"/>
      <c r="BG389" s="578" t="str">
        <f t="shared" si="217"/>
        <v/>
      </c>
      <c r="BH389" s="578" t="str">
        <f t="shared" si="218"/>
        <v/>
      </c>
      <c r="BI389" s="391"/>
      <c r="BJ389" s="578" t="str">
        <f t="shared" si="219"/>
        <v/>
      </c>
      <c r="BK389" s="578" t="str">
        <f t="shared" si="219"/>
        <v/>
      </c>
      <c r="BL389" s="391"/>
      <c r="BM389" s="578" t="str">
        <f t="shared" si="220"/>
        <v/>
      </c>
      <c r="BN389" s="578" t="str">
        <f t="shared" si="220"/>
        <v/>
      </c>
      <c r="BO389" s="391"/>
      <c r="BP389" s="578" t="str">
        <f t="shared" si="221"/>
        <v/>
      </c>
      <c r="BQ389" s="578" t="str">
        <f t="shared" si="221"/>
        <v/>
      </c>
      <c r="BR389" s="391"/>
      <c r="BS389" s="578" t="str">
        <f t="shared" si="222"/>
        <v/>
      </c>
      <c r="BT389" s="578" t="str">
        <f t="shared" si="222"/>
        <v/>
      </c>
      <c r="BU389" s="391"/>
      <c r="BV389" s="476"/>
    </row>
    <row r="390" spans="1:74" s="427" customFormat="1" ht="14.1" hidden="1">
      <c r="A390" s="561">
        <v>17</v>
      </c>
      <c r="B390" s="562" t="str">
        <f t="shared" si="206"/>
        <v xml:space="preserve">: </v>
      </c>
      <c r="C390" s="566"/>
      <c r="D390" s="566"/>
      <c r="E390" s="563"/>
      <c r="F390" s="566"/>
      <c r="G390" s="563"/>
      <c r="H390" s="565"/>
      <c r="I390" s="566"/>
      <c r="J390" s="566"/>
      <c r="K390" s="572"/>
      <c r="L390" s="568"/>
      <c r="M390" s="572"/>
      <c r="N390" s="570" t="s">
        <v>424</v>
      </c>
      <c r="O390" s="571"/>
      <c r="P390" s="572"/>
      <c r="Q390" s="429"/>
      <c r="R390" s="573"/>
      <c r="S390" s="574" t="str">
        <f t="shared" si="223"/>
        <v/>
      </c>
      <c r="T390" s="575" t="str">
        <f t="shared" si="207"/>
        <v/>
      </c>
      <c r="U390" s="574" t="str">
        <f t="shared" si="224"/>
        <v/>
      </c>
      <c r="V390" s="576" t="str">
        <f t="shared" si="208"/>
        <v>TWh / ha / year</v>
      </c>
      <c r="W390" s="391"/>
      <c r="X390" s="391"/>
      <c r="Z390" s="476"/>
      <c r="AP390" s="476"/>
      <c r="AQ390" s="391"/>
      <c r="AR390" s="391"/>
      <c r="AS390" s="580"/>
      <c r="AT390" s="391"/>
      <c r="AU390" s="578" t="str">
        <f t="shared" si="209"/>
        <v/>
      </c>
      <c r="AV390" s="578" t="str">
        <f t="shared" si="210"/>
        <v/>
      </c>
      <c r="AW390" s="391"/>
      <c r="AX390" s="578" t="str">
        <f t="shared" si="211"/>
        <v/>
      </c>
      <c r="AY390" s="578" t="str">
        <f t="shared" si="212"/>
        <v/>
      </c>
      <c r="AZ390" s="391"/>
      <c r="BA390" s="578" t="str">
        <f t="shared" si="213"/>
        <v/>
      </c>
      <c r="BB390" s="578" t="str">
        <f t="shared" si="214"/>
        <v/>
      </c>
      <c r="BC390" s="391"/>
      <c r="BD390" s="578" t="str">
        <f t="shared" si="215"/>
        <v/>
      </c>
      <c r="BE390" s="578" t="str">
        <f t="shared" si="216"/>
        <v/>
      </c>
      <c r="BF390" s="391"/>
      <c r="BG390" s="578" t="str">
        <f t="shared" si="217"/>
        <v/>
      </c>
      <c r="BH390" s="578" t="str">
        <f t="shared" si="218"/>
        <v/>
      </c>
      <c r="BI390" s="391"/>
      <c r="BJ390" s="578" t="str">
        <f t="shared" si="219"/>
        <v/>
      </c>
      <c r="BK390" s="578" t="str">
        <f t="shared" si="219"/>
        <v/>
      </c>
      <c r="BL390" s="391"/>
      <c r="BM390" s="578" t="str">
        <f t="shared" si="220"/>
        <v/>
      </c>
      <c r="BN390" s="578" t="str">
        <f t="shared" si="220"/>
        <v/>
      </c>
      <c r="BO390" s="391"/>
      <c r="BP390" s="578" t="str">
        <f t="shared" si="221"/>
        <v/>
      </c>
      <c r="BQ390" s="578" t="str">
        <f t="shared" si="221"/>
        <v/>
      </c>
      <c r="BR390" s="391"/>
      <c r="BS390" s="578" t="str">
        <f t="shared" si="222"/>
        <v/>
      </c>
      <c r="BT390" s="578" t="str">
        <f t="shared" si="222"/>
        <v/>
      </c>
      <c r="BU390" s="391"/>
      <c r="BV390" s="476"/>
    </row>
    <row r="391" spans="1:74" s="427" customFormat="1" ht="14.1" hidden="1">
      <c r="A391" s="561">
        <v>18</v>
      </c>
      <c r="B391" s="562" t="str">
        <f t="shared" si="206"/>
        <v xml:space="preserve">: </v>
      </c>
      <c r="C391" s="566"/>
      <c r="D391" s="566"/>
      <c r="E391" s="563"/>
      <c r="F391" s="566"/>
      <c r="G391" s="563"/>
      <c r="H391" s="565"/>
      <c r="I391" s="566"/>
      <c r="J391" s="566"/>
      <c r="K391" s="572"/>
      <c r="L391" s="572"/>
      <c r="M391" s="572"/>
      <c r="N391" s="570" t="s">
        <v>424</v>
      </c>
      <c r="O391" s="571"/>
      <c r="P391" s="572"/>
      <c r="Q391" s="429"/>
      <c r="R391" s="573"/>
      <c r="S391" s="574" t="str">
        <f t="shared" si="223"/>
        <v/>
      </c>
      <c r="T391" s="575" t="str">
        <f t="shared" si="207"/>
        <v/>
      </c>
      <c r="U391" s="574" t="str">
        <f t="shared" si="224"/>
        <v/>
      </c>
      <c r="V391" s="576" t="str">
        <f t="shared" si="208"/>
        <v>TWh / ha / year</v>
      </c>
      <c r="W391" s="391"/>
      <c r="X391" s="391"/>
      <c r="Z391" s="476"/>
      <c r="AP391" s="476"/>
      <c r="AQ391" s="391"/>
      <c r="AR391" s="391"/>
      <c r="AS391" s="580"/>
      <c r="AT391" s="391"/>
      <c r="AU391" s="578" t="str">
        <f t="shared" si="209"/>
        <v/>
      </c>
      <c r="AV391" s="578" t="str">
        <f t="shared" si="210"/>
        <v/>
      </c>
      <c r="AW391" s="391"/>
      <c r="AX391" s="578" t="str">
        <f t="shared" si="211"/>
        <v/>
      </c>
      <c r="AY391" s="578" t="str">
        <f t="shared" si="212"/>
        <v/>
      </c>
      <c r="AZ391" s="391"/>
      <c r="BA391" s="578" t="str">
        <f t="shared" si="213"/>
        <v/>
      </c>
      <c r="BB391" s="578" t="str">
        <f t="shared" si="214"/>
        <v/>
      </c>
      <c r="BC391" s="391"/>
      <c r="BD391" s="578" t="str">
        <f t="shared" si="215"/>
        <v/>
      </c>
      <c r="BE391" s="578" t="str">
        <f t="shared" si="216"/>
        <v/>
      </c>
      <c r="BF391" s="391"/>
      <c r="BG391" s="578" t="str">
        <f t="shared" si="217"/>
        <v/>
      </c>
      <c r="BH391" s="578" t="str">
        <f t="shared" si="218"/>
        <v/>
      </c>
      <c r="BI391" s="391"/>
      <c r="BJ391" s="578" t="str">
        <f t="shared" si="219"/>
        <v/>
      </c>
      <c r="BK391" s="578" t="str">
        <f t="shared" si="219"/>
        <v/>
      </c>
      <c r="BL391" s="391"/>
      <c r="BM391" s="578" t="str">
        <f t="shared" si="220"/>
        <v/>
      </c>
      <c r="BN391" s="578" t="str">
        <f t="shared" si="220"/>
        <v/>
      </c>
      <c r="BO391" s="391"/>
      <c r="BP391" s="578" t="str">
        <f t="shared" si="221"/>
        <v/>
      </c>
      <c r="BQ391" s="578" t="str">
        <f t="shared" si="221"/>
        <v/>
      </c>
      <c r="BR391" s="391"/>
      <c r="BS391" s="578" t="str">
        <f t="shared" si="222"/>
        <v/>
      </c>
      <c r="BT391" s="578" t="str">
        <f t="shared" si="222"/>
        <v/>
      </c>
      <c r="BU391" s="391"/>
      <c r="BV391" s="476"/>
    </row>
    <row r="392" spans="1:74" s="427" customFormat="1" ht="14.1" hidden="1">
      <c r="A392" s="561">
        <v>19</v>
      </c>
      <c r="B392" s="562" t="str">
        <f t="shared" si="206"/>
        <v xml:space="preserve">: </v>
      </c>
      <c r="C392" s="566"/>
      <c r="D392" s="566"/>
      <c r="E392" s="563"/>
      <c r="F392" s="566"/>
      <c r="G392" s="563"/>
      <c r="H392" s="565"/>
      <c r="I392" s="566"/>
      <c r="J392" s="566"/>
      <c r="K392" s="572"/>
      <c r="L392" s="572"/>
      <c r="M392" s="572"/>
      <c r="N392" s="570" t="s">
        <v>424</v>
      </c>
      <c r="O392" s="571"/>
      <c r="P392" s="572"/>
      <c r="Q392" s="429"/>
      <c r="R392" s="573"/>
      <c r="S392" s="574" t="str">
        <f t="shared" si="223"/>
        <v/>
      </c>
      <c r="T392" s="575" t="str">
        <f t="shared" si="207"/>
        <v/>
      </c>
      <c r="U392" s="574" t="str">
        <f t="shared" si="224"/>
        <v/>
      </c>
      <c r="V392" s="576" t="str">
        <f t="shared" si="208"/>
        <v>TWh / ha / year</v>
      </c>
      <c r="W392" s="391"/>
      <c r="X392" s="391"/>
      <c r="Z392" s="476"/>
      <c r="AP392" s="476"/>
      <c r="AQ392" s="391"/>
      <c r="AR392" s="391"/>
      <c r="AS392" s="580"/>
      <c r="AT392" s="391"/>
      <c r="AU392" s="578" t="str">
        <f t="shared" si="209"/>
        <v/>
      </c>
      <c r="AV392" s="578" t="str">
        <f t="shared" si="210"/>
        <v/>
      </c>
      <c r="AW392" s="391"/>
      <c r="AX392" s="578" t="str">
        <f t="shared" si="211"/>
        <v/>
      </c>
      <c r="AY392" s="578" t="str">
        <f t="shared" si="212"/>
        <v/>
      </c>
      <c r="AZ392" s="391"/>
      <c r="BA392" s="578" t="str">
        <f t="shared" si="213"/>
        <v/>
      </c>
      <c r="BB392" s="578" t="str">
        <f t="shared" si="214"/>
        <v/>
      </c>
      <c r="BC392" s="391"/>
      <c r="BD392" s="578" t="str">
        <f t="shared" si="215"/>
        <v/>
      </c>
      <c r="BE392" s="578" t="str">
        <f t="shared" si="216"/>
        <v/>
      </c>
      <c r="BF392" s="391"/>
      <c r="BG392" s="578" t="str">
        <f t="shared" si="217"/>
        <v/>
      </c>
      <c r="BH392" s="578" t="str">
        <f t="shared" si="218"/>
        <v/>
      </c>
      <c r="BI392" s="391"/>
      <c r="BJ392" s="578" t="str">
        <f t="shared" si="219"/>
        <v/>
      </c>
      <c r="BK392" s="578" t="str">
        <f t="shared" si="219"/>
        <v/>
      </c>
      <c r="BL392" s="391"/>
      <c r="BM392" s="578" t="str">
        <f t="shared" si="220"/>
        <v/>
      </c>
      <c r="BN392" s="578" t="str">
        <f t="shared" si="220"/>
        <v/>
      </c>
      <c r="BO392" s="391"/>
      <c r="BP392" s="578" t="str">
        <f t="shared" si="221"/>
        <v/>
      </c>
      <c r="BQ392" s="578" t="str">
        <f t="shared" si="221"/>
        <v/>
      </c>
      <c r="BR392" s="391"/>
      <c r="BS392" s="578" t="str">
        <f t="shared" si="222"/>
        <v/>
      </c>
      <c r="BT392" s="578" t="str">
        <f t="shared" si="222"/>
        <v/>
      </c>
      <c r="BU392" s="391"/>
      <c r="BV392" s="476"/>
    </row>
    <row r="393" spans="1:74" s="427" customFormat="1" ht="14.1" hidden="1">
      <c r="A393" s="561">
        <v>20</v>
      </c>
      <c r="B393" s="562" t="str">
        <f t="shared" si="206"/>
        <v xml:space="preserve">: </v>
      </c>
      <c r="C393" s="566"/>
      <c r="D393" s="566"/>
      <c r="E393" s="563"/>
      <c r="F393" s="566"/>
      <c r="G393" s="563"/>
      <c r="H393" s="565"/>
      <c r="I393" s="566"/>
      <c r="J393" s="566"/>
      <c r="K393" s="572"/>
      <c r="L393" s="572"/>
      <c r="M393" s="572"/>
      <c r="N393" s="570" t="s">
        <v>424</v>
      </c>
      <c r="O393" s="571"/>
      <c r="P393" s="572"/>
      <c r="Q393" s="429"/>
      <c r="R393" s="573"/>
      <c r="S393" s="574" t="str">
        <f t="shared" si="223"/>
        <v/>
      </c>
      <c r="T393" s="575" t="str">
        <f t="shared" si="207"/>
        <v/>
      </c>
      <c r="U393" s="574" t="str">
        <f t="shared" si="224"/>
        <v/>
      </c>
      <c r="V393" s="576" t="str">
        <f t="shared" si="208"/>
        <v>TWh / ha / year</v>
      </c>
      <c r="W393" s="391"/>
      <c r="X393" s="391"/>
      <c r="Z393" s="476"/>
      <c r="AP393" s="476"/>
      <c r="AQ393" s="391"/>
      <c r="AR393" s="391"/>
      <c r="AS393" s="580"/>
      <c r="AT393" s="391"/>
      <c r="AU393" s="578" t="str">
        <f t="shared" si="209"/>
        <v/>
      </c>
      <c r="AV393" s="578" t="str">
        <f t="shared" si="210"/>
        <v/>
      </c>
      <c r="AW393" s="391"/>
      <c r="AX393" s="578" t="str">
        <f t="shared" si="211"/>
        <v/>
      </c>
      <c r="AY393" s="578" t="str">
        <f t="shared" si="212"/>
        <v/>
      </c>
      <c r="AZ393" s="391"/>
      <c r="BA393" s="578" t="str">
        <f t="shared" si="213"/>
        <v/>
      </c>
      <c r="BB393" s="578" t="str">
        <f t="shared" si="214"/>
        <v/>
      </c>
      <c r="BC393" s="391"/>
      <c r="BD393" s="578" t="str">
        <f t="shared" si="215"/>
        <v/>
      </c>
      <c r="BE393" s="578" t="str">
        <f t="shared" si="216"/>
        <v/>
      </c>
      <c r="BF393" s="391"/>
      <c r="BG393" s="578" t="str">
        <f t="shared" si="217"/>
        <v/>
      </c>
      <c r="BH393" s="578" t="str">
        <f t="shared" si="218"/>
        <v/>
      </c>
      <c r="BI393" s="391"/>
      <c r="BJ393" s="578" t="str">
        <f t="shared" si="219"/>
        <v/>
      </c>
      <c r="BK393" s="578" t="str">
        <f t="shared" si="219"/>
        <v/>
      </c>
      <c r="BL393" s="391"/>
      <c r="BM393" s="578" t="str">
        <f t="shared" si="220"/>
        <v/>
      </c>
      <c r="BN393" s="578" t="str">
        <f t="shared" si="220"/>
        <v/>
      </c>
      <c r="BO393" s="391"/>
      <c r="BP393" s="578" t="str">
        <f t="shared" si="221"/>
        <v/>
      </c>
      <c r="BQ393" s="578" t="str">
        <f t="shared" si="221"/>
        <v/>
      </c>
      <c r="BR393" s="391"/>
      <c r="BS393" s="578" t="str">
        <f t="shared" si="222"/>
        <v/>
      </c>
      <c r="BT393" s="578" t="str">
        <f t="shared" si="222"/>
        <v/>
      </c>
      <c r="BU393" s="391"/>
      <c r="BV393" s="476"/>
    </row>
    <row r="394" spans="1:74" s="427" customFormat="1" ht="14.1" hidden="1">
      <c r="A394" s="561"/>
      <c r="B394" s="582" t="s">
        <v>224</v>
      </c>
      <c r="C394" s="583"/>
      <c r="D394" s="583"/>
      <c r="E394" s="583"/>
      <c r="F394" s="583"/>
      <c r="G394" s="583"/>
      <c r="I394" s="391"/>
      <c r="J394" s="584"/>
      <c r="K394" s="429"/>
      <c r="L394" s="429"/>
      <c r="M394" s="429" t="s">
        <v>211</v>
      </c>
      <c r="N394" s="429"/>
      <c r="O394" s="429"/>
      <c r="P394" s="429"/>
      <c r="Q394" s="429"/>
      <c r="R394" s="584" t="s">
        <v>212</v>
      </c>
      <c r="S394" s="585" t="e">
        <f>AVERAGE(S374:S393)</f>
        <v>#DIV/0!</v>
      </c>
      <c r="T394" s="585" t="e">
        <f>IF(S402="Y",SUM(T374:T393)/SUM(O374:O393),AVERAGE(T374:T393))</f>
        <v>#DIV/0!</v>
      </c>
      <c r="U394" s="586" t="e">
        <f>SUM(U374:U393)/SUM(O374:O393)</f>
        <v>#DIV/0!</v>
      </c>
      <c r="V394" s="391"/>
      <c r="W394" s="391"/>
      <c r="X394" s="391"/>
      <c r="Z394" s="626"/>
      <c r="AP394" s="476"/>
      <c r="AQ394" s="391"/>
      <c r="AR394" s="391"/>
      <c r="AS394" s="391"/>
      <c r="AT394" s="584" t="s">
        <v>212</v>
      </c>
      <c r="AU394" s="587" t="e">
        <f>AVERAGE(AU374:AU393)</f>
        <v>#DIV/0!</v>
      </c>
      <c r="AV394" s="587" t="e">
        <f>SUM(AV374:AV393)/COUNTIF(AV374:AV393,"&gt;0")</f>
        <v>#DIV/0!</v>
      </c>
      <c r="AW394" s="391"/>
      <c r="AX394" s="587" t="e">
        <f>AVERAGE(AX374:AX393)</f>
        <v>#DIV/0!</v>
      </c>
      <c r="AY394" s="587" t="e">
        <f>SUM(AY374:AY393)/COUNTIF(AY374:AY393,"&gt;0")</f>
        <v>#DIV/0!</v>
      </c>
      <c r="AZ394" s="391"/>
      <c r="BA394" s="587" t="e">
        <f>AVERAGE(BA374:BA393)</f>
        <v>#DIV/0!</v>
      </c>
      <c r="BB394" s="587" t="e">
        <f>SUM(BB374:BB393)/COUNTIF(BB374:BB393,"&gt;0")</f>
        <v>#DIV/0!</v>
      </c>
      <c r="BC394" s="391"/>
      <c r="BD394" s="587" t="e">
        <f>AVERAGE(BD374:BD393)</f>
        <v>#DIV/0!</v>
      </c>
      <c r="BE394" s="587" t="e">
        <f>SUM(BE374:BE393)/COUNTIF(BE374:BE393,"&gt;0")</f>
        <v>#DIV/0!</v>
      </c>
      <c r="BF394" s="391"/>
      <c r="BG394" s="587" t="e">
        <f>AVERAGE(BG374:BG393)</f>
        <v>#DIV/0!</v>
      </c>
      <c r="BH394" s="587" t="e">
        <f>SUM(BH374:BH393)/COUNTIF(BH374:BH393,"&gt;0")</f>
        <v>#DIV/0!</v>
      </c>
      <c r="BI394" s="584"/>
      <c r="BJ394" s="587" t="e">
        <f>AVERAGE(BJ374:BJ393)</f>
        <v>#DIV/0!</v>
      </c>
      <c r="BK394" s="587" t="e">
        <f>SUM(BK374:BK393)/COUNTIF(BK374:BK393,"&gt;0")</f>
        <v>#DIV/0!</v>
      </c>
      <c r="BL394" s="391"/>
      <c r="BM394" s="587" t="e">
        <f>AVERAGE(BM374:BM393)</f>
        <v>#DIV/0!</v>
      </c>
      <c r="BN394" s="587" t="e">
        <f>SUM(BN374:BN393)/COUNTIF(BN374:BN393,"&gt;0")</f>
        <v>#DIV/0!</v>
      </c>
      <c r="BO394" s="391"/>
      <c r="BP394" s="587" t="e">
        <f>AVERAGE(BP374:BP393)</f>
        <v>#DIV/0!</v>
      </c>
      <c r="BQ394" s="587" t="e">
        <f>SUM(BQ374:BQ393)/COUNTIF(BQ374:BQ393,"&gt;0")</f>
        <v>#DIV/0!</v>
      </c>
      <c r="BR394" s="391"/>
      <c r="BS394" s="587" t="e">
        <f>AVERAGE(BS374:BS393)</f>
        <v>#DIV/0!</v>
      </c>
      <c r="BT394" s="587" t="e">
        <f>SUM(BT374:BT393)/COUNTIF(BT374:BT393,"&gt;0")</f>
        <v>#DIV/0!</v>
      </c>
      <c r="BU394" s="391"/>
      <c r="BV394" s="476"/>
    </row>
    <row r="395" spans="1:74" s="427" customFormat="1" ht="14.1" hidden="1">
      <c r="A395" s="561"/>
      <c r="B395" s="582" t="s">
        <v>225</v>
      </c>
      <c r="C395" s="583" t="s">
        <v>213</v>
      </c>
      <c r="D395" s="1104"/>
      <c r="E395" s="1105"/>
      <c r="F395" s="1105"/>
      <c r="G395" s="1105"/>
      <c r="H395" s="1105"/>
      <c r="I395" s="1105"/>
      <c r="J395" s="1105"/>
      <c r="K395" s="1106"/>
      <c r="L395" s="429"/>
      <c r="M395" s="429"/>
      <c r="N395" s="429"/>
      <c r="O395" s="429"/>
      <c r="P395" s="429"/>
      <c r="Q395" s="429"/>
      <c r="R395" s="588" t="s">
        <v>214</v>
      </c>
      <c r="S395" s="589" t="e">
        <f>S394+V395*S398</f>
        <v>#DIV/0!</v>
      </c>
      <c r="T395" s="589" t="e">
        <f>T394+V395*T398</f>
        <v>#DIV/0!</v>
      </c>
      <c r="U395" s="589" t="e">
        <f>U394+V395*U398</f>
        <v>#DIV/0!</v>
      </c>
      <c r="V395" s="590">
        <v>1</v>
      </c>
      <c r="W395" s="429" t="s">
        <v>215</v>
      </c>
      <c r="X395" s="391"/>
      <c r="Y395" s="391" t="s">
        <v>239</v>
      </c>
      <c r="Z395" s="627"/>
      <c r="AP395" s="476"/>
      <c r="AQ395" s="391"/>
      <c r="AR395" s="391"/>
      <c r="AS395" s="391"/>
      <c r="AT395" s="588" t="s">
        <v>214</v>
      </c>
      <c r="AU395" s="591" t="e">
        <f>AU394+(AU400*AU397)</f>
        <v>#DIV/0!</v>
      </c>
      <c r="AV395" s="591" t="e">
        <f>AV394+(AV400*AU397)</f>
        <v>#DIV/0!</v>
      </c>
      <c r="AW395" s="391"/>
      <c r="AX395" s="591" t="e">
        <f>AX394+(AX400*AX397)</f>
        <v>#DIV/0!</v>
      </c>
      <c r="AY395" s="591" t="e">
        <f>AY394+(AY400*AX397)</f>
        <v>#DIV/0!</v>
      </c>
      <c r="AZ395" s="391"/>
      <c r="BA395" s="591" t="e">
        <f>BA394+(BA400*BA397)</f>
        <v>#DIV/0!</v>
      </c>
      <c r="BB395" s="591" t="e">
        <f>BB394+(BB400*BA397)</f>
        <v>#DIV/0!</v>
      </c>
      <c r="BC395" s="391"/>
      <c r="BD395" s="591" t="e">
        <f>BD394+(BD400*BD397)</f>
        <v>#DIV/0!</v>
      </c>
      <c r="BE395" s="591" t="e">
        <f>BE394+(BE400*BD397)</f>
        <v>#DIV/0!</v>
      </c>
      <c r="BF395" s="391"/>
      <c r="BG395" s="591" t="e">
        <f>BG394+(BG400*BG397)</f>
        <v>#DIV/0!</v>
      </c>
      <c r="BH395" s="591" t="e">
        <f>BH394+(BH400*BG397)</f>
        <v>#DIV/0!</v>
      </c>
      <c r="BI395" s="588"/>
      <c r="BJ395" s="591" t="e">
        <f>BJ394+(BJ400*BJ397)</f>
        <v>#DIV/0!</v>
      </c>
      <c r="BK395" s="591" t="e">
        <f>BK394+(BK400*BJ397)</f>
        <v>#DIV/0!</v>
      </c>
      <c r="BL395" s="391"/>
      <c r="BM395" s="591" t="e">
        <f>BM394+(BM400*BM397)</f>
        <v>#DIV/0!</v>
      </c>
      <c r="BN395" s="591" t="e">
        <f>BN394+(BN400*BM397)</f>
        <v>#DIV/0!</v>
      </c>
      <c r="BO395" s="391"/>
      <c r="BP395" s="591" t="e">
        <f>BP394+(BP400*BP397)</f>
        <v>#DIV/0!</v>
      </c>
      <c r="BQ395" s="591" t="e">
        <f>BQ394+(BQ400*BP397)</f>
        <v>#DIV/0!</v>
      </c>
      <c r="BR395" s="391"/>
      <c r="BS395" s="591" t="e">
        <f>BS394+(BS400*BS397)</f>
        <v>#DIV/0!</v>
      </c>
      <c r="BT395" s="591" t="e">
        <f>BT394+(BT400*BS397)</f>
        <v>#DIV/0!</v>
      </c>
      <c r="BU395" s="391"/>
      <c r="BV395" s="476"/>
    </row>
    <row r="396" spans="1:74" s="427" customFormat="1" ht="14.1" hidden="1">
      <c r="A396" s="561"/>
      <c r="B396" s="582" t="s">
        <v>226</v>
      </c>
      <c r="C396" s="561"/>
      <c r="D396" s="1107"/>
      <c r="E396" s="1108"/>
      <c r="F396" s="1108"/>
      <c r="G396" s="1108"/>
      <c r="H396" s="1108"/>
      <c r="I396" s="1108"/>
      <c r="J396" s="1108"/>
      <c r="K396" s="1109"/>
      <c r="L396" s="391"/>
      <c r="M396" s="391"/>
      <c r="N396" s="429"/>
      <c r="O396" s="429"/>
      <c r="P396" s="429"/>
      <c r="Q396" s="429"/>
      <c r="R396" s="588" t="s">
        <v>216</v>
      </c>
      <c r="S396" s="589" t="e">
        <f>IF($Y396="Y",MIN(S374:S393),S394-$V396*S398)</f>
        <v>#DIV/0!</v>
      </c>
      <c r="T396" s="589" t="e">
        <f t="shared" ref="T396:U396" si="225">IF($Y396="Y",MIN(T374:T393),T394-$V396*T398)</f>
        <v>#DIV/0!</v>
      </c>
      <c r="U396" s="589" t="e">
        <f t="shared" si="225"/>
        <v>#DIV/0!</v>
      </c>
      <c r="V396" s="590">
        <v>1</v>
      </c>
      <c r="W396" s="429" t="s">
        <v>217</v>
      </c>
      <c r="X396" s="391"/>
      <c r="Y396" s="592" t="s">
        <v>223</v>
      </c>
      <c r="Z396" s="627"/>
      <c r="AP396" s="476"/>
      <c r="AQ396" s="391"/>
      <c r="AR396" s="391"/>
      <c r="AS396" s="391"/>
      <c r="AT396" s="588" t="s">
        <v>216</v>
      </c>
      <c r="AU396" s="591" t="e">
        <f>AU394-(AU400*AU398)</f>
        <v>#DIV/0!</v>
      </c>
      <c r="AV396" s="591" t="e">
        <f>AV394-(AV400*AU398)</f>
        <v>#DIV/0!</v>
      </c>
      <c r="AW396" s="391"/>
      <c r="AX396" s="591" t="e">
        <f>AX394-(AX400*AX398)</f>
        <v>#DIV/0!</v>
      </c>
      <c r="AY396" s="591" t="e">
        <f>AY394-(AY400*AX398)</f>
        <v>#DIV/0!</v>
      </c>
      <c r="AZ396" s="391"/>
      <c r="BA396" s="591" t="e">
        <f>BA394-(BA400*BA398)</f>
        <v>#DIV/0!</v>
      </c>
      <c r="BB396" s="591" t="e">
        <f>BB394-(BB400*BA398)</f>
        <v>#DIV/0!</v>
      </c>
      <c r="BC396" s="391"/>
      <c r="BD396" s="591" t="e">
        <f>BD394-(BD400*BD398)</f>
        <v>#DIV/0!</v>
      </c>
      <c r="BE396" s="591" t="e">
        <f>BE394-(BE400*BD398)</f>
        <v>#DIV/0!</v>
      </c>
      <c r="BF396" s="391"/>
      <c r="BG396" s="591" t="e">
        <f>BG394-(BG400*BG398)</f>
        <v>#DIV/0!</v>
      </c>
      <c r="BH396" s="591" t="e">
        <f>BH394-(BH400*BG398)</f>
        <v>#DIV/0!</v>
      </c>
      <c r="BI396" s="588"/>
      <c r="BJ396" s="591" t="e">
        <f>BJ394-(BJ400*BJ398)</f>
        <v>#DIV/0!</v>
      </c>
      <c r="BK396" s="591" t="e">
        <f>BK394-(BK400*BJ398)</f>
        <v>#DIV/0!</v>
      </c>
      <c r="BL396" s="391"/>
      <c r="BM396" s="591" t="e">
        <f>BM394-(BM400*BM398)</f>
        <v>#DIV/0!</v>
      </c>
      <c r="BN396" s="591" t="e">
        <f>BN394-(BN400*BM398)</f>
        <v>#DIV/0!</v>
      </c>
      <c r="BO396" s="391"/>
      <c r="BP396" s="591" t="e">
        <f>BP394-(BP400*BP398)</f>
        <v>#DIV/0!</v>
      </c>
      <c r="BQ396" s="591" t="e">
        <f>BQ394-(BQ400*BP398)</f>
        <v>#DIV/0!</v>
      </c>
      <c r="BR396" s="391"/>
      <c r="BS396" s="591" t="e">
        <f>BS394-(BS400*BS398)</f>
        <v>#DIV/0!</v>
      </c>
      <c r="BT396" s="591" t="e">
        <f>BT394-(BT400*BS398)</f>
        <v>#DIV/0!</v>
      </c>
      <c r="BU396" s="391"/>
      <c r="BV396" s="476"/>
    </row>
    <row r="397" spans="1:74" s="427" customFormat="1" ht="13.8" hidden="1">
      <c r="A397" s="561"/>
      <c r="B397" s="561"/>
      <c r="C397" s="561"/>
      <c r="D397" s="1107"/>
      <c r="E397" s="1108"/>
      <c r="F397" s="1108"/>
      <c r="G397" s="1108"/>
      <c r="H397" s="1108"/>
      <c r="I397" s="1108"/>
      <c r="J397" s="1108"/>
      <c r="K397" s="1109"/>
      <c r="L397" s="429"/>
      <c r="M397" s="429"/>
      <c r="N397" s="429"/>
      <c r="O397" s="429"/>
      <c r="P397" s="429"/>
      <c r="Q397" s="429"/>
      <c r="R397" s="588" t="s">
        <v>218</v>
      </c>
      <c r="S397" s="589" t="e">
        <f>IF((0.67*S398)&gt;S394,"no","yes")</f>
        <v>#DIV/0!</v>
      </c>
      <c r="T397" s="589" t="e">
        <f>IF((0.67*T398)&gt;T394,"no","yes")</f>
        <v>#DIV/0!</v>
      </c>
      <c r="U397" s="589" t="e">
        <f>IF((0.67*U398)&gt;U394,"no","yes")</f>
        <v>#DIV/0!</v>
      </c>
      <c r="V397" s="429"/>
      <c r="W397" s="429"/>
      <c r="X397" s="429"/>
      <c r="Z397" s="627"/>
      <c r="AP397" s="476"/>
      <c r="AQ397" s="429"/>
      <c r="AR397" s="429"/>
      <c r="AS397" s="1113" t="s">
        <v>407</v>
      </c>
      <c r="AT397" s="1114"/>
      <c r="AU397" s="590">
        <v>1</v>
      </c>
      <c r="AV397" s="429"/>
      <c r="AW397" s="429"/>
      <c r="AX397" s="590">
        <v>1</v>
      </c>
      <c r="AY397" s="429"/>
      <c r="AZ397" s="429"/>
      <c r="BA397" s="590">
        <v>1</v>
      </c>
      <c r="BB397" s="429"/>
      <c r="BC397" s="429"/>
      <c r="BD397" s="590">
        <v>1</v>
      </c>
      <c r="BE397" s="429"/>
      <c r="BF397" s="429"/>
      <c r="BG397" s="590">
        <v>1</v>
      </c>
      <c r="BH397" s="429"/>
      <c r="BI397" s="588"/>
      <c r="BJ397" s="590">
        <v>1</v>
      </c>
      <c r="BK397" s="429"/>
      <c r="BL397" s="429"/>
      <c r="BM397" s="590">
        <v>1</v>
      </c>
      <c r="BN397" s="429"/>
      <c r="BO397" s="429"/>
      <c r="BP397" s="590">
        <v>1</v>
      </c>
      <c r="BQ397" s="429"/>
      <c r="BR397" s="429"/>
      <c r="BS397" s="590">
        <v>1</v>
      </c>
      <c r="BT397" s="429"/>
      <c r="BU397" s="429"/>
      <c r="BV397" s="476"/>
    </row>
    <row r="398" spans="1:74" s="427" customFormat="1" ht="13.8" hidden="1">
      <c r="A398" s="561"/>
      <c r="B398" s="561"/>
      <c r="C398" s="561"/>
      <c r="D398" s="1107"/>
      <c r="E398" s="1108"/>
      <c r="F398" s="1108"/>
      <c r="G398" s="1108"/>
      <c r="H398" s="1108"/>
      <c r="I398" s="1108"/>
      <c r="J398" s="1108"/>
      <c r="K398" s="1109"/>
      <c r="L398" s="429"/>
      <c r="M398" s="429"/>
      <c r="N398" s="429"/>
      <c r="O398" s="429"/>
      <c r="P398" s="429"/>
      <c r="Q398" s="429"/>
      <c r="R398" s="588" t="s">
        <v>219</v>
      </c>
      <c r="S398" s="589" t="e">
        <f>_xlfn.STDEV.P(S374:S393)</f>
        <v>#DIV/0!</v>
      </c>
      <c r="T398" s="589" t="e">
        <f t="array" ref="T398">IF(S402="Y",SQRT(SUM(IFERROR(O374:O393*(S374:S393-(T394))^2,0))/((COUNTIFS(O374:O393,"&lt;&gt;"&amp;"")-1)/COUNTIFS(O374:O393,"&lt;&gt;"&amp;"")*SUM(O374:O393))),_xlfn.STDEV.P(T374:T393))</f>
        <v>#DIV/0!</v>
      </c>
      <c r="U398" s="589" t="e">
        <f t="array" ref="U398">SQRT(SUM(IFERROR(O374:O393*(S374:S393-(U394))^2,0))/((COUNTIFS(O374:O393,"&lt;&gt;"&amp;"")-1)/COUNTIFS(O374:O393,"&lt;&gt;"&amp;"")*SUM(O374:O393)))</f>
        <v>#DIV/0!</v>
      </c>
      <c r="V398" s="429"/>
      <c r="W398" s="429"/>
      <c r="X398" s="429"/>
      <c r="Z398" s="627"/>
      <c r="AP398" s="476"/>
      <c r="AQ398" s="429"/>
      <c r="AR398" s="429"/>
      <c r="AS398" s="1113"/>
      <c r="AT398" s="1114"/>
      <c r="AU398" s="590">
        <v>1</v>
      </c>
      <c r="AV398" s="429"/>
      <c r="AW398" s="429"/>
      <c r="AX398" s="590">
        <v>1</v>
      </c>
      <c r="AY398" s="429"/>
      <c r="AZ398" s="429"/>
      <c r="BA398" s="590">
        <v>1</v>
      </c>
      <c r="BB398" s="429"/>
      <c r="BC398" s="429"/>
      <c r="BD398" s="590">
        <v>1</v>
      </c>
      <c r="BE398" s="429"/>
      <c r="BF398" s="429"/>
      <c r="BG398" s="590">
        <v>1</v>
      </c>
      <c r="BH398" s="429"/>
      <c r="BI398" s="588"/>
      <c r="BJ398" s="590">
        <v>1</v>
      </c>
      <c r="BK398" s="429"/>
      <c r="BL398" s="429"/>
      <c r="BM398" s="590">
        <v>1</v>
      </c>
      <c r="BN398" s="429"/>
      <c r="BO398" s="429"/>
      <c r="BP398" s="590">
        <v>1</v>
      </c>
      <c r="BQ398" s="429"/>
      <c r="BR398" s="429"/>
      <c r="BS398" s="590">
        <v>1</v>
      </c>
      <c r="BT398" s="429"/>
      <c r="BU398" s="429"/>
      <c r="BV398" s="476"/>
    </row>
    <row r="399" spans="1:74" s="427" customFormat="1" ht="14.1" hidden="1">
      <c r="A399" s="429"/>
      <c r="B399" s="429"/>
      <c r="C399" s="561"/>
      <c r="D399" s="1107"/>
      <c r="E399" s="1108"/>
      <c r="F399" s="1108"/>
      <c r="G399" s="1108"/>
      <c r="H399" s="1108"/>
      <c r="I399" s="1108"/>
      <c r="J399" s="1108"/>
      <c r="K399" s="1109"/>
      <c r="L399" s="429"/>
      <c r="M399" s="429"/>
      <c r="N399" s="429"/>
      <c r="O399" s="429"/>
      <c r="P399" s="429"/>
      <c r="Q399" s="429"/>
      <c r="R399" s="471" t="s">
        <v>220</v>
      </c>
      <c r="S399" s="594">
        <f>COUNTIF(S374:S393,"&gt;0")</f>
        <v>0</v>
      </c>
      <c r="T399" s="594">
        <f>COUNTIF(T374:T393,"&gt;0")</f>
        <v>0</v>
      </c>
      <c r="U399" s="595"/>
      <c r="V399" s="596" t="s">
        <v>221</v>
      </c>
      <c r="W399" s="429"/>
      <c r="X399" s="429"/>
      <c r="Z399" s="476"/>
      <c r="AP399" s="476"/>
      <c r="AQ399" s="429"/>
      <c r="AR399" s="429"/>
      <c r="AS399" s="429"/>
      <c r="AT399" s="588" t="s">
        <v>218</v>
      </c>
      <c r="AU399" s="591" t="e">
        <f>IF((0.67*AU400)&gt;AU394,"no","yes")</f>
        <v>#DIV/0!</v>
      </c>
      <c r="AV399" s="591" t="e">
        <f>IF((0.67*AV400)&gt;AV394,"no","yes")</f>
        <v>#DIV/0!</v>
      </c>
      <c r="AW399" s="429"/>
      <c r="AX399" s="591" t="e">
        <f>IF((0.67*AX400)&gt;AX394,"no","yes")</f>
        <v>#DIV/0!</v>
      </c>
      <c r="AY399" s="591" t="e">
        <f>IF((0.67*AY400)&gt;AY394,"no","yes")</f>
        <v>#DIV/0!</v>
      </c>
      <c r="AZ399" s="429"/>
      <c r="BA399" s="591" t="e">
        <f>IF((0.67*BA400)&gt;BA394,"no","yes")</f>
        <v>#DIV/0!</v>
      </c>
      <c r="BB399" s="591" t="e">
        <f>IF((0.67*BB400)&gt;BB394,"no","yes")</f>
        <v>#DIV/0!</v>
      </c>
      <c r="BC399" s="429"/>
      <c r="BD399" s="591" t="e">
        <f>IF((0.67*BD400)&gt;BD394,"no","yes")</f>
        <v>#DIV/0!</v>
      </c>
      <c r="BE399" s="591" t="e">
        <f>IF((0.67*BE400)&gt;BE394,"no","yes")</f>
        <v>#DIV/0!</v>
      </c>
      <c r="BF399" s="429"/>
      <c r="BG399" s="591" t="e">
        <f>IF((0.67*BG400)&gt;BG394,"no","yes")</f>
        <v>#DIV/0!</v>
      </c>
      <c r="BH399" s="591" t="e">
        <f>IF((0.67*BH400)&gt;BH394,"no","yes")</f>
        <v>#DIV/0!</v>
      </c>
      <c r="BI399" s="471"/>
      <c r="BJ399" s="591" t="e">
        <f>IF((0.67*BJ400)&gt;BJ394,"no","yes")</f>
        <v>#DIV/0!</v>
      </c>
      <c r="BK399" s="591" t="e">
        <f>IF((0.67*BK400)&gt;BK394,"no","yes")</f>
        <v>#DIV/0!</v>
      </c>
      <c r="BL399" s="429"/>
      <c r="BM399" s="591" t="e">
        <f>IF((0.67*BM400)&gt;BM394,"no","yes")</f>
        <v>#DIV/0!</v>
      </c>
      <c r="BN399" s="591" t="e">
        <f>IF((0.67*BN400)&gt;BN394,"no","yes")</f>
        <v>#DIV/0!</v>
      </c>
      <c r="BO399" s="429"/>
      <c r="BP399" s="591" t="e">
        <f>IF((0.67*BP400)&gt;BP394,"no","yes")</f>
        <v>#DIV/0!</v>
      </c>
      <c r="BQ399" s="591" t="e">
        <f>IF((0.67*BQ400)&gt;BQ394,"no","yes")</f>
        <v>#DIV/0!</v>
      </c>
      <c r="BR399" s="429"/>
      <c r="BS399" s="591" t="e">
        <f>IF((0.67*BS400)&gt;BS394,"no","yes")</f>
        <v>#DIV/0!</v>
      </c>
      <c r="BT399" s="591" t="e">
        <f>IF((0.67*BT400)&gt;BT394,"no","yes")</f>
        <v>#DIV/0!</v>
      </c>
      <c r="BU399" s="429"/>
      <c r="BV399" s="476"/>
    </row>
    <row r="400" spans="1:74" s="427" customFormat="1" ht="13.8" hidden="1">
      <c r="C400" s="561"/>
      <c r="D400" s="1107"/>
      <c r="E400" s="1108"/>
      <c r="F400" s="1108"/>
      <c r="G400" s="1108"/>
      <c r="H400" s="1108"/>
      <c r="I400" s="1108"/>
      <c r="J400" s="1108"/>
      <c r="K400" s="1109"/>
      <c r="L400" s="429"/>
      <c r="M400" s="429"/>
      <c r="N400" s="429"/>
      <c r="O400" s="429"/>
      <c r="P400" s="429"/>
      <c r="Q400" s="429"/>
      <c r="R400" s="429"/>
      <c r="S400" s="465"/>
      <c r="T400" s="429"/>
      <c r="U400" s="429"/>
      <c r="V400" s="614"/>
      <c r="W400" s="615"/>
      <c r="X400" s="616"/>
      <c r="Z400" s="476"/>
      <c r="AP400" s="476"/>
      <c r="AQ400" s="429"/>
      <c r="AR400" s="429"/>
      <c r="AS400" s="429"/>
      <c r="AT400" s="588" t="s">
        <v>219</v>
      </c>
      <c r="AU400" s="591" t="e">
        <f>_xlfn.STDEV.P(AU374:AU393)</f>
        <v>#DIV/0!</v>
      </c>
      <c r="AV400" s="591" t="e">
        <f>_xlfn.STDEV.P(AV374:AV393)</f>
        <v>#DIV/0!</v>
      </c>
      <c r="AW400" s="429"/>
      <c r="AX400" s="591" t="e">
        <f>_xlfn.STDEV.P(AX374:AX393)</f>
        <v>#DIV/0!</v>
      </c>
      <c r="AY400" s="591" t="e">
        <f>_xlfn.STDEV.P(AY374:AY393)</f>
        <v>#DIV/0!</v>
      </c>
      <c r="AZ400" s="429"/>
      <c r="BA400" s="591" t="e">
        <f>_xlfn.STDEV.P(BA374:BA393)</f>
        <v>#DIV/0!</v>
      </c>
      <c r="BB400" s="591" t="e">
        <f>_xlfn.STDEV.P(BB374:BB393)</f>
        <v>#DIV/0!</v>
      </c>
      <c r="BC400" s="429"/>
      <c r="BD400" s="591" t="e">
        <f>_xlfn.STDEV.P(BD374:BD393)</f>
        <v>#DIV/0!</v>
      </c>
      <c r="BE400" s="591" t="e">
        <f>_xlfn.STDEV.P(BE374:BE393)</f>
        <v>#DIV/0!</v>
      </c>
      <c r="BF400" s="429"/>
      <c r="BG400" s="591" t="e">
        <f>_xlfn.STDEV.P(BG374:BG393)</f>
        <v>#DIV/0!</v>
      </c>
      <c r="BH400" s="591" t="e">
        <f>_xlfn.STDEV.P(BH374:BH393)</f>
        <v>#DIV/0!</v>
      </c>
      <c r="BI400" s="429"/>
      <c r="BJ400" s="591" t="e">
        <f>_xlfn.STDEV.P(BJ374:BJ393)</f>
        <v>#DIV/0!</v>
      </c>
      <c r="BK400" s="591" t="e">
        <f>_xlfn.STDEV.P(BK374:BK393)</f>
        <v>#DIV/0!</v>
      </c>
      <c r="BL400" s="429"/>
      <c r="BM400" s="591" t="e">
        <f>_xlfn.STDEV.P(BM374:BM393)</f>
        <v>#DIV/0!</v>
      </c>
      <c r="BN400" s="591" t="e">
        <f>_xlfn.STDEV.P(BN374:BN393)</f>
        <v>#DIV/0!</v>
      </c>
      <c r="BO400" s="429"/>
      <c r="BP400" s="591" t="e">
        <f>_xlfn.STDEV.P(BP374:BP393)</f>
        <v>#DIV/0!</v>
      </c>
      <c r="BQ400" s="591" t="e">
        <f>_xlfn.STDEV.P(BQ374:BQ393)</f>
        <v>#DIV/0!</v>
      </c>
      <c r="BR400" s="429"/>
      <c r="BS400" s="591" t="e">
        <f>_xlfn.STDEV.P(BS374:BS393)</f>
        <v>#DIV/0!</v>
      </c>
      <c r="BT400" s="591" t="e">
        <f>_xlfn.STDEV.P(BT374:BT393)</f>
        <v>#DIV/0!</v>
      </c>
      <c r="BV400" s="476"/>
    </row>
    <row r="401" spans="1:74" s="427" customFormat="1" ht="14.1" hidden="1">
      <c r="A401" s="593" t="str">
        <f ca="1">HYPERLINK("#"&amp;"'"&amp;A$1&amp;"'!a1","Back to top")</f>
        <v>Back to top</v>
      </c>
      <c r="B401" s="593"/>
      <c r="C401" s="429"/>
      <c r="D401" s="1110"/>
      <c r="E401" s="1111"/>
      <c r="F401" s="1111"/>
      <c r="G401" s="1111"/>
      <c r="H401" s="1111"/>
      <c r="I401" s="1111"/>
      <c r="J401" s="1111"/>
      <c r="K401" s="1112"/>
      <c r="S401" s="646" t="s">
        <v>222</v>
      </c>
      <c r="U401" s="429"/>
      <c r="V401" s="617"/>
      <c r="W401" s="618"/>
      <c r="X401" s="619"/>
      <c r="Z401" s="476"/>
      <c r="AP401" s="476"/>
      <c r="AQ401" s="429"/>
      <c r="AR401" s="429"/>
      <c r="AS401" s="429"/>
      <c r="AT401" s="471" t="s">
        <v>220</v>
      </c>
      <c r="AU401" s="597">
        <f>COUNTIF(AU374:AU393,"&gt;0")</f>
        <v>0</v>
      </c>
      <c r="AV401" s="597">
        <f>COUNTIF(AV374:AV393,"&gt;0")</f>
        <v>0</v>
      </c>
      <c r="AW401" s="429"/>
      <c r="AX401" s="597">
        <f>COUNTIF(AX374:AX393,"&gt;0")</f>
        <v>0</v>
      </c>
      <c r="AY401" s="597">
        <f>COUNTIF(AY374:AY393,"&gt;0")</f>
        <v>0</v>
      </c>
      <c r="AZ401" s="429"/>
      <c r="BA401" s="597">
        <f>COUNTIF(BA374:BA393,"&gt;0")</f>
        <v>0</v>
      </c>
      <c r="BB401" s="597">
        <f>COUNTIF(BB374:BB393,"&gt;0")</f>
        <v>0</v>
      </c>
      <c r="BC401" s="429"/>
      <c r="BD401" s="597">
        <f>COUNTIF(BD374:BD393,"&gt;0")</f>
        <v>0</v>
      </c>
      <c r="BE401" s="597">
        <f>COUNTIF(BE374:BE393,"&gt;0")</f>
        <v>0</v>
      </c>
      <c r="BF401" s="429"/>
      <c r="BG401" s="597">
        <f>COUNTIF(BG374:BG393,"&gt;0")</f>
        <v>0</v>
      </c>
      <c r="BH401" s="597">
        <f>COUNTIF(BH374:BH393,"&gt;0")</f>
        <v>0</v>
      </c>
      <c r="BI401" s="429"/>
      <c r="BJ401" s="597">
        <f>COUNTIF(BJ374:BJ393,"&gt;0")</f>
        <v>0</v>
      </c>
      <c r="BK401" s="597">
        <f>COUNTIF(BK374:BK393,"&gt;0")</f>
        <v>0</v>
      </c>
      <c r="BL401" s="429"/>
      <c r="BM401" s="597">
        <f>COUNTIF(BM374:BM393,"&gt;0")</f>
        <v>0</v>
      </c>
      <c r="BN401" s="597">
        <f>COUNTIF(BN374:BN393,"&gt;0")</f>
        <v>0</v>
      </c>
      <c r="BO401" s="429"/>
      <c r="BP401" s="597">
        <f>COUNTIF(BP374:BP393,"&gt;0")</f>
        <v>0</v>
      </c>
      <c r="BQ401" s="597">
        <f>COUNTIF(BQ374:BQ393,"&gt;0")</f>
        <v>0</v>
      </c>
      <c r="BR401" s="429"/>
      <c r="BS401" s="597">
        <f>COUNTIF(BS374:BS393,"&gt;0")</f>
        <v>0</v>
      </c>
      <c r="BT401" s="597">
        <f>COUNTIF(BT374:BT393,"&gt;0")</f>
        <v>0</v>
      </c>
      <c r="BV401" s="476"/>
    </row>
    <row r="402" spans="1:74" s="427" customFormat="1" ht="14.1" hidden="1">
      <c r="S402" s="599" t="s">
        <v>223</v>
      </c>
      <c r="U402" s="429"/>
      <c r="V402" s="617"/>
      <c r="W402" s="618"/>
      <c r="X402" s="619"/>
      <c r="Z402" s="476"/>
      <c r="AP402" s="476"/>
      <c r="AT402" s="391"/>
      <c r="AU402" s="461"/>
      <c r="AV402" s="461"/>
      <c r="AW402" s="461"/>
      <c r="AX402" s="391"/>
      <c r="AY402" s="391"/>
      <c r="AZ402" s="461"/>
      <c r="BA402" s="461"/>
      <c r="BB402" s="461"/>
      <c r="BC402" s="391"/>
      <c r="BD402" s="391"/>
      <c r="BE402" s="461"/>
      <c r="BF402" s="461"/>
      <c r="BG402" s="461"/>
      <c r="BH402" s="391"/>
      <c r="BI402" s="391"/>
      <c r="BJ402" s="461"/>
      <c r="BK402" s="461"/>
      <c r="BL402" s="461"/>
      <c r="BM402" s="391"/>
      <c r="BN402" s="391"/>
      <c r="BO402" s="461"/>
      <c r="BP402" s="461"/>
      <c r="BQ402" s="461"/>
      <c r="BR402" s="391"/>
      <c r="BS402" s="391"/>
      <c r="BT402" s="461"/>
      <c r="BU402" s="391"/>
      <c r="BV402" s="476"/>
    </row>
    <row r="403" spans="1:74" s="427" customFormat="1" ht="14.1" hidden="1">
      <c r="U403" s="429"/>
      <c r="V403" s="621"/>
      <c r="W403" s="622"/>
      <c r="X403" s="623"/>
      <c r="Z403" s="476"/>
      <c r="AP403" s="476"/>
      <c r="AT403" s="391"/>
      <c r="AU403" s="461"/>
      <c r="AV403" s="461"/>
      <c r="AW403" s="461"/>
      <c r="AX403" s="391"/>
      <c r="AY403" s="391"/>
      <c r="AZ403" s="461"/>
      <c r="BA403" s="461"/>
      <c r="BB403" s="461"/>
      <c r="BC403" s="391"/>
      <c r="BD403" s="391"/>
      <c r="BE403" s="461"/>
      <c r="BF403" s="461"/>
      <c r="BG403" s="461"/>
      <c r="BH403" s="391"/>
      <c r="BI403" s="391"/>
      <c r="BJ403" s="461"/>
      <c r="BK403" s="461"/>
      <c r="BL403" s="461"/>
      <c r="BM403" s="391"/>
      <c r="BN403" s="391"/>
      <c r="BO403" s="461"/>
      <c r="BP403" s="461"/>
      <c r="BQ403" s="461"/>
      <c r="BR403" s="391"/>
      <c r="BS403" s="391"/>
      <c r="BT403" s="461"/>
      <c r="BU403" s="391"/>
      <c r="BV403" s="476"/>
    </row>
    <row r="404" spans="1:74" s="427" customFormat="1" ht="14.1" hidden="1">
      <c r="Z404" s="476"/>
      <c r="AP404" s="476"/>
      <c r="AT404" s="391"/>
      <c r="AU404" s="461"/>
      <c r="AV404" s="461"/>
      <c r="AW404" s="461"/>
      <c r="AX404" s="391"/>
      <c r="AY404" s="391"/>
      <c r="AZ404" s="461"/>
      <c r="BA404" s="461"/>
      <c r="BB404" s="461"/>
      <c r="BC404" s="391"/>
      <c r="BD404" s="391"/>
      <c r="BE404" s="461"/>
      <c r="BF404" s="461"/>
      <c r="BG404" s="461"/>
      <c r="BH404" s="391"/>
      <c r="BI404" s="391"/>
      <c r="BJ404" s="461"/>
      <c r="BK404" s="461"/>
      <c r="BL404" s="461"/>
      <c r="BM404" s="391"/>
      <c r="BN404" s="391"/>
      <c r="BO404" s="461"/>
      <c r="BP404" s="461"/>
      <c r="BQ404" s="461"/>
      <c r="BR404" s="391"/>
      <c r="BS404" s="391"/>
      <c r="BT404" s="461"/>
      <c r="BU404" s="391"/>
      <c r="BV404" s="476"/>
    </row>
    <row r="405" spans="1:74" s="375" customFormat="1" hidden="1">
      <c r="A405" s="537">
        <f>A371+1</f>
        <v>11</v>
      </c>
      <c r="B405" s="537"/>
      <c r="C405" s="380" t="s">
        <v>427</v>
      </c>
      <c r="D405" s="612"/>
      <c r="E405" s="612"/>
      <c r="F405" s="612"/>
      <c r="G405" s="612"/>
      <c r="H405" s="612"/>
      <c r="K405" s="612"/>
      <c r="L405" s="612"/>
      <c r="M405" s="539"/>
      <c r="N405" s="539"/>
      <c r="O405" s="539"/>
      <c r="AQ405" s="513">
        <f>A405</f>
        <v>11</v>
      </c>
      <c r="AR405" s="513" t="str">
        <f>C405</f>
        <v>Fuel Consumed on DEGRADED Land</v>
      </c>
    </row>
    <row r="406" spans="1:74" s="427" customFormat="1" ht="17.399999999999999" hidden="1">
      <c r="A406" s="561"/>
      <c r="B406" s="561"/>
      <c r="C406" s="561"/>
      <c r="D406" s="456"/>
      <c r="E406" s="456"/>
      <c r="F406" s="456"/>
      <c r="G406" s="456"/>
      <c r="H406" s="456"/>
      <c r="K406" s="456"/>
      <c r="L406" s="456"/>
      <c r="M406" s="429"/>
      <c r="N406" s="429"/>
      <c r="O406" s="429"/>
      <c r="Z406" s="476"/>
      <c r="AP406" s="476"/>
      <c r="AQ406" s="391"/>
      <c r="AR406" s="391"/>
      <c r="AS406" s="391"/>
      <c r="AT406" s="391"/>
      <c r="AU406" s="461" t="s">
        <v>70</v>
      </c>
      <c r="AV406" s="461"/>
      <c r="AW406" s="391"/>
      <c r="AX406" s="461" t="s">
        <v>74</v>
      </c>
      <c r="AY406" s="461"/>
      <c r="AZ406" s="391"/>
      <c r="BA406" s="461" t="s">
        <v>73</v>
      </c>
      <c r="BB406" s="461"/>
      <c r="BC406" s="391"/>
      <c r="BD406" s="461" t="s">
        <v>75</v>
      </c>
      <c r="BE406" s="461"/>
      <c r="BF406" s="391"/>
      <c r="BG406" s="461" t="s">
        <v>559</v>
      </c>
      <c r="BH406" s="461"/>
      <c r="BI406" s="542"/>
      <c r="BJ406" s="461" t="s">
        <v>191</v>
      </c>
      <c r="BK406" s="461"/>
      <c r="BL406" s="391"/>
      <c r="BM406" s="461" t="s">
        <v>190</v>
      </c>
      <c r="BN406" s="461"/>
      <c r="BO406" s="391"/>
      <c r="BP406" s="461" t="s">
        <v>397</v>
      </c>
      <c r="BQ406" s="461"/>
      <c r="BR406" s="391"/>
      <c r="BS406" s="461" t="s">
        <v>398</v>
      </c>
      <c r="BT406" s="461"/>
      <c r="BU406" s="391"/>
      <c r="BV406" s="476"/>
    </row>
    <row r="407" spans="1:74" s="427" customFormat="1" ht="28.5" hidden="1" thickBot="1">
      <c r="A407" s="583" t="s">
        <v>195</v>
      </c>
      <c r="B407" s="546" t="s">
        <v>196</v>
      </c>
      <c r="C407" s="550" t="s">
        <v>197</v>
      </c>
      <c r="D407" s="551" t="s">
        <v>198</v>
      </c>
      <c r="E407" s="551" t="s">
        <v>199</v>
      </c>
      <c r="F407" s="550" t="s">
        <v>200</v>
      </c>
      <c r="G407" s="549" t="s">
        <v>194</v>
      </c>
      <c r="H407" s="550" t="s">
        <v>236</v>
      </c>
      <c r="I407" s="551" t="s">
        <v>201</v>
      </c>
      <c r="J407" s="552" t="s">
        <v>237</v>
      </c>
      <c r="K407" s="625" t="s">
        <v>202</v>
      </c>
      <c r="L407" s="554" t="s">
        <v>203</v>
      </c>
      <c r="M407" s="633" t="s">
        <v>204</v>
      </c>
      <c r="N407" s="601" t="s">
        <v>205</v>
      </c>
      <c r="O407" s="602" t="s">
        <v>206</v>
      </c>
      <c r="P407" s="601" t="s">
        <v>106</v>
      </c>
      <c r="Q407" s="543"/>
      <c r="R407" s="557" t="s">
        <v>238</v>
      </c>
      <c r="S407" s="558" t="s">
        <v>207</v>
      </c>
      <c r="T407" s="558" t="s">
        <v>208</v>
      </c>
      <c r="U407" s="558" t="s">
        <v>209</v>
      </c>
      <c r="V407" s="559" t="s">
        <v>210</v>
      </c>
      <c r="W407" s="543"/>
      <c r="X407" s="543"/>
      <c r="Z407" s="476"/>
      <c r="AP407" s="476"/>
      <c r="AQ407" s="543"/>
      <c r="AR407" s="543"/>
      <c r="AS407" s="559" t="s">
        <v>399</v>
      </c>
      <c r="AT407" s="543"/>
      <c r="AU407" s="560" t="s">
        <v>207</v>
      </c>
      <c r="AV407" s="560" t="s">
        <v>208</v>
      </c>
      <c r="AW407" s="543"/>
      <c r="AX407" s="560" t="s">
        <v>207</v>
      </c>
      <c r="AY407" s="560" t="s">
        <v>208</v>
      </c>
      <c r="AZ407" s="543"/>
      <c r="BA407" s="560" t="s">
        <v>207</v>
      </c>
      <c r="BB407" s="560" t="s">
        <v>208</v>
      </c>
      <c r="BC407" s="543"/>
      <c r="BD407" s="560" t="s">
        <v>207</v>
      </c>
      <c r="BE407" s="560" t="s">
        <v>208</v>
      </c>
      <c r="BF407" s="543"/>
      <c r="BG407" s="560" t="s">
        <v>207</v>
      </c>
      <c r="BH407" s="560" t="s">
        <v>208</v>
      </c>
      <c r="BI407" s="543"/>
      <c r="BJ407" s="560" t="s">
        <v>207</v>
      </c>
      <c r="BK407" s="560" t="s">
        <v>208</v>
      </c>
      <c r="BL407" s="543"/>
      <c r="BM407" s="560" t="s">
        <v>207</v>
      </c>
      <c r="BN407" s="560" t="s">
        <v>208</v>
      </c>
      <c r="BO407" s="543"/>
      <c r="BP407" s="560" t="s">
        <v>207</v>
      </c>
      <c r="BQ407" s="560" t="s">
        <v>208</v>
      </c>
      <c r="BR407" s="543"/>
      <c r="BS407" s="560" t="s">
        <v>207</v>
      </c>
      <c r="BT407" s="560" t="s">
        <v>208</v>
      </c>
      <c r="BU407" s="543"/>
      <c r="BV407" s="476"/>
    </row>
    <row r="408" spans="1:74" s="427" customFormat="1" ht="14.1" hidden="1">
      <c r="A408" s="561">
        <v>1</v>
      </c>
      <c r="B408" s="562" t="str">
        <f t="shared" ref="B408:B427" si="226">CONCATENATE(E408,": ",C408)</f>
        <v xml:space="preserve">: </v>
      </c>
      <c r="C408" s="563"/>
      <c r="D408" s="563"/>
      <c r="E408" s="563"/>
      <c r="F408" s="564"/>
      <c r="G408" s="563"/>
      <c r="H408" s="565"/>
      <c r="I408" s="566"/>
      <c r="J408" s="566"/>
      <c r="K408" s="568"/>
      <c r="L408" s="568"/>
      <c r="M408" s="572"/>
      <c r="N408" s="570" t="s">
        <v>554</v>
      </c>
      <c r="O408" s="571"/>
      <c r="P408" s="572"/>
      <c r="Q408" s="429"/>
      <c r="R408" s="573"/>
      <c r="S408" s="574" t="str">
        <f>IF(R408="Y","",IF(AND(M408="",K408=""),"",IF(M408="",K408,M408)))</f>
        <v/>
      </c>
      <c r="T408" s="575" t="str">
        <f t="shared" ref="T408:T427" si="227">IF(S408="","",IF($S$436="Y",U408,IF(S408&gt;=$S$428-$AB$35*$S$432,IF(S408&lt;=$S$428+$AB$35*$S$432,S408,""),"")))</f>
        <v/>
      </c>
      <c r="U408" s="574" t="str">
        <f>IF(R408="Y","",IF(AND(M408="",K408=""),"",IF(M408="",K408*O408,M408*O408)))</f>
        <v/>
      </c>
      <c r="V408" s="576" t="str">
        <f t="shared" ref="V408:V427" si="228">IF(AND(N408="",L408=""),"",IF(N408="",L408,N408))</f>
        <v>Select Fuel on Adv. Controls</v>
      </c>
      <c r="W408" s="391"/>
      <c r="X408" s="391"/>
      <c r="Z408" s="476"/>
      <c r="AP408" s="476"/>
      <c r="AQ408" s="391"/>
      <c r="AR408" s="391"/>
      <c r="AS408" s="577" t="str">
        <f>$U408</f>
        <v/>
      </c>
      <c r="AT408" s="391"/>
      <c r="AU408" s="578" t="str">
        <f t="shared" ref="AU408:AU427" si="229">IF($AT$44="region",IF($E408=AU$701,$S408,""),IF($G408=AU$701,$S408,""))</f>
        <v/>
      </c>
      <c r="AV408" s="578" t="str">
        <f t="shared" ref="AV408:AV427" si="230">IF($AT$44="Region",IF($E408=AU$701,$T408,""),IF($G408=AU$701,$T408,""))</f>
        <v/>
      </c>
      <c r="AW408" s="391"/>
      <c r="AX408" s="578" t="str">
        <f t="shared" ref="AX408:AX427" si="231">IF($AT$44="region",IF($E408=AX$701,$S408,""),IF($G408=AX$701,$S408,""))</f>
        <v/>
      </c>
      <c r="AY408" s="578" t="str">
        <f t="shared" ref="AY408:AY427" si="232">IF($AT$44="Region",IF($E408=AX$701,$T408,""),IF($G408=AX$701,$T408,""))</f>
        <v/>
      </c>
      <c r="AZ408" s="391"/>
      <c r="BA408" s="578" t="str">
        <f t="shared" ref="BA408:BA427" si="233">IF($AT$44="region",IF($E408=BA$701,$S408,""),IF($G408=BA$701,$S408,""))</f>
        <v/>
      </c>
      <c r="BB408" s="578" t="str">
        <f t="shared" ref="BB408:BB427" si="234">IF($AT$44="Region",IF($E408=BA$701,$T408,""),IF($G408=BA$701,$T408,""))</f>
        <v/>
      </c>
      <c r="BC408" s="391"/>
      <c r="BD408" s="578" t="str">
        <f t="shared" ref="BD408:BD427" si="235">IF($AT$44="region",IF($E408=BD$701,$S408,""),IF($G408=BD$701,$S408,""))</f>
        <v/>
      </c>
      <c r="BE408" s="578" t="str">
        <f t="shared" ref="BE408:BE427" si="236">IF($AT$44="Region",IF($E408=BD$701,$T408,""),IF($G408=BD$701,$T408,""))</f>
        <v/>
      </c>
      <c r="BF408" s="391"/>
      <c r="BG408" s="578" t="str">
        <f t="shared" ref="BG408:BG427" si="237">IF($AT$44="region",IF($E408=BG$701,$S408,""),IF($G408=BG$701,$S408,""))</f>
        <v/>
      </c>
      <c r="BH408" s="578" t="str">
        <f t="shared" ref="BH408:BH427" si="238">IF($AT$44="Region",IF($E408=BG$701,$T408,""),IF($G408=BG$701,$T408,""))</f>
        <v/>
      </c>
      <c r="BI408" s="391"/>
      <c r="BJ408" s="578" t="str">
        <f t="shared" ref="BJ408:BK427" si="239">IF($E408=$BJ$47,S408,"")</f>
        <v/>
      </c>
      <c r="BK408" s="578" t="str">
        <f t="shared" si="239"/>
        <v/>
      </c>
      <c r="BL408" s="391"/>
      <c r="BM408" s="578" t="str">
        <f t="shared" ref="BM408:BN427" si="240">IF($E408=$BM$47,S408,"")</f>
        <v/>
      </c>
      <c r="BN408" s="578" t="str">
        <f t="shared" si="240"/>
        <v/>
      </c>
      <c r="BO408" s="391"/>
      <c r="BP408" s="578" t="str">
        <f t="shared" ref="BP408:BQ427" si="241">IF($E408=$BP$47,S408,"")</f>
        <v/>
      </c>
      <c r="BQ408" s="578" t="str">
        <f t="shared" si="241"/>
        <v/>
      </c>
      <c r="BR408" s="391"/>
      <c r="BS408" s="578" t="str">
        <f t="shared" ref="BS408:BT427" si="242">IF($E408=$BS$47,S408,"")</f>
        <v/>
      </c>
      <c r="BT408" s="578" t="str">
        <f t="shared" si="242"/>
        <v/>
      </c>
      <c r="BU408" s="391"/>
      <c r="BV408" s="476"/>
    </row>
    <row r="409" spans="1:74" s="427" customFormat="1" ht="14.1" hidden="1">
      <c r="A409" s="561">
        <v>2</v>
      </c>
      <c r="B409" s="562" t="str">
        <f t="shared" si="226"/>
        <v xml:space="preserve">: </v>
      </c>
      <c r="C409" s="563"/>
      <c r="D409" s="563"/>
      <c r="E409" s="563"/>
      <c r="F409" s="563"/>
      <c r="G409" s="563"/>
      <c r="H409" s="565"/>
      <c r="I409" s="566"/>
      <c r="J409" s="566"/>
      <c r="K409" s="571"/>
      <c r="L409" s="568"/>
      <c r="M409" s="572"/>
      <c r="N409" s="570" t="s">
        <v>554</v>
      </c>
      <c r="O409" s="571"/>
      <c r="P409" s="572"/>
      <c r="Q409" s="429"/>
      <c r="R409" s="573"/>
      <c r="S409" s="574" t="str">
        <f t="shared" ref="S409:S427" si="243">IF(R409="Y","",IF(AND(M409="",K409=""),"",IF(M409="",K409,M409)))</f>
        <v/>
      </c>
      <c r="T409" s="575" t="str">
        <f t="shared" si="227"/>
        <v/>
      </c>
      <c r="U409" s="574" t="str">
        <f t="shared" ref="U409:U427" si="244">IF(R409="Y","",IF(AND(M409="",K409=""),"",IF(M409="",K409*O409,M409*O409)))</f>
        <v/>
      </c>
      <c r="V409" s="576" t="str">
        <f t="shared" si="228"/>
        <v>Select Fuel on Adv. Controls</v>
      </c>
      <c r="W409" s="391"/>
      <c r="X409" s="391"/>
      <c r="Z409" s="476"/>
      <c r="AP409" s="476"/>
      <c r="AQ409" s="391"/>
      <c r="AR409" s="391"/>
      <c r="AS409" s="580"/>
      <c r="AT409" s="391"/>
      <c r="AU409" s="578" t="str">
        <f t="shared" si="229"/>
        <v/>
      </c>
      <c r="AV409" s="578" t="str">
        <f t="shared" si="230"/>
        <v/>
      </c>
      <c r="AW409" s="391"/>
      <c r="AX409" s="578" t="str">
        <f t="shared" si="231"/>
        <v/>
      </c>
      <c r="AY409" s="578" t="str">
        <f t="shared" si="232"/>
        <v/>
      </c>
      <c r="AZ409" s="391"/>
      <c r="BA409" s="578" t="str">
        <f t="shared" si="233"/>
        <v/>
      </c>
      <c r="BB409" s="578" t="str">
        <f t="shared" si="234"/>
        <v/>
      </c>
      <c r="BC409" s="391"/>
      <c r="BD409" s="578" t="str">
        <f t="shared" si="235"/>
        <v/>
      </c>
      <c r="BE409" s="578" t="str">
        <f t="shared" si="236"/>
        <v/>
      </c>
      <c r="BF409" s="391"/>
      <c r="BG409" s="578" t="str">
        <f t="shared" si="237"/>
        <v/>
      </c>
      <c r="BH409" s="578" t="str">
        <f t="shared" si="238"/>
        <v/>
      </c>
      <c r="BI409" s="391"/>
      <c r="BJ409" s="578" t="str">
        <f t="shared" si="239"/>
        <v/>
      </c>
      <c r="BK409" s="578" t="str">
        <f t="shared" si="239"/>
        <v/>
      </c>
      <c r="BL409" s="391"/>
      <c r="BM409" s="578" t="str">
        <f t="shared" si="240"/>
        <v/>
      </c>
      <c r="BN409" s="578" t="str">
        <f t="shared" si="240"/>
        <v/>
      </c>
      <c r="BO409" s="391"/>
      <c r="BP409" s="578" t="str">
        <f t="shared" si="241"/>
        <v/>
      </c>
      <c r="BQ409" s="578" t="str">
        <f t="shared" si="241"/>
        <v/>
      </c>
      <c r="BR409" s="391"/>
      <c r="BS409" s="578" t="str">
        <f t="shared" si="242"/>
        <v/>
      </c>
      <c r="BT409" s="578" t="str">
        <f t="shared" si="242"/>
        <v/>
      </c>
      <c r="BU409" s="391"/>
      <c r="BV409" s="476"/>
    </row>
    <row r="410" spans="1:74" s="427" customFormat="1" ht="14.1" hidden="1">
      <c r="A410" s="561">
        <v>3</v>
      </c>
      <c r="B410" s="562" t="str">
        <f>CONCATENATE(E410,": ",C410)</f>
        <v xml:space="preserve">: </v>
      </c>
      <c r="C410" s="566"/>
      <c r="D410" s="566"/>
      <c r="E410" s="563"/>
      <c r="F410" s="566"/>
      <c r="G410" s="563"/>
      <c r="H410" s="565"/>
      <c r="I410" s="566"/>
      <c r="J410" s="566"/>
      <c r="K410" s="572"/>
      <c r="L410" s="568"/>
      <c r="M410" s="572"/>
      <c r="N410" s="570" t="s">
        <v>554</v>
      </c>
      <c r="O410" s="571"/>
      <c r="P410" s="572"/>
      <c r="Q410" s="429"/>
      <c r="R410" s="573"/>
      <c r="S410" s="574" t="str">
        <f t="shared" si="243"/>
        <v/>
      </c>
      <c r="T410" s="575" t="str">
        <f t="shared" si="227"/>
        <v/>
      </c>
      <c r="U410" s="574" t="str">
        <f t="shared" si="244"/>
        <v/>
      </c>
      <c r="V410" s="576" t="str">
        <f t="shared" si="228"/>
        <v>Select Fuel on Adv. Controls</v>
      </c>
      <c r="W410" s="391"/>
      <c r="X410" s="391"/>
      <c r="Z410" s="476"/>
      <c r="AP410" s="476"/>
      <c r="AQ410" s="391"/>
      <c r="AR410" s="391"/>
      <c r="AS410" s="580"/>
      <c r="AT410" s="391"/>
      <c r="AU410" s="578" t="str">
        <f t="shared" si="229"/>
        <v/>
      </c>
      <c r="AV410" s="578" t="str">
        <f t="shared" si="230"/>
        <v/>
      </c>
      <c r="AW410" s="391"/>
      <c r="AX410" s="578" t="str">
        <f t="shared" si="231"/>
        <v/>
      </c>
      <c r="AY410" s="578" t="str">
        <f t="shared" si="232"/>
        <v/>
      </c>
      <c r="AZ410" s="391"/>
      <c r="BA410" s="578" t="str">
        <f t="shared" si="233"/>
        <v/>
      </c>
      <c r="BB410" s="578" t="str">
        <f t="shared" si="234"/>
        <v/>
      </c>
      <c r="BC410" s="391"/>
      <c r="BD410" s="578" t="str">
        <f t="shared" si="235"/>
        <v/>
      </c>
      <c r="BE410" s="578" t="str">
        <f t="shared" si="236"/>
        <v/>
      </c>
      <c r="BF410" s="391"/>
      <c r="BG410" s="578" t="str">
        <f t="shared" si="237"/>
        <v/>
      </c>
      <c r="BH410" s="578" t="str">
        <f t="shared" si="238"/>
        <v/>
      </c>
      <c r="BI410" s="391"/>
      <c r="BJ410" s="578" t="str">
        <f t="shared" si="239"/>
        <v/>
      </c>
      <c r="BK410" s="578" t="str">
        <f t="shared" si="239"/>
        <v/>
      </c>
      <c r="BL410" s="391"/>
      <c r="BM410" s="578" t="str">
        <f t="shared" si="240"/>
        <v/>
      </c>
      <c r="BN410" s="578" t="str">
        <f t="shared" si="240"/>
        <v/>
      </c>
      <c r="BO410" s="391"/>
      <c r="BP410" s="578" t="str">
        <f t="shared" si="241"/>
        <v/>
      </c>
      <c r="BQ410" s="578" t="str">
        <f t="shared" si="241"/>
        <v/>
      </c>
      <c r="BR410" s="391"/>
      <c r="BS410" s="578" t="str">
        <f t="shared" si="242"/>
        <v/>
      </c>
      <c r="BT410" s="578" t="str">
        <f t="shared" si="242"/>
        <v/>
      </c>
      <c r="BU410" s="391"/>
      <c r="BV410" s="476"/>
    </row>
    <row r="411" spans="1:74" s="427" customFormat="1" ht="14.1" hidden="1">
      <c r="A411" s="561">
        <v>4</v>
      </c>
      <c r="B411" s="562" t="str">
        <f t="shared" si="226"/>
        <v xml:space="preserve">: </v>
      </c>
      <c r="C411" s="566"/>
      <c r="D411" s="566"/>
      <c r="E411" s="563"/>
      <c r="F411" s="566"/>
      <c r="G411" s="563"/>
      <c r="H411" s="565"/>
      <c r="I411" s="566"/>
      <c r="J411" s="566"/>
      <c r="K411" s="572"/>
      <c r="L411" s="568"/>
      <c r="M411" s="572"/>
      <c r="N411" s="570" t="s">
        <v>554</v>
      </c>
      <c r="O411" s="571"/>
      <c r="P411" s="572"/>
      <c r="Q411" s="429"/>
      <c r="R411" s="573"/>
      <c r="S411" s="574" t="str">
        <f t="shared" si="243"/>
        <v/>
      </c>
      <c r="T411" s="575" t="str">
        <f t="shared" si="227"/>
        <v/>
      </c>
      <c r="U411" s="574" t="str">
        <f t="shared" si="244"/>
        <v/>
      </c>
      <c r="V411" s="576" t="str">
        <f t="shared" si="228"/>
        <v>Select Fuel on Adv. Controls</v>
      </c>
      <c r="W411" s="391"/>
      <c r="X411" s="391"/>
      <c r="Z411" s="476"/>
      <c r="AP411" s="476"/>
      <c r="AQ411" s="391"/>
      <c r="AR411" s="391"/>
      <c r="AS411" s="580"/>
      <c r="AT411" s="391"/>
      <c r="AU411" s="578" t="str">
        <f t="shared" si="229"/>
        <v/>
      </c>
      <c r="AV411" s="578" t="str">
        <f t="shared" si="230"/>
        <v/>
      </c>
      <c r="AW411" s="391"/>
      <c r="AX411" s="578" t="str">
        <f t="shared" si="231"/>
        <v/>
      </c>
      <c r="AY411" s="578" t="str">
        <f t="shared" si="232"/>
        <v/>
      </c>
      <c r="AZ411" s="391"/>
      <c r="BA411" s="578" t="str">
        <f t="shared" si="233"/>
        <v/>
      </c>
      <c r="BB411" s="578" t="str">
        <f t="shared" si="234"/>
        <v/>
      </c>
      <c r="BC411" s="391"/>
      <c r="BD411" s="578" t="str">
        <f t="shared" si="235"/>
        <v/>
      </c>
      <c r="BE411" s="578" t="str">
        <f t="shared" si="236"/>
        <v/>
      </c>
      <c r="BF411" s="391"/>
      <c r="BG411" s="578" t="str">
        <f t="shared" si="237"/>
        <v/>
      </c>
      <c r="BH411" s="578" t="str">
        <f t="shared" si="238"/>
        <v/>
      </c>
      <c r="BI411" s="391"/>
      <c r="BJ411" s="578" t="str">
        <f t="shared" si="239"/>
        <v/>
      </c>
      <c r="BK411" s="578" t="str">
        <f t="shared" si="239"/>
        <v/>
      </c>
      <c r="BL411" s="391"/>
      <c r="BM411" s="578" t="str">
        <f t="shared" si="240"/>
        <v/>
      </c>
      <c r="BN411" s="578" t="str">
        <f t="shared" si="240"/>
        <v/>
      </c>
      <c r="BO411" s="391"/>
      <c r="BP411" s="578" t="str">
        <f t="shared" si="241"/>
        <v/>
      </c>
      <c r="BQ411" s="578" t="str">
        <f t="shared" si="241"/>
        <v/>
      </c>
      <c r="BR411" s="391"/>
      <c r="BS411" s="578" t="str">
        <f t="shared" si="242"/>
        <v/>
      </c>
      <c r="BT411" s="578" t="str">
        <f t="shared" si="242"/>
        <v/>
      </c>
      <c r="BU411" s="391"/>
      <c r="BV411" s="476"/>
    </row>
    <row r="412" spans="1:74" s="427" customFormat="1" ht="14.1" hidden="1">
      <c r="A412" s="561">
        <v>5</v>
      </c>
      <c r="B412" s="562" t="str">
        <f t="shared" si="226"/>
        <v xml:space="preserve">: </v>
      </c>
      <c r="C412" s="566"/>
      <c r="D412" s="566"/>
      <c r="E412" s="563"/>
      <c r="F412" s="566"/>
      <c r="G412" s="563"/>
      <c r="H412" s="565"/>
      <c r="I412" s="566"/>
      <c r="J412" s="566"/>
      <c r="K412" s="572"/>
      <c r="L412" s="568"/>
      <c r="M412" s="572"/>
      <c r="N412" s="570" t="s">
        <v>554</v>
      </c>
      <c r="O412" s="571"/>
      <c r="P412" s="572"/>
      <c r="Q412" s="429"/>
      <c r="R412" s="573"/>
      <c r="S412" s="574" t="str">
        <f t="shared" si="243"/>
        <v/>
      </c>
      <c r="T412" s="575" t="str">
        <f t="shared" si="227"/>
        <v/>
      </c>
      <c r="U412" s="574" t="str">
        <f t="shared" si="244"/>
        <v/>
      </c>
      <c r="V412" s="576" t="str">
        <f t="shared" si="228"/>
        <v>Select Fuel on Adv. Controls</v>
      </c>
      <c r="W412" s="391"/>
      <c r="X412" s="391"/>
      <c r="Z412" s="476"/>
      <c r="AP412" s="476"/>
      <c r="AQ412" s="391"/>
      <c r="AR412" s="391"/>
      <c r="AS412" s="580"/>
      <c r="AT412" s="391"/>
      <c r="AU412" s="578" t="str">
        <f t="shared" si="229"/>
        <v/>
      </c>
      <c r="AV412" s="578" t="str">
        <f t="shared" si="230"/>
        <v/>
      </c>
      <c r="AW412" s="391"/>
      <c r="AX412" s="578" t="str">
        <f t="shared" si="231"/>
        <v/>
      </c>
      <c r="AY412" s="578" t="str">
        <f t="shared" si="232"/>
        <v/>
      </c>
      <c r="AZ412" s="391"/>
      <c r="BA412" s="578" t="str">
        <f t="shared" si="233"/>
        <v/>
      </c>
      <c r="BB412" s="578" t="str">
        <f t="shared" si="234"/>
        <v/>
      </c>
      <c r="BC412" s="391"/>
      <c r="BD412" s="578" t="str">
        <f t="shared" si="235"/>
        <v/>
      </c>
      <c r="BE412" s="578" t="str">
        <f t="shared" si="236"/>
        <v/>
      </c>
      <c r="BF412" s="391"/>
      <c r="BG412" s="578" t="str">
        <f t="shared" si="237"/>
        <v/>
      </c>
      <c r="BH412" s="578" t="str">
        <f t="shared" si="238"/>
        <v/>
      </c>
      <c r="BI412" s="391"/>
      <c r="BJ412" s="578" t="str">
        <f t="shared" si="239"/>
        <v/>
      </c>
      <c r="BK412" s="578" t="str">
        <f t="shared" si="239"/>
        <v/>
      </c>
      <c r="BL412" s="391"/>
      <c r="BM412" s="578" t="str">
        <f t="shared" si="240"/>
        <v/>
      </c>
      <c r="BN412" s="578" t="str">
        <f t="shared" si="240"/>
        <v/>
      </c>
      <c r="BO412" s="391"/>
      <c r="BP412" s="578" t="str">
        <f t="shared" si="241"/>
        <v/>
      </c>
      <c r="BQ412" s="578" t="str">
        <f t="shared" si="241"/>
        <v/>
      </c>
      <c r="BR412" s="391"/>
      <c r="BS412" s="578" t="str">
        <f t="shared" si="242"/>
        <v/>
      </c>
      <c r="BT412" s="578" t="str">
        <f t="shared" si="242"/>
        <v/>
      </c>
      <c r="BU412" s="391"/>
      <c r="BV412" s="476"/>
    </row>
    <row r="413" spans="1:74" s="427" customFormat="1" ht="14.1" hidden="1">
      <c r="A413" s="561">
        <v>6</v>
      </c>
      <c r="B413" s="562" t="str">
        <f t="shared" si="226"/>
        <v xml:space="preserve">: </v>
      </c>
      <c r="C413" s="566"/>
      <c r="D413" s="566"/>
      <c r="E413" s="563"/>
      <c r="F413" s="566"/>
      <c r="G413" s="563"/>
      <c r="H413" s="565"/>
      <c r="I413" s="566"/>
      <c r="J413" s="566"/>
      <c r="K413" s="572"/>
      <c r="L413" s="568"/>
      <c r="M413" s="572"/>
      <c r="N413" s="570" t="s">
        <v>554</v>
      </c>
      <c r="O413" s="571"/>
      <c r="P413" s="572"/>
      <c r="Q413" s="429"/>
      <c r="R413" s="573"/>
      <c r="S413" s="574" t="str">
        <f t="shared" si="243"/>
        <v/>
      </c>
      <c r="T413" s="575" t="str">
        <f t="shared" si="227"/>
        <v/>
      </c>
      <c r="U413" s="574" t="str">
        <f t="shared" si="244"/>
        <v/>
      </c>
      <c r="V413" s="576" t="str">
        <f t="shared" si="228"/>
        <v>Select Fuel on Adv. Controls</v>
      </c>
      <c r="W413" s="391"/>
      <c r="X413" s="391"/>
      <c r="Z413" s="476"/>
      <c r="AP413" s="476"/>
      <c r="AQ413" s="391"/>
      <c r="AR413" s="391"/>
      <c r="AS413" s="580"/>
      <c r="AT413" s="391"/>
      <c r="AU413" s="578" t="str">
        <f t="shared" si="229"/>
        <v/>
      </c>
      <c r="AV413" s="578" t="str">
        <f t="shared" si="230"/>
        <v/>
      </c>
      <c r="AW413" s="391"/>
      <c r="AX413" s="578" t="str">
        <f t="shared" si="231"/>
        <v/>
      </c>
      <c r="AY413" s="578" t="str">
        <f t="shared" si="232"/>
        <v/>
      </c>
      <c r="AZ413" s="391"/>
      <c r="BA413" s="578" t="str">
        <f t="shared" si="233"/>
        <v/>
      </c>
      <c r="BB413" s="578" t="str">
        <f t="shared" si="234"/>
        <v/>
      </c>
      <c r="BC413" s="391"/>
      <c r="BD413" s="578" t="str">
        <f t="shared" si="235"/>
        <v/>
      </c>
      <c r="BE413" s="578" t="str">
        <f t="shared" si="236"/>
        <v/>
      </c>
      <c r="BF413" s="391"/>
      <c r="BG413" s="578" t="str">
        <f t="shared" si="237"/>
        <v/>
      </c>
      <c r="BH413" s="578" t="str">
        <f t="shared" si="238"/>
        <v/>
      </c>
      <c r="BI413" s="391"/>
      <c r="BJ413" s="578" t="str">
        <f t="shared" si="239"/>
        <v/>
      </c>
      <c r="BK413" s="578" t="str">
        <f t="shared" si="239"/>
        <v/>
      </c>
      <c r="BL413" s="391"/>
      <c r="BM413" s="578" t="str">
        <f t="shared" si="240"/>
        <v/>
      </c>
      <c r="BN413" s="578" t="str">
        <f t="shared" si="240"/>
        <v/>
      </c>
      <c r="BO413" s="391"/>
      <c r="BP413" s="578" t="str">
        <f t="shared" si="241"/>
        <v/>
      </c>
      <c r="BQ413" s="578" t="str">
        <f t="shared" si="241"/>
        <v/>
      </c>
      <c r="BR413" s="391"/>
      <c r="BS413" s="578" t="str">
        <f t="shared" si="242"/>
        <v/>
      </c>
      <c r="BT413" s="578" t="str">
        <f t="shared" si="242"/>
        <v/>
      </c>
      <c r="BU413" s="391"/>
      <c r="BV413" s="476"/>
    </row>
    <row r="414" spans="1:74" s="427" customFormat="1" ht="14.1" hidden="1">
      <c r="A414" s="561">
        <v>7</v>
      </c>
      <c r="B414" s="562" t="str">
        <f t="shared" si="226"/>
        <v xml:space="preserve">: </v>
      </c>
      <c r="C414" s="566"/>
      <c r="D414" s="566"/>
      <c r="E414" s="563"/>
      <c r="F414" s="566"/>
      <c r="G414" s="563"/>
      <c r="H414" s="565"/>
      <c r="I414" s="566"/>
      <c r="J414" s="566"/>
      <c r="K414" s="572"/>
      <c r="L414" s="568"/>
      <c r="M414" s="572"/>
      <c r="N414" s="570" t="s">
        <v>554</v>
      </c>
      <c r="O414" s="571"/>
      <c r="P414" s="572"/>
      <c r="Q414" s="429"/>
      <c r="R414" s="573"/>
      <c r="S414" s="574" t="str">
        <f t="shared" si="243"/>
        <v/>
      </c>
      <c r="T414" s="575" t="str">
        <f t="shared" si="227"/>
        <v/>
      </c>
      <c r="U414" s="574" t="str">
        <f t="shared" si="244"/>
        <v/>
      </c>
      <c r="V414" s="576" t="str">
        <f t="shared" si="228"/>
        <v>Select Fuel on Adv. Controls</v>
      </c>
      <c r="W414" s="391"/>
      <c r="X414" s="391"/>
      <c r="Z414" s="476"/>
      <c r="AP414" s="476"/>
      <c r="AQ414" s="391"/>
      <c r="AR414" s="391"/>
      <c r="AS414" s="580"/>
      <c r="AT414" s="391"/>
      <c r="AU414" s="578" t="str">
        <f t="shared" si="229"/>
        <v/>
      </c>
      <c r="AV414" s="578" t="str">
        <f t="shared" si="230"/>
        <v/>
      </c>
      <c r="AW414" s="391"/>
      <c r="AX414" s="578" t="str">
        <f t="shared" si="231"/>
        <v/>
      </c>
      <c r="AY414" s="578" t="str">
        <f t="shared" si="232"/>
        <v/>
      </c>
      <c r="AZ414" s="391"/>
      <c r="BA414" s="578" t="str">
        <f t="shared" si="233"/>
        <v/>
      </c>
      <c r="BB414" s="578" t="str">
        <f t="shared" si="234"/>
        <v/>
      </c>
      <c r="BC414" s="391"/>
      <c r="BD414" s="578" t="str">
        <f t="shared" si="235"/>
        <v/>
      </c>
      <c r="BE414" s="578" t="str">
        <f t="shared" si="236"/>
        <v/>
      </c>
      <c r="BF414" s="391"/>
      <c r="BG414" s="578" t="str">
        <f t="shared" si="237"/>
        <v/>
      </c>
      <c r="BH414" s="578" t="str">
        <f t="shared" si="238"/>
        <v/>
      </c>
      <c r="BI414" s="391"/>
      <c r="BJ414" s="578" t="str">
        <f t="shared" si="239"/>
        <v/>
      </c>
      <c r="BK414" s="578" t="str">
        <f t="shared" si="239"/>
        <v/>
      </c>
      <c r="BL414" s="391"/>
      <c r="BM414" s="578" t="str">
        <f t="shared" si="240"/>
        <v/>
      </c>
      <c r="BN414" s="578" t="str">
        <f t="shared" si="240"/>
        <v/>
      </c>
      <c r="BO414" s="391"/>
      <c r="BP414" s="578" t="str">
        <f t="shared" si="241"/>
        <v/>
      </c>
      <c r="BQ414" s="578" t="str">
        <f t="shared" si="241"/>
        <v/>
      </c>
      <c r="BR414" s="391"/>
      <c r="BS414" s="578" t="str">
        <f t="shared" si="242"/>
        <v/>
      </c>
      <c r="BT414" s="578" t="str">
        <f t="shared" si="242"/>
        <v/>
      </c>
      <c r="BU414" s="391"/>
      <c r="BV414" s="476"/>
    </row>
    <row r="415" spans="1:74" s="427" customFormat="1" ht="14.1" hidden="1">
      <c r="A415" s="561">
        <v>8</v>
      </c>
      <c r="B415" s="562" t="str">
        <f t="shared" si="226"/>
        <v xml:space="preserve">: </v>
      </c>
      <c r="C415" s="566"/>
      <c r="D415" s="566"/>
      <c r="E415" s="563"/>
      <c r="F415" s="566"/>
      <c r="G415" s="563"/>
      <c r="H415" s="565"/>
      <c r="I415" s="566"/>
      <c r="J415" s="566"/>
      <c r="K415" s="572"/>
      <c r="L415" s="568"/>
      <c r="M415" s="572"/>
      <c r="N415" s="570" t="s">
        <v>554</v>
      </c>
      <c r="O415" s="571"/>
      <c r="P415" s="572"/>
      <c r="Q415" s="429"/>
      <c r="R415" s="573"/>
      <c r="S415" s="574" t="str">
        <f t="shared" si="243"/>
        <v/>
      </c>
      <c r="T415" s="575" t="str">
        <f t="shared" si="227"/>
        <v/>
      </c>
      <c r="U415" s="574" t="str">
        <f t="shared" si="244"/>
        <v/>
      </c>
      <c r="V415" s="576" t="str">
        <f t="shared" si="228"/>
        <v>Select Fuel on Adv. Controls</v>
      </c>
      <c r="W415" s="391"/>
      <c r="X415" s="391"/>
      <c r="Z415" s="476"/>
      <c r="AP415" s="476"/>
      <c r="AQ415" s="391"/>
      <c r="AR415" s="391"/>
      <c r="AS415" s="580"/>
      <c r="AT415" s="391"/>
      <c r="AU415" s="578" t="str">
        <f t="shared" si="229"/>
        <v/>
      </c>
      <c r="AV415" s="578" t="str">
        <f t="shared" si="230"/>
        <v/>
      </c>
      <c r="AW415" s="391"/>
      <c r="AX415" s="578" t="str">
        <f t="shared" si="231"/>
        <v/>
      </c>
      <c r="AY415" s="578" t="str">
        <f t="shared" si="232"/>
        <v/>
      </c>
      <c r="AZ415" s="391"/>
      <c r="BA415" s="578" t="str">
        <f t="shared" si="233"/>
        <v/>
      </c>
      <c r="BB415" s="578" t="str">
        <f t="shared" si="234"/>
        <v/>
      </c>
      <c r="BC415" s="391"/>
      <c r="BD415" s="578" t="str">
        <f t="shared" si="235"/>
        <v/>
      </c>
      <c r="BE415" s="578" t="str">
        <f t="shared" si="236"/>
        <v/>
      </c>
      <c r="BF415" s="391"/>
      <c r="BG415" s="578" t="str">
        <f t="shared" si="237"/>
        <v/>
      </c>
      <c r="BH415" s="578" t="str">
        <f t="shared" si="238"/>
        <v/>
      </c>
      <c r="BI415" s="391"/>
      <c r="BJ415" s="578" t="str">
        <f t="shared" si="239"/>
        <v/>
      </c>
      <c r="BK415" s="578" t="str">
        <f t="shared" si="239"/>
        <v/>
      </c>
      <c r="BL415" s="391"/>
      <c r="BM415" s="578" t="str">
        <f t="shared" si="240"/>
        <v/>
      </c>
      <c r="BN415" s="578" t="str">
        <f t="shared" si="240"/>
        <v/>
      </c>
      <c r="BO415" s="391"/>
      <c r="BP415" s="578" t="str">
        <f t="shared" si="241"/>
        <v/>
      </c>
      <c r="BQ415" s="578" t="str">
        <f t="shared" si="241"/>
        <v/>
      </c>
      <c r="BR415" s="391"/>
      <c r="BS415" s="578" t="str">
        <f t="shared" si="242"/>
        <v/>
      </c>
      <c r="BT415" s="578" t="str">
        <f t="shared" si="242"/>
        <v/>
      </c>
      <c r="BU415" s="391"/>
      <c r="BV415" s="476"/>
    </row>
    <row r="416" spans="1:74" s="427" customFormat="1" ht="14.1" hidden="1">
      <c r="A416" s="561">
        <v>9</v>
      </c>
      <c r="B416" s="562" t="str">
        <f t="shared" si="226"/>
        <v xml:space="preserve">: </v>
      </c>
      <c r="C416" s="566"/>
      <c r="D416" s="566"/>
      <c r="E416" s="563"/>
      <c r="F416" s="566"/>
      <c r="G416" s="563"/>
      <c r="H416" s="565"/>
      <c r="I416" s="566"/>
      <c r="J416" s="566"/>
      <c r="K416" s="572"/>
      <c r="L416" s="568"/>
      <c r="M416" s="572"/>
      <c r="N416" s="570" t="s">
        <v>554</v>
      </c>
      <c r="O416" s="571"/>
      <c r="P416" s="572"/>
      <c r="Q416" s="429"/>
      <c r="R416" s="573"/>
      <c r="S416" s="574" t="str">
        <f t="shared" si="243"/>
        <v/>
      </c>
      <c r="T416" s="575" t="str">
        <f t="shared" si="227"/>
        <v/>
      </c>
      <c r="U416" s="574" t="str">
        <f t="shared" si="244"/>
        <v/>
      </c>
      <c r="V416" s="576" t="str">
        <f t="shared" si="228"/>
        <v>Select Fuel on Adv. Controls</v>
      </c>
      <c r="W416" s="391"/>
      <c r="X416" s="391"/>
      <c r="Z416" s="476"/>
      <c r="AP416" s="476"/>
      <c r="AQ416" s="391"/>
      <c r="AR416" s="391"/>
      <c r="AS416" s="580"/>
      <c r="AT416" s="391"/>
      <c r="AU416" s="578" t="str">
        <f t="shared" si="229"/>
        <v/>
      </c>
      <c r="AV416" s="578" t="str">
        <f t="shared" si="230"/>
        <v/>
      </c>
      <c r="AW416" s="391"/>
      <c r="AX416" s="578" t="str">
        <f t="shared" si="231"/>
        <v/>
      </c>
      <c r="AY416" s="578" t="str">
        <f t="shared" si="232"/>
        <v/>
      </c>
      <c r="AZ416" s="391"/>
      <c r="BA416" s="578" t="str">
        <f t="shared" si="233"/>
        <v/>
      </c>
      <c r="BB416" s="578" t="str">
        <f t="shared" si="234"/>
        <v/>
      </c>
      <c r="BC416" s="391"/>
      <c r="BD416" s="578" t="str">
        <f t="shared" si="235"/>
        <v/>
      </c>
      <c r="BE416" s="578" t="str">
        <f t="shared" si="236"/>
        <v/>
      </c>
      <c r="BF416" s="391"/>
      <c r="BG416" s="578" t="str">
        <f t="shared" si="237"/>
        <v/>
      </c>
      <c r="BH416" s="578" t="str">
        <f t="shared" si="238"/>
        <v/>
      </c>
      <c r="BI416" s="391"/>
      <c r="BJ416" s="578" t="str">
        <f t="shared" si="239"/>
        <v/>
      </c>
      <c r="BK416" s="578" t="str">
        <f t="shared" si="239"/>
        <v/>
      </c>
      <c r="BL416" s="391"/>
      <c r="BM416" s="578" t="str">
        <f t="shared" si="240"/>
        <v/>
      </c>
      <c r="BN416" s="578" t="str">
        <f t="shared" si="240"/>
        <v/>
      </c>
      <c r="BO416" s="391"/>
      <c r="BP416" s="578" t="str">
        <f t="shared" si="241"/>
        <v/>
      </c>
      <c r="BQ416" s="578" t="str">
        <f t="shared" si="241"/>
        <v/>
      </c>
      <c r="BR416" s="391"/>
      <c r="BS416" s="578" t="str">
        <f t="shared" si="242"/>
        <v/>
      </c>
      <c r="BT416" s="578" t="str">
        <f t="shared" si="242"/>
        <v/>
      </c>
      <c r="BU416" s="391"/>
      <c r="BV416" s="476"/>
    </row>
    <row r="417" spans="1:74" s="427" customFormat="1" ht="14.1" hidden="1">
      <c r="A417" s="561">
        <v>10</v>
      </c>
      <c r="B417" s="562" t="str">
        <f t="shared" si="226"/>
        <v xml:space="preserve">: </v>
      </c>
      <c r="C417" s="566"/>
      <c r="D417" s="566"/>
      <c r="E417" s="563"/>
      <c r="F417" s="566"/>
      <c r="G417" s="563"/>
      <c r="H417" s="565"/>
      <c r="I417" s="566"/>
      <c r="J417" s="566"/>
      <c r="K417" s="572"/>
      <c r="L417" s="568"/>
      <c r="M417" s="572"/>
      <c r="N417" s="570" t="s">
        <v>554</v>
      </c>
      <c r="O417" s="571"/>
      <c r="P417" s="572"/>
      <c r="Q417" s="429"/>
      <c r="R417" s="573"/>
      <c r="S417" s="574" t="str">
        <f t="shared" si="243"/>
        <v/>
      </c>
      <c r="T417" s="575" t="str">
        <f t="shared" si="227"/>
        <v/>
      </c>
      <c r="U417" s="574" t="str">
        <f t="shared" si="244"/>
        <v/>
      </c>
      <c r="V417" s="576" t="str">
        <f t="shared" si="228"/>
        <v>Select Fuel on Adv. Controls</v>
      </c>
      <c r="W417" s="391"/>
      <c r="X417" s="391"/>
      <c r="Z417" s="476"/>
      <c r="AP417" s="476"/>
      <c r="AQ417" s="391"/>
      <c r="AR417" s="391"/>
      <c r="AS417" s="580"/>
      <c r="AT417" s="391"/>
      <c r="AU417" s="578" t="str">
        <f t="shared" si="229"/>
        <v/>
      </c>
      <c r="AV417" s="578" t="str">
        <f t="shared" si="230"/>
        <v/>
      </c>
      <c r="AW417" s="391"/>
      <c r="AX417" s="578" t="str">
        <f t="shared" si="231"/>
        <v/>
      </c>
      <c r="AY417" s="578" t="str">
        <f t="shared" si="232"/>
        <v/>
      </c>
      <c r="AZ417" s="391"/>
      <c r="BA417" s="578" t="str">
        <f t="shared" si="233"/>
        <v/>
      </c>
      <c r="BB417" s="578" t="str">
        <f t="shared" si="234"/>
        <v/>
      </c>
      <c r="BC417" s="391"/>
      <c r="BD417" s="578" t="str">
        <f t="shared" si="235"/>
        <v/>
      </c>
      <c r="BE417" s="578" t="str">
        <f t="shared" si="236"/>
        <v/>
      </c>
      <c r="BF417" s="391"/>
      <c r="BG417" s="578" t="str">
        <f t="shared" si="237"/>
        <v/>
      </c>
      <c r="BH417" s="578" t="str">
        <f t="shared" si="238"/>
        <v/>
      </c>
      <c r="BI417" s="391"/>
      <c r="BJ417" s="578" t="str">
        <f t="shared" si="239"/>
        <v/>
      </c>
      <c r="BK417" s="578" t="str">
        <f t="shared" si="239"/>
        <v/>
      </c>
      <c r="BL417" s="391"/>
      <c r="BM417" s="578" t="str">
        <f t="shared" si="240"/>
        <v/>
      </c>
      <c r="BN417" s="578" t="str">
        <f t="shared" si="240"/>
        <v/>
      </c>
      <c r="BO417" s="391"/>
      <c r="BP417" s="578" t="str">
        <f t="shared" si="241"/>
        <v/>
      </c>
      <c r="BQ417" s="578" t="str">
        <f t="shared" si="241"/>
        <v/>
      </c>
      <c r="BR417" s="391"/>
      <c r="BS417" s="578" t="str">
        <f t="shared" si="242"/>
        <v/>
      </c>
      <c r="BT417" s="578" t="str">
        <f t="shared" si="242"/>
        <v/>
      </c>
      <c r="BU417" s="391"/>
      <c r="BV417" s="476"/>
    </row>
    <row r="418" spans="1:74" s="427" customFormat="1" ht="14.1" hidden="1">
      <c r="A418" s="561">
        <v>11</v>
      </c>
      <c r="B418" s="562" t="str">
        <f t="shared" si="226"/>
        <v xml:space="preserve">: </v>
      </c>
      <c r="C418" s="566"/>
      <c r="D418" s="566"/>
      <c r="E418" s="563"/>
      <c r="F418" s="566"/>
      <c r="G418" s="563"/>
      <c r="H418" s="565"/>
      <c r="I418" s="566"/>
      <c r="J418" s="566"/>
      <c r="K418" s="572"/>
      <c r="L418" s="568"/>
      <c r="M418" s="572"/>
      <c r="N418" s="570" t="s">
        <v>554</v>
      </c>
      <c r="O418" s="571"/>
      <c r="P418" s="572"/>
      <c r="Q418" s="429"/>
      <c r="R418" s="573"/>
      <c r="S418" s="574" t="str">
        <f t="shared" si="243"/>
        <v/>
      </c>
      <c r="T418" s="575" t="str">
        <f t="shared" si="227"/>
        <v/>
      </c>
      <c r="U418" s="574" t="str">
        <f t="shared" si="244"/>
        <v/>
      </c>
      <c r="V418" s="576" t="str">
        <f t="shared" si="228"/>
        <v>Select Fuel on Adv. Controls</v>
      </c>
      <c r="W418" s="391"/>
      <c r="X418" s="391"/>
      <c r="Z418" s="476"/>
      <c r="AP418" s="476"/>
      <c r="AQ418" s="391"/>
      <c r="AR418" s="391"/>
      <c r="AS418" s="580"/>
      <c r="AT418" s="391"/>
      <c r="AU418" s="578" t="str">
        <f t="shared" si="229"/>
        <v/>
      </c>
      <c r="AV418" s="578" t="str">
        <f t="shared" si="230"/>
        <v/>
      </c>
      <c r="AW418" s="391"/>
      <c r="AX418" s="578" t="str">
        <f t="shared" si="231"/>
        <v/>
      </c>
      <c r="AY418" s="578" t="str">
        <f t="shared" si="232"/>
        <v/>
      </c>
      <c r="AZ418" s="391"/>
      <c r="BA418" s="578" t="str">
        <f t="shared" si="233"/>
        <v/>
      </c>
      <c r="BB418" s="578" t="str">
        <f t="shared" si="234"/>
        <v/>
      </c>
      <c r="BC418" s="391"/>
      <c r="BD418" s="578" t="str">
        <f t="shared" si="235"/>
        <v/>
      </c>
      <c r="BE418" s="578" t="str">
        <f t="shared" si="236"/>
        <v/>
      </c>
      <c r="BF418" s="391"/>
      <c r="BG418" s="578" t="str">
        <f t="shared" si="237"/>
        <v/>
      </c>
      <c r="BH418" s="578" t="str">
        <f t="shared" si="238"/>
        <v/>
      </c>
      <c r="BI418" s="391"/>
      <c r="BJ418" s="578" t="str">
        <f t="shared" si="239"/>
        <v/>
      </c>
      <c r="BK418" s="578" t="str">
        <f t="shared" si="239"/>
        <v/>
      </c>
      <c r="BL418" s="391"/>
      <c r="BM418" s="578" t="str">
        <f t="shared" si="240"/>
        <v/>
      </c>
      <c r="BN418" s="578" t="str">
        <f t="shared" si="240"/>
        <v/>
      </c>
      <c r="BO418" s="391"/>
      <c r="BP418" s="578" t="str">
        <f t="shared" si="241"/>
        <v/>
      </c>
      <c r="BQ418" s="578" t="str">
        <f t="shared" si="241"/>
        <v/>
      </c>
      <c r="BR418" s="391"/>
      <c r="BS418" s="578" t="str">
        <f t="shared" si="242"/>
        <v/>
      </c>
      <c r="BT418" s="578" t="str">
        <f t="shared" si="242"/>
        <v/>
      </c>
      <c r="BU418" s="391"/>
      <c r="BV418" s="476"/>
    </row>
    <row r="419" spans="1:74" s="427" customFormat="1" ht="14.1" hidden="1">
      <c r="A419" s="561">
        <v>12</v>
      </c>
      <c r="B419" s="562" t="str">
        <f t="shared" si="226"/>
        <v xml:space="preserve">: </v>
      </c>
      <c r="C419" s="566"/>
      <c r="D419" s="566"/>
      <c r="E419" s="563"/>
      <c r="F419" s="566"/>
      <c r="G419" s="563"/>
      <c r="H419" s="565"/>
      <c r="I419" s="566"/>
      <c r="J419" s="566"/>
      <c r="K419" s="572"/>
      <c r="L419" s="568"/>
      <c r="M419" s="572"/>
      <c r="N419" s="570" t="s">
        <v>554</v>
      </c>
      <c r="O419" s="571"/>
      <c r="P419" s="572"/>
      <c r="Q419" s="429"/>
      <c r="R419" s="573"/>
      <c r="S419" s="574" t="str">
        <f t="shared" si="243"/>
        <v/>
      </c>
      <c r="T419" s="575" t="str">
        <f t="shared" si="227"/>
        <v/>
      </c>
      <c r="U419" s="574" t="str">
        <f t="shared" si="244"/>
        <v/>
      </c>
      <c r="V419" s="576" t="str">
        <f t="shared" si="228"/>
        <v>Select Fuel on Adv. Controls</v>
      </c>
      <c r="W419" s="391"/>
      <c r="X419" s="391"/>
      <c r="Z419" s="476"/>
      <c r="AP419" s="476"/>
      <c r="AQ419" s="391"/>
      <c r="AR419" s="391"/>
      <c r="AS419" s="580"/>
      <c r="AT419" s="391"/>
      <c r="AU419" s="578" t="str">
        <f t="shared" si="229"/>
        <v/>
      </c>
      <c r="AV419" s="578" t="str">
        <f t="shared" si="230"/>
        <v/>
      </c>
      <c r="AW419" s="391"/>
      <c r="AX419" s="578" t="str">
        <f t="shared" si="231"/>
        <v/>
      </c>
      <c r="AY419" s="578" t="str">
        <f t="shared" si="232"/>
        <v/>
      </c>
      <c r="AZ419" s="391"/>
      <c r="BA419" s="578" t="str">
        <f t="shared" si="233"/>
        <v/>
      </c>
      <c r="BB419" s="578" t="str">
        <f t="shared" si="234"/>
        <v/>
      </c>
      <c r="BC419" s="391"/>
      <c r="BD419" s="578" t="str">
        <f t="shared" si="235"/>
        <v/>
      </c>
      <c r="BE419" s="578" t="str">
        <f t="shared" si="236"/>
        <v/>
      </c>
      <c r="BF419" s="391"/>
      <c r="BG419" s="578" t="str">
        <f t="shared" si="237"/>
        <v/>
      </c>
      <c r="BH419" s="578" t="str">
        <f t="shared" si="238"/>
        <v/>
      </c>
      <c r="BI419" s="391"/>
      <c r="BJ419" s="578" t="str">
        <f t="shared" si="239"/>
        <v/>
      </c>
      <c r="BK419" s="578" t="str">
        <f t="shared" si="239"/>
        <v/>
      </c>
      <c r="BL419" s="391"/>
      <c r="BM419" s="578" t="str">
        <f t="shared" si="240"/>
        <v/>
      </c>
      <c r="BN419" s="578" t="str">
        <f t="shared" si="240"/>
        <v/>
      </c>
      <c r="BO419" s="391"/>
      <c r="BP419" s="578" t="str">
        <f t="shared" si="241"/>
        <v/>
      </c>
      <c r="BQ419" s="578" t="str">
        <f t="shared" si="241"/>
        <v/>
      </c>
      <c r="BR419" s="391"/>
      <c r="BS419" s="578" t="str">
        <f t="shared" si="242"/>
        <v/>
      </c>
      <c r="BT419" s="578" t="str">
        <f t="shared" si="242"/>
        <v/>
      </c>
      <c r="BU419" s="391"/>
      <c r="BV419" s="476"/>
    </row>
    <row r="420" spans="1:74" s="427" customFormat="1" ht="14.1" hidden="1">
      <c r="A420" s="561">
        <v>13</v>
      </c>
      <c r="B420" s="562" t="str">
        <f t="shared" si="226"/>
        <v xml:space="preserve">: </v>
      </c>
      <c r="C420" s="566"/>
      <c r="D420" s="566"/>
      <c r="E420" s="563"/>
      <c r="F420" s="566"/>
      <c r="G420" s="563"/>
      <c r="H420" s="565"/>
      <c r="I420" s="566"/>
      <c r="J420" s="566"/>
      <c r="K420" s="572"/>
      <c r="L420" s="568"/>
      <c r="M420" s="572"/>
      <c r="N420" s="570" t="s">
        <v>554</v>
      </c>
      <c r="O420" s="571"/>
      <c r="P420" s="572"/>
      <c r="Q420" s="429"/>
      <c r="R420" s="573"/>
      <c r="S420" s="574" t="str">
        <f t="shared" si="243"/>
        <v/>
      </c>
      <c r="T420" s="575" t="str">
        <f t="shared" si="227"/>
        <v/>
      </c>
      <c r="U420" s="574" t="str">
        <f t="shared" si="244"/>
        <v/>
      </c>
      <c r="V420" s="576" t="str">
        <f t="shared" si="228"/>
        <v>Select Fuel on Adv. Controls</v>
      </c>
      <c r="W420" s="391"/>
      <c r="X420" s="391"/>
      <c r="Z420" s="476"/>
      <c r="AP420" s="476"/>
      <c r="AQ420" s="391"/>
      <c r="AR420" s="391"/>
      <c r="AS420" s="580"/>
      <c r="AT420" s="391"/>
      <c r="AU420" s="578" t="str">
        <f t="shared" si="229"/>
        <v/>
      </c>
      <c r="AV420" s="578" t="str">
        <f t="shared" si="230"/>
        <v/>
      </c>
      <c r="AW420" s="391"/>
      <c r="AX420" s="578" t="str">
        <f t="shared" si="231"/>
        <v/>
      </c>
      <c r="AY420" s="578" t="str">
        <f t="shared" si="232"/>
        <v/>
      </c>
      <c r="AZ420" s="391"/>
      <c r="BA420" s="578" t="str">
        <f t="shared" si="233"/>
        <v/>
      </c>
      <c r="BB420" s="578" t="str">
        <f t="shared" si="234"/>
        <v/>
      </c>
      <c r="BC420" s="391"/>
      <c r="BD420" s="578" t="str">
        <f t="shared" si="235"/>
        <v/>
      </c>
      <c r="BE420" s="578" t="str">
        <f t="shared" si="236"/>
        <v/>
      </c>
      <c r="BF420" s="391"/>
      <c r="BG420" s="578" t="str">
        <f t="shared" si="237"/>
        <v/>
      </c>
      <c r="BH420" s="578" t="str">
        <f t="shared" si="238"/>
        <v/>
      </c>
      <c r="BI420" s="391"/>
      <c r="BJ420" s="578" t="str">
        <f t="shared" si="239"/>
        <v/>
      </c>
      <c r="BK420" s="578" t="str">
        <f t="shared" si="239"/>
        <v/>
      </c>
      <c r="BL420" s="391"/>
      <c r="BM420" s="578" t="str">
        <f t="shared" si="240"/>
        <v/>
      </c>
      <c r="BN420" s="578" t="str">
        <f t="shared" si="240"/>
        <v/>
      </c>
      <c r="BO420" s="391"/>
      <c r="BP420" s="578" t="str">
        <f t="shared" si="241"/>
        <v/>
      </c>
      <c r="BQ420" s="578" t="str">
        <f t="shared" si="241"/>
        <v/>
      </c>
      <c r="BR420" s="391"/>
      <c r="BS420" s="578" t="str">
        <f t="shared" si="242"/>
        <v/>
      </c>
      <c r="BT420" s="578" t="str">
        <f t="shared" si="242"/>
        <v/>
      </c>
      <c r="BU420" s="391"/>
      <c r="BV420" s="476"/>
    </row>
    <row r="421" spans="1:74" s="427" customFormat="1" ht="14.1" hidden="1">
      <c r="A421" s="561">
        <v>14</v>
      </c>
      <c r="B421" s="562" t="str">
        <f t="shared" si="226"/>
        <v xml:space="preserve">: </v>
      </c>
      <c r="C421" s="566"/>
      <c r="D421" s="566"/>
      <c r="E421" s="563"/>
      <c r="F421" s="566"/>
      <c r="G421" s="563"/>
      <c r="H421" s="565"/>
      <c r="I421" s="566"/>
      <c r="J421" s="566"/>
      <c r="K421" s="572"/>
      <c r="L421" s="568"/>
      <c r="M421" s="572"/>
      <c r="N421" s="570" t="s">
        <v>554</v>
      </c>
      <c r="O421" s="571"/>
      <c r="P421" s="572"/>
      <c r="Q421" s="429"/>
      <c r="R421" s="573"/>
      <c r="S421" s="574" t="str">
        <f t="shared" si="243"/>
        <v/>
      </c>
      <c r="T421" s="575" t="str">
        <f t="shared" si="227"/>
        <v/>
      </c>
      <c r="U421" s="574" t="str">
        <f t="shared" si="244"/>
        <v/>
      </c>
      <c r="V421" s="576" t="str">
        <f t="shared" si="228"/>
        <v>Select Fuel on Adv. Controls</v>
      </c>
      <c r="W421" s="391"/>
      <c r="X421" s="391"/>
      <c r="Z421" s="476"/>
      <c r="AP421" s="476"/>
      <c r="AQ421" s="391"/>
      <c r="AR421" s="391"/>
      <c r="AS421" s="580"/>
      <c r="AT421" s="391"/>
      <c r="AU421" s="578" t="str">
        <f t="shared" si="229"/>
        <v/>
      </c>
      <c r="AV421" s="578" t="str">
        <f t="shared" si="230"/>
        <v/>
      </c>
      <c r="AW421" s="391"/>
      <c r="AX421" s="578" t="str">
        <f t="shared" si="231"/>
        <v/>
      </c>
      <c r="AY421" s="578" t="str">
        <f t="shared" si="232"/>
        <v/>
      </c>
      <c r="AZ421" s="391"/>
      <c r="BA421" s="578" t="str">
        <f t="shared" si="233"/>
        <v/>
      </c>
      <c r="BB421" s="578" t="str">
        <f t="shared" si="234"/>
        <v/>
      </c>
      <c r="BC421" s="391"/>
      <c r="BD421" s="578" t="str">
        <f t="shared" si="235"/>
        <v/>
      </c>
      <c r="BE421" s="578" t="str">
        <f t="shared" si="236"/>
        <v/>
      </c>
      <c r="BF421" s="391"/>
      <c r="BG421" s="578" t="str">
        <f t="shared" si="237"/>
        <v/>
      </c>
      <c r="BH421" s="578" t="str">
        <f t="shared" si="238"/>
        <v/>
      </c>
      <c r="BI421" s="391"/>
      <c r="BJ421" s="578" t="str">
        <f t="shared" si="239"/>
        <v/>
      </c>
      <c r="BK421" s="578" t="str">
        <f t="shared" si="239"/>
        <v/>
      </c>
      <c r="BL421" s="391"/>
      <c r="BM421" s="578" t="str">
        <f t="shared" si="240"/>
        <v/>
      </c>
      <c r="BN421" s="578" t="str">
        <f t="shared" si="240"/>
        <v/>
      </c>
      <c r="BO421" s="391"/>
      <c r="BP421" s="578" t="str">
        <f t="shared" si="241"/>
        <v/>
      </c>
      <c r="BQ421" s="578" t="str">
        <f t="shared" si="241"/>
        <v/>
      </c>
      <c r="BR421" s="391"/>
      <c r="BS421" s="578" t="str">
        <f t="shared" si="242"/>
        <v/>
      </c>
      <c r="BT421" s="578" t="str">
        <f t="shared" si="242"/>
        <v/>
      </c>
      <c r="BU421" s="391"/>
      <c r="BV421" s="476"/>
    </row>
    <row r="422" spans="1:74" s="427" customFormat="1" ht="14.1" hidden="1">
      <c r="A422" s="561">
        <v>15</v>
      </c>
      <c r="B422" s="562" t="str">
        <f t="shared" si="226"/>
        <v xml:space="preserve">: </v>
      </c>
      <c r="C422" s="566"/>
      <c r="D422" s="566"/>
      <c r="E422" s="563"/>
      <c r="F422" s="566"/>
      <c r="G422" s="563"/>
      <c r="H422" s="565"/>
      <c r="I422" s="566"/>
      <c r="J422" s="566"/>
      <c r="K422" s="572"/>
      <c r="L422" s="568"/>
      <c r="M422" s="572"/>
      <c r="N422" s="570" t="s">
        <v>554</v>
      </c>
      <c r="O422" s="571"/>
      <c r="P422" s="572"/>
      <c r="Q422" s="429"/>
      <c r="R422" s="573"/>
      <c r="S422" s="574" t="str">
        <f t="shared" si="243"/>
        <v/>
      </c>
      <c r="T422" s="575" t="str">
        <f t="shared" si="227"/>
        <v/>
      </c>
      <c r="U422" s="574" t="str">
        <f t="shared" si="244"/>
        <v/>
      </c>
      <c r="V422" s="576" t="str">
        <f t="shared" si="228"/>
        <v>Select Fuel on Adv. Controls</v>
      </c>
      <c r="W422" s="391"/>
      <c r="X422" s="391"/>
      <c r="Z422" s="476"/>
      <c r="AP422" s="476"/>
      <c r="AQ422" s="391"/>
      <c r="AR422" s="391"/>
      <c r="AS422" s="580"/>
      <c r="AT422" s="391"/>
      <c r="AU422" s="578" t="str">
        <f t="shared" si="229"/>
        <v/>
      </c>
      <c r="AV422" s="578" t="str">
        <f t="shared" si="230"/>
        <v/>
      </c>
      <c r="AW422" s="391"/>
      <c r="AX422" s="578" t="str">
        <f t="shared" si="231"/>
        <v/>
      </c>
      <c r="AY422" s="578" t="str">
        <f t="shared" si="232"/>
        <v/>
      </c>
      <c r="AZ422" s="391"/>
      <c r="BA422" s="578" t="str">
        <f t="shared" si="233"/>
        <v/>
      </c>
      <c r="BB422" s="578" t="str">
        <f t="shared" si="234"/>
        <v/>
      </c>
      <c r="BC422" s="391"/>
      <c r="BD422" s="578" t="str">
        <f t="shared" si="235"/>
        <v/>
      </c>
      <c r="BE422" s="578" t="str">
        <f t="shared" si="236"/>
        <v/>
      </c>
      <c r="BF422" s="391"/>
      <c r="BG422" s="578" t="str">
        <f t="shared" si="237"/>
        <v/>
      </c>
      <c r="BH422" s="578" t="str">
        <f t="shared" si="238"/>
        <v/>
      </c>
      <c r="BI422" s="391"/>
      <c r="BJ422" s="578" t="str">
        <f t="shared" si="239"/>
        <v/>
      </c>
      <c r="BK422" s="578" t="str">
        <f t="shared" si="239"/>
        <v/>
      </c>
      <c r="BL422" s="391"/>
      <c r="BM422" s="578" t="str">
        <f t="shared" si="240"/>
        <v/>
      </c>
      <c r="BN422" s="578" t="str">
        <f t="shared" si="240"/>
        <v/>
      </c>
      <c r="BO422" s="391"/>
      <c r="BP422" s="578" t="str">
        <f t="shared" si="241"/>
        <v/>
      </c>
      <c r="BQ422" s="578" t="str">
        <f t="shared" si="241"/>
        <v/>
      </c>
      <c r="BR422" s="391"/>
      <c r="BS422" s="578" t="str">
        <f t="shared" si="242"/>
        <v/>
      </c>
      <c r="BT422" s="578" t="str">
        <f t="shared" si="242"/>
        <v/>
      </c>
      <c r="BU422" s="391"/>
      <c r="BV422" s="476"/>
    </row>
    <row r="423" spans="1:74" s="427" customFormat="1" ht="14.1" hidden="1">
      <c r="A423" s="561">
        <v>16</v>
      </c>
      <c r="B423" s="562" t="str">
        <f t="shared" si="226"/>
        <v xml:space="preserve">: </v>
      </c>
      <c r="C423" s="566"/>
      <c r="D423" s="566"/>
      <c r="E423" s="563"/>
      <c r="F423" s="566"/>
      <c r="G423" s="563"/>
      <c r="H423" s="565"/>
      <c r="I423" s="566"/>
      <c r="J423" s="566"/>
      <c r="K423" s="572"/>
      <c r="L423" s="568"/>
      <c r="M423" s="572"/>
      <c r="N423" s="570" t="s">
        <v>554</v>
      </c>
      <c r="O423" s="571"/>
      <c r="P423" s="572"/>
      <c r="Q423" s="429"/>
      <c r="R423" s="573"/>
      <c r="S423" s="574" t="str">
        <f t="shared" si="243"/>
        <v/>
      </c>
      <c r="T423" s="575" t="str">
        <f t="shared" si="227"/>
        <v/>
      </c>
      <c r="U423" s="574" t="str">
        <f t="shared" si="244"/>
        <v/>
      </c>
      <c r="V423" s="576" t="str">
        <f t="shared" si="228"/>
        <v>Select Fuel on Adv. Controls</v>
      </c>
      <c r="W423" s="391"/>
      <c r="X423" s="391"/>
      <c r="Z423" s="476"/>
      <c r="AP423" s="476"/>
      <c r="AQ423" s="391"/>
      <c r="AR423" s="391"/>
      <c r="AS423" s="580"/>
      <c r="AT423" s="391"/>
      <c r="AU423" s="578" t="str">
        <f t="shared" si="229"/>
        <v/>
      </c>
      <c r="AV423" s="578" t="str">
        <f t="shared" si="230"/>
        <v/>
      </c>
      <c r="AW423" s="391"/>
      <c r="AX423" s="578" t="str">
        <f t="shared" si="231"/>
        <v/>
      </c>
      <c r="AY423" s="578" t="str">
        <f t="shared" si="232"/>
        <v/>
      </c>
      <c r="AZ423" s="391"/>
      <c r="BA423" s="578" t="str">
        <f t="shared" si="233"/>
        <v/>
      </c>
      <c r="BB423" s="578" t="str">
        <f t="shared" si="234"/>
        <v/>
      </c>
      <c r="BC423" s="391"/>
      <c r="BD423" s="578" t="str">
        <f t="shared" si="235"/>
        <v/>
      </c>
      <c r="BE423" s="578" t="str">
        <f t="shared" si="236"/>
        <v/>
      </c>
      <c r="BF423" s="391"/>
      <c r="BG423" s="578" t="str">
        <f t="shared" si="237"/>
        <v/>
      </c>
      <c r="BH423" s="578" t="str">
        <f t="shared" si="238"/>
        <v/>
      </c>
      <c r="BI423" s="391"/>
      <c r="BJ423" s="578" t="str">
        <f t="shared" si="239"/>
        <v/>
      </c>
      <c r="BK423" s="578" t="str">
        <f t="shared" si="239"/>
        <v/>
      </c>
      <c r="BL423" s="391"/>
      <c r="BM423" s="578" t="str">
        <f t="shared" si="240"/>
        <v/>
      </c>
      <c r="BN423" s="578" t="str">
        <f t="shared" si="240"/>
        <v/>
      </c>
      <c r="BO423" s="391"/>
      <c r="BP423" s="578" t="str">
        <f t="shared" si="241"/>
        <v/>
      </c>
      <c r="BQ423" s="578" t="str">
        <f t="shared" si="241"/>
        <v/>
      </c>
      <c r="BR423" s="391"/>
      <c r="BS423" s="578" t="str">
        <f t="shared" si="242"/>
        <v/>
      </c>
      <c r="BT423" s="578" t="str">
        <f t="shared" si="242"/>
        <v/>
      </c>
      <c r="BU423" s="391"/>
      <c r="BV423" s="476"/>
    </row>
    <row r="424" spans="1:74" s="427" customFormat="1" ht="14.1" hidden="1">
      <c r="A424" s="561">
        <v>17</v>
      </c>
      <c r="B424" s="562" t="str">
        <f t="shared" si="226"/>
        <v xml:space="preserve">: </v>
      </c>
      <c r="C424" s="566"/>
      <c r="D424" s="566"/>
      <c r="E424" s="563"/>
      <c r="F424" s="566"/>
      <c r="G424" s="563"/>
      <c r="H424" s="565"/>
      <c r="I424" s="566"/>
      <c r="J424" s="566"/>
      <c r="K424" s="572"/>
      <c r="L424" s="568"/>
      <c r="M424" s="572"/>
      <c r="N424" s="570" t="s">
        <v>554</v>
      </c>
      <c r="O424" s="571"/>
      <c r="P424" s="572"/>
      <c r="Q424" s="429"/>
      <c r="R424" s="573"/>
      <c r="S424" s="574" t="str">
        <f t="shared" si="243"/>
        <v/>
      </c>
      <c r="T424" s="575" t="str">
        <f t="shared" si="227"/>
        <v/>
      </c>
      <c r="U424" s="574" t="str">
        <f t="shared" si="244"/>
        <v/>
      </c>
      <c r="V424" s="576" t="str">
        <f t="shared" si="228"/>
        <v>Select Fuel on Adv. Controls</v>
      </c>
      <c r="W424" s="391"/>
      <c r="X424" s="391"/>
      <c r="Z424" s="476"/>
      <c r="AP424" s="476"/>
      <c r="AQ424" s="391"/>
      <c r="AR424" s="391"/>
      <c r="AS424" s="580"/>
      <c r="AT424" s="391"/>
      <c r="AU424" s="578" t="str">
        <f t="shared" si="229"/>
        <v/>
      </c>
      <c r="AV424" s="578" t="str">
        <f t="shared" si="230"/>
        <v/>
      </c>
      <c r="AW424" s="391"/>
      <c r="AX424" s="578" t="str">
        <f t="shared" si="231"/>
        <v/>
      </c>
      <c r="AY424" s="578" t="str">
        <f t="shared" si="232"/>
        <v/>
      </c>
      <c r="AZ424" s="391"/>
      <c r="BA424" s="578" t="str">
        <f t="shared" si="233"/>
        <v/>
      </c>
      <c r="BB424" s="578" t="str">
        <f t="shared" si="234"/>
        <v/>
      </c>
      <c r="BC424" s="391"/>
      <c r="BD424" s="578" t="str">
        <f t="shared" si="235"/>
        <v/>
      </c>
      <c r="BE424" s="578" t="str">
        <f t="shared" si="236"/>
        <v/>
      </c>
      <c r="BF424" s="391"/>
      <c r="BG424" s="578" t="str">
        <f t="shared" si="237"/>
        <v/>
      </c>
      <c r="BH424" s="578" t="str">
        <f t="shared" si="238"/>
        <v/>
      </c>
      <c r="BI424" s="391"/>
      <c r="BJ424" s="578" t="str">
        <f t="shared" si="239"/>
        <v/>
      </c>
      <c r="BK424" s="578" t="str">
        <f t="shared" si="239"/>
        <v/>
      </c>
      <c r="BL424" s="391"/>
      <c r="BM424" s="578" t="str">
        <f t="shared" si="240"/>
        <v/>
      </c>
      <c r="BN424" s="578" t="str">
        <f t="shared" si="240"/>
        <v/>
      </c>
      <c r="BO424" s="391"/>
      <c r="BP424" s="578" t="str">
        <f t="shared" si="241"/>
        <v/>
      </c>
      <c r="BQ424" s="578" t="str">
        <f t="shared" si="241"/>
        <v/>
      </c>
      <c r="BR424" s="391"/>
      <c r="BS424" s="578" t="str">
        <f t="shared" si="242"/>
        <v/>
      </c>
      <c r="BT424" s="578" t="str">
        <f t="shared" si="242"/>
        <v/>
      </c>
      <c r="BU424" s="391"/>
      <c r="BV424" s="476"/>
    </row>
    <row r="425" spans="1:74" s="427" customFormat="1" ht="14.1" hidden="1">
      <c r="A425" s="561">
        <v>18</v>
      </c>
      <c r="B425" s="562" t="str">
        <f t="shared" si="226"/>
        <v xml:space="preserve">: </v>
      </c>
      <c r="C425" s="566"/>
      <c r="D425" s="566"/>
      <c r="E425" s="563"/>
      <c r="F425" s="566"/>
      <c r="G425" s="563"/>
      <c r="H425" s="565"/>
      <c r="I425" s="566"/>
      <c r="J425" s="566"/>
      <c r="K425" s="572"/>
      <c r="L425" s="572"/>
      <c r="M425" s="572"/>
      <c r="N425" s="570" t="s">
        <v>554</v>
      </c>
      <c r="O425" s="571"/>
      <c r="P425" s="572"/>
      <c r="Q425" s="429"/>
      <c r="R425" s="573"/>
      <c r="S425" s="574" t="str">
        <f t="shared" si="243"/>
        <v/>
      </c>
      <c r="T425" s="575" t="str">
        <f t="shared" si="227"/>
        <v/>
      </c>
      <c r="U425" s="574" t="str">
        <f t="shared" si="244"/>
        <v/>
      </c>
      <c r="V425" s="576" t="str">
        <f t="shared" si="228"/>
        <v>Select Fuel on Adv. Controls</v>
      </c>
      <c r="W425" s="391"/>
      <c r="X425" s="391"/>
      <c r="Z425" s="476"/>
      <c r="AP425" s="476"/>
      <c r="AQ425" s="391"/>
      <c r="AR425" s="391"/>
      <c r="AS425" s="580"/>
      <c r="AT425" s="391"/>
      <c r="AU425" s="578" t="str">
        <f t="shared" si="229"/>
        <v/>
      </c>
      <c r="AV425" s="578" t="str">
        <f t="shared" si="230"/>
        <v/>
      </c>
      <c r="AW425" s="391"/>
      <c r="AX425" s="578" t="str">
        <f t="shared" si="231"/>
        <v/>
      </c>
      <c r="AY425" s="578" t="str">
        <f t="shared" si="232"/>
        <v/>
      </c>
      <c r="AZ425" s="391"/>
      <c r="BA425" s="578" t="str">
        <f t="shared" si="233"/>
        <v/>
      </c>
      <c r="BB425" s="578" t="str">
        <f t="shared" si="234"/>
        <v/>
      </c>
      <c r="BC425" s="391"/>
      <c r="BD425" s="578" t="str">
        <f t="shared" si="235"/>
        <v/>
      </c>
      <c r="BE425" s="578" t="str">
        <f t="shared" si="236"/>
        <v/>
      </c>
      <c r="BF425" s="391"/>
      <c r="BG425" s="578" t="str">
        <f t="shared" si="237"/>
        <v/>
      </c>
      <c r="BH425" s="578" t="str">
        <f t="shared" si="238"/>
        <v/>
      </c>
      <c r="BI425" s="391"/>
      <c r="BJ425" s="578" t="str">
        <f t="shared" si="239"/>
        <v/>
      </c>
      <c r="BK425" s="578" t="str">
        <f t="shared" si="239"/>
        <v/>
      </c>
      <c r="BL425" s="391"/>
      <c r="BM425" s="578" t="str">
        <f t="shared" si="240"/>
        <v/>
      </c>
      <c r="BN425" s="578" t="str">
        <f t="shared" si="240"/>
        <v/>
      </c>
      <c r="BO425" s="391"/>
      <c r="BP425" s="578" t="str">
        <f t="shared" si="241"/>
        <v/>
      </c>
      <c r="BQ425" s="578" t="str">
        <f t="shared" si="241"/>
        <v/>
      </c>
      <c r="BR425" s="391"/>
      <c r="BS425" s="578" t="str">
        <f t="shared" si="242"/>
        <v/>
      </c>
      <c r="BT425" s="578" t="str">
        <f t="shared" si="242"/>
        <v/>
      </c>
      <c r="BU425" s="391"/>
      <c r="BV425" s="476"/>
    </row>
    <row r="426" spans="1:74" s="427" customFormat="1" ht="14.1" hidden="1">
      <c r="A426" s="561">
        <v>19</v>
      </c>
      <c r="B426" s="562" t="str">
        <f t="shared" si="226"/>
        <v xml:space="preserve">: </v>
      </c>
      <c r="C426" s="566"/>
      <c r="D426" s="566"/>
      <c r="E426" s="563"/>
      <c r="F426" s="566"/>
      <c r="G426" s="563"/>
      <c r="H426" s="565"/>
      <c r="I426" s="566"/>
      <c r="J426" s="566"/>
      <c r="K426" s="572"/>
      <c r="L426" s="572"/>
      <c r="M426" s="572"/>
      <c r="N426" s="570" t="s">
        <v>554</v>
      </c>
      <c r="O426" s="571"/>
      <c r="P426" s="572"/>
      <c r="Q426" s="429"/>
      <c r="R426" s="573"/>
      <c r="S426" s="574" t="str">
        <f t="shared" si="243"/>
        <v/>
      </c>
      <c r="T426" s="575" t="str">
        <f t="shared" si="227"/>
        <v/>
      </c>
      <c r="U426" s="574" t="str">
        <f t="shared" si="244"/>
        <v/>
      </c>
      <c r="V426" s="576" t="str">
        <f t="shared" si="228"/>
        <v>Select Fuel on Adv. Controls</v>
      </c>
      <c r="W426" s="391"/>
      <c r="X426" s="391"/>
      <c r="Z426" s="476"/>
      <c r="AP426" s="476"/>
      <c r="AQ426" s="391"/>
      <c r="AR426" s="391"/>
      <c r="AS426" s="580"/>
      <c r="AT426" s="391"/>
      <c r="AU426" s="578" t="str">
        <f t="shared" si="229"/>
        <v/>
      </c>
      <c r="AV426" s="578" t="str">
        <f t="shared" si="230"/>
        <v/>
      </c>
      <c r="AW426" s="391"/>
      <c r="AX426" s="578" t="str">
        <f t="shared" si="231"/>
        <v/>
      </c>
      <c r="AY426" s="578" t="str">
        <f t="shared" si="232"/>
        <v/>
      </c>
      <c r="AZ426" s="391"/>
      <c r="BA426" s="578" t="str">
        <f t="shared" si="233"/>
        <v/>
      </c>
      <c r="BB426" s="578" t="str">
        <f t="shared" si="234"/>
        <v/>
      </c>
      <c r="BC426" s="391"/>
      <c r="BD426" s="578" t="str">
        <f t="shared" si="235"/>
        <v/>
      </c>
      <c r="BE426" s="578" t="str">
        <f t="shared" si="236"/>
        <v/>
      </c>
      <c r="BF426" s="391"/>
      <c r="BG426" s="578" t="str">
        <f t="shared" si="237"/>
        <v/>
      </c>
      <c r="BH426" s="578" t="str">
        <f t="shared" si="238"/>
        <v/>
      </c>
      <c r="BI426" s="391"/>
      <c r="BJ426" s="578" t="str">
        <f t="shared" si="239"/>
        <v/>
      </c>
      <c r="BK426" s="578" t="str">
        <f t="shared" si="239"/>
        <v/>
      </c>
      <c r="BL426" s="391"/>
      <c r="BM426" s="578" t="str">
        <f t="shared" si="240"/>
        <v/>
      </c>
      <c r="BN426" s="578" t="str">
        <f t="shared" si="240"/>
        <v/>
      </c>
      <c r="BO426" s="391"/>
      <c r="BP426" s="578" t="str">
        <f t="shared" si="241"/>
        <v/>
      </c>
      <c r="BQ426" s="578" t="str">
        <f t="shared" si="241"/>
        <v/>
      </c>
      <c r="BR426" s="391"/>
      <c r="BS426" s="578" t="str">
        <f t="shared" si="242"/>
        <v/>
      </c>
      <c r="BT426" s="578" t="str">
        <f t="shared" si="242"/>
        <v/>
      </c>
      <c r="BU426" s="391"/>
      <c r="BV426" s="476"/>
    </row>
    <row r="427" spans="1:74" s="427" customFormat="1" ht="14.1" hidden="1">
      <c r="A427" s="561">
        <v>20</v>
      </c>
      <c r="B427" s="562" t="str">
        <f t="shared" si="226"/>
        <v xml:space="preserve">: </v>
      </c>
      <c r="C427" s="566"/>
      <c r="D427" s="566"/>
      <c r="E427" s="563"/>
      <c r="F427" s="566"/>
      <c r="G427" s="563"/>
      <c r="H427" s="565"/>
      <c r="I427" s="566"/>
      <c r="J427" s="566"/>
      <c r="K427" s="572"/>
      <c r="L427" s="572"/>
      <c r="M427" s="572"/>
      <c r="N427" s="570" t="s">
        <v>554</v>
      </c>
      <c r="O427" s="571"/>
      <c r="P427" s="572"/>
      <c r="Q427" s="429"/>
      <c r="R427" s="573"/>
      <c r="S427" s="574" t="str">
        <f t="shared" si="243"/>
        <v/>
      </c>
      <c r="T427" s="575" t="str">
        <f t="shared" si="227"/>
        <v/>
      </c>
      <c r="U427" s="574" t="str">
        <f t="shared" si="244"/>
        <v/>
      </c>
      <c r="V427" s="576" t="str">
        <f t="shared" si="228"/>
        <v>Select Fuel on Adv. Controls</v>
      </c>
      <c r="W427" s="391"/>
      <c r="X427" s="391"/>
      <c r="Z427" s="476"/>
      <c r="AP427" s="476"/>
      <c r="AQ427" s="391"/>
      <c r="AR427" s="391"/>
      <c r="AS427" s="580"/>
      <c r="AT427" s="391"/>
      <c r="AU427" s="578" t="str">
        <f t="shared" si="229"/>
        <v/>
      </c>
      <c r="AV427" s="578" t="str">
        <f t="shared" si="230"/>
        <v/>
      </c>
      <c r="AW427" s="391"/>
      <c r="AX427" s="578" t="str">
        <f t="shared" si="231"/>
        <v/>
      </c>
      <c r="AY427" s="578" t="str">
        <f t="shared" si="232"/>
        <v/>
      </c>
      <c r="AZ427" s="391"/>
      <c r="BA427" s="578" t="str">
        <f t="shared" si="233"/>
        <v/>
      </c>
      <c r="BB427" s="578" t="str">
        <f t="shared" si="234"/>
        <v/>
      </c>
      <c r="BC427" s="391"/>
      <c r="BD427" s="578" t="str">
        <f t="shared" si="235"/>
        <v/>
      </c>
      <c r="BE427" s="578" t="str">
        <f t="shared" si="236"/>
        <v/>
      </c>
      <c r="BF427" s="391"/>
      <c r="BG427" s="578" t="str">
        <f t="shared" si="237"/>
        <v/>
      </c>
      <c r="BH427" s="578" t="str">
        <f t="shared" si="238"/>
        <v/>
      </c>
      <c r="BI427" s="391"/>
      <c r="BJ427" s="578" t="str">
        <f t="shared" si="239"/>
        <v/>
      </c>
      <c r="BK427" s="578" t="str">
        <f t="shared" si="239"/>
        <v/>
      </c>
      <c r="BL427" s="391"/>
      <c r="BM427" s="578" t="str">
        <f t="shared" si="240"/>
        <v/>
      </c>
      <c r="BN427" s="578" t="str">
        <f t="shared" si="240"/>
        <v/>
      </c>
      <c r="BO427" s="391"/>
      <c r="BP427" s="578" t="str">
        <f t="shared" si="241"/>
        <v/>
      </c>
      <c r="BQ427" s="578" t="str">
        <f t="shared" si="241"/>
        <v/>
      </c>
      <c r="BR427" s="391"/>
      <c r="BS427" s="578" t="str">
        <f t="shared" si="242"/>
        <v/>
      </c>
      <c r="BT427" s="578" t="str">
        <f t="shared" si="242"/>
        <v/>
      </c>
      <c r="BU427" s="391"/>
      <c r="BV427" s="476"/>
    </row>
    <row r="428" spans="1:74" s="427" customFormat="1" ht="14.1" hidden="1">
      <c r="A428" s="561"/>
      <c r="B428" s="582" t="s">
        <v>224</v>
      </c>
      <c r="C428" s="583"/>
      <c r="D428" s="583"/>
      <c r="E428" s="583"/>
      <c r="F428" s="583"/>
      <c r="G428" s="583"/>
      <c r="H428" s="429"/>
      <c r="I428" s="391"/>
      <c r="J428" s="584"/>
      <c r="K428" s="429"/>
      <c r="L428" s="429"/>
      <c r="M428" s="429" t="s">
        <v>211</v>
      </c>
      <c r="N428" s="429"/>
      <c r="O428" s="429"/>
      <c r="P428" s="429"/>
      <c r="Q428" s="429"/>
      <c r="R428" s="584" t="s">
        <v>212</v>
      </c>
      <c r="S428" s="585" t="e">
        <f>AVERAGE(S408:S427)</f>
        <v>#DIV/0!</v>
      </c>
      <c r="T428" s="585" t="e">
        <f>IF(S436="Y",SUM(T408:T427)/SUM(O408:O427),AVERAGE(T408:T427))</f>
        <v>#DIV/0!</v>
      </c>
      <c r="U428" s="586" t="e">
        <f>SUM(U408:U427)/SUM(O408:O427)</f>
        <v>#DIV/0!</v>
      </c>
      <c r="V428" s="391"/>
      <c r="W428" s="391"/>
      <c r="X428" s="391"/>
      <c r="Z428" s="626"/>
      <c r="AP428" s="476"/>
      <c r="AQ428" s="391"/>
      <c r="AR428" s="391"/>
      <c r="AS428" s="391"/>
      <c r="AT428" s="584" t="s">
        <v>212</v>
      </c>
      <c r="AU428" s="587" t="e">
        <f>AVERAGE(AU408:AU427)</f>
        <v>#DIV/0!</v>
      </c>
      <c r="AV428" s="587" t="e">
        <f>SUM(AV408:AV427)/COUNTIF(AV408:AV427,"&gt;0")</f>
        <v>#DIV/0!</v>
      </c>
      <c r="AW428" s="391"/>
      <c r="AX428" s="587" t="e">
        <f>AVERAGE(AX408:AX427)</f>
        <v>#DIV/0!</v>
      </c>
      <c r="AY428" s="587" t="e">
        <f>SUM(AY408:AY427)/COUNTIF(AY408:AY427,"&gt;0")</f>
        <v>#DIV/0!</v>
      </c>
      <c r="AZ428" s="391"/>
      <c r="BA428" s="587" t="e">
        <f>AVERAGE(BA408:BA427)</f>
        <v>#DIV/0!</v>
      </c>
      <c r="BB428" s="587" t="e">
        <f>SUM(BB408:BB427)/COUNTIF(BB408:BB427,"&gt;0")</f>
        <v>#DIV/0!</v>
      </c>
      <c r="BC428" s="391"/>
      <c r="BD428" s="587" t="e">
        <f>AVERAGE(BD408:BD427)</f>
        <v>#DIV/0!</v>
      </c>
      <c r="BE428" s="587" t="e">
        <f>SUM(BE408:BE427)/COUNTIF(BE408:BE427,"&gt;0")</f>
        <v>#DIV/0!</v>
      </c>
      <c r="BF428" s="391"/>
      <c r="BG428" s="587" t="e">
        <f>AVERAGE(BG408:BG427)</f>
        <v>#DIV/0!</v>
      </c>
      <c r="BH428" s="587" t="e">
        <f>SUM(BH408:BH427)/COUNTIF(BH408:BH427,"&gt;0")</f>
        <v>#DIV/0!</v>
      </c>
      <c r="BI428" s="584"/>
      <c r="BJ428" s="587" t="e">
        <f>AVERAGE(BJ408:BJ427)</f>
        <v>#DIV/0!</v>
      </c>
      <c r="BK428" s="587" t="e">
        <f>SUM(BK408:BK427)/COUNTIF(BK408:BK427,"&gt;0")</f>
        <v>#DIV/0!</v>
      </c>
      <c r="BL428" s="391"/>
      <c r="BM428" s="587" t="e">
        <f>AVERAGE(BM408:BM427)</f>
        <v>#DIV/0!</v>
      </c>
      <c r="BN428" s="587" t="e">
        <f>SUM(BN408:BN427)/COUNTIF(BN408:BN427,"&gt;0")</f>
        <v>#DIV/0!</v>
      </c>
      <c r="BO428" s="391"/>
      <c r="BP428" s="587" t="e">
        <f>AVERAGE(BP408:BP427)</f>
        <v>#DIV/0!</v>
      </c>
      <c r="BQ428" s="587" t="e">
        <f>SUM(BQ408:BQ427)/COUNTIF(BQ408:BQ427,"&gt;0")</f>
        <v>#DIV/0!</v>
      </c>
      <c r="BR428" s="391"/>
      <c r="BS428" s="587" t="e">
        <f>AVERAGE(BS408:BS427)</f>
        <v>#DIV/0!</v>
      </c>
      <c r="BT428" s="587" t="e">
        <f>SUM(BT408:BT427)/COUNTIF(BT408:BT427,"&gt;0")</f>
        <v>#DIV/0!</v>
      </c>
      <c r="BU428" s="391"/>
      <c r="BV428" s="476"/>
    </row>
    <row r="429" spans="1:74" s="427" customFormat="1" ht="14.1" hidden="1">
      <c r="A429" s="561"/>
      <c r="B429" s="582" t="s">
        <v>225</v>
      </c>
      <c r="C429" s="583" t="s">
        <v>213</v>
      </c>
      <c r="D429" s="1104"/>
      <c r="E429" s="1105"/>
      <c r="F429" s="1105"/>
      <c r="G429" s="1105"/>
      <c r="H429" s="1105"/>
      <c r="I429" s="1105"/>
      <c r="J429" s="1105"/>
      <c r="K429" s="1106"/>
      <c r="L429" s="429"/>
      <c r="M429" s="429"/>
      <c r="N429" s="429"/>
      <c r="O429" s="429"/>
      <c r="P429" s="429"/>
      <c r="Q429" s="429"/>
      <c r="R429" s="588" t="s">
        <v>214</v>
      </c>
      <c r="S429" s="589" t="e">
        <f>S428+V429*S432</f>
        <v>#DIV/0!</v>
      </c>
      <c r="T429" s="589" t="e">
        <f>T428+V429*T432</f>
        <v>#DIV/0!</v>
      </c>
      <c r="U429" s="589" t="e">
        <f>U428+V429*U432</f>
        <v>#DIV/0!</v>
      </c>
      <c r="V429" s="590">
        <v>1</v>
      </c>
      <c r="W429" s="429" t="s">
        <v>215</v>
      </c>
      <c r="X429" s="391"/>
      <c r="Y429" s="391" t="s">
        <v>239</v>
      </c>
      <c r="Z429" s="627"/>
      <c r="AP429" s="476"/>
      <c r="AQ429" s="391"/>
      <c r="AR429" s="391"/>
      <c r="AS429" s="391"/>
      <c r="AT429" s="588" t="s">
        <v>214</v>
      </c>
      <c r="AU429" s="591" t="e">
        <f>AU428+(AU434*AU431)</f>
        <v>#DIV/0!</v>
      </c>
      <c r="AV429" s="591" t="e">
        <f>AV428+(AV434*AU431)</f>
        <v>#DIV/0!</v>
      </c>
      <c r="AW429" s="391"/>
      <c r="AX429" s="591" t="e">
        <f>AX428+(AX434*AX431)</f>
        <v>#DIV/0!</v>
      </c>
      <c r="AY429" s="591" t="e">
        <f>AY428+(AY434*AX431)</f>
        <v>#DIV/0!</v>
      </c>
      <c r="AZ429" s="391"/>
      <c r="BA429" s="591" t="e">
        <f>BA428+(BA434*BA431)</f>
        <v>#DIV/0!</v>
      </c>
      <c r="BB429" s="591" t="e">
        <f>BB428+(BB434*BA431)</f>
        <v>#DIV/0!</v>
      </c>
      <c r="BC429" s="391"/>
      <c r="BD429" s="591" t="e">
        <f>BD428+(BD434*BD431)</f>
        <v>#DIV/0!</v>
      </c>
      <c r="BE429" s="591" t="e">
        <f>BE428+(BE434*BD431)</f>
        <v>#DIV/0!</v>
      </c>
      <c r="BF429" s="391"/>
      <c r="BG429" s="591" t="e">
        <f>BG428+(BG434*BG431)</f>
        <v>#DIV/0!</v>
      </c>
      <c r="BH429" s="591" t="e">
        <f>BH428+(BH434*BG431)</f>
        <v>#DIV/0!</v>
      </c>
      <c r="BI429" s="588"/>
      <c r="BJ429" s="591" t="e">
        <f>BJ428+(BJ434*BJ431)</f>
        <v>#DIV/0!</v>
      </c>
      <c r="BK429" s="591" t="e">
        <f>BK428+(BK434*BJ431)</f>
        <v>#DIV/0!</v>
      </c>
      <c r="BL429" s="391"/>
      <c r="BM429" s="591" t="e">
        <f>BM428+(BM434*BM431)</f>
        <v>#DIV/0!</v>
      </c>
      <c r="BN429" s="591" t="e">
        <f>BN428+(BN434*BM431)</f>
        <v>#DIV/0!</v>
      </c>
      <c r="BO429" s="391"/>
      <c r="BP429" s="591" t="e">
        <f>BP428+(BP434*BP431)</f>
        <v>#DIV/0!</v>
      </c>
      <c r="BQ429" s="591" t="e">
        <f>BQ428+(BQ434*BP431)</f>
        <v>#DIV/0!</v>
      </c>
      <c r="BR429" s="391"/>
      <c r="BS429" s="591" t="e">
        <f>BS428+(BS434*BS431)</f>
        <v>#DIV/0!</v>
      </c>
      <c r="BT429" s="591" t="e">
        <f>BT428+(BT434*BS431)</f>
        <v>#DIV/0!</v>
      </c>
      <c r="BU429" s="391"/>
      <c r="BV429" s="476"/>
    </row>
    <row r="430" spans="1:74" s="427" customFormat="1" ht="14.1" hidden="1">
      <c r="A430" s="561"/>
      <c r="B430" s="582" t="s">
        <v>226</v>
      </c>
      <c r="C430" s="561"/>
      <c r="D430" s="1107"/>
      <c r="E430" s="1108"/>
      <c r="F430" s="1108"/>
      <c r="G430" s="1108"/>
      <c r="H430" s="1108"/>
      <c r="I430" s="1108"/>
      <c r="J430" s="1108"/>
      <c r="K430" s="1109"/>
      <c r="L430" s="391"/>
      <c r="M430" s="391"/>
      <c r="N430" s="429"/>
      <c r="O430" s="429"/>
      <c r="P430" s="429"/>
      <c r="Q430" s="429"/>
      <c r="R430" s="588" t="s">
        <v>216</v>
      </c>
      <c r="S430" s="589" t="e">
        <f>IF($Y430="Y",MIN(S408:S427),S428-$V430*S432)</f>
        <v>#DIV/0!</v>
      </c>
      <c r="T430" s="589" t="e">
        <f t="shared" ref="T430:U430" si="245">IF($Y430="Y",MIN(T408:T427),T428-$V430*T432)</f>
        <v>#DIV/0!</v>
      </c>
      <c r="U430" s="589" t="e">
        <f t="shared" si="245"/>
        <v>#DIV/0!</v>
      </c>
      <c r="V430" s="590">
        <v>1</v>
      </c>
      <c r="W430" s="429" t="s">
        <v>217</v>
      </c>
      <c r="X430" s="391"/>
      <c r="Y430" s="592" t="s">
        <v>223</v>
      </c>
      <c r="Z430" s="627"/>
      <c r="AP430" s="476"/>
      <c r="AQ430" s="391"/>
      <c r="AR430" s="391"/>
      <c r="AS430" s="391"/>
      <c r="AT430" s="588" t="s">
        <v>216</v>
      </c>
      <c r="AU430" s="591" t="e">
        <f>AU428-(AU434*AU432)</f>
        <v>#DIV/0!</v>
      </c>
      <c r="AV430" s="591" t="e">
        <f>AV428-(AV434*AU432)</f>
        <v>#DIV/0!</v>
      </c>
      <c r="AW430" s="391"/>
      <c r="AX430" s="591" t="e">
        <f>AX428-(AX434*AX432)</f>
        <v>#DIV/0!</v>
      </c>
      <c r="AY430" s="591" t="e">
        <f>AY428-(AY434*AX432)</f>
        <v>#DIV/0!</v>
      </c>
      <c r="AZ430" s="391"/>
      <c r="BA430" s="591" t="e">
        <f>BA428-(BA434*BA432)</f>
        <v>#DIV/0!</v>
      </c>
      <c r="BB430" s="591" t="e">
        <f>BB428-(BB434*BA432)</f>
        <v>#DIV/0!</v>
      </c>
      <c r="BC430" s="391"/>
      <c r="BD430" s="591" t="e">
        <f>BD428-(BD434*BD432)</f>
        <v>#DIV/0!</v>
      </c>
      <c r="BE430" s="591" t="e">
        <f>BE428-(BE434*BD432)</f>
        <v>#DIV/0!</v>
      </c>
      <c r="BF430" s="391"/>
      <c r="BG430" s="591" t="e">
        <f>BG428-(BG434*BG432)</f>
        <v>#DIV/0!</v>
      </c>
      <c r="BH430" s="591" t="e">
        <f>BH428-(BH434*BG432)</f>
        <v>#DIV/0!</v>
      </c>
      <c r="BI430" s="588"/>
      <c r="BJ430" s="591" t="e">
        <f>BJ428-(BJ434*BJ432)</f>
        <v>#DIV/0!</v>
      </c>
      <c r="BK430" s="591" t="e">
        <f>BK428-(BK434*BJ432)</f>
        <v>#DIV/0!</v>
      </c>
      <c r="BL430" s="391"/>
      <c r="BM430" s="591" t="e">
        <f>BM428-(BM434*BM432)</f>
        <v>#DIV/0!</v>
      </c>
      <c r="BN430" s="591" t="e">
        <f>BN428-(BN434*BM432)</f>
        <v>#DIV/0!</v>
      </c>
      <c r="BO430" s="391"/>
      <c r="BP430" s="591" t="e">
        <f>BP428-(BP434*BP432)</f>
        <v>#DIV/0!</v>
      </c>
      <c r="BQ430" s="591" t="e">
        <f>BQ428-(BQ434*BP432)</f>
        <v>#DIV/0!</v>
      </c>
      <c r="BR430" s="391"/>
      <c r="BS430" s="591" t="e">
        <f>BS428-(BS434*BS432)</f>
        <v>#DIV/0!</v>
      </c>
      <c r="BT430" s="591" t="e">
        <f>BT428-(BT434*BS432)</f>
        <v>#DIV/0!</v>
      </c>
      <c r="BU430" s="391"/>
      <c r="BV430" s="476"/>
    </row>
    <row r="431" spans="1:74" s="427" customFormat="1" ht="13.8" hidden="1">
      <c r="A431" s="593" t="str">
        <f ca="1">HYPERLINK("#"&amp;"'"&amp;A$1&amp;"'!a1","Back to top")</f>
        <v>Back to top</v>
      </c>
      <c r="B431" s="593"/>
      <c r="C431" s="561"/>
      <c r="D431" s="1107"/>
      <c r="E431" s="1108"/>
      <c r="F431" s="1108"/>
      <c r="G431" s="1108"/>
      <c r="H431" s="1108"/>
      <c r="I431" s="1108"/>
      <c r="J431" s="1108"/>
      <c r="K431" s="1109"/>
      <c r="L431" s="429"/>
      <c r="M431" s="429"/>
      <c r="N431" s="429"/>
      <c r="O431" s="429"/>
      <c r="P431" s="429"/>
      <c r="Q431" s="429"/>
      <c r="R431" s="588" t="s">
        <v>218</v>
      </c>
      <c r="S431" s="589" t="e">
        <f>IF((0.67*S432)&gt;S428,"no","yes")</f>
        <v>#DIV/0!</v>
      </c>
      <c r="T431" s="589" t="e">
        <f>IF((0.67*T432)&gt;T428,"no","yes")</f>
        <v>#DIV/0!</v>
      </c>
      <c r="U431" s="589" t="e">
        <f>IF((0.67*U432)&gt;U428,"no","yes")</f>
        <v>#DIV/0!</v>
      </c>
      <c r="V431" s="429"/>
      <c r="W431" s="429"/>
      <c r="X431" s="429"/>
      <c r="Z431" s="627"/>
      <c r="AP431" s="476"/>
      <c r="AQ431" s="429"/>
      <c r="AR431" s="429"/>
      <c r="AS431" s="1113" t="s">
        <v>407</v>
      </c>
      <c r="AT431" s="1114"/>
      <c r="AU431" s="590">
        <v>1</v>
      </c>
      <c r="AV431" s="429"/>
      <c r="AW431" s="429"/>
      <c r="AX431" s="590">
        <v>1</v>
      </c>
      <c r="AY431" s="429"/>
      <c r="AZ431" s="429"/>
      <c r="BA431" s="590">
        <v>1</v>
      </c>
      <c r="BB431" s="429"/>
      <c r="BC431" s="429"/>
      <c r="BD431" s="590">
        <v>1</v>
      </c>
      <c r="BE431" s="429"/>
      <c r="BF431" s="429"/>
      <c r="BG431" s="590">
        <v>1</v>
      </c>
      <c r="BH431" s="429"/>
      <c r="BI431" s="588"/>
      <c r="BJ431" s="590">
        <v>1</v>
      </c>
      <c r="BK431" s="429"/>
      <c r="BL431" s="429"/>
      <c r="BM431" s="590">
        <v>1</v>
      </c>
      <c r="BN431" s="429"/>
      <c r="BO431" s="429"/>
      <c r="BP431" s="590">
        <v>1</v>
      </c>
      <c r="BQ431" s="429"/>
      <c r="BR431" s="429"/>
      <c r="BS431" s="590">
        <v>1</v>
      </c>
      <c r="BT431" s="429"/>
      <c r="BU431" s="429"/>
      <c r="BV431" s="476"/>
    </row>
    <row r="432" spans="1:74" s="427" customFormat="1" ht="13.8" hidden="1">
      <c r="A432" s="561"/>
      <c r="B432" s="561"/>
      <c r="C432" s="561"/>
      <c r="D432" s="1107"/>
      <c r="E432" s="1108"/>
      <c r="F432" s="1108"/>
      <c r="G432" s="1108"/>
      <c r="H432" s="1108"/>
      <c r="I432" s="1108"/>
      <c r="J432" s="1108"/>
      <c r="K432" s="1109"/>
      <c r="L432" s="429"/>
      <c r="M432" s="429"/>
      <c r="N432" s="429"/>
      <c r="O432" s="429"/>
      <c r="P432" s="429"/>
      <c r="Q432" s="429"/>
      <c r="R432" s="588" t="s">
        <v>219</v>
      </c>
      <c r="S432" s="589" t="e">
        <f>_xlfn.STDEV.P(S408:S427)</f>
        <v>#DIV/0!</v>
      </c>
      <c r="T432" s="589" t="e">
        <f t="array" ref="T432">IF(S436="Y",SQRT(SUM(IFERROR(O408:O427*(S408:S427-(T428))^2,0))/((COUNTIFS(O408:O427,"&lt;&gt;"&amp;"")-1)/COUNTIFS(O408:O427,"&lt;&gt;"&amp;"")*SUM(O408:O427))),_xlfn.STDEV.P(T408:T427))</f>
        <v>#DIV/0!</v>
      </c>
      <c r="U432" s="589" t="e">
        <f t="array" ref="U432">SQRT(SUM(IFERROR(O408:O427*(S408:S427-(U428))^2,0))/((COUNTIFS(O408:O427,"&lt;&gt;"&amp;"")-1)/COUNTIFS(O408:O427,"&lt;&gt;"&amp;"")*SUM(O408:O427)))</f>
        <v>#DIV/0!</v>
      </c>
      <c r="V432" s="429"/>
      <c r="W432" s="429"/>
      <c r="X432" s="429"/>
      <c r="Z432" s="627"/>
      <c r="AP432" s="476"/>
      <c r="AQ432" s="429"/>
      <c r="AR432" s="429"/>
      <c r="AS432" s="1113"/>
      <c r="AT432" s="1114"/>
      <c r="AU432" s="590">
        <v>1</v>
      </c>
      <c r="AV432" s="429"/>
      <c r="AW432" s="429"/>
      <c r="AX432" s="590">
        <v>1</v>
      </c>
      <c r="AY432" s="429"/>
      <c r="AZ432" s="429"/>
      <c r="BA432" s="590">
        <v>1</v>
      </c>
      <c r="BB432" s="429"/>
      <c r="BC432" s="429"/>
      <c r="BD432" s="590">
        <v>1</v>
      </c>
      <c r="BE432" s="429"/>
      <c r="BF432" s="429"/>
      <c r="BG432" s="590">
        <v>1</v>
      </c>
      <c r="BH432" s="429"/>
      <c r="BI432" s="588"/>
      <c r="BJ432" s="590">
        <v>1</v>
      </c>
      <c r="BK432" s="429"/>
      <c r="BL432" s="429"/>
      <c r="BM432" s="590">
        <v>1</v>
      </c>
      <c r="BN432" s="429"/>
      <c r="BO432" s="429"/>
      <c r="BP432" s="590">
        <v>1</v>
      </c>
      <c r="BQ432" s="429"/>
      <c r="BR432" s="429"/>
      <c r="BS432" s="590">
        <v>1</v>
      </c>
      <c r="BT432" s="429"/>
      <c r="BU432" s="429"/>
      <c r="BV432" s="476"/>
    </row>
    <row r="433" spans="1:74" s="427" customFormat="1" ht="14.1" hidden="1">
      <c r="A433" s="429"/>
      <c r="B433" s="429"/>
      <c r="C433" s="561"/>
      <c r="D433" s="1107"/>
      <c r="E433" s="1108"/>
      <c r="F433" s="1108"/>
      <c r="G433" s="1108"/>
      <c r="H433" s="1108"/>
      <c r="I433" s="1108"/>
      <c r="J433" s="1108"/>
      <c r="K433" s="1109"/>
      <c r="L433" s="429"/>
      <c r="M433" s="429"/>
      <c r="N433" s="429"/>
      <c r="O433" s="429"/>
      <c r="P433" s="429"/>
      <c r="Q433" s="429"/>
      <c r="R433" s="471" t="s">
        <v>220</v>
      </c>
      <c r="S433" s="594">
        <f>COUNTIF(S408:S427,"&gt;0")</f>
        <v>0</v>
      </c>
      <c r="T433" s="594">
        <f>COUNTIF(T408:T427,"&gt;0")</f>
        <v>0</v>
      </c>
      <c r="U433" s="595"/>
      <c r="V433" s="596" t="s">
        <v>221</v>
      </c>
      <c r="W433" s="429"/>
      <c r="X433" s="429"/>
      <c r="Z433" s="476"/>
      <c r="AP433" s="476"/>
      <c r="AQ433" s="429"/>
      <c r="AR433" s="429"/>
      <c r="AS433" s="429"/>
      <c r="AT433" s="588" t="s">
        <v>218</v>
      </c>
      <c r="AU433" s="591" t="e">
        <f>IF((0.67*AU434)&gt;AU428,"no","yes")</f>
        <v>#DIV/0!</v>
      </c>
      <c r="AV433" s="591" t="e">
        <f>IF((0.67*AV434)&gt;AV428,"no","yes")</f>
        <v>#DIV/0!</v>
      </c>
      <c r="AW433" s="429"/>
      <c r="AX433" s="591" t="e">
        <f>IF((0.67*AX434)&gt;AX428,"no","yes")</f>
        <v>#DIV/0!</v>
      </c>
      <c r="AY433" s="591" t="e">
        <f>IF((0.67*AY434)&gt;AY428,"no","yes")</f>
        <v>#DIV/0!</v>
      </c>
      <c r="AZ433" s="429"/>
      <c r="BA433" s="591" t="e">
        <f>IF((0.67*BA434)&gt;BA428,"no","yes")</f>
        <v>#DIV/0!</v>
      </c>
      <c r="BB433" s="591" t="e">
        <f>IF((0.67*BB434)&gt;BB428,"no","yes")</f>
        <v>#DIV/0!</v>
      </c>
      <c r="BC433" s="429"/>
      <c r="BD433" s="591" t="e">
        <f>IF((0.67*BD434)&gt;BD428,"no","yes")</f>
        <v>#DIV/0!</v>
      </c>
      <c r="BE433" s="591" t="e">
        <f>IF((0.67*BE434)&gt;BE428,"no","yes")</f>
        <v>#DIV/0!</v>
      </c>
      <c r="BF433" s="429"/>
      <c r="BG433" s="591" t="e">
        <f>IF((0.67*BG434)&gt;BG428,"no","yes")</f>
        <v>#DIV/0!</v>
      </c>
      <c r="BH433" s="591" t="e">
        <f>IF((0.67*BH434)&gt;BH428,"no","yes")</f>
        <v>#DIV/0!</v>
      </c>
      <c r="BI433" s="471"/>
      <c r="BJ433" s="591" t="e">
        <f>IF((0.67*BJ434)&gt;BJ428,"no","yes")</f>
        <v>#DIV/0!</v>
      </c>
      <c r="BK433" s="591" t="e">
        <f>IF((0.67*BK434)&gt;BK428,"no","yes")</f>
        <v>#DIV/0!</v>
      </c>
      <c r="BL433" s="429"/>
      <c r="BM433" s="591" t="e">
        <f>IF((0.67*BM434)&gt;BM428,"no","yes")</f>
        <v>#DIV/0!</v>
      </c>
      <c r="BN433" s="591" t="e">
        <f>IF((0.67*BN434)&gt;BN428,"no","yes")</f>
        <v>#DIV/0!</v>
      </c>
      <c r="BO433" s="429"/>
      <c r="BP433" s="591" t="e">
        <f>IF((0.67*BP434)&gt;BP428,"no","yes")</f>
        <v>#DIV/0!</v>
      </c>
      <c r="BQ433" s="591" t="e">
        <f>IF((0.67*BQ434)&gt;BQ428,"no","yes")</f>
        <v>#DIV/0!</v>
      </c>
      <c r="BR433" s="429"/>
      <c r="BS433" s="591" t="e">
        <f>IF((0.67*BS434)&gt;BS428,"no","yes")</f>
        <v>#DIV/0!</v>
      </c>
      <c r="BT433" s="591" t="e">
        <f>IF((0.67*BT434)&gt;BT428,"no","yes")</f>
        <v>#DIV/0!</v>
      </c>
      <c r="BU433" s="429"/>
      <c r="BV433" s="476"/>
    </row>
    <row r="434" spans="1:74" s="427" customFormat="1" ht="13.8" hidden="1">
      <c r="C434" s="561"/>
      <c r="D434" s="1107"/>
      <c r="E434" s="1108"/>
      <c r="F434" s="1108"/>
      <c r="G434" s="1108"/>
      <c r="H434" s="1108"/>
      <c r="I434" s="1108"/>
      <c r="J434" s="1108"/>
      <c r="K434" s="1109"/>
      <c r="L434" s="429"/>
      <c r="M434" s="429"/>
      <c r="N434" s="429"/>
      <c r="O434" s="429"/>
      <c r="P434" s="429"/>
      <c r="Q434" s="429"/>
      <c r="R434" s="429"/>
      <c r="S434" s="595"/>
      <c r="T434" s="595"/>
      <c r="U434" s="595"/>
      <c r="V434" s="614"/>
      <c r="W434" s="615"/>
      <c r="X434" s="616"/>
      <c r="Z434" s="476"/>
      <c r="AP434" s="476"/>
      <c r="AQ434" s="429"/>
      <c r="AR434" s="429"/>
      <c r="AS434" s="429"/>
      <c r="AT434" s="588" t="s">
        <v>219</v>
      </c>
      <c r="AU434" s="591" t="e">
        <f>_xlfn.STDEV.P(AU408:AU427)</f>
        <v>#DIV/0!</v>
      </c>
      <c r="AV434" s="591" t="e">
        <f>_xlfn.STDEV.P(AV408:AV427)</f>
        <v>#DIV/0!</v>
      </c>
      <c r="AW434" s="429"/>
      <c r="AX434" s="591" t="e">
        <f>_xlfn.STDEV.P(AX408:AX427)</f>
        <v>#DIV/0!</v>
      </c>
      <c r="AY434" s="591" t="e">
        <f>_xlfn.STDEV.P(AY408:AY427)</f>
        <v>#DIV/0!</v>
      </c>
      <c r="AZ434" s="429"/>
      <c r="BA434" s="591" t="e">
        <f>_xlfn.STDEV.P(BA408:BA427)</f>
        <v>#DIV/0!</v>
      </c>
      <c r="BB434" s="591" t="e">
        <f>_xlfn.STDEV.P(BB408:BB427)</f>
        <v>#DIV/0!</v>
      </c>
      <c r="BC434" s="429"/>
      <c r="BD434" s="591" t="e">
        <f>_xlfn.STDEV.P(BD408:BD427)</f>
        <v>#DIV/0!</v>
      </c>
      <c r="BE434" s="591" t="e">
        <f>_xlfn.STDEV.P(BE408:BE427)</f>
        <v>#DIV/0!</v>
      </c>
      <c r="BF434" s="429"/>
      <c r="BG434" s="591" t="e">
        <f>_xlfn.STDEV.P(BG408:BG427)</f>
        <v>#DIV/0!</v>
      </c>
      <c r="BH434" s="591" t="e">
        <f>_xlfn.STDEV.P(BH408:BH427)</f>
        <v>#DIV/0!</v>
      </c>
      <c r="BI434" s="429"/>
      <c r="BJ434" s="591" t="e">
        <f>_xlfn.STDEV.P(BJ408:BJ427)</f>
        <v>#DIV/0!</v>
      </c>
      <c r="BK434" s="591" t="e">
        <f>_xlfn.STDEV.P(BK408:BK427)</f>
        <v>#DIV/0!</v>
      </c>
      <c r="BL434" s="429"/>
      <c r="BM434" s="591" t="e">
        <f>_xlfn.STDEV.P(BM408:BM427)</f>
        <v>#DIV/0!</v>
      </c>
      <c r="BN434" s="591" t="e">
        <f>_xlfn.STDEV.P(BN408:BN427)</f>
        <v>#DIV/0!</v>
      </c>
      <c r="BO434" s="429"/>
      <c r="BP434" s="591" t="e">
        <f>_xlfn.STDEV.P(BP408:BP427)</f>
        <v>#DIV/0!</v>
      </c>
      <c r="BQ434" s="591" t="e">
        <f>_xlfn.STDEV.P(BQ408:BQ427)</f>
        <v>#DIV/0!</v>
      </c>
      <c r="BR434" s="429"/>
      <c r="BS434" s="591" t="e">
        <f>_xlfn.STDEV.P(BS408:BS427)</f>
        <v>#DIV/0!</v>
      </c>
      <c r="BT434" s="591" t="e">
        <f>_xlfn.STDEV.P(BT408:BT427)</f>
        <v>#DIV/0!</v>
      </c>
      <c r="BV434" s="476"/>
    </row>
    <row r="435" spans="1:74" s="427" customFormat="1" ht="14.1" hidden="1">
      <c r="C435" s="429"/>
      <c r="D435" s="1110"/>
      <c r="E435" s="1111"/>
      <c r="F435" s="1111"/>
      <c r="G435" s="1111"/>
      <c r="H435" s="1111"/>
      <c r="I435" s="1111"/>
      <c r="J435" s="1111"/>
      <c r="K435" s="1112"/>
      <c r="S435" s="598" t="s">
        <v>222</v>
      </c>
      <c r="U435" s="429"/>
      <c r="V435" s="617"/>
      <c r="W435" s="618"/>
      <c r="X435" s="619"/>
      <c r="Z435" s="476"/>
      <c r="AP435" s="476"/>
      <c r="AQ435" s="429"/>
      <c r="AR435" s="429"/>
      <c r="AS435" s="429"/>
      <c r="AT435" s="471" t="s">
        <v>220</v>
      </c>
      <c r="AU435" s="597">
        <f>COUNTIF(AU408:AU427,"&gt;0")</f>
        <v>0</v>
      </c>
      <c r="AV435" s="597">
        <f>COUNTIF(AV408:AV427,"&gt;0")</f>
        <v>0</v>
      </c>
      <c r="AW435" s="429"/>
      <c r="AX435" s="597">
        <f>COUNTIF(AX408:AX427,"&gt;0")</f>
        <v>0</v>
      </c>
      <c r="AY435" s="597">
        <f>COUNTIF(AY408:AY427,"&gt;0")</f>
        <v>0</v>
      </c>
      <c r="AZ435" s="429"/>
      <c r="BA435" s="597">
        <f>COUNTIF(BA408:BA427,"&gt;0")</f>
        <v>0</v>
      </c>
      <c r="BB435" s="597">
        <f>COUNTIF(BB408:BB427,"&gt;0")</f>
        <v>0</v>
      </c>
      <c r="BC435" s="429"/>
      <c r="BD435" s="597">
        <f>COUNTIF(BD408:BD427,"&gt;0")</f>
        <v>0</v>
      </c>
      <c r="BE435" s="597">
        <f>COUNTIF(BE408:BE427,"&gt;0")</f>
        <v>0</v>
      </c>
      <c r="BF435" s="429"/>
      <c r="BG435" s="597">
        <f>COUNTIF(BG408:BG427,"&gt;0")</f>
        <v>0</v>
      </c>
      <c r="BH435" s="597">
        <f>COUNTIF(BH408:BH427,"&gt;0")</f>
        <v>0</v>
      </c>
      <c r="BI435" s="429"/>
      <c r="BJ435" s="597">
        <f>COUNTIF(BJ408:BJ427,"&gt;0")</f>
        <v>0</v>
      </c>
      <c r="BK435" s="597">
        <f>COUNTIF(BK408:BK427,"&gt;0")</f>
        <v>0</v>
      </c>
      <c r="BL435" s="429"/>
      <c r="BM435" s="597">
        <f>COUNTIF(BM408:BM427,"&gt;0")</f>
        <v>0</v>
      </c>
      <c r="BN435" s="597">
        <f>COUNTIF(BN408:BN427,"&gt;0")</f>
        <v>0</v>
      </c>
      <c r="BO435" s="429"/>
      <c r="BP435" s="597">
        <f>COUNTIF(BP408:BP427,"&gt;0")</f>
        <v>0</v>
      </c>
      <c r="BQ435" s="597">
        <f>COUNTIF(BQ408:BQ427,"&gt;0")</f>
        <v>0</v>
      </c>
      <c r="BR435" s="429"/>
      <c r="BS435" s="597">
        <f>COUNTIF(BS408:BS427,"&gt;0")</f>
        <v>0</v>
      </c>
      <c r="BT435" s="597">
        <f>COUNTIF(BT408:BT427,"&gt;0")</f>
        <v>0</v>
      </c>
      <c r="BV435" s="476"/>
    </row>
    <row r="436" spans="1:74" s="427" customFormat="1" ht="13.8" hidden="1">
      <c r="A436" s="647"/>
      <c r="B436" s="647"/>
      <c r="S436" s="599" t="s">
        <v>223</v>
      </c>
      <c r="U436" s="429"/>
      <c r="V436" s="617"/>
      <c r="W436" s="618"/>
      <c r="X436" s="619"/>
      <c r="Z436" s="476"/>
      <c r="AP436" s="476"/>
      <c r="BV436" s="476"/>
    </row>
    <row r="437" spans="1:74" s="427" customFormat="1" ht="13.8" hidden="1">
      <c r="A437" s="647"/>
      <c r="B437" s="647"/>
      <c r="U437" s="429"/>
      <c r="V437" s="621"/>
      <c r="W437" s="622"/>
      <c r="X437" s="623"/>
      <c r="Z437" s="476"/>
      <c r="AP437" s="476"/>
      <c r="BV437" s="476"/>
    </row>
    <row r="438" spans="1:74" s="427" customFormat="1" ht="13.8" hidden="1">
      <c r="A438" s="647"/>
      <c r="B438" s="647"/>
      <c r="U438" s="429"/>
      <c r="V438" s="429"/>
      <c r="W438" s="429"/>
      <c r="X438" s="429"/>
      <c r="Z438" s="476"/>
      <c r="AP438" s="476"/>
      <c r="BV438" s="476"/>
    </row>
    <row r="439" spans="1:74" s="375" customFormat="1" hidden="1">
      <c r="A439" s="537">
        <f>1+A405</f>
        <v>12</v>
      </c>
      <c r="B439" s="537"/>
      <c r="C439" s="380" t="s">
        <v>428</v>
      </c>
      <c r="D439" s="612"/>
      <c r="E439" s="612"/>
      <c r="F439" s="612"/>
      <c r="G439" s="612"/>
      <c r="H439" s="612"/>
      <c r="K439" s="612"/>
      <c r="L439" s="612"/>
      <c r="M439" s="539"/>
      <c r="N439" s="539"/>
      <c r="O439" s="539"/>
      <c r="AQ439" s="513">
        <f>A439</f>
        <v>12</v>
      </c>
      <c r="AR439" s="513" t="str">
        <f>C439</f>
        <v>Fuel Reduction Factor for UNDEGRADED Land</v>
      </c>
    </row>
    <row r="440" spans="1:74" s="427" customFormat="1" ht="17.399999999999999" hidden="1">
      <c r="A440" s="561"/>
      <c r="B440" s="561"/>
      <c r="C440" s="561"/>
      <c r="D440" s="456"/>
      <c r="E440" s="456"/>
      <c r="F440" s="456"/>
      <c r="G440" s="456"/>
      <c r="H440" s="456"/>
      <c r="K440" s="456"/>
      <c r="L440" s="456"/>
      <c r="M440" s="429"/>
      <c r="N440" s="429"/>
      <c r="O440" s="429"/>
      <c r="Z440" s="476"/>
      <c r="AP440" s="476"/>
      <c r="AQ440" s="391"/>
      <c r="AR440" s="391"/>
      <c r="AS440" s="391"/>
      <c r="AT440" s="391"/>
      <c r="AU440" s="461" t="s">
        <v>70</v>
      </c>
      <c r="AV440" s="461"/>
      <c r="AW440" s="391"/>
      <c r="AX440" s="461" t="s">
        <v>74</v>
      </c>
      <c r="AY440" s="461"/>
      <c r="AZ440" s="391"/>
      <c r="BA440" s="461" t="s">
        <v>73</v>
      </c>
      <c r="BB440" s="461"/>
      <c r="BC440" s="391"/>
      <c r="BD440" s="461" t="s">
        <v>75</v>
      </c>
      <c r="BE440" s="461"/>
      <c r="BF440" s="391"/>
      <c r="BG440" s="461" t="s">
        <v>559</v>
      </c>
      <c r="BH440" s="461"/>
      <c r="BI440" s="542"/>
      <c r="BJ440" s="461" t="s">
        <v>191</v>
      </c>
      <c r="BK440" s="461"/>
      <c r="BL440" s="391"/>
      <c r="BM440" s="461" t="s">
        <v>190</v>
      </c>
      <c r="BN440" s="461"/>
      <c r="BO440" s="391"/>
      <c r="BP440" s="461" t="s">
        <v>397</v>
      </c>
      <c r="BQ440" s="461"/>
      <c r="BR440" s="391"/>
      <c r="BS440" s="461" t="s">
        <v>398</v>
      </c>
      <c r="BT440" s="461"/>
      <c r="BU440" s="391"/>
      <c r="BV440" s="476"/>
    </row>
    <row r="441" spans="1:74" s="427" customFormat="1" ht="28.5" hidden="1" thickBot="1">
      <c r="A441" s="583" t="s">
        <v>195</v>
      </c>
      <c r="B441" s="546" t="s">
        <v>196</v>
      </c>
      <c r="C441" s="550" t="s">
        <v>197</v>
      </c>
      <c r="D441" s="551" t="s">
        <v>198</v>
      </c>
      <c r="E441" s="551" t="s">
        <v>199</v>
      </c>
      <c r="F441" s="550" t="s">
        <v>200</v>
      </c>
      <c r="G441" s="549" t="s">
        <v>194</v>
      </c>
      <c r="H441" s="550" t="s">
        <v>236</v>
      </c>
      <c r="I441" s="551" t="s">
        <v>201</v>
      </c>
      <c r="J441" s="552" t="s">
        <v>237</v>
      </c>
      <c r="K441" s="625" t="s">
        <v>202</v>
      </c>
      <c r="L441" s="554" t="s">
        <v>203</v>
      </c>
      <c r="M441" s="633" t="s">
        <v>204</v>
      </c>
      <c r="N441" s="601" t="s">
        <v>205</v>
      </c>
      <c r="O441" s="602" t="s">
        <v>206</v>
      </c>
      <c r="P441" s="601" t="s">
        <v>106</v>
      </c>
      <c r="Q441" s="543"/>
      <c r="R441" s="557" t="s">
        <v>238</v>
      </c>
      <c r="S441" s="558" t="s">
        <v>207</v>
      </c>
      <c r="T441" s="558" t="s">
        <v>208</v>
      </c>
      <c r="U441" s="558" t="s">
        <v>209</v>
      </c>
      <c r="V441" s="559" t="s">
        <v>210</v>
      </c>
      <c r="W441" s="543"/>
      <c r="X441" s="543"/>
      <c r="Z441" s="476"/>
      <c r="AP441" s="476"/>
      <c r="AQ441" s="543"/>
      <c r="AR441" s="543"/>
      <c r="AS441" s="559" t="s">
        <v>399</v>
      </c>
      <c r="AT441" s="543"/>
      <c r="AU441" s="560" t="s">
        <v>207</v>
      </c>
      <c r="AV441" s="560" t="s">
        <v>208</v>
      </c>
      <c r="AW441" s="543"/>
      <c r="AX441" s="560" t="s">
        <v>207</v>
      </c>
      <c r="AY441" s="560" t="s">
        <v>208</v>
      </c>
      <c r="AZ441" s="543"/>
      <c r="BA441" s="560" t="s">
        <v>207</v>
      </c>
      <c r="BB441" s="560" t="s">
        <v>208</v>
      </c>
      <c r="BC441" s="543"/>
      <c r="BD441" s="560" t="s">
        <v>207</v>
      </c>
      <c r="BE441" s="560" t="s">
        <v>208</v>
      </c>
      <c r="BF441" s="543"/>
      <c r="BG441" s="560" t="s">
        <v>207</v>
      </c>
      <c r="BH441" s="560" t="s">
        <v>208</v>
      </c>
      <c r="BI441" s="543"/>
      <c r="BJ441" s="560" t="s">
        <v>207</v>
      </c>
      <c r="BK441" s="560" t="s">
        <v>208</v>
      </c>
      <c r="BL441" s="543"/>
      <c r="BM441" s="560" t="s">
        <v>207</v>
      </c>
      <c r="BN441" s="560" t="s">
        <v>208</v>
      </c>
      <c r="BO441" s="543"/>
      <c r="BP441" s="560" t="s">
        <v>207</v>
      </c>
      <c r="BQ441" s="560" t="s">
        <v>208</v>
      </c>
      <c r="BR441" s="543"/>
      <c r="BS441" s="560" t="s">
        <v>207</v>
      </c>
      <c r="BT441" s="560" t="s">
        <v>208</v>
      </c>
      <c r="BU441" s="543"/>
      <c r="BV441" s="476"/>
    </row>
    <row r="442" spans="1:74" s="427" customFormat="1" ht="14.1" hidden="1">
      <c r="A442" s="561">
        <v>1</v>
      </c>
      <c r="B442" s="562" t="str">
        <f t="shared" ref="B442:B461" si="246">CONCATENATE(E442,": ",C442)</f>
        <v xml:space="preserve">: </v>
      </c>
      <c r="C442" s="563"/>
      <c r="D442" s="563"/>
      <c r="E442" s="563"/>
      <c r="F442" s="564"/>
      <c r="G442" s="563"/>
      <c r="H442" s="565"/>
      <c r="I442" s="566"/>
      <c r="J442" s="566"/>
      <c r="K442" s="568"/>
      <c r="L442" s="568"/>
      <c r="M442" s="572"/>
      <c r="N442" s="570" t="s">
        <v>421</v>
      </c>
      <c r="O442" s="571"/>
      <c r="P442" s="572"/>
      <c r="Q442" s="429"/>
      <c r="R442" s="573"/>
      <c r="S442" s="574" t="str">
        <f>IF(R442="Y","",IF(AND(M442="",K442=""),"",IF(M442="",K442,M442)))</f>
        <v/>
      </c>
      <c r="T442" s="575" t="str">
        <f t="shared" ref="T442:T461" si="247">IF(S442="","",IF($S$470="Y",U442,IF(S442&gt;=$S$462-$AB$35*$S$466,IF(S442&lt;=$S$462+$AB$35*$S$466,S442,""),"")))</f>
        <v/>
      </c>
      <c r="U442" s="574" t="str">
        <f>IF(R442="Y","",IF(AND(M442="",K442=""),"",IF(M442="",K442*O442,M442*O442)))</f>
        <v/>
      </c>
      <c r="V442" s="576" t="str">
        <f t="shared" ref="V442:V461" si="248">IF(AND(N442="",L442=""),"",IF(N442="",L442,N442))</f>
        <v>%</v>
      </c>
      <c r="W442" s="391"/>
      <c r="X442" s="391"/>
      <c r="Z442" s="476"/>
      <c r="AP442" s="476"/>
      <c r="AQ442" s="391"/>
      <c r="AR442" s="391"/>
      <c r="AS442" s="577" t="str">
        <f>$U442</f>
        <v/>
      </c>
      <c r="AT442" s="391"/>
      <c r="AU442" s="578" t="str">
        <f t="shared" ref="AU442:AU461" si="249">IF($AT$44="region",IF($E442=AU$701,$S442,""),IF($G442=AU$701,$S442,""))</f>
        <v/>
      </c>
      <c r="AV442" s="578" t="str">
        <f t="shared" ref="AV442:AV461" si="250">IF($AT$44="Region",IF($E442=AU$701,$T442,""),IF($G442=AU$701,$T442,""))</f>
        <v/>
      </c>
      <c r="AW442" s="391"/>
      <c r="AX442" s="578" t="str">
        <f t="shared" ref="AX442:AX461" si="251">IF($AT$44="region",IF($E442=AX$701,$S442,""),IF($G442=AX$701,$S442,""))</f>
        <v/>
      </c>
      <c r="AY442" s="578" t="str">
        <f t="shared" ref="AY442:AY461" si="252">IF($AT$44="Region",IF($E442=AX$701,$T442,""),IF($G442=AX$701,$T442,""))</f>
        <v/>
      </c>
      <c r="AZ442" s="391"/>
      <c r="BA442" s="578" t="str">
        <f t="shared" ref="BA442:BA461" si="253">IF($AT$44="region",IF($E442=BA$701,$S442,""),IF($G442=BA$701,$S442,""))</f>
        <v/>
      </c>
      <c r="BB442" s="578" t="str">
        <f t="shared" ref="BB442:BB461" si="254">IF($AT$44="Region",IF($E442=BA$701,$T442,""),IF($G442=BA$701,$T442,""))</f>
        <v/>
      </c>
      <c r="BC442" s="391"/>
      <c r="BD442" s="578" t="str">
        <f t="shared" ref="BD442:BD461" si="255">IF($AT$44="region",IF($E442=BD$701,$S442,""),IF($G442=BD$701,$S442,""))</f>
        <v/>
      </c>
      <c r="BE442" s="578" t="str">
        <f t="shared" ref="BE442:BE461" si="256">IF($AT$44="Region",IF($E442=BD$701,$T442,""),IF($G442=BD$701,$T442,""))</f>
        <v/>
      </c>
      <c r="BF442" s="391"/>
      <c r="BG442" s="578" t="str">
        <f t="shared" ref="BG442:BG461" si="257">IF($AT$44="region",IF($E442=BG$701,$S442,""),IF($G442=BG$701,$S442,""))</f>
        <v/>
      </c>
      <c r="BH442" s="578" t="str">
        <f t="shared" ref="BH442:BH461" si="258">IF($AT$44="Region",IF($E442=BG$701,$T442,""),IF($G442=BG$701,$T442,""))</f>
        <v/>
      </c>
      <c r="BI442" s="391"/>
      <c r="BJ442" s="578" t="str">
        <f t="shared" ref="BJ442:BK461" si="259">IF($E442=$BJ$47,S442,"")</f>
        <v/>
      </c>
      <c r="BK442" s="578" t="str">
        <f t="shared" si="259"/>
        <v/>
      </c>
      <c r="BL442" s="391"/>
      <c r="BM442" s="578" t="str">
        <f t="shared" ref="BM442:BN461" si="260">IF($E442=$BM$47,S442,"")</f>
        <v/>
      </c>
      <c r="BN442" s="578" t="str">
        <f t="shared" si="260"/>
        <v/>
      </c>
      <c r="BO442" s="391"/>
      <c r="BP442" s="578" t="str">
        <f t="shared" ref="BP442:BQ461" si="261">IF($E442=$BP$47,S442,"")</f>
        <v/>
      </c>
      <c r="BQ442" s="578" t="str">
        <f t="shared" si="261"/>
        <v/>
      </c>
      <c r="BR442" s="391"/>
      <c r="BS442" s="578" t="str">
        <f t="shared" ref="BS442:BT461" si="262">IF($E442=$BS$47,S442,"")</f>
        <v/>
      </c>
      <c r="BT442" s="578" t="str">
        <f t="shared" si="262"/>
        <v/>
      </c>
      <c r="BU442" s="391"/>
      <c r="BV442" s="476"/>
    </row>
    <row r="443" spans="1:74" s="427" customFormat="1" ht="14.1" hidden="1">
      <c r="A443" s="561">
        <v>2</v>
      </c>
      <c r="B443" s="562" t="str">
        <f t="shared" si="246"/>
        <v xml:space="preserve">: </v>
      </c>
      <c r="C443" s="563"/>
      <c r="D443" s="563"/>
      <c r="E443" s="563"/>
      <c r="F443" s="563"/>
      <c r="G443" s="563"/>
      <c r="H443" s="565"/>
      <c r="I443" s="566"/>
      <c r="J443" s="566"/>
      <c r="K443" s="571"/>
      <c r="L443" s="568"/>
      <c r="M443" s="572"/>
      <c r="N443" s="570" t="s">
        <v>421</v>
      </c>
      <c r="O443" s="571"/>
      <c r="P443" s="572"/>
      <c r="Q443" s="429"/>
      <c r="R443" s="573"/>
      <c r="S443" s="574" t="str">
        <f t="shared" ref="S443:S461" si="263">IF(R443="Y","",IF(AND(M443="",K443=""),"",IF(M443="",K443,M443)))</f>
        <v/>
      </c>
      <c r="T443" s="575" t="str">
        <f t="shared" si="247"/>
        <v/>
      </c>
      <c r="U443" s="574" t="str">
        <f t="shared" ref="U443:U461" si="264">IF(R443="Y","",IF(AND(M443="",K443=""),"",IF(M443="",K443*O443,M443*O443)))</f>
        <v/>
      </c>
      <c r="V443" s="576" t="str">
        <f t="shared" si="248"/>
        <v>%</v>
      </c>
      <c r="W443" s="391"/>
      <c r="X443" s="391"/>
      <c r="Z443" s="476"/>
      <c r="AP443" s="476"/>
      <c r="AQ443" s="391"/>
      <c r="AR443" s="391"/>
      <c r="AS443" s="580"/>
      <c r="AT443" s="391"/>
      <c r="AU443" s="578" t="str">
        <f t="shared" si="249"/>
        <v/>
      </c>
      <c r="AV443" s="578" t="str">
        <f t="shared" si="250"/>
        <v/>
      </c>
      <c r="AW443" s="391"/>
      <c r="AX443" s="578" t="str">
        <f t="shared" si="251"/>
        <v/>
      </c>
      <c r="AY443" s="578" t="str">
        <f t="shared" si="252"/>
        <v/>
      </c>
      <c r="AZ443" s="391"/>
      <c r="BA443" s="578" t="str">
        <f t="shared" si="253"/>
        <v/>
      </c>
      <c r="BB443" s="578" t="str">
        <f t="shared" si="254"/>
        <v/>
      </c>
      <c r="BC443" s="391"/>
      <c r="BD443" s="578" t="str">
        <f t="shared" si="255"/>
        <v/>
      </c>
      <c r="BE443" s="578" t="str">
        <f t="shared" si="256"/>
        <v/>
      </c>
      <c r="BF443" s="391"/>
      <c r="BG443" s="578" t="str">
        <f t="shared" si="257"/>
        <v/>
      </c>
      <c r="BH443" s="578" t="str">
        <f t="shared" si="258"/>
        <v/>
      </c>
      <c r="BI443" s="391"/>
      <c r="BJ443" s="578" t="str">
        <f t="shared" si="259"/>
        <v/>
      </c>
      <c r="BK443" s="578" t="str">
        <f t="shared" si="259"/>
        <v/>
      </c>
      <c r="BL443" s="391"/>
      <c r="BM443" s="578" t="str">
        <f t="shared" si="260"/>
        <v/>
      </c>
      <c r="BN443" s="578" t="str">
        <f t="shared" si="260"/>
        <v/>
      </c>
      <c r="BO443" s="391"/>
      <c r="BP443" s="578" t="str">
        <f t="shared" si="261"/>
        <v/>
      </c>
      <c r="BQ443" s="578" t="str">
        <f t="shared" si="261"/>
        <v/>
      </c>
      <c r="BR443" s="391"/>
      <c r="BS443" s="578" t="str">
        <f t="shared" si="262"/>
        <v/>
      </c>
      <c r="BT443" s="578" t="str">
        <f t="shared" si="262"/>
        <v/>
      </c>
      <c r="BU443" s="391"/>
      <c r="BV443" s="476"/>
    </row>
    <row r="444" spans="1:74" s="427" customFormat="1" ht="14.1" hidden="1">
      <c r="A444" s="561">
        <v>3</v>
      </c>
      <c r="B444" s="562" t="str">
        <f>CONCATENATE(E444,": ",C444)</f>
        <v xml:space="preserve">: </v>
      </c>
      <c r="C444" s="566"/>
      <c r="D444" s="566"/>
      <c r="E444" s="563"/>
      <c r="F444" s="566"/>
      <c r="G444" s="563"/>
      <c r="H444" s="565"/>
      <c r="I444" s="566"/>
      <c r="J444" s="566"/>
      <c r="K444" s="572"/>
      <c r="L444" s="568"/>
      <c r="M444" s="572"/>
      <c r="N444" s="570" t="s">
        <v>421</v>
      </c>
      <c r="O444" s="571"/>
      <c r="P444" s="572"/>
      <c r="Q444" s="429"/>
      <c r="R444" s="573"/>
      <c r="S444" s="574" t="str">
        <f t="shared" si="263"/>
        <v/>
      </c>
      <c r="T444" s="575" t="str">
        <f t="shared" si="247"/>
        <v/>
      </c>
      <c r="U444" s="574" t="str">
        <f t="shared" si="264"/>
        <v/>
      </c>
      <c r="V444" s="576" t="str">
        <f t="shared" si="248"/>
        <v>%</v>
      </c>
      <c r="W444" s="391"/>
      <c r="X444" s="391"/>
      <c r="Z444" s="476"/>
      <c r="AP444" s="476"/>
      <c r="AQ444" s="391"/>
      <c r="AR444" s="391"/>
      <c r="AS444" s="580"/>
      <c r="AT444" s="391"/>
      <c r="AU444" s="578" t="str">
        <f t="shared" si="249"/>
        <v/>
      </c>
      <c r="AV444" s="578" t="str">
        <f t="shared" si="250"/>
        <v/>
      </c>
      <c r="AW444" s="391"/>
      <c r="AX444" s="578" t="str">
        <f t="shared" si="251"/>
        <v/>
      </c>
      <c r="AY444" s="578" t="str">
        <f t="shared" si="252"/>
        <v/>
      </c>
      <c r="AZ444" s="391"/>
      <c r="BA444" s="578" t="str">
        <f t="shared" si="253"/>
        <v/>
      </c>
      <c r="BB444" s="578" t="str">
        <f t="shared" si="254"/>
        <v/>
      </c>
      <c r="BC444" s="391"/>
      <c r="BD444" s="578" t="str">
        <f t="shared" si="255"/>
        <v/>
      </c>
      <c r="BE444" s="578" t="str">
        <f t="shared" si="256"/>
        <v/>
      </c>
      <c r="BF444" s="391"/>
      <c r="BG444" s="578" t="str">
        <f t="shared" si="257"/>
        <v/>
      </c>
      <c r="BH444" s="578" t="str">
        <f t="shared" si="258"/>
        <v/>
      </c>
      <c r="BI444" s="391"/>
      <c r="BJ444" s="578" t="str">
        <f t="shared" si="259"/>
        <v/>
      </c>
      <c r="BK444" s="578" t="str">
        <f t="shared" si="259"/>
        <v/>
      </c>
      <c r="BL444" s="391"/>
      <c r="BM444" s="578" t="str">
        <f t="shared" si="260"/>
        <v/>
      </c>
      <c r="BN444" s="578" t="str">
        <f t="shared" si="260"/>
        <v/>
      </c>
      <c r="BO444" s="391"/>
      <c r="BP444" s="578" t="str">
        <f t="shared" si="261"/>
        <v/>
      </c>
      <c r="BQ444" s="578" t="str">
        <f t="shared" si="261"/>
        <v/>
      </c>
      <c r="BR444" s="391"/>
      <c r="BS444" s="578" t="str">
        <f t="shared" si="262"/>
        <v/>
      </c>
      <c r="BT444" s="578" t="str">
        <f t="shared" si="262"/>
        <v/>
      </c>
      <c r="BU444" s="391"/>
      <c r="BV444" s="476"/>
    </row>
    <row r="445" spans="1:74" s="427" customFormat="1" ht="14.1" hidden="1">
      <c r="A445" s="561">
        <v>4</v>
      </c>
      <c r="B445" s="562" t="str">
        <f t="shared" si="246"/>
        <v xml:space="preserve">: </v>
      </c>
      <c r="C445" s="566"/>
      <c r="D445" s="566"/>
      <c r="E445" s="563"/>
      <c r="F445" s="566"/>
      <c r="G445" s="563"/>
      <c r="H445" s="565"/>
      <c r="I445" s="566"/>
      <c r="J445" s="566"/>
      <c r="K445" s="572"/>
      <c r="L445" s="568"/>
      <c r="M445" s="572"/>
      <c r="N445" s="570" t="s">
        <v>421</v>
      </c>
      <c r="O445" s="571"/>
      <c r="P445" s="572"/>
      <c r="Q445" s="429"/>
      <c r="R445" s="573"/>
      <c r="S445" s="574" t="str">
        <f t="shared" si="263"/>
        <v/>
      </c>
      <c r="T445" s="575" t="str">
        <f t="shared" si="247"/>
        <v/>
      </c>
      <c r="U445" s="574" t="str">
        <f t="shared" si="264"/>
        <v/>
      </c>
      <c r="V445" s="576" t="str">
        <f t="shared" si="248"/>
        <v>%</v>
      </c>
      <c r="W445" s="391"/>
      <c r="X445" s="391"/>
      <c r="Z445" s="476"/>
      <c r="AP445" s="476"/>
      <c r="AQ445" s="391"/>
      <c r="AR445" s="391"/>
      <c r="AS445" s="580"/>
      <c r="AT445" s="391"/>
      <c r="AU445" s="578" t="str">
        <f t="shared" si="249"/>
        <v/>
      </c>
      <c r="AV445" s="578" t="str">
        <f t="shared" si="250"/>
        <v/>
      </c>
      <c r="AW445" s="391"/>
      <c r="AX445" s="578" t="str">
        <f t="shared" si="251"/>
        <v/>
      </c>
      <c r="AY445" s="578" t="str">
        <f t="shared" si="252"/>
        <v/>
      </c>
      <c r="AZ445" s="391"/>
      <c r="BA445" s="578" t="str">
        <f t="shared" si="253"/>
        <v/>
      </c>
      <c r="BB445" s="578" t="str">
        <f t="shared" si="254"/>
        <v/>
      </c>
      <c r="BC445" s="391"/>
      <c r="BD445" s="578" t="str">
        <f t="shared" si="255"/>
        <v/>
      </c>
      <c r="BE445" s="578" t="str">
        <f t="shared" si="256"/>
        <v/>
      </c>
      <c r="BF445" s="391"/>
      <c r="BG445" s="578" t="str">
        <f t="shared" si="257"/>
        <v/>
      </c>
      <c r="BH445" s="578" t="str">
        <f t="shared" si="258"/>
        <v/>
      </c>
      <c r="BI445" s="391"/>
      <c r="BJ445" s="578" t="str">
        <f t="shared" si="259"/>
        <v/>
      </c>
      <c r="BK445" s="578" t="str">
        <f t="shared" si="259"/>
        <v/>
      </c>
      <c r="BL445" s="391"/>
      <c r="BM445" s="578" t="str">
        <f t="shared" si="260"/>
        <v/>
      </c>
      <c r="BN445" s="578" t="str">
        <f t="shared" si="260"/>
        <v/>
      </c>
      <c r="BO445" s="391"/>
      <c r="BP445" s="578" t="str">
        <f t="shared" si="261"/>
        <v/>
      </c>
      <c r="BQ445" s="578" t="str">
        <f t="shared" si="261"/>
        <v/>
      </c>
      <c r="BR445" s="391"/>
      <c r="BS445" s="578" t="str">
        <f t="shared" si="262"/>
        <v/>
      </c>
      <c r="BT445" s="578" t="str">
        <f t="shared" si="262"/>
        <v/>
      </c>
      <c r="BU445" s="391"/>
      <c r="BV445" s="476"/>
    </row>
    <row r="446" spans="1:74" s="427" customFormat="1" ht="14.1" hidden="1">
      <c r="A446" s="561">
        <v>5</v>
      </c>
      <c r="B446" s="562" t="str">
        <f t="shared" si="246"/>
        <v xml:space="preserve">: </v>
      </c>
      <c r="C446" s="566"/>
      <c r="D446" s="566"/>
      <c r="E446" s="563"/>
      <c r="F446" s="566"/>
      <c r="G446" s="563"/>
      <c r="H446" s="565"/>
      <c r="I446" s="566"/>
      <c r="J446" s="566"/>
      <c r="K446" s="572"/>
      <c r="L446" s="568"/>
      <c r="M446" s="572"/>
      <c r="N446" s="570" t="s">
        <v>421</v>
      </c>
      <c r="O446" s="571"/>
      <c r="P446" s="572"/>
      <c r="Q446" s="429"/>
      <c r="R446" s="573"/>
      <c r="S446" s="574" t="str">
        <f t="shared" si="263"/>
        <v/>
      </c>
      <c r="T446" s="575" t="str">
        <f t="shared" si="247"/>
        <v/>
      </c>
      <c r="U446" s="574" t="str">
        <f t="shared" si="264"/>
        <v/>
      </c>
      <c r="V446" s="576" t="str">
        <f t="shared" si="248"/>
        <v>%</v>
      </c>
      <c r="W446" s="391"/>
      <c r="X446" s="391"/>
      <c r="Z446" s="476"/>
      <c r="AP446" s="476"/>
      <c r="AQ446" s="391"/>
      <c r="AR446" s="391"/>
      <c r="AS446" s="580"/>
      <c r="AT446" s="391"/>
      <c r="AU446" s="578" t="str">
        <f t="shared" si="249"/>
        <v/>
      </c>
      <c r="AV446" s="578" t="str">
        <f t="shared" si="250"/>
        <v/>
      </c>
      <c r="AW446" s="391"/>
      <c r="AX446" s="578" t="str">
        <f t="shared" si="251"/>
        <v/>
      </c>
      <c r="AY446" s="578" t="str">
        <f t="shared" si="252"/>
        <v/>
      </c>
      <c r="AZ446" s="391"/>
      <c r="BA446" s="578" t="str">
        <f t="shared" si="253"/>
        <v/>
      </c>
      <c r="BB446" s="578" t="str">
        <f t="shared" si="254"/>
        <v/>
      </c>
      <c r="BC446" s="391"/>
      <c r="BD446" s="578" t="str">
        <f t="shared" si="255"/>
        <v/>
      </c>
      <c r="BE446" s="578" t="str">
        <f t="shared" si="256"/>
        <v/>
      </c>
      <c r="BF446" s="391"/>
      <c r="BG446" s="578" t="str">
        <f t="shared" si="257"/>
        <v/>
      </c>
      <c r="BH446" s="578" t="str">
        <f t="shared" si="258"/>
        <v/>
      </c>
      <c r="BI446" s="391"/>
      <c r="BJ446" s="578" t="str">
        <f t="shared" si="259"/>
        <v/>
      </c>
      <c r="BK446" s="578" t="str">
        <f t="shared" si="259"/>
        <v/>
      </c>
      <c r="BL446" s="391"/>
      <c r="BM446" s="578" t="str">
        <f t="shared" si="260"/>
        <v/>
      </c>
      <c r="BN446" s="578" t="str">
        <f t="shared" si="260"/>
        <v/>
      </c>
      <c r="BO446" s="391"/>
      <c r="BP446" s="578" t="str">
        <f t="shared" si="261"/>
        <v/>
      </c>
      <c r="BQ446" s="578" t="str">
        <f t="shared" si="261"/>
        <v/>
      </c>
      <c r="BR446" s="391"/>
      <c r="BS446" s="578" t="str">
        <f t="shared" si="262"/>
        <v/>
      </c>
      <c r="BT446" s="578" t="str">
        <f t="shared" si="262"/>
        <v/>
      </c>
      <c r="BU446" s="391"/>
      <c r="BV446" s="476"/>
    </row>
    <row r="447" spans="1:74" s="427" customFormat="1" ht="14.1" hidden="1">
      <c r="A447" s="561">
        <v>6</v>
      </c>
      <c r="B447" s="562" t="str">
        <f t="shared" si="246"/>
        <v xml:space="preserve">: </v>
      </c>
      <c r="C447" s="566"/>
      <c r="D447" s="566"/>
      <c r="E447" s="563"/>
      <c r="F447" s="566"/>
      <c r="G447" s="563"/>
      <c r="H447" s="565"/>
      <c r="I447" s="566"/>
      <c r="J447" s="566"/>
      <c r="K447" s="572"/>
      <c r="L447" s="568"/>
      <c r="M447" s="572"/>
      <c r="N447" s="570" t="s">
        <v>421</v>
      </c>
      <c r="O447" s="571"/>
      <c r="P447" s="572"/>
      <c r="Q447" s="429"/>
      <c r="R447" s="573"/>
      <c r="S447" s="574" t="str">
        <f t="shared" si="263"/>
        <v/>
      </c>
      <c r="T447" s="575" t="str">
        <f t="shared" si="247"/>
        <v/>
      </c>
      <c r="U447" s="574" t="str">
        <f t="shared" si="264"/>
        <v/>
      </c>
      <c r="V447" s="576" t="str">
        <f t="shared" si="248"/>
        <v>%</v>
      </c>
      <c r="W447" s="391"/>
      <c r="X447" s="391"/>
      <c r="Z447" s="476"/>
      <c r="AP447" s="476"/>
      <c r="AQ447" s="391"/>
      <c r="AR447" s="391"/>
      <c r="AS447" s="580"/>
      <c r="AT447" s="391"/>
      <c r="AU447" s="578" t="str">
        <f t="shared" si="249"/>
        <v/>
      </c>
      <c r="AV447" s="578" t="str">
        <f t="shared" si="250"/>
        <v/>
      </c>
      <c r="AW447" s="391"/>
      <c r="AX447" s="578" t="str">
        <f t="shared" si="251"/>
        <v/>
      </c>
      <c r="AY447" s="578" t="str">
        <f t="shared" si="252"/>
        <v/>
      </c>
      <c r="AZ447" s="391"/>
      <c r="BA447" s="578" t="str">
        <f t="shared" si="253"/>
        <v/>
      </c>
      <c r="BB447" s="578" t="str">
        <f t="shared" si="254"/>
        <v/>
      </c>
      <c r="BC447" s="391"/>
      <c r="BD447" s="578" t="str">
        <f t="shared" si="255"/>
        <v/>
      </c>
      <c r="BE447" s="578" t="str">
        <f t="shared" si="256"/>
        <v/>
      </c>
      <c r="BF447" s="391"/>
      <c r="BG447" s="578" t="str">
        <f t="shared" si="257"/>
        <v/>
      </c>
      <c r="BH447" s="578" t="str">
        <f t="shared" si="258"/>
        <v/>
      </c>
      <c r="BI447" s="391"/>
      <c r="BJ447" s="578" t="str">
        <f t="shared" si="259"/>
        <v/>
      </c>
      <c r="BK447" s="578" t="str">
        <f t="shared" si="259"/>
        <v/>
      </c>
      <c r="BL447" s="391"/>
      <c r="BM447" s="578" t="str">
        <f t="shared" si="260"/>
        <v/>
      </c>
      <c r="BN447" s="578" t="str">
        <f t="shared" si="260"/>
        <v/>
      </c>
      <c r="BO447" s="391"/>
      <c r="BP447" s="578" t="str">
        <f t="shared" si="261"/>
        <v/>
      </c>
      <c r="BQ447" s="578" t="str">
        <f t="shared" si="261"/>
        <v/>
      </c>
      <c r="BR447" s="391"/>
      <c r="BS447" s="578" t="str">
        <f t="shared" si="262"/>
        <v/>
      </c>
      <c r="BT447" s="578" t="str">
        <f t="shared" si="262"/>
        <v/>
      </c>
      <c r="BU447" s="391"/>
      <c r="BV447" s="476"/>
    </row>
    <row r="448" spans="1:74" s="427" customFormat="1" ht="14.1" hidden="1">
      <c r="A448" s="561">
        <v>7</v>
      </c>
      <c r="B448" s="562" t="str">
        <f t="shared" si="246"/>
        <v xml:space="preserve">: </v>
      </c>
      <c r="C448" s="566"/>
      <c r="D448" s="566"/>
      <c r="E448" s="563"/>
      <c r="F448" s="566"/>
      <c r="G448" s="563"/>
      <c r="H448" s="565"/>
      <c r="I448" s="566"/>
      <c r="J448" s="566"/>
      <c r="K448" s="572"/>
      <c r="L448" s="568"/>
      <c r="M448" s="572"/>
      <c r="N448" s="570" t="s">
        <v>421</v>
      </c>
      <c r="O448" s="571"/>
      <c r="P448" s="572"/>
      <c r="Q448" s="429"/>
      <c r="R448" s="573"/>
      <c r="S448" s="574" t="str">
        <f t="shared" si="263"/>
        <v/>
      </c>
      <c r="T448" s="575" t="str">
        <f t="shared" si="247"/>
        <v/>
      </c>
      <c r="U448" s="574" t="str">
        <f t="shared" si="264"/>
        <v/>
      </c>
      <c r="V448" s="576" t="str">
        <f t="shared" si="248"/>
        <v>%</v>
      </c>
      <c r="W448" s="391"/>
      <c r="X448" s="391"/>
      <c r="Z448" s="476"/>
      <c r="AP448" s="476"/>
      <c r="AQ448" s="391"/>
      <c r="AR448" s="391"/>
      <c r="AS448" s="580"/>
      <c r="AT448" s="391"/>
      <c r="AU448" s="578" t="str">
        <f t="shared" si="249"/>
        <v/>
      </c>
      <c r="AV448" s="578" t="str">
        <f t="shared" si="250"/>
        <v/>
      </c>
      <c r="AW448" s="391"/>
      <c r="AX448" s="578" t="str">
        <f t="shared" si="251"/>
        <v/>
      </c>
      <c r="AY448" s="578" t="str">
        <f t="shared" si="252"/>
        <v/>
      </c>
      <c r="AZ448" s="391"/>
      <c r="BA448" s="578" t="str">
        <f t="shared" si="253"/>
        <v/>
      </c>
      <c r="BB448" s="578" t="str">
        <f t="shared" si="254"/>
        <v/>
      </c>
      <c r="BC448" s="391"/>
      <c r="BD448" s="578" t="str">
        <f t="shared" si="255"/>
        <v/>
      </c>
      <c r="BE448" s="578" t="str">
        <f t="shared" si="256"/>
        <v/>
      </c>
      <c r="BF448" s="391"/>
      <c r="BG448" s="578" t="str">
        <f t="shared" si="257"/>
        <v/>
      </c>
      <c r="BH448" s="578" t="str">
        <f t="shared" si="258"/>
        <v/>
      </c>
      <c r="BI448" s="391"/>
      <c r="BJ448" s="578" t="str">
        <f t="shared" si="259"/>
        <v/>
      </c>
      <c r="BK448" s="578" t="str">
        <f t="shared" si="259"/>
        <v/>
      </c>
      <c r="BL448" s="391"/>
      <c r="BM448" s="578" t="str">
        <f t="shared" si="260"/>
        <v/>
      </c>
      <c r="BN448" s="578" t="str">
        <f t="shared" si="260"/>
        <v/>
      </c>
      <c r="BO448" s="391"/>
      <c r="BP448" s="578" t="str">
        <f t="shared" si="261"/>
        <v/>
      </c>
      <c r="BQ448" s="578" t="str">
        <f t="shared" si="261"/>
        <v/>
      </c>
      <c r="BR448" s="391"/>
      <c r="BS448" s="578" t="str">
        <f t="shared" si="262"/>
        <v/>
      </c>
      <c r="BT448" s="578" t="str">
        <f t="shared" si="262"/>
        <v/>
      </c>
      <c r="BU448" s="391"/>
      <c r="BV448" s="476"/>
    </row>
    <row r="449" spans="1:74" s="427" customFormat="1" ht="14.1" hidden="1">
      <c r="A449" s="561">
        <v>8</v>
      </c>
      <c r="B449" s="562" t="str">
        <f t="shared" si="246"/>
        <v xml:space="preserve">: </v>
      </c>
      <c r="C449" s="566"/>
      <c r="D449" s="566"/>
      <c r="E449" s="563"/>
      <c r="F449" s="566"/>
      <c r="G449" s="563"/>
      <c r="H449" s="565"/>
      <c r="I449" s="566"/>
      <c r="J449" s="566"/>
      <c r="K449" s="572"/>
      <c r="L449" s="568"/>
      <c r="M449" s="572"/>
      <c r="N449" s="570" t="s">
        <v>421</v>
      </c>
      <c r="O449" s="571"/>
      <c r="P449" s="572"/>
      <c r="Q449" s="429"/>
      <c r="R449" s="573"/>
      <c r="S449" s="574" t="str">
        <f t="shared" si="263"/>
        <v/>
      </c>
      <c r="T449" s="575" t="str">
        <f t="shared" si="247"/>
        <v/>
      </c>
      <c r="U449" s="574" t="str">
        <f t="shared" si="264"/>
        <v/>
      </c>
      <c r="V449" s="576" t="str">
        <f t="shared" si="248"/>
        <v>%</v>
      </c>
      <c r="W449" s="391"/>
      <c r="X449" s="391"/>
      <c r="Z449" s="476"/>
      <c r="AP449" s="476"/>
      <c r="AQ449" s="391"/>
      <c r="AR449" s="391"/>
      <c r="AS449" s="580"/>
      <c r="AT449" s="391"/>
      <c r="AU449" s="578" t="str">
        <f t="shared" si="249"/>
        <v/>
      </c>
      <c r="AV449" s="578" t="str">
        <f t="shared" si="250"/>
        <v/>
      </c>
      <c r="AW449" s="391"/>
      <c r="AX449" s="578" t="str">
        <f t="shared" si="251"/>
        <v/>
      </c>
      <c r="AY449" s="578" t="str">
        <f t="shared" si="252"/>
        <v/>
      </c>
      <c r="AZ449" s="391"/>
      <c r="BA449" s="578" t="str">
        <f t="shared" si="253"/>
        <v/>
      </c>
      <c r="BB449" s="578" t="str">
        <f t="shared" si="254"/>
        <v/>
      </c>
      <c r="BC449" s="391"/>
      <c r="BD449" s="578" t="str">
        <f t="shared" si="255"/>
        <v/>
      </c>
      <c r="BE449" s="578" t="str">
        <f t="shared" si="256"/>
        <v/>
      </c>
      <c r="BF449" s="391"/>
      <c r="BG449" s="578" t="str">
        <f t="shared" si="257"/>
        <v/>
      </c>
      <c r="BH449" s="578" t="str">
        <f t="shared" si="258"/>
        <v/>
      </c>
      <c r="BI449" s="391"/>
      <c r="BJ449" s="578" t="str">
        <f t="shared" si="259"/>
        <v/>
      </c>
      <c r="BK449" s="578" t="str">
        <f t="shared" si="259"/>
        <v/>
      </c>
      <c r="BL449" s="391"/>
      <c r="BM449" s="578" t="str">
        <f t="shared" si="260"/>
        <v/>
      </c>
      <c r="BN449" s="578" t="str">
        <f t="shared" si="260"/>
        <v/>
      </c>
      <c r="BO449" s="391"/>
      <c r="BP449" s="578" t="str">
        <f t="shared" si="261"/>
        <v/>
      </c>
      <c r="BQ449" s="578" t="str">
        <f t="shared" si="261"/>
        <v/>
      </c>
      <c r="BR449" s="391"/>
      <c r="BS449" s="578" t="str">
        <f t="shared" si="262"/>
        <v/>
      </c>
      <c r="BT449" s="578" t="str">
        <f t="shared" si="262"/>
        <v/>
      </c>
      <c r="BU449" s="391"/>
      <c r="BV449" s="476"/>
    </row>
    <row r="450" spans="1:74" s="427" customFormat="1" ht="14.1" hidden="1">
      <c r="A450" s="561">
        <v>9</v>
      </c>
      <c r="B450" s="562" t="str">
        <f t="shared" si="246"/>
        <v xml:space="preserve">: </v>
      </c>
      <c r="C450" s="566"/>
      <c r="D450" s="566"/>
      <c r="E450" s="563"/>
      <c r="F450" s="566"/>
      <c r="G450" s="563"/>
      <c r="H450" s="565"/>
      <c r="I450" s="566"/>
      <c r="J450" s="566"/>
      <c r="K450" s="572"/>
      <c r="L450" s="568"/>
      <c r="M450" s="572"/>
      <c r="N450" s="570" t="s">
        <v>421</v>
      </c>
      <c r="O450" s="571"/>
      <c r="P450" s="572"/>
      <c r="Q450" s="429"/>
      <c r="R450" s="573"/>
      <c r="S450" s="574" t="str">
        <f t="shared" si="263"/>
        <v/>
      </c>
      <c r="T450" s="575" t="str">
        <f t="shared" si="247"/>
        <v/>
      </c>
      <c r="U450" s="574" t="str">
        <f t="shared" si="264"/>
        <v/>
      </c>
      <c r="V450" s="576" t="str">
        <f t="shared" si="248"/>
        <v>%</v>
      </c>
      <c r="W450" s="391"/>
      <c r="X450" s="391"/>
      <c r="Z450" s="476"/>
      <c r="AP450" s="476"/>
      <c r="AQ450" s="391"/>
      <c r="AR450" s="391"/>
      <c r="AS450" s="580"/>
      <c r="AT450" s="391"/>
      <c r="AU450" s="578" t="str">
        <f t="shared" si="249"/>
        <v/>
      </c>
      <c r="AV450" s="578" t="str">
        <f t="shared" si="250"/>
        <v/>
      </c>
      <c r="AW450" s="391"/>
      <c r="AX450" s="578" t="str">
        <f t="shared" si="251"/>
        <v/>
      </c>
      <c r="AY450" s="578" t="str">
        <f t="shared" si="252"/>
        <v/>
      </c>
      <c r="AZ450" s="391"/>
      <c r="BA450" s="578" t="str">
        <f t="shared" si="253"/>
        <v/>
      </c>
      <c r="BB450" s="578" t="str">
        <f t="shared" si="254"/>
        <v/>
      </c>
      <c r="BC450" s="391"/>
      <c r="BD450" s="578" t="str">
        <f t="shared" si="255"/>
        <v/>
      </c>
      <c r="BE450" s="578" t="str">
        <f t="shared" si="256"/>
        <v/>
      </c>
      <c r="BF450" s="391"/>
      <c r="BG450" s="578" t="str">
        <f t="shared" si="257"/>
        <v/>
      </c>
      <c r="BH450" s="578" t="str">
        <f t="shared" si="258"/>
        <v/>
      </c>
      <c r="BI450" s="391"/>
      <c r="BJ450" s="578" t="str">
        <f t="shared" si="259"/>
        <v/>
      </c>
      <c r="BK450" s="578" t="str">
        <f t="shared" si="259"/>
        <v/>
      </c>
      <c r="BL450" s="391"/>
      <c r="BM450" s="578" t="str">
        <f t="shared" si="260"/>
        <v/>
      </c>
      <c r="BN450" s="578" t="str">
        <f t="shared" si="260"/>
        <v/>
      </c>
      <c r="BO450" s="391"/>
      <c r="BP450" s="578" t="str">
        <f t="shared" si="261"/>
        <v/>
      </c>
      <c r="BQ450" s="578" t="str">
        <f t="shared" si="261"/>
        <v/>
      </c>
      <c r="BR450" s="391"/>
      <c r="BS450" s="578" t="str">
        <f t="shared" si="262"/>
        <v/>
      </c>
      <c r="BT450" s="578" t="str">
        <f t="shared" si="262"/>
        <v/>
      </c>
      <c r="BU450" s="391"/>
      <c r="BV450" s="476"/>
    </row>
    <row r="451" spans="1:74" s="427" customFormat="1" ht="14.1" hidden="1">
      <c r="A451" s="561">
        <v>10</v>
      </c>
      <c r="B451" s="562" t="str">
        <f t="shared" si="246"/>
        <v xml:space="preserve">: </v>
      </c>
      <c r="C451" s="566"/>
      <c r="D451" s="566"/>
      <c r="E451" s="563"/>
      <c r="F451" s="566"/>
      <c r="G451" s="563"/>
      <c r="H451" s="565"/>
      <c r="I451" s="566"/>
      <c r="J451" s="566"/>
      <c r="K451" s="572"/>
      <c r="L451" s="568"/>
      <c r="M451" s="572"/>
      <c r="N451" s="570" t="s">
        <v>421</v>
      </c>
      <c r="O451" s="571"/>
      <c r="P451" s="572"/>
      <c r="Q451" s="429"/>
      <c r="R451" s="573"/>
      <c r="S451" s="574" t="str">
        <f t="shared" si="263"/>
        <v/>
      </c>
      <c r="T451" s="575" t="str">
        <f t="shared" si="247"/>
        <v/>
      </c>
      <c r="U451" s="574" t="str">
        <f t="shared" si="264"/>
        <v/>
      </c>
      <c r="V451" s="576" t="str">
        <f t="shared" si="248"/>
        <v>%</v>
      </c>
      <c r="W451" s="391"/>
      <c r="X451" s="391"/>
      <c r="Z451" s="476"/>
      <c r="AP451" s="476"/>
      <c r="AQ451" s="391"/>
      <c r="AR451" s="391"/>
      <c r="AS451" s="580"/>
      <c r="AT451" s="391"/>
      <c r="AU451" s="578" t="str">
        <f t="shared" si="249"/>
        <v/>
      </c>
      <c r="AV451" s="578" t="str">
        <f t="shared" si="250"/>
        <v/>
      </c>
      <c r="AW451" s="391"/>
      <c r="AX451" s="578" t="str">
        <f t="shared" si="251"/>
        <v/>
      </c>
      <c r="AY451" s="578" t="str">
        <f t="shared" si="252"/>
        <v/>
      </c>
      <c r="AZ451" s="391"/>
      <c r="BA451" s="578" t="str">
        <f t="shared" si="253"/>
        <v/>
      </c>
      <c r="BB451" s="578" t="str">
        <f t="shared" si="254"/>
        <v/>
      </c>
      <c r="BC451" s="391"/>
      <c r="BD451" s="578" t="str">
        <f t="shared" si="255"/>
        <v/>
      </c>
      <c r="BE451" s="578" t="str">
        <f t="shared" si="256"/>
        <v/>
      </c>
      <c r="BF451" s="391"/>
      <c r="BG451" s="578" t="str">
        <f t="shared" si="257"/>
        <v/>
      </c>
      <c r="BH451" s="578" t="str">
        <f t="shared" si="258"/>
        <v/>
      </c>
      <c r="BI451" s="391"/>
      <c r="BJ451" s="578" t="str">
        <f t="shared" si="259"/>
        <v/>
      </c>
      <c r="BK451" s="578" t="str">
        <f t="shared" si="259"/>
        <v/>
      </c>
      <c r="BL451" s="391"/>
      <c r="BM451" s="578" t="str">
        <f t="shared" si="260"/>
        <v/>
      </c>
      <c r="BN451" s="578" t="str">
        <f t="shared" si="260"/>
        <v/>
      </c>
      <c r="BO451" s="391"/>
      <c r="BP451" s="578" t="str">
        <f t="shared" si="261"/>
        <v/>
      </c>
      <c r="BQ451" s="578" t="str">
        <f t="shared" si="261"/>
        <v/>
      </c>
      <c r="BR451" s="391"/>
      <c r="BS451" s="578" t="str">
        <f t="shared" si="262"/>
        <v/>
      </c>
      <c r="BT451" s="578" t="str">
        <f t="shared" si="262"/>
        <v/>
      </c>
      <c r="BU451" s="391"/>
      <c r="BV451" s="476"/>
    </row>
    <row r="452" spans="1:74" s="427" customFormat="1" ht="14.1" hidden="1">
      <c r="A452" s="561">
        <v>11</v>
      </c>
      <c r="B452" s="562" t="str">
        <f t="shared" si="246"/>
        <v xml:space="preserve">: </v>
      </c>
      <c r="C452" s="566"/>
      <c r="D452" s="566"/>
      <c r="E452" s="563"/>
      <c r="F452" s="566"/>
      <c r="G452" s="563"/>
      <c r="H452" s="565"/>
      <c r="I452" s="566"/>
      <c r="J452" s="566"/>
      <c r="K452" s="572"/>
      <c r="L452" s="568"/>
      <c r="M452" s="572"/>
      <c r="N452" s="570" t="s">
        <v>421</v>
      </c>
      <c r="O452" s="571"/>
      <c r="P452" s="572"/>
      <c r="Q452" s="429"/>
      <c r="R452" s="573"/>
      <c r="S452" s="574" t="str">
        <f t="shared" si="263"/>
        <v/>
      </c>
      <c r="T452" s="575" t="str">
        <f t="shared" si="247"/>
        <v/>
      </c>
      <c r="U452" s="574" t="str">
        <f t="shared" si="264"/>
        <v/>
      </c>
      <c r="V452" s="576" t="str">
        <f t="shared" si="248"/>
        <v>%</v>
      </c>
      <c r="W452" s="391"/>
      <c r="X452" s="391"/>
      <c r="Z452" s="476"/>
      <c r="AP452" s="476"/>
      <c r="AQ452" s="391"/>
      <c r="AR452" s="391"/>
      <c r="AS452" s="580"/>
      <c r="AT452" s="391"/>
      <c r="AU452" s="578" t="str">
        <f t="shared" si="249"/>
        <v/>
      </c>
      <c r="AV452" s="578" t="str">
        <f t="shared" si="250"/>
        <v/>
      </c>
      <c r="AW452" s="391"/>
      <c r="AX452" s="578" t="str">
        <f t="shared" si="251"/>
        <v/>
      </c>
      <c r="AY452" s="578" t="str">
        <f t="shared" si="252"/>
        <v/>
      </c>
      <c r="AZ452" s="391"/>
      <c r="BA452" s="578" t="str">
        <f t="shared" si="253"/>
        <v/>
      </c>
      <c r="BB452" s="578" t="str">
        <f t="shared" si="254"/>
        <v/>
      </c>
      <c r="BC452" s="391"/>
      <c r="BD452" s="578" t="str">
        <f t="shared" si="255"/>
        <v/>
      </c>
      <c r="BE452" s="578" t="str">
        <f t="shared" si="256"/>
        <v/>
      </c>
      <c r="BF452" s="391"/>
      <c r="BG452" s="578" t="str">
        <f t="shared" si="257"/>
        <v/>
      </c>
      <c r="BH452" s="578" t="str">
        <f t="shared" si="258"/>
        <v/>
      </c>
      <c r="BI452" s="391"/>
      <c r="BJ452" s="578" t="str">
        <f t="shared" si="259"/>
        <v/>
      </c>
      <c r="BK452" s="578" t="str">
        <f t="shared" si="259"/>
        <v/>
      </c>
      <c r="BL452" s="391"/>
      <c r="BM452" s="578" t="str">
        <f t="shared" si="260"/>
        <v/>
      </c>
      <c r="BN452" s="578" t="str">
        <f t="shared" si="260"/>
        <v/>
      </c>
      <c r="BO452" s="391"/>
      <c r="BP452" s="578" t="str">
        <f t="shared" si="261"/>
        <v/>
      </c>
      <c r="BQ452" s="578" t="str">
        <f t="shared" si="261"/>
        <v/>
      </c>
      <c r="BR452" s="391"/>
      <c r="BS452" s="578" t="str">
        <f t="shared" si="262"/>
        <v/>
      </c>
      <c r="BT452" s="578" t="str">
        <f t="shared" si="262"/>
        <v/>
      </c>
      <c r="BU452" s="391"/>
      <c r="BV452" s="476"/>
    </row>
    <row r="453" spans="1:74" s="427" customFormat="1" ht="14.1" hidden="1">
      <c r="A453" s="561">
        <v>12</v>
      </c>
      <c r="B453" s="562" t="str">
        <f t="shared" si="246"/>
        <v xml:space="preserve">: </v>
      </c>
      <c r="C453" s="566"/>
      <c r="D453" s="566"/>
      <c r="E453" s="563"/>
      <c r="F453" s="566"/>
      <c r="G453" s="563"/>
      <c r="H453" s="565"/>
      <c r="I453" s="566"/>
      <c r="J453" s="566"/>
      <c r="K453" s="572"/>
      <c r="L453" s="568"/>
      <c r="M453" s="572"/>
      <c r="N453" s="570" t="s">
        <v>421</v>
      </c>
      <c r="O453" s="571"/>
      <c r="P453" s="572"/>
      <c r="Q453" s="429"/>
      <c r="R453" s="573"/>
      <c r="S453" s="574" t="str">
        <f t="shared" si="263"/>
        <v/>
      </c>
      <c r="T453" s="575" t="str">
        <f t="shared" si="247"/>
        <v/>
      </c>
      <c r="U453" s="574" t="str">
        <f t="shared" si="264"/>
        <v/>
      </c>
      <c r="V453" s="576" t="str">
        <f t="shared" si="248"/>
        <v>%</v>
      </c>
      <c r="W453" s="391"/>
      <c r="X453" s="391"/>
      <c r="Z453" s="476"/>
      <c r="AP453" s="476"/>
      <c r="AQ453" s="391"/>
      <c r="AR453" s="391"/>
      <c r="AS453" s="580"/>
      <c r="AT453" s="391"/>
      <c r="AU453" s="578" t="str">
        <f t="shared" si="249"/>
        <v/>
      </c>
      <c r="AV453" s="578" t="str">
        <f t="shared" si="250"/>
        <v/>
      </c>
      <c r="AW453" s="391"/>
      <c r="AX453" s="578" t="str">
        <f t="shared" si="251"/>
        <v/>
      </c>
      <c r="AY453" s="578" t="str">
        <f t="shared" si="252"/>
        <v/>
      </c>
      <c r="AZ453" s="391"/>
      <c r="BA453" s="578" t="str">
        <f t="shared" si="253"/>
        <v/>
      </c>
      <c r="BB453" s="578" t="str">
        <f t="shared" si="254"/>
        <v/>
      </c>
      <c r="BC453" s="391"/>
      <c r="BD453" s="578" t="str">
        <f t="shared" si="255"/>
        <v/>
      </c>
      <c r="BE453" s="578" t="str">
        <f t="shared" si="256"/>
        <v/>
      </c>
      <c r="BF453" s="391"/>
      <c r="BG453" s="578" t="str">
        <f t="shared" si="257"/>
        <v/>
      </c>
      <c r="BH453" s="578" t="str">
        <f t="shared" si="258"/>
        <v/>
      </c>
      <c r="BI453" s="391"/>
      <c r="BJ453" s="578" t="str">
        <f t="shared" si="259"/>
        <v/>
      </c>
      <c r="BK453" s="578" t="str">
        <f t="shared" si="259"/>
        <v/>
      </c>
      <c r="BL453" s="391"/>
      <c r="BM453" s="578" t="str">
        <f t="shared" si="260"/>
        <v/>
      </c>
      <c r="BN453" s="578" t="str">
        <f t="shared" si="260"/>
        <v/>
      </c>
      <c r="BO453" s="391"/>
      <c r="BP453" s="578" t="str">
        <f t="shared" si="261"/>
        <v/>
      </c>
      <c r="BQ453" s="578" t="str">
        <f t="shared" si="261"/>
        <v/>
      </c>
      <c r="BR453" s="391"/>
      <c r="BS453" s="578" t="str">
        <f t="shared" si="262"/>
        <v/>
      </c>
      <c r="BT453" s="578" t="str">
        <f t="shared" si="262"/>
        <v/>
      </c>
      <c r="BU453" s="391"/>
      <c r="BV453" s="476"/>
    </row>
    <row r="454" spans="1:74" s="427" customFormat="1" ht="14.1" hidden="1">
      <c r="A454" s="561">
        <v>13</v>
      </c>
      <c r="B454" s="562" t="str">
        <f t="shared" si="246"/>
        <v xml:space="preserve">: </v>
      </c>
      <c r="C454" s="566"/>
      <c r="D454" s="566"/>
      <c r="E454" s="563"/>
      <c r="F454" s="566"/>
      <c r="G454" s="563"/>
      <c r="H454" s="565"/>
      <c r="I454" s="566"/>
      <c r="J454" s="566"/>
      <c r="K454" s="572"/>
      <c r="L454" s="568"/>
      <c r="M454" s="572"/>
      <c r="N454" s="570" t="s">
        <v>421</v>
      </c>
      <c r="O454" s="571"/>
      <c r="P454" s="572"/>
      <c r="Q454" s="429"/>
      <c r="R454" s="573"/>
      <c r="S454" s="574" t="str">
        <f t="shared" si="263"/>
        <v/>
      </c>
      <c r="T454" s="575" t="str">
        <f t="shared" si="247"/>
        <v/>
      </c>
      <c r="U454" s="574" t="str">
        <f t="shared" si="264"/>
        <v/>
      </c>
      <c r="V454" s="576" t="str">
        <f t="shared" si="248"/>
        <v>%</v>
      </c>
      <c r="W454" s="391"/>
      <c r="X454" s="391"/>
      <c r="Z454" s="476"/>
      <c r="AP454" s="476"/>
      <c r="AQ454" s="391"/>
      <c r="AR454" s="391"/>
      <c r="AS454" s="580"/>
      <c r="AT454" s="391"/>
      <c r="AU454" s="578" t="str">
        <f t="shared" si="249"/>
        <v/>
      </c>
      <c r="AV454" s="578" t="str">
        <f t="shared" si="250"/>
        <v/>
      </c>
      <c r="AW454" s="391"/>
      <c r="AX454" s="578" t="str">
        <f t="shared" si="251"/>
        <v/>
      </c>
      <c r="AY454" s="578" t="str">
        <f t="shared" si="252"/>
        <v/>
      </c>
      <c r="AZ454" s="391"/>
      <c r="BA454" s="578" t="str">
        <f t="shared" si="253"/>
        <v/>
      </c>
      <c r="BB454" s="578" t="str">
        <f t="shared" si="254"/>
        <v/>
      </c>
      <c r="BC454" s="391"/>
      <c r="BD454" s="578" t="str">
        <f t="shared" si="255"/>
        <v/>
      </c>
      <c r="BE454" s="578" t="str">
        <f t="shared" si="256"/>
        <v/>
      </c>
      <c r="BF454" s="391"/>
      <c r="BG454" s="578" t="str">
        <f t="shared" si="257"/>
        <v/>
      </c>
      <c r="BH454" s="578" t="str">
        <f t="shared" si="258"/>
        <v/>
      </c>
      <c r="BI454" s="391"/>
      <c r="BJ454" s="578" t="str">
        <f t="shared" si="259"/>
        <v/>
      </c>
      <c r="BK454" s="578" t="str">
        <f t="shared" si="259"/>
        <v/>
      </c>
      <c r="BL454" s="391"/>
      <c r="BM454" s="578" t="str">
        <f t="shared" si="260"/>
        <v/>
      </c>
      <c r="BN454" s="578" t="str">
        <f t="shared" si="260"/>
        <v/>
      </c>
      <c r="BO454" s="391"/>
      <c r="BP454" s="578" t="str">
        <f t="shared" si="261"/>
        <v/>
      </c>
      <c r="BQ454" s="578" t="str">
        <f t="shared" si="261"/>
        <v/>
      </c>
      <c r="BR454" s="391"/>
      <c r="BS454" s="578" t="str">
        <f t="shared" si="262"/>
        <v/>
      </c>
      <c r="BT454" s="578" t="str">
        <f t="shared" si="262"/>
        <v/>
      </c>
      <c r="BU454" s="391"/>
      <c r="BV454" s="476"/>
    </row>
    <row r="455" spans="1:74" s="427" customFormat="1" ht="14.1" hidden="1">
      <c r="A455" s="561">
        <v>14</v>
      </c>
      <c r="B455" s="562" t="str">
        <f t="shared" si="246"/>
        <v xml:space="preserve">: </v>
      </c>
      <c r="C455" s="566"/>
      <c r="D455" s="566"/>
      <c r="E455" s="563"/>
      <c r="F455" s="566"/>
      <c r="G455" s="563"/>
      <c r="H455" s="565"/>
      <c r="I455" s="566"/>
      <c r="J455" s="566"/>
      <c r="K455" s="572"/>
      <c r="L455" s="568"/>
      <c r="M455" s="572"/>
      <c r="N455" s="570" t="s">
        <v>421</v>
      </c>
      <c r="O455" s="571"/>
      <c r="P455" s="572"/>
      <c r="Q455" s="429"/>
      <c r="R455" s="573"/>
      <c r="S455" s="574" t="str">
        <f t="shared" si="263"/>
        <v/>
      </c>
      <c r="T455" s="575" t="str">
        <f t="shared" si="247"/>
        <v/>
      </c>
      <c r="U455" s="574" t="str">
        <f t="shared" si="264"/>
        <v/>
      </c>
      <c r="V455" s="576" t="str">
        <f t="shared" si="248"/>
        <v>%</v>
      </c>
      <c r="W455" s="391"/>
      <c r="X455" s="391"/>
      <c r="Z455" s="476"/>
      <c r="AP455" s="476"/>
      <c r="AQ455" s="391"/>
      <c r="AR455" s="391"/>
      <c r="AS455" s="580"/>
      <c r="AT455" s="391"/>
      <c r="AU455" s="578" t="str">
        <f t="shared" si="249"/>
        <v/>
      </c>
      <c r="AV455" s="578" t="str">
        <f t="shared" si="250"/>
        <v/>
      </c>
      <c r="AW455" s="391"/>
      <c r="AX455" s="578" t="str">
        <f t="shared" si="251"/>
        <v/>
      </c>
      <c r="AY455" s="578" t="str">
        <f t="shared" si="252"/>
        <v/>
      </c>
      <c r="AZ455" s="391"/>
      <c r="BA455" s="578" t="str">
        <f t="shared" si="253"/>
        <v/>
      </c>
      <c r="BB455" s="578" t="str">
        <f t="shared" si="254"/>
        <v/>
      </c>
      <c r="BC455" s="391"/>
      <c r="BD455" s="578" t="str">
        <f t="shared" si="255"/>
        <v/>
      </c>
      <c r="BE455" s="578" t="str">
        <f t="shared" si="256"/>
        <v/>
      </c>
      <c r="BF455" s="391"/>
      <c r="BG455" s="578" t="str">
        <f t="shared" si="257"/>
        <v/>
      </c>
      <c r="BH455" s="578" t="str">
        <f t="shared" si="258"/>
        <v/>
      </c>
      <c r="BI455" s="391"/>
      <c r="BJ455" s="578" t="str">
        <f t="shared" si="259"/>
        <v/>
      </c>
      <c r="BK455" s="578" t="str">
        <f t="shared" si="259"/>
        <v/>
      </c>
      <c r="BL455" s="391"/>
      <c r="BM455" s="578" t="str">
        <f t="shared" si="260"/>
        <v/>
      </c>
      <c r="BN455" s="578" t="str">
        <f t="shared" si="260"/>
        <v/>
      </c>
      <c r="BO455" s="391"/>
      <c r="BP455" s="578" t="str">
        <f t="shared" si="261"/>
        <v/>
      </c>
      <c r="BQ455" s="578" t="str">
        <f t="shared" si="261"/>
        <v/>
      </c>
      <c r="BR455" s="391"/>
      <c r="BS455" s="578" t="str">
        <f t="shared" si="262"/>
        <v/>
      </c>
      <c r="BT455" s="578" t="str">
        <f t="shared" si="262"/>
        <v/>
      </c>
      <c r="BU455" s="391"/>
      <c r="BV455" s="476"/>
    </row>
    <row r="456" spans="1:74" s="427" customFormat="1" ht="14.1" hidden="1">
      <c r="A456" s="561">
        <v>15</v>
      </c>
      <c r="B456" s="562" t="str">
        <f t="shared" si="246"/>
        <v xml:space="preserve">: </v>
      </c>
      <c r="C456" s="566"/>
      <c r="D456" s="566"/>
      <c r="E456" s="563"/>
      <c r="F456" s="566"/>
      <c r="G456" s="563"/>
      <c r="H456" s="565"/>
      <c r="I456" s="566"/>
      <c r="J456" s="566"/>
      <c r="K456" s="572"/>
      <c r="L456" s="568"/>
      <c r="M456" s="572"/>
      <c r="N456" s="570" t="s">
        <v>421</v>
      </c>
      <c r="O456" s="571"/>
      <c r="P456" s="572"/>
      <c r="Q456" s="429"/>
      <c r="R456" s="573"/>
      <c r="S456" s="574" t="str">
        <f t="shared" si="263"/>
        <v/>
      </c>
      <c r="T456" s="575" t="str">
        <f t="shared" si="247"/>
        <v/>
      </c>
      <c r="U456" s="574" t="str">
        <f t="shared" si="264"/>
        <v/>
      </c>
      <c r="V456" s="576" t="str">
        <f t="shared" si="248"/>
        <v>%</v>
      </c>
      <c r="W456" s="391"/>
      <c r="X456" s="391"/>
      <c r="Z456" s="476"/>
      <c r="AP456" s="476"/>
      <c r="AQ456" s="391"/>
      <c r="AR456" s="391"/>
      <c r="AS456" s="580"/>
      <c r="AT456" s="391"/>
      <c r="AU456" s="578" t="str">
        <f t="shared" si="249"/>
        <v/>
      </c>
      <c r="AV456" s="578" t="str">
        <f t="shared" si="250"/>
        <v/>
      </c>
      <c r="AW456" s="391"/>
      <c r="AX456" s="578" t="str">
        <f t="shared" si="251"/>
        <v/>
      </c>
      <c r="AY456" s="578" t="str">
        <f t="shared" si="252"/>
        <v/>
      </c>
      <c r="AZ456" s="391"/>
      <c r="BA456" s="578" t="str">
        <f t="shared" si="253"/>
        <v/>
      </c>
      <c r="BB456" s="578" t="str">
        <f t="shared" si="254"/>
        <v/>
      </c>
      <c r="BC456" s="391"/>
      <c r="BD456" s="578" t="str">
        <f t="shared" si="255"/>
        <v/>
      </c>
      <c r="BE456" s="578" t="str">
        <f t="shared" si="256"/>
        <v/>
      </c>
      <c r="BF456" s="391"/>
      <c r="BG456" s="578" t="str">
        <f t="shared" si="257"/>
        <v/>
      </c>
      <c r="BH456" s="578" t="str">
        <f t="shared" si="258"/>
        <v/>
      </c>
      <c r="BI456" s="391"/>
      <c r="BJ456" s="578" t="str">
        <f t="shared" si="259"/>
        <v/>
      </c>
      <c r="BK456" s="578" t="str">
        <f t="shared" si="259"/>
        <v/>
      </c>
      <c r="BL456" s="391"/>
      <c r="BM456" s="578" t="str">
        <f t="shared" si="260"/>
        <v/>
      </c>
      <c r="BN456" s="578" t="str">
        <f t="shared" si="260"/>
        <v/>
      </c>
      <c r="BO456" s="391"/>
      <c r="BP456" s="578" t="str">
        <f t="shared" si="261"/>
        <v/>
      </c>
      <c r="BQ456" s="578" t="str">
        <f t="shared" si="261"/>
        <v/>
      </c>
      <c r="BR456" s="391"/>
      <c r="BS456" s="578" t="str">
        <f t="shared" si="262"/>
        <v/>
      </c>
      <c r="BT456" s="578" t="str">
        <f t="shared" si="262"/>
        <v/>
      </c>
      <c r="BU456" s="391"/>
      <c r="BV456" s="476"/>
    </row>
    <row r="457" spans="1:74" s="427" customFormat="1" ht="14.1" hidden="1">
      <c r="A457" s="561">
        <v>16</v>
      </c>
      <c r="B457" s="562" t="str">
        <f t="shared" si="246"/>
        <v xml:space="preserve">: </v>
      </c>
      <c r="C457" s="566"/>
      <c r="D457" s="566"/>
      <c r="E457" s="563"/>
      <c r="F457" s="566"/>
      <c r="G457" s="563"/>
      <c r="H457" s="565"/>
      <c r="I457" s="566"/>
      <c r="J457" s="566"/>
      <c r="K457" s="572"/>
      <c r="L457" s="568"/>
      <c r="M457" s="572"/>
      <c r="N457" s="570" t="s">
        <v>421</v>
      </c>
      <c r="O457" s="571"/>
      <c r="P457" s="572"/>
      <c r="Q457" s="429"/>
      <c r="R457" s="573"/>
      <c r="S457" s="574" t="str">
        <f t="shared" si="263"/>
        <v/>
      </c>
      <c r="T457" s="575" t="str">
        <f t="shared" si="247"/>
        <v/>
      </c>
      <c r="U457" s="574" t="str">
        <f t="shared" si="264"/>
        <v/>
      </c>
      <c r="V457" s="576" t="str">
        <f t="shared" si="248"/>
        <v>%</v>
      </c>
      <c r="W457" s="391"/>
      <c r="X457" s="391"/>
      <c r="Z457" s="476"/>
      <c r="AP457" s="476"/>
      <c r="AQ457" s="391"/>
      <c r="AR457" s="391"/>
      <c r="AS457" s="580"/>
      <c r="AT457" s="391"/>
      <c r="AU457" s="578" t="str">
        <f t="shared" si="249"/>
        <v/>
      </c>
      <c r="AV457" s="578" t="str">
        <f t="shared" si="250"/>
        <v/>
      </c>
      <c r="AW457" s="391"/>
      <c r="AX457" s="578" t="str">
        <f t="shared" si="251"/>
        <v/>
      </c>
      <c r="AY457" s="578" t="str">
        <f t="shared" si="252"/>
        <v/>
      </c>
      <c r="AZ457" s="391"/>
      <c r="BA457" s="578" t="str">
        <f t="shared" si="253"/>
        <v/>
      </c>
      <c r="BB457" s="578" t="str">
        <f t="shared" si="254"/>
        <v/>
      </c>
      <c r="BC457" s="391"/>
      <c r="BD457" s="578" t="str">
        <f t="shared" si="255"/>
        <v/>
      </c>
      <c r="BE457" s="578" t="str">
        <f t="shared" si="256"/>
        <v/>
      </c>
      <c r="BF457" s="391"/>
      <c r="BG457" s="578" t="str">
        <f t="shared" si="257"/>
        <v/>
      </c>
      <c r="BH457" s="578" t="str">
        <f t="shared" si="258"/>
        <v/>
      </c>
      <c r="BI457" s="391"/>
      <c r="BJ457" s="578" t="str">
        <f t="shared" si="259"/>
        <v/>
      </c>
      <c r="BK457" s="578" t="str">
        <f t="shared" si="259"/>
        <v/>
      </c>
      <c r="BL457" s="391"/>
      <c r="BM457" s="578" t="str">
        <f t="shared" si="260"/>
        <v/>
      </c>
      <c r="BN457" s="578" t="str">
        <f t="shared" si="260"/>
        <v/>
      </c>
      <c r="BO457" s="391"/>
      <c r="BP457" s="578" t="str">
        <f t="shared" si="261"/>
        <v/>
      </c>
      <c r="BQ457" s="578" t="str">
        <f t="shared" si="261"/>
        <v/>
      </c>
      <c r="BR457" s="391"/>
      <c r="BS457" s="578" t="str">
        <f t="shared" si="262"/>
        <v/>
      </c>
      <c r="BT457" s="578" t="str">
        <f t="shared" si="262"/>
        <v/>
      </c>
      <c r="BU457" s="391"/>
      <c r="BV457" s="476"/>
    </row>
    <row r="458" spans="1:74" s="427" customFormat="1" ht="14.1" hidden="1">
      <c r="A458" s="561">
        <v>17</v>
      </c>
      <c r="B458" s="562" t="str">
        <f t="shared" si="246"/>
        <v xml:space="preserve">: </v>
      </c>
      <c r="C458" s="566"/>
      <c r="D458" s="566"/>
      <c r="E458" s="563"/>
      <c r="F458" s="566"/>
      <c r="G458" s="563"/>
      <c r="H458" s="565"/>
      <c r="I458" s="566"/>
      <c r="J458" s="566"/>
      <c r="K458" s="572"/>
      <c r="L458" s="568"/>
      <c r="M458" s="572"/>
      <c r="N458" s="570" t="s">
        <v>421</v>
      </c>
      <c r="O458" s="571"/>
      <c r="P458" s="572"/>
      <c r="Q458" s="429"/>
      <c r="R458" s="573"/>
      <c r="S458" s="574" t="str">
        <f t="shared" si="263"/>
        <v/>
      </c>
      <c r="T458" s="575" t="str">
        <f t="shared" si="247"/>
        <v/>
      </c>
      <c r="U458" s="574" t="str">
        <f t="shared" si="264"/>
        <v/>
      </c>
      <c r="V458" s="576" t="str">
        <f t="shared" si="248"/>
        <v>%</v>
      </c>
      <c r="W458" s="391"/>
      <c r="X458" s="391"/>
      <c r="Z458" s="476"/>
      <c r="AP458" s="476"/>
      <c r="AQ458" s="391"/>
      <c r="AR458" s="391"/>
      <c r="AS458" s="580"/>
      <c r="AT458" s="391"/>
      <c r="AU458" s="578" t="str">
        <f t="shared" si="249"/>
        <v/>
      </c>
      <c r="AV458" s="578" t="str">
        <f t="shared" si="250"/>
        <v/>
      </c>
      <c r="AW458" s="391"/>
      <c r="AX458" s="578" t="str">
        <f t="shared" si="251"/>
        <v/>
      </c>
      <c r="AY458" s="578" t="str">
        <f t="shared" si="252"/>
        <v/>
      </c>
      <c r="AZ458" s="391"/>
      <c r="BA458" s="578" t="str">
        <f t="shared" si="253"/>
        <v/>
      </c>
      <c r="BB458" s="578" t="str">
        <f t="shared" si="254"/>
        <v/>
      </c>
      <c r="BC458" s="391"/>
      <c r="BD458" s="578" t="str">
        <f t="shared" si="255"/>
        <v/>
      </c>
      <c r="BE458" s="578" t="str">
        <f t="shared" si="256"/>
        <v/>
      </c>
      <c r="BF458" s="391"/>
      <c r="BG458" s="578" t="str">
        <f t="shared" si="257"/>
        <v/>
      </c>
      <c r="BH458" s="578" t="str">
        <f t="shared" si="258"/>
        <v/>
      </c>
      <c r="BI458" s="391"/>
      <c r="BJ458" s="578" t="str">
        <f t="shared" si="259"/>
        <v/>
      </c>
      <c r="BK458" s="578" t="str">
        <f t="shared" si="259"/>
        <v/>
      </c>
      <c r="BL458" s="391"/>
      <c r="BM458" s="578" t="str">
        <f t="shared" si="260"/>
        <v/>
      </c>
      <c r="BN458" s="578" t="str">
        <f t="shared" si="260"/>
        <v/>
      </c>
      <c r="BO458" s="391"/>
      <c r="BP458" s="578" t="str">
        <f t="shared" si="261"/>
        <v/>
      </c>
      <c r="BQ458" s="578" t="str">
        <f t="shared" si="261"/>
        <v/>
      </c>
      <c r="BR458" s="391"/>
      <c r="BS458" s="578" t="str">
        <f t="shared" si="262"/>
        <v/>
      </c>
      <c r="BT458" s="578" t="str">
        <f t="shared" si="262"/>
        <v/>
      </c>
      <c r="BU458" s="391"/>
      <c r="BV458" s="476"/>
    </row>
    <row r="459" spans="1:74" s="427" customFormat="1" ht="14.1" hidden="1">
      <c r="A459" s="561">
        <v>18</v>
      </c>
      <c r="B459" s="562" t="str">
        <f t="shared" si="246"/>
        <v xml:space="preserve">: </v>
      </c>
      <c r="C459" s="566"/>
      <c r="D459" s="566"/>
      <c r="E459" s="563"/>
      <c r="F459" s="566"/>
      <c r="G459" s="563"/>
      <c r="H459" s="565"/>
      <c r="I459" s="566"/>
      <c r="J459" s="566"/>
      <c r="K459" s="572"/>
      <c r="L459" s="572"/>
      <c r="M459" s="572"/>
      <c r="N459" s="570" t="s">
        <v>421</v>
      </c>
      <c r="O459" s="571"/>
      <c r="P459" s="572"/>
      <c r="Q459" s="429"/>
      <c r="R459" s="573"/>
      <c r="S459" s="574" t="str">
        <f t="shared" si="263"/>
        <v/>
      </c>
      <c r="T459" s="575" t="str">
        <f t="shared" si="247"/>
        <v/>
      </c>
      <c r="U459" s="574" t="str">
        <f t="shared" si="264"/>
        <v/>
      </c>
      <c r="V459" s="576" t="str">
        <f t="shared" si="248"/>
        <v>%</v>
      </c>
      <c r="W459" s="391"/>
      <c r="X459" s="391"/>
      <c r="Z459" s="476"/>
      <c r="AP459" s="476"/>
      <c r="AQ459" s="391"/>
      <c r="AR459" s="391"/>
      <c r="AS459" s="580"/>
      <c r="AT459" s="391"/>
      <c r="AU459" s="578" t="str">
        <f t="shared" si="249"/>
        <v/>
      </c>
      <c r="AV459" s="578" t="str">
        <f t="shared" si="250"/>
        <v/>
      </c>
      <c r="AW459" s="391"/>
      <c r="AX459" s="578" t="str">
        <f t="shared" si="251"/>
        <v/>
      </c>
      <c r="AY459" s="578" t="str">
        <f t="shared" si="252"/>
        <v/>
      </c>
      <c r="AZ459" s="391"/>
      <c r="BA459" s="578" t="str">
        <f t="shared" si="253"/>
        <v/>
      </c>
      <c r="BB459" s="578" t="str">
        <f t="shared" si="254"/>
        <v/>
      </c>
      <c r="BC459" s="391"/>
      <c r="BD459" s="578" t="str">
        <f t="shared" si="255"/>
        <v/>
      </c>
      <c r="BE459" s="578" t="str">
        <f t="shared" si="256"/>
        <v/>
      </c>
      <c r="BF459" s="391"/>
      <c r="BG459" s="578" t="str">
        <f t="shared" si="257"/>
        <v/>
      </c>
      <c r="BH459" s="578" t="str">
        <f t="shared" si="258"/>
        <v/>
      </c>
      <c r="BI459" s="391"/>
      <c r="BJ459" s="578" t="str">
        <f t="shared" si="259"/>
        <v/>
      </c>
      <c r="BK459" s="578" t="str">
        <f t="shared" si="259"/>
        <v/>
      </c>
      <c r="BL459" s="391"/>
      <c r="BM459" s="578" t="str">
        <f t="shared" si="260"/>
        <v/>
      </c>
      <c r="BN459" s="578" t="str">
        <f t="shared" si="260"/>
        <v/>
      </c>
      <c r="BO459" s="391"/>
      <c r="BP459" s="578" t="str">
        <f t="shared" si="261"/>
        <v/>
      </c>
      <c r="BQ459" s="578" t="str">
        <f t="shared" si="261"/>
        <v/>
      </c>
      <c r="BR459" s="391"/>
      <c r="BS459" s="578" t="str">
        <f t="shared" si="262"/>
        <v/>
      </c>
      <c r="BT459" s="578" t="str">
        <f t="shared" si="262"/>
        <v/>
      </c>
      <c r="BU459" s="391"/>
      <c r="BV459" s="476"/>
    </row>
    <row r="460" spans="1:74" s="427" customFormat="1" ht="14.1" hidden="1">
      <c r="A460" s="561">
        <v>19</v>
      </c>
      <c r="B460" s="562" t="str">
        <f t="shared" si="246"/>
        <v xml:space="preserve">: </v>
      </c>
      <c r="C460" s="566"/>
      <c r="D460" s="566"/>
      <c r="E460" s="563"/>
      <c r="F460" s="566"/>
      <c r="G460" s="563"/>
      <c r="H460" s="565"/>
      <c r="I460" s="566"/>
      <c r="J460" s="566"/>
      <c r="K460" s="572"/>
      <c r="L460" s="572"/>
      <c r="M460" s="572"/>
      <c r="N460" s="570" t="s">
        <v>421</v>
      </c>
      <c r="O460" s="571"/>
      <c r="P460" s="572"/>
      <c r="Q460" s="429"/>
      <c r="R460" s="573"/>
      <c r="S460" s="574" t="str">
        <f t="shared" si="263"/>
        <v/>
      </c>
      <c r="T460" s="575" t="str">
        <f t="shared" si="247"/>
        <v/>
      </c>
      <c r="U460" s="574" t="str">
        <f t="shared" si="264"/>
        <v/>
      </c>
      <c r="V460" s="576" t="str">
        <f t="shared" si="248"/>
        <v>%</v>
      </c>
      <c r="W460" s="391"/>
      <c r="X460" s="391"/>
      <c r="Z460" s="476"/>
      <c r="AP460" s="476"/>
      <c r="AQ460" s="391"/>
      <c r="AR460" s="391"/>
      <c r="AS460" s="580"/>
      <c r="AT460" s="391"/>
      <c r="AU460" s="578" t="str">
        <f t="shared" si="249"/>
        <v/>
      </c>
      <c r="AV460" s="578" t="str">
        <f t="shared" si="250"/>
        <v/>
      </c>
      <c r="AW460" s="391"/>
      <c r="AX460" s="578" t="str">
        <f t="shared" si="251"/>
        <v/>
      </c>
      <c r="AY460" s="578" t="str">
        <f t="shared" si="252"/>
        <v/>
      </c>
      <c r="AZ460" s="391"/>
      <c r="BA460" s="578" t="str">
        <f t="shared" si="253"/>
        <v/>
      </c>
      <c r="BB460" s="578" t="str">
        <f t="shared" si="254"/>
        <v/>
      </c>
      <c r="BC460" s="391"/>
      <c r="BD460" s="578" t="str">
        <f t="shared" si="255"/>
        <v/>
      </c>
      <c r="BE460" s="578" t="str">
        <f t="shared" si="256"/>
        <v/>
      </c>
      <c r="BF460" s="391"/>
      <c r="BG460" s="578" t="str">
        <f t="shared" si="257"/>
        <v/>
      </c>
      <c r="BH460" s="578" t="str">
        <f t="shared" si="258"/>
        <v/>
      </c>
      <c r="BI460" s="391"/>
      <c r="BJ460" s="578" t="str">
        <f t="shared" si="259"/>
        <v/>
      </c>
      <c r="BK460" s="578" t="str">
        <f t="shared" si="259"/>
        <v/>
      </c>
      <c r="BL460" s="391"/>
      <c r="BM460" s="578" t="str">
        <f t="shared" si="260"/>
        <v/>
      </c>
      <c r="BN460" s="578" t="str">
        <f t="shared" si="260"/>
        <v/>
      </c>
      <c r="BO460" s="391"/>
      <c r="BP460" s="578" t="str">
        <f t="shared" si="261"/>
        <v/>
      </c>
      <c r="BQ460" s="578" t="str">
        <f t="shared" si="261"/>
        <v/>
      </c>
      <c r="BR460" s="391"/>
      <c r="BS460" s="578" t="str">
        <f t="shared" si="262"/>
        <v/>
      </c>
      <c r="BT460" s="578" t="str">
        <f t="shared" si="262"/>
        <v/>
      </c>
      <c r="BU460" s="391"/>
      <c r="BV460" s="476"/>
    </row>
    <row r="461" spans="1:74" s="427" customFormat="1" ht="14.1" hidden="1">
      <c r="A461" s="561">
        <v>20</v>
      </c>
      <c r="B461" s="562" t="str">
        <f t="shared" si="246"/>
        <v xml:space="preserve">: </v>
      </c>
      <c r="C461" s="566"/>
      <c r="D461" s="566"/>
      <c r="E461" s="563"/>
      <c r="F461" s="566"/>
      <c r="G461" s="563"/>
      <c r="H461" s="565"/>
      <c r="I461" s="566"/>
      <c r="J461" s="566"/>
      <c r="K461" s="572"/>
      <c r="L461" s="572"/>
      <c r="M461" s="572"/>
      <c r="N461" s="570" t="s">
        <v>421</v>
      </c>
      <c r="O461" s="571"/>
      <c r="P461" s="572"/>
      <c r="Q461" s="429"/>
      <c r="R461" s="573"/>
      <c r="S461" s="574" t="str">
        <f t="shared" si="263"/>
        <v/>
      </c>
      <c r="T461" s="575" t="str">
        <f t="shared" si="247"/>
        <v/>
      </c>
      <c r="U461" s="574" t="str">
        <f t="shared" si="264"/>
        <v/>
      </c>
      <c r="V461" s="576" t="str">
        <f t="shared" si="248"/>
        <v>%</v>
      </c>
      <c r="W461" s="391"/>
      <c r="X461" s="391"/>
      <c r="Z461" s="476"/>
      <c r="AP461" s="476"/>
      <c r="AQ461" s="391"/>
      <c r="AR461" s="391"/>
      <c r="AS461" s="580"/>
      <c r="AT461" s="391"/>
      <c r="AU461" s="578" t="str">
        <f t="shared" si="249"/>
        <v/>
      </c>
      <c r="AV461" s="578" t="str">
        <f t="shared" si="250"/>
        <v/>
      </c>
      <c r="AW461" s="391"/>
      <c r="AX461" s="578" t="str">
        <f t="shared" si="251"/>
        <v/>
      </c>
      <c r="AY461" s="578" t="str">
        <f t="shared" si="252"/>
        <v/>
      </c>
      <c r="AZ461" s="391"/>
      <c r="BA461" s="578" t="str">
        <f t="shared" si="253"/>
        <v/>
      </c>
      <c r="BB461" s="578" t="str">
        <f t="shared" si="254"/>
        <v/>
      </c>
      <c r="BC461" s="391"/>
      <c r="BD461" s="578" t="str">
        <f t="shared" si="255"/>
        <v/>
      </c>
      <c r="BE461" s="578" t="str">
        <f t="shared" si="256"/>
        <v/>
      </c>
      <c r="BF461" s="391"/>
      <c r="BG461" s="578" t="str">
        <f t="shared" si="257"/>
        <v/>
      </c>
      <c r="BH461" s="578" t="str">
        <f t="shared" si="258"/>
        <v/>
      </c>
      <c r="BI461" s="391"/>
      <c r="BJ461" s="578" t="str">
        <f t="shared" si="259"/>
        <v/>
      </c>
      <c r="BK461" s="578" t="str">
        <f t="shared" si="259"/>
        <v/>
      </c>
      <c r="BL461" s="391"/>
      <c r="BM461" s="578" t="str">
        <f t="shared" si="260"/>
        <v/>
      </c>
      <c r="BN461" s="578" t="str">
        <f t="shared" si="260"/>
        <v/>
      </c>
      <c r="BO461" s="391"/>
      <c r="BP461" s="578" t="str">
        <f t="shared" si="261"/>
        <v/>
      </c>
      <c r="BQ461" s="578" t="str">
        <f t="shared" si="261"/>
        <v/>
      </c>
      <c r="BR461" s="391"/>
      <c r="BS461" s="578" t="str">
        <f t="shared" si="262"/>
        <v/>
      </c>
      <c r="BT461" s="578" t="str">
        <f t="shared" si="262"/>
        <v/>
      </c>
      <c r="BU461" s="391"/>
      <c r="BV461" s="476"/>
    </row>
    <row r="462" spans="1:74" s="427" customFormat="1" ht="14.1" hidden="1">
      <c r="A462" s="561"/>
      <c r="B462" s="582" t="s">
        <v>224</v>
      </c>
      <c r="C462" s="583"/>
      <c r="D462" s="583"/>
      <c r="E462" s="583"/>
      <c r="F462" s="583"/>
      <c r="G462" s="583"/>
      <c r="H462" s="429"/>
      <c r="I462" s="391"/>
      <c r="J462" s="584"/>
      <c r="K462" s="429"/>
      <c r="L462" s="429"/>
      <c r="M462" s="429" t="s">
        <v>211</v>
      </c>
      <c r="N462" s="429"/>
      <c r="O462" s="429"/>
      <c r="P462" s="429"/>
      <c r="Q462" s="429"/>
      <c r="R462" s="584" t="s">
        <v>212</v>
      </c>
      <c r="S462" s="585" t="e">
        <f>AVERAGE(S442:S461)</f>
        <v>#DIV/0!</v>
      </c>
      <c r="T462" s="585" t="e">
        <f>IF(S470="Y",SUM(T442:T461)/SUM(O442:O461),AVERAGE(T442:T461))</f>
        <v>#DIV/0!</v>
      </c>
      <c r="U462" s="586" t="e">
        <f>SUM(U442:U461)/SUM(O442:O461)</f>
        <v>#DIV/0!</v>
      </c>
      <c r="V462" s="391"/>
      <c r="W462" s="391"/>
      <c r="X462" s="391"/>
      <c r="Z462" s="626"/>
      <c r="AP462" s="476"/>
      <c r="AQ462" s="391"/>
      <c r="AR462" s="391"/>
      <c r="AS462" s="391"/>
      <c r="AT462" s="584" t="s">
        <v>212</v>
      </c>
      <c r="AU462" s="587" t="e">
        <f>AVERAGE(AU442:AU461)</f>
        <v>#DIV/0!</v>
      </c>
      <c r="AV462" s="587" t="e">
        <f>SUM(AV442:AV461)/COUNTIF(AV442:AV461,"&gt;0")</f>
        <v>#DIV/0!</v>
      </c>
      <c r="AW462" s="391"/>
      <c r="AX462" s="587" t="e">
        <f>AVERAGE(AX442:AX461)</f>
        <v>#DIV/0!</v>
      </c>
      <c r="AY462" s="587" t="e">
        <f>SUM(AY442:AY461)/COUNTIF(AY442:AY461,"&gt;0")</f>
        <v>#DIV/0!</v>
      </c>
      <c r="AZ462" s="391"/>
      <c r="BA462" s="587" t="e">
        <f>AVERAGE(BA442:BA461)</f>
        <v>#DIV/0!</v>
      </c>
      <c r="BB462" s="587" t="e">
        <f>SUM(BB442:BB461)/COUNTIF(BB442:BB461,"&gt;0")</f>
        <v>#DIV/0!</v>
      </c>
      <c r="BC462" s="391"/>
      <c r="BD462" s="587" t="e">
        <f>AVERAGE(BD442:BD461)</f>
        <v>#DIV/0!</v>
      </c>
      <c r="BE462" s="587" t="e">
        <f>SUM(BE442:BE461)/COUNTIF(BE442:BE461,"&gt;0")</f>
        <v>#DIV/0!</v>
      </c>
      <c r="BF462" s="391"/>
      <c r="BG462" s="587" t="e">
        <f>AVERAGE(BG442:BG461)</f>
        <v>#DIV/0!</v>
      </c>
      <c r="BH462" s="587" t="e">
        <f>SUM(BH442:BH461)/COUNTIF(BH442:BH461,"&gt;0")</f>
        <v>#DIV/0!</v>
      </c>
      <c r="BI462" s="584"/>
      <c r="BJ462" s="587" t="e">
        <f>AVERAGE(BJ442:BJ461)</f>
        <v>#DIV/0!</v>
      </c>
      <c r="BK462" s="587" t="e">
        <f>SUM(BK442:BK461)/COUNTIF(BK442:BK461,"&gt;0")</f>
        <v>#DIV/0!</v>
      </c>
      <c r="BL462" s="391"/>
      <c r="BM462" s="587" t="e">
        <f>AVERAGE(BM442:BM461)</f>
        <v>#DIV/0!</v>
      </c>
      <c r="BN462" s="587" t="e">
        <f>SUM(BN442:BN461)/COUNTIF(BN442:BN461,"&gt;0")</f>
        <v>#DIV/0!</v>
      </c>
      <c r="BO462" s="391"/>
      <c r="BP462" s="587" t="e">
        <f>AVERAGE(BP442:BP461)</f>
        <v>#DIV/0!</v>
      </c>
      <c r="BQ462" s="587" t="e">
        <f>SUM(BQ442:BQ461)/COUNTIF(BQ442:BQ461,"&gt;0")</f>
        <v>#DIV/0!</v>
      </c>
      <c r="BR462" s="391"/>
      <c r="BS462" s="587" t="e">
        <f>AVERAGE(BS442:BS461)</f>
        <v>#DIV/0!</v>
      </c>
      <c r="BT462" s="587" t="e">
        <f>SUM(BT442:BT461)/COUNTIF(BT442:BT461,"&gt;0")</f>
        <v>#DIV/0!</v>
      </c>
      <c r="BU462" s="391"/>
      <c r="BV462" s="476"/>
    </row>
    <row r="463" spans="1:74" s="427" customFormat="1" ht="14.1" hidden="1">
      <c r="A463" s="561"/>
      <c r="B463" s="582" t="s">
        <v>225</v>
      </c>
      <c r="C463" s="583" t="s">
        <v>213</v>
      </c>
      <c r="D463" s="1104"/>
      <c r="E463" s="1105"/>
      <c r="F463" s="1105"/>
      <c r="G463" s="1105"/>
      <c r="H463" s="1105"/>
      <c r="I463" s="1105"/>
      <c r="J463" s="1105"/>
      <c r="K463" s="1106"/>
      <c r="L463" s="429"/>
      <c r="M463" s="429"/>
      <c r="N463" s="429"/>
      <c r="O463" s="429"/>
      <c r="P463" s="429"/>
      <c r="Q463" s="429"/>
      <c r="R463" s="588" t="s">
        <v>214</v>
      </c>
      <c r="S463" s="589" t="e">
        <f>S462+V463*S466</f>
        <v>#DIV/0!</v>
      </c>
      <c r="T463" s="589" t="e">
        <f>T462+V463*T466</f>
        <v>#DIV/0!</v>
      </c>
      <c r="U463" s="589" t="e">
        <f>U462+V463*U466</f>
        <v>#DIV/0!</v>
      </c>
      <c r="V463" s="590">
        <v>1</v>
      </c>
      <c r="W463" s="429" t="s">
        <v>215</v>
      </c>
      <c r="X463" s="391"/>
      <c r="Y463" s="391" t="s">
        <v>239</v>
      </c>
      <c r="Z463" s="627"/>
      <c r="AP463" s="476"/>
      <c r="AQ463" s="391"/>
      <c r="AR463" s="391"/>
      <c r="AS463" s="391"/>
      <c r="AT463" s="588" t="s">
        <v>214</v>
      </c>
      <c r="AU463" s="591" t="e">
        <f>AU462+(AU468*AU465)</f>
        <v>#DIV/0!</v>
      </c>
      <c r="AV463" s="591" t="e">
        <f>AV462+(AV468*AU465)</f>
        <v>#DIV/0!</v>
      </c>
      <c r="AW463" s="391"/>
      <c r="AX463" s="591" t="e">
        <f>AX462+(AX468*AX465)</f>
        <v>#DIV/0!</v>
      </c>
      <c r="AY463" s="591" t="e">
        <f>AY462+(AY468*AX465)</f>
        <v>#DIV/0!</v>
      </c>
      <c r="AZ463" s="391"/>
      <c r="BA463" s="591" t="e">
        <f>BA462+(BA468*BA465)</f>
        <v>#DIV/0!</v>
      </c>
      <c r="BB463" s="591" t="e">
        <f>BB462+(BB468*BA465)</f>
        <v>#DIV/0!</v>
      </c>
      <c r="BC463" s="391"/>
      <c r="BD463" s="591" t="e">
        <f>BD462+(BD468*BD465)</f>
        <v>#DIV/0!</v>
      </c>
      <c r="BE463" s="591" t="e">
        <f>BE462+(BE468*BD465)</f>
        <v>#DIV/0!</v>
      </c>
      <c r="BF463" s="391"/>
      <c r="BG463" s="591" t="e">
        <f>BG462+(BG468*BG465)</f>
        <v>#DIV/0!</v>
      </c>
      <c r="BH463" s="591" t="e">
        <f>BH462+(BH468*BG465)</f>
        <v>#DIV/0!</v>
      </c>
      <c r="BI463" s="588"/>
      <c r="BJ463" s="591" t="e">
        <f>BJ462+(BJ468*BJ465)</f>
        <v>#DIV/0!</v>
      </c>
      <c r="BK463" s="591" t="e">
        <f>BK462+(BK468*BJ465)</f>
        <v>#DIV/0!</v>
      </c>
      <c r="BL463" s="391"/>
      <c r="BM463" s="591" t="e">
        <f>BM462+(BM468*BM465)</f>
        <v>#DIV/0!</v>
      </c>
      <c r="BN463" s="591" t="e">
        <f>BN462+(BN468*BM465)</f>
        <v>#DIV/0!</v>
      </c>
      <c r="BO463" s="391"/>
      <c r="BP463" s="591" t="e">
        <f>BP462+(BP468*BP465)</f>
        <v>#DIV/0!</v>
      </c>
      <c r="BQ463" s="591" t="e">
        <f>BQ462+(BQ468*BP465)</f>
        <v>#DIV/0!</v>
      </c>
      <c r="BR463" s="391"/>
      <c r="BS463" s="591" t="e">
        <f>BS462+(BS468*BS465)</f>
        <v>#DIV/0!</v>
      </c>
      <c r="BT463" s="591" t="e">
        <f>BT462+(BT468*BS465)</f>
        <v>#DIV/0!</v>
      </c>
      <c r="BU463" s="391"/>
      <c r="BV463" s="476"/>
    </row>
    <row r="464" spans="1:74" s="427" customFormat="1" ht="14.1" hidden="1">
      <c r="A464" s="561"/>
      <c r="B464" s="582" t="s">
        <v>226</v>
      </c>
      <c r="C464" s="561"/>
      <c r="D464" s="1107"/>
      <c r="E464" s="1108"/>
      <c r="F464" s="1108"/>
      <c r="G464" s="1108"/>
      <c r="H464" s="1108"/>
      <c r="I464" s="1108"/>
      <c r="J464" s="1108"/>
      <c r="K464" s="1109"/>
      <c r="L464" s="391"/>
      <c r="M464" s="391"/>
      <c r="N464" s="429"/>
      <c r="O464" s="429"/>
      <c r="P464" s="429"/>
      <c r="Q464" s="429"/>
      <c r="R464" s="588" t="s">
        <v>216</v>
      </c>
      <c r="S464" s="589" t="e">
        <f>IF($Y464="Y",MIN(S442:S461),S462-$V464*S466)</f>
        <v>#DIV/0!</v>
      </c>
      <c r="T464" s="589" t="e">
        <f t="shared" ref="T464:U464" si="265">IF($Y464="Y",MIN(T442:T461),T462-$V464*T466)</f>
        <v>#DIV/0!</v>
      </c>
      <c r="U464" s="589" t="e">
        <f t="shared" si="265"/>
        <v>#DIV/0!</v>
      </c>
      <c r="V464" s="590">
        <v>1</v>
      </c>
      <c r="W464" s="429" t="s">
        <v>217</v>
      </c>
      <c r="X464" s="391"/>
      <c r="Y464" s="592" t="s">
        <v>223</v>
      </c>
      <c r="Z464" s="627"/>
      <c r="AP464" s="476"/>
      <c r="AQ464" s="391"/>
      <c r="AR464" s="391"/>
      <c r="AS464" s="391"/>
      <c r="AT464" s="588" t="s">
        <v>216</v>
      </c>
      <c r="AU464" s="591" t="e">
        <f>AU462-(AU468*AU466)</f>
        <v>#DIV/0!</v>
      </c>
      <c r="AV464" s="591" t="e">
        <f>AV462-(AV468*AU466)</f>
        <v>#DIV/0!</v>
      </c>
      <c r="AW464" s="391"/>
      <c r="AX464" s="591" t="e">
        <f>AX462-(AX468*AX466)</f>
        <v>#DIV/0!</v>
      </c>
      <c r="AY464" s="591" t="e">
        <f>AY462-(AY468*AX466)</f>
        <v>#DIV/0!</v>
      </c>
      <c r="AZ464" s="391"/>
      <c r="BA464" s="591" t="e">
        <f>BA462-(BA468*BA466)</f>
        <v>#DIV/0!</v>
      </c>
      <c r="BB464" s="591" t="e">
        <f>BB462-(BB468*BA466)</f>
        <v>#DIV/0!</v>
      </c>
      <c r="BC464" s="391"/>
      <c r="BD464" s="591" t="e">
        <f>BD462-(BD468*BD466)</f>
        <v>#DIV/0!</v>
      </c>
      <c r="BE464" s="591" t="e">
        <f>BE462-(BE468*BD466)</f>
        <v>#DIV/0!</v>
      </c>
      <c r="BF464" s="391"/>
      <c r="BG464" s="591" t="e">
        <f>BG462-(BG468*BG466)</f>
        <v>#DIV/0!</v>
      </c>
      <c r="BH464" s="591" t="e">
        <f>BH462-(BH468*BG466)</f>
        <v>#DIV/0!</v>
      </c>
      <c r="BI464" s="588"/>
      <c r="BJ464" s="591" t="e">
        <f>BJ462-(BJ468*BJ466)</f>
        <v>#DIV/0!</v>
      </c>
      <c r="BK464" s="591" t="e">
        <f>BK462-(BK468*BJ466)</f>
        <v>#DIV/0!</v>
      </c>
      <c r="BL464" s="391"/>
      <c r="BM464" s="591" t="e">
        <f>BM462-(BM468*BM466)</f>
        <v>#DIV/0!</v>
      </c>
      <c r="BN464" s="591" t="e">
        <f>BN462-(BN468*BM466)</f>
        <v>#DIV/0!</v>
      </c>
      <c r="BO464" s="391"/>
      <c r="BP464" s="591" t="e">
        <f>BP462-(BP468*BP466)</f>
        <v>#DIV/0!</v>
      </c>
      <c r="BQ464" s="591" t="e">
        <f>BQ462-(BQ468*BP466)</f>
        <v>#DIV/0!</v>
      </c>
      <c r="BR464" s="391"/>
      <c r="BS464" s="591" t="e">
        <f>BS462-(BS468*BS466)</f>
        <v>#DIV/0!</v>
      </c>
      <c r="BT464" s="591" t="e">
        <f>BT462-(BT468*BS466)</f>
        <v>#DIV/0!</v>
      </c>
      <c r="BU464" s="391"/>
      <c r="BV464" s="476"/>
    </row>
    <row r="465" spans="1:74" s="427" customFormat="1" ht="13.8" hidden="1">
      <c r="A465" s="561"/>
      <c r="B465" s="561"/>
      <c r="C465" s="561"/>
      <c r="D465" s="1107"/>
      <c r="E465" s="1108"/>
      <c r="F465" s="1108"/>
      <c r="G465" s="1108"/>
      <c r="H465" s="1108"/>
      <c r="I465" s="1108"/>
      <c r="J465" s="1108"/>
      <c r="K465" s="1109"/>
      <c r="L465" s="429"/>
      <c r="M465" s="429"/>
      <c r="N465" s="429"/>
      <c r="O465" s="429"/>
      <c r="P465" s="429"/>
      <c r="Q465" s="429"/>
      <c r="R465" s="588" t="s">
        <v>218</v>
      </c>
      <c r="S465" s="589" t="e">
        <f>IF((0.67*S466)&gt;S462,"no","yes")</f>
        <v>#DIV/0!</v>
      </c>
      <c r="T465" s="589" t="e">
        <f>IF((0.67*T466)&gt;T462,"no","yes")</f>
        <v>#DIV/0!</v>
      </c>
      <c r="U465" s="589" t="e">
        <f>IF((0.67*U466)&gt;U462,"no","yes")</f>
        <v>#DIV/0!</v>
      </c>
      <c r="V465" s="429"/>
      <c r="W465" s="429"/>
      <c r="X465" s="429"/>
      <c r="Z465" s="627"/>
      <c r="AP465" s="476"/>
      <c r="AQ465" s="429"/>
      <c r="AR465" s="429"/>
      <c r="AS465" s="1113" t="s">
        <v>407</v>
      </c>
      <c r="AT465" s="1114"/>
      <c r="AU465" s="590">
        <v>1</v>
      </c>
      <c r="AV465" s="429"/>
      <c r="AW465" s="429"/>
      <c r="AX465" s="590">
        <v>1</v>
      </c>
      <c r="AY465" s="429"/>
      <c r="AZ465" s="429"/>
      <c r="BA465" s="590">
        <v>1</v>
      </c>
      <c r="BB465" s="429"/>
      <c r="BC465" s="429"/>
      <c r="BD465" s="590">
        <v>1</v>
      </c>
      <c r="BE465" s="429"/>
      <c r="BF465" s="429"/>
      <c r="BG465" s="590">
        <v>1</v>
      </c>
      <c r="BH465" s="429"/>
      <c r="BI465" s="588"/>
      <c r="BJ465" s="590">
        <v>1</v>
      </c>
      <c r="BK465" s="429"/>
      <c r="BL465" s="429"/>
      <c r="BM465" s="590">
        <v>1</v>
      </c>
      <c r="BN465" s="429"/>
      <c r="BO465" s="429"/>
      <c r="BP465" s="590">
        <v>1</v>
      </c>
      <c r="BQ465" s="429"/>
      <c r="BR465" s="429"/>
      <c r="BS465" s="590">
        <v>1</v>
      </c>
      <c r="BT465" s="429"/>
      <c r="BU465" s="429"/>
      <c r="BV465" s="476"/>
    </row>
    <row r="466" spans="1:74" s="427" customFormat="1" ht="13.8" hidden="1">
      <c r="A466" s="593" t="str">
        <f ca="1">HYPERLINK("#"&amp;"'"&amp;A$1&amp;"'!a1","Back to top")</f>
        <v>Back to top</v>
      </c>
      <c r="B466" s="593"/>
      <c r="C466" s="561"/>
      <c r="D466" s="1107"/>
      <c r="E466" s="1108"/>
      <c r="F466" s="1108"/>
      <c r="G466" s="1108"/>
      <c r="H466" s="1108"/>
      <c r="I466" s="1108"/>
      <c r="J466" s="1108"/>
      <c r="K466" s="1109"/>
      <c r="L466" s="429"/>
      <c r="M466" s="429"/>
      <c r="N466" s="429"/>
      <c r="O466" s="429"/>
      <c r="P466" s="429"/>
      <c r="Q466" s="429"/>
      <c r="R466" s="588" t="s">
        <v>219</v>
      </c>
      <c r="S466" s="589" t="e">
        <f>_xlfn.STDEV.P(S442:S461)</f>
        <v>#DIV/0!</v>
      </c>
      <c r="T466" s="589" t="e">
        <f t="array" ref="T466">IF(S470="Y",SQRT(SUM(IFERROR(O442:O461*(S442:S461-(T462))^2,0))/((COUNTIFS(O442:O461,"&lt;&gt;"&amp;"")-1)/COUNTIFS(O442:O461,"&lt;&gt;"&amp;"")*SUM(O442:O461))),_xlfn.STDEV.P(T442:T461))</f>
        <v>#DIV/0!</v>
      </c>
      <c r="U466" s="589" t="e">
        <f t="array" ref="U466">SQRT(SUM(IFERROR(O442:O461*(S442:S461-(U462))^2,0))/((COUNTIFS(O442:O461,"&lt;&gt;"&amp;"")-1)/COUNTIFS(O442:O461,"&lt;&gt;"&amp;"")*SUM(O442:O461)))</f>
        <v>#DIV/0!</v>
      </c>
      <c r="V466" s="429"/>
      <c r="W466" s="429"/>
      <c r="X466" s="429"/>
      <c r="Z466" s="627"/>
      <c r="AP466" s="476"/>
      <c r="AQ466" s="429"/>
      <c r="AR466" s="429"/>
      <c r="AS466" s="1113"/>
      <c r="AT466" s="1114"/>
      <c r="AU466" s="590">
        <v>1</v>
      </c>
      <c r="AV466" s="429"/>
      <c r="AW466" s="429"/>
      <c r="AX466" s="590">
        <v>1</v>
      </c>
      <c r="AY466" s="429"/>
      <c r="AZ466" s="429"/>
      <c r="BA466" s="590">
        <v>1</v>
      </c>
      <c r="BB466" s="429"/>
      <c r="BC466" s="429"/>
      <c r="BD466" s="590">
        <v>1</v>
      </c>
      <c r="BE466" s="429"/>
      <c r="BF466" s="429"/>
      <c r="BG466" s="590">
        <v>1</v>
      </c>
      <c r="BH466" s="429"/>
      <c r="BI466" s="588"/>
      <c r="BJ466" s="590">
        <v>1</v>
      </c>
      <c r="BK466" s="429"/>
      <c r="BL466" s="429"/>
      <c r="BM466" s="590">
        <v>1</v>
      </c>
      <c r="BN466" s="429"/>
      <c r="BO466" s="429"/>
      <c r="BP466" s="590">
        <v>1</v>
      </c>
      <c r="BQ466" s="429"/>
      <c r="BR466" s="429"/>
      <c r="BS466" s="590">
        <v>1</v>
      </c>
      <c r="BT466" s="429"/>
      <c r="BU466" s="429"/>
      <c r="BV466" s="476"/>
    </row>
    <row r="467" spans="1:74" s="427" customFormat="1" ht="14.1" hidden="1">
      <c r="A467" s="429"/>
      <c r="B467" s="429"/>
      <c r="C467" s="561"/>
      <c r="D467" s="1107"/>
      <c r="E467" s="1108"/>
      <c r="F467" s="1108"/>
      <c r="G467" s="1108"/>
      <c r="H467" s="1108"/>
      <c r="I467" s="1108"/>
      <c r="J467" s="1108"/>
      <c r="K467" s="1109"/>
      <c r="L467" s="429"/>
      <c r="M467" s="429"/>
      <c r="N467" s="429"/>
      <c r="O467" s="429"/>
      <c r="P467" s="429"/>
      <c r="Q467" s="429"/>
      <c r="R467" s="471" t="s">
        <v>220</v>
      </c>
      <c r="S467" s="594">
        <f>COUNTIF(S442:S461,"&gt;0")</f>
        <v>0</v>
      </c>
      <c r="T467" s="594">
        <f>COUNTIF(T442:T461,"&gt;0")</f>
        <v>0</v>
      </c>
      <c r="U467" s="595"/>
      <c r="V467" s="596" t="s">
        <v>221</v>
      </c>
      <c r="W467" s="429"/>
      <c r="X467" s="429"/>
      <c r="Z467" s="476"/>
      <c r="AP467" s="476"/>
      <c r="AQ467" s="429"/>
      <c r="AR467" s="429"/>
      <c r="AS467" s="429"/>
      <c r="AT467" s="588" t="s">
        <v>218</v>
      </c>
      <c r="AU467" s="591" t="e">
        <f>IF((0.67*AU468)&gt;AU462,"no","yes")</f>
        <v>#DIV/0!</v>
      </c>
      <c r="AV467" s="591" t="e">
        <f>IF((0.67*AV468)&gt;AV462,"no","yes")</f>
        <v>#DIV/0!</v>
      </c>
      <c r="AW467" s="429"/>
      <c r="AX467" s="591" t="e">
        <f>IF((0.67*AX468)&gt;AX462,"no","yes")</f>
        <v>#DIV/0!</v>
      </c>
      <c r="AY467" s="591" t="e">
        <f>IF((0.67*AY468)&gt;AY462,"no","yes")</f>
        <v>#DIV/0!</v>
      </c>
      <c r="AZ467" s="429"/>
      <c r="BA467" s="591" t="e">
        <f>IF((0.67*BA468)&gt;BA462,"no","yes")</f>
        <v>#DIV/0!</v>
      </c>
      <c r="BB467" s="591" t="e">
        <f>IF((0.67*BB468)&gt;BB462,"no","yes")</f>
        <v>#DIV/0!</v>
      </c>
      <c r="BC467" s="429"/>
      <c r="BD467" s="591" t="e">
        <f>IF((0.67*BD468)&gt;BD462,"no","yes")</f>
        <v>#DIV/0!</v>
      </c>
      <c r="BE467" s="591" t="e">
        <f>IF((0.67*BE468)&gt;BE462,"no","yes")</f>
        <v>#DIV/0!</v>
      </c>
      <c r="BF467" s="429"/>
      <c r="BG467" s="591" t="e">
        <f>IF((0.67*BG468)&gt;BG462,"no","yes")</f>
        <v>#DIV/0!</v>
      </c>
      <c r="BH467" s="591" t="e">
        <f>IF((0.67*BH468)&gt;BH462,"no","yes")</f>
        <v>#DIV/0!</v>
      </c>
      <c r="BI467" s="471"/>
      <c r="BJ467" s="591" t="e">
        <f>IF((0.67*BJ468)&gt;BJ462,"no","yes")</f>
        <v>#DIV/0!</v>
      </c>
      <c r="BK467" s="591" t="e">
        <f>IF((0.67*BK468)&gt;BK462,"no","yes")</f>
        <v>#DIV/0!</v>
      </c>
      <c r="BL467" s="429"/>
      <c r="BM467" s="591" t="e">
        <f>IF((0.67*BM468)&gt;BM462,"no","yes")</f>
        <v>#DIV/0!</v>
      </c>
      <c r="BN467" s="591" t="e">
        <f>IF((0.67*BN468)&gt;BN462,"no","yes")</f>
        <v>#DIV/0!</v>
      </c>
      <c r="BO467" s="429"/>
      <c r="BP467" s="591" t="e">
        <f>IF((0.67*BP468)&gt;BP462,"no","yes")</f>
        <v>#DIV/0!</v>
      </c>
      <c r="BQ467" s="591" t="e">
        <f>IF((0.67*BQ468)&gt;BQ462,"no","yes")</f>
        <v>#DIV/0!</v>
      </c>
      <c r="BR467" s="429"/>
      <c r="BS467" s="591" t="e">
        <f>IF((0.67*BS468)&gt;BS462,"no","yes")</f>
        <v>#DIV/0!</v>
      </c>
      <c r="BT467" s="591" t="e">
        <f>IF((0.67*BT468)&gt;BT462,"no","yes")</f>
        <v>#DIV/0!</v>
      </c>
      <c r="BU467" s="429"/>
      <c r="BV467" s="476"/>
    </row>
    <row r="468" spans="1:74" s="427" customFormat="1" ht="14.1" hidden="1">
      <c r="A468" s="391"/>
      <c r="B468" s="391"/>
      <c r="C468" s="561"/>
      <c r="D468" s="1107"/>
      <c r="E468" s="1108"/>
      <c r="F468" s="1108"/>
      <c r="G468" s="1108"/>
      <c r="H468" s="1108"/>
      <c r="I468" s="1108"/>
      <c r="J468" s="1108"/>
      <c r="K468" s="1109"/>
      <c r="L468" s="391"/>
      <c r="M468" s="391"/>
      <c r="N468" s="391"/>
      <c r="O468" s="391"/>
      <c r="P468" s="391"/>
      <c r="Q468" s="391"/>
      <c r="R468" s="391"/>
      <c r="S468" s="595"/>
      <c r="T468" s="648"/>
      <c r="U468" s="595"/>
      <c r="V468" s="614"/>
      <c r="W468" s="615"/>
      <c r="X468" s="616"/>
      <c r="Z468" s="476"/>
      <c r="AP468" s="476"/>
      <c r="AQ468" s="429"/>
      <c r="AR468" s="429"/>
      <c r="AS468" s="429"/>
      <c r="AT468" s="588" t="s">
        <v>219</v>
      </c>
      <c r="AU468" s="591" t="e">
        <f>_xlfn.STDEV.P(AU442:AU461)</f>
        <v>#DIV/0!</v>
      </c>
      <c r="AV468" s="591" t="e">
        <f>_xlfn.STDEV.P(AV442:AV461)</f>
        <v>#DIV/0!</v>
      </c>
      <c r="AW468" s="429"/>
      <c r="AX468" s="591" t="e">
        <f>_xlfn.STDEV.P(AX442:AX461)</f>
        <v>#DIV/0!</v>
      </c>
      <c r="AY468" s="591" t="e">
        <f>_xlfn.STDEV.P(AY442:AY461)</f>
        <v>#DIV/0!</v>
      </c>
      <c r="AZ468" s="429"/>
      <c r="BA468" s="591" t="e">
        <f>_xlfn.STDEV.P(BA442:BA461)</f>
        <v>#DIV/0!</v>
      </c>
      <c r="BB468" s="591" t="e">
        <f>_xlfn.STDEV.P(BB442:BB461)</f>
        <v>#DIV/0!</v>
      </c>
      <c r="BC468" s="429"/>
      <c r="BD468" s="591" t="e">
        <f>_xlfn.STDEV.P(BD442:BD461)</f>
        <v>#DIV/0!</v>
      </c>
      <c r="BE468" s="591" t="e">
        <f>_xlfn.STDEV.P(BE442:BE461)</f>
        <v>#DIV/0!</v>
      </c>
      <c r="BF468" s="429"/>
      <c r="BG468" s="591" t="e">
        <f>_xlfn.STDEV.P(BG442:BG461)</f>
        <v>#DIV/0!</v>
      </c>
      <c r="BH468" s="591" t="e">
        <f>_xlfn.STDEV.P(BH442:BH461)</f>
        <v>#DIV/0!</v>
      </c>
      <c r="BI468" s="429"/>
      <c r="BJ468" s="591" t="e">
        <f>_xlfn.STDEV.P(BJ442:BJ461)</f>
        <v>#DIV/0!</v>
      </c>
      <c r="BK468" s="591" t="e">
        <f>_xlfn.STDEV.P(BK442:BK461)</f>
        <v>#DIV/0!</v>
      </c>
      <c r="BL468" s="429"/>
      <c r="BM468" s="591" t="e">
        <f>_xlfn.STDEV.P(BM442:BM461)</f>
        <v>#DIV/0!</v>
      </c>
      <c r="BN468" s="591" t="e">
        <f>_xlfn.STDEV.P(BN442:BN461)</f>
        <v>#DIV/0!</v>
      </c>
      <c r="BO468" s="429"/>
      <c r="BP468" s="591" t="e">
        <f>_xlfn.STDEV.P(BP442:BP461)</f>
        <v>#DIV/0!</v>
      </c>
      <c r="BQ468" s="591" t="e">
        <f>_xlfn.STDEV.P(BQ442:BQ461)</f>
        <v>#DIV/0!</v>
      </c>
      <c r="BR468" s="429"/>
      <c r="BS468" s="591" t="e">
        <f>_xlfn.STDEV.P(BS442:BS461)</f>
        <v>#DIV/0!</v>
      </c>
      <c r="BT468" s="591" t="e">
        <f>_xlfn.STDEV.P(BT442:BT461)</f>
        <v>#DIV/0!</v>
      </c>
      <c r="BV468" s="476"/>
    </row>
    <row r="469" spans="1:74" s="427" customFormat="1" ht="14.1" hidden="1">
      <c r="A469" s="391"/>
      <c r="B469" s="391"/>
      <c r="C469" s="429"/>
      <c r="D469" s="1110"/>
      <c r="E469" s="1111"/>
      <c r="F469" s="1111"/>
      <c r="G469" s="1111"/>
      <c r="H469" s="1111"/>
      <c r="I469" s="1111"/>
      <c r="J469" s="1111"/>
      <c r="K469" s="1112"/>
      <c r="L469" s="391"/>
      <c r="M469" s="391"/>
      <c r="N469" s="391"/>
      <c r="O469" s="391"/>
      <c r="P469" s="391"/>
      <c r="Q469" s="391"/>
      <c r="R469" s="391"/>
      <c r="S469" s="598" t="s">
        <v>222</v>
      </c>
      <c r="T469" s="391"/>
      <c r="U469" s="429"/>
      <c r="V469" s="617"/>
      <c r="W469" s="618"/>
      <c r="X469" s="619"/>
      <c r="Z469" s="476"/>
      <c r="AP469" s="476"/>
      <c r="AQ469" s="429"/>
      <c r="AR469" s="429"/>
      <c r="AS469" s="429"/>
      <c r="AT469" s="471" t="s">
        <v>220</v>
      </c>
      <c r="AU469" s="597">
        <f>COUNTIF(AU442:AU461,"&gt;0")</f>
        <v>0</v>
      </c>
      <c r="AV469" s="597">
        <f>COUNTIF(AV442:AV461,"&gt;0")</f>
        <v>0</v>
      </c>
      <c r="AW469" s="429"/>
      <c r="AX469" s="597">
        <f>COUNTIF(AX442:AX461,"&gt;0")</f>
        <v>0</v>
      </c>
      <c r="AY469" s="597">
        <f>COUNTIF(AY442:AY461,"&gt;0")</f>
        <v>0</v>
      </c>
      <c r="AZ469" s="429"/>
      <c r="BA469" s="597">
        <f>COUNTIF(BA442:BA461,"&gt;0")</f>
        <v>0</v>
      </c>
      <c r="BB469" s="597">
        <f>COUNTIF(BB442:BB461,"&gt;0")</f>
        <v>0</v>
      </c>
      <c r="BC469" s="429"/>
      <c r="BD469" s="597">
        <f>COUNTIF(BD442:BD461,"&gt;0")</f>
        <v>0</v>
      </c>
      <c r="BE469" s="597">
        <f>COUNTIF(BE442:BE461,"&gt;0")</f>
        <v>0</v>
      </c>
      <c r="BF469" s="429"/>
      <c r="BG469" s="597">
        <f>COUNTIF(BG442:BG461,"&gt;0")</f>
        <v>0</v>
      </c>
      <c r="BH469" s="597">
        <f>COUNTIF(BH442:BH461,"&gt;0")</f>
        <v>0</v>
      </c>
      <c r="BI469" s="429"/>
      <c r="BJ469" s="597">
        <f>COUNTIF(BJ442:BJ461,"&gt;0")</f>
        <v>0</v>
      </c>
      <c r="BK469" s="597">
        <f>COUNTIF(BK442:BK461,"&gt;0")</f>
        <v>0</v>
      </c>
      <c r="BL469" s="429"/>
      <c r="BM469" s="597">
        <f>COUNTIF(BM442:BM461,"&gt;0")</f>
        <v>0</v>
      </c>
      <c r="BN469" s="597">
        <f>COUNTIF(BN442:BN461,"&gt;0")</f>
        <v>0</v>
      </c>
      <c r="BO469" s="429"/>
      <c r="BP469" s="597">
        <f>COUNTIF(BP442:BP461,"&gt;0")</f>
        <v>0</v>
      </c>
      <c r="BQ469" s="597">
        <f>COUNTIF(BQ442:BQ461,"&gt;0")</f>
        <v>0</v>
      </c>
      <c r="BR469" s="429"/>
      <c r="BS469" s="597">
        <f>COUNTIF(BS442:BS461,"&gt;0")</f>
        <v>0</v>
      </c>
      <c r="BT469" s="597">
        <f>COUNTIF(BT442:BT461,"&gt;0")</f>
        <v>0</v>
      </c>
      <c r="BV469" s="476"/>
    </row>
    <row r="470" spans="1:74" s="427" customFormat="1" ht="14.1" hidden="1">
      <c r="A470" s="391"/>
      <c r="B470" s="391"/>
      <c r="C470" s="429"/>
      <c r="D470" s="620"/>
      <c r="E470" s="620"/>
      <c r="F470" s="620"/>
      <c r="G470" s="620"/>
      <c r="H470" s="620"/>
      <c r="I470" s="620"/>
      <c r="J470" s="620"/>
      <c r="K470" s="620"/>
      <c r="L470" s="391"/>
      <c r="M470" s="391"/>
      <c r="N470" s="391"/>
      <c r="O470" s="391"/>
      <c r="P470" s="391"/>
      <c r="Q470" s="391"/>
      <c r="R470" s="391"/>
      <c r="S470" s="599" t="s">
        <v>223</v>
      </c>
      <c r="T470" s="391"/>
      <c r="U470" s="429"/>
      <c r="V470" s="617"/>
      <c r="W470" s="618"/>
      <c r="X470" s="619"/>
      <c r="Z470" s="476"/>
      <c r="AP470" s="476"/>
      <c r="BV470" s="476"/>
    </row>
    <row r="471" spans="1:74" s="427" customFormat="1" ht="14.1" hidden="1">
      <c r="A471" s="391"/>
      <c r="B471" s="391"/>
      <c r="C471" s="429"/>
      <c r="D471" s="620"/>
      <c r="E471" s="620"/>
      <c r="F471" s="620"/>
      <c r="G471" s="620"/>
      <c r="H471" s="620"/>
      <c r="I471" s="620"/>
      <c r="J471" s="620"/>
      <c r="K471" s="620"/>
      <c r="L471" s="391"/>
      <c r="M471" s="391"/>
      <c r="N471" s="391"/>
      <c r="O471" s="391"/>
      <c r="P471" s="391"/>
      <c r="Q471" s="391"/>
      <c r="R471" s="391"/>
      <c r="S471" s="391"/>
      <c r="T471" s="391"/>
      <c r="U471" s="429"/>
      <c r="V471" s="621"/>
      <c r="W471" s="622"/>
      <c r="X471" s="623"/>
      <c r="Z471" s="476"/>
      <c r="AP471" s="476"/>
      <c r="BV471" s="476"/>
    </row>
    <row r="472" spans="1:74" s="427" customFormat="1" ht="13.8" hidden="1">
      <c r="Z472" s="476"/>
      <c r="AP472" s="476"/>
      <c r="BV472" s="476"/>
    </row>
    <row r="473" spans="1:74" s="476" customFormat="1" ht="17.7" hidden="1">
      <c r="A473" s="537">
        <f>1+A439</f>
        <v>13</v>
      </c>
      <c r="B473" s="537"/>
      <c r="C473" s="538" t="s">
        <v>429</v>
      </c>
      <c r="D473" s="624"/>
      <c r="E473" s="624"/>
      <c r="F473" s="624"/>
      <c r="G473" s="624"/>
      <c r="H473" s="624"/>
      <c r="K473" s="624"/>
      <c r="L473" s="624"/>
      <c r="M473" s="475"/>
      <c r="N473" s="475"/>
      <c r="O473" s="475"/>
      <c r="AQ473" s="541">
        <f>A473</f>
        <v>13</v>
      </c>
      <c r="AR473" s="541" t="str">
        <f>C473</f>
        <v>t CO2-eq (Aggregate emissions) Reduced per Land Unit</v>
      </c>
      <c r="AS473" s="542"/>
      <c r="AT473" s="542"/>
      <c r="AU473" s="542"/>
      <c r="AV473" s="542"/>
      <c r="AW473" s="542"/>
      <c r="AX473" s="542"/>
      <c r="AY473" s="542"/>
      <c r="AZ473" s="542"/>
      <c r="BA473" s="542"/>
      <c r="BB473" s="542"/>
      <c r="BC473" s="542"/>
      <c r="BD473" s="542"/>
      <c r="BE473" s="542"/>
      <c r="BF473" s="542"/>
      <c r="BG473" s="542"/>
      <c r="BH473" s="542"/>
      <c r="BI473" s="542"/>
      <c r="BJ473" s="542"/>
      <c r="BK473" s="542"/>
      <c r="BL473" s="542"/>
      <c r="BM473" s="542"/>
      <c r="BN473" s="542"/>
      <c r="BO473" s="542"/>
      <c r="BP473" s="542"/>
      <c r="BQ473" s="542"/>
      <c r="BR473" s="542"/>
      <c r="BS473" s="542"/>
      <c r="BT473" s="542"/>
      <c r="BU473" s="542"/>
    </row>
    <row r="474" spans="1:74" s="427" customFormat="1" ht="17.399999999999999" hidden="1">
      <c r="A474" s="561"/>
      <c r="B474" s="561"/>
      <c r="C474" s="561"/>
      <c r="D474" s="456"/>
      <c r="E474" s="456"/>
      <c r="F474" s="456"/>
      <c r="G474" s="456"/>
      <c r="H474" s="456"/>
      <c r="K474" s="456"/>
      <c r="L474" s="456"/>
      <c r="M474" s="429"/>
      <c r="N474" s="429"/>
      <c r="O474" s="429"/>
      <c r="Z474" s="476"/>
      <c r="AP474" s="476"/>
      <c r="AQ474" s="391"/>
      <c r="AR474" s="391"/>
      <c r="AS474" s="391"/>
      <c r="AT474" s="391"/>
      <c r="AU474" s="461" t="s">
        <v>70</v>
      </c>
      <c r="AV474" s="461"/>
      <c r="AW474" s="391"/>
      <c r="AX474" s="461" t="s">
        <v>74</v>
      </c>
      <c r="AY474" s="461"/>
      <c r="AZ474" s="391"/>
      <c r="BA474" s="461" t="s">
        <v>73</v>
      </c>
      <c r="BB474" s="461"/>
      <c r="BC474" s="391"/>
      <c r="BD474" s="461" t="s">
        <v>75</v>
      </c>
      <c r="BE474" s="461"/>
      <c r="BF474" s="391"/>
      <c r="BG474" s="461" t="s">
        <v>559</v>
      </c>
      <c r="BH474" s="461"/>
      <c r="BI474" s="542"/>
      <c r="BJ474" s="461" t="s">
        <v>191</v>
      </c>
      <c r="BK474" s="461"/>
      <c r="BL474" s="391"/>
      <c r="BM474" s="461" t="s">
        <v>190</v>
      </c>
      <c r="BN474" s="461"/>
      <c r="BO474" s="391"/>
      <c r="BP474" s="461" t="s">
        <v>397</v>
      </c>
      <c r="BQ474" s="461"/>
      <c r="BR474" s="391"/>
      <c r="BS474" s="461" t="s">
        <v>398</v>
      </c>
      <c r="BT474" s="461"/>
      <c r="BU474" s="391"/>
      <c r="BV474" s="476"/>
    </row>
    <row r="475" spans="1:74" s="427" customFormat="1" ht="28.5" hidden="1" thickBot="1">
      <c r="A475" s="583" t="s">
        <v>195</v>
      </c>
      <c r="B475" s="546" t="s">
        <v>196</v>
      </c>
      <c r="C475" s="550" t="s">
        <v>197</v>
      </c>
      <c r="D475" s="551" t="s">
        <v>198</v>
      </c>
      <c r="E475" s="551" t="s">
        <v>199</v>
      </c>
      <c r="F475" s="550" t="s">
        <v>200</v>
      </c>
      <c r="G475" s="549" t="s">
        <v>194</v>
      </c>
      <c r="H475" s="550" t="s">
        <v>236</v>
      </c>
      <c r="I475" s="551" t="s">
        <v>201</v>
      </c>
      <c r="J475" s="552" t="s">
        <v>237</v>
      </c>
      <c r="K475" s="625" t="s">
        <v>202</v>
      </c>
      <c r="L475" s="554" t="s">
        <v>203</v>
      </c>
      <c r="M475" s="600" t="s">
        <v>204</v>
      </c>
      <c r="N475" s="601" t="s">
        <v>205</v>
      </c>
      <c r="O475" s="602" t="s">
        <v>206</v>
      </c>
      <c r="P475" s="602" t="s">
        <v>106</v>
      </c>
      <c r="Q475" s="543"/>
      <c r="R475" s="557" t="s">
        <v>238</v>
      </c>
      <c r="S475" s="558" t="s">
        <v>207</v>
      </c>
      <c r="T475" s="558" t="s">
        <v>208</v>
      </c>
      <c r="U475" s="558" t="s">
        <v>209</v>
      </c>
      <c r="V475" s="559" t="s">
        <v>210</v>
      </c>
      <c r="W475" s="543"/>
      <c r="X475" s="543"/>
      <c r="Z475" s="476"/>
      <c r="AP475" s="476"/>
      <c r="AQ475" s="543"/>
      <c r="AR475" s="543"/>
      <c r="AS475" s="559" t="s">
        <v>399</v>
      </c>
      <c r="AT475" s="543"/>
      <c r="AU475" s="560" t="s">
        <v>207</v>
      </c>
      <c r="AV475" s="560" t="s">
        <v>208</v>
      </c>
      <c r="AW475" s="543"/>
      <c r="AX475" s="560" t="s">
        <v>207</v>
      </c>
      <c r="AY475" s="560" t="s">
        <v>208</v>
      </c>
      <c r="AZ475" s="543"/>
      <c r="BA475" s="560" t="s">
        <v>207</v>
      </c>
      <c r="BB475" s="560" t="s">
        <v>208</v>
      </c>
      <c r="BC475" s="543"/>
      <c r="BD475" s="560" t="s">
        <v>207</v>
      </c>
      <c r="BE475" s="560" t="s">
        <v>208</v>
      </c>
      <c r="BF475" s="543"/>
      <c r="BG475" s="560" t="s">
        <v>207</v>
      </c>
      <c r="BH475" s="560" t="s">
        <v>208</v>
      </c>
      <c r="BI475" s="543"/>
      <c r="BJ475" s="560" t="s">
        <v>207</v>
      </c>
      <c r="BK475" s="560" t="s">
        <v>208</v>
      </c>
      <c r="BL475" s="543"/>
      <c r="BM475" s="560" t="s">
        <v>207</v>
      </c>
      <c r="BN475" s="560" t="s">
        <v>208</v>
      </c>
      <c r="BO475" s="543"/>
      <c r="BP475" s="560" t="s">
        <v>207</v>
      </c>
      <c r="BQ475" s="560" t="s">
        <v>208</v>
      </c>
      <c r="BR475" s="543"/>
      <c r="BS475" s="560" t="s">
        <v>207</v>
      </c>
      <c r="BT475" s="560" t="s">
        <v>208</v>
      </c>
      <c r="BU475" s="543"/>
      <c r="BV475" s="476"/>
    </row>
    <row r="476" spans="1:74" s="427" customFormat="1" ht="14.1" hidden="1">
      <c r="A476" s="561">
        <v>1</v>
      </c>
      <c r="B476" s="562" t="str">
        <f t="shared" ref="B476:B495" si="266">CONCATENATE(E476,": ",C476)</f>
        <v xml:space="preserve">: </v>
      </c>
      <c r="C476" s="563"/>
      <c r="D476" s="563"/>
      <c r="E476" s="563"/>
      <c r="F476" s="564"/>
      <c r="G476" s="563"/>
      <c r="H476" s="565"/>
      <c r="I476" s="566"/>
      <c r="J476" s="566"/>
      <c r="K476" s="568"/>
      <c r="L476" s="568"/>
      <c r="M476" s="572"/>
      <c r="N476" s="570" t="s">
        <v>555</v>
      </c>
      <c r="O476" s="571"/>
      <c r="P476" s="572"/>
      <c r="Q476" s="429"/>
      <c r="R476" s="573"/>
      <c r="S476" s="574" t="str">
        <f>IF(R476="Y","",IF(AND(M476="",K476=""),"",IF(M476="",K476,M476)))</f>
        <v/>
      </c>
      <c r="T476" s="575" t="str">
        <f t="shared" ref="T476:T495" si="267">IF(S476="","",IF($S$504="Y",U476,IF(S476&gt;=$S$496-$AB$35*$S$500,IF(S476&lt;=$S$496+$AB$35*$S$500,S476,""),"")))</f>
        <v/>
      </c>
      <c r="U476" s="574" t="str">
        <f>IF(R476="Y","",IF(AND(M476="",K476=""),"",IF(M476="",K476*O476,M476*O476)))</f>
        <v/>
      </c>
      <c r="V476" s="576" t="str">
        <f t="shared" ref="V476:V495" si="268">IF(AND(N476="",L476=""),"",IF(N476="",L476,N476))</f>
        <v>t CO2-eq / ha</v>
      </c>
      <c r="W476" s="391"/>
      <c r="X476" s="391"/>
      <c r="Z476" s="476"/>
      <c r="AP476" s="476"/>
      <c r="AQ476" s="391"/>
      <c r="AR476" s="391"/>
      <c r="AS476" s="577" t="str">
        <f>$U476</f>
        <v/>
      </c>
      <c r="AT476" s="391"/>
      <c r="AU476" s="578" t="str">
        <f t="shared" ref="AU476:AU495" si="269">IF($AT$44="region",IF($E476=AU$701,$S476,""),IF($G476=AU$701,$S476,""))</f>
        <v/>
      </c>
      <c r="AV476" s="578" t="str">
        <f t="shared" ref="AV476:AV495" si="270">IF($AT$44="Region",IF($E476=AU$701,$T476,""),IF($G476=AU$701,$T476,""))</f>
        <v/>
      </c>
      <c r="AW476" s="391"/>
      <c r="AX476" s="578" t="str">
        <f t="shared" ref="AX476:AX495" si="271">IF($AT$44="region",IF($E476=AX$701,$S476,""),IF($G476=AX$701,$S476,""))</f>
        <v/>
      </c>
      <c r="AY476" s="578" t="str">
        <f t="shared" ref="AY476:AY495" si="272">IF($AT$44="Region",IF($E476=AX$701,$T476,""),IF($G476=AX$701,$T476,""))</f>
        <v/>
      </c>
      <c r="AZ476" s="391"/>
      <c r="BA476" s="578" t="str">
        <f t="shared" ref="BA476:BA495" si="273">IF($AT$44="region",IF($E476=BA$701,$S476,""),IF($G476=BA$701,$S476,""))</f>
        <v/>
      </c>
      <c r="BB476" s="578" t="str">
        <f t="shared" ref="BB476:BB495" si="274">IF($AT$44="Region",IF($E476=BA$701,$T476,""),IF($G476=BA$701,$T476,""))</f>
        <v/>
      </c>
      <c r="BC476" s="391"/>
      <c r="BD476" s="578" t="str">
        <f t="shared" ref="BD476:BD495" si="275">IF($AT$44="region",IF($E476=BD$701,$S476,""),IF($G476=BD$701,$S476,""))</f>
        <v/>
      </c>
      <c r="BE476" s="578" t="str">
        <f t="shared" ref="BE476:BE495" si="276">IF($AT$44="Region",IF($E476=BD$701,$T476,""),IF($G476=BD$701,$T476,""))</f>
        <v/>
      </c>
      <c r="BF476" s="391"/>
      <c r="BG476" s="578" t="str">
        <f t="shared" ref="BG476:BG495" si="277">IF($AT$44="region",IF($E476=BG$701,$S476,""),IF($G476=BG$701,$S476,""))</f>
        <v/>
      </c>
      <c r="BH476" s="578" t="str">
        <f t="shared" ref="BH476:BH495" si="278">IF($AT$44="Region",IF($E476=BG$701,$T476,""),IF($G476=BG$701,$T476,""))</f>
        <v/>
      </c>
      <c r="BI476" s="391"/>
      <c r="BJ476" s="578" t="str">
        <f t="shared" ref="BJ476:BK491" si="279">IF($E476=$BJ$47,S476,"")</f>
        <v/>
      </c>
      <c r="BK476" s="578" t="str">
        <f t="shared" si="279"/>
        <v/>
      </c>
      <c r="BL476" s="391"/>
      <c r="BM476" s="578" t="str">
        <f t="shared" ref="BM476:BN491" si="280">IF($E476=$BM$47,S476,"")</f>
        <v/>
      </c>
      <c r="BN476" s="578" t="str">
        <f t="shared" si="280"/>
        <v/>
      </c>
      <c r="BO476" s="391"/>
      <c r="BP476" s="578" t="str">
        <f t="shared" ref="BP476:BQ491" si="281">IF($E476=$BP$47,S476,"")</f>
        <v/>
      </c>
      <c r="BQ476" s="578" t="str">
        <f t="shared" si="281"/>
        <v/>
      </c>
      <c r="BR476" s="391"/>
      <c r="BS476" s="578" t="str">
        <f t="shared" ref="BS476:BT491" si="282">IF($E476=$BS$47,S476,"")</f>
        <v/>
      </c>
      <c r="BT476" s="578" t="str">
        <f t="shared" si="282"/>
        <v/>
      </c>
      <c r="BU476" s="391"/>
      <c r="BV476" s="476"/>
    </row>
    <row r="477" spans="1:74" s="427" customFormat="1" ht="14.1" hidden="1">
      <c r="A477" s="561">
        <v>2</v>
      </c>
      <c r="B477" s="562" t="str">
        <f t="shared" si="266"/>
        <v xml:space="preserve">: </v>
      </c>
      <c r="C477" s="563"/>
      <c r="D477" s="563"/>
      <c r="E477" s="563"/>
      <c r="F477" s="563"/>
      <c r="G477" s="563"/>
      <c r="H477" s="565"/>
      <c r="I477" s="566"/>
      <c r="J477" s="566"/>
      <c r="K477" s="571"/>
      <c r="L477" s="568"/>
      <c r="M477" s="572"/>
      <c r="N477" s="570" t="s">
        <v>555</v>
      </c>
      <c r="O477" s="571"/>
      <c r="P477" s="572"/>
      <c r="Q477" s="429"/>
      <c r="R477" s="573"/>
      <c r="S477" s="574" t="str">
        <f t="shared" ref="S477:S495" si="283">IF(R477="Y","",IF(AND(M477="",K477=""),"",IF(M477="",K477,M477)))</f>
        <v/>
      </c>
      <c r="T477" s="575" t="str">
        <f t="shared" si="267"/>
        <v/>
      </c>
      <c r="U477" s="574" t="str">
        <f t="shared" ref="U477:U495" si="284">IF(R477="Y","",IF(AND(M477="",K477=""),"",IF(M477="",K477*O477,M477*O477)))</f>
        <v/>
      </c>
      <c r="V477" s="576" t="str">
        <f t="shared" si="268"/>
        <v>t CO2-eq / ha</v>
      </c>
      <c r="W477" s="391"/>
      <c r="X477" s="391"/>
      <c r="Z477" s="476"/>
      <c r="AP477" s="476"/>
      <c r="AQ477" s="391"/>
      <c r="AR477" s="391"/>
      <c r="AS477" s="580"/>
      <c r="AT477" s="391"/>
      <c r="AU477" s="578" t="str">
        <f t="shared" si="269"/>
        <v/>
      </c>
      <c r="AV477" s="578" t="str">
        <f t="shared" si="270"/>
        <v/>
      </c>
      <c r="AW477" s="391"/>
      <c r="AX477" s="578" t="str">
        <f t="shared" si="271"/>
        <v/>
      </c>
      <c r="AY477" s="578" t="str">
        <f t="shared" si="272"/>
        <v/>
      </c>
      <c r="AZ477" s="391"/>
      <c r="BA477" s="578" t="str">
        <f t="shared" si="273"/>
        <v/>
      </c>
      <c r="BB477" s="578" t="str">
        <f t="shared" si="274"/>
        <v/>
      </c>
      <c r="BC477" s="391"/>
      <c r="BD477" s="578" t="str">
        <f t="shared" si="275"/>
        <v/>
      </c>
      <c r="BE477" s="578" t="str">
        <f t="shared" si="276"/>
        <v/>
      </c>
      <c r="BF477" s="391"/>
      <c r="BG477" s="578" t="str">
        <f t="shared" si="277"/>
        <v/>
      </c>
      <c r="BH477" s="578" t="str">
        <f t="shared" si="278"/>
        <v/>
      </c>
      <c r="BI477" s="391"/>
      <c r="BJ477" s="578" t="str">
        <f t="shared" si="279"/>
        <v/>
      </c>
      <c r="BK477" s="578" t="str">
        <f t="shared" si="279"/>
        <v/>
      </c>
      <c r="BL477" s="391"/>
      <c r="BM477" s="578" t="str">
        <f t="shared" si="280"/>
        <v/>
      </c>
      <c r="BN477" s="578" t="str">
        <f t="shared" si="280"/>
        <v/>
      </c>
      <c r="BO477" s="391"/>
      <c r="BP477" s="578" t="str">
        <f t="shared" si="281"/>
        <v/>
      </c>
      <c r="BQ477" s="578" t="str">
        <f t="shared" si="281"/>
        <v/>
      </c>
      <c r="BR477" s="391"/>
      <c r="BS477" s="578" t="str">
        <f t="shared" si="282"/>
        <v/>
      </c>
      <c r="BT477" s="578" t="str">
        <f t="shared" si="282"/>
        <v/>
      </c>
      <c r="BU477" s="391"/>
      <c r="BV477" s="476"/>
    </row>
    <row r="478" spans="1:74" s="427" customFormat="1" ht="14.1" hidden="1">
      <c r="A478" s="561">
        <v>3</v>
      </c>
      <c r="B478" s="562" t="str">
        <f t="shared" si="266"/>
        <v xml:space="preserve">: </v>
      </c>
      <c r="C478" s="563"/>
      <c r="D478" s="566"/>
      <c r="E478" s="563"/>
      <c r="F478" s="566"/>
      <c r="G478" s="563"/>
      <c r="H478" s="565"/>
      <c r="I478" s="566"/>
      <c r="J478" s="566"/>
      <c r="K478" s="572"/>
      <c r="L478" s="568"/>
      <c r="M478" s="572"/>
      <c r="N478" s="570" t="s">
        <v>555</v>
      </c>
      <c r="O478" s="571"/>
      <c r="P478" s="572"/>
      <c r="Q478" s="429"/>
      <c r="R478" s="573"/>
      <c r="S478" s="574" t="str">
        <f t="shared" si="283"/>
        <v/>
      </c>
      <c r="T478" s="575" t="str">
        <f t="shared" si="267"/>
        <v/>
      </c>
      <c r="U478" s="574" t="str">
        <f t="shared" si="284"/>
        <v/>
      </c>
      <c r="V478" s="576" t="str">
        <f t="shared" si="268"/>
        <v>t CO2-eq / ha</v>
      </c>
      <c r="W478" s="391"/>
      <c r="X478" s="391"/>
      <c r="Z478" s="476"/>
      <c r="AP478" s="476"/>
      <c r="AQ478" s="391"/>
      <c r="AR478" s="391"/>
      <c r="AS478" s="429"/>
      <c r="AT478" s="391"/>
      <c r="AU478" s="578" t="str">
        <f t="shared" si="269"/>
        <v/>
      </c>
      <c r="AV478" s="578" t="str">
        <f t="shared" si="270"/>
        <v/>
      </c>
      <c r="AW478" s="391"/>
      <c r="AX478" s="578" t="str">
        <f t="shared" si="271"/>
        <v/>
      </c>
      <c r="AY478" s="578" t="str">
        <f t="shared" si="272"/>
        <v/>
      </c>
      <c r="AZ478" s="391"/>
      <c r="BA478" s="578" t="str">
        <f t="shared" si="273"/>
        <v/>
      </c>
      <c r="BB478" s="578" t="str">
        <f t="shared" si="274"/>
        <v/>
      </c>
      <c r="BC478" s="391"/>
      <c r="BD478" s="578" t="str">
        <f t="shared" si="275"/>
        <v/>
      </c>
      <c r="BE478" s="578" t="str">
        <f t="shared" si="276"/>
        <v/>
      </c>
      <c r="BF478" s="391"/>
      <c r="BG478" s="578" t="str">
        <f t="shared" si="277"/>
        <v/>
      </c>
      <c r="BH478" s="578" t="str">
        <f t="shared" si="278"/>
        <v/>
      </c>
      <c r="BI478" s="391"/>
      <c r="BJ478" s="578" t="str">
        <f t="shared" si="279"/>
        <v/>
      </c>
      <c r="BK478" s="578" t="str">
        <f t="shared" si="279"/>
        <v/>
      </c>
      <c r="BL478" s="391"/>
      <c r="BM478" s="578" t="str">
        <f t="shared" si="280"/>
        <v/>
      </c>
      <c r="BN478" s="578" t="str">
        <f t="shared" si="280"/>
        <v/>
      </c>
      <c r="BO478" s="391"/>
      <c r="BP478" s="578" t="str">
        <f t="shared" si="281"/>
        <v/>
      </c>
      <c r="BQ478" s="578" t="str">
        <f t="shared" si="281"/>
        <v/>
      </c>
      <c r="BR478" s="391"/>
      <c r="BS478" s="578" t="str">
        <f t="shared" si="282"/>
        <v/>
      </c>
      <c r="BT478" s="578" t="str">
        <f t="shared" si="282"/>
        <v/>
      </c>
      <c r="BU478" s="391"/>
      <c r="BV478" s="476"/>
    </row>
    <row r="479" spans="1:74" s="427" customFormat="1" ht="14.1" hidden="1">
      <c r="A479" s="561">
        <v>4</v>
      </c>
      <c r="B479" s="562" t="str">
        <f t="shared" si="266"/>
        <v xml:space="preserve">: </v>
      </c>
      <c r="C479" s="563"/>
      <c r="D479" s="566"/>
      <c r="E479" s="563"/>
      <c r="F479" s="566"/>
      <c r="G479" s="563"/>
      <c r="H479" s="565"/>
      <c r="I479" s="566"/>
      <c r="J479" s="566"/>
      <c r="K479" s="572"/>
      <c r="L479" s="568"/>
      <c r="M479" s="572"/>
      <c r="N479" s="570" t="s">
        <v>555</v>
      </c>
      <c r="O479" s="571"/>
      <c r="P479" s="572"/>
      <c r="Q479" s="429"/>
      <c r="R479" s="573"/>
      <c r="S479" s="574" t="str">
        <f t="shared" si="283"/>
        <v/>
      </c>
      <c r="T479" s="575" t="str">
        <f t="shared" si="267"/>
        <v/>
      </c>
      <c r="U479" s="574" t="str">
        <f t="shared" si="284"/>
        <v/>
      </c>
      <c r="V479" s="576" t="str">
        <f t="shared" si="268"/>
        <v>t CO2-eq / ha</v>
      </c>
      <c r="W479" s="391"/>
      <c r="X479" s="391"/>
      <c r="Z479" s="476"/>
      <c r="AP479" s="476"/>
      <c r="AQ479" s="391"/>
      <c r="AR479" s="391"/>
      <c r="AS479" s="580"/>
      <c r="AT479" s="391"/>
      <c r="AU479" s="578" t="str">
        <f t="shared" si="269"/>
        <v/>
      </c>
      <c r="AV479" s="578" t="str">
        <f t="shared" si="270"/>
        <v/>
      </c>
      <c r="AW479" s="391"/>
      <c r="AX479" s="578" t="str">
        <f t="shared" si="271"/>
        <v/>
      </c>
      <c r="AY479" s="578" t="str">
        <f t="shared" si="272"/>
        <v/>
      </c>
      <c r="AZ479" s="391"/>
      <c r="BA479" s="578" t="str">
        <f t="shared" si="273"/>
        <v/>
      </c>
      <c r="BB479" s="578" t="str">
        <f t="shared" si="274"/>
        <v/>
      </c>
      <c r="BC479" s="391"/>
      <c r="BD479" s="578" t="str">
        <f t="shared" si="275"/>
        <v/>
      </c>
      <c r="BE479" s="578" t="str">
        <f t="shared" si="276"/>
        <v/>
      </c>
      <c r="BF479" s="391"/>
      <c r="BG479" s="578" t="str">
        <f t="shared" si="277"/>
        <v/>
      </c>
      <c r="BH479" s="578" t="str">
        <f t="shared" si="278"/>
        <v/>
      </c>
      <c r="BI479" s="391"/>
      <c r="BJ479" s="578" t="str">
        <f t="shared" si="279"/>
        <v/>
      </c>
      <c r="BK479" s="578" t="str">
        <f t="shared" si="279"/>
        <v/>
      </c>
      <c r="BL479" s="391"/>
      <c r="BM479" s="578" t="str">
        <f t="shared" si="280"/>
        <v/>
      </c>
      <c r="BN479" s="578" t="str">
        <f t="shared" si="280"/>
        <v/>
      </c>
      <c r="BO479" s="391"/>
      <c r="BP479" s="578" t="str">
        <f t="shared" si="281"/>
        <v/>
      </c>
      <c r="BQ479" s="578" t="str">
        <f t="shared" si="281"/>
        <v/>
      </c>
      <c r="BR479" s="391"/>
      <c r="BS479" s="578" t="str">
        <f t="shared" si="282"/>
        <v/>
      </c>
      <c r="BT479" s="578" t="str">
        <f t="shared" si="282"/>
        <v/>
      </c>
      <c r="BU479" s="391"/>
      <c r="BV479" s="476"/>
    </row>
    <row r="480" spans="1:74" s="427" customFormat="1" ht="14.1" hidden="1">
      <c r="A480" s="561">
        <v>5</v>
      </c>
      <c r="B480" s="562" t="str">
        <f t="shared" si="266"/>
        <v xml:space="preserve">: </v>
      </c>
      <c r="C480" s="563"/>
      <c r="D480" s="566"/>
      <c r="E480" s="563"/>
      <c r="F480" s="566"/>
      <c r="G480" s="563"/>
      <c r="H480" s="565"/>
      <c r="I480" s="566"/>
      <c r="J480" s="566"/>
      <c r="K480" s="572"/>
      <c r="L480" s="568"/>
      <c r="M480" s="572"/>
      <c r="N480" s="570" t="s">
        <v>555</v>
      </c>
      <c r="O480" s="571"/>
      <c r="P480" s="572"/>
      <c r="Q480" s="429"/>
      <c r="R480" s="573"/>
      <c r="S480" s="574" t="str">
        <f t="shared" si="283"/>
        <v/>
      </c>
      <c r="T480" s="575" t="str">
        <f t="shared" si="267"/>
        <v/>
      </c>
      <c r="U480" s="574" t="str">
        <f t="shared" si="284"/>
        <v/>
      </c>
      <c r="V480" s="576" t="str">
        <f t="shared" si="268"/>
        <v>t CO2-eq / ha</v>
      </c>
      <c r="W480" s="391"/>
      <c r="X480" s="391"/>
      <c r="Z480" s="476"/>
      <c r="AP480" s="476"/>
      <c r="AQ480" s="391"/>
      <c r="AR480" s="391"/>
      <c r="AS480" s="580"/>
      <c r="AT480" s="391"/>
      <c r="AU480" s="578" t="str">
        <f t="shared" si="269"/>
        <v/>
      </c>
      <c r="AV480" s="578" t="str">
        <f t="shared" si="270"/>
        <v/>
      </c>
      <c r="AW480" s="391"/>
      <c r="AX480" s="578" t="str">
        <f t="shared" si="271"/>
        <v/>
      </c>
      <c r="AY480" s="578" t="str">
        <f t="shared" si="272"/>
        <v/>
      </c>
      <c r="AZ480" s="391"/>
      <c r="BA480" s="578" t="str">
        <f t="shared" si="273"/>
        <v/>
      </c>
      <c r="BB480" s="578" t="str">
        <f t="shared" si="274"/>
        <v/>
      </c>
      <c r="BC480" s="391"/>
      <c r="BD480" s="578" t="str">
        <f t="shared" si="275"/>
        <v/>
      </c>
      <c r="BE480" s="578" t="str">
        <f t="shared" si="276"/>
        <v/>
      </c>
      <c r="BF480" s="391"/>
      <c r="BG480" s="578" t="str">
        <f t="shared" si="277"/>
        <v/>
      </c>
      <c r="BH480" s="578" t="str">
        <f t="shared" si="278"/>
        <v/>
      </c>
      <c r="BI480" s="391"/>
      <c r="BJ480" s="578" t="str">
        <f t="shared" si="279"/>
        <v/>
      </c>
      <c r="BK480" s="578" t="str">
        <f t="shared" si="279"/>
        <v/>
      </c>
      <c r="BL480" s="391"/>
      <c r="BM480" s="578" t="str">
        <f t="shared" si="280"/>
        <v/>
      </c>
      <c r="BN480" s="578" t="str">
        <f t="shared" si="280"/>
        <v/>
      </c>
      <c r="BO480" s="391"/>
      <c r="BP480" s="578" t="str">
        <f t="shared" si="281"/>
        <v/>
      </c>
      <c r="BQ480" s="578" t="str">
        <f t="shared" si="281"/>
        <v/>
      </c>
      <c r="BR480" s="391"/>
      <c r="BS480" s="578" t="str">
        <f t="shared" si="282"/>
        <v/>
      </c>
      <c r="BT480" s="578" t="str">
        <f t="shared" si="282"/>
        <v/>
      </c>
      <c r="BU480" s="391"/>
      <c r="BV480" s="476"/>
    </row>
    <row r="481" spans="1:74" s="427" customFormat="1" ht="14.1" hidden="1">
      <c r="A481" s="561">
        <v>6</v>
      </c>
      <c r="B481" s="562" t="str">
        <f t="shared" si="266"/>
        <v xml:space="preserve">: </v>
      </c>
      <c r="C481" s="563"/>
      <c r="D481" s="566"/>
      <c r="E481" s="563"/>
      <c r="F481" s="566"/>
      <c r="G481" s="563"/>
      <c r="H481" s="565"/>
      <c r="I481" s="566"/>
      <c r="J481" s="566"/>
      <c r="K481" s="572"/>
      <c r="L481" s="568"/>
      <c r="M481" s="572"/>
      <c r="N481" s="570" t="s">
        <v>555</v>
      </c>
      <c r="O481" s="571"/>
      <c r="P481" s="572"/>
      <c r="Q481" s="429"/>
      <c r="R481" s="573"/>
      <c r="S481" s="574" t="str">
        <f t="shared" si="283"/>
        <v/>
      </c>
      <c r="T481" s="575" t="str">
        <f t="shared" si="267"/>
        <v/>
      </c>
      <c r="U481" s="574" t="str">
        <f t="shared" si="284"/>
        <v/>
      </c>
      <c r="V481" s="576" t="str">
        <f t="shared" si="268"/>
        <v>t CO2-eq / ha</v>
      </c>
      <c r="W481" s="391"/>
      <c r="X481" s="391"/>
      <c r="Z481" s="476"/>
      <c r="AP481" s="476"/>
      <c r="AQ481" s="391"/>
      <c r="AR481" s="391"/>
      <c r="AS481" s="580"/>
      <c r="AT481" s="391"/>
      <c r="AU481" s="578" t="str">
        <f t="shared" si="269"/>
        <v/>
      </c>
      <c r="AV481" s="578" t="str">
        <f t="shared" si="270"/>
        <v/>
      </c>
      <c r="AW481" s="391"/>
      <c r="AX481" s="578" t="str">
        <f t="shared" si="271"/>
        <v/>
      </c>
      <c r="AY481" s="578" t="str">
        <f t="shared" si="272"/>
        <v/>
      </c>
      <c r="AZ481" s="391"/>
      <c r="BA481" s="578" t="str">
        <f t="shared" si="273"/>
        <v/>
      </c>
      <c r="BB481" s="578" t="str">
        <f t="shared" si="274"/>
        <v/>
      </c>
      <c r="BC481" s="391"/>
      <c r="BD481" s="578" t="str">
        <f t="shared" si="275"/>
        <v/>
      </c>
      <c r="BE481" s="578" t="str">
        <f t="shared" si="276"/>
        <v/>
      </c>
      <c r="BF481" s="391"/>
      <c r="BG481" s="578" t="str">
        <f t="shared" si="277"/>
        <v/>
      </c>
      <c r="BH481" s="578" t="str">
        <f t="shared" si="278"/>
        <v/>
      </c>
      <c r="BI481" s="391"/>
      <c r="BJ481" s="578" t="str">
        <f t="shared" si="279"/>
        <v/>
      </c>
      <c r="BK481" s="578" t="str">
        <f t="shared" si="279"/>
        <v/>
      </c>
      <c r="BL481" s="391"/>
      <c r="BM481" s="578" t="str">
        <f t="shared" si="280"/>
        <v/>
      </c>
      <c r="BN481" s="578" t="str">
        <f t="shared" si="280"/>
        <v/>
      </c>
      <c r="BO481" s="391"/>
      <c r="BP481" s="578" t="str">
        <f t="shared" si="281"/>
        <v/>
      </c>
      <c r="BQ481" s="578" t="str">
        <f t="shared" si="281"/>
        <v/>
      </c>
      <c r="BR481" s="391"/>
      <c r="BS481" s="578" t="str">
        <f t="shared" si="282"/>
        <v/>
      </c>
      <c r="BT481" s="578" t="str">
        <f t="shared" si="282"/>
        <v/>
      </c>
      <c r="BU481" s="391"/>
      <c r="BV481" s="476"/>
    </row>
    <row r="482" spans="1:74" s="427" customFormat="1" ht="14.1" hidden="1">
      <c r="A482" s="561">
        <v>7</v>
      </c>
      <c r="B482" s="562" t="str">
        <f t="shared" si="266"/>
        <v xml:space="preserve">: </v>
      </c>
      <c r="C482" s="563"/>
      <c r="D482" s="566"/>
      <c r="E482" s="563"/>
      <c r="F482" s="566"/>
      <c r="G482" s="563"/>
      <c r="H482" s="565"/>
      <c r="I482" s="566"/>
      <c r="J482" s="566"/>
      <c r="K482" s="572"/>
      <c r="L482" s="568"/>
      <c r="M482" s="572"/>
      <c r="N482" s="570" t="s">
        <v>555</v>
      </c>
      <c r="O482" s="571"/>
      <c r="P482" s="572"/>
      <c r="Q482" s="429"/>
      <c r="R482" s="573"/>
      <c r="S482" s="574" t="str">
        <f t="shared" si="283"/>
        <v/>
      </c>
      <c r="T482" s="575" t="str">
        <f t="shared" si="267"/>
        <v/>
      </c>
      <c r="U482" s="574" t="str">
        <f t="shared" si="284"/>
        <v/>
      </c>
      <c r="V482" s="576" t="str">
        <f t="shared" si="268"/>
        <v>t CO2-eq / ha</v>
      </c>
      <c r="W482" s="391"/>
      <c r="X482" s="391"/>
      <c r="Z482" s="476"/>
      <c r="AP482" s="476"/>
      <c r="AQ482" s="391"/>
      <c r="AR482" s="391"/>
      <c r="AS482" s="580"/>
      <c r="AT482" s="391"/>
      <c r="AU482" s="578" t="str">
        <f t="shared" si="269"/>
        <v/>
      </c>
      <c r="AV482" s="578" t="str">
        <f t="shared" si="270"/>
        <v/>
      </c>
      <c r="AW482" s="391"/>
      <c r="AX482" s="578" t="str">
        <f t="shared" si="271"/>
        <v/>
      </c>
      <c r="AY482" s="578" t="str">
        <f t="shared" si="272"/>
        <v/>
      </c>
      <c r="AZ482" s="391"/>
      <c r="BA482" s="578" t="str">
        <f t="shared" si="273"/>
        <v/>
      </c>
      <c r="BB482" s="578" t="str">
        <f t="shared" si="274"/>
        <v/>
      </c>
      <c r="BC482" s="391"/>
      <c r="BD482" s="578" t="str">
        <f t="shared" si="275"/>
        <v/>
      </c>
      <c r="BE482" s="578" t="str">
        <f t="shared" si="276"/>
        <v/>
      </c>
      <c r="BF482" s="391"/>
      <c r="BG482" s="578" t="str">
        <f t="shared" si="277"/>
        <v/>
      </c>
      <c r="BH482" s="578" t="str">
        <f t="shared" si="278"/>
        <v/>
      </c>
      <c r="BI482" s="391"/>
      <c r="BJ482" s="578" t="str">
        <f t="shared" si="279"/>
        <v/>
      </c>
      <c r="BK482" s="578" t="str">
        <f t="shared" si="279"/>
        <v/>
      </c>
      <c r="BL482" s="391"/>
      <c r="BM482" s="578" t="str">
        <f t="shared" si="280"/>
        <v/>
      </c>
      <c r="BN482" s="578" t="str">
        <f t="shared" si="280"/>
        <v/>
      </c>
      <c r="BO482" s="391"/>
      <c r="BP482" s="578" t="str">
        <f t="shared" si="281"/>
        <v/>
      </c>
      <c r="BQ482" s="578" t="str">
        <f t="shared" si="281"/>
        <v/>
      </c>
      <c r="BR482" s="391"/>
      <c r="BS482" s="578" t="str">
        <f t="shared" si="282"/>
        <v/>
      </c>
      <c r="BT482" s="578" t="str">
        <f t="shared" si="282"/>
        <v/>
      </c>
      <c r="BU482" s="391"/>
      <c r="BV482" s="476"/>
    </row>
    <row r="483" spans="1:74" s="427" customFormat="1" ht="14.1" hidden="1">
      <c r="A483" s="561">
        <v>8</v>
      </c>
      <c r="B483" s="562" t="str">
        <f t="shared" si="266"/>
        <v xml:space="preserve">: </v>
      </c>
      <c r="C483" s="563"/>
      <c r="D483" s="566"/>
      <c r="E483" s="563"/>
      <c r="F483" s="566"/>
      <c r="G483" s="563"/>
      <c r="H483" s="565"/>
      <c r="I483" s="566"/>
      <c r="J483" s="566"/>
      <c r="K483" s="572"/>
      <c r="L483" s="568"/>
      <c r="M483" s="572"/>
      <c r="N483" s="570" t="s">
        <v>555</v>
      </c>
      <c r="O483" s="571"/>
      <c r="P483" s="572"/>
      <c r="Q483" s="429"/>
      <c r="R483" s="573"/>
      <c r="S483" s="574" t="str">
        <f t="shared" si="283"/>
        <v/>
      </c>
      <c r="T483" s="575" t="str">
        <f t="shared" si="267"/>
        <v/>
      </c>
      <c r="U483" s="574" t="str">
        <f t="shared" si="284"/>
        <v/>
      </c>
      <c r="V483" s="576" t="str">
        <f t="shared" si="268"/>
        <v>t CO2-eq / ha</v>
      </c>
      <c r="W483" s="391"/>
      <c r="X483" s="391"/>
      <c r="Z483" s="476"/>
      <c r="AP483" s="476"/>
      <c r="AQ483" s="391"/>
      <c r="AR483" s="391"/>
      <c r="AS483" s="580"/>
      <c r="AT483" s="391"/>
      <c r="AU483" s="578" t="str">
        <f t="shared" si="269"/>
        <v/>
      </c>
      <c r="AV483" s="578" t="str">
        <f t="shared" si="270"/>
        <v/>
      </c>
      <c r="AW483" s="391"/>
      <c r="AX483" s="578" t="str">
        <f t="shared" si="271"/>
        <v/>
      </c>
      <c r="AY483" s="578" t="str">
        <f t="shared" si="272"/>
        <v/>
      </c>
      <c r="AZ483" s="391"/>
      <c r="BA483" s="578" t="str">
        <f t="shared" si="273"/>
        <v/>
      </c>
      <c r="BB483" s="578" t="str">
        <f t="shared" si="274"/>
        <v/>
      </c>
      <c r="BC483" s="391"/>
      <c r="BD483" s="578" t="str">
        <f t="shared" si="275"/>
        <v/>
      </c>
      <c r="BE483" s="578" t="str">
        <f t="shared" si="276"/>
        <v/>
      </c>
      <c r="BF483" s="391"/>
      <c r="BG483" s="578" t="str">
        <f t="shared" si="277"/>
        <v/>
      </c>
      <c r="BH483" s="578" t="str">
        <f t="shared" si="278"/>
        <v/>
      </c>
      <c r="BI483" s="391"/>
      <c r="BJ483" s="578" t="str">
        <f t="shared" si="279"/>
        <v/>
      </c>
      <c r="BK483" s="578" t="str">
        <f t="shared" si="279"/>
        <v/>
      </c>
      <c r="BL483" s="391"/>
      <c r="BM483" s="578" t="str">
        <f t="shared" si="280"/>
        <v/>
      </c>
      <c r="BN483" s="578" t="str">
        <f t="shared" si="280"/>
        <v/>
      </c>
      <c r="BO483" s="391"/>
      <c r="BP483" s="578" t="str">
        <f t="shared" si="281"/>
        <v/>
      </c>
      <c r="BQ483" s="578" t="str">
        <f t="shared" si="281"/>
        <v/>
      </c>
      <c r="BR483" s="391"/>
      <c r="BS483" s="578" t="str">
        <f t="shared" si="282"/>
        <v/>
      </c>
      <c r="BT483" s="578" t="str">
        <f t="shared" si="282"/>
        <v/>
      </c>
      <c r="BU483" s="391"/>
      <c r="BV483" s="476"/>
    </row>
    <row r="484" spans="1:74" s="427" customFormat="1" ht="14.1" hidden="1">
      <c r="A484" s="561">
        <v>9</v>
      </c>
      <c r="B484" s="562" t="str">
        <f t="shared" si="266"/>
        <v xml:space="preserve">: </v>
      </c>
      <c r="C484" s="563"/>
      <c r="D484" s="566"/>
      <c r="E484" s="563"/>
      <c r="F484" s="566"/>
      <c r="G484" s="563"/>
      <c r="H484" s="565"/>
      <c r="I484" s="566"/>
      <c r="J484" s="566"/>
      <c r="K484" s="572"/>
      <c r="L484" s="568"/>
      <c r="M484" s="572"/>
      <c r="N484" s="570" t="s">
        <v>555</v>
      </c>
      <c r="O484" s="571"/>
      <c r="P484" s="572"/>
      <c r="Q484" s="429"/>
      <c r="R484" s="573"/>
      <c r="S484" s="574" t="str">
        <f t="shared" si="283"/>
        <v/>
      </c>
      <c r="T484" s="575" t="str">
        <f t="shared" si="267"/>
        <v/>
      </c>
      <c r="U484" s="574" t="str">
        <f t="shared" si="284"/>
        <v/>
      </c>
      <c r="V484" s="576" t="str">
        <f t="shared" si="268"/>
        <v>t CO2-eq / ha</v>
      </c>
      <c r="W484" s="391"/>
      <c r="X484" s="391"/>
      <c r="Z484" s="476"/>
      <c r="AP484" s="476"/>
      <c r="AQ484" s="391"/>
      <c r="AR484" s="391"/>
      <c r="AS484" s="580"/>
      <c r="AT484" s="391"/>
      <c r="AU484" s="578" t="str">
        <f t="shared" si="269"/>
        <v/>
      </c>
      <c r="AV484" s="578" t="str">
        <f t="shared" si="270"/>
        <v/>
      </c>
      <c r="AW484" s="391"/>
      <c r="AX484" s="578" t="str">
        <f t="shared" si="271"/>
        <v/>
      </c>
      <c r="AY484" s="578" t="str">
        <f t="shared" si="272"/>
        <v/>
      </c>
      <c r="AZ484" s="391"/>
      <c r="BA484" s="578" t="str">
        <f t="shared" si="273"/>
        <v/>
      </c>
      <c r="BB484" s="578" t="str">
        <f t="shared" si="274"/>
        <v/>
      </c>
      <c r="BC484" s="391"/>
      <c r="BD484" s="578" t="str">
        <f t="shared" si="275"/>
        <v/>
      </c>
      <c r="BE484" s="578" t="str">
        <f t="shared" si="276"/>
        <v/>
      </c>
      <c r="BF484" s="391"/>
      <c r="BG484" s="578" t="str">
        <f t="shared" si="277"/>
        <v/>
      </c>
      <c r="BH484" s="578" t="str">
        <f t="shared" si="278"/>
        <v/>
      </c>
      <c r="BI484" s="391"/>
      <c r="BJ484" s="578" t="str">
        <f t="shared" si="279"/>
        <v/>
      </c>
      <c r="BK484" s="578" t="str">
        <f t="shared" si="279"/>
        <v/>
      </c>
      <c r="BL484" s="391"/>
      <c r="BM484" s="578" t="str">
        <f t="shared" si="280"/>
        <v/>
      </c>
      <c r="BN484" s="578" t="str">
        <f t="shared" si="280"/>
        <v/>
      </c>
      <c r="BO484" s="391"/>
      <c r="BP484" s="578" t="str">
        <f t="shared" si="281"/>
        <v/>
      </c>
      <c r="BQ484" s="578" t="str">
        <f t="shared" si="281"/>
        <v/>
      </c>
      <c r="BR484" s="391"/>
      <c r="BS484" s="578" t="str">
        <f t="shared" si="282"/>
        <v/>
      </c>
      <c r="BT484" s="578" t="str">
        <f t="shared" si="282"/>
        <v/>
      </c>
      <c r="BU484" s="391"/>
      <c r="BV484" s="476"/>
    </row>
    <row r="485" spans="1:74" s="427" customFormat="1" ht="14.1" hidden="1">
      <c r="A485" s="561">
        <v>10</v>
      </c>
      <c r="B485" s="562" t="str">
        <f t="shared" si="266"/>
        <v xml:space="preserve">: </v>
      </c>
      <c r="C485" s="563"/>
      <c r="D485" s="566"/>
      <c r="E485" s="563"/>
      <c r="F485" s="566"/>
      <c r="G485" s="563"/>
      <c r="H485" s="565"/>
      <c r="I485" s="566"/>
      <c r="J485" s="566"/>
      <c r="K485" s="572"/>
      <c r="L485" s="568"/>
      <c r="M485" s="572"/>
      <c r="N485" s="570" t="s">
        <v>555</v>
      </c>
      <c r="O485" s="571"/>
      <c r="P485" s="572"/>
      <c r="Q485" s="429"/>
      <c r="R485" s="573"/>
      <c r="S485" s="574" t="str">
        <f t="shared" si="283"/>
        <v/>
      </c>
      <c r="T485" s="575" t="str">
        <f t="shared" si="267"/>
        <v/>
      </c>
      <c r="U485" s="574" t="str">
        <f t="shared" si="284"/>
        <v/>
      </c>
      <c r="V485" s="576" t="str">
        <f t="shared" si="268"/>
        <v>t CO2-eq / ha</v>
      </c>
      <c r="W485" s="391"/>
      <c r="X485" s="391"/>
      <c r="Z485" s="476"/>
      <c r="AP485" s="476"/>
      <c r="AQ485" s="391"/>
      <c r="AR485" s="391"/>
      <c r="AS485" s="580"/>
      <c r="AT485" s="391"/>
      <c r="AU485" s="578" t="str">
        <f t="shared" si="269"/>
        <v/>
      </c>
      <c r="AV485" s="578" t="str">
        <f t="shared" si="270"/>
        <v/>
      </c>
      <c r="AW485" s="391"/>
      <c r="AX485" s="578" t="str">
        <f t="shared" si="271"/>
        <v/>
      </c>
      <c r="AY485" s="578" t="str">
        <f t="shared" si="272"/>
        <v/>
      </c>
      <c r="AZ485" s="391"/>
      <c r="BA485" s="578" t="str">
        <f t="shared" si="273"/>
        <v/>
      </c>
      <c r="BB485" s="578" t="str">
        <f t="shared" si="274"/>
        <v/>
      </c>
      <c r="BC485" s="391"/>
      <c r="BD485" s="578" t="str">
        <f t="shared" si="275"/>
        <v/>
      </c>
      <c r="BE485" s="578" t="str">
        <f t="shared" si="276"/>
        <v/>
      </c>
      <c r="BF485" s="391"/>
      <c r="BG485" s="578" t="str">
        <f t="shared" si="277"/>
        <v/>
      </c>
      <c r="BH485" s="578" t="str">
        <f t="shared" si="278"/>
        <v/>
      </c>
      <c r="BI485" s="391"/>
      <c r="BJ485" s="578" t="str">
        <f t="shared" si="279"/>
        <v/>
      </c>
      <c r="BK485" s="578" t="str">
        <f t="shared" si="279"/>
        <v/>
      </c>
      <c r="BL485" s="391"/>
      <c r="BM485" s="578" t="str">
        <f t="shared" si="280"/>
        <v/>
      </c>
      <c r="BN485" s="578" t="str">
        <f t="shared" si="280"/>
        <v/>
      </c>
      <c r="BO485" s="391"/>
      <c r="BP485" s="578" t="str">
        <f t="shared" si="281"/>
        <v/>
      </c>
      <c r="BQ485" s="578" t="str">
        <f t="shared" si="281"/>
        <v/>
      </c>
      <c r="BR485" s="391"/>
      <c r="BS485" s="578" t="str">
        <f t="shared" si="282"/>
        <v/>
      </c>
      <c r="BT485" s="578" t="str">
        <f t="shared" si="282"/>
        <v/>
      </c>
      <c r="BU485" s="391"/>
      <c r="BV485" s="476"/>
    </row>
    <row r="486" spans="1:74" s="427" customFormat="1" ht="14.1" hidden="1">
      <c r="A486" s="561">
        <v>11</v>
      </c>
      <c r="B486" s="562" t="str">
        <f t="shared" si="266"/>
        <v xml:space="preserve">: </v>
      </c>
      <c r="C486" s="563"/>
      <c r="D486" s="566"/>
      <c r="E486" s="563"/>
      <c r="F486" s="566"/>
      <c r="G486" s="563"/>
      <c r="H486" s="565"/>
      <c r="I486" s="566"/>
      <c r="J486" s="566"/>
      <c r="K486" s="572"/>
      <c r="L486" s="568"/>
      <c r="M486" s="572"/>
      <c r="N486" s="570" t="s">
        <v>555</v>
      </c>
      <c r="O486" s="571"/>
      <c r="P486" s="572"/>
      <c r="Q486" s="429"/>
      <c r="R486" s="573"/>
      <c r="S486" s="574" t="str">
        <f t="shared" si="283"/>
        <v/>
      </c>
      <c r="T486" s="575" t="str">
        <f t="shared" si="267"/>
        <v/>
      </c>
      <c r="U486" s="574" t="str">
        <f t="shared" si="284"/>
        <v/>
      </c>
      <c r="V486" s="576" t="str">
        <f t="shared" si="268"/>
        <v>t CO2-eq / ha</v>
      </c>
      <c r="W486" s="391"/>
      <c r="X486" s="391"/>
      <c r="Z486" s="476"/>
      <c r="AP486" s="476"/>
      <c r="AQ486" s="391"/>
      <c r="AR486" s="391"/>
      <c r="AS486" s="580"/>
      <c r="AT486" s="391"/>
      <c r="AU486" s="578" t="str">
        <f t="shared" si="269"/>
        <v/>
      </c>
      <c r="AV486" s="578" t="str">
        <f t="shared" si="270"/>
        <v/>
      </c>
      <c r="AW486" s="391"/>
      <c r="AX486" s="578" t="str">
        <f t="shared" si="271"/>
        <v/>
      </c>
      <c r="AY486" s="578" t="str">
        <f t="shared" si="272"/>
        <v/>
      </c>
      <c r="AZ486" s="391"/>
      <c r="BA486" s="578" t="str">
        <f t="shared" si="273"/>
        <v/>
      </c>
      <c r="BB486" s="578" t="str">
        <f t="shared" si="274"/>
        <v/>
      </c>
      <c r="BC486" s="391"/>
      <c r="BD486" s="578" t="str">
        <f t="shared" si="275"/>
        <v/>
      </c>
      <c r="BE486" s="578" t="str">
        <f t="shared" si="276"/>
        <v/>
      </c>
      <c r="BF486" s="391"/>
      <c r="BG486" s="578" t="str">
        <f t="shared" si="277"/>
        <v/>
      </c>
      <c r="BH486" s="578" t="str">
        <f t="shared" si="278"/>
        <v/>
      </c>
      <c r="BI486" s="391"/>
      <c r="BJ486" s="578" t="str">
        <f t="shared" si="279"/>
        <v/>
      </c>
      <c r="BK486" s="578" t="str">
        <f t="shared" si="279"/>
        <v/>
      </c>
      <c r="BL486" s="391"/>
      <c r="BM486" s="578" t="str">
        <f t="shared" si="280"/>
        <v/>
      </c>
      <c r="BN486" s="578" t="str">
        <f t="shared" si="280"/>
        <v/>
      </c>
      <c r="BO486" s="391"/>
      <c r="BP486" s="578" t="str">
        <f t="shared" si="281"/>
        <v/>
      </c>
      <c r="BQ486" s="578" t="str">
        <f t="shared" si="281"/>
        <v/>
      </c>
      <c r="BR486" s="391"/>
      <c r="BS486" s="578" t="str">
        <f t="shared" si="282"/>
        <v/>
      </c>
      <c r="BT486" s="578" t="str">
        <f t="shared" si="282"/>
        <v/>
      </c>
      <c r="BU486" s="391"/>
      <c r="BV486" s="476"/>
    </row>
    <row r="487" spans="1:74" s="427" customFormat="1" ht="14.1" hidden="1">
      <c r="A487" s="561">
        <v>12</v>
      </c>
      <c r="B487" s="562" t="str">
        <f t="shared" si="266"/>
        <v xml:space="preserve">: </v>
      </c>
      <c r="C487" s="563"/>
      <c r="D487" s="566"/>
      <c r="E487" s="563"/>
      <c r="F487" s="566"/>
      <c r="G487" s="563"/>
      <c r="H487" s="565"/>
      <c r="I487" s="566"/>
      <c r="J487" s="566"/>
      <c r="K487" s="572"/>
      <c r="L487" s="568"/>
      <c r="M487" s="572"/>
      <c r="N487" s="570" t="s">
        <v>555</v>
      </c>
      <c r="O487" s="571"/>
      <c r="P487" s="572"/>
      <c r="Q487" s="429"/>
      <c r="R487" s="573"/>
      <c r="S487" s="574" t="str">
        <f t="shared" si="283"/>
        <v/>
      </c>
      <c r="T487" s="575" t="str">
        <f t="shared" si="267"/>
        <v/>
      </c>
      <c r="U487" s="574" t="str">
        <f t="shared" si="284"/>
        <v/>
      </c>
      <c r="V487" s="576" t="str">
        <f t="shared" si="268"/>
        <v>t CO2-eq / ha</v>
      </c>
      <c r="W487" s="391"/>
      <c r="X487" s="391"/>
      <c r="Z487" s="476"/>
      <c r="AP487" s="476"/>
      <c r="AQ487" s="391"/>
      <c r="AR487" s="391"/>
      <c r="AS487" s="580"/>
      <c r="AT487" s="391"/>
      <c r="AU487" s="578" t="str">
        <f t="shared" si="269"/>
        <v/>
      </c>
      <c r="AV487" s="578" t="str">
        <f t="shared" si="270"/>
        <v/>
      </c>
      <c r="AW487" s="391"/>
      <c r="AX487" s="578" t="str">
        <f t="shared" si="271"/>
        <v/>
      </c>
      <c r="AY487" s="578" t="str">
        <f t="shared" si="272"/>
        <v/>
      </c>
      <c r="AZ487" s="391"/>
      <c r="BA487" s="578" t="str">
        <f t="shared" si="273"/>
        <v/>
      </c>
      <c r="BB487" s="578" t="str">
        <f t="shared" si="274"/>
        <v/>
      </c>
      <c r="BC487" s="391"/>
      <c r="BD487" s="578" t="str">
        <f t="shared" si="275"/>
        <v/>
      </c>
      <c r="BE487" s="578" t="str">
        <f t="shared" si="276"/>
        <v/>
      </c>
      <c r="BF487" s="391"/>
      <c r="BG487" s="578" t="str">
        <f t="shared" si="277"/>
        <v/>
      </c>
      <c r="BH487" s="578" t="str">
        <f t="shared" si="278"/>
        <v/>
      </c>
      <c r="BI487" s="391"/>
      <c r="BJ487" s="578" t="str">
        <f t="shared" si="279"/>
        <v/>
      </c>
      <c r="BK487" s="578" t="str">
        <f t="shared" si="279"/>
        <v/>
      </c>
      <c r="BL487" s="391"/>
      <c r="BM487" s="578" t="str">
        <f t="shared" si="280"/>
        <v/>
      </c>
      <c r="BN487" s="578" t="str">
        <f t="shared" si="280"/>
        <v/>
      </c>
      <c r="BO487" s="391"/>
      <c r="BP487" s="578" t="str">
        <f t="shared" si="281"/>
        <v/>
      </c>
      <c r="BQ487" s="578" t="str">
        <f t="shared" si="281"/>
        <v/>
      </c>
      <c r="BR487" s="391"/>
      <c r="BS487" s="578" t="str">
        <f t="shared" si="282"/>
        <v/>
      </c>
      <c r="BT487" s="578" t="str">
        <f t="shared" si="282"/>
        <v/>
      </c>
      <c r="BU487" s="391"/>
      <c r="BV487" s="476"/>
    </row>
    <row r="488" spans="1:74" s="427" customFormat="1" ht="14.1" hidden="1">
      <c r="A488" s="561">
        <v>13</v>
      </c>
      <c r="B488" s="562" t="str">
        <f t="shared" si="266"/>
        <v xml:space="preserve">: </v>
      </c>
      <c r="C488" s="563"/>
      <c r="D488" s="566"/>
      <c r="E488" s="563"/>
      <c r="F488" s="566"/>
      <c r="G488" s="563"/>
      <c r="H488" s="565"/>
      <c r="I488" s="566"/>
      <c r="J488" s="566"/>
      <c r="K488" s="572"/>
      <c r="L488" s="568"/>
      <c r="M488" s="572"/>
      <c r="N488" s="570" t="s">
        <v>555</v>
      </c>
      <c r="O488" s="571"/>
      <c r="P488" s="572"/>
      <c r="Q488" s="429"/>
      <c r="R488" s="573"/>
      <c r="S488" s="574" t="str">
        <f t="shared" si="283"/>
        <v/>
      </c>
      <c r="T488" s="575" t="str">
        <f t="shared" si="267"/>
        <v/>
      </c>
      <c r="U488" s="574" t="str">
        <f t="shared" si="284"/>
        <v/>
      </c>
      <c r="V488" s="576" t="str">
        <f t="shared" si="268"/>
        <v>t CO2-eq / ha</v>
      </c>
      <c r="W488" s="391"/>
      <c r="X488" s="391"/>
      <c r="Z488" s="476"/>
      <c r="AP488" s="476"/>
      <c r="AQ488" s="391"/>
      <c r="AR488" s="391"/>
      <c r="AS488" s="580"/>
      <c r="AT488" s="391"/>
      <c r="AU488" s="578" t="str">
        <f t="shared" si="269"/>
        <v/>
      </c>
      <c r="AV488" s="578" t="str">
        <f t="shared" si="270"/>
        <v/>
      </c>
      <c r="AW488" s="391"/>
      <c r="AX488" s="578" t="str">
        <f t="shared" si="271"/>
        <v/>
      </c>
      <c r="AY488" s="578" t="str">
        <f t="shared" si="272"/>
        <v/>
      </c>
      <c r="AZ488" s="391"/>
      <c r="BA488" s="578" t="str">
        <f t="shared" si="273"/>
        <v/>
      </c>
      <c r="BB488" s="578" t="str">
        <f t="shared" si="274"/>
        <v/>
      </c>
      <c r="BC488" s="391"/>
      <c r="BD488" s="578" t="str">
        <f t="shared" si="275"/>
        <v/>
      </c>
      <c r="BE488" s="578" t="str">
        <f t="shared" si="276"/>
        <v/>
      </c>
      <c r="BF488" s="391"/>
      <c r="BG488" s="578" t="str">
        <f t="shared" si="277"/>
        <v/>
      </c>
      <c r="BH488" s="578" t="str">
        <f t="shared" si="278"/>
        <v/>
      </c>
      <c r="BI488" s="391"/>
      <c r="BJ488" s="578" t="str">
        <f t="shared" si="279"/>
        <v/>
      </c>
      <c r="BK488" s="578" t="str">
        <f t="shared" si="279"/>
        <v/>
      </c>
      <c r="BL488" s="391"/>
      <c r="BM488" s="578" t="str">
        <f t="shared" si="280"/>
        <v/>
      </c>
      <c r="BN488" s="578" t="str">
        <f t="shared" si="280"/>
        <v/>
      </c>
      <c r="BO488" s="391"/>
      <c r="BP488" s="578" t="str">
        <f t="shared" si="281"/>
        <v/>
      </c>
      <c r="BQ488" s="578" t="str">
        <f t="shared" si="281"/>
        <v/>
      </c>
      <c r="BR488" s="391"/>
      <c r="BS488" s="578" t="str">
        <f t="shared" si="282"/>
        <v/>
      </c>
      <c r="BT488" s="578" t="str">
        <f t="shared" si="282"/>
        <v/>
      </c>
      <c r="BU488" s="391"/>
      <c r="BV488" s="476"/>
    </row>
    <row r="489" spans="1:74" s="427" customFormat="1" ht="14.1" hidden="1">
      <c r="A489" s="561">
        <v>14</v>
      </c>
      <c r="B489" s="562" t="str">
        <f t="shared" si="266"/>
        <v xml:space="preserve">: </v>
      </c>
      <c r="C489" s="563"/>
      <c r="D489" s="566"/>
      <c r="E489" s="563"/>
      <c r="F489" s="566"/>
      <c r="G489" s="563"/>
      <c r="H489" s="565"/>
      <c r="I489" s="566"/>
      <c r="J489" s="566"/>
      <c r="K489" s="572"/>
      <c r="L489" s="568"/>
      <c r="M489" s="572"/>
      <c r="N489" s="570" t="s">
        <v>555</v>
      </c>
      <c r="O489" s="571"/>
      <c r="P489" s="572"/>
      <c r="Q489" s="429"/>
      <c r="R489" s="573"/>
      <c r="S489" s="574" t="str">
        <f t="shared" si="283"/>
        <v/>
      </c>
      <c r="T489" s="575" t="str">
        <f t="shared" si="267"/>
        <v/>
      </c>
      <c r="U489" s="574" t="str">
        <f t="shared" si="284"/>
        <v/>
      </c>
      <c r="V489" s="576" t="str">
        <f t="shared" si="268"/>
        <v>t CO2-eq / ha</v>
      </c>
      <c r="W489" s="391"/>
      <c r="X489" s="391"/>
      <c r="Z489" s="476"/>
      <c r="AP489" s="476"/>
      <c r="AQ489" s="391"/>
      <c r="AR489" s="391"/>
      <c r="AS489" s="580"/>
      <c r="AT489" s="391"/>
      <c r="AU489" s="578" t="str">
        <f t="shared" si="269"/>
        <v/>
      </c>
      <c r="AV489" s="578" t="str">
        <f t="shared" si="270"/>
        <v/>
      </c>
      <c r="AW489" s="391"/>
      <c r="AX489" s="578" t="str">
        <f t="shared" si="271"/>
        <v/>
      </c>
      <c r="AY489" s="578" t="str">
        <f t="shared" si="272"/>
        <v/>
      </c>
      <c r="AZ489" s="391"/>
      <c r="BA489" s="578" t="str">
        <f t="shared" si="273"/>
        <v/>
      </c>
      <c r="BB489" s="578" t="str">
        <f t="shared" si="274"/>
        <v/>
      </c>
      <c r="BC489" s="391"/>
      <c r="BD489" s="578" t="str">
        <f t="shared" si="275"/>
        <v/>
      </c>
      <c r="BE489" s="578" t="str">
        <f t="shared" si="276"/>
        <v/>
      </c>
      <c r="BF489" s="391"/>
      <c r="BG489" s="578" t="str">
        <f t="shared" si="277"/>
        <v/>
      </c>
      <c r="BH489" s="578" t="str">
        <f t="shared" si="278"/>
        <v/>
      </c>
      <c r="BI489" s="391"/>
      <c r="BJ489" s="578" t="str">
        <f t="shared" si="279"/>
        <v/>
      </c>
      <c r="BK489" s="578" t="str">
        <f t="shared" si="279"/>
        <v/>
      </c>
      <c r="BL489" s="391"/>
      <c r="BM489" s="578" t="str">
        <f t="shared" si="280"/>
        <v/>
      </c>
      <c r="BN489" s="578" t="str">
        <f t="shared" si="280"/>
        <v/>
      </c>
      <c r="BO489" s="391"/>
      <c r="BP489" s="578" t="str">
        <f t="shared" si="281"/>
        <v/>
      </c>
      <c r="BQ489" s="578" t="str">
        <f t="shared" si="281"/>
        <v/>
      </c>
      <c r="BR489" s="391"/>
      <c r="BS489" s="578" t="str">
        <f t="shared" si="282"/>
        <v/>
      </c>
      <c r="BT489" s="578" t="str">
        <f t="shared" si="282"/>
        <v/>
      </c>
      <c r="BU489" s="391"/>
      <c r="BV489" s="476"/>
    </row>
    <row r="490" spans="1:74" s="427" customFormat="1" ht="14.1" hidden="1">
      <c r="A490" s="561">
        <v>15</v>
      </c>
      <c r="B490" s="562" t="str">
        <f t="shared" si="266"/>
        <v xml:space="preserve">: </v>
      </c>
      <c r="C490" s="563"/>
      <c r="D490" s="566"/>
      <c r="E490" s="563"/>
      <c r="F490" s="566"/>
      <c r="G490" s="563"/>
      <c r="H490" s="565"/>
      <c r="I490" s="566"/>
      <c r="J490" s="566"/>
      <c r="K490" s="572"/>
      <c r="L490" s="568"/>
      <c r="M490" s="572"/>
      <c r="N490" s="570" t="s">
        <v>555</v>
      </c>
      <c r="O490" s="571"/>
      <c r="P490" s="572"/>
      <c r="Q490" s="429"/>
      <c r="R490" s="573"/>
      <c r="S490" s="574" t="str">
        <f t="shared" si="283"/>
        <v/>
      </c>
      <c r="T490" s="575" t="str">
        <f t="shared" si="267"/>
        <v/>
      </c>
      <c r="U490" s="574" t="str">
        <f t="shared" si="284"/>
        <v/>
      </c>
      <c r="V490" s="576" t="str">
        <f t="shared" si="268"/>
        <v>t CO2-eq / ha</v>
      </c>
      <c r="W490" s="391"/>
      <c r="X490" s="391"/>
      <c r="Z490" s="476"/>
      <c r="AP490" s="476"/>
      <c r="AQ490" s="391"/>
      <c r="AR490" s="391"/>
      <c r="AS490" s="580"/>
      <c r="AT490" s="391"/>
      <c r="AU490" s="578" t="str">
        <f t="shared" si="269"/>
        <v/>
      </c>
      <c r="AV490" s="578" t="str">
        <f t="shared" si="270"/>
        <v/>
      </c>
      <c r="AW490" s="391"/>
      <c r="AX490" s="578" t="str">
        <f t="shared" si="271"/>
        <v/>
      </c>
      <c r="AY490" s="578" t="str">
        <f t="shared" si="272"/>
        <v/>
      </c>
      <c r="AZ490" s="391"/>
      <c r="BA490" s="578" t="str">
        <f t="shared" si="273"/>
        <v/>
      </c>
      <c r="BB490" s="578" t="str">
        <f t="shared" si="274"/>
        <v/>
      </c>
      <c r="BC490" s="391"/>
      <c r="BD490" s="578" t="str">
        <f t="shared" si="275"/>
        <v/>
      </c>
      <c r="BE490" s="578" t="str">
        <f t="shared" si="276"/>
        <v/>
      </c>
      <c r="BF490" s="391"/>
      <c r="BG490" s="578" t="str">
        <f t="shared" si="277"/>
        <v/>
      </c>
      <c r="BH490" s="578" t="str">
        <f t="shared" si="278"/>
        <v/>
      </c>
      <c r="BI490" s="391"/>
      <c r="BJ490" s="578" t="str">
        <f t="shared" si="279"/>
        <v/>
      </c>
      <c r="BK490" s="578" t="str">
        <f t="shared" si="279"/>
        <v/>
      </c>
      <c r="BL490" s="391"/>
      <c r="BM490" s="578" t="str">
        <f t="shared" si="280"/>
        <v/>
      </c>
      <c r="BN490" s="578" t="str">
        <f t="shared" si="280"/>
        <v/>
      </c>
      <c r="BO490" s="391"/>
      <c r="BP490" s="578" t="str">
        <f t="shared" si="281"/>
        <v/>
      </c>
      <c r="BQ490" s="578" t="str">
        <f t="shared" si="281"/>
        <v/>
      </c>
      <c r="BR490" s="391"/>
      <c r="BS490" s="578" t="str">
        <f t="shared" si="282"/>
        <v/>
      </c>
      <c r="BT490" s="578" t="str">
        <f t="shared" si="282"/>
        <v/>
      </c>
      <c r="BU490" s="391"/>
      <c r="BV490" s="476"/>
    </row>
    <row r="491" spans="1:74" s="427" customFormat="1" ht="14.1" hidden="1">
      <c r="A491" s="561">
        <v>16</v>
      </c>
      <c r="B491" s="562" t="str">
        <f t="shared" si="266"/>
        <v xml:space="preserve">: </v>
      </c>
      <c r="C491" s="563"/>
      <c r="D491" s="566"/>
      <c r="E491" s="563"/>
      <c r="F491" s="566"/>
      <c r="G491" s="563"/>
      <c r="H491" s="565"/>
      <c r="I491" s="566"/>
      <c r="J491" s="566"/>
      <c r="K491" s="572"/>
      <c r="L491" s="568"/>
      <c r="M491" s="572"/>
      <c r="N491" s="570" t="s">
        <v>555</v>
      </c>
      <c r="O491" s="571"/>
      <c r="P491" s="572"/>
      <c r="Q491" s="429"/>
      <c r="R491" s="573"/>
      <c r="S491" s="574" t="str">
        <f t="shared" si="283"/>
        <v/>
      </c>
      <c r="T491" s="575" t="str">
        <f t="shared" si="267"/>
        <v/>
      </c>
      <c r="U491" s="574" t="str">
        <f t="shared" si="284"/>
        <v/>
      </c>
      <c r="V491" s="576" t="str">
        <f t="shared" si="268"/>
        <v>t CO2-eq / ha</v>
      </c>
      <c r="W491" s="391"/>
      <c r="X491" s="391"/>
      <c r="Z491" s="476"/>
      <c r="AP491" s="476"/>
      <c r="AQ491" s="391"/>
      <c r="AR491" s="391"/>
      <c r="AS491" s="580"/>
      <c r="AT491" s="391"/>
      <c r="AU491" s="578" t="str">
        <f t="shared" si="269"/>
        <v/>
      </c>
      <c r="AV491" s="578" t="str">
        <f t="shared" si="270"/>
        <v/>
      </c>
      <c r="AW491" s="391"/>
      <c r="AX491" s="578" t="str">
        <f t="shared" si="271"/>
        <v/>
      </c>
      <c r="AY491" s="578" t="str">
        <f t="shared" si="272"/>
        <v/>
      </c>
      <c r="AZ491" s="391"/>
      <c r="BA491" s="578" t="str">
        <f t="shared" si="273"/>
        <v/>
      </c>
      <c r="BB491" s="578" t="str">
        <f t="shared" si="274"/>
        <v/>
      </c>
      <c r="BC491" s="391"/>
      <c r="BD491" s="578" t="str">
        <f t="shared" si="275"/>
        <v/>
      </c>
      <c r="BE491" s="578" t="str">
        <f t="shared" si="276"/>
        <v/>
      </c>
      <c r="BF491" s="391"/>
      <c r="BG491" s="578" t="str">
        <f t="shared" si="277"/>
        <v/>
      </c>
      <c r="BH491" s="578" t="str">
        <f t="shared" si="278"/>
        <v/>
      </c>
      <c r="BI491" s="391"/>
      <c r="BJ491" s="578" t="str">
        <f t="shared" si="279"/>
        <v/>
      </c>
      <c r="BK491" s="578" t="str">
        <f t="shared" si="279"/>
        <v/>
      </c>
      <c r="BL491" s="391"/>
      <c r="BM491" s="578" t="str">
        <f t="shared" si="280"/>
        <v/>
      </c>
      <c r="BN491" s="578" t="str">
        <f t="shared" si="280"/>
        <v/>
      </c>
      <c r="BO491" s="391"/>
      <c r="BP491" s="578" t="str">
        <f t="shared" si="281"/>
        <v/>
      </c>
      <c r="BQ491" s="578" t="str">
        <f t="shared" si="281"/>
        <v/>
      </c>
      <c r="BR491" s="391"/>
      <c r="BS491" s="578" t="str">
        <f t="shared" si="282"/>
        <v/>
      </c>
      <c r="BT491" s="578" t="str">
        <f t="shared" si="282"/>
        <v/>
      </c>
      <c r="BU491" s="391"/>
      <c r="BV491" s="476"/>
    </row>
    <row r="492" spans="1:74" s="427" customFormat="1" ht="14.1" hidden="1">
      <c r="A492" s="561">
        <v>17</v>
      </c>
      <c r="B492" s="562" t="str">
        <f t="shared" si="266"/>
        <v xml:space="preserve">: </v>
      </c>
      <c r="C492" s="563"/>
      <c r="D492" s="566"/>
      <c r="E492" s="563"/>
      <c r="F492" s="566"/>
      <c r="G492" s="563"/>
      <c r="H492" s="565"/>
      <c r="I492" s="566"/>
      <c r="J492" s="566"/>
      <c r="K492" s="572"/>
      <c r="L492" s="568"/>
      <c r="M492" s="572"/>
      <c r="N492" s="570" t="s">
        <v>555</v>
      </c>
      <c r="O492" s="571"/>
      <c r="P492" s="572"/>
      <c r="Q492" s="429"/>
      <c r="R492" s="573"/>
      <c r="S492" s="574" t="str">
        <f t="shared" si="283"/>
        <v/>
      </c>
      <c r="T492" s="575" t="str">
        <f t="shared" si="267"/>
        <v/>
      </c>
      <c r="U492" s="574" t="str">
        <f t="shared" si="284"/>
        <v/>
      </c>
      <c r="V492" s="576" t="str">
        <f t="shared" si="268"/>
        <v>t CO2-eq / ha</v>
      </c>
      <c r="W492" s="391"/>
      <c r="X492" s="391"/>
      <c r="Z492" s="476"/>
      <c r="AP492" s="476"/>
      <c r="AQ492" s="391"/>
      <c r="AR492" s="391"/>
      <c r="AS492" s="580"/>
      <c r="AT492" s="391"/>
      <c r="AU492" s="578" t="str">
        <f t="shared" si="269"/>
        <v/>
      </c>
      <c r="AV492" s="578" t="str">
        <f t="shared" si="270"/>
        <v/>
      </c>
      <c r="AW492" s="391"/>
      <c r="AX492" s="578" t="str">
        <f t="shared" si="271"/>
        <v/>
      </c>
      <c r="AY492" s="578" t="str">
        <f t="shared" si="272"/>
        <v/>
      </c>
      <c r="AZ492" s="391"/>
      <c r="BA492" s="578" t="str">
        <f t="shared" si="273"/>
        <v/>
      </c>
      <c r="BB492" s="578" t="str">
        <f t="shared" si="274"/>
        <v/>
      </c>
      <c r="BC492" s="391"/>
      <c r="BD492" s="578" t="str">
        <f t="shared" si="275"/>
        <v/>
      </c>
      <c r="BE492" s="578" t="str">
        <f t="shared" si="276"/>
        <v/>
      </c>
      <c r="BF492" s="391"/>
      <c r="BG492" s="578" t="str">
        <f t="shared" si="277"/>
        <v/>
      </c>
      <c r="BH492" s="578" t="str">
        <f t="shared" si="278"/>
        <v/>
      </c>
      <c r="BI492" s="391"/>
      <c r="BJ492" s="578" t="str">
        <f t="shared" ref="BJ492:BK495" si="285">IF($E492=$BJ$47,S492,"")</f>
        <v/>
      </c>
      <c r="BK492" s="578" t="str">
        <f t="shared" si="285"/>
        <v/>
      </c>
      <c r="BL492" s="391"/>
      <c r="BM492" s="578" t="str">
        <f t="shared" ref="BM492:BN495" si="286">IF($E492=$BM$47,S492,"")</f>
        <v/>
      </c>
      <c r="BN492" s="578" t="str">
        <f t="shared" si="286"/>
        <v/>
      </c>
      <c r="BO492" s="391"/>
      <c r="BP492" s="578" t="str">
        <f t="shared" ref="BP492:BQ495" si="287">IF($E492=$BP$47,S492,"")</f>
        <v/>
      </c>
      <c r="BQ492" s="578" t="str">
        <f t="shared" si="287"/>
        <v/>
      </c>
      <c r="BR492" s="391"/>
      <c r="BS492" s="578" t="str">
        <f t="shared" ref="BS492:BT495" si="288">IF($E492=$BS$47,S492,"")</f>
        <v/>
      </c>
      <c r="BT492" s="578" t="str">
        <f t="shared" si="288"/>
        <v/>
      </c>
      <c r="BU492" s="391"/>
      <c r="BV492" s="476"/>
    </row>
    <row r="493" spans="1:74" s="427" customFormat="1" ht="14.1" hidden="1">
      <c r="A493" s="561">
        <v>18</v>
      </c>
      <c r="B493" s="562" t="str">
        <f t="shared" si="266"/>
        <v xml:space="preserve">: </v>
      </c>
      <c r="C493" s="563"/>
      <c r="D493" s="566"/>
      <c r="E493" s="563"/>
      <c r="F493" s="566"/>
      <c r="G493" s="563"/>
      <c r="H493" s="565"/>
      <c r="I493" s="566"/>
      <c r="J493" s="566"/>
      <c r="K493" s="572"/>
      <c r="L493" s="568"/>
      <c r="M493" s="572"/>
      <c r="N493" s="570" t="s">
        <v>555</v>
      </c>
      <c r="O493" s="571"/>
      <c r="P493" s="572"/>
      <c r="Q493" s="429"/>
      <c r="R493" s="573"/>
      <c r="S493" s="574" t="str">
        <f t="shared" si="283"/>
        <v/>
      </c>
      <c r="T493" s="575" t="str">
        <f t="shared" si="267"/>
        <v/>
      </c>
      <c r="U493" s="574" t="str">
        <f t="shared" si="284"/>
        <v/>
      </c>
      <c r="V493" s="576" t="str">
        <f t="shared" si="268"/>
        <v>t CO2-eq / ha</v>
      </c>
      <c r="W493" s="391"/>
      <c r="X493" s="391"/>
      <c r="Z493" s="476"/>
      <c r="AP493" s="476"/>
      <c r="AQ493" s="391"/>
      <c r="AR493" s="391"/>
      <c r="AS493" s="580"/>
      <c r="AT493" s="391"/>
      <c r="AU493" s="578" t="str">
        <f t="shared" si="269"/>
        <v/>
      </c>
      <c r="AV493" s="578" t="str">
        <f t="shared" si="270"/>
        <v/>
      </c>
      <c r="AW493" s="391"/>
      <c r="AX493" s="578" t="str">
        <f t="shared" si="271"/>
        <v/>
      </c>
      <c r="AY493" s="578" t="str">
        <f t="shared" si="272"/>
        <v/>
      </c>
      <c r="AZ493" s="391"/>
      <c r="BA493" s="578" t="str">
        <f t="shared" si="273"/>
        <v/>
      </c>
      <c r="BB493" s="578" t="str">
        <f t="shared" si="274"/>
        <v/>
      </c>
      <c r="BC493" s="391"/>
      <c r="BD493" s="578" t="str">
        <f t="shared" si="275"/>
        <v/>
      </c>
      <c r="BE493" s="578" t="str">
        <f t="shared" si="276"/>
        <v/>
      </c>
      <c r="BF493" s="391"/>
      <c r="BG493" s="578" t="str">
        <f t="shared" si="277"/>
        <v/>
      </c>
      <c r="BH493" s="578" t="str">
        <f t="shared" si="278"/>
        <v/>
      </c>
      <c r="BI493" s="391"/>
      <c r="BJ493" s="578" t="str">
        <f t="shared" si="285"/>
        <v/>
      </c>
      <c r="BK493" s="578" t="str">
        <f t="shared" si="285"/>
        <v/>
      </c>
      <c r="BL493" s="391"/>
      <c r="BM493" s="578" t="str">
        <f t="shared" si="286"/>
        <v/>
      </c>
      <c r="BN493" s="578" t="str">
        <f t="shared" si="286"/>
        <v/>
      </c>
      <c r="BO493" s="391"/>
      <c r="BP493" s="578" t="str">
        <f t="shared" si="287"/>
        <v/>
      </c>
      <c r="BQ493" s="578" t="str">
        <f t="shared" si="287"/>
        <v/>
      </c>
      <c r="BR493" s="391"/>
      <c r="BS493" s="578" t="str">
        <f t="shared" si="288"/>
        <v/>
      </c>
      <c r="BT493" s="578" t="str">
        <f t="shared" si="288"/>
        <v/>
      </c>
      <c r="BU493" s="391"/>
      <c r="BV493" s="476"/>
    </row>
    <row r="494" spans="1:74" s="427" customFormat="1" ht="14.1" hidden="1">
      <c r="A494" s="561">
        <v>19</v>
      </c>
      <c r="B494" s="562" t="str">
        <f t="shared" si="266"/>
        <v xml:space="preserve">: </v>
      </c>
      <c r="C494" s="563"/>
      <c r="D494" s="566"/>
      <c r="E494" s="563"/>
      <c r="F494" s="566"/>
      <c r="G494" s="563"/>
      <c r="H494" s="565"/>
      <c r="I494" s="566"/>
      <c r="J494" s="566"/>
      <c r="K494" s="572"/>
      <c r="L494" s="568"/>
      <c r="M494" s="572"/>
      <c r="N494" s="570" t="s">
        <v>555</v>
      </c>
      <c r="O494" s="571"/>
      <c r="P494" s="572"/>
      <c r="Q494" s="429"/>
      <c r="R494" s="573"/>
      <c r="S494" s="574" t="str">
        <f t="shared" si="283"/>
        <v/>
      </c>
      <c r="T494" s="575" t="str">
        <f t="shared" si="267"/>
        <v/>
      </c>
      <c r="U494" s="574" t="str">
        <f t="shared" si="284"/>
        <v/>
      </c>
      <c r="V494" s="576" t="str">
        <f t="shared" si="268"/>
        <v>t CO2-eq / ha</v>
      </c>
      <c r="W494" s="391"/>
      <c r="X494" s="391"/>
      <c r="Z494" s="476"/>
      <c r="AP494" s="476"/>
      <c r="AQ494" s="391"/>
      <c r="AR494" s="391"/>
      <c r="AS494" s="580"/>
      <c r="AT494" s="391"/>
      <c r="AU494" s="578" t="str">
        <f t="shared" si="269"/>
        <v/>
      </c>
      <c r="AV494" s="578" t="str">
        <f t="shared" si="270"/>
        <v/>
      </c>
      <c r="AW494" s="391"/>
      <c r="AX494" s="578" t="str">
        <f t="shared" si="271"/>
        <v/>
      </c>
      <c r="AY494" s="578" t="str">
        <f t="shared" si="272"/>
        <v/>
      </c>
      <c r="AZ494" s="391"/>
      <c r="BA494" s="578" t="str">
        <f t="shared" si="273"/>
        <v/>
      </c>
      <c r="BB494" s="578" t="str">
        <f t="shared" si="274"/>
        <v/>
      </c>
      <c r="BC494" s="391"/>
      <c r="BD494" s="578" t="str">
        <f t="shared" si="275"/>
        <v/>
      </c>
      <c r="BE494" s="578" t="str">
        <f t="shared" si="276"/>
        <v/>
      </c>
      <c r="BF494" s="391"/>
      <c r="BG494" s="578" t="str">
        <f t="shared" si="277"/>
        <v/>
      </c>
      <c r="BH494" s="578" t="str">
        <f t="shared" si="278"/>
        <v/>
      </c>
      <c r="BI494" s="391"/>
      <c r="BJ494" s="578" t="str">
        <f t="shared" si="285"/>
        <v/>
      </c>
      <c r="BK494" s="578" t="str">
        <f t="shared" si="285"/>
        <v/>
      </c>
      <c r="BL494" s="391"/>
      <c r="BM494" s="578" t="str">
        <f t="shared" si="286"/>
        <v/>
      </c>
      <c r="BN494" s="578" t="str">
        <f t="shared" si="286"/>
        <v/>
      </c>
      <c r="BO494" s="391"/>
      <c r="BP494" s="578" t="str">
        <f t="shared" si="287"/>
        <v/>
      </c>
      <c r="BQ494" s="578" t="str">
        <f t="shared" si="287"/>
        <v/>
      </c>
      <c r="BR494" s="391"/>
      <c r="BS494" s="578" t="str">
        <f t="shared" si="288"/>
        <v/>
      </c>
      <c r="BT494" s="578" t="str">
        <f t="shared" si="288"/>
        <v/>
      </c>
      <c r="BU494" s="391"/>
      <c r="BV494" s="476"/>
    </row>
    <row r="495" spans="1:74" s="427" customFormat="1" ht="14.1" hidden="1">
      <c r="A495" s="561">
        <v>20</v>
      </c>
      <c r="B495" s="562" t="str">
        <f t="shared" si="266"/>
        <v xml:space="preserve">: </v>
      </c>
      <c r="C495" s="563"/>
      <c r="D495" s="566"/>
      <c r="E495" s="563"/>
      <c r="F495" s="566"/>
      <c r="G495" s="563"/>
      <c r="H495" s="565"/>
      <c r="I495" s="566"/>
      <c r="J495" s="566"/>
      <c r="K495" s="572"/>
      <c r="L495" s="572"/>
      <c r="M495" s="572"/>
      <c r="N495" s="570" t="s">
        <v>555</v>
      </c>
      <c r="O495" s="571"/>
      <c r="P495" s="572"/>
      <c r="Q495" s="429"/>
      <c r="R495" s="573"/>
      <c r="S495" s="574" t="str">
        <f t="shared" si="283"/>
        <v/>
      </c>
      <c r="T495" s="575" t="str">
        <f t="shared" si="267"/>
        <v/>
      </c>
      <c r="U495" s="574" t="str">
        <f t="shared" si="284"/>
        <v/>
      </c>
      <c r="V495" s="576" t="str">
        <f t="shared" si="268"/>
        <v>t CO2-eq / ha</v>
      </c>
      <c r="W495" s="391"/>
      <c r="X495" s="391"/>
      <c r="Z495" s="476"/>
      <c r="AP495" s="476"/>
      <c r="AQ495" s="391"/>
      <c r="AR495" s="391"/>
      <c r="AS495" s="580"/>
      <c r="AT495" s="391"/>
      <c r="AU495" s="578" t="str">
        <f t="shared" si="269"/>
        <v/>
      </c>
      <c r="AV495" s="578" t="str">
        <f t="shared" si="270"/>
        <v/>
      </c>
      <c r="AW495" s="391"/>
      <c r="AX495" s="578" t="str">
        <f t="shared" si="271"/>
        <v/>
      </c>
      <c r="AY495" s="578" t="str">
        <f t="shared" si="272"/>
        <v/>
      </c>
      <c r="AZ495" s="391"/>
      <c r="BA495" s="578" t="str">
        <f t="shared" si="273"/>
        <v/>
      </c>
      <c r="BB495" s="578" t="str">
        <f t="shared" si="274"/>
        <v/>
      </c>
      <c r="BC495" s="391"/>
      <c r="BD495" s="578" t="str">
        <f t="shared" si="275"/>
        <v/>
      </c>
      <c r="BE495" s="578" t="str">
        <f t="shared" si="276"/>
        <v/>
      </c>
      <c r="BF495" s="391"/>
      <c r="BG495" s="578" t="str">
        <f t="shared" si="277"/>
        <v/>
      </c>
      <c r="BH495" s="578" t="str">
        <f t="shared" si="278"/>
        <v/>
      </c>
      <c r="BI495" s="391"/>
      <c r="BJ495" s="578" t="str">
        <f t="shared" si="285"/>
        <v/>
      </c>
      <c r="BK495" s="578" t="str">
        <f t="shared" si="285"/>
        <v/>
      </c>
      <c r="BL495" s="391"/>
      <c r="BM495" s="578" t="str">
        <f t="shared" si="286"/>
        <v/>
      </c>
      <c r="BN495" s="578" t="str">
        <f t="shared" si="286"/>
        <v/>
      </c>
      <c r="BO495" s="391"/>
      <c r="BP495" s="578" t="str">
        <f t="shared" si="287"/>
        <v/>
      </c>
      <c r="BQ495" s="578" t="str">
        <f t="shared" si="287"/>
        <v/>
      </c>
      <c r="BR495" s="391"/>
      <c r="BS495" s="578" t="str">
        <f t="shared" si="288"/>
        <v/>
      </c>
      <c r="BT495" s="578" t="str">
        <f t="shared" si="288"/>
        <v/>
      </c>
      <c r="BU495" s="391"/>
      <c r="BV495" s="476"/>
    </row>
    <row r="496" spans="1:74" s="427" customFormat="1" ht="14.1" hidden="1">
      <c r="A496" s="561"/>
      <c r="B496" s="582" t="s">
        <v>224</v>
      </c>
      <c r="C496" s="583"/>
      <c r="D496" s="583"/>
      <c r="E496" s="583"/>
      <c r="F496" s="583"/>
      <c r="G496" s="583"/>
      <c r="H496" s="429"/>
      <c r="I496" s="391"/>
      <c r="J496" s="584"/>
      <c r="K496" s="429"/>
      <c r="L496" s="429"/>
      <c r="M496" s="429" t="s">
        <v>211</v>
      </c>
      <c r="N496" s="429"/>
      <c r="O496" s="429"/>
      <c r="P496" s="429"/>
      <c r="Q496" s="429"/>
      <c r="R496" s="584" t="s">
        <v>212</v>
      </c>
      <c r="S496" s="585" t="e">
        <f>AVERAGE(S476:S495)</f>
        <v>#DIV/0!</v>
      </c>
      <c r="T496" s="585" t="e">
        <f>IF(S504="Y",SUM(T476:T495)/SUM(O476:O495),AVERAGE(T476:T495))</f>
        <v>#DIV/0!</v>
      </c>
      <c r="U496" s="586" t="e">
        <f>SUM(U476:U495)/SUM(O476:O495)</f>
        <v>#DIV/0!</v>
      </c>
      <c r="V496" s="391"/>
      <c r="W496" s="391"/>
      <c r="X496" s="391"/>
      <c r="Z496" s="626"/>
      <c r="AP496" s="476"/>
      <c r="AQ496" s="391"/>
      <c r="AR496" s="391"/>
      <c r="AS496" s="391"/>
      <c r="AT496" s="584" t="s">
        <v>212</v>
      </c>
      <c r="AU496" s="587" t="e">
        <f>AVERAGE(AU476:AU495)</f>
        <v>#DIV/0!</v>
      </c>
      <c r="AV496" s="587" t="e">
        <f>SUM(AV476:AV495)/COUNTIF(AV476:AV495,"&gt;0")</f>
        <v>#DIV/0!</v>
      </c>
      <c r="AW496" s="391"/>
      <c r="AX496" s="587" t="e">
        <f>AVERAGE(AX476:AX495)</f>
        <v>#DIV/0!</v>
      </c>
      <c r="AY496" s="587" t="e">
        <f>SUM(AY476:AY495)/COUNTIF(AY476:AY495,"&gt;0")</f>
        <v>#DIV/0!</v>
      </c>
      <c r="AZ496" s="391"/>
      <c r="BA496" s="587" t="e">
        <f>AVERAGE(BA476:BA495)</f>
        <v>#DIV/0!</v>
      </c>
      <c r="BB496" s="587" t="e">
        <f>SUM(BB476:BB495)/COUNTIF(BB476:BB495,"&gt;0")</f>
        <v>#DIV/0!</v>
      </c>
      <c r="BC496" s="391"/>
      <c r="BD496" s="587" t="e">
        <f>AVERAGE(BD476:BD495)</f>
        <v>#DIV/0!</v>
      </c>
      <c r="BE496" s="587" t="e">
        <f>SUM(BE476:BE495)/COUNTIF(BE476:BE495,"&gt;0")</f>
        <v>#DIV/0!</v>
      </c>
      <c r="BF496" s="391"/>
      <c r="BG496" s="587" t="e">
        <f>AVERAGE(BG476:BG495)</f>
        <v>#DIV/0!</v>
      </c>
      <c r="BH496" s="587" t="e">
        <f>SUM(BH476:BH495)/COUNTIF(BH476:BH495,"&gt;0")</f>
        <v>#DIV/0!</v>
      </c>
      <c r="BI496" s="584"/>
      <c r="BJ496" s="587" t="e">
        <f>AVERAGE(BJ476:BJ495)</f>
        <v>#DIV/0!</v>
      </c>
      <c r="BK496" s="587" t="e">
        <f>SUM(BK476:BK495)/COUNTIF(BK476:BK495,"&gt;0")</f>
        <v>#DIV/0!</v>
      </c>
      <c r="BL496" s="391"/>
      <c r="BM496" s="587" t="e">
        <f>AVERAGE(BM476:BM495)</f>
        <v>#DIV/0!</v>
      </c>
      <c r="BN496" s="587" t="e">
        <f>SUM(BN476:BN495)/COUNTIF(BN476:BN495,"&gt;0")</f>
        <v>#DIV/0!</v>
      </c>
      <c r="BO496" s="391"/>
      <c r="BP496" s="587" t="e">
        <f>AVERAGE(BP476:BP495)</f>
        <v>#DIV/0!</v>
      </c>
      <c r="BQ496" s="587" t="e">
        <f>SUM(BQ476:BQ495)/COUNTIF(BQ476:BQ495,"&gt;0")</f>
        <v>#DIV/0!</v>
      </c>
      <c r="BR496" s="391"/>
      <c r="BS496" s="587" t="e">
        <f>AVERAGE(BS476:BS495)</f>
        <v>#DIV/0!</v>
      </c>
      <c r="BT496" s="587" t="e">
        <f>SUM(BT476:BT495)/COUNTIF(BT476:BT495,"&gt;0")</f>
        <v>#DIV/0!</v>
      </c>
      <c r="BU496" s="391"/>
      <c r="BV496" s="476"/>
    </row>
    <row r="497" spans="1:74" s="427" customFormat="1" ht="14.1" hidden="1">
      <c r="A497" s="561"/>
      <c r="B497" s="582" t="s">
        <v>225</v>
      </c>
      <c r="C497" s="583" t="s">
        <v>213</v>
      </c>
      <c r="D497" s="1104"/>
      <c r="E497" s="1105"/>
      <c r="F497" s="1105"/>
      <c r="G497" s="1105"/>
      <c r="H497" s="1105"/>
      <c r="I497" s="1105"/>
      <c r="J497" s="1105"/>
      <c r="K497" s="1106"/>
      <c r="L497" s="429"/>
      <c r="M497" s="429"/>
      <c r="N497" s="429"/>
      <c r="O497" s="429"/>
      <c r="P497" s="429"/>
      <c r="Q497" s="429"/>
      <c r="R497" s="588" t="s">
        <v>214</v>
      </c>
      <c r="S497" s="589" t="e">
        <f>S496+V497*S500</f>
        <v>#DIV/0!</v>
      </c>
      <c r="T497" s="589" t="e">
        <f>T496+V497*T500</f>
        <v>#DIV/0!</v>
      </c>
      <c r="U497" s="589" t="e">
        <f>U496+V497*U500</f>
        <v>#DIV/0!</v>
      </c>
      <c r="V497" s="590">
        <v>1</v>
      </c>
      <c r="W497" s="429" t="s">
        <v>215</v>
      </c>
      <c r="X497" s="391"/>
      <c r="Y497" s="391" t="s">
        <v>239</v>
      </c>
      <c r="Z497" s="627"/>
      <c r="AP497" s="476"/>
      <c r="AQ497" s="391"/>
      <c r="AR497" s="391"/>
      <c r="AS497" s="391"/>
      <c r="AT497" s="588" t="s">
        <v>214</v>
      </c>
      <c r="AU497" s="591" t="e">
        <f>AU496+(AU502*AU499)</f>
        <v>#DIV/0!</v>
      </c>
      <c r="AV497" s="591" t="e">
        <f>AV496+(AV502*AU499)</f>
        <v>#DIV/0!</v>
      </c>
      <c r="AW497" s="391"/>
      <c r="AX497" s="591" t="e">
        <f>AX496+(AX502*AX499)</f>
        <v>#DIV/0!</v>
      </c>
      <c r="AY497" s="591" t="e">
        <f>AY496+(AY502*AX499)</f>
        <v>#DIV/0!</v>
      </c>
      <c r="AZ497" s="391"/>
      <c r="BA497" s="591" t="e">
        <f>BA496+(BA502*BA499)</f>
        <v>#DIV/0!</v>
      </c>
      <c r="BB497" s="591" t="e">
        <f>BB496+(BB502*BA499)</f>
        <v>#DIV/0!</v>
      </c>
      <c r="BC497" s="391"/>
      <c r="BD497" s="591" t="e">
        <f>BD496+(BD502*BD499)</f>
        <v>#DIV/0!</v>
      </c>
      <c r="BE497" s="591" t="e">
        <f>BE496+(BE502*BD499)</f>
        <v>#DIV/0!</v>
      </c>
      <c r="BF497" s="391"/>
      <c r="BG497" s="591" t="e">
        <f>BG496+(BG502*BG499)</f>
        <v>#DIV/0!</v>
      </c>
      <c r="BH497" s="591" t="e">
        <f>BH496+(BH502*BG499)</f>
        <v>#DIV/0!</v>
      </c>
      <c r="BI497" s="588"/>
      <c r="BJ497" s="591" t="e">
        <f>BJ496+(BJ502*BJ499)</f>
        <v>#DIV/0!</v>
      </c>
      <c r="BK497" s="591" t="e">
        <f>BK496+(BK502*BJ499)</f>
        <v>#DIV/0!</v>
      </c>
      <c r="BL497" s="391"/>
      <c r="BM497" s="591" t="e">
        <f>BM496+(BM502*BM499)</f>
        <v>#DIV/0!</v>
      </c>
      <c r="BN497" s="591" t="e">
        <f>BN496+(BN502*BM499)</f>
        <v>#DIV/0!</v>
      </c>
      <c r="BO497" s="391"/>
      <c r="BP497" s="591" t="e">
        <f>BP496+(BP502*BP499)</f>
        <v>#DIV/0!</v>
      </c>
      <c r="BQ497" s="591" t="e">
        <f>BQ496+(BQ502*BP499)</f>
        <v>#DIV/0!</v>
      </c>
      <c r="BR497" s="391"/>
      <c r="BS497" s="591" t="e">
        <f>BS496+(BS502*BS499)</f>
        <v>#DIV/0!</v>
      </c>
      <c r="BT497" s="591" t="e">
        <f>BT496+(BT502*BS499)</f>
        <v>#DIV/0!</v>
      </c>
      <c r="BU497" s="391"/>
      <c r="BV497" s="476"/>
    </row>
    <row r="498" spans="1:74" s="427" customFormat="1" ht="14.1" hidden="1">
      <c r="A498" s="561"/>
      <c r="B498" s="582" t="s">
        <v>226</v>
      </c>
      <c r="C498" s="561"/>
      <c r="D498" s="1107"/>
      <c r="E498" s="1108"/>
      <c r="F498" s="1108"/>
      <c r="G498" s="1108"/>
      <c r="H498" s="1108"/>
      <c r="I498" s="1108"/>
      <c r="J498" s="1108"/>
      <c r="K498" s="1109"/>
      <c r="L498" s="391"/>
      <c r="M498" s="391"/>
      <c r="N498" s="429"/>
      <c r="O498" s="429"/>
      <c r="P498" s="429"/>
      <c r="Q498" s="429"/>
      <c r="R498" s="588" t="s">
        <v>216</v>
      </c>
      <c r="S498" s="589" t="e">
        <f>IF($Y498="Y",MIN(S476:S495),S496-$V498*S500)</f>
        <v>#DIV/0!</v>
      </c>
      <c r="T498" s="589" t="e">
        <f>IF($Y498="Y",MIN(T476:T495),T496-$V498*T500)</f>
        <v>#DIV/0!</v>
      </c>
      <c r="U498" s="589" t="e">
        <f>IF($Y498="Y",MIN(U476:U495),U496-$V498*U500)</f>
        <v>#DIV/0!</v>
      </c>
      <c r="V498" s="590">
        <v>1</v>
      </c>
      <c r="W498" s="429" t="s">
        <v>217</v>
      </c>
      <c r="X498" s="391"/>
      <c r="Y498" s="592" t="s">
        <v>223</v>
      </c>
      <c r="Z498" s="627"/>
      <c r="AP498" s="476"/>
      <c r="AQ498" s="391"/>
      <c r="AR498" s="391"/>
      <c r="AS498" s="391"/>
      <c r="AT498" s="588" t="s">
        <v>216</v>
      </c>
      <c r="AU498" s="591" t="e">
        <f>AU496-(AU502*AU500)</f>
        <v>#DIV/0!</v>
      </c>
      <c r="AV498" s="591" t="e">
        <f>AV496-(AV502*AU500)</f>
        <v>#DIV/0!</v>
      </c>
      <c r="AW498" s="391"/>
      <c r="AX498" s="591" t="e">
        <f>AX496-(AX502*AX500)</f>
        <v>#DIV/0!</v>
      </c>
      <c r="AY498" s="591" t="e">
        <f>AY496-(AY502*AX500)</f>
        <v>#DIV/0!</v>
      </c>
      <c r="AZ498" s="391"/>
      <c r="BA498" s="591" t="e">
        <f>BA496-(BA502*BA500)</f>
        <v>#DIV/0!</v>
      </c>
      <c r="BB498" s="591" t="e">
        <f>BB496-(BB502*BA500)</f>
        <v>#DIV/0!</v>
      </c>
      <c r="BC498" s="391"/>
      <c r="BD498" s="591" t="e">
        <f>BD496-(BD502*BD500)</f>
        <v>#DIV/0!</v>
      </c>
      <c r="BE498" s="591" t="e">
        <f>BE496-(BE502*BD500)</f>
        <v>#DIV/0!</v>
      </c>
      <c r="BF498" s="391"/>
      <c r="BG498" s="591" t="e">
        <f>BG496-(BG502*BG500)</f>
        <v>#DIV/0!</v>
      </c>
      <c r="BH498" s="591" t="e">
        <f>BH496-(BH502*BG500)</f>
        <v>#DIV/0!</v>
      </c>
      <c r="BI498" s="588"/>
      <c r="BJ498" s="591" t="e">
        <f>BJ496-(BJ502*BJ500)</f>
        <v>#DIV/0!</v>
      </c>
      <c r="BK498" s="591" t="e">
        <f>BK496-(BK502*BJ500)</f>
        <v>#DIV/0!</v>
      </c>
      <c r="BL498" s="391"/>
      <c r="BM498" s="591" t="e">
        <f>BM496-(BM502*BM500)</f>
        <v>#DIV/0!</v>
      </c>
      <c r="BN498" s="591" t="e">
        <f>BN496-(BN502*BM500)</f>
        <v>#DIV/0!</v>
      </c>
      <c r="BO498" s="391"/>
      <c r="BP498" s="591" t="e">
        <f>BP496-(BP502*BP500)</f>
        <v>#DIV/0!</v>
      </c>
      <c r="BQ498" s="591" t="e">
        <f>BQ496-(BQ502*BP500)</f>
        <v>#DIV/0!</v>
      </c>
      <c r="BR498" s="391"/>
      <c r="BS498" s="591" t="e">
        <f>BS496-(BS502*BS500)</f>
        <v>#DIV/0!</v>
      </c>
      <c r="BT498" s="591" t="e">
        <f>BT496-(BT502*BS500)</f>
        <v>#DIV/0!</v>
      </c>
      <c r="BU498" s="391"/>
      <c r="BV498" s="476"/>
    </row>
    <row r="499" spans="1:74" s="427" customFormat="1" ht="13.8" hidden="1">
      <c r="A499" s="561"/>
      <c r="B499" s="561"/>
      <c r="C499" s="561"/>
      <c r="D499" s="1107"/>
      <c r="E499" s="1108"/>
      <c r="F499" s="1108"/>
      <c r="G499" s="1108"/>
      <c r="H499" s="1108"/>
      <c r="I499" s="1108"/>
      <c r="J499" s="1108"/>
      <c r="K499" s="1109"/>
      <c r="L499" s="429"/>
      <c r="M499" s="429"/>
      <c r="N499" s="429"/>
      <c r="O499" s="429"/>
      <c r="P499" s="429"/>
      <c r="Q499" s="429"/>
      <c r="R499" s="588" t="s">
        <v>218</v>
      </c>
      <c r="S499" s="589" t="e">
        <f>IF((0.67*S500)&gt;S496,"no","yes")</f>
        <v>#DIV/0!</v>
      </c>
      <c r="T499" s="589" t="e">
        <f>IF((0.67*T500)&gt;T496,"no","yes")</f>
        <v>#DIV/0!</v>
      </c>
      <c r="U499" s="589" t="e">
        <f>IF((0.67*U500)&gt;U496,"no","yes")</f>
        <v>#DIV/0!</v>
      </c>
      <c r="V499" s="429"/>
      <c r="W499" s="429"/>
      <c r="X499" s="429"/>
      <c r="Z499" s="627"/>
      <c r="AP499" s="476"/>
      <c r="AQ499" s="429"/>
      <c r="AR499" s="429"/>
      <c r="AS499" s="1113" t="s">
        <v>407</v>
      </c>
      <c r="AT499" s="1114"/>
      <c r="AU499" s="590">
        <v>1</v>
      </c>
      <c r="AV499" s="429"/>
      <c r="AW499" s="429"/>
      <c r="AX499" s="590">
        <v>1</v>
      </c>
      <c r="AY499" s="429"/>
      <c r="AZ499" s="429"/>
      <c r="BA499" s="590">
        <v>1</v>
      </c>
      <c r="BB499" s="429"/>
      <c r="BC499" s="429"/>
      <c r="BD499" s="590">
        <v>1</v>
      </c>
      <c r="BE499" s="429"/>
      <c r="BF499" s="429"/>
      <c r="BG499" s="590">
        <v>1</v>
      </c>
      <c r="BH499" s="429"/>
      <c r="BI499" s="588"/>
      <c r="BJ499" s="590">
        <v>1</v>
      </c>
      <c r="BK499" s="429"/>
      <c r="BL499" s="429"/>
      <c r="BM499" s="590">
        <v>1</v>
      </c>
      <c r="BN499" s="429"/>
      <c r="BO499" s="429"/>
      <c r="BP499" s="590">
        <v>1</v>
      </c>
      <c r="BQ499" s="429"/>
      <c r="BR499" s="429"/>
      <c r="BS499" s="590">
        <v>1</v>
      </c>
      <c r="BT499" s="429"/>
      <c r="BU499" s="429"/>
      <c r="BV499" s="476"/>
    </row>
    <row r="500" spans="1:74" s="427" customFormat="1" ht="13.8" hidden="1">
      <c r="A500" s="593" t="str">
        <f ca="1">HYPERLINK("#"&amp;"'"&amp;A$1&amp;"'!a1","Back to top")</f>
        <v>Back to top</v>
      </c>
      <c r="B500" s="593"/>
      <c r="C500" s="561"/>
      <c r="D500" s="1107"/>
      <c r="E500" s="1108"/>
      <c r="F500" s="1108"/>
      <c r="G500" s="1108"/>
      <c r="H500" s="1108"/>
      <c r="I500" s="1108"/>
      <c r="J500" s="1108"/>
      <c r="K500" s="1109"/>
      <c r="L500" s="429"/>
      <c r="M500" s="429"/>
      <c r="N500" s="429"/>
      <c r="O500" s="429"/>
      <c r="P500" s="429"/>
      <c r="Q500" s="429"/>
      <c r="R500" s="588" t="s">
        <v>219</v>
      </c>
      <c r="S500" s="589" t="e">
        <f>_xlfn.STDEV.P(S476:S495)</f>
        <v>#DIV/0!</v>
      </c>
      <c r="T500" s="589" t="e">
        <f t="array" ref="T500">IF(S504="Y",SQRT(SUM(IFERROR(O476:O495*(S476:S495-(T496))^2,0))/((COUNTIFS(O476:O495,"&lt;&gt;"&amp;"")-1)/COUNTIFS(O476:O495,"&lt;&gt;"&amp;"")*SUM(O476:O495))),_xlfn.STDEV.P(T476:T495))</f>
        <v>#DIV/0!</v>
      </c>
      <c r="U500" s="589" t="e">
        <f t="array" ref="U500">SQRT(SUM(IFERROR(O476:O495*(S476:S495-(U496))^2,0))/((COUNTIFS(O476:O495,"&lt;&gt;"&amp;"")-1)/COUNTIFS(O476:O495,"&lt;&gt;"&amp;"")*SUM(O476:O495)))</f>
        <v>#DIV/0!</v>
      </c>
      <c r="V500" s="429"/>
      <c r="W500" s="429"/>
      <c r="X500" s="429"/>
      <c r="Z500" s="627"/>
      <c r="AP500" s="476"/>
      <c r="AQ500" s="429"/>
      <c r="AR500" s="429"/>
      <c r="AS500" s="1113"/>
      <c r="AT500" s="1114"/>
      <c r="AU500" s="590">
        <v>1</v>
      </c>
      <c r="AV500" s="429"/>
      <c r="AW500" s="429"/>
      <c r="AX500" s="590">
        <v>1</v>
      </c>
      <c r="AY500" s="429"/>
      <c r="AZ500" s="429"/>
      <c r="BA500" s="590">
        <v>1</v>
      </c>
      <c r="BB500" s="429"/>
      <c r="BC500" s="429"/>
      <c r="BD500" s="590">
        <v>1</v>
      </c>
      <c r="BE500" s="429"/>
      <c r="BF500" s="429"/>
      <c r="BG500" s="590">
        <v>1</v>
      </c>
      <c r="BH500" s="429"/>
      <c r="BI500" s="588"/>
      <c r="BJ500" s="590">
        <v>1</v>
      </c>
      <c r="BK500" s="429"/>
      <c r="BL500" s="429"/>
      <c r="BM500" s="590">
        <v>1</v>
      </c>
      <c r="BN500" s="429"/>
      <c r="BO500" s="429"/>
      <c r="BP500" s="590">
        <v>1</v>
      </c>
      <c r="BQ500" s="429"/>
      <c r="BR500" s="429"/>
      <c r="BS500" s="590">
        <v>1</v>
      </c>
      <c r="BT500" s="429"/>
      <c r="BU500" s="429"/>
      <c r="BV500" s="476"/>
    </row>
    <row r="501" spans="1:74" s="427" customFormat="1" ht="14.1" hidden="1">
      <c r="A501" s="561"/>
      <c r="B501" s="561"/>
      <c r="C501" s="561"/>
      <c r="D501" s="1107"/>
      <c r="E501" s="1108"/>
      <c r="F501" s="1108"/>
      <c r="G501" s="1108"/>
      <c r="H501" s="1108"/>
      <c r="I501" s="1108"/>
      <c r="J501" s="1108"/>
      <c r="K501" s="1109"/>
      <c r="L501" s="429"/>
      <c r="M501" s="429"/>
      <c r="N501" s="429"/>
      <c r="O501" s="429"/>
      <c r="P501" s="429"/>
      <c r="Q501" s="429"/>
      <c r="R501" s="471" t="s">
        <v>220</v>
      </c>
      <c r="S501" s="594">
        <f>COUNTIF(S476:S495,"&gt;0")</f>
        <v>0</v>
      </c>
      <c r="T501" s="594">
        <f>COUNTIF(T476:T495,"&gt;0")</f>
        <v>0</v>
      </c>
      <c r="U501" s="595"/>
      <c r="V501" s="596" t="s">
        <v>221</v>
      </c>
      <c r="W501" s="429"/>
      <c r="X501" s="429"/>
      <c r="Z501" s="476"/>
      <c r="AP501" s="476"/>
      <c r="AQ501" s="429"/>
      <c r="AR501" s="429"/>
      <c r="AS501" s="429"/>
      <c r="AT501" s="588" t="s">
        <v>218</v>
      </c>
      <c r="AU501" s="591" t="e">
        <f>IF((0.67*AU502)&gt;AU496,"no","yes")</f>
        <v>#DIV/0!</v>
      </c>
      <c r="AV501" s="591" t="e">
        <f>IF((0.67*AV502)&gt;AV496,"no","yes")</f>
        <v>#DIV/0!</v>
      </c>
      <c r="AW501" s="429"/>
      <c r="AX501" s="591" t="e">
        <f>IF((0.67*AX502)&gt;AX496,"no","yes")</f>
        <v>#DIV/0!</v>
      </c>
      <c r="AY501" s="591" t="e">
        <f>IF((0.67*AY502)&gt;AY496,"no","yes")</f>
        <v>#DIV/0!</v>
      </c>
      <c r="AZ501" s="429"/>
      <c r="BA501" s="591" t="e">
        <f>IF((0.67*BA502)&gt;BA496,"no","yes")</f>
        <v>#DIV/0!</v>
      </c>
      <c r="BB501" s="591" t="e">
        <f>IF((0.67*BB502)&gt;BB496,"no","yes")</f>
        <v>#DIV/0!</v>
      </c>
      <c r="BC501" s="429"/>
      <c r="BD501" s="591" t="e">
        <f>IF((0.67*BD502)&gt;BD496,"no","yes")</f>
        <v>#DIV/0!</v>
      </c>
      <c r="BE501" s="591" t="e">
        <f>IF((0.67*BE502)&gt;BE496,"no","yes")</f>
        <v>#DIV/0!</v>
      </c>
      <c r="BF501" s="429"/>
      <c r="BG501" s="591" t="e">
        <f>IF((0.67*BG502)&gt;BG496,"no","yes")</f>
        <v>#DIV/0!</v>
      </c>
      <c r="BH501" s="591" t="e">
        <f>IF((0.67*BH502)&gt;BH496,"no","yes")</f>
        <v>#DIV/0!</v>
      </c>
      <c r="BI501" s="471"/>
      <c r="BJ501" s="591" t="e">
        <f>IF((0.67*BJ502)&gt;BJ496,"no","yes")</f>
        <v>#DIV/0!</v>
      </c>
      <c r="BK501" s="591" t="e">
        <f>IF((0.67*BK502)&gt;BK496,"no","yes")</f>
        <v>#DIV/0!</v>
      </c>
      <c r="BL501" s="429"/>
      <c r="BM501" s="591" t="e">
        <f>IF((0.67*BM502)&gt;BM496,"no","yes")</f>
        <v>#DIV/0!</v>
      </c>
      <c r="BN501" s="591" t="e">
        <f>IF((0.67*BN502)&gt;BN496,"no","yes")</f>
        <v>#DIV/0!</v>
      </c>
      <c r="BO501" s="429"/>
      <c r="BP501" s="591" t="e">
        <f>IF((0.67*BP502)&gt;BP496,"no","yes")</f>
        <v>#DIV/0!</v>
      </c>
      <c r="BQ501" s="591" t="e">
        <f>IF((0.67*BQ502)&gt;BQ496,"no","yes")</f>
        <v>#DIV/0!</v>
      </c>
      <c r="BR501" s="429"/>
      <c r="BS501" s="591" t="e">
        <f>IF((0.67*BS502)&gt;BS496,"no","yes")</f>
        <v>#DIV/0!</v>
      </c>
      <c r="BT501" s="591" t="e">
        <f>IF((0.67*BT502)&gt;BT496,"no","yes")</f>
        <v>#DIV/0!</v>
      </c>
      <c r="BU501" s="429"/>
      <c r="BV501" s="476"/>
    </row>
    <row r="502" spans="1:74" s="427" customFormat="1" ht="13.8" hidden="1">
      <c r="C502" s="561"/>
      <c r="D502" s="1107"/>
      <c r="E502" s="1108"/>
      <c r="F502" s="1108"/>
      <c r="G502" s="1108"/>
      <c r="H502" s="1108"/>
      <c r="I502" s="1108"/>
      <c r="J502" s="1108"/>
      <c r="K502" s="1109"/>
      <c r="L502" s="429"/>
      <c r="M502" s="429"/>
      <c r="N502" s="429"/>
      <c r="O502" s="429"/>
      <c r="P502" s="429"/>
      <c r="Q502" s="429"/>
      <c r="R502" s="429"/>
      <c r="S502" s="595"/>
      <c r="T502" s="595"/>
      <c r="U502" s="595"/>
      <c r="V502" s="614"/>
      <c r="W502" s="615"/>
      <c r="X502" s="616"/>
      <c r="Z502" s="476"/>
      <c r="AP502" s="476"/>
      <c r="AQ502" s="429"/>
      <c r="AR502" s="429"/>
      <c r="AS502" s="429"/>
      <c r="AT502" s="588" t="s">
        <v>219</v>
      </c>
      <c r="AU502" s="591" t="e">
        <f>_xlfn.STDEV.P(AU476:AU495)</f>
        <v>#DIV/0!</v>
      </c>
      <c r="AV502" s="591" t="e">
        <f>_xlfn.STDEV.P(AV476:AV495)</f>
        <v>#DIV/0!</v>
      </c>
      <c r="AW502" s="429"/>
      <c r="AX502" s="591" t="e">
        <f>_xlfn.STDEV.P(AX476:AX495)</f>
        <v>#DIV/0!</v>
      </c>
      <c r="AY502" s="591" t="e">
        <f>_xlfn.STDEV.P(AY476:AY495)</f>
        <v>#DIV/0!</v>
      </c>
      <c r="AZ502" s="429"/>
      <c r="BA502" s="591" t="e">
        <f>_xlfn.STDEV.P(BA476:BA495)</f>
        <v>#DIV/0!</v>
      </c>
      <c r="BB502" s="591" t="e">
        <f>_xlfn.STDEV.P(BB476:BB495)</f>
        <v>#DIV/0!</v>
      </c>
      <c r="BC502" s="429"/>
      <c r="BD502" s="591" t="e">
        <f>_xlfn.STDEV.P(BD476:BD495)</f>
        <v>#DIV/0!</v>
      </c>
      <c r="BE502" s="591" t="e">
        <f>_xlfn.STDEV.P(BE476:BE495)</f>
        <v>#DIV/0!</v>
      </c>
      <c r="BF502" s="429"/>
      <c r="BG502" s="591" t="e">
        <f>_xlfn.STDEV.P(BG476:BG495)</f>
        <v>#DIV/0!</v>
      </c>
      <c r="BH502" s="591" t="e">
        <f>_xlfn.STDEV.P(BH476:BH495)</f>
        <v>#DIV/0!</v>
      </c>
      <c r="BI502" s="429"/>
      <c r="BJ502" s="591" t="e">
        <f>_xlfn.STDEV.P(BJ476:BJ495)</f>
        <v>#DIV/0!</v>
      </c>
      <c r="BK502" s="591" t="e">
        <f>_xlfn.STDEV.P(BK476:BK495)</f>
        <v>#DIV/0!</v>
      </c>
      <c r="BL502" s="429"/>
      <c r="BM502" s="591" t="e">
        <f>_xlfn.STDEV.P(BM476:BM495)</f>
        <v>#DIV/0!</v>
      </c>
      <c r="BN502" s="591" t="e">
        <f>_xlfn.STDEV.P(BN476:BN495)</f>
        <v>#DIV/0!</v>
      </c>
      <c r="BO502" s="429"/>
      <c r="BP502" s="591" t="e">
        <f>_xlfn.STDEV.P(BP476:BP495)</f>
        <v>#DIV/0!</v>
      </c>
      <c r="BQ502" s="591" t="e">
        <f>_xlfn.STDEV.P(BQ476:BQ495)</f>
        <v>#DIV/0!</v>
      </c>
      <c r="BR502" s="429"/>
      <c r="BS502" s="591" t="e">
        <f>_xlfn.STDEV.P(BS476:BS495)</f>
        <v>#DIV/0!</v>
      </c>
      <c r="BT502" s="591" t="e">
        <f>_xlfn.STDEV.P(BT476:BT495)</f>
        <v>#DIV/0!</v>
      </c>
      <c r="BV502" s="476"/>
    </row>
    <row r="503" spans="1:74" s="427" customFormat="1" ht="14.1" hidden="1">
      <c r="C503" s="429"/>
      <c r="D503" s="1110"/>
      <c r="E503" s="1111"/>
      <c r="F503" s="1111"/>
      <c r="G503" s="1111"/>
      <c r="H503" s="1111"/>
      <c r="I503" s="1111"/>
      <c r="J503" s="1111"/>
      <c r="K503" s="1112"/>
      <c r="S503" s="598" t="s">
        <v>222</v>
      </c>
      <c r="U503" s="429"/>
      <c r="V503" s="617"/>
      <c r="W503" s="618"/>
      <c r="X503" s="619"/>
      <c r="Z503" s="476"/>
      <c r="AP503" s="476"/>
      <c r="AQ503" s="429"/>
      <c r="AR503" s="429"/>
      <c r="AS503" s="429"/>
      <c r="AT503" s="471" t="s">
        <v>220</v>
      </c>
      <c r="AU503" s="597">
        <f>COUNTIF(AU476:AU495,"&gt;0")</f>
        <v>0</v>
      </c>
      <c r="AV503" s="597">
        <f>COUNTIF(AV476:AV495,"&gt;0")</f>
        <v>0</v>
      </c>
      <c r="AW503" s="429"/>
      <c r="AX503" s="597">
        <f>COUNTIF(AX476:AX495,"&gt;0")</f>
        <v>0</v>
      </c>
      <c r="AY503" s="597">
        <f>COUNTIF(AY476:AY495,"&gt;0")</f>
        <v>0</v>
      </c>
      <c r="AZ503" s="429"/>
      <c r="BA503" s="597">
        <f>COUNTIF(BA476:BA495,"&gt;0")</f>
        <v>0</v>
      </c>
      <c r="BB503" s="597">
        <f>COUNTIF(BB476:BB495,"&gt;0")</f>
        <v>0</v>
      </c>
      <c r="BC503" s="429"/>
      <c r="BD503" s="597">
        <f>COUNTIF(BD476:BD495,"&gt;0")</f>
        <v>0</v>
      </c>
      <c r="BE503" s="597">
        <f>COUNTIF(BE476:BE495,"&gt;0")</f>
        <v>0</v>
      </c>
      <c r="BF503" s="429"/>
      <c r="BG503" s="597">
        <f>COUNTIF(BG476:BG495,"&gt;0")</f>
        <v>0</v>
      </c>
      <c r="BH503" s="597">
        <f>COUNTIF(BH476:BH495,"&gt;0")</f>
        <v>0</v>
      </c>
      <c r="BI503" s="429"/>
      <c r="BJ503" s="597">
        <f>COUNTIF(BJ476:BJ495,"&gt;0")</f>
        <v>0</v>
      </c>
      <c r="BK503" s="597">
        <f>COUNTIF(BK476:BK495,"&gt;0")</f>
        <v>0</v>
      </c>
      <c r="BL503" s="429"/>
      <c r="BM503" s="597">
        <f>COUNTIF(BM476:BM495,"&gt;0")</f>
        <v>0</v>
      </c>
      <c r="BN503" s="597">
        <f>COUNTIF(BN476:BN495,"&gt;0")</f>
        <v>0</v>
      </c>
      <c r="BO503" s="429"/>
      <c r="BP503" s="597">
        <f>COUNTIF(BP476:BP495,"&gt;0")</f>
        <v>0</v>
      </c>
      <c r="BQ503" s="597">
        <f>COUNTIF(BQ476:BQ495,"&gt;0")</f>
        <v>0</v>
      </c>
      <c r="BR503" s="429"/>
      <c r="BS503" s="597">
        <f>COUNTIF(BS476:BS495,"&gt;0")</f>
        <v>0</v>
      </c>
      <c r="BT503" s="597">
        <f>COUNTIF(BT476:BT495,"&gt;0")</f>
        <v>0</v>
      </c>
      <c r="BV503" s="476"/>
    </row>
    <row r="504" spans="1:74" s="427" customFormat="1" ht="13.8" hidden="1">
      <c r="C504" s="429"/>
      <c r="D504" s="620"/>
      <c r="E504" s="620"/>
      <c r="F504" s="620"/>
      <c r="G504" s="620"/>
      <c r="H504" s="620"/>
      <c r="I504" s="620"/>
      <c r="J504" s="620"/>
      <c r="K504" s="620"/>
      <c r="S504" s="599" t="s">
        <v>223</v>
      </c>
      <c r="U504" s="429"/>
      <c r="V504" s="617"/>
      <c r="W504" s="618"/>
      <c r="X504" s="619"/>
      <c r="Z504" s="476"/>
      <c r="AP504" s="476"/>
      <c r="BV504" s="476"/>
    </row>
    <row r="505" spans="1:74" s="427" customFormat="1" ht="13.8" hidden="1">
      <c r="C505" s="429"/>
      <c r="D505" s="620"/>
      <c r="E505" s="620"/>
      <c r="F505" s="620"/>
      <c r="G505" s="620"/>
      <c r="H505" s="620"/>
      <c r="I505" s="620"/>
      <c r="J505" s="620"/>
      <c r="K505" s="620"/>
      <c r="U505" s="429"/>
      <c r="V505" s="621"/>
      <c r="W505" s="622"/>
      <c r="X505" s="623"/>
      <c r="Z505" s="476"/>
      <c r="AP505" s="476"/>
      <c r="BV505" s="476"/>
    </row>
    <row r="506" spans="1:74" s="427" customFormat="1" ht="17.7" hidden="1">
      <c r="U506" s="429"/>
      <c r="V506" s="429"/>
      <c r="W506" s="429"/>
      <c r="X506" s="429"/>
      <c r="Z506" s="476"/>
      <c r="AP506" s="542"/>
      <c r="AQ506" s="628"/>
      <c r="AR506" s="628"/>
      <c r="AS506" s="629"/>
      <c r="AT506" s="629"/>
      <c r="AU506" s="629"/>
      <c r="AV506" s="629"/>
      <c r="AW506" s="629"/>
      <c r="AX506" s="629"/>
      <c r="AY506" s="629"/>
      <c r="AZ506" s="629"/>
      <c r="BA506" s="629"/>
      <c r="BB506" s="629"/>
      <c r="BC506" s="629"/>
      <c r="BD506" s="629"/>
      <c r="BE506" s="629"/>
      <c r="BF506" s="629"/>
      <c r="BG506" s="629"/>
      <c r="BH506" s="629"/>
      <c r="BI506" s="629"/>
      <c r="BJ506" s="629"/>
      <c r="BK506" s="629"/>
      <c r="BL506" s="629"/>
      <c r="BM506" s="629"/>
      <c r="BN506" s="629"/>
      <c r="BO506" s="629"/>
      <c r="BP506" s="629"/>
      <c r="BQ506" s="629"/>
      <c r="BR506" s="629"/>
      <c r="BS506" s="629"/>
      <c r="BT506" s="629"/>
      <c r="BU506" s="629"/>
      <c r="BV506" s="542"/>
    </row>
    <row r="507" spans="1:74" s="427" customFormat="1" ht="13.8" hidden="1">
      <c r="Z507" s="476"/>
      <c r="AP507" s="476"/>
      <c r="BV507" s="476"/>
    </row>
    <row r="508" spans="1:74" s="427" customFormat="1" ht="13.8" hidden="1">
      <c r="Z508" s="476"/>
      <c r="AP508" s="476"/>
      <c r="BV508" s="476"/>
    </row>
    <row r="509" spans="1:74" s="476" customFormat="1" ht="17.7" hidden="1">
      <c r="A509" s="537">
        <f>1+A473</f>
        <v>14</v>
      </c>
      <c r="B509" s="537"/>
      <c r="C509" s="538" t="s">
        <v>430</v>
      </c>
      <c r="D509" s="624"/>
      <c r="E509" s="624"/>
      <c r="F509" s="624"/>
      <c r="G509" s="624"/>
      <c r="H509" s="624"/>
      <c r="K509" s="624"/>
      <c r="L509" s="624"/>
      <c r="M509" s="475"/>
      <c r="N509" s="475"/>
      <c r="O509" s="475"/>
      <c r="AQ509" s="541">
        <f>A509</f>
        <v>14</v>
      </c>
      <c r="AR509" s="541" t="str">
        <f>C509</f>
        <v>t CO2 Reduced per Land Unit</v>
      </c>
      <c r="AS509" s="542"/>
      <c r="AT509" s="542"/>
      <c r="AU509" s="542"/>
      <c r="AV509" s="542"/>
      <c r="AW509" s="542"/>
      <c r="AX509" s="542"/>
      <c r="AY509" s="542"/>
      <c r="AZ509" s="542"/>
      <c r="BA509" s="542"/>
      <c r="BB509" s="542"/>
      <c r="BC509" s="542"/>
      <c r="BD509" s="542"/>
      <c r="BE509" s="542"/>
      <c r="BF509" s="542"/>
      <c r="BG509" s="542"/>
      <c r="BH509" s="542"/>
      <c r="BI509" s="542"/>
      <c r="BJ509" s="542"/>
      <c r="BK509" s="542"/>
      <c r="BL509" s="542"/>
      <c r="BM509" s="542"/>
      <c r="BN509" s="542"/>
      <c r="BO509" s="542"/>
      <c r="BP509" s="542"/>
      <c r="BQ509" s="542"/>
      <c r="BR509" s="542"/>
      <c r="BS509" s="542"/>
      <c r="BT509" s="542"/>
      <c r="BU509" s="542"/>
    </row>
    <row r="510" spans="1:74" s="427" customFormat="1" ht="17.399999999999999" hidden="1">
      <c r="A510" s="561"/>
      <c r="B510" s="561"/>
      <c r="C510" s="561"/>
      <c r="D510" s="456"/>
      <c r="E510" s="456"/>
      <c r="F510" s="456"/>
      <c r="G510" s="456"/>
      <c r="H510" s="456"/>
      <c r="K510" s="456"/>
      <c r="L510" s="456"/>
      <c r="M510" s="429"/>
      <c r="N510" s="429"/>
      <c r="O510" s="429"/>
      <c r="Z510" s="476"/>
      <c r="AP510" s="476"/>
      <c r="AQ510" s="391"/>
      <c r="AR510" s="391"/>
      <c r="AS510" s="391"/>
      <c r="AT510" s="391"/>
      <c r="AU510" s="461" t="s">
        <v>70</v>
      </c>
      <c r="AV510" s="461"/>
      <c r="AW510" s="391"/>
      <c r="AX510" s="461" t="s">
        <v>74</v>
      </c>
      <c r="AY510" s="461"/>
      <c r="AZ510" s="391"/>
      <c r="BA510" s="461" t="s">
        <v>73</v>
      </c>
      <c r="BB510" s="461"/>
      <c r="BC510" s="391"/>
      <c r="BD510" s="461" t="s">
        <v>75</v>
      </c>
      <c r="BE510" s="461"/>
      <c r="BF510" s="391"/>
      <c r="BG510" s="461" t="s">
        <v>559</v>
      </c>
      <c r="BH510" s="461"/>
      <c r="BI510" s="542"/>
      <c r="BJ510" s="461" t="s">
        <v>191</v>
      </c>
      <c r="BK510" s="461"/>
      <c r="BL510" s="391"/>
      <c r="BM510" s="461" t="s">
        <v>190</v>
      </c>
      <c r="BN510" s="461"/>
      <c r="BO510" s="391"/>
      <c r="BP510" s="461" t="s">
        <v>397</v>
      </c>
      <c r="BQ510" s="461"/>
      <c r="BR510" s="391"/>
      <c r="BS510" s="461" t="s">
        <v>398</v>
      </c>
      <c r="BT510" s="461"/>
      <c r="BU510" s="391"/>
      <c r="BV510" s="476"/>
    </row>
    <row r="511" spans="1:74" s="427" customFormat="1" ht="28.5" hidden="1" thickBot="1">
      <c r="A511" s="583" t="s">
        <v>195</v>
      </c>
      <c r="B511" s="546" t="s">
        <v>196</v>
      </c>
      <c r="C511" s="550" t="s">
        <v>197</v>
      </c>
      <c r="D511" s="551" t="s">
        <v>198</v>
      </c>
      <c r="E511" s="551" t="s">
        <v>199</v>
      </c>
      <c r="F511" s="550" t="s">
        <v>200</v>
      </c>
      <c r="G511" s="549" t="s">
        <v>194</v>
      </c>
      <c r="H511" s="550" t="s">
        <v>236</v>
      </c>
      <c r="I511" s="551" t="s">
        <v>201</v>
      </c>
      <c r="J511" s="552" t="s">
        <v>237</v>
      </c>
      <c r="K511" s="625" t="s">
        <v>202</v>
      </c>
      <c r="L511" s="554" t="s">
        <v>203</v>
      </c>
      <c r="M511" s="600" t="s">
        <v>204</v>
      </c>
      <c r="N511" s="601" t="s">
        <v>205</v>
      </c>
      <c r="O511" s="602" t="s">
        <v>206</v>
      </c>
      <c r="P511" s="602" t="s">
        <v>106</v>
      </c>
      <c r="Q511" s="543"/>
      <c r="R511" s="557" t="s">
        <v>238</v>
      </c>
      <c r="S511" s="558" t="s">
        <v>207</v>
      </c>
      <c r="T511" s="558" t="s">
        <v>208</v>
      </c>
      <c r="U511" s="558" t="s">
        <v>209</v>
      </c>
      <c r="V511" s="559" t="s">
        <v>210</v>
      </c>
      <c r="W511" s="543"/>
      <c r="X511" s="543"/>
      <c r="Z511" s="476"/>
      <c r="AP511" s="476"/>
      <c r="AQ511" s="543"/>
      <c r="AR511" s="543"/>
      <c r="AS511" s="559" t="s">
        <v>399</v>
      </c>
      <c r="AT511" s="543"/>
      <c r="AU511" s="560" t="s">
        <v>207</v>
      </c>
      <c r="AV511" s="560" t="s">
        <v>208</v>
      </c>
      <c r="AW511" s="543"/>
      <c r="AX511" s="560" t="s">
        <v>207</v>
      </c>
      <c r="AY511" s="560" t="s">
        <v>208</v>
      </c>
      <c r="AZ511" s="543"/>
      <c r="BA511" s="560" t="s">
        <v>207</v>
      </c>
      <c r="BB511" s="560" t="s">
        <v>208</v>
      </c>
      <c r="BC511" s="543"/>
      <c r="BD511" s="560" t="s">
        <v>207</v>
      </c>
      <c r="BE511" s="560" t="s">
        <v>208</v>
      </c>
      <c r="BF511" s="543"/>
      <c r="BG511" s="560" t="s">
        <v>207</v>
      </c>
      <c r="BH511" s="560" t="s">
        <v>208</v>
      </c>
      <c r="BI511" s="543"/>
      <c r="BJ511" s="560" t="s">
        <v>207</v>
      </c>
      <c r="BK511" s="560" t="s">
        <v>208</v>
      </c>
      <c r="BL511" s="543"/>
      <c r="BM511" s="560" t="s">
        <v>207</v>
      </c>
      <c r="BN511" s="560" t="s">
        <v>208</v>
      </c>
      <c r="BO511" s="543"/>
      <c r="BP511" s="560" t="s">
        <v>207</v>
      </c>
      <c r="BQ511" s="560" t="s">
        <v>208</v>
      </c>
      <c r="BR511" s="543"/>
      <c r="BS511" s="560" t="s">
        <v>207</v>
      </c>
      <c r="BT511" s="560" t="s">
        <v>208</v>
      </c>
      <c r="BU511" s="543"/>
      <c r="BV511" s="476"/>
    </row>
    <row r="512" spans="1:74" s="427" customFormat="1" ht="14.1" hidden="1">
      <c r="A512" s="561">
        <v>1</v>
      </c>
      <c r="B512" s="562" t="str">
        <f t="shared" ref="B512:B540" si="289">CONCATENATE(E512,": ",C512)</f>
        <v xml:space="preserve">: </v>
      </c>
      <c r="C512" s="563"/>
      <c r="D512" s="563"/>
      <c r="E512" s="563"/>
      <c r="F512" s="564"/>
      <c r="G512" s="563"/>
      <c r="H512" s="565"/>
      <c r="I512" s="566"/>
      <c r="J512" s="566"/>
      <c r="K512" s="649"/>
      <c r="L512" s="568"/>
      <c r="M512" s="572"/>
      <c r="N512" s="570" t="s">
        <v>556</v>
      </c>
      <c r="O512" s="571"/>
      <c r="P512" s="572"/>
      <c r="Q512" s="429"/>
      <c r="R512" s="573"/>
      <c r="S512" s="574" t="str">
        <f>IF(R512="Y","",IF(AND(M512="",K512=""),"",IF(M512="",K512,M512)))</f>
        <v/>
      </c>
      <c r="T512" s="575" t="str">
        <f t="shared" ref="T512:T540" si="290">IF(S512="","",IF($S$549="Y",U512,IF(S512&gt;=$S$541-$AB$35*$S$545,IF(S512&lt;=$S$541+$AB$35*$S$545,S512,""),"")))</f>
        <v/>
      </c>
      <c r="U512" s="574" t="str">
        <f>IF(R512="Y","",IF(AND(M512="",K512=""),"",IF(M512="",K512*O512,M512*O512)))</f>
        <v/>
      </c>
      <c r="V512" s="576" t="str">
        <f t="shared" ref="V512:V540" si="291">IF(AND(N512="",L512=""),"",IF(N512="",L512,N512))</f>
        <v>t CO2 / ha / year</v>
      </c>
      <c r="W512" s="391"/>
      <c r="X512" s="391"/>
      <c r="Z512" s="476"/>
      <c r="AP512" s="476"/>
      <c r="AQ512" s="391"/>
      <c r="AR512" s="391"/>
      <c r="AS512" s="577" t="str">
        <f>$U512</f>
        <v/>
      </c>
      <c r="AT512" s="391"/>
      <c r="AU512" s="578" t="str">
        <f t="shared" ref="AU512:AU540" si="292">IF($AT$44="region",IF($E512=AU$701,$S512,""),IF($G512=AU$701,$S512,""))</f>
        <v/>
      </c>
      <c r="AV512" s="578" t="str">
        <f t="shared" ref="AV512:AV540" si="293">IF($AT$44="Region",IF($E512=AU$701,$T512,""),IF($G512=AU$701,$T512,""))</f>
        <v/>
      </c>
      <c r="AW512" s="391"/>
      <c r="AX512" s="578" t="str">
        <f t="shared" ref="AX512:AX540" si="294">IF($AT$44="region",IF($E512=AX$701,$S512,""),IF($G512=AX$701,$S512,""))</f>
        <v/>
      </c>
      <c r="AY512" s="578" t="str">
        <f t="shared" ref="AY512:AY540" si="295">IF($AT$44="Region",IF($E512=AX$701,$T512,""),IF($G512=AX$701,$T512,""))</f>
        <v/>
      </c>
      <c r="AZ512" s="391"/>
      <c r="BA512" s="578" t="str">
        <f t="shared" ref="BA512:BA540" si="296">IF($AT$44="region",IF($E512=BA$701,$S512,""),IF($G512=BA$701,$S512,""))</f>
        <v/>
      </c>
      <c r="BB512" s="578" t="str">
        <f t="shared" ref="BB512:BB540" si="297">IF($AT$44="Region",IF($E512=BA$701,$T512,""),IF($G512=BA$701,$T512,""))</f>
        <v/>
      </c>
      <c r="BC512" s="391"/>
      <c r="BD512" s="578" t="str">
        <f t="shared" ref="BD512:BD540" si="298">IF($AT$44="region",IF($E512=BD$701,$S512,""),IF($G512=BD$701,$S512,""))</f>
        <v/>
      </c>
      <c r="BE512" s="578" t="str">
        <f t="shared" ref="BE512:BE540" si="299">IF($AT$44="Region",IF($E512=BD$701,$T512,""),IF($G512=BD$701,$T512,""))</f>
        <v/>
      </c>
      <c r="BF512" s="391"/>
      <c r="BG512" s="578" t="str">
        <f t="shared" ref="BG512:BG540" si="300">IF($AT$44="region",IF($E512=BG$701,$S512,""),IF($G512=BG$701,$S512,""))</f>
        <v/>
      </c>
      <c r="BH512" s="578" t="str">
        <f t="shared" ref="BH512:BH540" si="301">IF($AT$44="Region",IF($E512=BG$701,$T512,""),IF($G512=BG$701,$T512,""))</f>
        <v/>
      </c>
      <c r="BI512" s="391"/>
      <c r="BJ512" s="578" t="str">
        <f t="shared" ref="BJ512:BK527" si="302">IF($E512=$BJ$47,S512,"")</f>
        <v/>
      </c>
      <c r="BK512" s="578" t="str">
        <f t="shared" si="302"/>
        <v/>
      </c>
      <c r="BL512" s="391"/>
      <c r="BM512" s="578" t="str">
        <f t="shared" ref="BM512:BN527" si="303">IF($E512=$BM$47,S512,"")</f>
        <v/>
      </c>
      <c r="BN512" s="578" t="str">
        <f t="shared" si="303"/>
        <v/>
      </c>
      <c r="BO512" s="391"/>
      <c r="BP512" s="578" t="str">
        <f t="shared" ref="BP512:BQ527" si="304">IF($E512=$BP$47,S512,"")</f>
        <v/>
      </c>
      <c r="BQ512" s="578" t="str">
        <f t="shared" si="304"/>
        <v/>
      </c>
      <c r="BR512" s="391"/>
      <c r="BS512" s="578" t="str">
        <f t="shared" ref="BS512:BT527" si="305">IF($E512=$BS$47,S512,"")</f>
        <v/>
      </c>
      <c r="BT512" s="578" t="str">
        <f t="shared" si="305"/>
        <v/>
      </c>
      <c r="BU512" s="391"/>
      <c r="BV512" s="476"/>
    </row>
    <row r="513" spans="1:74" s="427" customFormat="1" ht="14.1" hidden="1">
      <c r="A513" s="561">
        <v>2</v>
      </c>
      <c r="B513" s="562" t="str">
        <f t="shared" si="289"/>
        <v xml:space="preserve">: </v>
      </c>
      <c r="C513" s="563"/>
      <c r="D513" s="563"/>
      <c r="E513" s="563"/>
      <c r="F513" s="563"/>
      <c r="G513" s="563"/>
      <c r="H513" s="565"/>
      <c r="I513" s="566"/>
      <c r="J513" s="566"/>
      <c r="K513" s="650"/>
      <c r="L513" s="568"/>
      <c r="M513" s="572"/>
      <c r="N513" s="570" t="s">
        <v>556</v>
      </c>
      <c r="O513" s="571"/>
      <c r="P513" s="572"/>
      <c r="Q513" s="429"/>
      <c r="R513" s="573"/>
      <c r="S513" s="574" t="str">
        <f t="shared" ref="S513:S540" si="306">IF(R513="Y","",IF(AND(M513="",K513=""),"",IF(M513="",K513,M513)))</f>
        <v/>
      </c>
      <c r="T513" s="575" t="str">
        <f t="shared" si="290"/>
        <v/>
      </c>
      <c r="U513" s="574" t="str">
        <f t="shared" ref="U513:U540" si="307">IF(R513="Y","",IF(AND(M513="",K513=""),"",IF(M513="",K513*O513,M513*O513)))</f>
        <v/>
      </c>
      <c r="V513" s="576" t="str">
        <f t="shared" si="291"/>
        <v>t CO2 / ha / year</v>
      </c>
      <c r="W513" s="391"/>
      <c r="X513" s="391"/>
      <c r="Z513" s="476"/>
      <c r="AP513" s="476"/>
      <c r="AQ513" s="391"/>
      <c r="AR513" s="391"/>
      <c r="AS513" s="580"/>
      <c r="AT513" s="391"/>
      <c r="AU513" s="578" t="str">
        <f t="shared" si="292"/>
        <v/>
      </c>
      <c r="AV513" s="578" t="str">
        <f t="shared" si="293"/>
        <v/>
      </c>
      <c r="AW513" s="391"/>
      <c r="AX513" s="578" t="str">
        <f t="shared" si="294"/>
        <v/>
      </c>
      <c r="AY513" s="578" t="str">
        <f t="shared" si="295"/>
        <v/>
      </c>
      <c r="AZ513" s="391"/>
      <c r="BA513" s="578" t="str">
        <f t="shared" si="296"/>
        <v/>
      </c>
      <c r="BB513" s="578" t="str">
        <f t="shared" si="297"/>
        <v/>
      </c>
      <c r="BC513" s="391"/>
      <c r="BD513" s="578" t="str">
        <f t="shared" si="298"/>
        <v/>
      </c>
      <c r="BE513" s="578" t="str">
        <f t="shared" si="299"/>
        <v/>
      </c>
      <c r="BF513" s="391"/>
      <c r="BG513" s="578" t="str">
        <f t="shared" si="300"/>
        <v/>
      </c>
      <c r="BH513" s="578" t="str">
        <f t="shared" si="301"/>
        <v/>
      </c>
      <c r="BI513" s="391"/>
      <c r="BJ513" s="578" t="str">
        <f t="shared" si="302"/>
        <v/>
      </c>
      <c r="BK513" s="578" t="str">
        <f t="shared" si="302"/>
        <v/>
      </c>
      <c r="BL513" s="391"/>
      <c r="BM513" s="578" t="str">
        <f t="shared" si="303"/>
        <v/>
      </c>
      <c r="BN513" s="578" t="str">
        <f t="shared" si="303"/>
        <v/>
      </c>
      <c r="BO513" s="391"/>
      <c r="BP513" s="578" t="str">
        <f t="shared" si="304"/>
        <v/>
      </c>
      <c r="BQ513" s="578" t="str">
        <f t="shared" si="304"/>
        <v/>
      </c>
      <c r="BR513" s="391"/>
      <c r="BS513" s="578" t="str">
        <f t="shared" si="305"/>
        <v/>
      </c>
      <c r="BT513" s="578" t="str">
        <f t="shared" si="305"/>
        <v/>
      </c>
      <c r="BU513" s="391"/>
      <c r="BV513" s="476"/>
    </row>
    <row r="514" spans="1:74" s="427" customFormat="1" ht="14.1" hidden="1">
      <c r="A514" s="561">
        <v>3</v>
      </c>
      <c r="B514" s="562" t="str">
        <f t="shared" si="289"/>
        <v xml:space="preserve">: </v>
      </c>
      <c r="C514" s="563"/>
      <c r="D514" s="566"/>
      <c r="E514" s="563"/>
      <c r="F514" s="566"/>
      <c r="G514" s="563"/>
      <c r="H514" s="565"/>
      <c r="I514" s="566"/>
      <c r="J514" s="566"/>
      <c r="K514" s="651"/>
      <c r="L514" s="568"/>
      <c r="M514" s="572"/>
      <c r="N514" s="570" t="s">
        <v>556</v>
      </c>
      <c r="O514" s="571"/>
      <c r="P514" s="572"/>
      <c r="Q514" s="429"/>
      <c r="R514" s="573"/>
      <c r="S514" s="574" t="str">
        <f t="shared" si="306"/>
        <v/>
      </c>
      <c r="T514" s="575" t="str">
        <f t="shared" si="290"/>
        <v/>
      </c>
      <c r="U514" s="574" t="str">
        <f t="shared" si="307"/>
        <v/>
      </c>
      <c r="V514" s="576" t="str">
        <f t="shared" si="291"/>
        <v>t CO2 / ha / year</v>
      </c>
      <c r="W514" s="391"/>
      <c r="X514" s="391"/>
      <c r="Z514" s="476"/>
      <c r="AP514" s="476"/>
      <c r="AQ514" s="391"/>
      <c r="AR514" s="391"/>
      <c r="AS514" s="429"/>
      <c r="AT514" s="391"/>
      <c r="AU514" s="578" t="str">
        <f t="shared" si="292"/>
        <v/>
      </c>
      <c r="AV514" s="578" t="str">
        <f t="shared" si="293"/>
        <v/>
      </c>
      <c r="AW514" s="391"/>
      <c r="AX514" s="578" t="str">
        <f t="shared" si="294"/>
        <v/>
      </c>
      <c r="AY514" s="578" t="str">
        <f t="shared" si="295"/>
        <v/>
      </c>
      <c r="AZ514" s="391"/>
      <c r="BA514" s="578" t="str">
        <f t="shared" si="296"/>
        <v/>
      </c>
      <c r="BB514" s="578" t="str">
        <f t="shared" si="297"/>
        <v/>
      </c>
      <c r="BC514" s="391"/>
      <c r="BD514" s="578" t="str">
        <f t="shared" si="298"/>
        <v/>
      </c>
      <c r="BE514" s="578" t="str">
        <f t="shared" si="299"/>
        <v/>
      </c>
      <c r="BF514" s="391"/>
      <c r="BG514" s="578" t="str">
        <f t="shared" si="300"/>
        <v/>
      </c>
      <c r="BH514" s="578" t="str">
        <f t="shared" si="301"/>
        <v/>
      </c>
      <c r="BI514" s="391"/>
      <c r="BJ514" s="578" t="str">
        <f t="shared" si="302"/>
        <v/>
      </c>
      <c r="BK514" s="578" t="str">
        <f t="shared" si="302"/>
        <v/>
      </c>
      <c r="BL514" s="391"/>
      <c r="BM514" s="578" t="str">
        <f t="shared" si="303"/>
        <v/>
      </c>
      <c r="BN514" s="578" t="str">
        <f t="shared" si="303"/>
        <v/>
      </c>
      <c r="BO514" s="391"/>
      <c r="BP514" s="578" t="str">
        <f t="shared" si="304"/>
        <v/>
      </c>
      <c r="BQ514" s="578" t="str">
        <f t="shared" si="304"/>
        <v/>
      </c>
      <c r="BR514" s="391"/>
      <c r="BS514" s="578" t="str">
        <f t="shared" si="305"/>
        <v/>
      </c>
      <c r="BT514" s="578" t="str">
        <f t="shared" si="305"/>
        <v/>
      </c>
      <c r="BU514" s="391"/>
      <c r="BV514" s="476"/>
    </row>
    <row r="515" spans="1:74" s="427" customFormat="1" ht="14.1" hidden="1">
      <c r="A515" s="561">
        <v>4</v>
      </c>
      <c r="B515" s="562" t="str">
        <f t="shared" si="289"/>
        <v xml:space="preserve">: </v>
      </c>
      <c r="C515" s="563"/>
      <c r="D515" s="566"/>
      <c r="E515" s="563"/>
      <c r="F515" s="566"/>
      <c r="G515" s="563"/>
      <c r="H515" s="565"/>
      <c r="I515" s="566"/>
      <c r="J515" s="566"/>
      <c r="K515" s="651"/>
      <c r="L515" s="568"/>
      <c r="M515" s="572"/>
      <c r="N515" s="570" t="s">
        <v>556</v>
      </c>
      <c r="O515" s="571"/>
      <c r="P515" s="572"/>
      <c r="Q515" s="429"/>
      <c r="R515" s="573"/>
      <c r="S515" s="574" t="str">
        <f t="shared" si="306"/>
        <v/>
      </c>
      <c r="T515" s="575" t="str">
        <f t="shared" si="290"/>
        <v/>
      </c>
      <c r="U515" s="574" t="str">
        <f t="shared" si="307"/>
        <v/>
      </c>
      <c r="V515" s="576" t="str">
        <f t="shared" si="291"/>
        <v>t CO2 / ha / year</v>
      </c>
      <c r="W515" s="391"/>
      <c r="X515" s="391"/>
      <c r="Z515" s="476"/>
      <c r="AP515" s="476"/>
      <c r="AQ515" s="391"/>
      <c r="AR515" s="391"/>
      <c r="AS515" s="580"/>
      <c r="AT515" s="391"/>
      <c r="AU515" s="578" t="str">
        <f t="shared" si="292"/>
        <v/>
      </c>
      <c r="AV515" s="578" t="str">
        <f t="shared" si="293"/>
        <v/>
      </c>
      <c r="AW515" s="391"/>
      <c r="AX515" s="578" t="str">
        <f t="shared" si="294"/>
        <v/>
      </c>
      <c r="AY515" s="578" t="str">
        <f t="shared" si="295"/>
        <v/>
      </c>
      <c r="AZ515" s="391"/>
      <c r="BA515" s="578" t="str">
        <f t="shared" si="296"/>
        <v/>
      </c>
      <c r="BB515" s="578" t="str">
        <f t="shared" si="297"/>
        <v/>
      </c>
      <c r="BC515" s="391"/>
      <c r="BD515" s="578" t="str">
        <f t="shared" si="298"/>
        <v/>
      </c>
      <c r="BE515" s="578" t="str">
        <f t="shared" si="299"/>
        <v/>
      </c>
      <c r="BF515" s="391"/>
      <c r="BG515" s="578" t="str">
        <f t="shared" si="300"/>
        <v/>
      </c>
      <c r="BH515" s="578" t="str">
        <f t="shared" si="301"/>
        <v/>
      </c>
      <c r="BI515" s="391"/>
      <c r="BJ515" s="578" t="str">
        <f t="shared" si="302"/>
        <v/>
      </c>
      <c r="BK515" s="578" t="str">
        <f t="shared" si="302"/>
        <v/>
      </c>
      <c r="BL515" s="391"/>
      <c r="BM515" s="578" t="str">
        <f t="shared" si="303"/>
        <v/>
      </c>
      <c r="BN515" s="578" t="str">
        <f t="shared" si="303"/>
        <v/>
      </c>
      <c r="BO515" s="391"/>
      <c r="BP515" s="578" t="str">
        <f t="shared" si="304"/>
        <v/>
      </c>
      <c r="BQ515" s="578" t="str">
        <f t="shared" si="304"/>
        <v/>
      </c>
      <c r="BR515" s="391"/>
      <c r="BS515" s="578" t="str">
        <f t="shared" si="305"/>
        <v/>
      </c>
      <c r="BT515" s="578" t="str">
        <f t="shared" si="305"/>
        <v/>
      </c>
      <c r="BU515" s="391"/>
      <c r="BV515" s="476"/>
    </row>
    <row r="516" spans="1:74" s="427" customFormat="1" ht="14.1" hidden="1">
      <c r="A516" s="561">
        <v>5</v>
      </c>
      <c r="B516" s="562" t="str">
        <f t="shared" si="289"/>
        <v xml:space="preserve">: </v>
      </c>
      <c r="C516" s="563"/>
      <c r="D516" s="566"/>
      <c r="E516" s="563"/>
      <c r="F516" s="566"/>
      <c r="G516" s="563"/>
      <c r="H516" s="565"/>
      <c r="I516" s="566"/>
      <c r="J516" s="566"/>
      <c r="K516" s="651"/>
      <c r="L516" s="568"/>
      <c r="M516" s="572"/>
      <c r="N516" s="570" t="s">
        <v>556</v>
      </c>
      <c r="O516" s="571"/>
      <c r="P516" s="572"/>
      <c r="Q516" s="429"/>
      <c r="R516" s="573"/>
      <c r="S516" s="574" t="str">
        <f t="shared" si="306"/>
        <v/>
      </c>
      <c r="T516" s="575" t="str">
        <f t="shared" si="290"/>
        <v/>
      </c>
      <c r="U516" s="574" t="str">
        <f t="shared" si="307"/>
        <v/>
      </c>
      <c r="V516" s="576" t="str">
        <f t="shared" si="291"/>
        <v>t CO2 / ha / year</v>
      </c>
      <c r="W516" s="391"/>
      <c r="X516" s="391"/>
      <c r="Z516" s="476"/>
      <c r="AP516" s="476"/>
      <c r="AQ516" s="391"/>
      <c r="AR516" s="391"/>
      <c r="AS516" s="580"/>
      <c r="AT516" s="391"/>
      <c r="AU516" s="578" t="str">
        <f t="shared" si="292"/>
        <v/>
      </c>
      <c r="AV516" s="578" t="str">
        <f t="shared" si="293"/>
        <v/>
      </c>
      <c r="AW516" s="391"/>
      <c r="AX516" s="578" t="str">
        <f t="shared" si="294"/>
        <v/>
      </c>
      <c r="AY516" s="578" t="str">
        <f t="shared" si="295"/>
        <v/>
      </c>
      <c r="AZ516" s="391"/>
      <c r="BA516" s="578" t="str">
        <f t="shared" si="296"/>
        <v/>
      </c>
      <c r="BB516" s="578" t="str">
        <f t="shared" si="297"/>
        <v/>
      </c>
      <c r="BC516" s="391"/>
      <c r="BD516" s="578" t="str">
        <f t="shared" si="298"/>
        <v/>
      </c>
      <c r="BE516" s="578" t="str">
        <f t="shared" si="299"/>
        <v/>
      </c>
      <c r="BF516" s="391"/>
      <c r="BG516" s="578" t="str">
        <f t="shared" si="300"/>
        <v/>
      </c>
      <c r="BH516" s="578" t="str">
        <f t="shared" si="301"/>
        <v/>
      </c>
      <c r="BI516" s="391"/>
      <c r="BJ516" s="578" t="str">
        <f t="shared" si="302"/>
        <v/>
      </c>
      <c r="BK516" s="578" t="str">
        <f t="shared" si="302"/>
        <v/>
      </c>
      <c r="BL516" s="391"/>
      <c r="BM516" s="578" t="str">
        <f t="shared" si="303"/>
        <v/>
      </c>
      <c r="BN516" s="578" t="str">
        <f t="shared" si="303"/>
        <v/>
      </c>
      <c r="BO516" s="391"/>
      <c r="BP516" s="578" t="str">
        <f t="shared" si="304"/>
        <v/>
      </c>
      <c r="BQ516" s="578" t="str">
        <f t="shared" si="304"/>
        <v/>
      </c>
      <c r="BR516" s="391"/>
      <c r="BS516" s="578" t="str">
        <f t="shared" si="305"/>
        <v/>
      </c>
      <c r="BT516" s="578" t="str">
        <f t="shared" si="305"/>
        <v/>
      </c>
      <c r="BU516" s="391"/>
      <c r="BV516" s="476"/>
    </row>
    <row r="517" spans="1:74" s="427" customFormat="1" ht="14.1" hidden="1">
      <c r="A517" s="561">
        <v>6</v>
      </c>
      <c r="B517" s="562" t="str">
        <f t="shared" si="289"/>
        <v xml:space="preserve">: </v>
      </c>
      <c r="C517" s="563"/>
      <c r="D517" s="566"/>
      <c r="E517" s="563"/>
      <c r="F517" s="566"/>
      <c r="G517" s="563"/>
      <c r="H517" s="565"/>
      <c r="I517" s="566"/>
      <c r="J517" s="566"/>
      <c r="K517" s="651"/>
      <c r="L517" s="568"/>
      <c r="M517" s="572"/>
      <c r="N517" s="570" t="s">
        <v>556</v>
      </c>
      <c r="O517" s="571"/>
      <c r="P517" s="572"/>
      <c r="Q517" s="429"/>
      <c r="R517" s="573"/>
      <c r="S517" s="574" t="str">
        <f t="shared" si="306"/>
        <v/>
      </c>
      <c r="T517" s="575" t="str">
        <f t="shared" si="290"/>
        <v/>
      </c>
      <c r="U517" s="574" t="str">
        <f t="shared" si="307"/>
        <v/>
      </c>
      <c r="V517" s="576" t="str">
        <f t="shared" si="291"/>
        <v>t CO2 / ha / year</v>
      </c>
      <c r="W517" s="391"/>
      <c r="X517" s="391"/>
      <c r="Z517" s="476"/>
      <c r="AP517" s="476"/>
      <c r="AQ517" s="391"/>
      <c r="AR517" s="391"/>
      <c r="AS517" s="580"/>
      <c r="AT517" s="391"/>
      <c r="AU517" s="578" t="str">
        <f t="shared" si="292"/>
        <v/>
      </c>
      <c r="AV517" s="578" t="str">
        <f t="shared" si="293"/>
        <v/>
      </c>
      <c r="AW517" s="391"/>
      <c r="AX517" s="578" t="str">
        <f t="shared" si="294"/>
        <v/>
      </c>
      <c r="AY517" s="578" t="str">
        <f t="shared" si="295"/>
        <v/>
      </c>
      <c r="AZ517" s="391"/>
      <c r="BA517" s="578" t="str">
        <f t="shared" si="296"/>
        <v/>
      </c>
      <c r="BB517" s="578" t="str">
        <f t="shared" si="297"/>
        <v/>
      </c>
      <c r="BC517" s="391"/>
      <c r="BD517" s="578" t="str">
        <f t="shared" si="298"/>
        <v/>
      </c>
      <c r="BE517" s="578" t="str">
        <f t="shared" si="299"/>
        <v/>
      </c>
      <c r="BF517" s="391"/>
      <c r="BG517" s="578" t="str">
        <f t="shared" si="300"/>
        <v/>
      </c>
      <c r="BH517" s="578" t="str">
        <f t="shared" si="301"/>
        <v/>
      </c>
      <c r="BI517" s="391"/>
      <c r="BJ517" s="578" t="str">
        <f t="shared" si="302"/>
        <v/>
      </c>
      <c r="BK517" s="578" t="str">
        <f t="shared" si="302"/>
        <v/>
      </c>
      <c r="BL517" s="391"/>
      <c r="BM517" s="578" t="str">
        <f t="shared" si="303"/>
        <v/>
      </c>
      <c r="BN517" s="578" t="str">
        <f t="shared" si="303"/>
        <v/>
      </c>
      <c r="BO517" s="391"/>
      <c r="BP517" s="578" t="str">
        <f t="shared" si="304"/>
        <v/>
      </c>
      <c r="BQ517" s="578" t="str">
        <f t="shared" si="304"/>
        <v/>
      </c>
      <c r="BR517" s="391"/>
      <c r="BS517" s="578" t="str">
        <f t="shared" si="305"/>
        <v/>
      </c>
      <c r="BT517" s="578" t="str">
        <f t="shared" si="305"/>
        <v/>
      </c>
      <c r="BU517" s="391"/>
      <c r="BV517" s="476"/>
    </row>
    <row r="518" spans="1:74" s="427" customFormat="1" ht="14.1" hidden="1">
      <c r="A518" s="561">
        <v>7</v>
      </c>
      <c r="B518" s="562" t="str">
        <f t="shared" si="289"/>
        <v xml:space="preserve">: </v>
      </c>
      <c r="C518" s="563"/>
      <c r="D518" s="566"/>
      <c r="E518" s="563"/>
      <c r="F518" s="566"/>
      <c r="G518" s="563"/>
      <c r="H518" s="565"/>
      <c r="I518" s="566"/>
      <c r="J518" s="566"/>
      <c r="K518" s="651"/>
      <c r="L518" s="568"/>
      <c r="M518" s="572"/>
      <c r="N518" s="570" t="s">
        <v>556</v>
      </c>
      <c r="O518" s="571"/>
      <c r="P518" s="572"/>
      <c r="Q518" s="429"/>
      <c r="R518" s="573"/>
      <c r="S518" s="574" t="str">
        <f t="shared" si="306"/>
        <v/>
      </c>
      <c r="T518" s="575" t="str">
        <f t="shared" si="290"/>
        <v/>
      </c>
      <c r="U518" s="574" t="str">
        <f t="shared" si="307"/>
        <v/>
      </c>
      <c r="V518" s="576" t="str">
        <f t="shared" si="291"/>
        <v>t CO2 / ha / year</v>
      </c>
      <c r="W518" s="391"/>
      <c r="X518" s="391"/>
      <c r="Z518" s="476"/>
      <c r="AP518" s="476"/>
      <c r="AQ518" s="391"/>
      <c r="AR518" s="391"/>
      <c r="AS518" s="580"/>
      <c r="AT518" s="391"/>
      <c r="AU518" s="578" t="str">
        <f t="shared" si="292"/>
        <v/>
      </c>
      <c r="AV518" s="578" t="str">
        <f t="shared" si="293"/>
        <v/>
      </c>
      <c r="AW518" s="391"/>
      <c r="AX518" s="578" t="str">
        <f t="shared" si="294"/>
        <v/>
      </c>
      <c r="AY518" s="578" t="str">
        <f t="shared" si="295"/>
        <v/>
      </c>
      <c r="AZ518" s="391"/>
      <c r="BA518" s="578" t="str">
        <f t="shared" si="296"/>
        <v/>
      </c>
      <c r="BB518" s="578" t="str">
        <f t="shared" si="297"/>
        <v/>
      </c>
      <c r="BC518" s="391"/>
      <c r="BD518" s="578" t="str">
        <f t="shared" si="298"/>
        <v/>
      </c>
      <c r="BE518" s="578" t="str">
        <f t="shared" si="299"/>
        <v/>
      </c>
      <c r="BF518" s="391"/>
      <c r="BG518" s="578" t="str">
        <f t="shared" si="300"/>
        <v/>
      </c>
      <c r="BH518" s="578" t="str">
        <f t="shared" si="301"/>
        <v/>
      </c>
      <c r="BI518" s="391"/>
      <c r="BJ518" s="578" t="str">
        <f t="shared" si="302"/>
        <v/>
      </c>
      <c r="BK518" s="578" t="str">
        <f t="shared" si="302"/>
        <v/>
      </c>
      <c r="BL518" s="391"/>
      <c r="BM518" s="578" t="str">
        <f t="shared" si="303"/>
        <v/>
      </c>
      <c r="BN518" s="578" t="str">
        <f t="shared" si="303"/>
        <v/>
      </c>
      <c r="BO518" s="391"/>
      <c r="BP518" s="578" t="str">
        <f t="shared" si="304"/>
        <v/>
      </c>
      <c r="BQ518" s="578" t="str">
        <f t="shared" si="304"/>
        <v/>
      </c>
      <c r="BR518" s="391"/>
      <c r="BS518" s="578" t="str">
        <f t="shared" si="305"/>
        <v/>
      </c>
      <c r="BT518" s="578" t="str">
        <f t="shared" si="305"/>
        <v/>
      </c>
      <c r="BU518" s="391"/>
      <c r="BV518" s="476"/>
    </row>
    <row r="519" spans="1:74" s="427" customFormat="1" ht="14.1" hidden="1">
      <c r="A519" s="561">
        <v>8</v>
      </c>
      <c r="B519" s="562" t="str">
        <f t="shared" si="289"/>
        <v xml:space="preserve">: </v>
      </c>
      <c r="C519" s="563"/>
      <c r="D519" s="566"/>
      <c r="E519" s="563"/>
      <c r="F519" s="566"/>
      <c r="G519" s="563"/>
      <c r="H519" s="565"/>
      <c r="I519" s="566"/>
      <c r="J519" s="566"/>
      <c r="K519" s="651"/>
      <c r="L519" s="568"/>
      <c r="M519" s="572"/>
      <c r="N519" s="570" t="s">
        <v>556</v>
      </c>
      <c r="O519" s="571"/>
      <c r="P519" s="572"/>
      <c r="Q519" s="429"/>
      <c r="R519" s="573"/>
      <c r="S519" s="574" t="str">
        <f t="shared" si="306"/>
        <v/>
      </c>
      <c r="T519" s="575" t="str">
        <f t="shared" si="290"/>
        <v/>
      </c>
      <c r="U519" s="574" t="str">
        <f t="shared" si="307"/>
        <v/>
      </c>
      <c r="V519" s="576" t="str">
        <f t="shared" si="291"/>
        <v>t CO2 / ha / year</v>
      </c>
      <c r="W519" s="391"/>
      <c r="X519" s="391"/>
      <c r="Z519" s="476"/>
      <c r="AP519" s="476"/>
      <c r="AQ519" s="391"/>
      <c r="AR519" s="391"/>
      <c r="AS519" s="580"/>
      <c r="AT519" s="391"/>
      <c r="AU519" s="578" t="str">
        <f t="shared" si="292"/>
        <v/>
      </c>
      <c r="AV519" s="578" t="str">
        <f t="shared" si="293"/>
        <v/>
      </c>
      <c r="AW519" s="391"/>
      <c r="AX519" s="578" t="str">
        <f t="shared" si="294"/>
        <v/>
      </c>
      <c r="AY519" s="578" t="str">
        <f t="shared" si="295"/>
        <v/>
      </c>
      <c r="AZ519" s="391"/>
      <c r="BA519" s="578" t="str">
        <f t="shared" si="296"/>
        <v/>
      </c>
      <c r="BB519" s="578" t="str">
        <f t="shared" si="297"/>
        <v/>
      </c>
      <c r="BC519" s="391"/>
      <c r="BD519" s="578" t="str">
        <f t="shared" si="298"/>
        <v/>
      </c>
      <c r="BE519" s="578" t="str">
        <f t="shared" si="299"/>
        <v/>
      </c>
      <c r="BF519" s="391"/>
      <c r="BG519" s="578" t="str">
        <f t="shared" si="300"/>
        <v/>
      </c>
      <c r="BH519" s="578" t="str">
        <f t="shared" si="301"/>
        <v/>
      </c>
      <c r="BI519" s="391"/>
      <c r="BJ519" s="578" t="str">
        <f t="shared" si="302"/>
        <v/>
      </c>
      <c r="BK519" s="578" t="str">
        <f t="shared" si="302"/>
        <v/>
      </c>
      <c r="BL519" s="391"/>
      <c r="BM519" s="578" t="str">
        <f t="shared" si="303"/>
        <v/>
      </c>
      <c r="BN519" s="578" t="str">
        <f t="shared" si="303"/>
        <v/>
      </c>
      <c r="BO519" s="391"/>
      <c r="BP519" s="578" t="str">
        <f t="shared" si="304"/>
        <v/>
      </c>
      <c r="BQ519" s="578" t="str">
        <f t="shared" si="304"/>
        <v/>
      </c>
      <c r="BR519" s="391"/>
      <c r="BS519" s="578" t="str">
        <f t="shared" si="305"/>
        <v/>
      </c>
      <c r="BT519" s="578" t="str">
        <f t="shared" si="305"/>
        <v/>
      </c>
      <c r="BU519" s="391"/>
      <c r="BV519" s="476"/>
    </row>
    <row r="520" spans="1:74" s="427" customFormat="1" ht="14.1" hidden="1">
      <c r="A520" s="561">
        <v>9</v>
      </c>
      <c r="B520" s="562" t="str">
        <f t="shared" si="289"/>
        <v xml:space="preserve">: </v>
      </c>
      <c r="C520" s="563"/>
      <c r="D520" s="566"/>
      <c r="E520" s="563"/>
      <c r="F520" s="566"/>
      <c r="G520" s="563"/>
      <c r="H520" s="565"/>
      <c r="I520" s="566"/>
      <c r="J520" s="566"/>
      <c r="K520" s="651"/>
      <c r="L520" s="568"/>
      <c r="M520" s="572"/>
      <c r="N520" s="570" t="s">
        <v>556</v>
      </c>
      <c r="O520" s="571"/>
      <c r="P520" s="572"/>
      <c r="Q520" s="429"/>
      <c r="R520" s="573"/>
      <c r="S520" s="574" t="str">
        <f t="shared" si="306"/>
        <v/>
      </c>
      <c r="T520" s="575" t="str">
        <f t="shared" si="290"/>
        <v/>
      </c>
      <c r="U520" s="574" t="str">
        <f t="shared" si="307"/>
        <v/>
      </c>
      <c r="V520" s="576" t="str">
        <f t="shared" si="291"/>
        <v>t CO2 / ha / year</v>
      </c>
      <c r="W520" s="391"/>
      <c r="X520" s="391"/>
      <c r="Z520" s="476"/>
      <c r="AP520" s="476"/>
      <c r="AQ520" s="391"/>
      <c r="AR520" s="391"/>
      <c r="AS520" s="580"/>
      <c r="AT520" s="391"/>
      <c r="AU520" s="578" t="str">
        <f t="shared" si="292"/>
        <v/>
      </c>
      <c r="AV520" s="578" t="str">
        <f t="shared" si="293"/>
        <v/>
      </c>
      <c r="AW520" s="391"/>
      <c r="AX520" s="578" t="str">
        <f t="shared" si="294"/>
        <v/>
      </c>
      <c r="AY520" s="578" t="str">
        <f t="shared" si="295"/>
        <v/>
      </c>
      <c r="AZ520" s="391"/>
      <c r="BA520" s="578" t="str">
        <f t="shared" si="296"/>
        <v/>
      </c>
      <c r="BB520" s="578" t="str">
        <f t="shared" si="297"/>
        <v/>
      </c>
      <c r="BC520" s="391"/>
      <c r="BD520" s="578" t="str">
        <f t="shared" si="298"/>
        <v/>
      </c>
      <c r="BE520" s="578" t="str">
        <f t="shared" si="299"/>
        <v/>
      </c>
      <c r="BF520" s="391"/>
      <c r="BG520" s="578" t="str">
        <f t="shared" si="300"/>
        <v/>
      </c>
      <c r="BH520" s="578" t="str">
        <f t="shared" si="301"/>
        <v/>
      </c>
      <c r="BI520" s="391"/>
      <c r="BJ520" s="578" t="str">
        <f t="shared" si="302"/>
        <v/>
      </c>
      <c r="BK520" s="578" t="str">
        <f t="shared" si="302"/>
        <v/>
      </c>
      <c r="BL520" s="391"/>
      <c r="BM520" s="578" t="str">
        <f t="shared" si="303"/>
        <v/>
      </c>
      <c r="BN520" s="578" t="str">
        <f t="shared" si="303"/>
        <v/>
      </c>
      <c r="BO520" s="391"/>
      <c r="BP520" s="578" t="str">
        <f t="shared" si="304"/>
        <v/>
      </c>
      <c r="BQ520" s="578" t="str">
        <f t="shared" si="304"/>
        <v/>
      </c>
      <c r="BR520" s="391"/>
      <c r="BS520" s="578" t="str">
        <f t="shared" si="305"/>
        <v/>
      </c>
      <c r="BT520" s="578" t="str">
        <f t="shared" si="305"/>
        <v/>
      </c>
      <c r="BU520" s="391"/>
      <c r="BV520" s="476"/>
    </row>
    <row r="521" spans="1:74" s="427" customFormat="1" ht="14.1" hidden="1">
      <c r="A521" s="561">
        <v>10</v>
      </c>
      <c r="B521" s="562" t="str">
        <f t="shared" si="289"/>
        <v xml:space="preserve">: </v>
      </c>
      <c r="C521" s="563"/>
      <c r="D521" s="566"/>
      <c r="E521" s="563"/>
      <c r="F521" s="566"/>
      <c r="G521" s="563"/>
      <c r="H521" s="565"/>
      <c r="I521" s="566"/>
      <c r="J521" s="566"/>
      <c r="K521" s="651"/>
      <c r="L521" s="568"/>
      <c r="M521" s="572"/>
      <c r="N521" s="570" t="s">
        <v>556</v>
      </c>
      <c r="O521" s="571"/>
      <c r="P521" s="572"/>
      <c r="Q521" s="429"/>
      <c r="R521" s="573"/>
      <c r="S521" s="574" t="str">
        <f t="shared" si="306"/>
        <v/>
      </c>
      <c r="T521" s="575" t="str">
        <f t="shared" si="290"/>
        <v/>
      </c>
      <c r="U521" s="574" t="str">
        <f t="shared" si="307"/>
        <v/>
      </c>
      <c r="V521" s="576" t="str">
        <f t="shared" si="291"/>
        <v>t CO2 / ha / year</v>
      </c>
      <c r="W521" s="391"/>
      <c r="X521" s="391"/>
      <c r="Z521" s="476"/>
      <c r="AP521" s="476"/>
      <c r="AQ521" s="391"/>
      <c r="AR521" s="391"/>
      <c r="AS521" s="580"/>
      <c r="AT521" s="391"/>
      <c r="AU521" s="578" t="str">
        <f t="shared" si="292"/>
        <v/>
      </c>
      <c r="AV521" s="578" t="str">
        <f t="shared" si="293"/>
        <v/>
      </c>
      <c r="AW521" s="391"/>
      <c r="AX521" s="578" t="str">
        <f t="shared" si="294"/>
        <v/>
      </c>
      <c r="AY521" s="578" t="str">
        <f t="shared" si="295"/>
        <v/>
      </c>
      <c r="AZ521" s="391"/>
      <c r="BA521" s="578" t="str">
        <f t="shared" si="296"/>
        <v/>
      </c>
      <c r="BB521" s="578" t="str">
        <f t="shared" si="297"/>
        <v/>
      </c>
      <c r="BC521" s="391"/>
      <c r="BD521" s="578" t="str">
        <f t="shared" si="298"/>
        <v/>
      </c>
      <c r="BE521" s="578" t="str">
        <f t="shared" si="299"/>
        <v/>
      </c>
      <c r="BF521" s="391"/>
      <c r="BG521" s="578" t="str">
        <f t="shared" si="300"/>
        <v/>
      </c>
      <c r="BH521" s="578" t="str">
        <f t="shared" si="301"/>
        <v/>
      </c>
      <c r="BI521" s="391"/>
      <c r="BJ521" s="578" t="str">
        <f t="shared" si="302"/>
        <v/>
      </c>
      <c r="BK521" s="578" t="str">
        <f t="shared" si="302"/>
        <v/>
      </c>
      <c r="BL521" s="391"/>
      <c r="BM521" s="578" t="str">
        <f t="shared" si="303"/>
        <v/>
      </c>
      <c r="BN521" s="578" t="str">
        <f t="shared" si="303"/>
        <v/>
      </c>
      <c r="BO521" s="391"/>
      <c r="BP521" s="578" t="str">
        <f t="shared" si="304"/>
        <v/>
      </c>
      <c r="BQ521" s="578" t="str">
        <f t="shared" si="304"/>
        <v/>
      </c>
      <c r="BR521" s="391"/>
      <c r="BS521" s="578" t="str">
        <f t="shared" si="305"/>
        <v/>
      </c>
      <c r="BT521" s="578" t="str">
        <f t="shared" si="305"/>
        <v/>
      </c>
      <c r="BU521" s="391"/>
      <c r="BV521" s="476"/>
    </row>
    <row r="522" spans="1:74" s="427" customFormat="1" ht="14.1" hidden="1">
      <c r="A522" s="561">
        <v>11</v>
      </c>
      <c r="B522" s="562" t="str">
        <f t="shared" si="289"/>
        <v xml:space="preserve">: </v>
      </c>
      <c r="C522" s="563"/>
      <c r="D522" s="566"/>
      <c r="E522" s="563"/>
      <c r="F522" s="566"/>
      <c r="G522" s="563"/>
      <c r="H522" s="565"/>
      <c r="I522" s="566"/>
      <c r="J522" s="566"/>
      <c r="K522" s="651"/>
      <c r="L522" s="568"/>
      <c r="M522" s="651"/>
      <c r="N522" s="570" t="s">
        <v>556</v>
      </c>
      <c r="O522" s="571"/>
      <c r="P522" s="572"/>
      <c r="Q522" s="429"/>
      <c r="R522" s="573"/>
      <c r="S522" s="574" t="str">
        <f t="shared" si="306"/>
        <v/>
      </c>
      <c r="T522" s="575" t="str">
        <f t="shared" si="290"/>
        <v/>
      </c>
      <c r="U522" s="574" t="str">
        <f t="shared" si="307"/>
        <v/>
      </c>
      <c r="V522" s="576" t="str">
        <f t="shared" si="291"/>
        <v>t CO2 / ha / year</v>
      </c>
      <c r="W522" s="391"/>
      <c r="X522" s="391"/>
      <c r="Z522" s="476"/>
      <c r="AP522" s="476"/>
      <c r="AQ522" s="391"/>
      <c r="AR522" s="391"/>
      <c r="AS522" s="580"/>
      <c r="AT522" s="391"/>
      <c r="AU522" s="578" t="str">
        <f t="shared" si="292"/>
        <v/>
      </c>
      <c r="AV522" s="578" t="str">
        <f t="shared" si="293"/>
        <v/>
      </c>
      <c r="AW522" s="391"/>
      <c r="AX522" s="578" t="str">
        <f t="shared" si="294"/>
        <v/>
      </c>
      <c r="AY522" s="578" t="str">
        <f t="shared" si="295"/>
        <v/>
      </c>
      <c r="AZ522" s="391"/>
      <c r="BA522" s="578" t="str">
        <f t="shared" si="296"/>
        <v/>
      </c>
      <c r="BB522" s="578" t="str">
        <f t="shared" si="297"/>
        <v/>
      </c>
      <c r="BC522" s="391"/>
      <c r="BD522" s="578" t="str">
        <f t="shared" si="298"/>
        <v/>
      </c>
      <c r="BE522" s="578" t="str">
        <f t="shared" si="299"/>
        <v/>
      </c>
      <c r="BF522" s="391"/>
      <c r="BG522" s="578" t="str">
        <f t="shared" si="300"/>
        <v/>
      </c>
      <c r="BH522" s="578" t="str">
        <f t="shared" si="301"/>
        <v/>
      </c>
      <c r="BI522" s="391"/>
      <c r="BJ522" s="578" t="str">
        <f t="shared" si="302"/>
        <v/>
      </c>
      <c r="BK522" s="578" t="str">
        <f t="shared" si="302"/>
        <v/>
      </c>
      <c r="BL522" s="391"/>
      <c r="BM522" s="578" t="str">
        <f t="shared" si="303"/>
        <v/>
      </c>
      <c r="BN522" s="578" t="str">
        <f t="shared" si="303"/>
        <v/>
      </c>
      <c r="BO522" s="391"/>
      <c r="BP522" s="578" t="str">
        <f t="shared" si="304"/>
        <v/>
      </c>
      <c r="BQ522" s="578" t="str">
        <f t="shared" si="304"/>
        <v/>
      </c>
      <c r="BR522" s="391"/>
      <c r="BS522" s="578" t="str">
        <f t="shared" si="305"/>
        <v/>
      </c>
      <c r="BT522" s="578" t="str">
        <f t="shared" si="305"/>
        <v/>
      </c>
      <c r="BU522" s="391"/>
      <c r="BV522" s="476"/>
    </row>
    <row r="523" spans="1:74" s="427" customFormat="1" ht="14.1" hidden="1">
      <c r="A523" s="561">
        <v>12</v>
      </c>
      <c r="B523" s="562" t="str">
        <f t="shared" si="289"/>
        <v xml:space="preserve">: </v>
      </c>
      <c r="C523" s="563"/>
      <c r="D523" s="566"/>
      <c r="E523" s="563"/>
      <c r="F523" s="566"/>
      <c r="G523" s="563"/>
      <c r="H523" s="565"/>
      <c r="I523" s="566"/>
      <c r="J523" s="566"/>
      <c r="K523" s="651"/>
      <c r="L523" s="568"/>
      <c r="M523" s="651"/>
      <c r="N523" s="570" t="s">
        <v>556</v>
      </c>
      <c r="O523" s="571"/>
      <c r="P523" s="572"/>
      <c r="Q523" s="429"/>
      <c r="R523" s="573"/>
      <c r="S523" s="574" t="str">
        <f t="shared" si="306"/>
        <v/>
      </c>
      <c r="T523" s="575" t="str">
        <f t="shared" si="290"/>
        <v/>
      </c>
      <c r="U523" s="574" t="str">
        <f t="shared" si="307"/>
        <v/>
      </c>
      <c r="V523" s="576" t="str">
        <f t="shared" si="291"/>
        <v>t CO2 / ha / year</v>
      </c>
      <c r="W523" s="391"/>
      <c r="X523" s="391"/>
      <c r="Z523" s="476"/>
      <c r="AP523" s="476"/>
      <c r="AQ523" s="391"/>
      <c r="AR523" s="391"/>
      <c r="AS523" s="580"/>
      <c r="AT523" s="391"/>
      <c r="AU523" s="578" t="str">
        <f t="shared" si="292"/>
        <v/>
      </c>
      <c r="AV523" s="578" t="str">
        <f t="shared" si="293"/>
        <v/>
      </c>
      <c r="AW523" s="391"/>
      <c r="AX523" s="578" t="str">
        <f t="shared" si="294"/>
        <v/>
      </c>
      <c r="AY523" s="578" t="str">
        <f t="shared" si="295"/>
        <v/>
      </c>
      <c r="AZ523" s="391"/>
      <c r="BA523" s="578" t="str">
        <f t="shared" si="296"/>
        <v/>
      </c>
      <c r="BB523" s="578" t="str">
        <f t="shared" si="297"/>
        <v/>
      </c>
      <c r="BC523" s="391"/>
      <c r="BD523" s="578" t="str">
        <f t="shared" si="298"/>
        <v/>
      </c>
      <c r="BE523" s="578" t="str">
        <f t="shared" si="299"/>
        <v/>
      </c>
      <c r="BF523" s="391"/>
      <c r="BG523" s="578" t="str">
        <f t="shared" si="300"/>
        <v/>
      </c>
      <c r="BH523" s="578" t="str">
        <f t="shared" si="301"/>
        <v/>
      </c>
      <c r="BI523" s="391"/>
      <c r="BJ523" s="578" t="str">
        <f t="shared" si="302"/>
        <v/>
      </c>
      <c r="BK523" s="578" t="str">
        <f t="shared" si="302"/>
        <v/>
      </c>
      <c r="BL523" s="391"/>
      <c r="BM523" s="578" t="str">
        <f t="shared" si="303"/>
        <v/>
      </c>
      <c r="BN523" s="578" t="str">
        <f t="shared" si="303"/>
        <v/>
      </c>
      <c r="BO523" s="391"/>
      <c r="BP523" s="578" t="str">
        <f t="shared" si="304"/>
        <v/>
      </c>
      <c r="BQ523" s="578" t="str">
        <f t="shared" si="304"/>
        <v/>
      </c>
      <c r="BR523" s="391"/>
      <c r="BS523" s="578" t="str">
        <f t="shared" si="305"/>
        <v/>
      </c>
      <c r="BT523" s="578" t="str">
        <f t="shared" si="305"/>
        <v/>
      </c>
      <c r="BU523" s="391"/>
      <c r="BV523" s="476"/>
    </row>
    <row r="524" spans="1:74" s="427" customFormat="1" ht="14.1" hidden="1">
      <c r="A524" s="561">
        <v>13</v>
      </c>
      <c r="B524" s="562" t="str">
        <f t="shared" si="289"/>
        <v xml:space="preserve">: </v>
      </c>
      <c r="C524" s="563"/>
      <c r="D524" s="566"/>
      <c r="E524" s="563"/>
      <c r="F524" s="566"/>
      <c r="G524" s="563"/>
      <c r="H524" s="565"/>
      <c r="I524" s="566"/>
      <c r="J524" s="566"/>
      <c r="K524" s="651"/>
      <c r="L524" s="568"/>
      <c r="M524" s="651"/>
      <c r="N524" s="570" t="s">
        <v>556</v>
      </c>
      <c r="O524" s="571"/>
      <c r="P524" s="572"/>
      <c r="Q524" s="429"/>
      <c r="R524" s="573"/>
      <c r="S524" s="574" t="str">
        <f t="shared" si="306"/>
        <v/>
      </c>
      <c r="T524" s="575" t="str">
        <f t="shared" si="290"/>
        <v/>
      </c>
      <c r="U524" s="574" t="str">
        <f t="shared" si="307"/>
        <v/>
      </c>
      <c r="V524" s="576" t="str">
        <f t="shared" si="291"/>
        <v>t CO2 / ha / year</v>
      </c>
      <c r="W524" s="391"/>
      <c r="X524" s="391"/>
      <c r="Z524" s="476"/>
      <c r="AP524" s="476"/>
      <c r="AQ524" s="391"/>
      <c r="AR524" s="391"/>
      <c r="AS524" s="580"/>
      <c r="AT524" s="391"/>
      <c r="AU524" s="578" t="str">
        <f t="shared" si="292"/>
        <v/>
      </c>
      <c r="AV524" s="578" t="str">
        <f t="shared" si="293"/>
        <v/>
      </c>
      <c r="AW524" s="391"/>
      <c r="AX524" s="578" t="str">
        <f t="shared" si="294"/>
        <v/>
      </c>
      <c r="AY524" s="578" t="str">
        <f t="shared" si="295"/>
        <v/>
      </c>
      <c r="AZ524" s="391"/>
      <c r="BA524" s="578" t="str">
        <f t="shared" si="296"/>
        <v/>
      </c>
      <c r="BB524" s="578" t="str">
        <f t="shared" si="297"/>
        <v/>
      </c>
      <c r="BC524" s="391"/>
      <c r="BD524" s="578" t="str">
        <f t="shared" si="298"/>
        <v/>
      </c>
      <c r="BE524" s="578" t="str">
        <f t="shared" si="299"/>
        <v/>
      </c>
      <c r="BF524" s="391"/>
      <c r="BG524" s="578" t="str">
        <f t="shared" si="300"/>
        <v/>
      </c>
      <c r="BH524" s="578" t="str">
        <f t="shared" si="301"/>
        <v/>
      </c>
      <c r="BI524" s="391"/>
      <c r="BJ524" s="578" t="str">
        <f t="shared" si="302"/>
        <v/>
      </c>
      <c r="BK524" s="578" t="str">
        <f t="shared" si="302"/>
        <v/>
      </c>
      <c r="BL524" s="391"/>
      <c r="BM524" s="578" t="str">
        <f t="shared" si="303"/>
        <v/>
      </c>
      <c r="BN524" s="578" t="str">
        <f t="shared" si="303"/>
        <v/>
      </c>
      <c r="BO524" s="391"/>
      <c r="BP524" s="578" t="str">
        <f t="shared" si="304"/>
        <v/>
      </c>
      <c r="BQ524" s="578" t="str">
        <f t="shared" si="304"/>
        <v/>
      </c>
      <c r="BR524" s="391"/>
      <c r="BS524" s="578" t="str">
        <f t="shared" si="305"/>
        <v/>
      </c>
      <c r="BT524" s="578" t="str">
        <f t="shared" si="305"/>
        <v/>
      </c>
      <c r="BU524" s="391"/>
      <c r="BV524" s="476"/>
    </row>
    <row r="525" spans="1:74" s="427" customFormat="1" ht="14.1" hidden="1">
      <c r="A525" s="561">
        <v>14</v>
      </c>
      <c r="B525" s="562" t="str">
        <f t="shared" si="289"/>
        <v xml:space="preserve">: </v>
      </c>
      <c r="C525" s="563"/>
      <c r="D525" s="566"/>
      <c r="E525" s="563"/>
      <c r="F525" s="566"/>
      <c r="G525" s="563"/>
      <c r="H525" s="565"/>
      <c r="I525" s="566"/>
      <c r="J525" s="566"/>
      <c r="K525" s="651"/>
      <c r="L525" s="568"/>
      <c r="M525" s="651"/>
      <c r="N525" s="570" t="s">
        <v>556</v>
      </c>
      <c r="O525" s="571"/>
      <c r="P525" s="572"/>
      <c r="Q525" s="429"/>
      <c r="R525" s="573"/>
      <c r="S525" s="574" t="str">
        <f t="shared" si="306"/>
        <v/>
      </c>
      <c r="T525" s="575" t="str">
        <f t="shared" si="290"/>
        <v/>
      </c>
      <c r="U525" s="574" t="str">
        <f t="shared" si="307"/>
        <v/>
      </c>
      <c r="V525" s="576" t="str">
        <f t="shared" si="291"/>
        <v>t CO2 / ha / year</v>
      </c>
      <c r="W525" s="391"/>
      <c r="X525" s="391"/>
      <c r="Z525" s="476"/>
      <c r="AP525" s="476"/>
      <c r="AQ525" s="391"/>
      <c r="AR525" s="391"/>
      <c r="AS525" s="580"/>
      <c r="AT525" s="391"/>
      <c r="AU525" s="578" t="str">
        <f t="shared" si="292"/>
        <v/>
      </c>
      <c r="AV525" s="578" t="str">
        <f t="shared" si="293"/>
        <v/>
      </c>
      <c r="AW525" s="391"/>
      <c r="AX525" s="578" t="str">
        <f t="shared" si="294"/>
        <v/>
      </c>
      <c r="AY525" s="578" t="str">
        <f t="shared" si="295"/>
        <v/>
      </c>
      <c r="AZ525" s="391"/>
      <c r="BA525" s="578" t="str">
        <f t="shared" si="296"/>
        <v/>
      </c>
      <c r="BB525" s="578" t="str">
        <f t="shared" si="297"/>
        <v/>
      </c>
      <c r="BC525" s="391"/>
      <c r="BD525" s="578" t="str">
        <f t="shared" si="298"/>
        <v/>
      </c>
      <c r="BE525" s="578" t="str">
        <f t="shared" si="299"/>
        <v/>
      </c>
      <c r="BF525" s="391"/>
      <c r="BG525" s="578" t="str">
        <f t="shared" si="300"/>
        <v/>
      </c>
      <c r="BH525" s="578" t="str">
        <f t="shared" si="301"/>
        <v/>
      </c>
      <c r="BI525" s="391"/>
      <c r="BJ525" s="578" t="str">
        <f t="shared" si="302"/>
        <v/>
      </c>
      <c r="BK525" s="578" t="str">
        <f t="shared" si="302"/>
        <v/>
      </c>
      <c r="BL525" s="391"/>
      <c r="BM525" s="578" t="str">
        <f t="shared" si="303"/>
        <v/>
      </c>
      <c r="BN525" s="578" t="str">
        <f t="shared" si="303"/>
        <v/>
      </c>
      <c r="BO525" s="391"/>
      <c r="BP525" s="578" t="str">
        <f t="shared" si="304"/>
        <v/>
      </c>
      <c r="BQ525" s="578" t="str">
        <f t="shared" si="304"/>
        <v/>
      </c>
      <c r="BR525" s="391"/>
      <c r="BS525" s="578" t="str">
        <f t="shared" si="305"/>
        <v/>
      </c>
      <c r="BT525" s="578" t="str">
        <f t="shared" si="305"/>
        <v/>
      </c>
      <c r="BU525" s="391"/>
      <c r="BV525" s="476"/>
    </row>
    <row r="526" spans="1:74" s="427" customFormat="1" ht="14.1" hidden="1">
      <c r="A526" s="561">
        <v>15</v>
      </c>
      <c r="B526" s="562" t="str">
        <f t="shared" si="289"/>
        <v xml:space="preserve">: </v>
      </c>
      <c r="C526" s="563"/>
      <c r="D526" s="566"/>
      <c r="E526" s="563"/>
      <c r="F526" s="566"/>
      <c r="G526" s="563"/>
      <c r="H526" s="565"/>
      <c r="I526" s="566"/>
      <c r="J526" s="566"/>
      <c r="K526" s="651"/>
      <c r="L526" s="568"/>
      <c r="M526" s="651"/>
      <c r="N526" s="570" t="s">
        <v>556</v>
      </c>
      <c r="O526" s="571"/>
      <c r="P526" s="572"/>
      <c r="Q526" s="429"/>
      <c r="R526" s="573"/>
      <c r="S526" s="574" t="str">
        <f t="shared" si="306"/>
        <v/>
      </c>
      <c r="T526" s="575" t="str">
        <f t="shared" si="290"/>
        <v/>
      </c>
      <c r="U526" s="574" t="str">
        <f t="shared" si="307"/>
        <v/>
      </c>
      <c r="V526" s="576" t="str">
        <f t="shared" si="291"/>
        <v>t CO2 / ha / year</v>
      </c>
      <c r="W526" s="391"/>
      <c r="X526" s="391"/>
      <c r="Z526" s="476"/>
      <c r="AP526" s="476"/>
      <c r="AQ526" s="391"/>
      <c r="AR526" s="391"/>
      <c r="AS526" s="580"/>
      <c r="AT526" s="391"/>
      <c r="AU526" s="578" t="str">
        <f t="shared" si="292"/>
        <v/>
      </c>
      <c r="AV526" s="578" t="str">
        <f t="shared" si="293"/>
        <v/>
      </c>
      <c r="AW526" s="391"/>
      <c r="AX526" s="578" t="str">
        <f t="shared" si="294"/>
        <v/>
      </c>
      <c r="AY526" s="578" t="str">
        <f t="shared" si="295"/>
        <v/>
      </c>
      <c r="AZ526" s="391"/>
      <c r="BA526" s="578" t="str">
        <f t="shared" si="296"/>
        <v/>
      </c>
      <c r="BB526" s="578" t="str">
        <f t="shared" si="297"/>
        <v/>
      </c>
      <c r="BC526" s="391"/>
      <c r="BD526" s="578" t="str">
        <f t="shared" si="298"/>
        <v/>
      </c>
      <c r="BE526" s="578" t="str">
        <f t="shared" si="299"/>
        <v/>
      </c>
      <c r="BF526" s="391"/>
      <c r="BG526" s="578" t="str">
        <f t="shared" si="300"/>
        <v/>
      </c>
      <c r="BH526" s="578" t="str">
        <f t="shared" si="301"/>
        <v/>
      </c>
      <c r="BI526" s="391"/>
      <c r="BJ526" s="578" t="str">
        <f t="shared" si="302"/>
        <v/>
      </c>
      <c r="BK526" s="578" t="str">
        <f t="shared" si="302"/>
        <v/>
      </c>
      <c r="BL526" s="391"/>
      <c r="BM526" s="578" t="str">
        <f t="shared" si="303"/>
        <v/>
      </c>
      <c r="BN526" s="578" t="str">
        <f t="shared" si="303"/>
        <v/>
      </c>
      <c r="BO526" s="391"/>
      <c r="BP526" s="578" t="str">
        <f t="shared" si="304"/>
        <v/>
      </c>
      <c r="BQ526" s="578" t="str">
        <f t="shared" si="304"/>
        <v/>
      </c>
      <c r="BR526" s="391"/>
      <c r="BS526" s="578" t="str">
        <f t="shared" si="305"/>
        <v/>
      </c>
      <c r="BT526" s="578" t="str">
        <f t="shared" si="305"/>
        <v/>
      </c>
      <c r="BU526" s="391"/>
      <c r="BV526" s="476"/>
    </row>
    <row r="527" spans="1:74" s="427" customFormat="1" ht="14.1" hidden="1">
      <c r="A527" s="561">
        <v>16</v>
      </c>
      <c r="B527" s="562" t="str">
        <f t="shared" si="289"/>
        <v xml:space="preserve">: </v>
      </c>
      <c r="C527" s="563"/>
      <c r="D527" s="566"/>
      <c r="E527" s="563"/>
      <c r="F527" s="566"/>
      <c r="G527" s="563"/>
      <c r="H527" s="565"/>
      <c r="I527" s="566"/>
      <c r="J527" s="566"/>
      <c r="K527" s="651"/>
      <c r="L527" s="568"/>
      <c r="M527" s="651"/>
      <c r="N527" s="570" t="s">
        <v>556</v>
      </c>
      <c r="O527" s="571"/>
      <c r="P527" s="572"/>
      <c r="Q527" s="429"/>
      <c r="R527" s="573"/>
      <c r="S527" s="574" t="str">
        <f t="shared" si="306"/>
        <v/>
      </c>
      <c r="T527" s="575" t="str">
        <f t="shared" si="290"/>
        <v/>
      </c>
      <c r="U527" s="574" t="str">
        <f t="shared" si="307"/>
        <v/>
      </c>
      <c r="V527" s="576" t="str">
        <f t="shared" si="291"/>
        <v>t CO2 / ha / year</v>
      </c>
      <c r="W527" s="391"/>
      <c r="X527" s="391"/>
      <c r="Z527" s="476"/>
      <c r="AP527" s="476"/>
      <c r="AQ527" s="391"/>
      <c r="AR527" s="391"/>
      <c r="AS527" s="580"/>
      <c r="AT527" s="391"/>
      <c r="AU527" s="578" t="str">
        <f t="shared" si="292"/>
        <v/>
      </c>
      <c r="AV527" s="578" t="str">
        <f t="shared" si="293"/>
        <v/>
      </c>
      <c r="AW527" s="391"/>
      <c r="AX527" s="578" t="str">
        <f t="shared" si="294"/>
        <v/>
      </c>
      <c r="AY527" s="578" t="str">
        <f t="shared" si="295"/>
        <v/>
      </c>
      <c r="AZ527" s="391"/>
      <c r="BA527" s="578" t="str">
        <f t="shared" si="296"/>
        <v/>
      </c>
      <c r="BB527" s="578" t="str">
        <f t="shared" si="297"/>
        <v/>
      </c>
      <c r="BC527" s="391"/>
      <c r="BD527" s="578" t="str">
        <f t="shared" si="298"/>
        <v/>
      </c>
      <c r="BE527" s="578" t="str">
        <f t="shared" si="299"/>
        <v/>
      </c>
      <c r="BF527" s="391"/>
      <c r="BG527" s="578" t="str">
        <f t="shared" si="300"/>
        <v/>
      </c>
      <c r="BH527" s="578" t="str">
        <f t="shared" si="301"/>
        <v/>
      </c>
      <c r="BI527" s="391"/>
      <c r="BJ527" s="578" t="str">
        <f t="shared" si="302"/>
        <v/>
      </c>
      <c r="BK527" s="578" t="str">
        <f t="shared" si="302"/>
        <v/>
      </c>
      <c r="BL527" s="391"/>
      <c r="BM527" s="578" t="str">
        <f t="shared" si="303"/>
        <v/>
      </c>
      <c r="BN527" s="578" t="str">
        <f t="shared" si="303"/>
        <v/>
      </c>
      <c r="BO527" s="391"/>
      <c r="BP527" s="578" t="str">
        <f t="shared" si="304"/>
        <v/>
      </c>
      <c r="BQ527" s="578" t="str">
        <f t="shared" si="304"/>
        <v/>
      </c>
      <c r="BR527" s="391"/>
      <c r="BS527" s="578" t="str">
        <f t="shared" si="305"/>
        <v/>
      </c>
      <c r="BT527" s="578" t="str">
        <f t="shared" si="305"/>
        <v/>
      </c>
      <c r="BU527" s="391"/>
      <c r="BV527" s="476"/>
    </row>
    <row r="528" spans="1:74" s="427" customFormat="1" ht="14.1" hidden="1">
      <c r="A528" s="561">
        <v>17</v>
      </c>
      <c r="B528" s="562" t="str">
        <f t="shared" si="289"/>
        <v xml:space="preserve">: </v>
      </c>
      <c r="C528" s="563"/>
      <c r="D528" s="566"/>
      <c r="E528" s="563"/>
      <c r="F528" s="566"/>
      <c r="G528" s="563"/>
      <c r="H528" s="565"/>
      <c r="I528" s="566"/>
      <c r="J528" s="566"/>
      <c r="K528" s="651"/>
      <c r="L528" s="568"/>
      <c r="M528" s="651"/>
      <c r="N528" s="570" t="s">
        <v>556</v>
      </c>
      <c r="O528" s="571"/>
      <c r="P528" s="572"/>
      <c r="Q528" s="429"/>
      <c r="R528" s="573"/>
      <c r="S528" s="574" t="str">
        <f t="shared" si="306"/>
        <v/>
      </c>
      <c r="T528" s="575" t="str">
        <f t="shared" si="290"/>
        <v/>
      </c>
      <c r="U528" s="574" t="str">
        <f t="shared" si="307"/>
        <v/>
      </c>
      <c r="V528" s="576" t="str">
        <f t="shared" si="291"/>
        <v>t CO2 / ha / year</v>
      </c>
      <c r="W528" s="391"/>
      <c r="X528" s="391"/>
      <c r="Z528" s="476"/>
      <c r="AP528" s="476"/>
      <c r="AQ528" s="391"/>
      <c r="AR528" s="391"/>
      <c r="AS528" s="580"/>
      <c r="AT528" s="391"/>
      <c r="AU528" s="578" t="str">
        <f t="shared" si="292"/>
        <v/>
      </c>
      <c r="AV528" s="578" t="str">
        <f t="shared" si="293"/>
        <v/>
      </c>
      <c r="AW528" s="391"/>
      <c r="AX528" s="578" t="str">
        <f t="shared" si="294"/>
        <v/>
      </c>
      <c r="AY528" s="578" t="str">
        <f t="shared" si="295"/>
        <v/>
      </c>
      <c r="AZ528" s="391"/>
      <c r="BA528" s="578" t="str">
        <f t="shared" si="296"/>
        <v/>
      </c>
      <c r="BB528" s="578" t="str">
        <f t="shared" si="297"/>
        <v/>
      </c>
      <c r="BC528" s="391"/>
      <c r="BD528" s="578" t="str">
        <f t="shared" si="298"/>
        <v/>
      </c>
      <c r="BE528" s="578" t="str">
        <f t="shared" si="299"/>
        <v/>
      </c>
      <c r="BF528" s="391"/>
      <c r="BG528" s="578" t="str">
        <f t="shared" si="300"/>
        <v/>
      </c>
      <c r="BH528" s="578" t="str">
        <f t="shared" si="301"/>
        <v/>
      </c>
      <c r="BI528" s="391"/>
      <c r="BJ528" s="578" t="str">
        <f t="shared" ref="BJ528:BK540" si="308">IF($E528=$BJ$47,S528,"")</f>
        <v/>
      </c>
      <c r="BK528" s="578" t="str">
        <f t="shared" si="308"/>
        <v/>
      </c>
      <c r="BL528" s="391"/>
      <c r="BM528" s="578" t="str">
        <f t="shared" ref="BM528:BN540" si="309">IF($E528=$BM$47,S528,"")</f>
        <v/>
      </c>
      <c r="BN528" s="578" t="str">
        <f t="shared" si="309"/>
        <v/>
      </c>
      <c r="BO528" s="391"/>
      <c r="BP528" s="578" t="str">
        <f t="shared" ref="BP528:BQ540" si="310">IF($E528=$BP$47,S528,"")</f>
        <v/>
      </c>
      <c r="BQ528" s="578" t="str">
        <f t="shared" si="310"/>
        <v/>
      </c>
      <c r="BR528" s="391"/>
      <c r="BS528" s="578" t="str">
        <f t="shared" ref="BS528:BT540" si="311">IF($E528=$BS$47,S528,"")</f>
        <v/>
      </c>
      <c r="BT528" s="578" t="str">
        <f t="shared" si="311"/>
        <v/>
      </c>
      <c r="BU528" s="391"/>
      <c r="BV528" s="476"/>
    </row>
    <row r="529" spans="1:74" s="427" customFormat="1" ht="14.1" hidden="1">
      <c r="A529" s="561">
        <v>18</v>
      </c>
      <c r="B529" s="562" t="str">
        <f t="shared" si="289"/>
        <v xml:space="preserve">: </v>
      </c>
      <c r="C529" s="563"/>
      <c r="D529" s="566"/>
      <c r="E529" s="563"/>
      <c r="F529" s="566"/>
      <c r="G529" s="563"/>
      <c r="H529" s="565"/>
      <c r="I529" s="566"/>
      <c r="J529" s="566"/>
      <c r="K529" s="651"/>
      <c r="L529" s="568"/>
      <c r="M529" s="651"/>
      <c r="N529" s="570" t="s">
        <v>556</v>
      </c>
      <c r="O529" s="571"/>
      <c r="P529" s="572"/>
      <c r="Q529" s="429"/>
      <c r="R529" s="573"/>
      <c r="S529" s="574" t="str">
        <f t="shared" si="306"/>
        <v/>
      </c>
      <c r="T529" s="575" t="str">
        <f t="shared" si="290"/>
        <v/>
      </c>
      <c r="U529" s="574" t="str">
        <f t="shared" si="307"/>
        <v/>
      </c>
      <c r="V529" s="576" t="str">
        <f t="shared" si="291"/>
        <v>t CO2 / ha / year</v>
      </c>
      <c r="W529" s="391"/>
      <c r="X529" s="391"/>
      <c r="Z529" s="476"/>
      <c r="AP529" s="476"/>
      <c r="AQ529" s="391"/>
      <c r="AR529" s="391"/>
      <c r="AS529" s="580"/>
      <c r="AT529" s="391"/>
      <c r="AU529" s="578" t="str">
        <f t="shared" si="292"/>
        <v/>
      </c>
      <c r="AV529" s="578" t="str">
        <f t="shared" si="293"/>
        <v/>
      </c>
      <c r="AW529" s="391"/>
      <c r="AX529" s="578" t="str">
        <f t="shared" si="294"/>
        <v/>
      </c>
      <c r="AY529" s="578" t="str">
        <f t="shared" si="295"/>
        <v/>
      </c>
      <c r="AZ529" s="391"/>
      <c r="BA529" s="578" t="str">
        <f t="shared" si="296"/>
        <v/>
      </c>
      <c r="BB529" s="578" t="str">
        <f t="shared" si="297"/>
        <v/>
      </c>
      <c r="BC529" s="391"/>
      <c r="BD529" s="578" t="str">
        <f t="shared" si="298"/>
        <v/>
      </c>
      <c r="BE529" s="578" t="str">
        <f t="shared" si="299"/>
        <v/>
      </c>
      <c r="BF529" s="391"/>
      <c r="BG529" s="578" t="str">
        <f t="shared" si="300"/>
        <v/>
      </c>
      <c r="BH529" s="578" t="str">
        <f t="shared" si="301"/>
        <v/>
      </c>
      <c r="BI529" s="391"/>
      <c r="BJ529" s="578" t="str">
        <f t="shared" si="308"/>
        <v/>
      </c>
      <c r="BK529" s="578" t="str">
        <f t="shared" si="308"/>
        <v/>
      </c>
      <c r="BL529" s="391"/>
      <c r="BM529" s="578" t="str">
        <f t="shared" si="309"/>
        <v/>
      </c>
      <c r="BN529" s="578" t="str">
        <f t="shared" si="309"/>
        <v/>
      </c>
      <c r="BO529" s="391"/>
      <c r="BP529" s="578" t="str">
        <f t="shared" si="310"/>
        <v/>
      </c>
      <c r="BQ529" s="578" t="str">
        <f t="shared" si="310"/>
        <v/>
      </c>
      <c r="BR529" s="391"/>
      <c r="BS529" s="578" t="str">
        <f t="shared" si="311"/>
        <v/>
      </c>
      <c r="BT529" s="578" t="str">
        <f t="shared" si="311"/>
        <v/>
      </c>
      <c r="BU529" s="391"/>
      <c r="BV529" s="476"/>
    </row>
    <row r="530" spans="1:74" s="427" customFormat="1" ht="14.1" hidden="1">
      <c r="A530" s="561">
        <v>19</v>
      </c>
      <c r="B530" s="562" t="str">
        <f t="shared" si="289"/>
        <v xml:space="preserve">: </v>
      </c>
      <c r="C530" s="563"/>
      <c r="D530" s="566"/>
      <c r="E530" s="563"/>
      <c r="F530" s="566"/>
      <c r="G530" s="563"/>
      <c r="H530" s="565"/>
      <c r="I530" s="566"/>
      <c r="J530" s="566"/>
      <c r="K530" s="651"/>
      <c r="L530" s="568"/>
      <c r="M530" s="651"/>
      <c r="N530" s="570" t="s">
        <v>556</v>
      </c>
      <c r="O530" s="571"/>
      <c r="P530" s="572"/>
      <c r="Q530" s="429"/>
      <c r="R530" s="573"/>
      <c r="S530" s="574" t="str">
        <f t="shared" si="306"/>
        <v/>
      </c>
      <c r="T530" s="575" t="str">
        <f t="shared" si="290"/>
        <v/>
      </c>
      <c r="U530" s="574" t="str">
        <f t="shared" si="307"/>
        <v/>
      </c>
      <c r="V530" s="576" t="str">
        <f t="shared" si="291"/>
        <v>t CO2 / ha / year</v>
      </c>
      <c r="W530" s="391"/>
      <c r="X530" s="391"/>
      <c r="Z530" s="476"/>
      <c r="AP530" s="476"/>
      <c r="AQ530" s="391"/>
      <c r="AR530" s="391"/>
      <c r="AS530" s="580"/>
      <c r="AT530" s="391"/>
      <c r="AU530" s="578" t="str">
        <f t="shared" si="292"/>
        <v/>
      </c>
      <c r="AV530" s="578" t="str">
        <f t="shared" si="293"/>
        <v/>
      </c>
      <c r="AW530" s="391"/>
      <c r="AX530" s="578" t="str">
        <f t="shared" si="294"/>
        <v/>
      </c>
      <c r="AY530" s="578" t="str">
        <f t="shared" si="295"/>
        <v/>
      </c>
      <c r="AZ530" s="391"/>
      <c r="BA530" s="578" t="str">
        <f t="shared" si="296"/>
        <v/>
      </c>
      <c r="BB530" s="578" t="str">
        <f t="shared" si="297"/>
        <v/>
      </c>
      <c r="BC530" s="391"/>
      <c r="BD530" s="578" t="str">
        <f t="shared" si="298"/>
        <v/>
      </c>
      <c r="BE530" s="578" t="str">
        <f t="shared" si="299"/>
        <v/>
      </c>
      <c r="BF530" s="391"/>
      <c r="BG530" s="578" t="str">
        <f t="shared" si="300"/>
        <v/>
      </c>
      <c r="BH530" s="578" t="str">
        <f t="shared" si="301"/>
        <v/>
      </c>
      <c r="BI530" s="391"/>
      <c r="BJ530" s="578" t="str">
        <f t="shared" si="308"/>
        <v/>
      </c>
      <c r="BK530" s="578" t="str">
        <f t="shared" si="308"/>
        <v/>
      </c>
      <c r="BL530" s="391"/>
      <c r="BM530" s="578" t="str">
        <f t="shared" si="309"/>
        <v/>
      </c>
      <c r="BN530" s="578" t="str">
        <f t="shared" si="309"/>
        <v/>
      </c>
      <c r="BO530" s="391"/>
      <c r="BP530" s="578" t="str">
        <f t="shared" si="310"/>
        <v/>
      </c>
      <c r="BQ530" s="578" t="str">
        <f t="shared" si="310"/>
        <v/>
      </c>
      <c r="BR530" s="391"/>
      <c r="BS530" s="578" t="str">
        <f t="shared" si="311"/>
        <v/>
      </c>
      <c r="BT530" s="578" t="str">
        <f t="shared" si="311"/>
        <v/>
      </c>
      <c r="BU530" s="391"/>
      <c r="BV530" s="476"/>
    </row>
    <row r="531" spans="1:74" s="427" customFormat="1" ht="14.1" hidden="1">
      <c r="A531" s="561">
        <v>20</v>
      </c>
      <c r="B531" s="562" t="str">
        <f t="shared" si="289"/>
        <v xml:space="preserve">: </v>
      </c>
      <c r="C531" s="563"/>
      <c r="D531" s="566"/>
      <c r="E531" s="563"/>
      <c r="F531" s="566"/>
      <c r="G531" s="563"/>
      <c r="H531" s="565"/>
      <c r="I531" s="566"/>
      <c r="J531" s="566"/>
      <c r="K531" s="651"/>
      <c r="L531" s="568"/>
      <c r="M531" s="651"/>
      <c r="N531" s="570" t="s">
        <v>556</v>
      </c>
      <c r="O531" s="571"/>
      <c r="P531" s="572"/>
      <c r="Q531" s="429"/>
      <c r="R531" s="573"/>
      <c r="S531" s="574" t="str">
        <f t="shared" si="306"/>
        <v/>
      </c>
      <c r="T531" s="575" t="str">
        <f t="shared" si="290"/>
        <v/>
      </c>
      <c r="U531" s="574" t="str">
        <f t="shared" si="307"/>
        <v/>
      </c>
      <c r="V531" s="576" t="str">
        <f t="shared" si="291"/>
        <v>t CO2 / ha / year</v>
      </c>
      <c r="W531" s="391"/>
      <c r="X531" s="391"/>
      <c r="Z531" s="476"/>
      <c r="AP531" s="476"/>
      <c r="AQ531" s="391"/>
      <c r="AR531" s="391"/>
      <c r="AS531" s="580"/>
      <c r="AT531" s="391"/>
      <c r="AU531" s="578" t="str">
        <f t="shared" si="292"/>
        <v/>
      </c>
      <c r="AV531" s="578" t="str">
        <f t="shared" si="293"/>
        <v/>
      </c>
      <c r="AW531" s="391"/>
      <c r="AX531" s="578" t="str">
        <f t="shared" si="294"/>
        <v/>
      </c>
      <c r="AY531" s="578" t="str">
        <f t="shared" si="295"/>
        <v/>
      </c>
      <c r="AZ531" s="391"/>
      <c r="BA531" s="578" t="str">
        <f t="shared" si="296"/>
        <v/>
      </c>
      <c r="BB531" s="578" t="str">
        <f t="shared" si="297"/>
        <v/>
      </c>
      <c r="BC531" s="391"/>
      <c r="BD531" s="578" t="str">
        <f t="shared" si="298"/>
        <v/>
      </c>
      <c r="BE531" s="578" t="str">
        <f t="shared" si="299"/>
        <v/>
      </c>
      <c r="BF531" s="391"/>
      <c r="BG531" s="578" t="str">
        <f t="shared" si="300"/>
        <v/>
      </c>
      <c r="BH531" s="578" t="str">
        <f t="shared" si="301"/>
        <v/>
      </c>
      <c r="BI531" s="391"/>
      <c r="BJ531" s="578" t="str">
        <f t="shared" si="308"/>
        <v/>
      </c>
      <c r="BK531" s="578" t="str">
        <f t="shared" si="308"/>
        <v/>
      </c>
      <c r="BL531" s="391"/>
      <c r="BM531" s="578" t="str">
        <f t="shared" si="309"/>
        <v/>
      </c>
      <c r="BN531" s="578" t="str">
        <f t="shared" si="309"/>
        <v/>
      </c>
      <c r="BO531" s="391"/>
      <c r="BP531" s="578" t="str">
        <f t="shared" si="310"/>
        <v/>
      </c>
      <c r="BQ531" s="578" t="str">
        <f t="shared" si="310"/>
        <v/>
      </c>
      <c r="BR531" s="391"/>
      <c r="BS531" s="578" t="str">
        <f t="shared" si="311"/>
        <v/>
      </c>
      <c r="BT531" s="578" t="str">
        <f t="shared" si="311"/>
        <v/>
      </c>
      <c r="BU531" s="391"/>
      <c r="BV531" s="476"/>
    </row>
    <row r="532" spans="1:74" s="427" customFormat="1" ht="14.1" hidden="1">
      <c r="A532" s="561">
        <v>21</v>
      </c>
      <c r="B532" s="562" t="str">
        <f t="shared" si="289"/>
        <v xml:space="preserve">: </v>
      </c>
      <c r="C532" s="563"/>
      <c r="D532" s="566"/>
      <c r="E532" s="563"/>
      <c r="F532" s="566"/>
      <c r="G532" s="563"/>
      <c r="H532" s="565"/>
      <c r="I532" s="566"/>
      <c r="J532" s="566"/>
      <c r="K532" s="651"/>
      <c r="L532" s="568"/>
      <c r="M532" s="651"/>
      <c r="N532" s="570" t="s">
        <v>556</v>
      </c>
      <c r="O532" s="571"/>
      <c r="P532" s="572"/>
      <c r="Q532" s="429"/>
      <c r="R532" s="573"/>
      <c r="S532" s="574" t="str">
        <f t="shared" si="306"/>
        <v/>
      </c>
      <c r="T532" s="575" t="str">
        <f t="shared" si="290"/>
        <v/>
      </c>
      <c r="U532" s="574" t="str">
        <f t="shared" si="307"/>
        <v/>
      </c>
      <c r="V532" s="576" t="str">
        <f t="shared" si="291"/>
        <v>t CO2 / ha / year</v>
      </c>
      <c r="W532" s="391"/>
      <c r="X532" s="391"/>
      <c r="Z532" s="476"/>
      <c r="AP532" s="476"/>
      <c r="AQ532" s="391"/>
      <c r="AR532" s="391"/>
      <c r="AS532" s="580"/>
      <c r="AT532" s="391"/>
      <c r="AU532" s="578" t="str">
        <f t="shared" si="292"/>
        <v/>
      </c>
      <c r="AV532" s="578" t="str">
        <f t="shared" si="293"/>
        <v/>
      </c>
      <c r="AW532" s="391"/>
      <c r="AX532" s="578" t="str">
        <f t="shared" si="294"/>
        <v/>
      </c>
      <c r="AY532" s="578" t="str">
        <f t="shared" si="295"/>
        <v/>
      </c>
      <c r="AZ532" s="391"/>
      <c r="BA532" s="578" t="str">
        <f t="shared" si="296"/>
        <v/>
      </c>
      <c r="BB532" s="578" t="str">
        <f t="shared" si="297"/>
        <v/>
      </c>
      <c r="BC532" s="391"/>
      <c r="BD532" s="578" t="str">
        <f t="shared" si="298"/>
        <v/>
      </c>
      <c r="BE532" s="578" t="str">
        <f t="shared" si="299"/>
        <v/>
      </c>
      <c r="BF532" s="391"/>
      <c r="BG532" s="578" t="str">
        <f t="shared" si="300"/>
        <v/>
      </c>
      <c r="BH532" s="578" t="str">
        <f t="shared" si="301"/>
        <v/>
      </c>
      <c r="BI532" s="391"/>
      <c r="BJ532" s="578" t="str">
        <f t="shared" si="308"/>
        <v/>
      </c>
      <c r="BK532" s="578" t="str">
        <f t="shared" si="308"/>
        <v/>
      </c>
      <c r="BL532" s="391"/>
      <c r="BM532" s="578" t="str">
        <f t="shared" si="309"/>
        <v/>
      </c>
      <c r="BN532" s="578" t="str">
        <f t="shared" si="309"/>
        <v/>
      </c>
      <c r="BO532" s="391"/>
      <c r="BP532" s="578" t="str">
        <f t="shared" si="310"/>
        <v/>
      </c>
      <c r="BQ532" s="578" t="str">
        <f t="shared" si="310"/>
        <v/>
      </c>
      <c r="BR532" s="391"/>
      <c r="BS532" s="578" t="str">
        <f t="shared" si="311"/>
        <v/>
      </c>
      <c r="BT532" s="578" t="str">
        <f t="shared" si="311"/>
        <v/>
      </c>
      <c r="BU532" s="391"/>
      <c r="BV532" s="476"/>
    </row>
    <row r="533" spans="1:74" s="427" customFormat="1" ht="14.1" hidden="1">
      <c r="A533" s="561">
        <v>22</v>
      </c>
      <c r="B533" s="562" t="str">
        <f t="shared" si="289"/>
        <v xml:space="preserve">: </v>
      </c>
      <c r="C533" s="563"/>
      <c r="D533" s="566"/>
      <c r="E533" s="563"/>
      <c r="F533" s="566"/>
      <c r="G533" s="563"/>
      <c r="H533" s="565"/>
      <c r="I533" s="566"/>
      <c r="J533" s="566"/>
      <c r="K533" s="651"/>
      <c r="L533" s="568"/>
      <c r="M533" s="651"/>
      <c r="N533" s="570" t="s">
        <v>556</v>
      </c>
      <c r="O533" s="571"/>
      <c r="P533" s="572"/>
      <c r="Q533" s="429"/>
      <c r="R533" s="573"/>
      <c r="S533" s="574" t="str">
        <f t="shared" si="306"/>
        <v/>
      </c>
      <c r="T533" s="575" t="str">
        <f t="shared" si="290"/>
        <v/>
      </c>
      <c r="U533" s="574" t="str">
        <f t="shared" si="307"/>
        <v/>
      </c>
      <c r="V533" s="576" t="str">
        <f t="shared" si="291"/>
        <v>t CO2 / ha / year</v>
      </c>
      <c r="W533" s="391"/>
      <c r="X533" s="391"/>
      <c r="Z533" s="476"/>
      <c r="AP533" s="476"/>
      <c r="AQ533" s="391"/>
      <c r="AR533" s="391"/>
      <c r="AS533" s="580"/>
      <c r="AT533" s="391"/>
      <c r="AU533" s="578" t="str">
        <f t="shared" si="292"/>
        <v/>
      </c>
      <c r="AV533" s="578" t="str">
        <f t="shared" si="293"/>
        <v/>
      </c>
      <c r="AW533" s="391"/>
      <c r="AX533" s="578" t="str">
        <f t="shared" si="294"/>
        <v/>
      </c>
      <c r="AY533" s="578" t="str">
        <f t="shared" si="295"/>
        <v/>
      </c>
      <c r="AZ533" s="391"/>
      <c r="BA533" s="578" t="str">
        <f t="shared" si="296"/>
        <v/>
      </c>
      <c r="BB533" s="578" t="str">
        <f t="shared" si="297"/>
        <v/>
      </c>
      <c r="BC533" s="391"/>
      <c r="BD533" s="578" t="str">
        <f t="shared" si="298"/>
        <v/>
      </c>
      <c r="BE533" s="578" t="str">
        <f t="shared" si="299"/>
        <v/>
      </c>
      <c r="BF533" s="391"/>
      <c r="BG533" s="578" t="str">
        <f t="shared" si="300"/>
        <v/>
      </c>
      <c r="BH533" s="578" t="str">
        <f t="shared" si="301"/>
        <v/>
      </c>
      <c r="BI533" s="391"/>
      <c r="BJ533" s="578" t="str">
        <f t="shared" si="308"/>
        <v/>
      </c>
      <c r="BK533" s="578" t="str">
        <f t="shared" si="308"/>
        <v/>
      </c>
      <c r="BL533" s="391"/>
      <c r="BM533" s="578" t="str">
        <f t="shared" si="309"/>
        <v/>
      </c>
      <c r="BN533" s="578" t="str">
        <f t="shared" si="309"/>
        <v/>
      </c>
      <c r="BO533" s="391"/>
      <c r="BP533" s="578" t="str">
        <f t="shared" si="310"/>
        <v/>
      </c>
      <c r="BQ533" s="578" t="str">
        <f t="shared" si="310"/>
        <v/>
      </c>
      <c r="BR533" s="391"/>
      <c r="BS533" s="578" t="str">
        <f t="shared" si="311"/>
        <v/>
      </c>
      <c r="BT533" s="578" t="str">
        <f t="shared" si="311"/>
        <v/>
      </c>
      <c r="BU533" s="391"/>
      <c r="BV533" s="476"/>
    </row>
    <row r="534" spans="1:74" s="427" customFormat="1" ht="14.1" hidden="1">
      <c r="A534" s="561">
        <v>23</v>
      </c>
      <c r="B534" s="562" t="str">
        <f t="shared" si="289"/>
        <v xml:space="preserve">: </v>
      </c>
      <c r="C534" s="563"/>
      <c r="D534" s="566"/>
      <c r="E534" s="563"/>
      <c r="F534" s="566"/>
      <c r="G534" s="563"/>
      <c r="H534" s="565"/>
      <c r="I534" s="566"/>
      <c r="J534" s="566"/>
      <c r="K534" s="651"/>
      <c r="L534" s="568"/>
      <c r="M534" s="651"/>
      <c r="N534" s="570" t="s">
        <v>556</v>
      </c>
      <c r="O534" s="571"/>
      <c r="P534" s="572"/>
      <c r="Q534" s="429"/>
      <c r="R534" s="573"/>
      <c r="S534" s="574" t="str">
        <f t="shared" si="306"/>
        <v/>
      </c>
      <c r="T534" s="575" t="str">
        <f t="shared" si="290"/>
        <v/>
      </c>
      <c r="U534" s="574" t="str">
        <f t="shared" si="307"/>
        <v/>
      </c>
      <c r="V534" s="576" t="str">
        <f t="shared" si="291"/>
        <v>t CO2 / ha / year</v>
      </c>
      <c r="W534" s="391"/>
      <c r="X534" s="391"/>
      <c r="Z534" s="476"/>
      <c r="AP534" s="476"/>
      <c r="AQ534" s="391"/>
      <c r="AR534" s="391"/>
      <c r="AS534" s="580"/>
      <c r="AT534" s="391"/>
      <c r="AU534" s="578" t="str">
        <f t="shared" si="292"/>
        <v/>
      </c>
      <c r="AV534" s="578" t="str">
        <f t="shared" si="293"/>
        <v/>
      </c>
      <c r="AW534" s="391"/>
      <c r="AX534" s="578" t="str">
        <f t="shared" si="294"/>
        <v/>
      </c>
      <c r="AY534" s="578" t="str">
        <f t="shared" si="295"/>
        <v/>
      </c>
      <c r="AZ534" s="391"/>
      <c r="BA534" s="578" t="str">
        <f t="shared" si="296"/>
        <v/>
      </c>
      <c r="BB534" s="578" t="str">
        <f t="shared" si="297"/>
        <v/>
      </c>
      <c r="BC534" s="391"/>
      <c r="BD534" s="578" t="str">
        <f t="shared" si="298"/>
        <v/>
      </c>
      <c r="BE534" s="578" t="str">
        <f t="shared" si="299"/>
        <v/>
      </c>
      <c r="BF534" s="391"/>
      <c r="BG534" s="578" t="str">
        <f t="shared" si="300"/>
        <v/>
      </c>
      <c r="BH534" s="578" t="str">
        <f t="shared" si="301"/>
        <v/>
      </c>
      <c r="BI534" s="391"/>
      <c r="BJ534" s="578" t="str">
        <f t="shared" si="308"/>
        <v/>
      </c>
      <c r="BK534" s="578" t="str">
        <f t="shared" si="308"/>
        <v/>
      </c>
      <c r="BL534" s="391"/>
      <c r="BM534" s="578" t="str">
        <f t="shared" si="309"/>
        <v/>
      </c>
      <c r="BN534" s="578" t="str">
        <f t="shared" si="309"/>
        <v/>
      </c>
      <c r="BO534" s="391"/>
      <c r="BP534" s="578" t="str">
        <f t="shared" si="310"/>
        <v/>
      </c>
      <c r="BQ534" s="578" t="str">
        <f t="shared" si="310"/>
        <v/>
      </c>
      <c r="BR534" s="391"/>
      <c r="BS534" s="578" t="str">
        <f t="shared" si="311"/>
        <v/>
      </c>
      <c r="BT534" s="578" t="str">
        <f t="shared" si="311"/>
        <v/>
      </c>
      <c r="BU534" s="391"/>
      <c r="BV534" s="476"/>
    </row>
    <row r="535" spans="1:74" s="427" customFormat="1" ht="14.1" hidden="1">
      <c r="A535" s="561">
        <v>24</v>
      </c>
      <c r="B535" s="562" t="str">
        <f t="shared" si="289"/>
        <v xml:space="preserve">: </v>
      </c>
      <c r="C535" s="563"/>
      <c r="D535" s="566"/>
      <c r="E535" s="563"/>
      <c r="F535" s="566"/>
      <c r="G535" s="563"/>
      <c r="H535" s="565"/>
      <c r="I535" s="566"/>
      <c r="J535" s="566"/>
      <c r="K535" s="651"/>
      <c r="L535" s="568"/>
      <c r="M535" s="651"/>
      <c r="N535" s="570" t="s">
        <v>556</v>
      </c>
      <c r="O535" s="571"/>
      <c r="P535" s="572"/>
      <c r="Q535" s="429"/>
      <c r="R535" s="573"/>
      <c r="S535" s="574" t="str">
        <f t="shared" si="306"/>
        <v/>
      </c>
      <c r="T535" s="575" t="str">
        <f t="shared" si="290"/>
        <v/>
      </c>
      <c r="U535" s="574" t="str">
        <f t="shared" si="307"/>
        <v/>
      </c>
      <c r="V535" s="576" t="str">
        <f t="shared" si="291"/>
        <v>t CO2 / ha / year</v>
      </c>
      <c r="W535" s="391"/>
      <c r="X535" s="391"/>
      <c r="Z535" s="476"/>
      <c r="AP535" s="476"/>
      <c r="AQ535" s="391"/>
      <c r="AR535" s="391"/>
      <c r="AS535" s="580"/>
      <c r="AT535" s="391"/>
      <c r="AU535" s="578" t="str">
        <f t="shared" si="292"/>
        <v/>
      </c>
      <c r="AV535" s="578" t="str">
        <f t="shared" si="293"/>
        <v/>
      </c>
      <c r="AW535" s="391"/>
      <c r="AX535" s="578" t="str">
        <f t="shared" si="294"/>
        <v/>
      </c>
      <c r="AY535" s="578" t="str">
        <f t="shared" si="295"/>
        <v/>
      </c>
      <c r="AZ535" s="391"/>
      <c r="BA535" s="578" t="str">
        <f t="shared" si="296"/>
        <v/>
      </c>
      <c r="BB535" s="578" t="str">
        <f t="shared" si="297"/>
        <v/>
      </c>
      <c r="BC535" s="391"/>
      <c r="BD535" s="578" t="str">
        <f t="shared" si="298"/>
        <v/>
      </c>
      <c r="BE535" s="578" t="str">
        <f t="shared" si="299"/>
        <v/>
      </c>
      <c r="BF535" s="391"/>
      <c r="BG535" s="578" t="str">
        <f t="shared" si="300"/>
        <v/>
      </c>
      <c r="BH535" s="578" t="str">
        <f t="shared" si="301"/>
        <v/>
      </c>
      <c r="BI535" s="391"/>
      <c r="BJ535" s="578" t="str">
        <f t="shared" si="308"/>
        <v/>
      </c>
      <c r="BK535" s="578" t="str">
        <f t="shared" si="308"/>
        <v/>
      </c>
      <c r="BL535" s="391"/>
      <c r="BM535" s="578" t="str">
        <f t="shared" si="309"/>
        <v/>
      </c>
      <c r="BN535" s="578" t="str">
        <f t="shared" si="309"/>
        <v/>
      </c>
      <c r="BO535" s="391"/>
      <c r="BP535" s="578" t="str">
        <f t="shared" si="310"/>
        <v/>
      </c>
      <c r="BQ535" s="578" t="str">
        <f t="shared" si="310"/>
        <v/>
      </c>
      <c r="BR535" s="391"/>
      <c r="BS535" s="578" t="str">
        <f t="shared" si="311"/>
        <v/>
      </c>
      <c r="BT535" s="578" t="str">
        <f t="shared" si="311"/>
        <v/>
      </c>
      <c r="BU535" s="391"/>
      <c r="BV535" s="476"/>
    </row>
    <row r="536" spans="1:74" s="427" customFormat="1" ht="14.1" hidden="1">
      <c r="A536" s="561">
        <v>25</v>
      </c>
      <c r="B536" s="562" t="str">
        <f t="shared" si="289"/>
        <v xml:space="preserve">: </v>
      </c>
      <c r="C536" s="563"/>
      <c r="D536" s="566"/>
      <c r="E536" s="563"/>
      <c r="F536" s="566"/>
      <c r="G536" s="563"/>
      <c r="H536" s="565"/>
      <c r="I536" s="566"/>
      <c r="J536" s="566"/>
      <c r="K536" s="651"/>
      <c r="L536" s="568"/>
      <c r="M536" s="651"/>
      <c r="N536" s="570" t="s">
        <v>556</v>
      </c>
      <c r="O536" s="571"/>
      <c r="P536" s="572"/>
      <c r="Q536" s="429"/>
      <c r="R536" s="573"/>
      <c r="S536" s="574" t="str">
        <f t="shared" si="306"/>
        <v/>
      </c>
      <c r="T536" s="575" t="str">
        <f t="shared" si="290"/>
        <v/>
      </c>
      <c r="U536" s="574" t="str">
        <f t="shared" si="307"/>
        <v/>
      </c>
      <c r="V536" s="576" t="str">
        <f t="shared" si="291"/>
        <v>t CO2 / ha / year</v>
      </c>
      <c r="W536" s="391"/>
      <c r="X536" s="391"/>
      <c r="Z536" s="476"/>
      <c r="AP536" s="476"/>
      <c r="AQ536" s="391"/>
      <c r="AR536" s="391"/>
      <c r="AS536" s="580"/>
      <c r="AT536" s="391"/>
      <c r="AU536" s="578" t="str">
        <f t="shared" si="292"/>
        <v/>
      </c>
      <c r="AV536" s="578" t="str">
        <f t="shared" si="293"/>
        <v/>
      </c>
      <c r="AW536" s="391"/>
      <c r="AX536" s="578" t="str">
        <f t="shared" si="294"/>
        <v/>
      </c>
      <c r="AY536" s="578" t="str">
        <f t="shared" si="295"/>
        <v/>
      </c>
      <c r="AZ536" s="391"/>
      <c r="BA536" s="578" t="str">
        <f t="shared" si="296"/>
        <v/>
      </c>
      <c r="BB536" s="578" t="str">
        <f t="shared" si="297"/>
        <v/>
      </c>
      <c r="BC536" s="391"/>
      <c r="BD536" s="578" t="str">
        <f t="shared" si="298"/>
        <v/>
      </c>
      <c r="BE536" s="578" t="str">
        <f t="shared" si="299"/>
        <v/>
      </c>
      <c r="BF536" s="391"/>
      <c r="BG536" s="578" t="str">
        <f t="shared" si="300"/>
        <v/>
      </c>
      <c r="BH536" s="578" t="str">
        <f t="shared" si="301"/>
        <v/>
      </c>
      <c r="BI536" s="391"/>
      <c r="BJ536" s="578" t="str">
        <f t="shared" si="308"/>
        <v/>
      </c>
      <c r="BK536" s="578" t="str">
        <f t="shared" si="308"/>
        <v/>
      </c>
      <c r="BL536" s="391"/>
      <c r="BM536" s="578" t="str">
        <f t="shared" si="309"/>
        <v/>
      </c>
      <c r="BN536" s="578" t="str">
        <f t="shared" si="309"/>
        <v/>
      </c>
      <c r="BO536" s="391"/>
      <c r="BP536" s="578" t="str">
        <f t="shared" si="310"/>
        <v/>
      </c>
      <c r="BQ536" s="578" t="str">
        <f t="shared" si="310"/>
        <v/>
      </c>
      <c r="BR536" s="391"/>
      <c r="BS536" s="578" t="str">
        <f t="shared" si="311"/>
        <v/>
      </c>
      <c r="BT536" s="578" t="str">
        <f t="shared" si="311"/>
        <v/>
      </c>
      <c r="BU536" s="391"/>
      <c r="BV536" s="476"/>
    </row>
    <row r="537" spans="1:74" s="427" customFormat="1" ht="14.1" hidden="1">
      <c r="A537" s="561">
        <v>26</v>
      </c>
      <c r="B537" s="562" t="str">
        <f t="shared" si="289"/>
        <v xml:space="preserve">: </v>
      </c>
      <c r="C537" s="563"/>
      <c r="D537" s="566"/>
      <c r="E537" s="563"/>
      <c r="F537" s="566"/>
      <c r="G537" s="563"/>
      <c r="H537" s="565"/>
      <c r="I537" s="566"/>
      <c r="J537" s="566"/>
      <c r="K537" s="651"/>
      <c r="L537" s="568"/>
      <c r="M537" s="651"/>
      <c r="N537" s="570" t="s">
        <v>556</v>
      </c>
      <c r="O537" s="571"/>
      <c r="P537" s="572"/>
      <c r="Q537" s="429"/>
      <c r="R537" s="573"/>
      <c r="S537" s="574" t="str">
        <f t="shared" si="306"/>
        <v/>
      </c>
      <c r="T537" s="575" t="str">
        <f t="shared" si="290"/>
        <v/>
      </c>
      <c r="U537" s="574" t="str">
        <f t="shared" si="307"/>
        <v/>
      </c>
      <c r="V537" s="576" t="str">
        <f t="shared" si="291"/>
        <v>t CO2 / ha / year</v>
      </c>
      <c r="W537" s="391"/>
      <c r="X537" s="391"/>
      <c r="Z537" s="476"/>
      <c r="AP537" s="476"/>
      <c r="AQ537" s="391"/>
      <c r="AR537" s="391"/>
      <c r="AS537" s="580"/>
      <c r="AT537" s="391"/>
      <c r="AU537" s="578" t="str">
        <f t="shared" si="292"/>
        <v/>
      </c>
      <c r="AV537" s="578" t="str">
        <f t="shared" si="293"/>
        <v/>
      </c>
      <c r="AW537" s="391"/>
      <c r="AX537" s="578" t="str">
        <f t="shared" si="294"/>
        <v/>
      </c>
      <c r="AY537" s="578" t="str">
        <f t="shared" si="295"/>
        <v/>
      </c>
      <c r="AZ537" s="391"/>
      <c r="BA537" s="578" t="str">
        <f t="shared" si="296"/>
        <v/>
      </c>
      <c r="BB537" s="578" t="str">
        <f t="shared" si="297"/>
        <v/>
      </c>
      <c r="BC537" s="391"/>
      <c r="BD537" s="578" t="str">
        <f t="shared" si="298"/>
        <v/>
      </c>
      <c r="BE537" s="578" t="str">
        <f t="shared" si="299"/>
        <v/>
      </c>
      <c r="BF537" s="391"/>
      <c r="BG537" s="578" t="str">
        <f t="shared" si="300"/>
        <v/>
      </c>
      <c r="BH537" s="578" t="str">
        <f t="shared" si="301"/>
        <v/>
      </c>
      <c r="BI537" s="391"/>
      <c r="BJ537" s="578" t="str">
        <f t="shared" si="308"/>
        <v/>
      </c>
      <c r="BK537" s="578" t="str">
        <f t="shared" si="308"/>
        <v/>
      </c>
      <c r="BL537" s="391"/>
      <c r="BM537" s="578" t="str">
        <f t="shared" si="309"/>
        <v/>
      </c>
      <c r="BN537" s="578" t="str">
        <f t="shared" si="309"/>
        <v/>
      </c>
      <c r="BO537" s="391"/>
      <c r="BP537" s="578" t="str">
        <f t="shared" si="310"/>
        <v/>
      </c>
      <c r="BQ537" s="578" t="str">
        <f t="shared" si="310"/>
        <v/>
      </c>
      <c r="BR537" s="391"/>
      <c r="BS537" s="578" t="str">
        <f t="shared" si="311"/>
        <v/>
      </c>
      <c r="BT537" s="578" t="str">
        <f t="shared" si="311"/>
        <v/>
      </c>
      <c r="BU537" s="391"/>
      <c r="BV537" s="476"/>
    </row>
    <row r="538" spans="1:74" s="427" customFormat="1" ht="14.1" hidden="1">
      <c r="A538" s="561">
        <v>27</v>
      </c>
      <c r="B538" s="562" t="str">
        <f t="shared" si="289"/>
        <v xml:space="preserve">: </v>
      </c>
      <c r="C538" s="563"/>
      <c r="D538" s="566"/>
      <c r="E538" s="563"/>
      <c r="F538" s="566"/>
      <c r="G538" s="563"/>
      <c r="H538" s="565"/>
      <c r="I538" s="566"/>
      <c r="J538" s="566"/>
      <c r="K538" s="651"/>
      <c r="L538" s="568"/>
      <c r="M538" s="651"/>
      <c r="N538" s="570" t="s">
        <v>556</v>
      </c>
      <c r="O538" s="571"/>
      <c r="P538" s="572"/>
      <c r="Q538" s="429"/>
      <c r="R538" s="573"/>
      <c r="S538" s="574" t="str">
        <f t="shared" si="306"/>
        <v/>
      </c>
      <c r="T538" s="575" t="str">
        <f t="shared" si="290"/>
        <v/>
      </c>
      <c r="U538" s="574" t="str">
        <f t="shared" si="307"/>
        <v/>
      </c>
      <c r="V538" s="576" t="str">
        <f t="shared" si="291"/>
        <v>t CO2 / ha / year</v>
      </c>
      <c r="W538" s="391"/>
      <c r="X538" s="391"/>
      <c r="Z538" s="476"/>
      <c r="AP538" s="476"/>
      <c r="AQ538" s="391"/>
      <c r="AR538" s="391"/>
      <c r="AS538" s="580"/>
      <c r="AT538" s="391"/>
      <c r="AU538" s="578" t="str">
        <f t="shared" si="292"/>
        <v/>
      </c>
      <c r="AV538" s="578" t="str">
        <f t="shared" si="293"/>
        <v/>
      </c>
      <c r="AW538" s="391"/>
      <c r="AX538" s="578" t="str">
        <f t="shared" si="294"/>
        <v/>
      </c>
      <c r="AY538" s="578" t="str">
        <f t="shared" si="295"/>
        <v/>
      </c>
      <c r="AZ538" s="391"/>
      <c r="BA538" s="578" t="str">
        <f t="shared" si="296"/>
        <v/>
      </c>
      <c r="BB538" s="578" t="str">
        <f t="shared" si="297"/>
        <v/>
      </c>
      <c r="BC538" s="391"/>
      <c r="BD538" s="578" t="str">
        <f t="shared" si="298"/>
        <v/>
      </c>
      <c r="BE538" s="578" t="str">
        <f t="shared" si="299"/>
        <v/>
      </c>
      <c r="BF538" s="391"/>
      <c r="BG538" s="578" t="str">
        <f t="shared" si="300"/>
        <v/>
      </c>
      <c r="BH538" s="578" t="str">
        <f t="shared" si="301"/>
        <v/>
      </c>
      <c r="BI538" s="391"/>
      <c r="BJ538" s="578" t="str">
        <f t="shared" si="308"/>
        <v/>
      </c>
      <c r="BK538" s="578" t="str">
        <f t="shared" si="308"/>
        <v/>
      </c>
      <c r="BL538" s="391"/>
      <c r="BM538" s="578" t="str">
        <f t="shared" si="309"/>
        <v/>
      </c>
      <c r="BN538" s="578" t="str">
        <f t="shared" si="309"/>
        <v/>
      </c>
      <c r="BO538" s="391"/>
      <c r="BP538" s="578" t="str">
        <f t="shared" si="310"/>
        <v/>
      </c>
      <c r="BQ538" s="578" t="str">
        <f t="shared" si="310"/>
        <v/>
      </c>
      <c r="BR538" s="391"/>
      <c r="BS538" s="578" t="str">
        <f t="shared" si="311"/>
        <v/>
      </c>
      <c r="BT538" s="578" t="str">
        <f t="shared" si="311"/>
        <v/>
      </c>
      <c r="BU538" s="391"/>
      <c r="BV538" s="476"/>
    </row>
    <row r="539" spans="1:74" s="427" customFormat="1" ht="14.1" hidden="1">
      <c r="A539" s="561">
        <v>28</v>
      </c>
      <c r="B539" s="562" t="str">
        <f t="shared" si="289"/>
        <v xml:space="preserve">: </v>
      </c>
      <c r="C539" s="563"/>
      <c r="D539" s="566"/>
      <c r="E539" s="563"/>
      <c r="F539" s="566"/>
      <c r="G539" s="563"/>
      <c r="H539" s="565"/>
      <c r="I539" s="566"/>
      <c r="J539" s="566"/>
      <c r="K539" s="651"/>
      <c r="L539" s="568"/>
      <c r="M539" s="651"/>
      <c r="N539" s="570" t="s">
        <v>556</v>
      </c>
      <c r="O539" s="571"/>
      <c r="P539" s="572"/>
      <c r="Q539" s="429"/>
      <c r="R539" s="573"/>
      <c r="S539" s="574" t="str">
        <f t="shared" si="306"/>
        <v/>
      </c>
      <c r="T539" s="575" t="str">
        <f t="shared" si="290"/>
        <v/>
      </c>
      <c r="U539" s="574" t="str">
        <f t="shared" si="307"/>
        <v/>
      </c>
      <c r="V539" s="576" t="str">
        <f t="shared" si="291"/>
        <v>t CO2 / ha / year</v>
      </c>
      <c r="W539" s="391"/>
      <c r="X539" s="391"/>
      <c r="Z539" s="476"/>
      <c r="AP539" s="476"/>
      <c r="AQ539" s="391"/>
      <c r="AR539" s="391"/>
      <c r="AS539" s="580"/>
      <c r="AT539" s="391"/>
      <c r="AU539" s="578" t="str">
        <f t="shared" si="292"/>
        <v/>
      </c>
      <c r="AV539" s="578" t="str">
        <f t="shared" si="293"/>
        <v/>
      </c>
      <c r="AW539" s="391"/>
      <c r="AX539" s="578" t="str">
        <f t="shared" si="294"/>
        <v/>
      </c>
      <c r="AY539" s="578" t="str">
        <f t="shared" si="295"/>
        <v/>
      </c>
      <c r="AZ539" s="391"/>
      <c r="BA539" s="578" t="str">
        <f t="shared" si="296"/>
        <v/>
      </c>
      <c r="BB539" s="578" t="str">
        <f t="shared" si="297"/>
        <v/>
      </c>
      <c r="BC539" s="391"/>
      <c r="BD539" s="578" t="str">
        <f t="shared" si="298"/>
        <v/>
      </c>
      <c r="BE539" s="578" t="str">
        <f t="shared" si="299"/>
        <v/>
      </c>
      <c r="BF539" s="391"/>
      <c r="BG539" s="578" t="str">
        <f t="shared" si="300"/>
        <v/>
      </c>
      <c r="BH539" s="578" t="str">
        <f t="shared" si="301"/>
        <v/>
      </c>
      <c r="BI539" s="391"/>
      <c r="BJ539" s="578" t="str">
        <f t="shared" si="308"/>
        <v/>
      </c>
      <c r="BK539" s="578" t="str">
        <f t="shared" si="308"/>
        <v/>
      </c>
      <c r="BL539" s="391"/>
      <c r="BM539" s="578" t="str">
        <f t="shared" si="309"/>
        <v/>
      </c>
      <c r="BN539" s="578" t="str">
        <f t="shared" si="309"/>
        <v/>
      </c>
      <c r="BO539" s="391"/>
      <c r="BP539" s="578" t="str">
        <f t="shared" si="310"/>
        <v/>
      </c>
      <c r="BQ539" s="578" t="str">
        <f t="shared" si="310"/>
        <v/>
      </c>
      <c r="BR539" s="391"/>
      <c r="BS539" s="578" t="str">
        <f t="shared" si="311"/>
        <v/>
      </c>
      <c r="BT539" s="578" t="str">
        <f t="shared" si="311"/>
        <v/>
      </c>
      <c r="BU539" s="391"/>
      <c r="BV539" s="476"/>
    </row>
    <row r="540" spans="1:74" s="427" customFormat="1" ht="14.1" hidden="1">
      <c r="A540" s="561">
        <v>29</v>
      </c>
      <c r="B540" s="562" t="str">
        <f t="shared" si="289"/>
        <v xml:space="preserve">: </v>
      </c>
      <c r="C540" s="563"/>
      <c r="D540" s="566"/>
      <c r="E540" s="563"/>
      <c r="F540" s="566"/>
      <c r="G540" s="563"/>
      <c r="H540" s="565"/>
      <c r="I540" s="566"/>
      <c r="J540" s="566"/>
      <c r="K540" s="651"/>
      <c r="L540" s="568"/>
      <c r="M540" s="651"/>
      <c r="N540" s="570" t="s">
        <v>556</v>
      </c>
      <c r="O540" s="571"/>
      <c r="P540" s="572"/>
      <c r="Q540" s="429"/>
      <c r="R540" s="573"/>
      <c r="S540" s="574" t="str">
        <f t="shared" si="306"/>
        <v/>
      </c>
      <c r="T540" s="575" t="str">
        <f t="shared" si="290"/>
        <v/>
      </c>
      <c r="U540" s="574" t="str">
        <f t="shared" si="307"/>
        <v/>
      </c>
      <c r="V540" s="576" t="str">
        <f t="shared" si="291"/>
        <v>t CO2 / ha / year</v>
      </c>
      <c r="W540" s="391"/>
      <c r="X540" s="391"/>
      <c r="Z540" s="476"/>
      <c r="AP540" s="476"/>
      <c r="AQ540" s="391"/>
      <c r="AR540" s="391"/>
      <c r="AS540" s="580"/>
      <c r="AT540" s="391"/>
      <c r="AU540" s="578" t="str">
        <f t="shared" si="292"/>
        <v/>
      </c>
      <c r="AV540" s="578" t="str">
        <f t="shared" si="293"/>
        <v/>
      </c>
      <c r="AW540" s="391"/>
      <c r="AX540" s="578" t="str">
        <f t="shared" si="294"/>
        <v/>
      </c>
      <c r="AY540" s="578" t="str">
        <f t="shared" si="295"/>
        <v/>
      </c>
      <c r="AZ540" s="391"/>
      <c r="BA540" s="578" t="str">
        <f t="shared" si="296"/>
        <v/>
      </c>
      <c r="BB540" s="578" t="str">
        <f t="shared" si="297"/>
        <v/>
      </c>
      <c r="BC540" s="391"/>
      <c r="BD540" s="578" t="str">
        <f t="shared" si="298"/>
        <v/>
      </c>
      <c r="BE540" s="578" t="str">
        <f t="shared" si="299"/>
        <v/>
      </c>
      <c r="BF540" s="391"/>
      <c r="BG540" s="578" t="str">
        <f t="shared" si="300"/>
        <v/>
      </c>
      <c r="BH540" s="578" t="str">
        <f t="shared" si="301"/>
        <v/>
      </c>
      <c r="BI540" s="391"/>
      <c r="BJ540" s="578" t="str">
        <f t="shared" si="308"/>
        <v/>
      </c>
      <c r="BK540" s="578" t="str">
        <f t="shared" si="308"/>
        <v/>
      </c>
      <c r="BL540" s="391"/>
      <c r="BM540" s="578" t="str">
        <f t="shared" si="309"/>
        <v/>
      </c>
      <c r="BN540" s="578" t="str">
        <f t="shared" si="309"/>
        <v/>
      </c>
      <c r="BO540" s="391"/>
      <c r="BP540" s="578" t="str">
        <f t="shared" si="310"/>
        <v/>
      </c>
      <c r="BQ540" s="578" t="str">
        <f t="shared" si="310"/>
        <v/>
      </c>
      <c r="BR540" s="391"/>
      <c r="BS540" s="578" t="str">
        <f t="shared" si="311"/>
        <v/>
      </c>
      <c r="BT540" s="578" t="str">
        <f t="shared" si="311"/>
        <v/>
      </c>
      <c r="BU540" s="391"/>
      <c r="BV540" s="476"/>
    </row>
    <row r="541" spans="1:74" s="427" customFormat="1" ht="14.1" hidden="1">
      <c r="A541" s="561"/>
      <c r="B541" s="582" t="s">
        <v>224</v>
      </c>
      <c r="C541" s="583"/>
      <c r="D541" s="583"/>
      <c r="E541" s="583"/>
      <c r="F541" s="583"/>
      <c r="G541" s="583"/>
      <c r="H541" s="429"/>
      <c r="I541" s="391"/>
      <c r="J541" s="584"/>
      <c r="K541" s="429"/>
      <c r="L541" s="429"/>
      <c r="M541" s="429" t="s">
        <v>211</v>
      </c>
      <c r="N541" s="429"/>
      <c r="O541" s="429"/>
      <c r="P541" s="429"/>
      <c r="Q541" s="429"/>
      <c r="R541" s="584" t="s">
        <v>212</v>
      </c>
      <c r="S541" s="585" t="e">
        <f>AVERAGE(S512:S540)</f>
        <v>#DIV/0!</v>
      </c>
      <c r="T541" s="585" t="e">
        <f>IF(S549="Y",SUM(T512:T540)/SUM(O512:O540),AVERAGE(T512:T540))</f>
        <v>#DIV/0!</v>
      </c>
      <c r="U541" s="586" t="e">
        <f>SUM(U512:U540)/SUM(O512:O540)</f>
        <v>#DIV/0!</v>
      </c>
      <c r="V541" s="391"/>
      <c r="W541" s="391"/>
      <c r="X541" s="391"/>
      <c r="Z541" s="626"/>
      <c r="AP541" s="476"/>
      <c r="AQ541" s="391"/>
      <c r="AR541" s="391"/>
      <c r="AS541" s="391"/>
      <c r="AT541" s="584" t="s">
        <v>212</v>
      </c>
      <c r="AU541" s="587" t="e">
        <f>AVERAGE(AU512:AU540)</f>
        <v>#DIV/0!</v>
      </c>
      <c r="AV541" s="587" t="e">
        <f>SUM(AV512:AV540)/COUNTIF(AV512:AV540,"&gt;0")</f>
        <v>#DIV/0!</v>
      </c>
      <c r="AW541" s="391"/>
      <c r="AX541" s="587" t="e">
        <f>AVERAGE(AX512:AX540)</f>
        <v>#DIV/0!</v>
      </c>
      <c r="AY541" s="587" t="e">
        <f>SUM(AY512:AY540)/COUNTIF(AY512:AY540,"&gt;0")</f>
        <v>#DIV/0!</v>
      </c>
      <c r="AZ541" s="391"/>
      <c r="BA541" s="587" t="e">
        <f>AVERAGE(BA512:BA540)</f>
        <v>#DIV/0!</v>
      </c>
      <c r="BB541" s="587" t="e">
        <f>SUM(BB512:BB540)/COUNTIF(BB512:BB540,"&gt;0")</f>
        <v>#DIV/0!</v>
      </c>
      <c r="BC541" s="391"/>
      <c r="BD541" s="587" t="e">
        <f>AVERAGE(BD512:BD540)</f>
        <v>#DIV/0!</v>
      </c>
      <c r="BE541" s="587" t="e">
        <f>SUM(BE512:BE540)/COUNTIF(BE512:BE540,"&gt;0")</f>
        <v>#DIV/0!</v>
      </c>
      <c r="BF541" s="391"/>
      <c r="BG541" s="587" t="e">
        <f>AVERAGE(BG512:BG540)</f>
        <v>#DIV/0!</v>
      </c>
      <c r="BH541" s="587" t="e">
        <f>SUM(BH512:BH540)/COUNTIF(BH512:BH540,"&gt;0")</f>
        <v>#DIV/0!</v>
      </c>
      <c r="BI541" s="584"/>
      <c r="BJ541" s="587" t="e">
        <f>AVERAGE(BJ512:BJ540)</f>
        <v>#DIV/0!</v>
      </c>
      <c r="BK541" s="587" t="e">
        <f>SUM(BK512:BK540)/COUNTIF(BK512:BK540,"&gt;0")</f>
        <v>#DIV/0!</v>
      </c>
      <c r="BL541" s="391"/>
      <c r="BM541" s="587" t="e">
        <f>AVERAGE(BM512:BM540)</f>
        <v>#DIV/0!</v>
      </c>
      <c r="BN541" s="587" t="e">
        <f>SUM(BN512:BN540)/COUNTIF(BN512:BN540,"&gt;0")</f>
        <v>#DIV/0!</v>
      </c>
      <c r="BO541" s="391"/>
      <c r="BP541" s="587" t="e">
        <f>AVERAGE(BP512:BP540)</f>
        <v>#DIV/0!</v>
      </c>
      <c r="BQ541" s="587" t="e">
        <f>SUM(BQ512:BQ540)/COUNTIF(BQ512:BQ540,"&gt;0")</f>
        <v>#DIV/0!</v>
      </c>
      <c r="BR541" s="391"/>
      <c r="BS541" s="587" t="e">
        <f>AVERAGE(BS512:BS540)</f>
        <v>#DIV/0!</v>
      </c>
      <c r="BT541" s="587" t="e">
        <f>SUM(BT512:BT540)/COUNTIF(BT512:BT540,"&gt;0")</f>
        <v>#DIV/0!</v>
      </c>
      <c r="BU541" s="391"/>
      <c r="BV541" s="476"/>
    </row>
    <row r="542" spans="1:74" s="427" customFormat="1" ht="14.1" hidden="1">
      <c r="A542" s="561"/>
      <c r="B542" s="582" t="s">
        <v>225</v>
      </c>
      <c r="C542" s="583" t="s">
        <v>213</v>
      </c>
      <c r="D542" s="1104"/>
      <c r="E542" s="1105"/>
      <c r="F542" s="1105"/>
      <c r="G542" s="1105"/>
      <c r="H542" s="1105"/>
      <c r="I542" s="1105"/>
      <c r="J542" s="1105"/>
      <c r="K542" s="1106"/>
      <c r="L542" s="429"/>
      <c r="M542" s="429"/>
      <c r="N542" s="429"/>
      <c r="O542" s="429"/>
      <c r="P542" s="429"/>
      <c r="Q542" s="429"/>
      <c r="R542" s="588" t="s">
        <v>214</v>
      </c>
      <c r="S542" s="589" t="e">
        <f>S541+V542*S545</f>
        <v>#DIV/0!</v>
      </c>
      <c r="T542" s="589" t="e">
        <f>T541+V542*T545</f>
        <v>#DIV/0!</v>
      </c>
      <c r="U542" s="589" t="e">
        <f>U541+V542*U545</f>
        <v>#DIV/0!</v>
      </c>
      <c r="V542" s="590">
        <v>1</v>
      </c>
      <c r="W542" s="429" t="s">
        <v>215</v>
      </c>
      <c r="X542" s="391"/>
      <c r="Y542" s="391" t="s">
        <v>239</v>
      </c>
      <c r="Z542" s="627"/>
      <c r="AP542" s="476"/>
      <c r="AQ542" s="391"/>
      <c r="AR542" s="391"/>
      <c r="AS542" s="391"/>
      <c r="AT542" s="588" t="s">
        <v>214</v>
      </c>
      <c r="AU542" s="591" t="e">
        <f>AU541+(AU547*AU544)</f>
        <v>#DIV/0!</v>
      </c>
      <c r="AV542" s="591" t="e">
        <f>AV541+(AV547*AU544)</f>
        <v>#DIV/0!</v>
      </c>
      <c r="AW542" s="391"/>
      <c r="AX542" s="591" t="e">
        <f>AX541+(AX547*AX544)</f>
        <v>#DIV/0!</v>
      </c>
      <c r="AY542" s="591" t="e">
        <f>AY541+(AY547*AX544)</f>
        <v>#DIV/0!</v>
      </c>
      <c r="AZ542" s="391"/>
      <c r="BA542" s="591" t="e">
        <f>BA541+(BA547*BA544)</f>
        <v>#DIV/0!</v>
      </c>
      <c r="BB542" s="591" t="e">
        <f>BB541+(BB547*BA544)</f>
        <v>#DIV/0!</v>
      </c>
      <c r="BC542" s="391"/>
      <c r="BD542" s="591" t="e">
        <f>BD541+(BD547*BD544)</f>
        <v>#DIV/0!</v>
      </c>
      <c r="BE542" s="591" t="e">
        <f>BE541+(BE547*BD544)</f>
        <v>#DIV/0!</v>
      </c>
      <c r="BF542" s="391"/>
      <c r="BG542" s="591" t="e">
        <f>BG541+(BG547*BG544)</f>
        <v>#DIV/0!</v>
      </c>
      <c r="BH542" s="591" t="e">
        <f>BH541+(BH547*BG544)</f>
        <v>#DIV/0!</v>
      </c>
      <c r="BI542" s="588"/>
      <c r="BJ542" s="591" t="e">
        <f>BJ541+(BJ547*BJ544)</f>
        <v>#DIV/0!</v>
      </c>
      <c r="BK542" s="591" t="e">
        <f>BK541+(BK547*BJ544)</f>
        <v>#DIV/0!</v>
      </c>
      <c r="BL542" s="391"/>
      <c r="BM542" s="591" t="e">
        <f>BM541+(BM547*BM544)</f>
        <v>#DIV/0!</v>
      </c>
      <c r="BN542" s="591" t="e">
        <f>BN541+(BN547*BM544)</f>
        <v>#DIV/0!</v>
      </c>
      <c r="BO542" s="391"/>
      <c r="BP542" s="591" t="e">
        <f>BP541+(BP547*BP544)</f>
        <v>#DIV/0!</v>
      </c>
      <c r="BQ542" s="591" t="e">
        <f>BQ541+(BQ547*BP544)</f>
        <v>#DIV/0!</v>
      </c>
      <c r="BR542" s="391"/>
      <c r="BS542" s="591" t="e">
        <f>BS541+(BS547*BS544)</f>
        <v>#DIV/0!</v>
      </c>
      <c r="BT542" s="591" t="e">
        <f>BT541+(BT547*BS544)</f>
        <v>#DIV/0!</v>
      </c>
      <c r="BU542" s="391"/>
      <c r="BV542" s="476"/>
    </row>
    <row r="543" spans="1:74" s="427" customFormat="1" ht="14.1" hidden="1">
      <c r="A543" s="561"/>
      <c r="B543" s="582" t="s">
        <v>226</v>
      </c>
      <c r="C543" s="561"/>
      <c r="D543" s="1107"/>
      <c r="E543" s="1108"/>
      <c r="F543" s="1108"/>
      <c r="G543" s="1108"/>
      <c r="H543" s="1108"/>
      <c r="I543" s="1108"/>
      <c r="J543" s="1108"/>
      <c r="K543" s="1109"/>
      <c r="L543" s="391"/>
      <c r="M543" s="391"/>
      <c r="N543" s="429"/>
      <c r="O543" s="429"/>
      <c r="P543" s="429"/>
      <c r="Q543" s="429"/>
      <c r="R543" s="588" t="s">
        <v>216</v>
      </c>
      <c r="S543" s="589" t="e">
        <f>IF($Y543="Y",MIN(S512:S540),S541-$V543*S545)</f>
        <v>#DIV/0!</v>
      </c>
      <c r="T543" s="589" t="e">
        <f>IF($Y543="Y",MIN(T512:T540),T541-$V543*T545)</f>
        <v>#DIV/0!</v>
      </c>
      <c r="U543" s="589" t="e">
        <f>IF($Y543="Y",MIN(U512:U540),U541-$V543*U545)</f>
        <v>#DIV/0!</v>
      </c>
      <c r="V543" s="590">
        <v>1</v>
      </c>
      <c r="W543" s="429" t="s">
        <v>217</v>
      </c>
      <c r="X543" s="391"/>
      <c r="Y543" s="592" t="s">
        <v>223</v>
      </c>
      <c r="Z543" s="627"/>
      <c r="AP543" s="476"/>
      <c r="AQ543" s="391"/>
      <c r="AR543" s="391"/>
      <c r="AS543" s="391"/>
      <c r="AT543" s="588" t="s">
        <v>216</v>
      </c>
      <c r="AU543" s="591" t="e">
        <f>AU541-(AU547*AU545)</f>
        <v>#DIV/0!</v>
      </c>
      <c r="AV543" s="591" t="e">
        <f>AV541-(AV547*AU545)</f>
        <v>#DIV/0!</v>
      </c>
      <c r="AW543" s="391"/>
      <c r="AX543" s="591" t="e">
        <f>AX541-(AX547*AX545)</f>
        <v>#DIV/0!</v>
      </c>
      <c r="AY543" s="591" t="e">
        <f>AY541-(AY547*AX545)</f>
        <v>#DIV/0!</v>
      </c>
      <c r="AZ543" s="391"/>
      <c r="BA543" s="591" t="e">
        <f>BA541-(BA547*BA545)</f>
        <v>#DIV/0!</v>
      </c>
      <c r="BB543" s="591" t="e">
        <f>BB541-(BB547*BA545)</f>
        <v>#DIV/0!</v>
      </c>
      <c r="BC543" s="391"/>
      <c r="BD543" s="591" t="e">
        <f>BD541-(BD547*BD545)</f>
        <v>#DIV/0!</v>
      </c>
      <c r="BE543" s="591" t="e">
        <f>BE541-(BE547*BD545)</f>
        <v>#DIV/0!</v>
      </c>
      <c r="BF543" s="391"/>
      <c r="BG543" s="591" t="e">
        <f>BG541-(BG547*BG545)</f>
        <v>#DIV/0!</v>
      </c>
      <c r="BH543" s="591" t="e">
        <f>BH541-(BH547*BG545)</f>
        <v>#DIV/0!</v>
      </c>
      <c r="BI543" s="588"/>
      <c r="BJ543" s="591" t="e">
        <f>BJ541-(BJ547*BJ545)</f>
        <v>#DIV/0!</v>
      </c>
      <c r="BK543" s="591" t="e">
        <f>BK541-(BK547*BJ545)</f>
        <v>#DIV/0!</v>
      </c>
      <c r="BL543" s="391"/>
      <c r="BM543" s="591" t="e">
        <f>BM541-(BM547*BM545)</f>
        <v>#DIV/0!</v>
      </c>
      <c r="BN543" s="591" t="e">
        <f>BN541-(BN547*BM545)</f>
        <v>#DIV/0!</v>
      </c>
      <c r="BO543" s="391"/>
      <c r="BP543" s="591" t="e">
        <f>BP541-(BP547*BP545)</f>
        <v>#DIV/0!</v>
      </c>
      <c r="BQ543" s="591" t="e">
        <f>BQ541-(BQ547*BP545)</f>
        <v>#DIV/0!</v>
      </c>
      <c r="BR543" s="391"/>
      <c r="BS543" s="591" t="e">
        <f>BS541-(BS547*BS545)</f>
        <v>#DIV/0!</v>
      </c>
      <c r="BT543" s="591" t="e">
        <f>BT541-(BT547*BS545)</f>
        <v>#DIV/0!</v>
      </c>
      <c r="BU543" s="391"/>
      <c r="BV543" s="476"/>
    </row>
    <row r="544" spans="1:74" s="427" customFormat="1" ht="13.8" hidden="1">
      <c r="A544" s="561"/>
      <c r="B544" s="561"/>
      <c r="C544" s="561"/>
      <c r="D544" s="1107"/>
      <c r="E544" s="1108"/>
      <c r="F544" s="1108"/>
      <c r="G544" s="1108"/>
      <c r="H544" s="1108"/>
      <c r="I544" s="1108"/>
      <c r="J544" s="1108"/>
      <c r="K544" s="1109"/>
      <c r="L544" s="429"/>
      <c r="M544" s="429"/>
      <c r="N544" s="429"/>
      <c r="O544" s="429"/>
      <c r="P544" s="429"/>
      <c r="Q544" s="429"/>
      <c r="R544" s="588" t="s">
        <v>218</v>
      </c>
      <c r="S544" s="589" t="e">
        <f>IF((0.67*S545)&gt;S541,"no","yes")</f>
        <v>#DIV/0!</v>
      </c>
      <c r="T544" s="589" t="e">
        <f>IF((0.67*T545)&gt;T541,"no","yes")</f>
        <v>#DIV/0!</v>
      </c>
      <c r="U544" s="589" t="e">
        <f>IF((0.67*U545)&gt;U541,"no","yes")</f>
        <v>#DIV/0!</v>
      </c>
      <c r="V544" s="429"/>
      <c r="W544" s="429"/>
      <c r="X544" s="429"/>
      <c r="Z544" s="627"/>
      <c r="AP544" s="476"/>
      <c r="AQ544" s="429"/>
      <c r="AR544" s="429"/>
      <c r="AS544" s="1113" t="s">
        <v>407</v>
      </c>
      <c r="AT544" s="1114"/>
      <c r="AU544" s="590">
        <v>1</v>
      </c>
      <c r="AV544" s="429"/>
      <c r="AW544" s="429"/>
      <c r="AX544" s="590">
        <v>1</v>
      </c>
      <c r="AY544" s="429"/>
      <c r="AZ544" s="429"/>
      <c r="BA544" s="590">
        <v>1</v>
      </c>
      <c r="BB544" s="429"/>
      <c r="BC544" s="429"/>
      <c r="BD544" s="590">
        <v>1</v>
      </c>
      <c r="BE544" s="429"/>
      <c r="BF544" s="429"/>
      <c r="BG544" s="590">
        <v>1</v>
      </c>
      <c r="BH544" s="429"/>
      <c r="BI544" s="588"/>
      <c r="BJ544" s="590">
        <v>1</v>
      </c>
      <c r="BK544" s="429"/>
      <c r="BL544" s="429"/>
      <c r="BM544" s="590">
        <v>1</v>
      </c>
      <c r="BN544" s="429"/>
      <c r="BO544" s="429"/>
      <c r="BP544" s="590">
        <v>1</v>
      </c>
      <c r="BQ544" s="429"/>
      <c r="BR544" s="429"/>
      <c r="BS544" s="590">
        <v>1</v>
      </c>
      <c r="BT544" s="429"/>
      <c r="BU544" s="429"/>
      <c r="BV544" s="476"/>
    </row>
    <row r="545" spans="1:74" s="427" customFormat="1" ht="13.8" hidden="1">
      <c r="A545" s="593" t="str">
        <f ca="1">HYPERLINK("#"&amp;"'"&amp;A$1&amp;"'!a1","Back to top")</f>
        <v>Back to top</v>
      </c>
      <c r="B545" s="593"/>
      <c r="C545" s="561"/>
      <c r="D545" s="1107"/>
      <c r="E545" s="1108"/>
      <c r="F545" s="1108"/>
      <c r="G545" s="1108"/>
      <c r="H545" s="1108"/>
      <c r="I545" s="1108"/>
      <c r="J545" s="1108"/>
      <c r="K545" s="1109"/>
      <c r="L545" s="429"/>
      <c r="M545" s="429"/>
      <c r="N545" s="429"/>
      <c r="O545" s="429"/>
      <c r="P545" s="429"/>
      <c r="Q545" s="429"/>
      <c r="R545" s="588" t="s">
        <v>219</v>
      </c>
      <c r="S545" s="589" t="e">
        <f>_xlfn.STDEV.P(S512:S540)</f>
        <v>#DIV/0!</v>
      </c>
      <c r="T545" s="589" t="e">
        <f t="array" ref="T545">IF(S549="Y",SQRT(SUM(IFERROR(O512:O540*(S512:S540-(T541))^2,0))/((COUNTIFS(O512:O540,"&lt;&gt;"&amp;"")-1)/COUNTIFS(O512:O540,"&lt;&gt;"&amp;"")*SUM(O512:O540))),_xlfn.STDEV.P(T512:T540))</f>
        <v>#DIV/0!</v>
      </c>
      <c r="U545" s="589" t="e">
        <f t="array" ref="U545">SQRT(SUM(IFERROR(O512:O540*(S512:S540-(U541))^2,0))/((COUNTIFS(O512:O540,"&lt;&gt;"&amp;"")-1)/COUNTIFS(O512:O540,"&lt;&gt;"&amp;"")*SUM(O512:O540)))</f>
        <v>#DIV/0!</v>
      </c>
      <c r="V545" s="429"/>
      <c r="W545" s="429"/>
      <c r="X545" s="429"/>
      <c r="Z545" s="627"/>
      <c r="AP545" s="476"/>
      <c r="AQ545" s="429"/>
      <c r="AR545" s="429"/>
      <c r="AS545" s="1113"/>
      <c r="AT545" s="1114"/>
      <c r="AU545" s="590">
        <v>1</v>
      </c>
      <c r="AV545" s="429"/>
      <c r="AW545" s="429"/>
      <c r="AX545" s="590">
        <v>1</v>
      </c>
      <c r="AY545" s="429"/>
      <c r="AZ545" s="429"/>
      <c r="BA545" s="590">
        <v>1</v>
      </c>
      <c r="BB545" s="429"/>
      <c r="BC545" s="429"/>
      <c r="BD545" s="590">
        <v>1</v>
      </c>
      <c r="BE545" s="429"/>
      <c r="BF545" s="429"/>
      <c r="BG545" s="590">
        <v>1</v>
      </c>
      <c r="BH545" s="429"/>
      <c r="BI545" s="588"/>
      <c r="BJ545" s="590">
        <v>1</v>
      </c>
      <c r="BK545" s="429"/>
      <c r="BL545" s="429"/>
      <c r="BM545" s="590">
        <v>1</v>
      </c>
      <c r="BN545" s="429"/>
      <c r="BO545" s="429"/>
      <c r="BP545" s="590">
        <v>1</v>
      </c>
      <c r="BQ545" s="429"/>
      <c r="BR545" s="429"/>
      <c r="BS545" s="590">
        <v>1</v>
      </c>
      <c r="BT545" s="429"/>
      <c r="BU545" s="429"/>
      <c r="BV545" s="476"/>
    </row>
    <row r="546" spans="1:74" s="427" customFormat="1" ht="14.1" hidden="1">
      <c r="A546" s="561"/>
      <c r="B546" s="561"/>
      <c r="C546" s="561"/>
      <c r="D546" s="1107"/>
      <c r="E546" s="1108"/>
      <c r="F546" s="1108"/>
      <c r="G546" s="1108"/>
      <c r="H546" s="1108"/>
      <c r="I546" s="1108"/>
      <c r="J546" s="1108"/>
      <c r="K546" s="1109"/>
      <c r="L546" s="429"/>
      <c r="M546" s="429"/>
      <c r="N546" s="429"/>
      <c r="O546" s="429"/>
      <c r="P546" s="429"/>
      <c r="Q546" s="429"/>
      <c r="R546" s="471" t="s">
        <v>220</v>
      </c>
      <c r="S546" s="594">
        <f>COUNTIF(S512:S540,"&gt;0")</f>
        <v>0</v>
      </c>
      <c r="T546" s="594">
        <f>COUNTIF(T512:T540,"&gt;0")</f>
        <v>0</v>
      </c>
      <c r="U546" s="595"/>
      <c r="V546" s="596" t="s">
        <v>221</v>
      </c>
      <c r="W546" s="429"/>
      <c r="X546" s="429"/>
      <c r="Z546" s="476"/>
      <c r="AP546" s="476"/>
      <c r="AQ546" s="429"/>
      <c r="AR546" s="429"/>
      <c r="AS546" s="429"/>
      <c r="AT546" s="588" t="s">
        <v>218</v>
      </c>
      <c r="AU546" s="591" t="e">
        <f>IF((0.67*AU547)&gt;AU541,"no","yes")</f>
        <v>#DIV/0!</v>
      </c>
      <c r="AV546" s="591" t="e">
        <f>IF((0.67*AV547)&gt;AV541,"no","yes")</f>
        <v>#DIV/0!</v>
      </c>
      <c r="AW546" s="429"/>
      <c r="AX546" s="591" t="e">
        <f>IF((0.67*AX547)&gt;AX541,"no","yes")</f>
        <v>#DIV/0!</v>
      </c>
      <c r="AY546" s="591" t="e">
        <f>IF((0.67*AY547)&gt;AY541,"no","yes")</f>
        <v>#DIV/0!</v>
      </c>
      <c r="AZ546" s="429"/>
      <c r="BA546" s="591" t="e">
        <f>IF((0.67*BA547)&gt;BA541,"no","yes")</f>
        <v>#DIV/0!</v>
      </c>
      <c r="BB546" s="591" t="e">
        <f>IF((0.67*BB547)&gt;BB541,"no","yes")</f>
        <v>#DIV/0!</v>
      </c>
      <c r="BC546" s="429"/>
      <c r="BD546" s="591" t="e">
        <f>IF((0.67*BD547)&gt;BD541,"no","yes")</f>
        <v>#DIV/0!</v>
      </c>
      <c r="BE546" s="591" t="e">
        <f>IF((0.67*BE547)&gt;BE541,"no","yes")</f>
        <v>#DIV/0!</v>
      </c>
      <c r="BF546" s="429"/>
      <c r="BG546" s="591" t="e">
        <f>IF((0.67*BG547)&gt;BG541,"no","yes")</f>
        <v>#DIV/0!</v>
      </c>
      <c r="BH546" s="591" t="e">
        <f>IF((0.67*BH547)&gt;BH541,"no","yes")</f>
        <v>#DIV/0!</v>
      </c>
      <c r="BI546" s="471"/>
      <c r="BJ546" s="591" t="e">
        <f>IF((0.67*BJ547)&gt;BJ541,"no","yes")</f>
        <v>#DIV/0!</v>
      </c>
      <c r="BK546" s="591" t="e">
        <f>IF((0.67*BK547)&gt;BK541,"no","yes")</f>
        <v>#DIV/0!</v>
      </c>
      <c r="BL546" s="429"/>
      <c r="BM546" s="591" t="e">
        <f>IF((0.67*BM547)&gt;BM541,"no","yes")</f>
        <v>#DIV/0!</v>
      </c>
      <c r="BN546" s="591" t="e">
        <f>IF((0.67*BN547)&gt;BN541,"no","yes")</f>
        <v>#DIV/0!</v>
      </c>
      <c r="BO546" s="429"/>
      <c r="BP546" s="591" t="e">
        <f>IF((0.67*BP547)&gt;BP541,"no","yes")</f>
        <v>#DIV/0!</v>
      </c>
      <c r="BQ546" s="591" t="e">
        <f>IF((0.67*BQ547)&gt;BQ541,"no","yes")</f>
        <v>#DIV/0!</v>
      </c>
      <c r="BR546" s="429"/>
      <c r="BS546" s="591" t="e">
        <f>IF((0.67*BS547)&gt;BS541,"no","yes")</f>
        <v>#DIV/0!</v>
      </c>
      <c r="BT546" s="591" t="e">
        <f>IF((0.67*BT547)&gt;BT541,"no","yes")</f>
        <v>#DIV/0!</v>
      </c>
      <c r="BU546" s="429"/>
      <c r="BV546" s="476"/>
    </row>
    <row r="547" spans="1:74" s="427" customFormat="1" ht="13.8" hidden="1">
      <c r="C547" s="561"/>
      <c r="D547" s="1107"/>
      <c r="E547" s="1108"/>
      <c r="F547" s="1108"/>
      <c r="G547" s="1108"/>
      <c r="H547" s="1108"/>
      <c r="I547" s="1108"/>
      <c r="J547" s="1108"/>
      <c r="K547" s="1109"/>
      <c r="L547" s="429"/>
      <c r="M547" s="429"/>
      <c r="N547" s="429"/>
      <c r="O547" s="429"/>
      <c r="P547" s="429"/>
      <c r="Q547" s="429"/>
      <c r="R547" s="429"/>
      <c r="S547" s="595"/>
      <c r="T547" s="595"/>
      <c r="U547" s="595"/>
      <c r="V547" s="614"/>
      <c r="W547" s="615"/>
      <c r="X547" s="616"/>
      <c r="Z547" s="476"/>
      <c r="AP547" s="476"/>
      <c r="AQ547" s="429"/>
      <c r="AR547" s="429"/>
      <c r="AS547" s="429"/>
      <c r="AT547" s="588" t="s">
        <v>219</v>
      </c>
      <c r="AU547" s="591" t="e">
        <f>_xlfn.STDEV.P(AU512:AU540)</f>
        <v>#DIV/0!</v>
      </c>
      <c r="AV547" s="591" t="e">
        <f>_xlfn.STDEV.P(AV512:AV540)</f>
        <v>#DIV/0!</v>
      </c>
      <c r="AW547" s="429"/>
      <c r="AX547" s="591" t="e">
        <f>_xlfn.STDEV.P(AX512:AX540)</f>
        <v>#DIV/0!</v>
      </c>
      <c r="AY547" s="591" t="e">
        <f>_xlfn.STDEV.P(AY512:AY540)</f>
        <v>#DIV/0!</v>
      </c>
      <c r="AZ547" s="429"/>
      <c r="BA547" s="591" t="e">
        <f>_xlfn.STDEV.P(BA512:BA540)</f>
        <v>#DIV/0!</v>
      </c>
      <c r="BB547" s="591" t="e">
        <f>_xlfn.STDEV.P(BB512:BB540)</f>
        <v>#DIV/0!</v>
      </c>
      <c r="BC547" s="429"/>
      <c r="BD547" s="591" t="e">
        <f>_xlfn.STDEV.P(BD512:BD540)</f>
        <v>#DIV/0!</v>
      </c>
      <c r="BE547" s="591" t="e">
        <f>_xlfn.STDEV.P(BE512:BE540)</f>
        <v>#DIV/0!</v>
      </c>
      <c r="BF547" s="429"/>
      <c r="BG547" s="591" t="e">
        <f>_xlfn.STDEV.P(BG512:BG540)</f>
        <v>#DIV/0!</v>
      </c>
      <c r="BH547" s="591" t="e">
        <f>_xlfn.STDEV.P(BH512:BH540)</f>
        <v>#DIV/0!</v>
      </c>
      <c r="BI547" s="429"/>
      <c r="BJ547" s="591" t="e">
        <f>_xlfn.STDEV.P(BJ512:BJ540)</f>
        <v>#DIV/0!</v>
      </c>
      <c r="BK547" s="591" t="e">
        <f>_xlfn.STDEV.P(BK512:BK540)</f>
        <v>#DIV/0!</v>
      </c>
      <c r="BL547" s="429"/>
      <c r="BM547" s="591" t="e">
        <f>_xlfn.STDEV.P(BM512:BM540)</f>
        <v>#DIV/0!</v>
      </c>
      <c r="BN547" s="591" t="e">
        <f>_xlfn.STDEV.P(BN512:BN540)</f>
        <v>#DIV/0!</v>
      </c>
      <c r="BO547" s="429"/>
      <c r="BP547" s="591" t="e">
        <f>_xlfn.STDEV.P(BP512:BP540)</f>
        <v>#DIV/0!</v>
      </c>
      <c r="BQ547" s="591" t="e">
        <f>_xlfn.STDEV.P(BQ512:BQ540)</f>
        <v>#DIV/0!</v>
      </c>
      <c r="BR547" s="429"/>
      <c r="BS547" s="591" t="e">
        <f>_xlfn.STDEV.P(BS512:BS540)</f>
        <v>#DIV/0!</v>
      </c>
      <c r="BT547" s="591" t="e">
        <f>_xlfn.STDEV.P(BT512:BT540)</f>
        <v>#DIV/0!</v>
      </c>
      <c r="BV547" s="476"/>
    </row>
    <row r="548" spans="1:74" s="427" customFormat="1" ht="14.1" hidden="1">
      <c r="C548" s="429"/>
      <c r="D548" s="1110"/>
      <c r="E548" s="1111"/>
      <c r="F548" s="1111"/>
      <c r="G548" s="1111"/>
      <c r="H548" s="1111"/>
      <c r="I548" s="1111"/>
      <c r="J548" s="1111"/>
      <c r="K548" s="1112"/>
      <c r="S548" s="598" t="s">
        <v>222</v>
      </c>
      <c r="U548" s="429"/>
      <c r="V548" s="617"/>
      <c r="W548" s="618"/>
      <c r="X548" s="619"/>
      <c r="Z548" s="476"/>
      <c r="AP548" s="476"/>
      <c r="AQ548" s="429"/>
      <c r="AR548" s="429"/>
      <c r="AS548" s="429"/>
      <c r="AT548" s="471" t="s">
        <v>220</v>
      </c>
      <c r="AU548" s="597">
        <f>COUNTIF(AU512:AU540,"&gt;0")</f>
        <v>0</v>
      </c>
      <c r="AV548" s="597">
        <f>COUNTIF(AV512:AV540,"&gt;0")</f>
        <v>0</v>
      </c>
      <c r="AW548" s="429"/>
      <c r="AX548" s="597">
        <f>COUNTIF(AX512:AX540,"&gt;0")</f>
        <v>0</v>
      </c>
      <c r="AY548" s="597">
        <f>COUNTIF(AY512:AY540,"&gt;0")</f>
        <v>0</v>
      </c>
      <c r="AZ548" s="429"/>
      <c r="BA548" s="597">
        <f>COUNTIF(BA512:BA540,"&gt;0")</f>
        <v>0</v>
      </c>
      <c r="BB548" s="597">
        <f>COUNTIF(BB512:BB540,"&gt;0")</f>
        <v>0</v>
      </c>
      <c r="BC548" s="429"/>
      <c r="BD548" s="597">
        <f>COUNTIF(BD512:BD540,"&gt;0")</f>
        <v>0</v>
      </c>
      <c r="BE548" s="597">
        <f>COUNTIF(BE512:BE540,"&gt;0")</f>
        <v>0</v>
      </c>
      <c r="BF548" s="429"/>
      <c r="BG548" s="597">
        <f>COUNTIF(BG512:BG540,"&gt;0")</f>
        <v>0</v>
      </c>
      <c r="BH548" s="597">
        <f>COUNTIF(BH512:BH540,"&gt;0")</f>
        <v>0</v>
      </c>
      <c r="BI548" s="429"/>
      <c r="BJ548" s="597">
        <f>COUNTIF(BJ512:BJ540,"&gt;0")</f>
        <v>0</v>
      </c>
      <c r="BK548" s="597">
        <f>COUNTIF(BK512:BK540,"&gt;0")</f>
        <v>0</v>
      </c>
      <c r="BL548" s="429"/>
      <c r="BM548" s="597">
        <f>COUNTIF(BM512:BM540,"&gt;0")</f>
        <v>0</v>
      </c>
      <c r="BN548" s="597">
        <f>COUNTIF(BN512:BN540,"&gt;0")</f>
        <v>0</v>
      </c>
      <c r="BO548" s="429"/>
      <c r="BP548" s="597">
        <f>COUNTIF(BP512:BP540,"&gt;0")</f>
        <v>0</v>
      </c>
      <c r="BQ548" s="597">
        <f>COUNTIF(BQ512:BQ540,"&gt;0")</f>
        <v>0</v>
      </c>
      <c r="BR548" s="429"/>
      <c r="BS548" s="597">
        <f>COUNTIF(BS512:BS540,"&gt;0")</f>
        <v>0</v>
      </c>
      <c r="BT548" s="597">
        <f>COUNTIF(BT512:BT540,"&gt;0")</f>
        <v>0</v>
      </c>
      <c r="BV548" s="476"/>
    </row>
    <row r="549" spans="1:74" s="427" customFormat="1" ht="13.8" hidden="1">
      <c r="S549" s="599" t="s">
        <v>223</v>
      </c>
      <c r="U549" s="429"/>
      <c r="V549" s="617"/>
      <c r="W549" s="618"/>
      <c r="X549" s="619"/>
      <c r="Z549" s="476"/>
      <c r="AP549" s="476"/>
      <c r="BV549" s="476"/>
    </row>
    <row r="550" spans="1:74" s="427" customFormat="1" ht="13.8" hidden="1">
      <c r="U550" s="429"/>
      <c r="V550" s="621"/>
      <c r="W550" s="622"/>
      <c r="X550" s="623"/>
      <c r="Z550" s="476"/>
      <c r="AP550" s="476"/>
      <c r="BV550" s="476"/>
    </row>
    <row r="551" spans="1:74" s="427" customFormat="1" ht="17.7" hidden="1">
      <c r="U551" s="429"/>
      <c r="V551" s="429"/>
      <c r="W551" s="429"/>
      <c r="X551" s="429"/>
      <c r="Z551" s="476"/>
      <c r="AP551" s="542"/>
      <c r="AQ551" s="628"/>
      <c r="AR551" s="628"/>
      <c r="AS551" s="629"/>
      <c r="AT551" s="629"/>
      <c r="AU551" s="629"/>
      <c r="AV551" s="629"/>
      <c r="AW551" s="629"/>
      <c r="AX551" s="629"/>
      <c r="AY551" s="629"/>
      <c r="AZ551" s="629"/>
      <c r="BA551" s="629"/>
      <c r="BB551" s="629"/>
      <c r="BC551" s="629"/>
      <c r="BD551" s="629"/>
      <c r="BE551" s="629"/>
      <c r="BF551" s="629"/>
      <c r="BG551" s="629"/>
      <c r="BH551" s="629"/>
      <c r="BI551" s="629"/>
      <c r="BJ551" s="629"/>
      <c r="BK551" s="629"/>
      <c r="BL551" s="629"/>
      <c r="BM551" s="629"/>
      <c r="BN551" s="629"/>
      <c r="BO551" s="629"/>
      <c r="BP551" s="629"/>
      <c r="BQ551" s="629"/>
      <c r="BR551" s="629"/>
      <c r="BS551" s="629"/>
      <c r="BT551" s="629"/>
      <c r="BU551" s="629"/>
      <c r="BV551" s="542"/>
    </row>
    <row r="552" spans="1:74" s="427" customFormat="1" ht="13.8" hidden="1">
      <c r="Z552" s="476"/>
      <c r="AP552" s="476"/>
      <c r="BR552" s="429"/>
      <c r="BV552" s="476"/>
    </row>
    <row r="553" spans="1:74" s="427" customFormat="1" ht="16" hidden="1" customHeight="1">
      <c r="Z553" s="476"/>
      <c r="AP553" s="476"/>
      <c r="BR553" s="429"/>
      <c r="BV553" s="476"/>
    </row>
    <row r="554" spans="1:74" s="475" customFormat="1" ht="17.7" hidden="1">
      <c r="A554" s="537">
        <f>1+A509</f>
        <v>15</v>
      </c>
      <c r="B554" s="537"/>
      <c r="C554" s="538" t="s">
        <v>431</v>
      </c>
      <c r="D554" s="612"/>
      <c r="E554" s="612"/>
      <c r="F554" s="612"/>
      <c r="G554" s="612"/>
      <c r="H554" s="612"/>
      <c r="I554" s="539"/>
      <c r="J554" s="539"/>
      <c r="K554" s="612"/>
      <c r="L554" s="539"/>
      <c r="M554" s="539"/>
      <c r="N554" s="513"/>
      <c r="O554" s="513"/>
      <c r="P554" s="539"/>
      <c r="Q554" s="539"/>
      <c r="R554" s="539"/>
      <c r="S554" s="539"/>
      <c r="T554" s="539"/>
      <c r="U554" s="539"/>
      <c r="V554" s="539"/>
      <c r="W554" s="539"/>
      <c r="X554" s="539"/>
      <c r="Z554" s="539"/>
      <c r="AQ554" s="541">
        <f>A554</f>
        <v>15</v>
      </c>
      <c r="AR554" s="541" t="str">
        <f>C554</f>
        <v>t N2O-CO2-eq Reduced per Land Unit</v>
      </c>
      <c r="AS554" s="542"/>
      <c r="AT554" s="542"/>
      <c r="AU554" s="542"/>
      <c r="AV554" s="542"/>
      <c r="AW554" s="542"/>
      <c r="AX554" s="542"/>
      <c r="AY554" s="542"/>
      <c r="AZ554" s="542"/>
      <c r="BA554" s="542"/>
      <c r="BB554" s="542"/>
      <c r="BC554" s="542"/>
      <c r="BD554" s="542"/>
      <c r="BE554" s="542"/>
      <c r="BF554" s="542"/>
      <c r="BG554" s="542"/>
      <c r="BH554" s="542"/>
      <c r="BI554" s="542"/>
      <c r="BJ554" s="542"/>
      <c r="BK554" s="542"/>
      <c r="BL554" s="542"/>
      <c r="BM554" s="542"/>
      <c r="BN554" s="542"/>
      <c r="BO554" s="542"/>
      <c r="BP554" s="542"/>
      <c r="BQ554" s="542"/>
      <c r="BR554" s="542"/>
      <c r="BS554" s="542"/>
      <c r="BT554" s="542"/>
      <c r="BU554" s="542"/>
    </row>
    <row r="555" spans="1:74" s="429" customFormat="1" ht="17.399999999999999" hidden="1">
      <c r="A555" s="561"/>
      <c r="B555" s="561"/>
      <c r="C555" s="561"/>
      <c r="D555" s="456"/>
      <c r="E555" s="456"/>
      <c r="F555" s="456"/>
      <c r="G555" s="456"/>
      <c r="H555" s="456"/>
      <c r="K555" s="456"/>
      <c r="Z555" s="475"/>
      <c r="AP555" s="475"/>
      <c r="AQ555" s="391"/>
      <c r="AR555" s="391"/>
      <c r="AS555" s="391"/>
      <c r="AT555" s="391"/>
      <c r="AU555" s="461" t="s">
        <v>70</v>
      </c>
      <c r="AV555" s="461"/>
      <c r="AW555" s="391"/>
      <c r="AX555" s="461" t="s">
        <v>74</v>
      </c>
      <c r="AY555" s="461"/>
      <c r="AZ555" s="391"/>
      <c r="BA555" s="461" t="s">
        <v>73</v>
      </c>
      <c r="BB555" s="461"/>
      <c r="BC555" s="391"/>
      <c r="BD555" s="461" t="s">
        <v>75</v>
      </c>
      <c r="BE555" s="461"/>
      <c r="BF555" s="391"/>
      <c r="BG555" s="461" t="s">
        <v>559</v>
      </c>
      <c r="BH555" s="461"/>
      <c r="BI555" s="542"/>
      <c r="BJ555" s="461" t="s">
        <v>191</v>
      </c>
      <c r="BK555" s="461"/>
      <c r="BL555" s="391"/>
      <c r="BM555" s="461" t="s">
        <v>190</v>
      </c>
      <c r="BN555" s="461"/>
      <c r="BO555" s="391"/>
      <c r="BP555" s="461" t="s">
        <v>397</v>
      </c>
      <c r="BQ555" s="461"/>
      <c r="BR555" s="391"/>
      <c r="BS555" s="461" t="s">
        <v>398</v>
      </c>
      <c r="BT555" s="461"/>
      <c r="BU555" s="391"/>
      <c r="BV555" s="475"/>
    </row>
    <row r="556" spans="1:74" s="429" customFormat="1" ht="28.5" hidden="1" thickBot="1">
      <c r="A556" s="583" t="s">
        <v>195</v>
      </c>
      <c r="B556" s="546" t="s">
        <v>196</v>
      </c>
      <c r="C556" s="547" t="s">
        <v>197</v>
      </c>
      <c r="D556" s="548" t="s">
        <v>198</v>
      </c>
      <c r="E556" s="548" t="s">
        <v>199</v>
      </c>
      <c r="F556" s="549" t="s">
        <v>200</v>
      </c>
      <c r="G556" s="549" t="s">
        <v>194</v>
      </c>
      <c r="H556" s="550" t="s">
        <v>236</v>
      </c>
      <c r="I556" s="551" t="s">
        <v>201</v>
      </c>
      <c r="J556" s="552" t="s">
        <v>237</v>
      </c>
      <c r="K556" s="553" t="s">
        <v>202</v>
      </c>
      <c r="L556" s="554" t="s">
        <v>203</v>
      </c>
      <c r="M556" s="600" t="s">
        <v>204</v>
      </c>
      <c r="N556" s="601" t="s">
        <v>205</v>
      </c>
      <c r="O556" s="602" t="s">
        <v>206</v>
      </c>
      <c r="P556" s="602" t="s">
        <v>106</v>
      </c>
      <c r="Q556" s="543"/>
      <c r="R556" s="557" t="s">
        <v>238</v>
      </c>
      <c r="S556" s="558" t="s">
        <v>207</v>
      </c>
      <c r="T556" s="558" t="s">
        <v>208</v>
      </c>
      <c r="U556" s="558" t="s">
        <v>209</v>
      </c>
      <c r="V556" s="559" t="s">
        <v>210</v>
      </c>
      <c r="W556" s="543"/>
      <c r="X556" s="543"/>
      <c r="Z556" s="544"/>
      <c r="AP556" s="475"/>
      <c r="AQ556" s="543"/>
      <c r="AR556" s="543"/>
      <c r="AS556" s="559" t="s">
        <v>399</v>
      </c>
      <c r="AT556" s="543"/>
      <c r="AU556" s="560" t="s">
        <v>207</v>
      </c>
      <c r="AV556" s="560" t="s">
        <v>208</v>
      </c>
      <c r="AW556" s="543"/>
      <c r="AX556" s="560" t="s">
        <v>207</v>
      </c>
      <c r="AY556" s="560" t="s">
        <v>208</v>
      </c>
      <c r="AZ556" s="543"/>
      <c r="BA556" s="560" t="s">
        <v>207</v>
      </c>
      <c r="BB556" s="560" t="s">
        <v>208</v>
      </c>
      <c r="BC556" s="543"/>
      <c r="BD556" s="560" t="s">
        <v>207</v>
      </c>
      <c r="BE556" s="560" t="s">
        <v>208</v>
      </c>
      <c r="BF556" s="543"/>
      <c r="BG556" s="560" t="s">
        <v>207</v>
      </c>
      <c r="BH556" s="560" t="s">
        <v>208</v>
      </c>
      <c r="BI556" s="543"/>
      <c r="BJ556" s="560" t="s">
        <v>207</v>
      </c>
      <c r="BK556" s="560" t="s">
        <v>208</v>
      </c>
      <c r="BL556" s="543"/>
      <c r="BM556" s="560" t="s">
        <v>207</v>
      </c>
      <c r="BN556" s="560" t="s">
        <v>208</v>
      </c>
      <c r="BO556" s="543"/>
      <c r="BP556" s="560" t="s">
        <v>207</v>
      </c>
      <c r="BQ556" s="560" t="s">
        <v>208</v>
      </c>
      <c r="BR556" s="543"/>
      <c r="BS556" s="560" t="s">
        <v>207</v>
      </c>
      <c r="BT556" s="560" t="s">
        <v>208</v>
      </c>
      <c r="BU556" s="543"/>
      <c r="BV556" s="475"/>
    </row>
    <row r="557" spans="1:74" s="429" customFormat="1" ht="14.1" hidden="1">
      <c r="A557" s="561">
        <v>1</v>
      </c>
      <c r="B557" s="562" t="str">
        <f t="shared" ref="B557:B576" si="312">CONCATENATE(E557,": ",C557)</f>
        <v xml:space="preserve">: </v>
      </c>
      <c r="C557" s="563"/>
      <c r="D557" s="563"/>
      <c r="E557" s="563"/>
      <c r="F557" s="564"/>
      <c r="G557" s="563"/>
      <c r="H557" s="565"/>
      <c r="I557" s="566"/>
      <c r="J557" s="566"/>
      <c r="K557" s="568"/>
      <c r="L557" s="568"/>
      <c r="M557" s="572"/>
      <c r="N557" s="570" t="s">
        <v>557</v>
      </c>
      <c r="O557" s="571"/>
      <c r="P557" s="572"/>
      <c r="R557" s="573"/>
      <c r="S557" s="574" t="str">
        <f>IF(R557="Y","",IF(AND(M557="",K557=""),"",IF(M557="",K557,M557)))</f>
        <v/>
      </c>
      <c r="T557" s="575" t="str">
        <f t="shared" ref="T557:T576" si="313">IF(S557="","",IF($S$585="Y",U557,IF(S557&gt;=$S$577-$AB$35*$S$581,IF(S557&lt;=$S$577+$AB$35*$S$581,S557,""),"")))</f>
        <v/>
      </c>
      <c r="U557" s="574" t="str">
        <f>IF(R557="Y","",IF(AND(M557="",K557=""),"",IF(M557="",K557*O557,M557*O557)))</f>
        <v/>
      </c>
      <c r="V557" s="576" t="str">
        <f t="shared" ref="V557:V576" si="314">IF(AND(N557="",L557=""),"",IF(N557="",L557,N557))</f>
        <v>t N2O-CO2-eq / ha</v>
      </c>
      <c r="W557" s="391"/>
      <c r="X557" s="391"/>
      <c r="Z557" s="440"/>
      <c r="AP557" s="475"/>
      <c r="AQ557" s="391"/>
      <c r="AR557" s="391"/>
      <c r="AS557" s="577" t="str">
        <f>$U557</f>
        <v/>
      </c>
      <c r="AT557" s="391"/>
      <c r="AU557" s="578" t="str">
        <f t="shared" ref="AU557:AU576" si="315">IF($AT$44="region",IF($E557=AU$701,$S557,""),IF($G557=AU$701,$S557,""))</f>
        <v/>
      </c>
      <c r="AV557" s="578" t="str">
        <f t="shared" ref="AV557:AV576" si="316">IF($AT$44="Region",IF($E557=AU$701,$T557,""),IF($G557=AU$701,$T557,""))</f>
        <v/>
      </c>
      <c r="AW557" s="391"/>
      <c r="AX557" s="578" t="str">
        <f t="shared" ref="AX557:AX576" si="317">IF($AT$44="region",IF($E557=AX$701,$S557,""),IF($G557=AX$701,$S557,""))</f>
        <v/>
      </c>
      <c r="AY557" s="578" t="str">
        <f t="shared" ref="AY557:AY576" si="318">IF($AT$44="Region",IF($E557=AX$701,$T557,""),IF($G557=AX$701,$T557,""))</f>
        <v/>
      </c>
      <c r="AZ557" s="391"/>
      <c r="BA557" s="578" t="str">
        <f t="shared" ref="BA557:BA576" si="319">IF($AT$44="region",IF($E557=BA$701,$S557,""),IF($G557=BA$701,$S557,""))</f>
        <v/>
      </c>
      <c r="BB557" s="578" t="str">
        <f t="shared" ref="BB557:BB576" si="320">IF($AT$44="Region",IF($E557=BA$701,$T557,""),IF($G557=BA$701,$T557,""))</f>
        <v/>
      </c>
      <c r="BC557" s="391"/>
      <c r="BD557" s="578" t="str">
        <f t="shared" ref="BD557:BD576" si="321">IF($AT$44="region",IF($E557=BD$701,$S557,""),IF($G557=BD$701,$S557,""))</f>
        <v/>
      </c>
      <c r="BE557" s="578" t="str">
        <f t="shared" ref="BE557:BE576" si="322">IF($AT$44="Region",IF($E557=BD$701,$T557,""),IF($G557=BD$701,$T557,""))</f>
        <v/>
      </c>
      <c r="BF557" s="391"/>
      <c r="BG557" s="578" t="str">
        <f t="shared" ref="BG557:BG576" si="323">IF($AT$44="region",IF($E557=BG$701,$S557,""),IF($G557=BG$701,$S557,""))</f>
        <v/>
      </c>
      <c r="BH557" s="578" t="str">
        <f t="shared" ref="BH557:BH576" si="324">IF($AT$44="Region",IF($E557=BG$701,$T557,""),IF($G557=BG$701,$T557,""))</f>
        <v/>
      </c>
      <c r="BI557" s="391"/>
      <c r="BJ557" s="578" t="str">
        <f t="shared" ref="BJ557:BK576" si="325">IF($E557=$BJ$47,S557,"")</f>
        <v/>
      </c>
      <c r="BK557" s="578" t="str">
        <f t="shared" si="325"/>
        <v/>
      </c>
      <c r="BL557" s="391"/>
      <c r="BM557" s="578" t="str">
        <f t="shared" ref="BM557:BN576" si="326">IF($E557=$BM$47,S557,"")</f>
        <v/>
      </c>
      <c r="BN557" s="578" t="str">
        <f t="shared" si="326"/>
        <v/>
      </c>
      <c r="BO557" s="391"/>
      <c r="BP557" s="578" t="str">
        <f t="shared" ref="BP557:BQ576" si="327">IF($E557=$BP$47,S557,"")</f>
        <v/>
      </c>
      <c r="BQ557" s="578" t="str">
        <f t="shared" si="327"/>
        <v/>
      </c>
      <c r="BR557" s="391"/>
      <c r="BS557" s="578" t="str">
        <f t="shared" ref="BS557:BT576" si="328">IF($E557=$BS$47,S557,"")</f>
        <v/>
      </c>
      <c r="BT557" s="578" t="str">
        <f t="shared" si="328"/>
        <v/>
      </c>
      <c r="BU557" s="391"/>
      <c r="BV557" s="475"/>
    </row>
    <row r="558" spans="1:74" s="429" customFormat="1" ht="14.1" hidden="1">
      <c r="A558" s="561">
        <v>2</v>
      </c>
      <c r="B558" s="562" t="str">
        <f t="shared" si="312"/>
        <v xml:space="preserve">: </v>
      </c>
      <c r="C558" s="563"/>
      <c r="D558" s="563"/>
      <c r="E558" s="563"/>
      <c r="F558" s="563"/>
      <c r="G558" s="563"/>
      <c r="H558" s="565"/>
      <c r="I558" s="566"/>
      <c r="J558" s="566"/>
      <c r="K558" s="571"/>
      <c r="L558" s="568"/>
      <c r="M558" s="572"/>
      <c r="N558" s="570" t="s">
        <v>557</v>
      </c>
      <c r="O558" s="571"/>
      <c r="P558" s="572"/>
      <c r="R558" s="573"/>
      <c r="S558" s="574" t="str">
        <f t="shared" ref="S558:S576" si="329">IF(R558="Y","",IF(AND(M558="",K558=""),"",IF(M558="",K558,M558)))</f>
        <v/>
      </c>
      <c r="T558" s="575" t="str">
        <f t="shared" si="313"/>
        <v/>
      </c>
      <c r="U558" s="574" t="str">
        <f t="shared" ref="U558:U576" si="330">IF(R558="Y","",IF(AND(M558="",K558=""),"",IF(M558="",K558*O558,M558*O558)))</f>
        <v/>
      </c>
      <c r="V558" s="576" t="str">
        <f t="shared" si="314"/>
        <v>t N2O-CO2-eq / ha</v>
      </c>
      <c r="W558" s="391"/>
      <c r="X558" s="391"/>
      <c r="Z558" s="440"/>
      <c r="AP558" s="475"/>
      <c r="AQ558" s="391"/>
      <c r="AR558" s="391"/>
      <c r="AS558" s="580"/>
      <c r="AT558" s="391"/>
      <c r="AU558" s="578" t="str">
        <f t="shared" si="315"/>
        <v/>
      </c>
      <c r="AV558" s="578" t="str">
        <f t="shared" si="316"/>
        <v/>
      </c>
      <c r="AW558" s="391"/>
      <c r="AX558" s="578" t="str">
        <f t="shared" si="317"/>
        <v/>
      </c>
      <c r="AY558" s="578" t="str">
        <f t="shared" si="318"/>
        <v/>
      </c>
      <c r="AZ558" s="391"/>
      <c r="BA558" s="578" t="str">
        <f t="shared" si="319"/>
        <v/>
      </c>
      <c r="BB558" s="578" t="str">
        <f t="shared" si="320"/>
        <v/>
      </c>
      <c r="BC558" s="391"/>
      <c r="BD558" s="578" t="str">
        <f t="shared" si="321"/>
        <v/>
      </c>
      <c r="BE558" s="578" t="str">
        <f t="shared" si="322"/>
        <v/>
      </c>
      <c r="BF558" s="391"/>
      <c r="BG558" s="578" t="str">
        <f t="shared" si="323"/>
        <v/>
      </c>
      <c r="BH558" s="578" t="str">
        <f t="shared" si="324"/>
        <v/>
      </c>
      <c r="BI558" s="391"/>
      <c r="BJ558" s="578" t="str">
        <f t="shared" si="325"/>
        <v/>
      </c>
      <c r="BK558" s="578" t="str">
        <f t="shared" si="325"/>
        <v/>
      </c>
      <c r="BL558" s="391"/>
      <c r="BM558" s="578" t="str">
        <f t="shared" si="326"/>
        <v/>
      </c>
      <c r="BN558" s="578" t="str">
        <f t="shared" si="326"/>
        <v/>
      </c>
      <c r="BO558" s="391"/>
      <c r="BP558" s="578" t="str">
        <f t="shared" si="327"/>
        <v/>
      </c>
      <c r="BQ558" s="578" t="str">
        <f t="shared" si="327"/>
        <v/>
      </c>
      <c r="BR558" s="391"/>
      <c r="BS558" s="578" t="str">
        <f t="shared" si="328"/>
        <v/>
      </c>
      <c r="BT558" s="578" t="str">
        <f t="shared" si="328"/>
        <v/>
      </c>
      <c r="BU558" s="391"/>
      <c r="BV558" s="475"/>
    </row>
    <row r="559" spans="1:74" s="429" customFormat="1" ht="14.1" hidden="1">
      <c r="A559" s="561">
        <v>3</v>
      </c>
      <c r="B559" s="562" t="str">
        <f t="shared" si="312"/>
        <v xml:space="preserve">: </v>
      </c>
      <c r="C559" s="563"/>
      <c r="D559" s="566"/>
      <c r="E559" s="563"/>
      <c r="F559" s="566"/>
      <c r="G559" s="563"/>
      <c r="H559" s="565"/>
      <c r="I559" s="566"/>
      <c r="J559" s="566"/>
      <c r="K559" s="572"/>
      <c r="L559" s="568"/>
      <c r="M559" s="572"/>
      <c r="N559" s="570" t="s">
        <v>557</v>
      </c>
      <c r="O559" s="571"/>
      <c r="P559" s="572"/>
      <c r="R559" s="573"/>
      <c r="S559" s="574" t="str">
        <f t="shared" si="329"/>
        <v/>
      </c>
      <c r="T559" s="575" t="str">
        <f t="shared" si="313"/>
        <v/>
      </c>
      <c r="U559" s="574" t="str">
        <f t="shared" si="330"/>
        <v/>
      </c>
      <c r="V559" s="576" t="str">
        <f t="shared" si="314"/>
        <v>t N2O-CO2-eq / ha</v>
      </c>
      <c r="W559" s="391"/>
      <c r="X559" s="391"/>
      <c r="Z559" s="440"/>
      <c r="AP559" s="475"/>
      <c r="AQ559" s="391"/>
      <c r="AR559" s="391"/>
      <c r="AT559" s="391"/>
      <c r="AU559" s="578" t="str">
        <f t="shared" si="315"/>
        <v/>
      </c>
      <c r="AV559" s="578" t="str">
        <f t="shared" si="316"/>
        <v/>
      </c>
      <c r="AW559" s="391"/>
      <c r="AX559" s="578" t="str">
        <f t="shared" si="317"/>
        <v/>
      </c>
      <c r="AY559" s="578" t="str">
        <f t="shared" si="318"/>
        <v/>
      </c>
      <c r="AZ559" s="391"/>
      <c r="BA559" s="578" t="str">
        <f t="shared" si="319"/>
        <v/>
      </c>
      <c r="BB559" s="578" t="str">
        <f t="shared" si="320"/>
        <v/>
      </c>
      <c r="BC559" s="391"/>
      <c r="BD559" s="578" t="str">
        <f t="shared" si="321"/>
        <v/>
      </c>
      <c r="BE559" s="578" t="str">
        <f t="shared" si="322"/>
        <v/>
      </c>
      <c r="BF559" s="391"/>
      <c r="BG559" s="578" t="str">
        <f t="shared" si="323"/>
        <v/>
      </c>
      <c r="BH559" s="578" t="str">
        <f t="shared" si="324"/>
        <v/>
      </c>
      <c r="BI559" s="391"/>
      <c r="BJ559" s="578" t="str">
        <f t="shared" si="325"/>
        <v/>
      </c>
      <c r="BK559" s="578" t="str">
        <f t="shared" si="325"/>
        <v/>
      </c>
      <c r="BL559" s="391"/>
      <c r="BM559" s="578" t="str">
        <f t="shared" si="326"/>
        <v/>
      </c>
      <c r="BN559" s="578" t="str">
        <f t="shared" si="326"/>
        <v/>
      </c>
      <c r="BO559" s="391"/>
      <c r="BP559" s="578" t="str">
        <f t="shared" si="327"/>
        <v/>
      </c>
      <c r="BQ559" s="578" t="str">
        <f t="shared" si="327"/>
        <v/>
      </c>
      <c r="BR559" s="391"/>
      <c r="BS559" s="578" t="str">
        <f t="shared" si="328"/>
        <v/>
      </c>
      <c r="BT559" s="578" t="str">
        <f t="shared" si="328"/>
        <v/>
      </c>
      <c r="BU559" s="391"/>
      <c r="BV559" s="475"/>
    </row>
    <row r="560" spans="1:74" s="429" customFormat="1" ht="14.1" hidden="1">
      <c r="A560" s="561">
        <v>4</v>
      </c>
      <c r="B560" s="562" t="str">
        <f t="shared" si="312"/>
        <v xml:space="preserve">: </v>
      </c>
      <c r="C560" s="563"/>
      <c r="D560" s="566"/>
      <c r="E560" s="563"/>
      <c r="F560" s="566"/>
      <c r="G560" s="563"/>
      <c r="H560" s="565"/>
      <c r="I560" s="566"/>
      <c r="J560" s="566"/>
      <c r="K560" s="572"/>
      <c r="L560" s="568"/>
      <c r="M560" s="572"/>
      <c r="N560" s="570" t="s">
        <v>557</v>
      </c>
      <c r="O560" s="571"/>
      <c r="P560" s="572"/>
      <c r="R560" s="573"/>
      <c r="S560" s="574" t="str">
        <f t="shared" si="329"/>
        <v/>
      </c>
      <c r="T560" s="575" t="str">
        <f t="shared" si="313"/>
        <v/>
      </c>
      <c r="U560" s="574" t="str">
        <f t="shared" si="330"/>
        <v/>
      </c>
      <c r="V560" s="576" t="str">
        <f t="shared" si="314"/>
        <v>t N2O-CO2-eq / ha</v>
      </c>
      <c r="W560" s="391"/>
      <c r="X560" s="391"/>
      <c r="Z560" s="440"/>
      <c r="AP560" s="475"/>
      <c r="AQ560" s="391"/>
      <c r="AR560" s="391"/>
      <c r="AS560" s="580"/>
      <c r="AT560" s="391"/>
      <c r="AU560" s="578" t="str">
        <f t="shared" si="315"/>
        <v/>
      </c>
      <c r="AV560" s="578" t="str">
        <f t="shared" si="316"/>
        <v/>
      </c>
      <c r="AW560" s="391"/>
      <c r="AX560" s="578" t="str">
        <f t="shared" si="317"/>
        <v/>
      </c>
      <c r="AY560" s="578" t="str">
        <f t="shared" si="318"/>
        <v/>
      </c>
      <c r="AZ560" s="391"/>
      <c r="BA560" s="578" t="str">
        <f t="shared" si="319"/>
        <v/>
      </c>
      <c r="BB560" s="578" t="str">
        <f t="shared" si="320"/>
        <v/>
      </c>
      <c r="BC560" s="391"/>
      <c r="BD560" s="578" t="str">
        <f t="shared" si="321"/>
        <v/>
      </c>
      <c r="BE560" s="578" t="str">
        <f t="shared" si="322"/>
        <v/>
      </c>
      <c r="BF560" s="391"/>
      <c r="BG560" s="578" t="str">
        <f t="shared" si="323"/>
        <v/>
      </c>
      <c r="BH560" s="578" t="str">
        <f t="shared" si="324"/>
        <v/>
      </c>
      <c r="BI560" s="391"/>
      <c r="BJ560" s="578" t="str">
        <f t="shared" si="325"/>
        <v/>
      </c>
      <c r="BK560" s="578" t="str">
        <f t="shared" si="325"/>
        <v/>
      </c>
      <c r="BL560" s="391"/>
      <c r="BM560" s="578" t="str">
        <f t="shared" si="326"/>
        <v/>
      </c>
      <c r="BN560" s="578" t="str">
        <f t="shared" si="326"/>
        <v/>
      </c>
      <c r="BO560" s="391"/>
      <c r="BP560" s="578" t="str">
        <f t="shared" si="327"/>
        <v/>
      </c>
      <c r="BQ560" s="578" t="str">
        <f t="shared" si="327"/>
        <v/>
      </c>
      <c r="BR560" s="391"/>
      <c r="BS560" s="578" t="str">
        <f t="shared" si="328"/>
        <v/>
      </c>
      <c r="BT560" s="578" t="str">
        <f t="shared" si="328"/>
        <v/>
      </c>
      <c r="BU560" s="391"/>
      <c r="BV560" s="475"/>
    </row>
    <row r="561" spans="1:74" s="429" customFormat="1" ht="14.1" hidden="1">
      <c r="A561" s="561">
        <v>5</v>
      </c>
      <c r="B561" s="562" t="str">
        <f t="shared" si="312"/>
        <v xml:space="preserve">: </v>
      </c>
      <c r="C561" s="563"/>
      <c r="D561" s="566"/>
      <c r="E561" s="563"/>
      <c r="F561" s="566"/>
      <c r="G561" s="563"/>
      <c r="H561" s="565"/>
      <c r="I561" s="566"/>
      <c r="J561" s="566"/>
      <c r="K561" s="572"/>
      <c r="L561" s="568"/>
      <c r="M561" s="572"/>
      <c r="N561" s="570" t="s">
        <v>557</v>
      </c>
      <c r="O561" s="571"/>
      <c r="P561" s="572"/>
      <c r="R561" s="573"/>
      <c r="S561" s="574" t="str">
        <f t="shared" si="329"/>
        <v/>
      </c>
      <c r="T561" s="575" t="str">
        <f t="shared" si="313"/>
        <v/>
      </c>
      <c r="U561" s="574" t="str">
        <f t="shared" si="330"/>
        <v/>
      </c>
      <c r="V561" s="576" t="str">
        <f t="shared" si="314"/>
        <v>t N2O-CO2-eq / ha</v>
      </c>
      <c r="W561" s="391"/>
      <c r="X561" s="391"/>
      <c r="Z561" s="440"/>
      <c r="AP561" s="475"/>
      <c r="AQ561" s="391"/>
      <c r="AR561" s="391"/>
      <c r="AS561" s="580"/>
      <c r="AT561" s="391"/>
      <c r="AU561" s="578" t="str">
        <f t="shared" si="315"/>
        <v/>
      </c>
      <c r="AV561" s="578" t="str">
        <f t="shared" si="316"/>
        <v/>
      </c>
      <c r="AW561" s="391"/>
      <c r="AX561" s="578" t="str">
        <f t="shared" si="317"/>
        <v/>
      </c>
      <c r="AY561" s="578" t="str">
        <f t="shared" si="318"/>
        <v/>
      </c>
      <c r="AZ561" s="391"/>
      <c r="BA561" s="578" t="str">
        <f t="shared" si="319"/>
        <v/>
      </c>
      <c r="BB561" s="578" t="str">
        <f t="shared" si="320"/>
        <v/>
      </c>
      <c r="BC561" s="391"/>
      <c r="BD561" s="578" t="str">
        <f t="shared" si="321"/>
        <v/>
      </c>
      <c r="BE561" s="578" t="str">
        <f t="shared" si="322"/>
        <v/>
      </c>
      <c r="BF561" s="391"/>
      <c r="BG561" s="578" t="str">
        <f t="shared" si="323"/>
        <v/>
      </c>
      <c r="BH561" s="578" t="str">
        <f t="shared" si="324"/>
        <v/>
      </c>
      <c r="BI561" s="391"/>
      <c r="BJ561" s="578" t="str">
        <f t="shared" si="325"/>
        <v/>
      </c>
      <c r="BK561" s="578" t="str">
        <f t="shared" si="325"/>
        <v/>
      </c>
      <c r="BL561" s="391"/>
      <c r="BM561" s="578" t="str">
        <f t="shared" si="326"/>
        <v/>
      </c>
      <c r="BN561" s="578" t="str">
        <f t="shared" si="326"/>
        <v/>
      </c>
      <c r="BO561" s="391"/>
      <c r="BP561" s="578" t="str">
        <f t="shared" si="327"/>
        <v/>
      </c>
      <c r="BQ561" s="578" t="str">
        <f t="shared" si="327"/>
        <v/>
      </c>
      <c r="BR561" s="391"/>
      <c r="BS561" s="578" t="str">
        <f t="shared" si="328"/>
        <v/>
      </c>
      <c r="BT561" s="578" t="str">
        <f t="shared" si="328"/>
        <v/>
      </c>
      <c r="BU561" s="391"/>
      <c r="BV561" s="475"/>
    </row>
    <row r="562" spans="1:74" s="429" customFormat="1" ht="14.1" hidden="1">
      <c r="A562" s="561">
        <v>6</v>
      </c>
      <c r="B562" s="562" t="str">
        <f t="shared" si="312"/>
        <v xml:space="preserve">: </v>
      </c>
      <c r="C562" s="563"/>
      <c r="D562" s="566"/>
      <c r="E562" s="563"/>
      <c r="F562" s="566"/>
      <c r="G562" s="563"/>
      <c r="H562" s="565"/>
      <c r="I562" s="566"/>
      <c r="J562" s="566"/>
      <c r="K562" s="572"/>
      <c r="L562" s="568"/>
      <c r="M562" s="572"/>
      <c r="N562" s="570" t="s">
        <v>557</v>
      </c>
      <c r="O562" s="571"/>
      <c r="P562" s="572"/>
      <c r="R562" s="573"/>
      <c r="S562" s="574" t="str">
        <f t="shared" si="329"/>
        <v/>
      </c>
      <c r="T562" s="575" t="str">
        <f t="shared" si="313"/>
        <v/>
      </c>
      <c r="U562" s="574" t="str">
        <f t="shared" si="330"/>
        <v/>
      </c>
      <c r="V562" s="576" t="str">
        <f t="shared" si="314"/>
        <v>t N2O-CO2-eq / ha</v>
      </c>
      <c r="W562" s="391"/>
      <c r="X562" s="391"/>
      <c r="Z562" s="440"/>
      <c r="AP562" s="475"/>
      <c r="AQ562" s="391"/>
      <c r="AR562" s="391"/>
      <c r="AS562" s="580"/>
      <c r="AT562" s="391"/>
      <c r="AU562" s="578" t="str">
        <f t="shared" si="315"/>
        <v/>
      </c>
      <c r="AV562" s="578" t="str">
        <f t="shared" si="316"/>
        <v/>
      </c>
      <c r="AW562" s="391"/>
      <c r="AX562" s="578" t="str">
        <f t="shared" si="317"/>
        <v/>
      </c>
      <c r="AY562" s="578" t="str">
        <f t="shared" si="318"/>
        <v/>
      </c>
      <c r="AZ562" s="391"/>
      <c r="BA562" s="578" t="str">
        <f t="shared" si="319"/>
        <v/>
      </c>
      <c r="BB562" s="578" t="str">
        <f t="shared" si="320"/>
        <v/>
      </c>
      <c r="BC562" s="391"/>
      <c r="BD562" s="578" t="str">
        <f t="shared" si="321"/>
        <v/>
      </c>
      <c r="BE562" s="578" t="str">
        <f t="shared" si="322"/>
        <v/>
      </c>
      <c r="BF562" s="391"/>
      <c r="BG562" s="578" t="str">
        <f t="shared" si="323"/>
        <v/>
      </c>
      <c r="BH562" s="578" t="str">
        <f t="shared" si="324"/>
        <v/>
      </c>
      <c r="BI562" s="391"/>
      <c r="BJ562" s="578" t="str">
        <f t="shared" si="325"/>
        <v/>
      </c>
      <c r="BK562" s="578" t="str">
        <f t="shared" si="325"/>
        <v/>
      </c>
      <c r="BL562" s="391"/>
      <c r="BM562" s="578" t="str">
        <f t="shared" si="326"/>
        <v/>
      </c>
      <c r="BN562" s="578" t="str">
        <f t="shared" si="326"/>
        <v/>
      </c>
      <c r="BO562" s="391"/>
      <c r="BP562" s="578" t="str">
        <f t="shared" si="327"/>
        <v/>
      </c>
      <c r="BQ562" s="578" t="str">
        <f t="shared" si="327"/>
        <v/>
      </c>
      <c r="BR562" s="391"/>
      <c r="BS562" s="578" t="str">
        <f t="shared" si="328"/>
        <v/>
      </c>
      <c r="BT562" s="578" t="str">
        <f t="shared" si="328"/>
        <v/>
      </c>
      <c r="BU562" s="391"/>
      <c r="BV562" s="475"/>
    </row>
    <row r="563" spans="1:74" s="429" customFormat="1" ht="14.1" hidden="1">
      <c r="A563" s="561">
        <v>7</v>
      </c>
      <c r="B563" s="562" t="str">
        <f t="shared" si="312"/>
        <v xml:space="preserve">: </v>
      </c>
      <c r="C563" s="563"/>
      <c r="D563" s="566"/>
      <c r="E563" s="563"/>
      <c r="F563" s="566"/>
      <c r="G563" s="563"/>
      <c r="H563" s="565"/>
      <c r="I563" s="566"/>
      <c r="J563" s="566"/>
      <c r="K563" s="572"/>
      <c r="L563" s="568"/>
      <c r="M563" s="572"/>
      <c r="N563" s="570" t="s">
        <v>557</v>
      </c>
      <c r="O563" s="571"/>
      <c r="P563" s="572"/>
      <c r="R563" s="573"/>
      <c r="S563" s="574" t="str">
        <f t="shared" si="329"/>
        <v/>
      </c>
      <c r="T563" s="575" t="str">
        <f t="shared" si="313"/>
        <v/>
      </c>
      <c r="U563" s="574" t="str">
        <f t="shared" si="330"/>
        <v/>
      </c>
      <c r="V563" s="576" t="str">
        <f t="shared" si="314"/>
        <v>t N2O-CO2-eq / ha</v>
      </c>
      <c r="W563" s="391"/>
      <c r="X563" s="391"/>
      <c r="Z563" s="440"/>
      <c r="AP563" s="475"/>
      <c r="AQ563" s="391"/>
      <c r="AR563" s="391"/>
      <c r="AS563" s="580"/>
      <c r="AT563" s="391"/>
      <c r="AU563" s="578" t="str">
        <f t="shared" si="315"/>
        <v/>
      </c>
      <c r="AV563" s="578" t="str">
        <f t="shared" si="316"/>
        <v/>
      </c>
      <c r="AW563" s="391"/>
      <c r="AX563" s="578" t="str">
        <f t="shared" si="317"/>
        <v/>
      </c>
      <c r="AY563" s="578" t="str">
        <f t="shared" si="318"/>
        <v/>
      </c>
      <c r="AZ563" s="391"/>
      <c r="BA563" s="578" t="str">
        <f t="shared" si="319"/>
        <v/>
      </c>
      <c r="BB563" s="578" t="str">
        <f t="shared" si="320"/>
        <v/>
      </c>
      <c r="BC563" s="391"/>
      <c r="BD563" s="578" t="str">
        <f t="shared" si="321"/>
        <v/>
      </c>
      <c r="BE563" s="578" t="str">
        <f t="shared" si="322"/>
        <v/>
      </c>
      <c r="BF563" s="391"/>
      <c r="BG563" s="578" t="str">
        <f t="shared" si="323"/>
        <v/>
      </c>
      <c r="BH563" s="578" t="str">
        <f t="shared" si="324"/>
        <v/>
      </c>
      <c r="BI563" s="391"/>
      <c r="BJ563" s="578" t="str">
        <f t="shared" si="325"/>
        <v/>
      </c>
      <c r="BK563" s="578" t="str">
        <f t="shared" si="325"/>
        <v/>
      </c>
      <c r="BL563" s="391"/>
      <c r="BM563" s="578" t="str">
        <f t="shared" si="326"/>
        <v/>
      </c>
      <c r="BN563" s="578" t="str">
        <f t="shared" si="326"/>
        <v/>
      </c>
      <c r="BO563" s="391"/>
      <c r="BP563" s="578" t="str">
        <f t="shared" si="327"/>
        <v/>
      </c>
      <c r="BQ563" s="578" t="str">
        <f t="shared" si="327"/>
        <v/>
      </c>
      <c r="BR563" s="391"/>
      <c r="BS563" s="578" t="str">
        <f t="shared" si="328"/>
        <v/>
      </c>
      <c r="BT563" s="578" t="str">
        <f t="shared" si="328"/>
        <v/>
      </c>
      <c r="BU563" s="391"/>
      <c r="BV563" s="475"/>
    </row>
    <row r="564" spans="1:74" s="429" customFormat="1" ht="14.1" hidden="1">
      <c r="A564" s="561">
        <v>8</v>
      </c>
      <c r="B564" s="562" t="str">
        <f t="shared" si="312"/>
        <v xml:space="preserve">: </v>
      </c>
      <c r="C564" s="563"/>
      <c r="D564" s="566"/>
      <c r="E564" s="563"/>
      <c r="F564" s="566"/>
      <c r="G564" s="563"/>
      <c r="H564" s="565"/>
      <c r="I564" s="566"/>
      <c r="J564" s="566"/>
      <c r="K564" s="572"/>
      <c r="L564" s="568"/>
      <c r="M564" s="572"/>
      <c r="N564" s="570" t="s">
        <v>557</v>
      </c>
      <c r="O564" s="571"/>
      <c r="P564" s="572"/>
      <c r="R564" s="573"/>
      <c r="S564" s="574" t="str">
        <f t="shared" si="329"/>
        <v/>
      </c>
      <c r="T564" s="575" t="str">
        <f t="shared" si="313"/>
        <v/>
      </c>
      <c r="U564" s="574" t="str">
        <f t="shared" si="330"/>
        <v/>
      </c>
      <c r="V564" s="576" t="str">
        <f t="shared" si="314"/>
        <v>t N2O-CO2-eq / ha</v>
      </c>
      <c r="W564" s="391"/>
      <c r="X564" s="391"/>
      <c r="Z564" s="440"/>
      <c r="AP564" s="475"/>
      <c r="AQ564" s="391"/>
      <c r="AR564" s="391"/>
      <c r="AS564" s="580"/>
      <c r="AT564" s="391"/>
      <c r="AU564" s="578" t="str">
        <f t="shared" si="315"/>
        <v/>
      </c>
      <c r="AV564" s="578" t="str">
        <f t="shared" si="316"/>
        <v/>
      </c>
      <c r="AW564" s="391"/>
      <c r="AX564" s="578" t="str">
        <f t="shared" si="317"/>
        <v/>
      </c>
      <c r="AY564" s="578" t="str">
        <f t="shared" si="318"/>
        <v/>
      </c>
      <c r="AZ564" s="391"/>
      <c r="BA564" s="578" t="str">
        <f t="shared" si="319"/>
        <v/>
      </c>
      <c r="BB564" s="578" t="str">
        <f t="shared" si="320"/>
        <v/>
      </c>
      <c r="BC564" s="391"/>
      <c r="BD564" s="578" t="str">
        <f t="shared" si="321"/>
        <v/>
      </c>
      <c r="BE564" s="578" t="str">
        <f t="shared" si="322"/>
        <v/>
      </c>
      <c r="BF564" s="391"/>
      <c r="BG564" s="578" t="str">
        <f t="shared" si="323"/>
        <v/>
      </c>
      <c r="BH564" s="578" t="str">
        <f t="shared" si="324"/>
        <v/>
      </c>
      <c r="BI564" s="391"/>
      <c r="BJ564" s="578" t="str">
        <f t="shared" si="325"/>
        <v/>
      </c>
      <c r="BK564" s="578" t="str">
        <f t="shared" si="325"/>
        <v/>
      </c>
      <c r="BL564" s="391"/>
      <c r="BM564" s="578" t="str">
        <f t="shared" si="326"/>
        <v/>
      </c>
      <c r="BN564" s="578" t="str">
        <f t="shared" si="326"/>
        <v/>
      </c>
      <c r="BO564" s="391"/>
      <c r="BP564" s="578" t="str">
        <f t="shared" si="327"/>
        <v/>
      </c>
      <c r="BQ564" s="578" t="str">
        <f t="shared" si="327"/>
        <v/>
      </c>
      <c r="BR564" s="391"/>
      <c r="BS564" s="578" t="str">
        <f t="shared" si="328"/>
        <v/>
      </c>
      <c r="BT564" s="578" t="str">
        <f t="shared" si="328"/>
        <v/>
      </c>
      <c r="BU564" s="391"/>
      <c r="BV564" s="475"/>
    </row>
    <row r="565" spans="1:74" s="429" customFormat="1" ht="14.1" hidden="1">
      <c r="A565" s="561">
        <v>9</v>
      </c>
      <c r="B565" s="562" t="str">
        <f t="shared" si="312"/>
        <v xml:space="preserve">: </v>
      </c>
      <c r="C565" s="563"/>
      <c r="D565" s="566"/>
      <c r="E565" s="563"/>
      <c r="F565" s="566"/>
      <c r="G565" s="563"/>
      <c r="H565" s="565"/>
      <c r="I565" s="566"/>
      <c r="J565" s="566"/>
      <c r="K565" s="572"/>
      <c r="L565" s="568"/>
      <c r="M565" s="572"/>
      <c r="N565" s="570" t="s">
        <v>557</v>
      </c>
      <c r="O565" s="571"/>
      <c r="P565" s="572"/>
      <c r="R565" s="573"/>
      <c r="S565" s="574" t="str">
        <f t="shared" si="329"/>
        <v/>
      </c>
      <c r="T565" s="575" t="str">
        <f t="shared" si="313"/>
        <v/>
      </c>
      <c r="U565" s="574" t="str">
        <f t="shared" si="330"/>
        <v/>
      </c>
      <c r="V565" s="576" t="str">
        <f t="shared" si="314"/>
        <v>t N2O-CO2-eq / ha</v>
      </c>
      <c r="W565" s="391"/>
      <c r="X565" s="391"/>
      <c r="Z565" s="440"/>
      <c r="AP565" s="475"/>
      <c r="AQ565" s="391"/>
      <c r="AR565" s="391"/>
      <c r="AS565" s="580"/>
      <c r="AT565" s="391"/>
      <c r="AU565" s="578" t="str">
        <f t="shared" si="315"/>
        <v/>
      </c>
      <c r="AV565" s="578" t="str">
        <f t="shared" si="316"/>
        <v/>
      </c>
      <c r="AW565" s="391"/>
      <c r="AX565" s="578" t="str">
        <f t="shared" si="317"/>
        <v/>
      </c>
      <c r="AY565" s="578" t="str">
        <f t="shared" si="318"/>
        <v/>
      </c>
      <c r="AZ565" s="391"/>
      <c r="BA565" s="578" t="str">
        <f t="shared" si="319"/>
        <v/>
      </c>
      <c r="BB565" s="578" t="str">
        <f t="shared" si="320"/>
        <v/>
      </c>
      <c r="BC565" s="391"/>
      <c r="BD565" s="578" t="str">
        <f t="shared" si="321"/>
        <v/>
      </c>
      <c r="BE565" s="578" t="str">
        <f t="shared" si="322"/>
        <v/>
      </c>
      <c r="BF565" s="391"/>
      <c r="BG565" s="578" t="str">
        <f t="shared" si="323"/>
        <v/>
      </c>
      <c r="BH565" s="578" t="str">
        <f t="shared" si="324"/>
        <v/>
      </c>
      <c r="BI565" s="391"/>
      <c r="BJ565" s="578" t="str">
        <f t="shared" si="325"/>
        <v/>
      </c>
      <c r="BK565" s="578" t="str">
        <f t="shared" si="325"/>
        <v/>
      </c>
      <c r="BL565" s="391"/>
      <c r="BM565" s="578" t="str">
        <f t="shared" si="326"/>
        <v/>
      </c>
      <c r="BN565" s="578" t="str">
        <f t="shared" si="326"/>
        <v/>
      </c>
      <c r="BO565" s="391"/>
      <c r="BP565" s="578" t="str">
        <f t="shared" si="327"/>
        <v/>
      </c>
      <c r="BQ565" s="578" t="str">
        <f t="shared" si="327"/>
        <v/>
      </c>
      <c r="BR565" s="391"/>
      <c r="BS565" s="578" t="str">
        <f t="shared" si="328"/>
        <v/>
      </c>
      <c r="BT565" s="578" t="str">
        <f t="shared" si="328"/>
        <v/>
      </c>
      <c r="BU565" s="391"/>
      <c r="BV565" s="475"/>
    </row>
    <row r="566" spans="1:74" s="429" customFormat="1" ht="14.1" hidden="1">
      <c r="A566" s="561">
        <v>10</v>
      </c>
      <c r="B566" s="562" t="str">
        <f t="shared" si="312"/>
        <v xml:space="preserve">: </v>
      </c>
      <c r="C566" s="563"/>
      <c r="D566" s="566"/>
      <c r="E566" s="563"/>
      <c r="F566" s="566"/>
      <c r="G566" s="563"/>
      <c r="H566" s="565"/>
      <c r="I566" s="566"/>
      <c r="J566" s="566"/>
      <c r="K566" s="572"/>
      <c r="L566" s="568"/>
      <c r="M566" s="572"/>
      <c r="N566" s="570" t="s">
        <v>557</v>
      </c>
      <c r="O566" s="571"/>
      <c r="P566" s="572"/>
      <c r="R566" s="573"/>
      <c r="S566" s="574" t="str">
        <f t="shared" si="329"/>
        <v/>
      </c>
      <c r="T566" s="575" t="str">
        <f t="shared" si="313"/>
        <v/>
      </c>
      <c r="U566" s="574" t="str">
        <f t="shared" si="330"/>
        <v/>
      </c>
      <c r="V566" s="576" t="str">
        <f t="shared" si="314"/>
        <v>t N2O-CO2-eq / ha</v>
      </c>
      <c r="W566" s="391"/>
      <c r="X566" s="391"/>
      <c r="Z566" s="440"/>
      <c r="AP566" s="475"/>
      <c r="AQ566" s="391"/>
      <c r="AR566" s="391"/>
      <c r="AS566" s="580"/>
      <c r="AT566" s="391"/>
      <c r="AU566" s="578" t="str">
        <f t="shared" si="315"/>
        <v/>
      </c>
      <c r="AV566" s="578" t="str">
        <f t="shared" si="316"/>
        <v/>
      </c>
      <c r="AW566" s="391"/>
      <c r="AX566" s="578" t="str">
        <f t="shared" si="317"/>
        <v/>
      </c>
      <c r="AY566" s="578" t="str">
        <f t="shared" si="318"/>
        <v/>
      </c>
      <c r="AZ566" s="391"/>
      <c r="BA566" s="578" t="str">
        <f t="shared" si="319"/>
        <v/>
      </c>
      <c r="BB566" s="578" t="str">
        <f t="shared" si="320"/>
        <v/>
      </c>
      <c r="BC566" s="391"/>
      <c r="BD566" s="578" t="str">
        <f t="shared" si="321"/>
        <v/>
      </c>
      <c r="BE566" s="578" t="str">
        <f t="shared" si="322"/>
        <v/>
      </c>
      <c r="BF566" s="391"/>
      <c r="BG566" s="578" t="str">
        <f t="shared" si="323"/>
        <v/>
      </c>
      <c r="BH566" s="578" t="str">
        <f t="shared" si="324"/>
        <v/>
      </c>
      <c r="BI566" s="391"/>
      <c r="BJ566" s="578" t="str">
        <f t="shared" si="325"/>
        <v/>
      </c>
      <c r="BK566" s="578" t="str">
        <f t="shared" si="325"/>
        <v/>
      </c>
      <c r="BL566" s="391"/>
      <c r="BM566" s="578" t="str">
        <f t="shared" si="326"/>
        <v/>
      </c>
      <c r="BN566" s="578" t="str">
        <f t="shared" si="326"/>
        <v/>
      </c>
      <c r="BO566" s="391"/>
      <c r="BP566" s="578" t="str">
        <f t="shared" si="327"/>
        <v/>
      </c>
      <c r="BQ566" s="578" t="str">
        <f t="shared" si="327"/>
        <v/>
      </c>
      <c r="BR566" s="391"/>
      <c r="BS566" s="578" t="str">
        <f t="shared" si="328"/>
        <v/>
      </c>
      <c r="BT566" s="578" t="str">
        <f t="shared" si="328"/>
        <v/>
      </c>
      <c r="BU566" s="391"/>
      <c r="BV566" s="475"/>
    </row>
    <row r="567" spans="1:74" s="429" customFormat="1" ht="14.1" hidden="1">
      <c r="A567" s="561">
        <v>11</v>
      </c>
      <c r="B567" s="562" t="str">
        <f t="shared" si="312"/>
        <v xml:space="preserve">: </v>
      </c>
      <c r="C567" s="563"/>
      <c r="D567" s="566"/>
      <c r="E567" s="563"/>
      <c r="F567" s="566"/>
      <c r="G567" s="563"/>
      <c r="H567" s="565"/>
      <c r="I567" s="566"/>
      <c r="J567" s="566"/>
      <c r="K567" s="572"/>
      <c r="L567" s="568"/>
      <c r="M567" s="572"/>
      <c r="N567" s="570" t="s">
        <v>557</v>
      </c>
      <c r="O567" s="571"/>
      <c r="P567" s="572"/>
      <c r="R567" s="573"/>
      <c r="S567" s="574" t="str">
        <f t="shared" si="329"/>
        <v/>
      </c>
      <c r="T567" s="575" t="str">
        <f t="shared" si="313"/>
        <v/>
      </c>
      <c r="U567" s="574" t="str">
        <f t="shared" si="330"/>
        <v/>
      </c>
      <c r="V567" s="576" t="str">
        <f t="shared" si="314"/>
        <v>t N2O-CO2-eq / ha</v>
      </c>
      <c r="W567" s="391"/>
      <c r="X567" s="391"/>
      <c r="Z567" s="440"/>
      <c r="AP567" s="475"/>
      <c r="AQ567" s="391"/>
      <c r="AR567" s="391"/>
      <c r="AS567" s="580"/>
      <c r="AT567" s="391"/>
      <c r="AU567" s="578" t="str">
        <f t="shared" si="315"/>
        <v/>
      </c>
      <c r="AV567" s="578" t="str">
        <f t="shared" si="316"/>
        <v/>
      </c>
      <c r="AW567" s="391"/>
      <c r="AX567" s="578" t="str">
        <f t="shared" si="317"/>
        <v/>
      </c>
      <c r="AY567" s="578" t="str">
        <f t="shared" si="318"/>
        <v/>
      </c>
      <c r="AZ567" s="391"/>
      <c r="BA567" s="578" t="str">
        <f t="shared" si="319"/>
        <v/>
      </c>
      <c r="BB567" s="578" t="str">
        <f t="shared" si="320"/>
        <v/>
      </c>
      <c r="BC567" s="391"/>
      <c r="BD567" s="578" t="str">
        <f t="shared" si="321"/>
        <v/>
      </c>
      <c r="BE567" s="578" t="str">
        <f t="shared" si="322"/>
        <v/>
      </c>
      <c r="BF567" s="391"/>
      <c r="BG567" s="578" t="str">
        <f t="shared" si="323"/>
        <v/>
      </c>
      <c r="BH567" s="578" t="str">
        <f t="shared" si="324"/>
        <v/>
      </c>
      <c r="BI567" s="391"/>
      <c r="BJ567" s="578" t="str">
        <f t="shared" si="325"/>
        <v/>
      </c>
      <c r="BK567" s="578" t="str">
        <f t="shared" si="325"/>
        <v/>
      </c>
      <c r="BL567" s="391"/>
      <c r="BM567" s="578" t="str">
        <f t="shared" si="326"/>
        <v/>
      </c>
      <c r="BN567" s="578" t="str">
        <f t="shared" si="326"/>
        <v/>
      </c>
      <c r="BO567" s="391"/>
      <c r="BP567" s="578" t="str">
        <f t="shared" si="327"/>
        <v/>
      </c>
      <c r="BQ567" s="578" t="str">
        <f t="shared" si="327"/>
        <v/>
      </c>
      <c r="BR567" s="391"/>
      <c r="BS567" s="578" t="str">
        <f t="shared" si="328"/>
        <v/>
      </c>
      <c r="BT567" s="578" t="str">
        <f t="shared" si="328"/>
        <v/>
      </c>
      <c r="BU567" s="391"/>
      <c r="BV567" s="475"/>
    </row>
    <row r="568" spans="1:74" s="429" customFormat="1" ht="14.1" hidden="1">
      <c r="A568" s="561">
        <v>12</v>
      </c>
      <c r="B568" s="562" t="str">
        <f t="shared" si="312"/>
        <v xml:space="preserve">: </v>
      </c>
      <c r="C568" s="563"/>
      <c r="D568" s="566"/>
      <c r="E568" s="563"/>
      <c r="F568" s="566"/>
      <c r="G568" s="563"/>
      <c r="H568" s="565"/>
      <c r="I568" s="566"/>
      <c r="J568" s="566"/>
      <c r="K568" s="572"/>
      <c r="L568" s="568"/>
      <c r="M568" s="572"/>
      <c r="N568" s="570" t="s">
        <v>557</v>
      </c>
      <c r="O568" s="571"/>
      <c r="P568" s="572"/>
      <c r="R568" s="573"/>
      <c r="S568" s="574" t="str">
        <f t="shared" si="329"/>
        <v/>
      </c>
      <c r="T568" s="575" t="str">
        <f t="shared" si="313"/>
        <v/>
      </c>
      <c r="U568" s="574" t="str">
        <f t="shared" si="330"/>
        <v/>
      </c>
      <c r="V568" s="576" t="str">
        <f t="shared" si="314"/>
        <v>t N2O-CO2-eq / ha</v>
      </c>
      <c r="W568" s="391"/>
      <c r="X568" s="391"/>
      <c r="Z568" s="440"/>
      <c r="AP568" s="475"/>
      <c r="AQ568" s="391"/>
      <c r="AR568" s="391"/>
      <c r="AS568" s="580"/>
      <c r="AT568" s="391"/>
      <c r="AU568" s="578" t="str">
        <f t="shared" si="315"/>
        <v/>
      </c>
      <c r="AV568" s="578" t="str">
        <f t="shared" si="316"/>
        <v/>
      </c>
      <c r="AW568" s="391"/>
      <c r="AX568" s="578" t="str">
        <f t="shared" si="317"/>
        <v/>
      </c>
      <c r="AY568" s="578" t="str">
        <f t="shared" si="318"/>
        <v/>
      </c>
      <c r="AZ568" s="391"/>
      <c r="BA568" s="578" t="str">
        <f t="shared" si="319"/>
        <v/>
      </c>
      <c r="BB568" s="578" t="str">
        <f t="shared" si="320"/>
        <v/>
      </c>
      <c r="BC568" s="391"/>
      <c r="BD568" s="578" t="str">
        <f t="shared" si="321"/>
        <v/>
      </c>
      <c r="BE568" s="578" t="str">
        <f t="shared" si="322"/>
        <v/>
      </c>
      <c r="BF568" s="391"/>
      <c r="BG568" s="578" t="str">
        <f t="shared" si="323"/>
        <v/>
      </c>
      <c r="BH568" s="578" t="str">
        <f t="shared" si="324"/>
        <v/>
      </c>
      <c r="BI568" s="391"/>
      <c r="BJ568" s="578" t="str">
        <f t="shared" si="325"/>
        <v/>
      </c>
      <c r="BK568" s="578" t="str">
        <f t="shared" si="325"/>
        <v/>
      </c>
      <c r="BL568" s="391"/>
      <c r="BM568" s="578" t="str">
        <f t="shared" si="326"/>
        <v/>
      </c>
      <c r="BN568" s="578" t="str">
        <f t="shared" si="326"/>
        <v/>
      </c>
      <c r="BO568" s="391"/>
      <c r="BP568" s="578" t="str">
        <f t="shared" si="327"/>
        <v/>
      </c>
      <c r="BQ568" s="578" t="str">
        <f t="shared" si="327"/>
        <v/>
      </c>
      <c r="BR568" s="391"/>
      <c r="BS568" s="578" t="str">
        <f t="shared" si="328"/>
        <v/>
      </c>
      <c r="BT568" s="578" t="str">
        <f t="shared" si="328"/>
        <v/>
      </c>
      <c r="BU568" s="391"/>
      <c r="BV568" s="475"/>
    </row>
    <row r="569" spans="1:74" s="429" customFormat="1" ht="14.1" hidden="1">
      <c r="A569" s="561">
        <v>13</v>
      </c>
      <c r="B569" s="562" t="str">
        <f t="shared" si="312"/>
        <v xml:space="preserve">: </v>
      </c>
      <c r="C569" s="563"/>
      <c r="D569" s="566"/>
      <c r="E569" s="563"/>
      <c r="F569" s="566"/>
      <c r="G569" s="563"/>
      <c r="H569" s="565"/>
      <c r="I569" s="566"/>
      <c r="J569" s="566"/>
      <c r="K569" s="572"/>
      <c r="L569" s="568"/>
      <c r="M569" s="572"/>
      <c r="N569" s="570" t="s">
        <v>557</v>
      </c>
      <c r="O569" s="571"/>
      <c r="P569" s="572"/>
      <c r="R569" s="573"/>
      <c r="S569" s="574" t="str">
        <f t="shared" si="329"/>
        <v/>
      </c>
      <c r="T569" s="575" t="str">
        <f t="shared" si="313"/>
        <v/>
      </c>
      <c r="U569" s="574" t="str">
        <f t="shared" si="330"/>
        <v/>
      </c>
      <c r="V569" s="576" t="str">
        <f t="shared" si="314"/>
        <v>t N2O-CO2-eq / ha</v>
      </c>
      <c r="W569" s="391"/>
      <c r="X569" s="391"/>
      <c r="Z569" s="440"/>
      <c r="AP569" s="475"/>
      <c r="AQ569" s="391"/>
      <c r="AR569" s="391"/>
      <c r="AS569" s="580"/>
      <c r="AT569" s="391"/>
      <c r="AU569" s="578" t="str">
        <f t="shared" si="315"/>
        <v/>
      </c>
      <c r="AV569" s="578" t="str">
        <f t="shared" si="316"/>
        <v/>
      </c>
      <c r="AW569" s="391"/>
      <c r="AX569" s="578" t="str">
        <f t="shared" si="317"/>
        <v/>
      </c>
      <c r="AY569" s="578" t="str">
        <f t="shared" si="318"/>
        <v/>
      </c>
      <c r="AZ569" s="391"/>
      <c r="BA569" s="578" t="str">
        <f t="shared" si="319"/>
        <v/>
      </c>
      <c r="BB569" s="578" t="str">
        <f t="shared" si="320"/>
        <v/>
      </c>
      <c r="BC569" s="391"/>
      <c r="BD569" s="578" t="str">
        <f t="shared" si="321"/>
        <v/>
      </c>
      <c r="BE569" s="578" t="str">
        <f t="shared" si="322"/>
        <v/>
      </c>
      <c r="BF569" s="391"/>
      <c r="BG569" s="578" t="str">
        <f t="shared" si="323"/>
        <v/>
      </c>
      <c r="BH569" s="578" t="str">
        <f t="shared" si="324"/>
        <v/>
      </c>
      <c r="BI569" s="391"/>
      <c r="BJ569" s="578" t="str">
        <f t="shared" si="325"/>
        <v/>
      </c>
      <c r="BK569" s="578" t="str">
        <f t="shared" si="325"/>
        <v/>
      </c>
      <c r="BL569" s="391"/>
      <c r="BM569" s="578" t="str">
        <f t="shared" si="326"/>
        <v/>
      </c>
      <c r="BN569" s="578" t="str">
        <f t="shared" si="326"/>
        <v/>
      </c>
      <c r="BO569" s="391"/>
      <c r="BP569" s="578" t="str">
        <f t="shared" si="327"/>
        <v/>
      </c>
      <c r="BQ569" s="578" t="str">
        <f t="shared" si="327"/>
        <v/>
      </c>
      <c r="BR569" s="391"/>
      <c r="BS569" s="578" t="str">
        <f t="shared" si="328"/>
        <v/>
      </c>
      <c r="BT569" s="578" t="str">
        <f t="shared" si="328"/>
        <v/>
      </c>
      <c r="BU569" s="391"/>
      <c r="BV569" s="475"/>
    </row>
    <row r="570" spans="1:74" s="429" customFormat="1" ht="14.1" hidden="1">
      <c r="A570" s="561">
        <v>14</v>
      </c>
      <c r="B570" s="562" t="str">
        <f t="shared" si="312"/>
        <v xml:space="preserve">: </v>
      </c>
      <c r="C570" s="563"/>
      <c r="D570" s="566"/>
      <c r="E570" s="563"/>
      <c r="F570" s="566"/>
      <c r="G570" s="563"/>
      <c r="H570" s="565"/>
      <c r="I570" s="566"/>
      <c r="J570" s="566"/>
      <c r="K570" s="572"/>
      <c r="L570" s="568"/>
      <c r="M570" s="572"/>
      <c r="N570" s="570" t="s">
        <v>557</v>
      </c>
      <c r="O570" s="571"/>
      <c r="P570" s="572"/>
      <c r="R570" s="573"/>
      <c r="S570" s="574" t="str">
        <f t="shared" si="329"/>
        <v/>
      </c>
      <c r="T570" s="575" t="str">
        <f t="shared" si="313"/>
        <v/>
      </c>
      <c r="U570" s="574" t="str">
        <f t="shared" si="330"/>
        <v/>
      </c>
      <c r="V570" s="576" t="str">
        <f t="shared" si="314"/>
        <v>t N2O-CO2-eq / ha</v>
      </c>
      <c r="W570" s="391"/>
      <c r="X570" s="391"/>
      <c r="Z570" s="440"/>
      <c r="AP570" s="475"/>
      <c r="AQ570" s="391"/>
      <c r="AR570" s="391"/>
      <c r="AS570" s="580"/>
      <c r="AT570" s="391"/>
      <c r="AU570" s="578" t="str">
        <f t="shared" si="315"/>
        <v/>
      </c>
      <c r="AV570" s="578" t="str">
        <f t="shared" si="316"/>
        <v/>
      </c>
      <c r="AW570" s="391"/>
      <c r="AX570" s="578" t="str">
        <f t="shared" si="317"/>
        <v/>
      </c>
      <c r="AY570" s="578" t="str">
        <f t="shared" si="318"/>
        <v/>
      </c>
      <c r="AZ570" s="391"/>
      <c r="BA570" s="578" t="str">
        <f t="shared" si="319"/>
        <v/>
      </c>
      <c r="BB570" s="578" t="str">
        <f t="shared" si="320"/>
        <v/>
      </c>
      <c r="BC570" s="391"/>
      <c r="BD570" s="578" t="str">
        <f t="shared" si="321"/>
        <v/>
      </c>
      <c r="BE570" s="578" t="str">
        <f t="shared" si="322"/>
        <v/>
      </c>
      <c r="BF570" s="391"/>
      <c r="BG570" s="578" t="str">
        <f t="shared" si="323"/>
        <v/>
      </c>
      <c r="BH570" s="578" t="str">
        <f t="shared" si="324"/>
        <v/>
      </c>
      <c r="BI570" s="391"/>
      <c r="BJ570" s="578" t="str">
        <f t="shared" si="325"/>
        <v/>
      </c>
      <c r="BK570" s="578" t="str">
        <f t="shared" si="325"/>
        <v/>
      </c>
      <c r="BL570" s="391"/>
      <c r="BM570" s="578" t="str">
        <f t="shared" si="326"/>
        <v/>
      </c>
      <c r="BN570" s="578" t="str">
        <f t="shared" si="326"/>
        <v/>
      </c>
      <c r="BO570" s="391"/>
      <c r="BP570" s="578" t="str">
        <f t="shared" si="327"/>
        <v/>
      </c>
      <c r="BQ570" s="578" t="str">
        <f t="shared" si="327"/>
        <v/>
      </c>
      <c r="BR570" s="391"/>
      <c r="BS570" s="578" t="str">
        <f t="shared" si="328"/>
        <v/>
      </c>
      <c r="BT570" s="578" t="str">
        <f t="shared" si="328"/>
        <v/>
      </c>
      <c r="BU570" s="391"/>
      <c r="BV570" s="475"/>
    </row>
    <row r="571" spans="1:74" s="429" customFormat="1" ht="14.1" hidden="1">
      <c r="A571" s="561">
        <v>15</v>
      </c>
      <c r="B571" s="562" t="str">
        <f t="shared" si="312"/>
        <v xml:space="preserve">: </v>
      </c>
      <c r="C571" s="563"/>
      <c r="D571" s="566"/>
      <c r="E571" s="563"/>
      <c r="F571" s="566"/>
      <c r="G571" s="563"/>
      <c r="H571" s="565"/>
      <c r="I571" s="566"/>
      <c r="J571" s="566"/>
      <c r="K571" s="572"/>
      <c r="L571" s="568"/>
      <c r="M571" s="572"/>
      <c r="N571" s="570" t="s">
        <v>557</v>
      </c>
      <c r="O571" s="571"/>
      <c r="P571" s="572"/>
      <c r="R571" s="573"/>
      <c r="S571" s="574" t="str">
        <f t="shared" si="329"/>
        <v/>
      </c>
      <c r="T571" s="575" t="str">
        <f t="shared" si="313"/>
        <v/>
      </c>
      <c r="U571" s="574" t="str">
        <f t="shared" si="330"/>
        <v/>
      </c>
      <c r="V571" s="576" t="str">
        <f t="shared" si="314"/>
        <v>t N2O-CO2-eq / ha</v>
      </c>
      <c r="W571" s="391"/>
      <c r="X571" s="391"/>
      <c r="Z571" s="440"/>
      <c r="AP571" s="475"/>
      <c r="AQ571" s="391"/>
      <c r="AR571" s="391"/>
      <c r="AS571" s="580"/>
      <c r="AT571" s="391"/>
      <c r="AU571" s="578" t="str">
        <f t="shared" si="315"/>
        <v/>
      </c>
      <c r="AV571" s="578" t="str">
        <f t="shared" si="316"/>
        <v/>
      </c>
      <c r="AW571" s="391"/>
      <c r="AX571" s="578" t="str">
        <f t="shared" si="317"/>
        <v/>
      </c>
      <c r="AY571" s="578" t="str">
        <f t="shared" si="318"/>
        <v/>
      </c>
      <c r="AZ571" s="391"/>
      <c r="BA571" s="578" t="str">
        <f t="shared" si="319"/>
        <v/>
      </c>
      <c r="BB571" s="578" t="str">
        <f t="shared" si="320"/>
        <v/>
      </c>
      <c r="BC571" s="391"/>
      <c r="BD571" s="578" t="str">
        <f t="shared" si="321"/>
        <v/>
      </c>
      <c r="BE571" s="578" t="str">
        <f t="shared" si="322"/>
        <v/>
      </c>
      <c r="BF571" s="391"/>
      <c r="BG571" s="578" t="str">
        <f t="shared" si="323"/>
        <v/>
      </c>
      <c r="BH571" s="578" t="str">
        <f t="shared" si="324"/>
        <v/>
      </c>
      <c r="BI571" s="391"/>
      <c r="BJ571" s="578" t="str">
        <f t="shared" si="325"/>
        <v/>
      </c>
      <c r="BK571" s="578" t="str">
        <f t="shared" si="325"/>
        <v/>
      </c>
      <c r="BL571" s="391"/>
      <c r="BM571" s="578" t="str">
        <f t="shared" si="326"/>
        <v/>
      </c>
      <c r="BN571" s="578" t="str">
        <f t="shared" si="326"/>
        <v/>
      </c>
      <c r="BO571" s="391"/>
      <c r="BP571" s="578" t="str">
        <f t="shared" si="327"/>
        <v/>
      </c>
      <c r="BQ571" s="578" t="str">
        <f t="shared" si="327"/>
        <v/>
      </c>
      <c r="BR571" s="391"/>
      <c r="BS571" s="578" t="str">
        <f t="shared" si="328"/>
        <v/>
      </c>
      <c r="BT571" s="578" t="str">
        <f t="shared" si="328"/>
        <v/>
      </c>
      <c r="BU571" s="391"/>
      <c r="BV571" s="475"/>
    </row>
    <row r="572" spans="1:74" s="429" customFormat="1" ht="14.1" hidden="1">
      <c r="A572" s="561">
        <v>16</v>
      </c>
      <c r="B572" s="562" t="str">
        <f t="shared" si="312"/>
        <v xml:space="preserve">: </v>
      </c>
      <c r="C572" s="563"/>
      <c r="D572" s="566"/>
      <c r="E572" s="563"/>
      <c r="F572" s="566"/>
      <c r="G572" s="563"/>
      <c r="H572" s="565"/>
      <c r="I572" s="566"/>
      <c r="J572" s="566"/>
      <c r="K572" s="572"/>
      <c r="L572" s="568"/>
      <c r="M572" s="572"/>
      <c r="N572" s="570" t="s">
        <v>557</v>
      </c>
      <c r="O572" s="571"/>
      <c r="P572" s="572"/>
      <c r="R572" s="573"/>
      <c r="S572" s="574" t="str">
        <f t="shared" si="329"/>
        <v/>
      </c>
      <c r="T572" s="575" t="str">
        <f t="shared" si="313"/>
        <v/>
      </c>
      <c r="U572" s="574" t="str">
        <f t="shared" si="330"/>
        <v/>
      </c>
      <c r="V572" s="576" t="str">
        <f t="shared" si="314"/>
        <v>t N2O-CO2-eq / ha</v>
      </c>
      <c r="W572" s="391"/>
      <c r="X572" s="391"/>
      <c r="Z572" s="440"/>
      <c r="AP572" s="475"/>
      <c r="AQ572" s="391"/>
      <c r="AR572" s="391"/>
      <c r="AS572" s="580"/>
      <c r="AT572" s="391"/>
      <c r="AU572" s="578" t="str">
        <f t="shared" si="315"/>
        <v/>
      </c>
      <c r="AV572" s="578" t="str">
        <f t="shared" si="316"/>
        <v/>
      </c>
      <c r="AW572" s="391"/>
      <c r="AX572" s="578" t="str">
        <f t="shared" si="317"/>
        <v/>
      </c>
      <c r="AY572" s="578" t="str">
        <f t="shared" si="318"/>
        <v/>
      </c>
      <c r="AZ572" s="391"/>
      <c r="BA572" s="578" t="str">
        <f t="shared" si="319"/>
        <v/>
      </c>
      <c r="BB572" s="578" t="str">
        <f t="shared" si="320"/>
        <v/>
      </c>
      <c r="BC572" s="391"/>
      <c r="BD572" s="578" t="str">
        <f t="shared" si="321"/>
        <v/>
      </c>
      <c r="BE572" s="578" t="str">
        <f t="shared" si="322"/>
        <v/>
      </c>
      <c r="BF572" s="391"/>
      <c r="BG572" s="578" t="str">
        <f t="shared" si="323"/>
        <v/>
      </c>
      <c r="BH572" s="578" t="str">
        <f t="shared" si="324"/>
        <v/>
      </c>
      <c r="BI572" s="391"/>
      <c r="BJ572" s="578" t="str">
        <f t="shared" si="325"/>
        <v/>
      </c>
      <c r="BK572" s="578" t="str">
        <f t="shared" si="325"/>
        <v/>
      </c>
      <c r="BL572" s="391"/>
      <c r="BM572" s="578" t="str">
        <f t="shared" si="326"/>
        <v/>
      </c>
      <c r="BN572" s="578" t="str">
        <f t="shared" si="326"/>
        <v/>
      </c>
      <c r="BO572" s="391"/>
      <c r="BP572" s="578" t="str">
        <f t="shared" si="327"/>
        <v/>
      </c>
      <c r="BQ572" s="578" t="str">
        <f t="shared" si="327"/>
        <v/>
      </c>
      <c r="BR572" s="391"/>
      <c r="BS572" s="578" t="str">
        <f t="shared" si="328"/>
        <v/>
      </c>
      <c r="BT572" s="578" t="str">
        <f t="shared" si="328"/>
        <v/>
      </c>
      <c r="BU572" s="391"/>
      <c r="BV572" s="475"/>
    </row>
    <row r="573" spans="1:74" s="429" customFormat="1" ht="14.1" hidden="1">
      <c r="A573" s="561">
        <v>17</v>
      </c>
      <c r="B573" s="562" t="str">
        <f t="shared" si="312"/>
        <v xml:space="preserve">: </v>
      </c>
      <c r="C573" s="563"/>
      <c r="D573" s="566"/>
      <c r="E573" s="563"/>
      <c r="F573" s="566"/>
      <c r="G573" s="563"/>
      <c r="H573" s="565"/>
      <c r="I573" s="566"/>
      <c r="J573" s="566"/>
      <c r="K573" s="572"/>
      <c r="L573" s="568"/>
      <c r="M573" s="572"/>
      <c r="N573" s="570" t="s">
        <v>557</v>
      </c>
      <c r="O573" s="571"/>
      <c r="P573" s="572"/>
      <c r="R573" s="573"/>
      <c r="S573" s="574" t="str">
        <f t="shared" si="329"/>
        <v/>
      </c>
      <c r="T573" s="575" t="str">
        <f t="shared" si="313"/>
        <v/>
      </c>
      <c r="U573" s="574" t="str">
        <f t="shared" si="330"/>
        <v/>
      </c>
      <c r="V573" s="576" t="str">
        <f t="shared" si="314"/>
        <v>t N2O-CO2-eq / ha</v>
      </c>
      <c r="W573" s="391"/>
      <c r="X573" s="391"/>
      <c r="Z573" s="440"/>
      <c r="AP573" s="475"/>
      <c r="AQ573" s="391"/>
      <c r="AR573" s="391"/>
      <c r="AS573" s="580"/>
      <c r="AT573" s="391"/>
      <c r="AU573" s="578" t="str">
        <f t="shared" si="315"/>
        <v/>
      </c>
      <c r="AV573" s="578" t="str">
        <f t="shared" si="316"/>
        <v/>
      </c>
      <c r="AW573" s="391"/>
      <c r="AX573" s="578" t="str">
        <f t="shared" si="317"/>
        <v/>
      </c>
      <c r="AY573" s="578" t="str">
        <f t="shared" si="318"/>
        <v/>
      </c>
      <c r="AZ573" s="391"/>
      <c r="BA573" s="578" t="str">
        <f t="shared" si="319"/>
        <v/>
      </c>
      <c r="BB573" s="578" t="str">
        <f t="shared" si="320"/>
        <v/>
      </c>
      <c r="BC573" s="391"/>
      <c r="BD573" s="578" t="str">
        <f t="shared" si="321"/>
        <v/>
      </c>
      <c r="BE573" s="578" t="str">
        <f t="shared" si="322"/>
        <v/>
      </c>
      <c r="BF573" s="391"/>
      <c r="BG573" s="578" t="str">
        <f t="shared" si="323"/>
        <v/>
      </c>
      <c r="BH573" s="578" t="str">
        <f t="shared" si="324"/>
        <v/>
      </c>
      <c r="BI573" s="391"/>
      <c r="BJ573" s="578" t="str">
        <f t="shared" si="325"/>
        <v/>
      </c>
      <c r="BK573" s="578" t="str">
        <f t="shared" si="325"/>
        <v/>
      </c>
      <c r="BL573" s="391"/>
      <c r="BM573" s="578" t="str">
        <f t="shared" si="326"/>
        <v/>
      </c>
      <c r="BN573" s="578" t="str">
        <f t="shared" si="326"/>
        <v/>
      </c>
      <c r="BO573" s="391"/>
      <c r="BP573" s="578" t="str">
        <f t="shared" si="327"/>
        <v/>
      </c>
      <c r="BQ573" s="578" t="str">
        <f t="shared" si="327"/>
        <v/>
      </c>
      <c r="BR573" s="391"/>
      <c r="BS573" s="578" t="str">
        <f t="shared" si="328"/>
        <v/>
      </c>
      <c r="BT573" s="578" t="str">
        <f t="shared" si="328"/>
        <v/>
      </c>
      <c r="BU573" s="391"/>
      <c r="BV573" s="475"/>
    </row>
    <row r="574" spans="1:74" s="429" customFormat="1" ht="14.1" hidden="1">
      <c r="A574" s="561">
        <v>18</v>
      </c>
      <c r="B574" s="562" t="str">
        <f t="shared" si="312"/>
        <v xml:space="preserve">: </v>
      </c>
      <c r="C574" s="563"/>
      <c r="D574" s="566"/>
      <c r="E574" s="563"/>
      <c r="F574" s="566"/>
      <c r="G574" s="563"/>
      <c r="H574" s="565"/>
      <c r="I574" s="566"/>
      <c r="J574" s="566"/>
      <c r="K574" s="572"/>
      <c r="L574" s="572"/>
      <c r="M574" s="572"/>
      <c r="N574" s="570" t="s">
        <v>557</v>
      </c>
      <c r="O574" s="571"/>
      <c r="P574" s="572"/>
      <c r="R574" s="573"/>
      <c r="S574" s="574" t="str">
        <f t="shared" si="329"/>
        <v/>
      </c>
      <c r="T574" s="575" t="str">
        <f t="shared" si="313"/>
        <v/>
      </c>
      <c r="U574" s="574" t="str">
        <f t="shared" si="330"/>
        <v/>
      </c>
      <c r="V574" s="576" t="str">
        <f t="shared" si="314"/>
        <v>t N2O-CO2-eq / ha</v>
      </c>
      <c r="W574" s="391"/>
      <c r="X574" s="391"/>
      <c r="Z574" s="440"/>
      <c r="AP574" s="475"/>
      <c r="AQ574" s="391"/>
      <c r="AR574" s="391"/>
      <c r="AS574" s="580"/>
      <c r="AT574" s="391"/>
      <c r="AU574" s="578" t="str">
        <f t="shared" si="315"/>
        <v/>
      </c>
      <c r="AV574" s="578" t="str">
        <f t="shared" si="316"/>
        <v/>
      </c>
      <c r="AW574" s="391"/>
      <c r="AX574" s="578" t="str">
        <f t="shared" si="317"/>
        <v/>
      </c>
      <c r="AY574" s="578" t="str">
        <f t="shared" si="318"/>
        <v/>
      </c>
      <c r="AZ574" s="391"/>
      <c r="BA574" s="578" t="str">
        <f t="shared" si="319"/>
        <v/>
      </c>
      <c r="BB574" s="578" t="str">
        <f t="shared" si="320"/>
        <v/>
      </c>
      <c r="BC574" s="391"/>
      <c r="BD574" s="578" t="str">
        <f t="shared" si="321"/>
        <v/>
      </c>
      <c r="BE574" s="578" t="str">
        <f t="shared" si="322"/>
        <v/>
      </c>
      <c r="BF574" s="391"/>
      <c r="BG574" s="578" t="str">
        <f t="shared" si="323"/>
        <v/>
      </c>
      <c r="BH574" s="578" t="str">
        <f t="shared" si="324"/>
        <v/>
      </c>
      <c r="BI574" s="391"/>
      <c r="BJ574" s="578" t="str">
        <f t="shared" si="325"/>
        <v/>
      </c>
      <c r="BK574" s="578" t="str">
        <f t="shared" si="325"/>
        <v/>
      </c>
      <c r="BL574" s="391"/>
      <c r="BM574" s="578" t="str">
        <f t="shared" si="326"/>
        <v/>
      </c>
      <c r="BN574" s="578" t="str">
        <f t="shared" si="326"/>
        <v/>
      </c>
      <c r="BO574" s="391"/>
      <c r="BP574" s="578" t="str">
        <f t="shared" si="327"/>
        <v/>
      </c>
      <c r="BQ574" s="578" t="str">
        <f t="shared" si="327"/>
        <v/>
      </c>
      <c r="BR574" s="391"/>
      <c r="BS574" s="578" t="str">
        <f t="shared" si="328"/>
        <v/>
      </c>
      <c r="BT574" s="578" t="str">
        <f t="shared" si="328"/>
        <v/>
      </c>
      <c r="BU574" s="391"/>
      <c r="BV574" s="475"/>
    </row>
    <row r="575" spans="1:74" s="429" customFormat="1" ht="14.1" hidden="1">
      <c r="A575" s="561">
        <v>19</v>
      </c>
      <c r="B575" s="562" t="str">
        <f t="shared" si="312"/>
        <v xml:space="preserve">: </v>
      </c>
      <c r="C575" s="563"/>
      <c r="D575" s="566"/>
      <c r="E575" s="563"/>
      <c r="F575" s="566"/>
      <c r="G575" s="563"/>
      <c r="H575" s="565"/>
      <c r="I575" s="566"/>
      <c r="J575" s="566"/>
      <c r="K575" s="572"/>
      <c r="L575" s="572"/>
      <c r="M575" s="572"/>
      <c r="N575" s="570" t="s">
        <v>557</v>
      </c>
      <c r="O575" s="571"/>
      <c r="P575" s="572"/>
      <c r="R575" s="573"/>
      <c r="S575" s="574" t="str">
        <f t="shared" si="329"/>
        <v/>
      </c>
      <c r="T575" s="575" t="str">
        <f t="shared" si="313"/>
        <v/>
      </c>
      <c r="U575" s="574" t="str">
        <f t="shared" si="330"/>
        <v/>
      </c>
      <c r="V575" s="576" t="str">
        <f t="shared" si="314"/>
        <v>t N2O-CO2-eq / ha</v>
      </c>
      <c r="W575" s="391"/>
      <c r="X575" s="391"/>
      <c r="Z575" s="440"/>
      <c r="AP575" s="475"/>
      <c r="AQ575" s="391"/>
      <c r="AR575" s="391"/>
      <c r="AS575" s="580"/>
      <c r="AT575" s="391"/>
      <c r="AU575" s="578" t="str">
        <f t="shared" si="315"/>
        <v/>
      </c>
      <c r="AV575" s="578" t="str">
        <f t="shared" si="316"/>
        <v/>
      </c>
      <c r="AW575" s="391"/>
      <c r="AX575" s="578" t="str">
        <f t="shared" si="317"/>
        <v/>
      </c>
      <c r="AY575" s="578" t="str">
        <f t="shared" si="318"/>
        <v/>
      </c>
      <c r="AZ575" s="391"/>
      <c r="BA575" s="578" t="str">
        <f t="shared" si="319"/>
        <v/>
      </c>
      <c r="BB575" s="578" t="str">
        <f t="shared" si="320"/>
        <v/>
      </c>
      <c r="BC575" s="391"/>
      <c r="BD575" s="578" t="str">
        <f t="shared" si="321"/>
        <v/>
      </c>
      <c r="BE575" s="578" t="str">
        <f t="shared" si="322"/>
        <v/>
      </c>
      <c r="BF575" s="391"/>
      <c r="BG575" s="578" t="str">
        <f t="shared" si="323"/>
        <v/>
      </c>
      <c r="BH575" s="578" t="str">
        <f t="shared" si="324"/>
        <v/>
      </c>
      <c r="BI575" s="391"/>
      <c r="BJ575" s="578" t="str">
        <f t="shared" si="325"/>
        <v/>
      </c>
      <c r="BK575" s="578" t="str">
        <f t="shared" si="325"/>
        <v/>
      </c>
      <c r="BL575" s="391"/>
      <c r="BM575" s="578" t="str">
        <f t="shared" si="326"/>
        <v/>
      </c>
      <c r="BN575" s="578" t="str">
        <f t="shared" si="326"/>
        <v/>
      </c>
      <c r="BO575" s="391"/>
      <c r="BP575" s="578" t="str">
        <f t="shared" si="327"/>
        <v/>
      </c>
      <c r="BQ575" s="578" t="str">
        <f t="shared" si="327"/>
        <v/>
      </c>
      <c r="BR575" s="391"/>
      <c r="BS575" s="578" t="str">
        <f t="shared" si="328"/>
        <v/>
      </c>
      <c r="BT575" s="578" t="str">
        <f t="shared" si="328"/>
        <v/>
      </c>
      <c r="BU575" s="391"/>
      <c r="BV575" s="475"/>
    </row>
    <row r="576" spans="1:74" s="429" customFormat="1" ht="14.1" hidden="1">
      <c r="A576" s="561">
        <v>20</v>
      </c>
      <c r="B576" s="562" t="str">
        <f t="shared" si="312"/>
        <v xml:space="preserve">: </v>
      </c>
      <c r="C576" s="563"/>
      <c r="D576" s="566"/>
      <c r="E576" s="563"/>
      <c r="F576" s="566"/>
      <c r="G576" s="563"/>
      <c r="H576" s="565"/>
      <c r="I576" s="566"/>
      <c r="J576" s="566"/>
      <c r="K576" s="572"/>
      <c r="L576" s="572"/>
      <c r="M576" s="572"/>
      <c r="N576" s="570" t="s">
        <v>557</v>
      </c>
      <c r="O576" s="571"/>
      <c r="P576" s="572"/>
      <c r="R576" s="573"/>
      <c r="S576" s="574" t="str">
        <f t="shared" si="329"/>
        <v/>
      </c>
      <c r="T576" s="575" t="str">
        <f t="shared" si="313"/>
        <v/>
      </c>
      <c r="U576" s="574" t="str">
        <f t="shared" si="330"/>
        <v/>
      </c>
      <c r="V576" s="576" t="str">
        <f t="shared" si="314"/>
        <v>t N2O-CO2-eq / ha</v>
      </c>
      <c r="W576" s="391"/>
      <c r="X576" s="391"/>
      <c r="Z576" s="440"/>
      <c r="AP576" s="475"/>
      <c r="AQ576" s="391"/>
      <c r="AR576" s="391"/>
      <c r="AS576" s="580"/>
      <c r="AT576" s="391"/>
      <c r="AU576" s="578" t="str">
        <f t="shared" si="315"/>
        <v/>
      </c>
      <c r="AV576" s="578" t="str">
        <f t="shared" si="316"/>
        <v/>
      </c>
      <c r="AW576" s="391"/>
      <c r="AX576" s="578" t="str">
        <f t="shared" si="317"/>
        <v/>
      </c>
      <c r="AY576" s="578" t="str">
        <f t="shared" si="318"/>
        <v/>
      </c>
      <c r="AZ576" s="391"/>
      <c r="BA576" s="578" t="str">
        <f t="shared" si="319"/>
        <v/>
      </c>
      <c r="BB576" s="578" t="str">
        <f t="shared" si="320"/>
        <v/>
      </c>
      <c r="BC576" s="391"/>
      <c r="BD576" s="578" t="str">
        <f t="shared" si="321"/>
        <v/>
      </c>
      <c r="BE576" s="578" t="str">
        <f t="shared" si="322"/>
        <v/>
      </c>
      <c r="BF576" s="391"/>
      <c r="BG576" s="578" t="str">
        <f t="shared" si="323"/>
        <v/>
      </c>
      <c r="BH576" s="578" t="str">
        <f t="shared" si="324"/>
        <v/>
      </c>
      <c r="BI576" s="391"/>
      <c r="BJ576" s="578" t="str">
        <f t="shared" si="325"/>
        <v/>
      </c>
      <c r="BK576" s="578" t="str">
        <f t="shared" si="325"/>
        <v/>
      </c>
      <c r="BL576" s="391"/>
      <c r="BM576" s="578" t="str">
        <f t="shared" si="326"/>
        <v/>
      </c>
      <c r="BN576" s="578" t="str">
        <f t="shared" si="326"/>
        <v/>
      </c>
      <c r="BO576" s="391"/>
      <c r="BP576" s="578" t="str">
        <f t="shared" si="327"/>
        <v/>
      </c>
      <c r="BQ576" s="578" t="str">
        <f t="shared" si="327"/>
        <v/>
      </c>
      <c r="BR576" s="391"/>
      <c r="BS576" s="578" t="str">
        <f t="shared" si="328"/>
        <v/>
      </c>
      <c r="BT576" s="578" t="str">
        <f t="shared" si="328"/>
        <v/>
      </c>
      <c r="BU576" s="391"/>
      <c r="BV576" s="475"/>
    </row>
    <row r="577" spans="1:74" s="429" customFormat="1" ht="14.1" hidden="1">
      <c r="A577" s="561"/>
      <c r="B577" s="582" t="s">
        <v>224</v>
      </c>
      <c r="C577" s="583"/>
      <c r="D577" s="583"/>
      <c r="E577" s="583"/>
      <c r="F577" s="583"/>
      <c r="G577" s="583"/>
      <c r="I577" s="391"/>
      <c r="J577" s="584"/>
      <c r="M577" s="429" t="s">
        <v>211</v>
      </c>
      <c r="R577" s="584" t="s">
        <v>212</v>
      </c>
      <c r="S577" s="585" t="e">
        <f>AVERAGE(S557:S576)</f>
        <v>#DIV/0!</v>
      </c>
      <c r="T577" s="585" t="e">
        <f>IF(S585="Y",SUM(T557:T576)/SUM(O557:O576),AVERAGE(T557:T576))</f>
        <v>#DIV/0!</v>
      </c>
      <c r="U577" s="586" t="e">
        <f>SUM(U557:U576)/SUM(O557:O576)</f>
        <v>#DIV/0!</v>
      </c>
      <c r="V577" s="391"/>
      <c r="W577" s="391"/>
      <c r="X577" s="391"/>
      <c r="Z577" s="440"/>
      <c r="AP577" s="475"/>
      <c r="AQ577" s="391"/>
      <c r="AR577" s="391"/>
      <c r="AS577" s="391"/>
      <c r="AT577" s="584" t="s">
        <v>212</v>
      </c>
      <c r="AU577" s="587" t="e">
        <f>AVERAGE(AU557:AU576)</f>
        <v>#DIV/0!</v>
      </c>
      <c r="AV577" s="587" t="e">
        <f>SUM(AV557:AV576)/COUNTIF(AV557:AV576,"&gt;0")</f>
        <v>#DIV/0!</v>
      </c>
      <c r="AW577" s="391"/>
      <c r="AX577" s="587" t="e">
        <f>AVERAGE(AX557:AX576)</f>
        <v>#DIV/0!</v>
      </c>
      <c r="AY577" s="587" t="e">
        <f>SUM(AY557:AY576)/COUNTIF(AY557:AY576,"&gt;0")</f>
        <v>#DIV/0!</v>
      </c>
      <c r="AZ577" s="391"/>
      <c r="BA577" s="587" t="e">
        <f>AVERAGE(BA557:BA576)</f>
        <v>#DIV/0!</v>
      </c>
      <c r="BB577" s="587" t="e">
        <f>SUM(BB557:BB576)/COUNTIF(BB557:BB576,"&gt;0")</f>
        <v>#DIV/0!</v>
      </c>
      <c r="BC577" s="391"/>
      <c r="BD577" s="587" t="e">
        <f>AVERAGE(BD557:BD576)</f>
        <v>#DIV/0!</v>
      </c>
      <c r="BE577" s="587" t="e">
        <f>SUM(BE557:BE576)/COUNTIF(BE557:BE576,"&gt;0")</f>
        <v>#DIV/0!</v>
      </c>
      <c r="BF577" s="391"/>
      <c r="BG577" s="587" t="e">
        <f>AVERAGE(BG557:BG576)</f>
        <v>#DIV/0!</v>
      </c>
      <c r="BH577" s="587" t="e">
        <f>SUM(BH557:BH576)/COUNTIF(BH557:BH576,"&gt;0")</f>
        <v>#DIV/0!</v>
      </c>
      <c r="BI577" s="584"/>
      <c r="BJ577" s="587" t="e">
        <f>AVERAGE(BJ557:BJ576)</f>
        <v>#DIV/0!</v>
      </c>
      <c r="BK577" s="587" t="e">
        <f>SUM(BK557:BK576)/COUNTIF(BK557:BK576,"&gt;0")</f>
        <v>#DIV/0!</v>
      </c>
      <c r="BL577" s="391"/>
      <c r="BM577" s="587" t="e">
        <f>AVERAGE(BM557:BM576)</f>
        <v>#DIV/0!</v>
      </c>
      <c r="BN577" s="587" t="e">
        <f>SUM(BN557:BN576)/COUNTIF(BN557:BN576,"&gt;0")</f>
        <v>#DIV/0!</v>
      </c>
      <c r="BO577" s="391"/>
      <c r="BP577" s="587" t="e">
        <f>AVERAGE(BP557:BP576)</f>
        <v>#DIV/0!</v>
      </c>
      <c r="BQ577" s="587" t="e">
        <f>SUM(BQ557:BQ576)/COUNTIF(BQ557:BQ576,"&gt;0")</f>
        <v>#DIV/0!</v>
      </c>
      <c r="BR577" s="391"/>
      <c r="BS577" s="587" t="e">
        <f>AVERAGE(BS557:BS576)</f>
        <v>#DIV/0!</v>
      </c>
      <c r="BT577" s="587" t="e">
        <f>SUM(BT557:BT576)/COUNTIF(BT557:BT576,"&gt;0")</f>
        <v>#DIV/0!</v>
      </c>
      <c r="BU577" s="391"/>
      <c r="BV577" s="475"/>
    </row>
    <row r="578" spans="1:74" s="429" customFormat="1" ht="14.1" hidden="1">
      <c r="A578" s="561"/>
      <c r="B578" s="582" t="s">
        <v>225</v>
      </c>
      <c r="C578" s="561"/>
      <c r="D578" s="561"/>
      <c r="E578" s="561"/>
      <c r="F578" s="561"/>
      <c r="G578" s="561"/>
      <c r="I578" s="391"/>
      <c r="J578" s="588"/>
      <c r="R578" s="588" t="s">
        <v>214</v>
      </c>
      <c r="S578" s="589" t="e">
        <f>S577+V578*S581</f>
        <v>#DIV/0!</v>
      </c>
      <c r="T578" s="589" t="e">
        <f>T577+V578*T581</f>
        <v>#DIV/0!</v>
      </c>
      <c r="U578" s="589" t="e">
        <f>U577+V578*U581</f>
        <v>#DIV/0!</v>
      </c>
      <c r="V578" s="590">
        <v>1</v>
      </c>
      <c r="W578" s="429" t="s">
        <v>215</v>
      </c>
      <c r="X578" s="391"/>
      <c r="Y578" s="391" t="s">
        <v>239</v>
      </c>
      <c r="Z578" s="440"/>
      <c r="AP578" s="475"/>
      <c r="AQ578" s="391"/>
      <c r="AR578" s="391"/>
      <c r="AS578" s="391"/>
      <c r="AT578" s="588" t="s">
        <v>214</v>
      </c>
      <c r="AU578" s="591" t="e">
        <f>AU577+(AU583*AU580)</f>
        <v>#DIV/0!</v>
      </c>
      <c r="AV578" s="591" t="e">
        <f>AV577+(AV583*AU580)</f>
        <v>#DIV/0!</v>
      </c>
      <c r="AW578" s="391"/>
      <c r="AX578" s="591" t="e">
        <f>AX577+(AX583*AX580)</f>
        <v>#DIV/0!</v>
      </c>
      <c r="AY578" s="591" t="e">
        <f>AY577+(AY583*AX580)</f>
        <v>#DIV/0!</v>
      </c>
      <c r="AZ578" s="391"/>
      <c r="BA578" s="591" t="e">
        <f>BA577+(BA583*BA580)</f>
        <v>#DIV/0!</v>
      </c>
      <c r="BB578" s="591" t="e">
        <f>BB577+(BB583*BA580)</f>
        <v>#DIV/0!</v>
      </c>
      <c r="BC578" s="391"/>
      <c r="BD578" s="591" t="e">
        <f>BD577+(BD583*BD580)</f>
        <v>#DIV/0!</v>
      </c>
      <c r="BE578" s="591" t="e">
        <f>BE577+(BE583*BD580)</f>
        <v>#DIV/0!</v>
      </c>
      <c r="BF578" s="391"/>
      <c r="BG578" s="591" t="e">
        <f>BG577+(BG583*BG580)</f>
        <v>#DIV/0!</v>
      </c>
      <c r="BH578" s="591" t="e">
        <f>BH577+(BH583*BG580)</f>
        <v>#DIV/0!</v>
      </c>
      <c r="BI578" s="588"/>
      <c r="BJ578" s="591" t="e">
        <f>BJ577+(BJ583*BJ580)</f>
        <v>#DIV/0!</v>
      </c>
      <c r="BK578" s="591" t="e">
        <f>BK577+(BK583*BJ580)</f>
        <v>#DIV/0!</v>
      </c>
      <c r="BL578" s="391"/>
      <c r="BM578" s="591" t="e">
        <f>BM577+(BM583*BM580)</f>
        <v>#DIV/0!</v>
      </c>
      <c r="BN578" s="591" t="e">
        <f>BN577+(BN583*BM580)</f>
        <v>#DIV/0!</v>
      </c>
      <c r="BO578" s="391"/>
      <c r="BP578" s="591" t="e">
        <f>BP577+(BP583*BP580)</f>
        <v>#DIV/0!</v>
      </c>
      <c r="BQ578" s="591" t="e">
        <f>BQ577+(BQ583*BP580)</f>
        <v>#DIV/0!</v>
      </c>
      <c r="BR578" s="391"/>
      <c r="BS578" s="591" t="e">
        <f>BS577+(BS583*BS580)</f>
        <v>#DIV/0!</v>
      </c>
      <c r="BT578" s="591" t="e">
        <f>BT577+(BT583*BS580)</f>
        <v>#DIV/0!</v>
      </c>
      <c r="BU578" s="391"/>
      <c r="BV578" s="475"/>
    </row>
    <row r="579" spans="1:74" s="429" customFormat="1" ht="14.1" hidden="1">
      <c r="A579" s="561"/>
      <c r="B579" s="582" t="s">
        <v>226</v>
      </c>
      <c r="C579" s="583" t="s">
        <v>213</v>
      </c>
      <c r="D579" s="1138"/>
      <c r="E579" s="1139"/>
      <c r="F579" s="1139"/>
      <c r="G579" s="1139"/>
      <c r="H579" s="1139"/>
      <c r="I579" s="1139"/>
      <c r="J579" s="1139"/>
      <c r="K579" s="1140"/>
      <c r="L579" s="391"/>
      <c r="M579" s="391"/>
      <c r="R579" s="588" t="s">
        <v>216</v>
      </c>
      <c r="S579" s="589" t="e">
        <f>IF($Y579="Y",MIN(S557:S576),S577-$V579*S581)</f>
        <v>#DIV/0!</v>
      </c>
      <c r="T579" s="589" t="e">
        <f>IF($Y579="Y",MIN(T557:T576),T577-$V579*T581)</f>
        <v>#DIV/0!</v>
      </c>
      <c r="U579" s="589" t="e">
        <f>IF($Y579="Y",MIN(U557:U576),U577-$V579*U581)</f>
        <v>#DIV/0!</v>
      </c>
      <c r="V579" s="590">
        <v>1</v>
      </c>
      <c r="W579" s="429" t="s">
        <v>217</v>
      </c>
      <c r="X579" s="391"/>
      <c r="Y579" s="592" t="s">
        <v>223</v>
      </c>
      <c r="Z579" s="440"/>
      <c r="AP579" s="475"/>
      <c r="AQ579" s="391"/>
      <c r="AR579" s="391"/>
      <c r="AS579" s="391"/>
      <c r="AT579" s="588" t="s">
        <v>216</v>
      </c>
      <c r="AU579" s="591" t="e">
        <f>AU577-(AU583*AU581)</f>
        <v>#DIV/0!</v>
      </c>
      <c r="AV579" s="591" t="e">
        <f>AV577-(AV583*AU581)</f>
        <v>#DIV/0!</v>
      </c>
      <c r="AW579" s="391"/>
      <c r="AX579" s="591" t="e">
        <f>AX577-(AX583*AX581)</f>
        <v>#DIV/0!</v>
      </c>
      <c r="AY579" s="591" t="e">
        <f>AY577-(AY583*AX581)</f>
        <v>#DIV/0!</v>
      </c>
      <c r="AZ579" s="391"/>
      <c r="BA579" s="591" t="e">
        <f>BA577-(BA583*BA581)</f>
        <v>#DIV/0!</v>
      </c>
      <c r="BB579" s="591" t="e">
        <f>BB577-(BB583*BA581)</f>
        <v>#DIV/0!</v>
      </c>
      <c r="BC579" s="391"/>
      <c r="BD579" s="591" t="e">
        <f>BD577-(BD583*BD581)</f>
        <v>#DIV/0!</v>
      </c>
      <c r="BE579" s="591" t="e">
        <f>BE577-(BE583*BD581)</f>
        <v>#DIV/0!</v>
      </c>
      <c r="BF579" s="391"/>
      <c r="BG579" s="591" t="e">
        <f>BG577-(BG583*BG581)</f>
        <v>#DIV/0!</v>
      </c>
      <c r="BH579" s="591" t="e">
        <f>BH577-(BH583*BG581)</f>
        <v>#DIV/0!</v>
      </c>
      <c r="BI579" s="588"/>
      <c r="BJ579" s="591" t="e">
        <f>BJ577-(BJ583*BJ581)</f>
        <v>#DIV/0!</v>
      </c>
      <c r="BK579" s="591" t="e">
        <f>BK577-(BK583*BJ581)</f>
        <v>#DIV/0!</v>
      </c>
      <c r="BL579" s="391"/>
      <c r="BM579" s="591" t="e">
        <f>BM577-(BM583*BM581)</f>
        <v>#DIV/0!</v>
      </c>
      <c r="BN579" s="591" t="e">
        <f>BN577-(BN583*BM581)</f>
        <v>#DIV/0!</v>
      </c>
      <c r="BO579" s="391"/>
      <c r="BP579" s="591" t="e">
        <f>BP577-(BP583*BP581)</f>
        <v>#DIV/0!</v>
      </c>
      <c r="BQ579" s="591" t="e">
        <f>BQ577-(BQ583*BP581)</f>
        <v>#DIV/0!</v>
      </c>
      <c r="BR579" s="391"/>
      <c r="BS579" s="591" t="e">
        <f>BS577-(BS583*BS581)</f>
        <v>#DIV/0!</v>
      </c>
      <c r="BT579" s="591" t="e">
        <f>BT577-(BT583*BS581)</f>
        <v>#DIV/0!</v>
      </c>
      <c r="BU579" s="391"/>
      <c r="BV579" s="475"/>
    </row>
    <row r="580" spans="1:74" s="429" customFormat="1" ht="13.8" hidden="1">
      <c r="A580" s="561"/>
      <c r="B580" s="561"/>
      <c r="C580" s="561"/>
      <c r="D580" s="1141"/>
      <c r="E580" s="1142"/>
      <c r="F580" s="1142"/>
      <c r="G580" s="1142"/>
      <c r="H580" s="1142"/>
      <c r="I580" s="1142"/>
      <c r="J580" s="1142"/>
      <c r="K580" s="1143"/>
      <c r="R580" s="588" t="s">
        <v>218</v>
      </c>
      <c r="S580" s="589" t="e">
        <f>IF((0.67*S581)&gt;S577,"no","yes")</f>
        <v>#DIV/0!</v>
      </c>
      <c r="T580" s="589" t="e">
        <f>IF((0.67*T581)&gt;T577,"no","yes")</f>
        <v>#DIV/0!</v>
      </c>
      <c r="U580" s="589" t="e">
        <f>IF((0.67*U581)&gt;U577,"no","yes")</f>
        <v>#DIV/0!</v>
      </c>
      <c r="Z580" s="475"/>
      <c r="AP580" s="475"/>
      <c r="AS580" s="1113" t="s">
        <v>407</v>
      </c>
      <c r="AT580" s="1114"/>
      <c r="AU580" s="590">
        <v>1</v>
      </c>
      <c r="AX580" s="590">
        <v>1</v>
      </c>
      <c r="BA580" s="590">
        <v>1</v>
      </c>
      <c r="BD580" s="590">
        <v>1</v>
      </c>
      <c r="BG580" s="590">
        <v>1</v>
      </c>
      <c r="BI580" s="588"/>
      <c r="BJ580" s="590">
        <v>1</v>
      </c>
      <c r="BM580" s="590">
        <v>1</v>
      </c>
      <c r="BP580" s="590">
        <v>1</v>
      </c>
      <c r="BS580" s="590">
        <v>1</v>
      </c>
      <c r="BV580" s="475"/>
    </row>
    <row r="581" spans="1:74" s="429" customFormat="1" ht="13.8" hidden="1">
      <c r="A581" s="593" t="str">
        <f ca="1">HYPERLINK("#"&amp;"'"&amp;A$1&amp;"'!a1","Back to top")</f>
        <v>Back to top</v>
      </c>
      <c r="B581" s="593"/>
      <c r="C581" s="561"/>
      <c r="D581" s="1141"/>
      <c r="E581" s="1142"/>
      <c r="F581" s="1142"/>
      <c r="G581" s="1142"/>
      <c r="H581" s="1142"/>
      <c r="I581" s="1142"/>
      <c r="J581" s="1142"/>
      <c r="K581" s="1143"/>
      <c r="R581" s="588" t="s">
        <v>219</v>
      </c>
      <c r="S581" s="589" t="e">
        <f>_xlfn.STDEV.P(S557:S576)</f>
        <v>#DIV/0!</v>
      </c>
      <c r="T581" s="589" t="e">
        <f t="array" ref="T581">IF(S585="Y",SQRT(SUM(IFERROR(O557:O576*(S557:S576-(T577))^2,0))/((COUNTIFS(O557:O576,"&lt;&gt;"&amp;"")-1)/COUNTIFS(O557:O576,"&lt;&gt;"&amp;"")*SUM(O557:O576))),_xlfn.STDEV.P(T557:T576))</f>
        <v>#DIV/0!</v>
      </c>
      <c r="U581" s="589" t="e">
        <f t="array" ref="U581">SQRT(SUM(IFERROR(O557:O576*(S557:S576-(U577))^2,0))/((COUNTIFS(O557:O576,"&lt;&gt;"&amp;"")-1)/COUNTIFS(O557:O576,"&lt;&gt;"&amp;"")*SUM(O557:O576)))</f>
        <v>#DIV/0!</v>
      </c>
      <c r="Z581" s="475"/>
      <c r="AP581" s="475"/>
      <c r="AS581" s="1113"/>
      <c r="AT581" s="1114"/>
      <c r="AU581" s="590">
        <v>1</v>
      </c>
      <c r="AX581" s="590">
        <v>1</v>
      </c>
      <c r="BA581" s="590">
        <v>1</v>
      </c>
      <c r="BD581" s="590">
        <v>1</v>
      </c>
      <c r="BG581" s="590">
        <v>1</v>
      </c>
      <c r="BI581" s="588"/>
      <c r="BJ581" s="590">
        <v>1</v>
      </c>
      <c r="BM581" s="590">
        <v>1</v>
      </c>
      <c r="BP581" s="590">
        <v>1</v>
      </c>
      <c r="BS581" s="590">
        <v>1</v>
      </c>
      <c r="BV581" s="475"/>
    </row>
    <row r="582" spans="1:74" s="429" customFormat="1" ht="14.1" hidden="1">
      <c r="A582" s="561"/>
      <c r="B582" s="561"/>
      <c r="C582" s="561"/>
      <c r="D582" s="1141"/>
      <c r="E582" s="1142"/>
      <c r="F582" s="1142"/>
      <c r="G582" s="1142"/>
      <c r="H582" s="1142"/>
      <c r="I582" s="1142"/>
      <c r="J582" s="1142"/>
      <c r="K582" s="1143"/>
      <c r="R582" s="471" t="s">
        <v>220</v>
      </c>
      <c r="S582" s="594">
        <f>COUNTIF(S557:S576,"&gt;0")</f>
        <v>0</v>
      </c>
      <c r="T582" s="594">
        <f>COUNTIF(T557:T576,"&gt;0")</f>
        <v>0</v>
      </c>
      <c r="U582" s="595"/>
      <c r="V582" s="596" t="s">
        <v>221</v>
      </c>
      <c r="Z582" s="475"/>
      <c r="AP582" s="475"/>
      <c r="AT582" s="588" t="s">
        <v>218</v>
      </c>
      <c r="AU582" s="591" t="e">
        <f>IF((0.67*AU583)&gt;AU577,"no","yes")</f>
        <v>#DIV/0!</v>
      </c>
      <c r="AV582" s="591" t="e">
        <f>IF((0.67*AV583)&gt;AV577,"no","yes")</f>
        <v>#DIV/0!</v>
      </c>
      <c r="AX582" s="591" t="e">
        <f>IF((0.67*AX583)&gt;AX577,"no","yes")</f>
        <v>#DIV/0!</v>
      </c>
      <c r="AY582" s="591" t="e">
        <f>IF((0.67*AY583)&gt;AY577,"no","yes")</f>
        <v>#DIV/0!</v>
      </c>
      <c r="BA582" s="591" t="e">
        <f>IF((0.67*BA583)&gt;BA577,"no","yes")</f>
        <v>#DIV/0!</v>
      </c>
      <c r="BB582" s="591" t="e">
        <f>IF((0.67*BB583)&gt;BB577,"no","yes")</f>
        <v>#DIV/0!</v>
      </c>
      <c r="BD582" s="591" t="e">
        <f>IF((0.67*BD583)&gt;BD577,"no","yes")</f>
        <v>#DIV/0!</v>
      </c>
      <c r="BE582" s="591" t="e">
        <f>IF((0.67*BE583)&gt;BE577,"no","yes")</f>
        <v>#DIV/0!</v>
      </c>
      <c r="BG582" s="591" t="e">
        <f>IF((0.67*BG583)&gt;BG577,"no","yes")</f>
        <v>#DIV/0!</v>
      </c>
      <c r="BH582" s="591" t="e">
        <f>IF((0.67*BH583)&gt;BH577,"no","yes")</f>
        <v>#DIV/0!</v>
      </c>
      <c r="BI582" s="471"/>
      <c r="BJ582" s="591" t="e">
        <f>IF((0.67*BJ583)&gt;BJ577,"no","yes")</f>
        <v>#DIV/0!</v>
      </c>
      <c r="BK582" s="591" t="e">
        <f>IF((0.67*BK583)&gt;BK577,"no","yes")</f>
        <v>#DIV/0!</v>
      </c>
      <c r="BM582" s="591" t="e">
        <f>IF((0.67*BM583)&gt;BM577,"no","yes")</f>
        <v>#DIV/0!</v>
      </c>
      <c r="BN582" s="591" t="e">
        <f>IF((0.67*BN583)&gt;BN577,"no","yes")</f>
        <v>#DIV/0!</v>
      </c>
      <c r="BP582" s="591" t="e">
        <f>IF((0.67*BP583)&gt;BP577,"no","yes")</f>
        <v>#DIV/0!</v>
      </c>
      <c r="BQ582" s="591" t="e">
        <f>IF((0.67*BQ583)&gt;BQ577,"no","yes")</f>
        <v>#DIV/0!</v>
      </c>
      <c r="BS582" s="591" t="e">
        <f>IF((0.67*BS583)&gt;BS577,"no","yes")</f>
        <v>#DIV/0!</v>
      </c>
      <c r="BT582" s="591" t="e">
        <f>IF((0.67*BT583)&gt;BT577,"no","yes")</f>
        <v>#DIV/0!</v>
      </c>
      <c r="BV582" s="475"/>
    </row>
    <row r="583" spans="1:74" s="429" customFormat="1" ht="13.8" hidden="1">
      <c r="A583" s="561"/>
      <c r="B583" s="561"/>
      <c r="C583" s="561"/>
      <c r="D583" s="1141"/>
      <c r="E583" s="1142"/>
      <c r="F583" s="1142"/>
      <c r="G583" s="1142"/>
      <c r="H583" s="1142"/>
      <c r="I583" s="1142"/>
      <c r="J583" s="1142"/>
      <c r="K583" s="1143"/>
      <c r="V583" s="614"/>
      <c r="W583" s="615"/>
      <c r="X583" s="616"/>
      <c r="Z583" s="475"/>
      <c r="AP583" s="475"/>
      <c r="AT583" s="588" t="s">
        <v>219</v>
      </c>
      <c r="AU583" s="591" t="e">
        <f>_xlfn.STDEV.P(AU557:AU576)</f>
        <v>#DIV/0!</v>
      </c>
      <c r="AV583" s="591" t="e">
        <f>_xlfn.STDEV.P(AV557:AV576)</f>
        <v>#DIV/0!</v>
      </c>
      <c r="AX583" s="591" t="e">
        <f>_xlfn.STDEV.P(AX557:AX576)</f>
        <v>#DIV/0!</v>
      </c>
      <c r="AY583" s="591" t="e">
        <f>_xlfn.STDEV.P(AY557:AY576)</f>
        <v>#DIV/0!</v>
      </c>
      <c r="BA583" s="591" t="e">
        <f>_xlfn.STDEV.P(BA557:BA576)</f>
        <v>#DIV/0!</v>
      </c>
      <c r="BB583" s="591" t="e">
        <f>_xlfn.STDEV.P(BB557:BB576)</f>
        <v>#DIV/0!</v>
      </c>
      <c r="BD583" s="591" t="e">
        <f>_xlfn.STDEV.P(BD557:BD576)</f>
        <v>#DIV/0!</v>
      </c>
      <c r="BE583" s="591" t="e">
        <f>_xlfn.STDEV.P(BE557:BE576)</f>
        <v>#DIV/0!</v>
      </c>
      <c r="BG583" s="591" t="e">
        <f>_xlfn.STDEV.P(BG557:BG576)</f>
        <v>#DIV/0!</v>
      </c>
      <c r="BH583" s="591" t="e">
        <f>_xlfn.STDEV.P(BH557:BH576)</f>
        <v>#DIV/0!</v>
      </c>
      <c r="BJ583" s="591" t="e">
        <f>_xlfn.STDEV.P(BJ557:BJ576)</f>
        <v>#DIV/0!</v>
      </c>
      <c r="BK583" s="591" t="e">
        <f>_xlfn.STDEV.P(BK557:BK576)</f>
        <v>#DIV/0!</v>
      </c>
      <c r="BM583" s="591" t="e">
        <f>_xlfn.STDEV.P(BM557:BM576)</f>
        <v>#DIV/0!</v>
      </c>
      <c r="BN583" s="591" t="e">
        <f>_xlfn.STDEV.P(BN557:BN576)</f>
        <v>#DIV/0!</v>
      </c>
      <c r="BP583" s="591" t="e">
        <f>_xlfn.STDEV.P(BP557:BP576)</f>
        <v>#DIV/0!</v>
      </c>
      <c r="BQ583" s="591" t="e">
        <f>_xlfn.STDEV.P(BQ557:BQ576)</f>
        <v>#DIV/0!</v>
      </c>
      <c r="BS583" s="591" t="e">
        <f>_xlfn.STDEV.P(BS557:BS576)</f>
        <v>#DIV/0!</v>
      </c>
      <c r="BT583" s="591" t="e">
        <f>_xlfn.STDEV.P(BT557:BT576)</f>
        <v>#DIV/0!</v>
      </c>
      <c r="BV583" s="475"/>
    </row>
    <row r="584" spans="1:74" s="429" customFormat="1" ht="14.1" hidden="1">
      <c r="A584" s="561"/>
      <c r="B584" s="561"/>
      <c r="C584" s="561"/>
      <c r="D584" s="1141"/>
      <c r="E584" s="1142"/>
      <c r="F584" s="1142"/>
      <c r="G584" s="1142"/>
      <c r="H584" s="1142"/>
      <c r="I584" s="1142"/>
      <c r="J584" s="1142"/>
      <c r="K584" s="1143"/>
      <c r="S584" s="598" t="s">
        <v>222</v>
      </c>
      <c r="V584" s="617"/>
      <c r="W584" s="618"/>
      <c r="X584" s="619"/>
      <c r="Z584" s="475"/>
      <c r="AP584" s="475"/>
      <c r="AT584" s="471" t="s">
        <v>220</v>
      </c>
      <c r="AU584" s="597">
        <f>COUNTIF(AU557:AU576,"&gt;0")</f>
        <v>0</v>
      </c>
      <c r="AV584" s="597">
        <f>COUNTIF(AV557:AV576,"&gt;0")</f>
        <v>0</v>
      </c>
      <c r="AX584" s="597">
        <f>COUNTIF(AX557:AX576,"&gt;0")</f>
        <v>0</v>
      </c>
      <c r="AY584" s="597">
        <f>COUNTIF(AY557:AY576,"&gt;0")</f>
        <v>0</v>
      </c>
      <c r="BA584" s="597">
        <f>COUNTIF(BA557:BA576,"&gt;0")</f>
        <v>0</v>
      </c>
      <c r="BB584" s="597">
        <f>COUNTIF(BB557:BB576,"&gt;0")</f>
        <v>0</v>
      </c>
      <c r="BD584" s="597">
        <f>COUNTIF(BD557:BD576,"&gt;0")</f>
        <v>0</v>
      </c>
      <c r="BE584" s="597">
        <f>COUNTIF(BE557:BE576,"&gt;0")</f>
        <v>0</v>
      </c>
      <c r="BG584" s="597">
        <f>COUNTIF(BG557:BG576,"&gt;0")</f>
        <v>0</v>
      </c>
      <c r="BH584" s="597">
        <f>COUNTIF(BH557:BH576,"&gt;0")</f>
        <v>0</v>
      </c>
      <c r="BJ584" s="597">
        <f>COUNTIF(BJ557:BJ576,"&gt;0")</f>
        <v>0</v>
      </c>
      <c r="BK584" s="597">
        <f>COUNTIF(BK557:BK576,"&gt;0")</f>
        <v>0</v>
      </c>
      <c r="BM584" s="597">
        <f>COUNTIF(BM557:BM576,"&gt;0")</f>
        <v>0</v>
      </c>
      <c r="BN584" s="597">
        <f>COUNTIF(BN557:BN576,"&gt;0")</f>
        <v>0</v>
      </c>
      <c r="BP584" s="597">
        <f>COUNTIF(BP557:BP576,"&gt;0")</f>
        <v>0</v>
      </c>
      <c r="BQ584" s="597">
        <f>COUNTIF(BQ557:BQ576,"&gt;0")</f>
        <v>0</v>
      </c>
      <c r="BS584" s="597">
        <f>COUNTIF(BS557:BS576,"&gt;0")</f>
        <v>0</v>
      </c>
      <c r="BT584" s="597">
        <f>COUNTIF(BT557:BT576,"&gt;0")</f>
        <v>0</v>
      </c>
      <c r="BV584" s="475"/>
    </row>
    <row r="585" spans="1:74" s="429" customFormat="1" ht="13.8" hidden="1">
      <c r="A585" s="561"/>
      <c r="B585" s="561"/>
      <c r="C585" s="561"/>
      <c r="D585" s="1141"/>
      <c r="E585" s="1142"/>
      <c r="F585" s="1142"/>
      <c r="G585" s="1142"/>
      <c r="H585" s="1142"/>
      <c r="I585" s="1142"/>
      <c r="J585" s="1142"/>
      <c r="K585" s="1143"/>
      <c r="S585" s="599" t="s">
        <v>223</v>
      </c>
      <c r="V585" s="617"/>
      <c r="W585" s="618"/>
      <c r="X585" s="619"/>
      <c r="Z585" s="475"/>
      <c r="AP585" s="475"/>
      <c r="AT585" s="561"/>
      <c r="BV585" s="475"/>
    </row>
    <row r="586" spans="1:74" s="429" customFormat="1" ht="13.8" hidden="1">
      <c r="A586" s="561"/>
      <c r="B586" s="561"/>
      <c r="C586" s="561"/>
      <c r="D586" s="1144"/>
      <c r="E586" s="1145"/>
      <c r="F586" s="1145"/>
      <c r="G586" s="1145"/>
      <c r="H586" s="1145"/>
      <c r="I586" s="1145"/>
      <c r="J586" s="1145"/>
      <c r="K586" s="1146"/>
      <c r="V586" s="621"/>
      <c r="W586" s="622"/>
      <c r="X586" s="623"/>
      <c r="Z586" s="475"/>
      <c r="AP586" s="475"/>
      <c r="AT586" s="561"/>
      <c r="BV586" s="475"/>
    </row>
    <row r="587" spans="1:74" s="429" customFormat="1" ht="17.399999999999999" hidden="1">
      <c r="C587" s="561"/>
      <c r="D587" s="652"/>
      <c r="E587" s="652"/>
      <c r="F587" s="652"/>
      <c r="G587" s="652"/>
      <c r="H587" s="652"/>
      <c r="I587" s="652"/>
      <c r="J587" s="652"/>
      <c r="K587" s="652"/>
      <c r="Z587" s="475"/>
      <c r="AP587" s="542"/>
      <c r="BV587" s="542"/>
    </row>
    <row r="588" spans="1:74" s="375" customFormat="1" hidden="1">
      <c r="A588" s="537">
        <f>1+A554</f>
        <v>16</v>
      </c>
      <c r="B588" s="537"/>
      <c r="C588" s="538" t="s">
        <v>432</v>
      </c>
      <c r="D588" s="612"/>
      <c r="E588" s="612"/>
      <c r="F588" s="612"/>
      <c r="G588" s="612"/>
      <c r="H588" s="612"/>
      <c r="K588" s="612"/>
      <c r="L588" s="612"/>
      <c r="M588" s="539"/>
      <c r="N588" s="539"/>
      <c r="O588" s="539"/>
      <c r="AQ588" s="513">
        <f>A588</f>
        <v>16</v>
      </c>
      <c r="AR588" s="513" t="str">
        <f>C588</f>
        <v>t CH4-CO2-eq Reduced per Land Unit</v>
      </c>
    </row>
    <row r="589" spans="1:74" s="427" customFormat="1" ht="17.399999999999999" hidden="1">
      <c r="A589" s="561"/>
      <c r="B589" s="561"/>
      <c r="C589" s="561"/>
      <c r="D589" s="456"/>
      <c r="E589" s="456"/>
      <c r="F589" s="456"/>
      <c r="G589" s="456"/>
      <c r="H589" s="456"/>
      <c r="K589" s="456"/>
      <c r="L589" s="456"/>
      <c r="M589" s="429"/>
      <c r="N589" s="429"/>
      <c r="O589" s="429"/>
      <c r="Z589" s="476"/>
      <c r="AP589" s="476"/>
      <c r="AQ589" s="391"/>
      <c r="AR589" s="391"/>
      <c r="AS589" s="391"/>
      <c r="AT589" s="391"/>
      <c r="AU589" s="461" t="s">
        <v>70</v>
      </c>
      <c r="AV589" s="461"/>
      <c r="AW589" s="391"/>
      <c r="AX589" s="461" t="s">
        <v>74</v>
      </c>
      <c r="AY589" s="461"/>
      <c r="AZ589" s="391"/>
      <c r="BA589" s="461" t="s">
        <v>73</v>
      </c>
      <c r="BB589" s="461"/>
      <c r="BC589" s="391"/>
      <c r="BD589" s="461" t="s">
        <v>75</v>
      </c>
      <c r="BE589" s="461"/>
      <c r="BF589" s="391"/>
      <c r="BG589" s="461" t="s">
        <v>559</v>
      </c>
      <c r="BH589" s="461"/>
      <c r="BI589" s="542"/>
      <c r="BJ589" s="461" t="s">
        <v>191</v>
      </c>
      <c r="BK589" s="461"/>
      <c r="BL589" s="391"/>
      <c r="BM589" s="461" t="s">
        <v>190</v>
      </c>
      <c r="BN589" s="461"/>
      <c r="BO589" s="391"/>
      <c r="BP589" s="461" t="s">
        <v>397</v>
      </c>
      <c r="BQ589" s="461"/>
      <c r="BR589" s="391"/>
      <c r="BS589" s="461" t="s">
        <v>398</v>
      </c>
      <c r="BT589" s="461"/>
      <c r="BU589" s="391"/>
      <c r="BV589" s="476"/>
    </row>
    <row r="590" spans="1:74" s="427" customFormat="1" ht="28.5" hidden="1" thickBot="1">
      <c r="A590" s="583" t="s">
        <v>195</v>
      </c>
      <c r="B590" s="546" t="s">
        <v>196</v>
      </c>
      <c r="C590" s="550" t="s">
        <v>197</v>
      </c>
      <c r="D590" s="551" t="s">
        <v>198</v>
      </c>
      <c r="E590" s="551" t="s">
        <v>199</v>
      </c>
      <c r="F590" s="550" t="s">
        <v>200</v>
      </c>
      <c r="G590" s="549" t="s">
        <v>194</v>
      </c>
      <c r="H590" s="550" t="s">
        <v>236</v>
      </c>
      <c r="I590" s="551" t="s">
        <v>201</v>
      </c>
      <c r="J590" s="552" t="s">
        <v>237</v>
      </c>
      <c r="K590" s="625" t="s">
        <v>202</v>
      </c>
      <c r="L590" s="554" t="s">
        <v>203</v>
      </c>
      <c r="M590" s="633" t="s">
        <v>204</v>
      </c>
      <c r="N590" s="601" t="s">
        <v>205</v>
      </c>
      <c r="O590" s="602" t="s">
        <v>206</v>
      </c>
      <c r="P590" s="601" t="s">
        <v>106</v>
      </c>
      <c r="Q590" s="543"/>
      <c r="R590" s="557" t="s">
        <v>238</v>
      </c>
      <c r="S590" s="558" t="s">
        <v>207</v>
      </c>
      <c r="T590" s="558" t="s">
        <v>208</v>
      </c>
      <c r="U590" s="558" t="s">
        <v>209</v>
      </c>
      <c r="V590" s="559" t="s">
        <v>210</v>
      </c>
      <c r="W590" s="543"/>
      <c r="X590" s="543"/>
      <c r="Z590" s="476"/>
      <c r="AP590" s="476"/>
      <c r="AQ590" s="543"/>
      <c r="AR590" s="543"/>
      <c r="AS590" s="559" t="s">
        <v>399</v>
      </c>
      <c r="AT590" s="543"/>
      <c r="AU590" s="560" t="s">
        <v>207</v>
      </c>
      <c r="AV590" s="560" t="s">
        <v>208</v>
      </c>
      <c r="AW590" s="543"/>
      <c r="AX590" s="560" t="s">
        <v>207</v>
      </c>
      <c r="AY590" s="560" t="s">
        <v>208</v>
      </c>
      <c r="AZ590" s="543"/>
      <c r="BA590" s="560" t="s">
        <v>207</v>
      </c>
      <c r="BB590" s="560" t="s">
        <v>208</v>
      </c>
      <c r="BC590" s="543"/>
      <c r="BD590" s="560" t="s">
        <v>207</v>
      </c>
      <c r="BE590" s="560" t="s">
        <v>208</v>
      </c>
      <c r="BF590" s="543"/>
      <c r="BG590" s="560" t="s">
        <v>207</v>
      </c>
      <c r="BH590" s="560" t="s">
        <v>208</v>
      </c>
      <c r="BI590" s="543"/>
      <c r="BJ590" s="560" t="s">
        <v>207</v>
      </c>
      <c r="BK590" s="560" t="s">
        <v>208</v>
      </c>
      <c r="BL590" s="543"/>
      <c r="BM590" s="560" t="s">
        <v>207</v>
      </c>
      <c r="BN590" s="560" t="s">
        <v>208</v>
      </c>
      <c r="BO590" s="543"/>
      <c r="BP590" s="560" t="s">
        <v>207</v>
      </c>
      <c r="BQ590" s="560" t="s">
        <v>208</v>
      </c>
      <c r="BR590" s="543"/>
      <c r="BS590" s="560" t="s">
        <v>207</v>
      </c>
      <c r="BT590" s="560" t="s">
        <v>208</v>
      </c>
      <c r="BU590" s="543"/>
      <c r="BV590" s="476"/>
    </row>
    <row r="591" spans="1:74" s="427" customFormat="1" ht="14.1" hidden="1">
      <c r="A591" s="561">
        <v>1</v>
      </c>
      <c r="B591" s="562" t="str">
        <f t="shared" ref="B591:B610" si="331">CONCATENATE(E591,": ",C591)</f>
        <v xml:space="preserve">: </v>
      </c>
      <c r="C591" s="563"/>
      <c r="D591" s="563"/>
      <c r="E591" s="563"/>
      <c r="F591" s="564"/>
      <c r="G591" s="563"/>
      <c r="H591" s="565"/>
      <c r="I591" s="566"/>
      <c r="J591" s="566"/>
      <c r="K591" s="568"/>
      <c r="L591" s="568"/>
      <c r="M591" s="572"/>
      <c r="N591" s="570" t="s">
        <v>558</v>
      </c>
      <c r="O591" s="571"/>
      <c r="P591" s="572"/>
      <c r="Q591" s="429"/>
      <c r="R591" s="573"/>
      <c r="S591" s="574" t="str">
        <f>IF(R591="Y","",IF(AND(M591="",K591=""),"",IF(M591="",K591,M591)))</f>
        <v/>
      </c>
      <c r="T591" s="575" t="str">
        <f t="shared" ref="T591:T610" si="332">IF(S591="","",IF($S$619="Y",U591,IF(S591&gt;=$S$611-$AB$35*$S$615,IF(S591&lt;=$S$611+$AB$35*$S$615,S591,""),"")))</f>
        <v/>
      </c>
      <c r="U591" s="574" t="str">
        <f>IF(R591="Y","",IF(AND(M591="",K591=""),"",IF(M591="",K591*O591,M591*O591)))</f>
        <v/>
      </c>
      <c r="V591" s="576" t="str">
        <f t="shared" ref="V591:V610" si="333">IF(AND(N591="",L591=""),"",IF(N591="",L591,N591))</f>
        <v>t CH4-CO2-eq / ha</v>
      </c>
      <c r="W591" s="391"/>
      <c r="X591" s="391"/>
      <c r="Z591" s="476"/>
      <c r="AP591" s="476"/>
      <c r="AQ591" s="391"/>
      <c r="AR591" s="391"/>
      <c r="AS591" s="577" t="str">
        <f>$U591</f>
        <v/>
      </c>
      <c r="AT591" s="391"/>
      <c r="AU591" s="578" t="str">
        <f t="shared" ref="AU591:AU610" si="334">IF($AT$44="region",IF($E591=AU$701,$S591,""),IF($G591=AU$701,$S591,""))</f>
        <v/>
      </c>
      <c r="AV591" s="578" t="str">
        <f t="shared" ref="AV591:AV610" si="335">IF($AT$44="Region",IF($E591=AU$701,$T591,""),IF($G591=AU$701,$T591,""))</f>
        <v/>
      </c>
      <c r="AW591" s="391"/>
      <c r="AX591" s="578" t="str">
        <f t="shared" ref="AX591:AX610" si="336">IF($AT$44="region",IF($E591=AX$701,$S591,""),IF($G591=AX$701,$S591,""))</f>
        <v/>
      </c>
      <c r="AY591" s="578" t="str">
        <f t="shared" ref="AY591:AY610" si="337">IF($AT$44="Region",IF($E591=AX$701,$T591,""),IF($G591=AX$701,$T591,""))</f>
        <v/>
      </c>
      <c r="AZ591" s="391"/>
      <c r="BA591" s="578" t="str">
        <f t="shared" ref="BA591:BA610" si="338">IF($AT$44="region",IF($E591=BA$701,$S591,""),IF($G591=BA$701,$S591,""))</f>
        <v/>
      </c>
      <c r="BB591" s="578" t="str">
        <f t="shared" ref="BB591:BB610" si="339">IF($AT$44="Region",IF($E591=BA$701,$T591,""),IF($G591=BA$701,$T591,""))</f>
        <v/>
      </c>
      <c r="BC591" s="391"/>
      <c r="BD591" s="578" t="str">
        <f t="shared" ref="BD591:BD610" si="340">IF($AT$44="region",IF($E591=BD$701,$S591,""),IF($G591=BD$701,$S591,""))</f>
        <v/>
      </c>
      <c r="BE591" s="578" t="str">
        <f t="shared" ref="BE591:BE610" si="341">IF($AT$44="Region",IF($E591=BD$701,$T591,""),IF($G591=BD$701,$T591,""))</f>
        <v/>
      </c>
      <c r="BF591" s="391"/>
      <c r="BG591" s="578" t="str">
        <f t="shared" ref="BG591:BG610" si="342">IF($AT$44="region",IF($E591=BG$701,$S591,""),IF($G591=BG$701,$S591,""))</f>
        <v/>
      </c>
      <c r="BH591" s="578" t="str">
        <f t="shared" ref="BH591:BH610" si="343">IF($AT$44="Region",IF($E591=BG$701,$T591,""),IF($G591=BG$701,$T591,""))</f>
        <v/>
      </c>
      <c r="BI591" s="391"/>
      <c r="BJ591" s="578" t="str">
        <f t="shared" ref="BJ591:BK610" si="344">IF($E591=$BJ$47,S591,"")</f>
        <v/>
      </c>
      <c r="BK591" s="578" t="str">
        <f t="shared" si="344"/>
        <v/>
      </c>
      <c r="BL591" s="391"/>
      <c r="BM591" s="578" t="str">
        <f t="shared" ref="BM591:BN610" si="345">IF($E591=$BM$47,S591,"")</f>
        <v/>
      </c>
      <c r="BN591" s="578" t="str">
        <f t="shared" si="345"/>
        <v/>
      </c>
      <c r="BO591" s="391"/>
      <c r="BP591" s="578" t="str">
        <f t="shared" ref="BP591:BQ610" si="346">IF($E591=$BP$47,S591,"")</f>
        <v/>
      </c>
      <c r="BQ591" s="578" t="str">
        <f t="shared" si="346"/>
        <v/>
      </c>
      <c r="BR591" s="391"/>
      <c r="BS591" s="578" t="str">
        <f t="shared" ref="BS591:BT610" si="347">IF($E591=$BS$47,S591,"")</f>
        <v/>
      </c>
      <c r="BT591" s="578" t="str">
        <f t="shared" si="347"/>
        <v/>
      </c>
      <c r="BU591" s="391"/>
      <c r="BV591" s="476"/>
    </row>
    <row r="592" spans="1:74" s="427" customFormat="1" ht="14.1" hidden="1">
      <c r="A592" s="561">
        <v>2</v>
      </c>
      <c r="B592" s="562" t="str">
        <f t="shared" si="331"/>
        <v xml:space="preserve">: </v>
      </c>
      <c r="C592" s="563"/>
      <c r="D592" s="563"/>
      <c r="E592" s="563"/>
      <c r="F592" s="563"/>
      <c r="G592" s="563"/>
      <c r="H592" s="565"/>
      <c r="I592" s="566"/>
      <c r="J592" s="566"/>
      <c r="K592" s="571"/>
      <c r="L592" s="568"/>
      <c r="M592" s="572"/>
      <c r="N592" s="570" t="s">
        <v>558</v>
      </c>
      <c r="O592" s="571"/>
      <c r="P592" s="572"/>
      <c r="Q592" s="429"/>
      <c r="R592" s="573"/>
      <c r="S592" s="574" t="str">
        <f t="shared" ref="S592:S610" si="348">IF(R592="Y","",IF(AND(M592="",K592=""),"",IF(M592="",K592,M592)))</f>
        <v/>
      </c>
      <c r="T592" s="575" t="str">
        <f t="shared" si="332"/>
        <v/>
      </c>
      <c r="U592" s="574" t="str">
        <f t="shared" ref="U592:U610" si="349">IF(R592="Y","",IF(AND(M592="",K592=""),"",IF(M592="",K592*O592,M592*O592)))</f>
        <v/>
      </c>
      <c r="V592" s="576" t="str">
        <f t="shared" si="333"/>
        <v>t CH4-CO2-eq / ha</v>
      </c>
      <c r="W592" s="391"/>
      <c r="X592" s="391"/>
      <c r="Z592" s="476"/>
      <c r="AP592" s="476"/>
      <c r="AQ592" s="391"/>
      <c r="AR592" s="391"/>
      <c r="AS592" s="580"/>
      <c r="AT592" s="391"/>
      <c r="AU592" s="578" t="str">
        <f t="shared" si="334"/>
        <v/>
      </c>
      <c r="AV592" s="578" t="str">
        <f t="shared" si="335"/>
        <v/>
      </c>
      <c r="AW592" s="391"/>
      <c r="AX592" s="578" t="str">
        <f t="shared" si="336"/>
        <v/>
      </c>
      <c r="AY592" s="578" t="str">
        <f t="shared" si="337"/>
        <v/>
      </c>
      <c r="AZ592" s="391"/>
      <c r="BA592" s="578" t="str">
        <f t="shared" si="338"/>
        <v/>
      </c>
      <c r="BB592" s="578" t="str">
        <f t="shared" si="339"/>
        <v/>
      </c>
      <c r="BC592" s="391"/>
      <c r="BD592" s="578" t="str">
        <f t="shared" si="340"/>
        <v/>
      </c>
      <c r="BE592" s="578" t="str">
        <f t="shared" si="341"/>
        <v/>
      </c>
      <c r="BF592" s="391"/>
      <c r="BG592" s="578" t="str">
        <f t="shared" si="342"/>
        <v/>
      </c>
      <c r="BH592" s="578" t="str">
        <f t="shared" si="343"/>
        <v/>
      </c>
      <c r="BI592" s="391"/>
      <c r="BJ592" s="578" t="str">
        <f t="shared" si="344"/>
        <v/>
      </c>
      <c r="BK592" s="578" t="str">
        <f t="shared" si="344"/>
        <v/>
      </c>
      <c r="BL592" s="391"/>
      <c r="BM592" s="578" t="str">
        <f t="shared" si="345"/>
        <v/>
      </c>
      <c r="BN592" s="578" t="str">
        <f t="shared" si="345"/>
        <v/>
      </c>
      <c r="BO592" s="391"/>
      <c r="BP592" s="578" t="str">
        <f t="shared" si="346"/>
        <v/>
      </c>
      <c r="BQ592" s="578" t="str">
        <f t="shared" si="346"/>
        <v/>
      </c>
      <c r="BR592" s="391"/>
      <c r="BS592" s="578" t="str">
        <f t="shared" si="347"/>
        <v/>
      </c>
      <c r="BT592" s="578" t="str">
        <f t="shared" si="347"/>
        <v/>
      </c>
      <c r="BU592" s="391"/>
      <c r="BV592" s="476"/>
    </row>
    <row r="593" spans="1:74" s="427" customFormat="1" ht="14.1" hidden="1">
      <c r="A593" s="561">
        <v>3</v>
      </c>
      <c r="B593" s="562" t="str">
        <f>CONCATENATE(E593,": ",C593)</f>
        <v xml:space="preserve">: </v>
      </c>
      <c r="C593" s="566"/>
      <c r="D593" s="566"/>
      <c r="E593" s="563"/>
      <c r="F593" s="566"/>
      <c r="G593" s="563"/>
      <c r="H593" s="565"/>
      <c r="I593" s="566"/>
      <c r="J593" s="566"/>
      <c r="K593" s="572"/>
      <c r="L593" s="568"/>
      <c r="M593" s="572"/>
      <c r="N593" s="570" t="s">
        <v>558</v>
      </c>
      <c r="O593" s="571"/>
      <c r="P593" s="572"/>
      <c r="Q593" s="429"/>
      <c r="R593" s="573"/>
      <c r="S593" s="574" t="str">
        <f t="shared" si="348"/>
        <v/>
      </c>
      <c r="T593" s="575" t="str">
        <f t="shared" si="332"/>
        <v/>
      </c>
      <c r="U593" s="574" t="str">
        <f t="shared" si="349"/>
        <v/>
      </c>
      <c r="V593" s="576" t="str">
        <f t="shared" si="333"/>
        <v>t CH4-CO2-eq / ha</v>
      </c>
      <c r="W593" s="391"/>
      <c r="X593" s="391"/>
      <c r="Z593" s="476"/>
      <c r="AP593" s="476"/>
      <c r="AQ593" s="391"/>
      <c r="AR593" s="391"/>
      <c r="AS593" s="429"/>
      <c r="AT593" s="391"/>
      <c r="AU593" s="578" t="str">
        <f t="shared" si="334"/>
        <v/>
      </c>
      <c r="AV593" s="578" t="str">
        <f t="shared" si="335"/>
        <v/>
      </c>
      <c r="AW593" s="391"/>
      <c r="AX593" s="578" t="str">
        <f t="shared" si="336"/>
        <v/>
      </c>
      <c r="AY593" s="578" t="str">
        <f t="shared" si="337"/>
        <v/>
      </c>
      <c r="AZ593" s="391"/>
      <c r="BA593" s="578" t="str">
        <f t="shared" si="338"/>
        <v/>
      </c>
      <c r="BB593" s="578" t="str">
        <f t="shared" si="339"/>
        <v/>
      </c>
      <c r="BC593" s="391"/>
      <c r="BD593" s="578" t="str">
        <f t="shared" si="340"/>
        <v/>
      </c>
      <c r="BE593" s="578" t="str">
        <f t="shared" si="341"/>
        <v/>
      </c>
      <c r="BF593" s="391"/>
      <c r="BG593" s="578" t="str">
        <f t="shared" si="342"/>
        <v/>
      </c>
      <c r="BH593" s="578" t="str">
        <f t="shared" si="343"/>
        <v/>
      </c>
      <c r="BI593" s="391"/>
      <c r="BJ593" s="578" t="str">
        <f t="shared" si="344"/>
        <v/>
      </c>
      <c r="BK593" s="578" t="str">
        <f t="shared" si="344"/>
        <v/>
      </c>
      <c r="BL593" s="391"/>
      <c r="BM593" s="578" t="str">
        <f t="shared" si="345"/>
        <v/>
      </c>
      <c r="BN593" s="578" t="str">
        <f t="shared" si="345"/>
        <v/>
      </c>
      <c r="BO593" s="391"/>
      <c r="BP593" s="578" t="str">
        <f t="shared" si="346"/>
        <v/>
      </c>
      <c r="BQ593" s="578" t="str">
        <f t="shared" si="346"/>
        <v/>
      </c>
      <c r="BR593" s="391"/>
      <c r="BS593" s="578" t="str">
        <f t="shared" si="347"/>
        <v/>
      </c>
      <c r="BT593" s="578" t="str">
        <f t="shared" si="347"/>
        <v/>
      </c>
      <c r="BU593" s="391"/>
      <c r="BV593" s="476"/>
    </row>
    <row r="594" spans="1:74" s="427" customFormat="1" ht="14.1" hidden="1">
      <c r="A594" s="561">
        <v>4</v>
      </c>
      <c r="B594" s="562" t="str">
        <f t="shared" si="331"/>
        <v xml:space="preserve">: </v>
      </c>
      <c r="C594" s="566"/>
      <c r="D594" s="566"/>
      <c r="E594" s="563"/>
      <c r="F594" s="566"/>
      <c r="G594" s="563"/>
      <c r="H594" s="565"/>
      <c r="I594" s="566"/>
      <c r="J594" s="566"/>
      <c r="K594" s="572"/>
      <c r="L594" s="568"/>
      <c r="M594" s="572"/>
      <c r="N594" s="570" t="s">
        <v>558</v>
      </c>
      <c r="O594" s="571"/>
      <c r="P594" s="572"/>
      <c r="Q594" s="429"/>
      <c r="R594" s="573"/>
      <c r="S594" s="574" t="str">
        <f t="shared" si="348"/>
        <v/>
      </c>
      <c r="T594" s="575" t="str">
        <f t="shared" si="332"/>
        <v/>
      </c>
      <c r="U594" s="574" t="str">
        <f t="shared" si="349"/>
        <v/>
      </c>
      <c r="V594" s="576" t="str">
        <f t="shared" si="333"/>
        <v>t CH4-CO2-eq / ha</v>
      </c>
      <c r="W594" s="391"/>
      <c r="X594" s="391"/>
      <c r="Z594" s="476"/>
      <c r="AP594" s="476"/>
      <c r="AQ594" s="391"/>
      <c r="AR594" s="391"/>
      <c r="AS594" s="580"/>
      <c r="AT594" s="391"/>
      <c r="AU594" s="578" t="str">
        <f t="shared" si="334"/>
        <v/>
      </c>
      <c r="AV594" s="578" t="str">
        <f t="shared" si="335"/>
        <v/>
      </c>
      <c r="AW594" s="391"/>
      <c r="AX594" s="578" t="str">
        <f t="shared" si="336"/>
        <v/>
      </c>
      <c r="AY594" s="578" t="str">
        <f t="shared" si="337"/>
        <v/>
      </c>
      <c r="AZ594" s="391"/>
      <c r="BA594" s="578" t="str">
        <f t="shared" si="338"/>
        <v/>
      </c>
      <c r="BB594" s="578" t="str">
        <f t="shared" si="339"/>
        <v/>
      </c>
      <c r="BC594" s="391"/>
      <c r="BD594" s="578" t="str">
        <f t="shared" si="340"/>
        <v/>
      </c>
      <c r="BE594" s="578" t="str">
        <f t="shared" si="341"/>
        <v/>
      </c>
      <c r="BF594" s="391"/>
      <c r="BG594" s="578" t="str">
        <f t="shared" si="342"/>
        <v/>
      </c>
      <c r="BH594" s="578" t="str">
        <f t="shared" si="343"/>
        <v/>
      </c>
      <c r="BI594" s="391"/>
      <c r="BJ594" s="578" t="str">
        <f t="shared" si="344"/>
        <v/>
      </c>
      <c r="BK594" s="578" t="str">
        <f t="shared" si="344"/>
        <v/>
      </c>
      <c r="BL594" s="391"/>
      <c r="BM594" s="578" t="str">
        <f t="shared" si="345"/>
        <v/>
      </c>
      <c r="BN594" s="578" t="str">
        <f t="shared" si="345"/>
        <v/>
      </c>
      <c r="BO594" s="391"/>
      <c r="BP594" s="578" t="str">
        <f t="shared" si="346"/>
        <v/>
      </c>
      <c r="BQ594" s="578" t="str">
        <f t="shared" si="346"/>
        <v/>
      </c>
      <c r="BR594" s="391"/>
      <c r="BS594" s="578" t="str">
        <f t="shared" si="347"/>
        <v/>
      </c>
      <c r="BT594" s="578" t="str">
        <f t="shared" si="347"/>
        <v/>
      </c>
      <c r="BU594" s="391"/>
      <c r="BV594" s="476"/>
    </row>
    <row r="595" spans="1:74" s="427" customFormat="1" ht="14.1" hidden="1">
      <c r="A595" s="561">
        <v>5</v>
      </c>
      <c r="B595" s="562" t="str">
        <f t="shared" si="331"/>
        <v xml:space="preserve">: </v>
      </c>
      <c r="C595" s="566"/>
      <c r="D595" s="566"/>
      <c r="E595" s="563"/>
      <c r="F595" s="566"/>
      <c r="G595" s="563"/>
      <c r="H595" s="565"/>
      <c r="I595" s="566"/>
      <c r="J595" s="566"/>
      <c r="K595" s="572"/>
      <c r="L595" s="568"/>
      <c r="M595" s="572"/>
      <c r="N595" s="570" t="s">
        <v>558</v>
      </c>
      <c r="O595" s="571"/>
      <c r="P595" s="572"/>
      <c r="Q595" s="429"/>
      <c r="R595" s="573"/>
      <c r="S595" s="574" t="str">
        <f t="shared" si="348"/>
        <v/>
      </c>
      <c r="T595" s="575" t="str">
        <f t="shared" si="332"/>
        <v/>
      </c>
      <c r="U595" s="574" t="str">
        <f t="shared" si="349"/>
        <v/>
      </c>
      <c r="V595" s="576" t="str">
        <f t="shared" si="333"/>
        <v>t CH4-CO2-eq / ha</v>
      </c>
      <c r="W595" s="391"/>
      <c r="X595" s="391"/>
      <c r="Z595" s="476"/>
      <c r="AP595" s="476"/>
      <c r="AQ595" s="391"/>
      <c r="AR595" s="391"/>
      <c r="AS595" s="580"/>
      <c r="AT595" s="391"/>
      <c r="AU595" s="578" t="str">
        <f t="shared" si="334"/>
        <v/>
      </c>
      <c r="AV595" s="578" t="str">
        <f t="shared" si="335"/>
        <v/>
      </c>
      <c r="AW595" s="391"/>
      <c r="AX595" s="578" t="str">
        <f t="shared" si="336"/>
        <v/>
      </c>
      <c r="AY595" s="578" t="str">
        <f t="shared" si="337"/>
        <v/>
      </c>
      <c r="AZ595" s="391"/>
      <c r="BA595" s="578" t="str">
        <f t="shared" si="338"/>
        <v/>
      </c>
      <c r="BB595" s="578" t="str">
        <f t="shared" si="339"/>
        <v/>
      </c>
      <c r="BC595" s="391"/>
      <c r="BD595" s="578" t="str">
        <f t="shared" si="340"/>
        <v/>
      </c>
      <c r="BE595" s="578" t="str">
        <f t="shared" si="341"/>
        <v/>
      </c>
      <c r="BF595" s="391"/>
      <c r="BG595" s="578" t="str">
        <f t="shared" si="342"/>
        <v/>
      </c>
      <c r="BH595" s="578" t="str">
        <f t="shared" si="343"/>
        <v/>
      </c>
      <c r="BI595" s="391"/>
      <c r="BJ595" s="578" t="str">
        <f t="shared" si="344"/>
        <v/>
      </c>
      <c r="BK595" s="578" t="str">
        <f t="shared" si="344"/>
        <v/>
      </c>
      <c r="BL595" s="391"/>
      <c r="BM595" s="578" t="str">
        <f t="shared" si="345"/>
        <v/>
      </c>
      <c r="BN595" s="578" t="str">
        <f t="shared" si="345"/>
        <v/>
      </c>
      <c r="BO595" s="391"/>
      <c r="BP595" s="578" t="str">
        <f t="shared" si="346"/>
        <v/>
      </c>
      <c r="BQ595" s="578" t="str">
        <f t="shared" si="346"/>
        <v/>
      </c>
      <c r="BR595" s="391"/>
      <c r="BS595" s="578" t="str">
        <f t="shared" si="347"/>
        <v/>
      </c>
      <c r="BT595" s="578" t="str">
        <f t="shared" si="347"/>
        <v/>
      </c>
      <c r="BU595" s="391"/>
      <c r="BV595" s="476"/>
    </row>
    <row r="596" spans="1:74" s="427" customFormat="1" ht="14.1" hidden="1">
      <c r="A596" s="561">
        <v>6</v>
      </c>
      <c r="B596" s="562" t="str">
        <f t="shared" si="331"/>
        <v xml:space="preserve">: </v>
      </c>
      <c r="C596" s="566"/>
      <c r="D596" s="566"/>
      <c r="E596" s="563"/>
      <c r="F596" s="566"/>
      <c r="G596" s="563"/>
      <c r="H596" s="565"/>
      <c r="I596" s="566"/>
      <c r="J596" s="566"/>
      <c r="K596" s="572"/>
      <c r="L596" s="568"/>
      <c r="M596" s="572"/>
      <c r="N596" s="570" t="s">
        <v>558</v>
      </c>
      <c r="O596" s="571"/>
      <c r="P596" s="572"/>
      <c r="Q596" s="429"/>
      <c r="R596" s="573"/>
      <c r="S596" s="574" t="str">
        <f t="shared" si="348"/>
        <v/>
      </c>
      <c r="T596" s="575" t="str">
        <f t="shared" si="332"/>
        <v/>
      </c>
      <c r="U596" s="574" t="str">
        <f t="shared" si="349"/>
        <v/>
      </c>
      <c r="V596" s="576" t="str">
        <f t="shared" si="333"/>
        <v>t CH4-CO2-eq / ha</v>
      </c>
      <c r="W596" s="391"/>
      <c r="X596" s="391"/>
      <c r="Z596" s="476"/>
      <c r="AP596" s="476"/>
      <c r="AQ596" s="391"/>
      <c r="AR596" s="391"/>
      <c r="AS596" s="580"/>
      <c r="AT596" s="391"/>
      <c r="AU596" s="578" t="str">
        <f t="shared" si="334"/>
        <v/>
      </c>
      <c r="AV596" s="578" t="str">
        <f t="shared" si="335"/>
        <v/>
      </c>
      <c r="AW596" s="391"/>
      <c r="AX596" s="578" t="str">
        <f t="shared" si="336"/>
        <v/>
      </c>
      <c r="AY596" s="578" t="str">
        <f t="shared" si="337"/>
        <v/>
      </c>
      <c r="AZ596" s="391"/>
      <c r="BA596" s="578" t="str">
        <f t="shared" si="338"/>
        <v/>
      </c>
      <c r="BB596" s="578" t="str">
        <f t="shared" si="339"/>
        <v/>
      </c>
      <c r="BC596" s="391"/>
      <c r="BD596" s="578" t="str">
        <f t="shared" si="340"/>
        <v/>
      </c>
      <c r="BE596" s="578" t="str">
        <f t="shared" si="341"/>
        <v/>
      </c>
      <c r="BF596" s="391"/>
      <c r="BG596" s="578" t="str">
        <f t="shared" si="342"/>
        <v/>
      </c>
      <c r="BH596" s="578" t="str">
        <f t="shared" si="343"/>
        <v/>
      </c>
      <c r="BI596" s="391"/>
      <c r="BJ596" s="578" t="str">
        <f t="shared" si="344"/>
        <v/>
      </c>
      <c r="BK596" s="578" t="str">
        <f t="shared" si="344"/>
        <v/>
      </c>
      <c r="BL596" s="391"/>
      <c r="BM596" s="578" t="str">
        <f t="shared" si="345"/>
        <v/>
      </c>
      <c r="BN596" s="578" t="str">
        <f t="shared" si="345"/>
        <v/>
      </c>
      <c r="BO596" s="391"/>
      <c r="BP596" s="578" t="str">
        <f t="shared" si="346"/>
        <v/>
      </c>
      <c r="BQ596" s="578" t="str">
        <f t="shared" si="346"/>
        <v/>
      </c>
      <c r="BR596" s="391"/>
      <c r="BS596" s="578" t="str">
        <f t="shared" si="347"/>
        <v/>
      </c>
      <c r="BT596" s="578" t="str">
        <f t="shared" si="347"/>
        <v/>
      </c>
      <c r="BU596" s="391"/>
      <c r="BV596" s="476"/>
    </row>
    <row r="597" spans="1:74" s="427" customFormat="1" ht="14.1" hidden="1">
      <c r="A597" s="561">
        <v>7</v>
      </c>
      <c r="B597" s="562" t="str">
        <f t="shared" si="331"/>
        <v xml:space="preserve">: </v>
      </c>
      <c r="C597" s="566"/>
      <c r="D597" s="566"/>
      <c r="E597" s="563"/>
      <c r="F597" s="566"/>
      <c r="G597" s="563"/>
      <c r="H597" s="565"/>
      <c r="I597" s="566"/>
      <c r="J597" s="566"/>
      <c r="K597" s="572"/>
      <c r="L597" s="568"/>
      <c r="M597" s="572"/>
      <c r="N597" s="570" t="s">
        <v>558</v>
      </c>
      <c r="O597" s="571"/>
      <c r="P597" s="572"/>
      <c r="Q597" s="429"/>
      <c r="R597" s="573"/>
      <c r="S597" s="574" t="str">
        <f t="shared" si="348"/>
        <v/>
      </c>
      <c r="T597" s="575" t="str">
        <f t="shared" si="332"/>
        <v/>
      </c>
      <c r="U597" s="574" t="str">
        <f t="shared" si="349"/>
        <v/>
      </c>
      <c r="V597" s="576" t="str">
        <f t="shared" si="333"/>
        <v>t CH4-CO2-eq / ha</v>
      </c>
      <c r="W597" s="391"/>
      <c r="X597" s="391"/>
      <c r="Z597" s="476"/>
      <c r="AP597" s="476"/>
      <c r="AQ597" s="391"/>
      <c r="AR597" s="391"/>
      <c r="AS597" s="580"/>
      <c r="AT597" s="391"/>
      <c r="AU597" s="578" t="str">
        <f t="shared" si="334"/>
        <v/>
      </c>
      <c r="AV597" s="578" t="str">
        <f t="shared" si="335"/>
        <v/>
      </c>
      <c r="AW597" s="391"/>
      <c r="AX597" s="578" t="str">
        <f t="shared" si="336"/>
        <v/>
      </c>
      <c r="AY597" s="578" t="str">
        <f t="shared" si="337"/>
        <v/>
      </c>
      <c r="AZ597" s="391"/>
      <c r="BA597" s="578" t="str">
        <f t="shared" si="338"/>
        <v/>
      </c>
      <c r="BB597" s="578" t="str">
        <f t="shared" si="339"/>
        <v/>
      </c>
      <c r="BC597" s="391"/>
      <c r="BD597" s="578" t="str">
        <f t="shared" si="340"/>
        <v/>
      </c>
      <c r="BE597" s="578" t="str">
        <f t="shared" si="341"/>
        <v/>
      </c>
      <c r="BF597" s="391"/>
      <c r="BG597" s="578" t="str">
        <f t="shared" si="342"/>
        <v/>
      </c>
      <c r="BH597" s="578" t="str">
        <f t="shared" si="343"/>
        <v/>
      </c>
      <c r="BI597" s="391"/>
      <c r="BJ597" s="578" t="str">
        <f t="shared" si="344"/>
        <v/>
      </c>
      <c r="BK597" s="578" t="str">
        <f t="shared" si="344"/>
        <v/>
      </c>
      <c r="BL597" s="391"/>
      <c r="BM597" s="578" t="str">
        <f t="shared" si="345"/>
        <v/>
      </c>
      <c r="BN597" s="578" t="str">
        <f t="shared" si="345"/>
        <v/>
      </c>
      <c r="BO597" s="391"/>
      <c r="BP597" s="578" t="str">
        <f t="shared" si="346"/>
        <v/>
      </c>
      <c r="BQ597" s="578" t="str">
        <f t="shared" si="346"/>
        <v/>
      </c>
      <c r="BR597" s="391"/>
      <c r="BS597" s="578" t="str">
        <f t="shared" si="347"/>
        <v/>
      </c>
      <c r="BT597" s="578" t="str">
        <f t="shared" si="347"/>
        <v/>
      </c>
      <c r="BU597" s="391"/>
      <c r="BV597" s="476"/>
    </row>
    <row r="598" spans="1:74" s="427" customFormat="1" ht="14.1" hidden="1">
      <c r="A598" s="561">
        <v>8</v>
      </c>
      <c r="B598" s="562" t="str">
        <f t="shared" si="331"/>
        <v xml:space="preserve">: </v>
      </c>
      <c r="C598" s="566"/>
      <c r="D598" s="566"/>
      <c r="E598" s="563"/>
      <c r="F598" s="566"/>
      <c r="G598" s="563"/>
      <c r="H598" s="565"/>
      <c r="I598" s="566"/>
      <c r="J598" s="566"/>
      <c r="K598" s="572"/>
      <c r="L598" s="568"/>
      <c r="M598" s="572"/>
      <c r="N598" s="570" t="s">
        <v>558</v>
      </c>
      <c r="O598" s="571"/>
      <c r="P598" s="572"/>
      <c r="Q598" s="429"/>
      <c r="R598" s="573"/>
      <c r="S598" s="574" t="str">
        <f t="shared" si="348"/>
        <v/>
      </c>
      <c r="T598" s="575" t="str">
        <f t="shared" si="332"/>
        <v/>
      </c>
      <c r="U598" s="574" t="str">
        <f t="shared" si="349"/>
        <v/>
      </c>
      <c r="V598" s="576" t="str">
        <f t="shared" si="333"/>
        <v>t CH4-CO2-eq / ha</v>
      </c>
      <c r="W598" s="391"/>
      <c r="X598" s="391"/>
      <c r="Z598" s="476"/>
      <c r="AP598" s="476"/>
      <c r="AQ598" s="391"/>
      <c r="AR598" s="391"/>
      <c r="AS598" s="580"/>
      <c r="AT598" s="391"/>
      <c r="AU598" s="578" t="str">
        <f t="shared" si="334"/>
        <v/>
      </c>
      <c r="AV598" s="578" t="str">
        <f t="shared" si="335"/>
        <v/>
      </c>
      <c r="AW598" s="391"/>
      <c r="AX598" s="578" t="str">
        <f t="shared" si="336"/>
        <v/>
      </c>
      <c r="AY598" s="578" t="str">
        <f t="shared" si="337"/>
        <v/>
      </c>
      <c r="AZ598" s="391"/>
      <c r="BA598" s="578" t="str">
        <f t="shared" si="338"/>
        <v/>
      </c>
      <c r="BB598" s="578" t="str">
        <f t="shared" si="339"/>
        <v/>
      </c>
      <c r="BC598" s="391"/>
      <c r="BD598" s="578" t="str">
        <f t="shared" si="340"/>
        <v/>
      </c>
      <c r="BE598" s="578" t="str">
        <f t="shared" si="341"/>
        <v/>
      </c>
      <c r="BF598" s="391"/>
      <c r="BG598" s="578" t="str">
        <f t="shared" si="342"/>
        <v/>
      </c>
      <c r="BH598" s="578" t="str">
        <f t="shared" si="343"/>
        <v/>
      </c>
      <c r="BI598" s="391"/>
      <c r="BJ598" s="578" t="str">
        <f t="shared" si="344"/>
        <v/>
      </c>
      <c r="BK598" s="578" t="str">
        <f t="shared" si="344"/>
        <v/>
      </c>
      <c r="BL598" s="391"/>
      <c r="BM598" s="578" t="str">
        <f t="shared" si="345"/>
        <v/>
      </c>
      <c r="BN598" s="578" t="str">
        <f t="shared" si="345"/>
        <v/>
      </c>
      <c r="BO598" s="391"/>
      <c r="BP598" s="578" t="str">
        <f t="shared" si="346"/>
        <v/>
      </c>
      <c r="BQ598" s="578" t="str">
        <f t="shared" si="346"/>
        <v/>
      </c>
      <c r="BR598" s="391"/>
      <c r="BS598" s="578" t="str">
        <f t="shared" si="347"/>
        <v/>
      </c>
      <c r="BT598" s="578" t="str">
        <f t="shared" si="347"/>
        <v/>
      </c>
      <c r="BU598" s="391"/>
      <c r="BV598" s="476"/>
    </row>
    <row r="599" spans="1:74" s="427" customFormat="1" ht="14.1" hidden="1">
      <c r="A599" s="561">
        <v>9</v>
      </c>
      <c r="B599" s="562" t="str">
        <f t="shared" si="331"/>
        <v xml:space="preserve">: </v>
      </c>
      <c r="C599" s="566"/>
      <c r="D599" s="566"/>
      <c r="E599" s="563"/>
      <c r="F599" s="566"/>
      <c r="G599" s="563"/>
      <c r="H599" s="565"/>
      <c r="I599" s="566"/>
      <c r="J599" s="566"/>
      <c r="K599" s="572"/>
      <c r="L599" s="568"/>
      <c r="M599" s="572"/>
      <c r="N599" s="570" t="s">
        <v>558</v>
      </c>
      <c r="O599" s="571"/>
      <c r="P599" s="572"/>
      <c r="Q599" s="429"/>
      <c r="R599" s="573"/>
      <c r="S599" s="574" t="str">
        <f t="shared" si="348"/>
        <v/>
      </c>
      <c r="T599" s="575" t="str">
        <f t="shared" si="332"/>
        <v/>
      </c>
      <c r="U599" s="574" t="str">
        <f t="shared" si="349"/>
        <v/>
      </c>
      <c r="V599" s="576" t="str">
        <f t="shared" si="333"/>
        <v>t CH4-CO2-eq / ha</v>
      </c>
      <c r="W599" s="391"/>
      <c r="X599" s="391"/>
      <c r="Z599" s="476"/>
      <c r="AP599" s="476"/>
      <c r="AQ599" s="391"/>
      <c r="AR599" s="391"/>
      <c r="AS599" s="580"/>
      <c r="AT599" s="391"/>
      <c r="AU599" s="578" t="str">
        <f t="shared" si="334"/>
        <v/>
      </c>
      <c r="AV599" s="578" t="str">
        <f t="shared" si="335"/>
        <v/>
      </c>
      <c r="AW599" s="391"/>
      <c r="AX599" s="578" t="str">
        <f t="shared" si="336"/>
        <v/>
      </c>
      <c r="AY599" s="578" t="str">
        <f t="shared" si="337"/>
        <v/>
      </c>
      <c r="AZ599" s="391"/>
      <c r="BA599" s="578" t="str">
        <f t="shared" si="338"/>
        <v/>
      </c>
      <c r="BB599" s="578" t="str">
        <f t="shared" si="339"/>
        <v/>
      </c>
      <c r="BC599" s="391"/>
      <c r="BD599" s="578" t="str">
        <f t="shared" si="340"/>
        <v/>
      </c>
      <c r="BE599" s="578" t="str">
        <f t="shared" si="341"/>
        <v/>
      </c>
      <c r="BF599" s="391"/>
      <c r="BG599" s="578" t="str">
        <f t="shared" si="342"/>
        <v/>
      </c>
      <c r="BH599" s="578" t="str">
        <f t="shared" si="343"/>
        <v/>
      </c>
      <c r="BI599" s="391"/>
      <c r="BJ599" s="578" t="str">
        <f t="shared" si="344"/>
        <v/>
      </c>
      <c r="BK599" s="578" t="str">
        <f t="shared" si="344"/>
        <v/>
      </c>
      <c r="BL599" s="391"/>
      <c r="BM599" s="578" t="str">
        <f t="shared" si="345"/>
        <v/>
      </c>
      <c r="BN599" s="578" t="str">
        <f t="shared" si="345"/>
        <v/>
      </c>
      <c r="BO599" s="391"/>
      <c r="BP599" s="578" t="str">
        <f t="shared" si="346"/>
        <v/>
      </c>
      <c r="BQ599" s="578" t="str">
        <f t="shared" si="346"/>
        <v/>
      </c>
      <c r="BR599" s="391"/>
      <c r="BS599" s="578" t="str">
        <f t="shared" si="347"/>
        <v/>
      </c>
      <c r="BT599" s="578" t="str">
        <f t="shared" si="347"/>
        <v/>
      </c>
      <c r="BU599" s="391"/>
      <c r="BV599" s="476"/>
    </row>
    <row r="600" spans="1:74" s="427" customFormat="1" ht="14.1" hidden="1">
      <c r="A600" s="561">
        <v>10</v>
      </c>
      <c r="B600" s="562" t="str">
        <f t="shared" si="331"/>
        <v xml:space="preserve">: </v>
      </c>
      <c r="C600" s="566"/>
      <c r="D600" s="566"/>
      <c r="E600" s="563"/>
      <c r="F600" s="566"/>
      <c r="G600" s="563"/>
      <c r="H600" s="565"/>
      <c r="I600" s="566"/>
      <c r="J600" s="566"/>
      <c r="K600" s="572"/>
      <c r="L600" s="568"/>
      <c r="M600" s="572"/>
      <c r="N600" s="570" t="s">
        <v>558</v>
      </c>
      <c r="O600" s="571"/>
      <c r="P600" s="572"/>
      <c r="Q600" s="429"/>
      <c r="R600" s="573"/>
      <c r="S600" s="574" t="str">
        <f t="shared" si="348"/>
        <v/>
      </c>
      <c r="T600" s="575" t="str">
        <f t="shared" si="332"/>
        <v/>
      </c>
      <c r="U600" s="574" t="str">
        <f t="shared" si="349"/>
        <v/>
      </c>
      <c r="V600" s="576" t="str">
        <f t="shared" si="333"/>
        <v>t CH4-CO2-eq / ha</v>
      </c>
      <c r="W600" s="391"/>
      <c r="X600" s="391"/>
      <c r="Z600" s="476"/>
      <c r="AP600" s="476"/>
      <c r="AQ600" s="391"/>
      <c r="AR600" s="391"/>
      <c r="AS600" s="580"/>
      <c r="AT600" s="391"/>
      <c r="AU600" s="578" t="str">
        <f t="shared" si="334"/>
        <v/>
      </c>
      <c r="AV600" s="578" t="str">
        <f t="shared" si="335"/>
        <v/>
      </c>
      <c r="AW600" s="391"/>
      <c r="AX600" s="578" t="str">
        <f t="shared" si="336"/>
        <v/>
      </c>
      <c r="AY600" s="578" t="str">
        <f t="shared" si="337"/>
        <v/>
      </c>
      <c r="AZ600" s="391"/>
      <c r="BA600" s="578" t="str">
        <f t="shared" si="338"/>
        <v/>
      </c>
      <c r="BB600" s="578" t="str">
        <f t="shared" si="339"/>
        <v/>
      </c>
      <c r="BC600" s="391"/>
      <c r="BD600" s="578" t="str">
        <f t="shared" si="340"/>
        <v/>
      </c>
      <c r="BE600" s="578" t="str">
        <f t="shared" si="341"/>
        <v/>
      </c>
      <c r="BF600" s="391"/>
      <c r="BG600" s="578" t="str">
        <f t="shared" si="342"/>
        <v/>
      </c>
      <c r="BH600" s="578" t="str">
        <f t="shared" si="343"/>
        <v/>
      </c>
      <c r="BI600" s="391"/>
      <c r="BJ600" s="578" t="str">
        <f t="shared" si="344"/>
        <v/>
      </c>
      <c r="BK600" s="578" t="str">
        <f t="shared" si="344"/>
        <v/>
      </c>
      <c r="BL600" s="391"/>
      <c r="BM600" s="578" t="str">
        <f t="shared" si="345"/>
        <v/>
      </c>
      <c r="BN600" s="578" t="str">
        <f t="shared" si="345"/>
        <v/>
      </c>
      <c r="BO600" s="391"/>
      <c r="BP600" s="578" t="str">
        <f t="shared" si="346"/>
        <v/>
      </c>
      <c r="BQ600" s="578" t="str">
        <f t="shared" si="346"/>
        <v/>
      </c>
      <c r="BR600" s="391"/>
      <c r="BS600" s="578" t="str">
        <f t="shared" si="347"/>
        <v/>
      </c>
      <c r="BT600" s="578" t="str">
        <f t="shared" si="347"/>
        <v/>
      </c>
      <c r="BU600" s="391"/>
      <c r="BV600" s="476"/>
    </row>
    <row r="601" spans="1:74" s="427" customFormat="1" ht="14.1" hidden="1">
      <c r="A601" s="561">
        <v>11</v>
      </c>
      <c r="B601" s="562" t="str">
        <f t="shared" si="331"/>
        <v xml:space="preserve">: </v>
      </c>
      <c r="C601" s="566"/>
      <c r="D601" s="566"/>
      <c r="E601" s="563"/>
      <c r="F601" s="566"/>
      <c r="G601" s="563"/>
      <c r="H601" s="565"/>
      <c r="I601" s="566"/>
      <c r="J601" s="566"/>
      <c r="K601" s="572"/>
      <c r="L601" s="568"/>
      <c r="M601" s="572"/>
      <c r="N601" s="570" t="s">
        <v>558</v>
      </c>
      <c r="O601" s="571"/>
      <c r="P601" s="572"/>
      <c r="Q601" s="429"/>
      <c r="R601" s="573"/>
      <c r="S601" s="574" t="str">
        <f t="shared" si="348"/>
        <v/>
      </c>
      <c r="T601" s="575" t="str">
        <f t="shared" si="332"/>
        <v/>
      </c>
      <c r="U601" s="574" t="str">
        <f t="shared" si="349"/>
        <v/>
      </c>
      <c r="V601" s="576" t="str">
        <f t="shared" si="333"/>
        <v>t CH4-CO2-eq / ha</v>
      </c>
      <c r="W601" s="391"/>
      <c r="X601" s="391"/>
      <c r="Z601" s="476"/>
      <c r="AP601" s="476"/>
      <c r="AQ601" s="391"/>
      <c r="AR601" s="391"/>
      <c r="AS601" s="580"/>
      <c r="AT601" s="391"/>
      <c r="AU601" s="578" t="str">
        <f t="shared" si="334"/>
        <v/>
      </c>
      <c r="AV601" s="578" t="str">
        <f t="shared" si="335"/>
        <v/>
      </c>
      <c r="AW601" s="391"/>
      <c r="AX601" s="578" t="str">
        <f t="shared" si="336"/>
        <v/>
      </c>
      <c r="AY601" s="578" t="str">
        <f t="shared" si="337"/>
        <v/>
      </c>
      <c r="AZ601" s="391"/>
      <c r="BA601" s="578" t="str">
        <f t="shared" si="338"/>
        <v/>
      </c>
      <c r="BB601" s="578" t="str">
        <f t="shared" si="339"/>
        <v/>
      </c>
      <c r="BC601" s="391"/>
      <c r="BD601" s="578" t="str">
        <f t="shared" si="340"/>
        <v/>
      </c>
      <c r="BE601" s="578" t="str">
        <f t="shared" si="341"/>
        <v/>
      </c>
      <c r="BF601" s="391"/>
      <c r="BG601" s="578" t="str">
        <f t="shared" si="342"/>
        <v/>
      </c>
      <c r="BH601" s="578" t="str">
        <f t="shared" si="343"/>
        <v/>
      </c>
      <c r="BI601" s="391"/>
      <c r="BJ601" s="578" t="str">
        <f t="shared" si="344"/>
        <v/>
      </c>
      <c r="BK601" s="578" t="str">
        <f t="shared" si="344"/>
        <v/>
      </c>
      <c r="BL601" s="391"/>
      <c r="BM601" s="578" t="str">
        <f t="shared" si="345"/>
        <v/>
      </c>
      <c r="BN601" s="578" t="str">
        <f t="shared" si="345"/>
        <v/>
      </c>
      <c r="BO601" s="391"/>
      <c r="BP601" s="578" t="str">
        <f t="shared" si="346"/>
        <v/>
      </c>
      <c r="BQ601" s="578" t="str">
        <f t="shared" si="346"/>
        <v/>
      </c>
      <c r="BR601" s="391"/>
      <c r="BS601" s="578" t="str">
        <f t="shared" si="347"/>
        <v/>
      </c>
      <c r="BT601" s="578" t="str">
        <f t="shared" si="347"/>
        <v/>
      </c>
      <c r="BU601" s="391"/>
      <c r="BV601" s="476"/>
    </row>
    <row r="602" spans="1:74" s="427" customFormat="1" ht="14.1" hidden="1">
      <c r="A602" s="561">
        <v>12</v>
      </c>
      <c r="B602" s="562" t="str">
        <f t="shared" si="331"/>
        <v xml:space="preserve">: </v>
      </c>
      <c r="C602" s="566"/>
      <c r="D602" s="566"/>
      <c r="E602" s="563"/>
      <c r="F602" s="566"/>
      <c r="G602" s="563"/>
      <c r="H602" s="565"/>
      <c r="I602" s="566"/>
      <c r="J602" s="566"/>
      <c r="K602" s="572"/>
      <c r="L602" s="568"/>
      <c r="M602" s="572"/>
      <c r="N602" s="570" t="s">
        <v>558</v>
      </c>
      <c r="O602" s="571"/>
      <c r="P602" s="572"/>
      <c r="Q602" s="429"/>
      <c r="R602" s="573"/>
      <c r="S602" s="574" t="str">
        <f t="shared" si="348"/>
        <v/>
      </c>
      <c r="T602" s="575" t="str">
        <f t="shared" si="332"/>
        <v/>
      </c>
      <c r="U602" s="574" t="str">
        <f t="shared" si="349"/>
        <v/>
      </c>
      <c r="V602" s="576" t="str">
        <f t="shared" si="333"/>
        <v>t CH4-CO2-eq / ha</v>
      </c>
      <c r="W602" s="391"/>
      <c r="X602" s="391"/>
      <c r="Z602" s="476"/>
      <c r="AP602" s="476"/>
      <c r="AQ602" s="391"/>
      <c r="AR602" s="391"/>
      <c r="AS602" s="580"/>
      <c r="AT602" s="391"/>
      <c r="AU602" s="578" t="str">
        <f t="shared" si="334"/>
        <v/>
      </c>
      <c r="AV602" s="578" t="str">
        <f t="shared" si="335"/>
        <v/>
      </c>
      <c r="AW602" s="391"/>
      <c r="AX602" s="578" t="str">
        <f t="shared" si="336"/>
        <v/>
      </c>
      <c r="AY602" s="578" t="str">
        <f t="shared" si="337"/>
        <v/>
      </c>
      <c r="AZ602" s="391"/>
      <c r="BA602" s="578" t="str">
        <f t="shared" si="338"/>
        <v/>
      </c>
      <c r="BB602" s="578" t="str">
        <f t="shared" si="339"/>
        <v/>
      </c>
      <c r="BC602" s="391"/>
      <c r="BD602" s="578" t="str">
        <f t="shared" si="340"/>
        <v/>
      </c>
      <c r="BE602" s="578" t="str">
        <f t="shared" si="341"/>
        <v/>
      </c>
      <c r="BF602" s="391"/>
      <c r="BG602" s="578" t="str">
        <f t="shared" si="342"/>
        <v/>
      </c>
      <c r="BH602" s="578" t="str">
        <f t="shared" si="343"/>
        <v/>
      </c>
      <c r="BI602" s="391"/>
      <c r="BJ602" s="578" t="str">
        <f t="shared" si="344"/>
        <v/>
      </c>
      <c r="BK602" s="578" t="str">
        <f t="shared" si="344"/>
        <v/>
      </c>
      <c r="BL602" s="391"/>
      <c r="BM602" s="578" t="str">
        <f t="shared" si="345"/>
        <v/>
      </c>
      <c r="BN602" s="578" t="str">
        <f t="shared" si="345"/>
        <v/>
      </c>
      <c r="BO602" s="391"/>
      <c r="BP602" s="578" t="str">
        <f t="shared" si="346"/>
        <v/>
      </c>
      <c r="BQ602" s="578" t="str">
        <f t="shared" si="346"/>
        <v/>
      </c>
      <c r="BR602" s="391"/>
      <c r="BS602" s="578" t="str">
        <f t="shared" si="347"/>
        <v/>
      </c>
      <c r="BT602" s="578" t="str">
        <f t="shared" si="347"/>
        <v/>
      </c>
      <c r="BU602" s="391"/>
      <c r="BV602" s="476"/>
    </row>
    <row r="603" spans="1:74" s="427" customFormat="1" ht="14.1" hidden="1">
      <c r="A603" s="561">
        <v>13</v>
      </c>
      <c r="B603" s="562" t="str">
        <f t="shared" si="331"/>
        <v xml:space="preserve">: </v>
      </c>
      <c r="C603" s="566"/>
      <c r="D603" s="566"/>
      <c r="E603" s="563"/>
      <c r="F603" s="566"/>
      <c r="G603" s="563"/>
      <c r="H603" s="565"/>
      <c r="I603" s="566"/>
      <c r="J603" s="566"/>
      <c r="K603" s="572"/>
      <c r="L603" s="568"/>
      <c r="M603" s="572"/>
      <c r="N603" s="570" t="s">
        <v>558</v>
      </c>
      <c r="O603" s="571"/>
      <c r="P603" s="572"/>
      <c r="Q603" s="429"/>
      <c r="R603" s="573"/>
      <c r="S603" s="574" t="str">
        <f t="shared" si="348"/>
        <v/>
      </c>
      <c r="T603" s="575" t="str">
        <f t="shared" si="332"/>
        <v/>
      </c>
      <c r="U603" s="574" t="str">
        <f t="shared" si="349"/>
        <v/>
      </c>
      <c r="V603" s="576" t="str">
        <f t="shared" si="333"/>
        <v>t CH4-CO2-eq / ha</v>
      </c>
      <c r="W603" s="391"/>
      <c r="X603" s="391"/>
      <c r="Z603" s="476"/>
      <c r="AP603" s="476"/>
      <c r="AQ603" s="391"/>
      <c r="AR603" s="391"/>
      <c r="AS603" s="580"/>
      <c r="AT603" s="391"/>
      <c r="AU603" s="578" t="str">
        <f t="shared" si="334"/>
        <v/>
      </c>
      <c r="AV603" s="578" t="str">
        <f t="shared" si="335"/>
        <v/>
      </c>
      <c r="AW603" s="391"/>
      <c r="AX603" s="578" t="str">
        <f t="shared" si="336"/>
        <v/>
      </c>
      <c r="AY603" s="578" t="str">
        <f t="shared" si="337"/>
        <v/>
      </c>
      <c r="AZ603" s="391"/>
      <c r="BA603" s="578" t="str">
        <f t="shared" si="338"/>
        <v/>
      </c>
      <c r="BB603" s="578" t="str">
        <f t="shared" si="339"/>
        <v/>
      </c>
      <c r="BC603" s="391"/>
      <c r="BD603" s="578" t="str">
        <f t="shared" si="340"/>
        <v/>
      </c>
      <c r="BE603" s="578" t="str">
        <f t="shared" si="341"/>
        <v/>
      </c>
      <c r="BF603" s="391"/>
      <c r="BG603" s="578" t="str">
        <f t="shared" si="342"/>
        <v/>
      </c>
      <c r="BH603" s="578" t="str">
        <f t="shared" si="343"/>
        <v/>
      </c>
      <c r="BI603" s="391"/>
      <c r="BJ603" s="578" t="str">
        <f t="shared" si="344"/>
        <v/>
      </c>
      <c r="BK603" s="578" t="str">
        <f t="shared" si="344"/>
        <v/>
      </c>
      <c r="BL603" s="391"/>
      <c r="BM603" s="578" t="str">
        <f t="shared" si="345"/>
        <v/>
      </c>
      <c r="BN603" s="578" t="str">
        <f t="shared" si="345"/>
        <v/>
      </c>
      <c r="BO603" s="391"/>
      <c r="BP603" s="578" t="str">
        <f t="shared" si="346"/>
        <v/>
      </c>
      <c r="BQ603" s="578" t="str">
        <f t="shared" si="346"/>
        <v/>
      </c>
      <c r="BR603" s="391"/>
      <c r="BS603" s="578" t="str">
        <f t="shared" si="347"/>
        <v/>
      </c>
      <c r="BT603" s="578" t="str">
        <f t="shared" si="347"/>
        <v/>
      </c>
      <c r="BU603" s="391"/>
      <c r="BV603" s="476"/>
    </row>
    <row r="604" spans="1:74" s="427" customFormat="1" ht="14.1" hidden="1">
      <c r="A604" s="561">
        <v>14</v>
      </c>
      <c r="B604" s="562" t="str">
        <f t="shared" si="331"/>
        <v xml:space="preserve">: </v>
      </c>
      <c r="C604" s="566"/>
      <c r="D604" s="566"/>
      <c r="E604" s="563"/>
      <c r="F604" s="566"/>
      <c r="G604" s="563"/>
      <c r="H604" s="565"/>
      <c r="I604" s="566"/>
      <c r="J604" s="566"/>
      <c r="K604" s="572"/>
      <c r="L604" s="568"/>
      <c r="M604" s="572"/>
      <c r="N604" s="570" t="s">
        <v>558</v>
      </c>
      <c r="O604" s="571"/>
      <c r="P604" s="572"/>
      <c r="Q604" s="429"/>
      <c r="R604" s="573"/>
      <c r="S604" s="574" t="str">
        <f t="shared" si="348"/>
        <v/>
      </c>
      <c r="T604" s="575" t="str">
        <f t="shared" si="332"/>
        <v/>
      </c>
      <c r="U604" s="574" t="str">
        <f t="shared" si="349"/>
        <v/>
      </c>
      <c r="V604" s="576" t="str">
        <f t="shared" si="333"/>
        <v>t CH4-CO2-eq / ha</v>
      </c>
      <c r="W604" s="391"/>
      <c r="X604" s="391"/>
      <c r="Z604" s="476"/>
      <c r="AP604" s="476"/>
      <c r="AQ604" s="391"/>
      <c r="AR604" s="391"/>
      <c r="AS604" s="580"/>
      <c r="AT604" s="391"/>
      <c r="AU604" s="578" t="str">
        <f t="shared" si="334"/>
        <v/>
      </c>
      <c r="AV604" s="578" t="str">
        <f t="shared" si="335"/>
        <v/>
      </c>
      <c r="AW604" s="391"/>
      <c r="AX604" s="578" t="str">
        <f t="shared" si="336"/>
        <v/>
      </c>
      <c r="AY604" s="578" t="str">
        <f t="shared" si="337"/>
        <v/>
      </c>
      <c r="AZ604" s="391"/>
      <c r="BA604" s="578" t="str">
        <f t="shared" si="338"/>
        <v/>
      </c>
      <c r="BB604" s="578" t="str">
        <f t="shared" si="339"/>
        <v/>
      </c>
      <c r="BC604" s="391"/>
      <c r="BD604" s="578" t="str">
        <f t="shared" si="340"/>
        <v/>
      </c>
      <c r="BE604" s="578" t="str">
        <f t="shared" si="341"/>
        <v/>
      </c>
      <c r="BF604" s="391"/>
      <c r="BG604" s="578" t="str">
        <f t="shared" si="342"/>
        <v/>
      </c>
      <c r="BH604" s="578" t="str">
        <f t="shared" si="343"/>
        <v/>
      </c>
      <c r="BI604" s="391"/>
      <c r="BJ604" s="578" t="str">
        <f t="shared" si="344"/>
        <v/>
      </c>
      <c r="BK604" s="578" t="str">
        <f t="shared" si="344"/>
        <v/>
      </c>
      <c r="BL604" s="391"/>
      <c r="BM604" s="578" t="str">
        <f t="shared" si="345"/>
        <v/>
      </c>
      <c r="BN604" s="578" t="str">
        <f t="shared" si="345"/>
        <v/>
      </c>
      <c r="BO604" s="391"/>
      <c r="BP604" s="578" t="str">
        <f t="shared" si="346"/>
        <v/>
      </c>
      <c r="BQ604" s="578" t="str">
        <f t="shared" si="346"/>
        <v/>
      </c>
      <c r="BR604" s="391"/>
      <c r="BS604" s="578" t="str">
        <f t="shared" si="347"/>
        <v/>
      </c>
      <c r="BT604" s="578" t="str">
        <f t="shared" si="347"/>
        <v/>
      </c>
      <c r="BU604" s="391"/>
      <c r="BV604" s="476"/>
    </row>
    <row r="605" spans="1:74" s="427" customFormat="1" ht="14.1" hidden="1">
      <c r="A605" s="561">
        <v>15</v>
      </c>
      <c r="B605" s="562" t="str">
        <f t="shared" si="331"/>
        <v xml:space="preserve">: </v>
      </c>
      <c r="C605" s="566"/>
      <c r="D605" s="566"/>
      <c r="E605" s="563"/>
      <c r="F605" s="566"/>
      <c r="G605" s="563"/>
      <c r="H605" s="565"/>
      <c r="I605" s="566"/>
      <c r="J605" s="566"/>
      <c r="K605" s="572"/>
      <c r="L605" s="568"/>
      <c r="M605" s="572"/>
      <c r="N605" s="570" t="s">
        <v>558</v>
      </c>
      <c r="O605" s="571"/>
      <c r="P605" s="572"/>
      <c r="Q605" s="429"/>
      <c r="R605" s="573"/>
      <c r="S605" s="574" t="str">
        <f t="shared" si="348"/>
        <v/>
      </c>
      <c r="T605" s="575" t="str">
        <f t="shared" si="332"/>
        <v/>
      </c>
      <c r="U605" s="574" t="str">
        <f t="shared" si="349"/>
        <v/>
      </c>
      <c r="V605" s="576" t="str">
        <f t="shared" si="333"/>
        <v>t CH4-CO2-eq / ha</v>
      </c>
      <c r="W605" s="391"/>
      <c r="X605" s="391"/>
      <c r="Z605" s="476"/>
      <c r="AP605" s="476"/>
      <c r="AQ605" s="391"/>
      <c r="AR605" s="391"/>
      <c r="AS605" s="580"/>
      <c r="AT605" s="391"/>
      <c r="AU605" s="578" t="str">
        <f t="shared" si="334"/>
        <v/>
      </c>
      <c r="AV605" s="578" t="str">
        <f t="shared" si="335"/>
        <v/>
      </c>
      <c r="AW605" s="391"/>
      <c r="AX605" s="578" t="str">
        <f t="shared" si="336"/>
        <v/>
      </c>
      <c r="AY605" s="578" t="str">
        <f t="shared" si="337"/>
        <v/>
      </c>
      <c r="AZ605" s="391"/>
      <c r="BA605" s="578" t="str">
        <f t="shared" si="338"/>
        <v/>
      </c>
      <c r="BB605" s="578" t="str">
        <f t="shared" si="339"/>
        <v/>
      </c>
      <c r="BC605" s="391"/>
      <c r="BD605" s="578" t="str">
        <f t="shared" si="340"/>
        <v/>
      </c>
      <c r="BE605" s="578" t="str">
        <f t="shared" si="341"/>
        <v/>
      </c>
      <c r="BF605" s="391"/>
      <c r="BG605" s="578" t="str">
        <f t="shared" si="342"/>
        <v/>
      </c>
      <c r="BH605" s="578" t="str">
        <f t="shared" si="343"/>
        <v/>
      </c>
      <c r="BI605" s="391"/>
      <c r="BJ605" s="578" t="str">
        <f t="shared" si="344"/>
        <v/>
      </c>
      <c r="BK605" s="578" t="str">
        <f t="shared" si="344"/>
        <v/>
      </c>
      <c r="BL605" s="391"/>
      <c r="BM605" s="578" t="str">
        <f t="shared" si="345"/>
        <v/>
      </c>
      <c r="BN605" s="578" t="str">
        <f t="shared" si="345"/>
        <v/>
      </c>
      <c r="BO605" s="391"/>
      <c r="BP605" s="578" t="str">
        <f t="shared" si="346"/>
        <v/>
      </c>
      <c r="BQ605" s="578" t="str">
        <f t="shared" si="346"/>
        <v/>
      </c>
      <c r="BR605" s="391"/>
      <c r="BS605" s="578" t="str">
        <f t="shared" si="347"/>
        <v/>
      </c>
      <c r="BT605" s="578" t="str">
        <f t="shared" si="347"/>
        <v/>
      </c>
      <c r="BU605" s="391"/>
      <c r="BV605" s="476"/>
    </row>
    <row r="606" spans="1:74" s="427" customFormat="1" ht="14.1" hidden="1">
      <c r="A606" s="561">
        <v>16</v>
      </c>
      <c r="B606" s="562" t="str">
        <f t="shared" si="331"/>
        <v xml:space="preserve">: </v>
      </c>
      <c r="C606" s="566"/>
      <c r="D606" s="566"/>
      <c r="E606" s="563"/>
      <c r="F606" s="566"/>
      <c r="G606" s="563"/>
      <c r="H606" s="565"/>
      <c r="I606" s="566"/>
      <c r="J606" s="566"/>
      <c r="K606" s="572"/>
      <c r="L606" s="568"/>
      <c r="M606" s="572"/>
      <c r="N606" s="570" t="s">
        <v>558</v>
      </c>
      <c r="O606" s="571"/>
      <c r="P606" s="572"/>
      <c r="Q606" s="429"/>
      <c r="R606" s="573"/>
      <c r="S606" s="574" t="str">
        <f t="shared" si="348"/>
        <v/>
      </c>
      <c r="T606" s="575" t="str">
        <f t="shared" si="332"/>
        <v/>
      </c>
      <c r="U606" s="574" t="str">
        <f t="shared" si="349"/>
        <v/>
      </c>
      <c r="V606" s="576" t="str">
        <f t="shared" si="333"/>
        <v>t CH4-CO2-eq / ha</v>
      </c>
      <c r="W606" s="391"/>
      <c r="X606" s="391"/>
      <c r="Z606" s="476"/>
      <c r="AP606" s="476"/>
      <c r="AQ606" s="391"/>
      <c r="AR606" s="391"/>
      <c r="AS606" s="580"/>
      <c r="AT606" s="391"/>
      <c r="AU606" s="578" t="str">
        <f t="shared" si="334"/>
        <v/>
      </c>
      <c r="AV606" s="578" t="str">
        <f t="shared" si="335"/>
        <v/>
      </c>
      <c r="AW606" s="391"/>
      <c r="AX606" s="578" t="str">
        <f t="shared" si="336"/>
        <v/>
      </c>
      <c r="AY606" s="578" t="str">
        <f t="shared" si="337"/>
        <v/>
      </c>
      <c r="AZ606" s="391"/>
      <c r="BA606" s="578" t="str">
        <f t="shared" si="338"/>
        <v/>
      </c>
      <c r="BB606" s="578" t="str">
        <f t="shared" si="339"/>
        <v/>
      </c>
      <c r="BC606" s="391"/>
      <c r="BD606" s="578" t="str">
        <f t="shared" si="340"/>
        <v/>
      </c>
      <c r="BE606" s="578" t="str">
        <f t="shared" si="341"/>
        <v/>
      </c>
      <c r="BF606" s="391"/>
      <c r="BG606" s="578" t="str">
        <f t="shared" si="342"/>
        <v/>
      </c>
      <c r="BH606" s="578" t="str">
        <f t="shared" si="343"/>
        <v/>
      </c>
      <c r="BI606" s="391"/>
      <c r="BJ606" s="578" t="str">
        <f t="shared" si="344"/>
        <v/>
      </c>
      <c r="BK606" s="578" t="str">
        <f t="shared" si="344"/>
        <v/>
      </c>
      <c r="BL606" s="391"/>
      <c r="BM606" s="578" t="str">
        <f t="shared" si="345"/>
        <v/>
      </c>
      <c r="BN606" s="578" t="str">
        <f t="shared" si="345"/>
        <v/>
      </c>
      <c r="BO606" s="391"/>
      <c r="BP606" s="578" t="str">
        <f t="shared" si="346"/>
        <v/>
      </c>
      <c r="BQ606" s="578" t="str">
        <f t="shared" si="346"/>
        <v/>
      </c>
      <c r="BR606" s="391"/>
      <c r="BS606" s="578" t="str">
        <f t="shared" si="347"/>
        <v/>
      </c>
      <c r="BT606" s="578" t="str">
        <f t="shared" si="347"/>
        <v/>
      </c>
      <c r="BU606" s="391"/>
      <c r="BV606" s="476"/>
    </row>
    <row r="607" spans="1:74" s="427" customFormat="1" ht="14.1" hidden="1">
      <c r="A607" s="561">
        <v>17</v>
      </c>
      <c r="B607" s="562" t="str">
        <f t="shared" si="331"/>
        <v xml:space="preserve">: </v>
      </c>
      <c r="C607" s="566"/>
      <c r="D607" s="566"/>
      <c r="E607" s="563"/>
      <c r="F607" s="566"/>
      <c r="G607" s="563"/>
      <c r="H607" s="565"/>
      <c r="I607" s="566"/>
      <c r="J607" s="566"/>
      <c r="K607" s="572"/>
      <c r="L607" s="568"/>
      <c r="M607" s="572"/>
      <c r="N607" s="570" t="s">
        <v>558</v>
      </c>
      <c r="O607" s="571"/>
      <c r="P607" s="572"/>
      <c r="Q607" s="429"/>
      <c r="R607" s="573"/>
      <c r="S607" s="574" t="str">
        <f t="shared" si="348"/>
        <v/>
      </c>
      <c r="T607" s="575" t="str">
        <f t="shared" si="332"/>
        <v/>
      </c>
      <c r="U607" s="574" t="str">
        <f t="shared" si="349"/>
        <v/>
      </c>
      <c r="V607" s="576" t="str">
        <f t="shared" si="333"/>
        <v>t CH4-CO2-eq / ha</v>
      </c>
      <c r="W607" s="391"/>
      <c r="X607" s="391"/>
      <c r="Z607" s="476"/>
      <c r="AP607" s="476"/>
      <c r="AQ607" s="391"/>
      <c r="AR607" s="391"/>
      <c r="AS607" s="580"/>
      <c r="AT607" s="391"/>
      <c r="AU607" s="578" t="str">
        <f t="shared" si="334"/>
        <v/>
      </c>
      <c r="AV607" s="578" t="str">
        <f t="shared" si="335"/>
        <v/>
      </c>
      <c r="AW607" s="391"/>
      <c r="AX607" s="578" t="str">
        <f t="shared" si="336"/>
        <v/>
      </c>
      <c r="AY607" s="578" t="str">
        <f t="shared" si="337"/>
        <v/>
      </c>
      <c r="AZ607" s="391"/>
      <c r="BA607" s="578" t="str">
        <f t="shared" si="338"/>
        <v/>
      </c>
      <c r="BB607" s="578" t="str">
        <f t="shared" si="339"/>
        <v/>
      </c>
      <c r="BC607" s="391"/>
      <c r="BD607" s="578" t="str">
        <f t="shared" si="340"/>
        <v/>
      </c>
      <c r="BE607" s="578" t="str">
        <f t="shared" si="341"/>
        <v/>
      </c>
      <c r="BF607" s="391"/>
      <c r="BG607" s="578" t="str">
        <f t="shared" si="342"/>
        <v/>
      </c>
      <c r="BH607" s="578" t="str">
        <f t="shared" si="343"/>
        <v/>
      </c>
      <c r="BI607" s="391"/>
      <c r="BJ607" s="578" t="str">
        <f t="shared" si="344"/>
        <v/>
      </c>
      <c r="BK607" s="578" t="str">
        <f t="shared" si="344"/>
        <v/>
      </c>
      <c r="BL607" s="391"/>
      <c r="BM607" s="578" t="str">
        <f t="shared" si="345"/>
        <v/>
      </c>
      <c r="BN607" s="578" t="str">
        <f t="shared" si="345"/>
        <v/>
      </c>
      <c r="BO607" s="391"/>
      <c r="BP607" s="578" t="str">
        <f t="shared" si="346"/>
        <v/>
      </c>
      <c r="BQ607" s="578" t="str">
        <f t="shared" si="346"/>
        <v/>
      </c>
      <c r="BR607" s="391"/>
      <c r="BS607" s="578" t="str">
        <f t="shared" si="347"/>
        <v/>
      </c>
      <c r="BT607" s="578" t="str">
        <f t="shared" si="347"/>
        <v/>
      </c>
      <c r="BU607" s="391"/>
      <c r="BV607" s="476"/>
    </row>
    <row r="608" spans="1:74" s="427" customFormat="1" ht="14.1" hidden="1">
      <c r="A608" s="561">
        <v>18</v>
      </c>
      <c r="B608" s="562" t="str">
        <f t="shared" si="331"/>
        <v xml:space="preserve">: </v>
      </c>
      <c r="C608" s="566"/>
      <c r="D608" s="566"/>
      <c r="E608" s="563"/>
      <c r="F608" s="566"/>
      <c r="G608" s="563"/>
      <c r="H608" s="565"/>
      <c r="I608" s="566"/>
      <c r="J608" s="566"/>
      <c r="K608" s="572"/>
      <c r="L608" s="572"/>
      <c r="M608" s="572"/>
      <c r="N608" s="570" t="s">
        <v>558</v>
      </c>
      <c r="O608" s="571"/>
      <c r="P608" s="572"/>
      <c r="Q608" s="429"/>
      <c r="R608" s="573"/>
      <c r="S608" s="574" t="str">
        <f t="shared" si="348"/>
        <v/>
      </c>
      <c r="T608" s="575" t="str">
        <f t="shared" si="332"/>
        <v/>
      </c>
      <c r="U608" s="574" t="str">
        <f t="shared" si="349"/>
        <v/>
      </c>
      <c r="V608" s="576" t="str">
        <f t="shared" si="333"/>
        <v>t CH4-CO2-eq / ha</v>
      </c>
      <c r="W608" s="391"/>
      <c r="X608" s="391"/>
      <c r="Z608" s="476"/>
      <c r="AP608" s="476"/>
      <c r="AQ608" s="391"/>
      <c r="AR608" s="391"/>
      <c r="AS608" s="580"/>
      <c r="AT608" s="391"/>
      <c r="AU608" s="578" t="str">
        <f t="shared" si="334"/>
        <v/>
      </c>
      <c r="AV608" s="578" t="str">
        <f t="shared" si="335"/>
        <v/>
      </c>
      <c r="AW608" s="391"/>
      <c r="AX608" s="578" t="str">
        <f t="shared" si="336"/>
        <v/>
      </c>
      <c r="AY608" s="578" t="str">
        <f t="shared" si="337"/>
        <v/>
      </c>
      <c r="AZ608" s="391"/>
      <c r="BA608" s="578" t="str">
        <f t="shared" si="338"/>
        <v/>
      </c>
      <c r="BB608" s="578" t="str">
        <f t="shared" si="339"/>
        <v/>
      </c>
      <c r="BC608" s="391"/>
      <c r="BD608" s="578" t="str">
        <f t="shared" si="340"/>
        <v/>
      </c>
      <c r="BE608" s="578" t="str">
        <f t="shared" si="341"/>
        <v/>
      </c>
      <c r="BF608" s="391"/>
      <c r="BG608" s="578" t="str">
        <f t="shared" si="342"/>
        <v/>
      </c>
      <c r="BH608" s="578" t="str">
        <f t="shared" si="343"/>
        <v/>
      </c>
      <c r="BI608" s="391"/>
      <c r="BJ608" s="578" t="str">
        <f t="shared" si="344"/>
        <v/>
      </c>
      <c r="BK608" s="578" t="str">
        <f t="shared" si="344"/>
        <v/>
      </c>
      <c r="BL608" s="391"/>
      <c r="BM608" s="578" t="str">
        <f t="shared" si="345"/>
        <v/>
      </c>
      <c r="BN608" s="578" t="str">
        <f t="shared" si="345"/>
        <v/>
      </c>
      <c r="BO608" s="391"/>
      <c r="BP608" s="578" t="str">
        <f t="shared" si="346"/>
        <v/>
      </c>
      <c r="BQ608" s="578" t="str">
        <f t="shared" si="346"/>
        <v/>
      </c>
      <c r="BR608" s="391"/>
      <c r="BS608" s="578" t="str">
        <f t="shared" si="347"/>
        <v/>
      </c>
      <c r="BT608" s="578" t="str">
        <f t="shared" si="347"/>
        <v/>
      </c>
      <c r="BU608" s="391"/>
      <c r="BV608" s="476"/>
    </row>
    <row r="609" spans="1:74" s="427" customFormat="1" ht="14.1" hidden="1">
      <c r="A609" s="561">
        <v>19</v>
      </c>
      <c r="B609" s="562" t="str">
        <f t="shared" si="331"/>
        <v xml:space="preserve">: </v>
      </c>
      <c r="C609" s="566"/>
      <c r="D609" s="566"/>
      <c r="E609" s="563"/>
      <c r="F609" s="566"/>
      <c r="G609" s="563"/>
      <c r="H609" s="565"/>
      <c r="I609" s="566"/>
      <c r="J609" s="566"/>
      <c r="K609" s="572"/>
      <c r="L609" s="572"/>
      <c r="M609" s="572"/>
      <c r="N609" s="570" t="s">
        <v>558</v>
      </c>
      <c r="O609" s="571"/>
      <c r="P609" s="572"/>
      <c r="Q609" s="429"/>
      <c r="R609" s="573"/>
      <c r="S609" s="574" t="str">
        <f t="shared" si="348"/>
        <v/>
      </c>
      <c r="T609" s="575" t="str">
        <f t="shared" si="332"/>
        <v/>
      </c>
      <c r="U609" s="574" t="str">
        <f t="shared" si="349"/>
        <v/>
      </c>
      <c r="V609" s="576" t="str">
        <f t="shared" si="333"/>
        <v>t CH4-CO2-eq / ha</v>
      </c>
      <c r="W609" s="391"/>
      <c r="X609" s="391"/>
      <c r="Z609" s="476"/>
      <c r="AP609" s="476"/>
      <c r="AQ609" s="391"/>
      <c r="AR609" s="391"/>
      <c r="AS609" s="580"/>
      <c r="AT609" s="391"/>
      <c r="AU609" s="578" t="str">
        <f t="shared" si="334"/>
        <v/>
      </c>
      <c r="AV609" s="578" t="str">
        <f t="shared" si="335"/>
        <v/>
      </c>
      <c r="AW609" s="391"/>
      <c r="AX609" s="578" t="str">
        <f t="shared" si="336"/>
        <v/>
      </c>
      <c r="AY609" s="578" t="str">
        <f t="shared" si="337"/>
        <v/>
      </c>
      <c r="AZ609" s="391"/>
      <c r="BA609" s="578" t="str">
        <f t="shared" si="338"/>
        <v/>
      </c>
      <c r="BB609" s="578" t="str">
        <f t="shared" si="339"/>
        <v/>
      </c>
      <c r="BC609" s="391"/>
      <c r="BD609" s="578" t="str">
        <f t="shared" si="340"/>
        <v/>
      </c>
      <c r="BE609" s="578" t="str">
        <f t="shared" si="341"/>
        <v/>
      </c>
      <c r="BF609" s="391"/>
      <c r="BG609" s="578" t="str">
        <f t="shared" si="342"/>
        <v/>
      </c>
      <c r="BH609" s="578" t="str">
        <f t="shared" si="343"/>
        <v/>
      </c>
      <c r="BI609" s="391"/>
      <c r="BJ609" s="578" t="str">
        <f t="shared" si="344"/>
        <v/>
      </c>
      <c r="BK609" s="578" t="str">
        <f t="shared" si="344"/>
        <v/>
      </c>
      <c r="BL609" s="391"/>
      <c r="BM609" s="578" t="str">
        <f t="shared" si="345"/>
        <v/>
      </c>
      <c r="BN609" s="578" t="str">
        <f t="shared" si="345"/>
        <v/>
      </c>
      <c r="BO609" s="391"/>
      <c r="BP609" s="578" t="str">
        <f t="shared" si="346"/>
        <v/>
      </c>
      <c r="BQ609" s="578" t="str">
        <f t="shared" si="346"/>
        <v/>
      </c>
      <c r="BR609" s="391"/>
      <c r="BS609" s="578" t="str">
        <f t="shared" si="347"/>
        <v/>
      </c>
      <c r="BT609" s="578" t="str">
        <f t="shared" si="347"/>
        <v/>
      </c>
      <c r="BU609" s="391"/>
      <c r="BV609" s="476"/>
    </row>
    <row r="610" spans="1:74" s="427" customFormat="1" ht="14.1" hidden="1">
      <c r="A610" s="561">
        <v>20</v>
      </c>
      <c r="B610" s="562" t="str">
        <f t="shared" si="331"/>
        <v xml:space="preserve">: </v>
      </c>
      <c r="C610" s="566"/>
      <c r="D610" s="566"/>
      <c r="E610" s="563"/>
      <c r="F610" s="566"/>
      <c r="G610" s="563"/>
      <c r="H610" s="565"/>
      <c r="I610" s="566"/>
      <c r="J610" s="566"/>
      <c r="K610" s="572"/>
      <c r="L610" s="572"/>
      <c r="M610" s="572"/>
      <c r="N610" s="570" t="s">
        <v>558</v>
      </c>
      <c r="O610" s="571"/>
      <c r="P610" s="572"/>
      <c r="Q610" s="429"/>
      <c r="R610" s="573"/>
      <c r="S610" s="574" t="str">
        <f t="shared" si="348"/>
        <v/>
      </c>
      <c r="T610" s="575" t="str">
        <f t="shared" si="332"/>
        <v/>
      </c>
      <c r="U610" s="574" t="str">
        <f t="shared" si="349"/>
        <v/>
      </c>
      <c r="V610" s="576" t="str">
        <f t="shared" si="333"/>
        <v>t CH4-CO2-eq / ha</v>
      </c>
      <c r="W610" s="391"/>
      <c r="X610" s="391"/>
      <c r="Z610" s="476"/>
      <c r="AP610" s="476"/>
      <c r="AQ610" s="391"/>
      <c r="AR610" s="391"/>
      <c r="AS610" s="580"/>
      <c r="AT610" s="391"/>
      <c r="AU610" s="578" t="str">
        <f t="shared" si="334"/>
        <v/>
      </c>
      <c r="AV610" s="578" t="str">
        <f t="shared" si="335"/>
        <v/>
      </c>
      <c r="AW610" s="391"/>
      <c r="AX610" s="578" t="str">
        <f t="shared" si="336"/>
        <v/>
      </c>
      <c r="AY610" s="578" t="str">
        <f t="shared" si="337"/>
        <v/>
      </c>
      <c r="AZ610" s="391"/>
      <c r="BA610" s="578" t="str">
        <f t="shared" si="338"/>
        <v/>
      </c>
      <c r="BB610" s="578" t="str">
        <f t="shared" si="339"/>
        <v/>
      </c>
      <c r="BC610" s="391"/>
      <c r="BD610" s="578" t="str">
        <f t="shared" si="340"/>
        <v/>
      </c>
      <c r="BE610" s="578" t="str">
        <f t="shared" si="341"/>
        <v/>
      </c>
      <c r="BF610" s="391"/>
      <c r="BG610" s="578" t="str">
        <f t="shared" si="342"/>
        <v/>
      </c>
      <c r="BH610" s="578" t="str">
        <f t="shared" si="343"/>
        <v/>
      </c>
      <c r="BI610" s="391"/>
      <c r="BJ610" s="578" t="str">
        <f t="shared" si="344"/>
        <v/>
      </c>
      <c r="BK610" s="578" t="str">
        <f t="shared" si="344"/>
        <v/>
      </c>
      <c r="BL610" s="391"/>
      <c r="BM610" s="578" t="str">
        <f t="shared" si="345"/>
        <v/>
      </c>
      <c r="BN610" s="578" t="str">
        <f t="shared" si="345"/>
        <v/>
      </c>
      <c r="BO610" s="391"/>
      <c r="BP610" s="578" t="str">
        <f t="shared" si="346"/>
        <v/>
      </c>
      <c r="BQ610" s="578" t="str">
        <f t="shared" si="346"/>
        <v/>
      </c>
      <c r="BR610" s="391"/>
      <c r="BS610" s="578" t="str">
        <f t="shared" si="347"/>
        <v/>
      </c>
      <c r="BT610" s="578" t="str">
        <f t="shared" si="347"/>
        <v/>
      </c>
      <c r="BU610" s="391"/>
      <c r="BV610" s="476"/>
    </row>
    <row r="611" spans="1:74" s="427" customFormat="1" ht="14.1" hidden="1">
      <c r="A611" s="561"/>
      <c r="B611" s="582" t="s">
        <v>224</v>
      </c>
      <c r="C611" s="583"/>
      <c r="D611" s="583"/>
      <c r="E611" s="583"/>
      <c r="F611" s="583"/>
      <c r="G611" s="583"/>
      <c r="I611" s="391"/>
      <c r="J611" s="584"/>
      <c r="K611" s="429"/>
      <c r="L611" s="429"/>
      <c r="M611" s="429" t="s">
        <v>211</v>
      </c>
      <c r="N611" s="429"/>
      <c r="O611" s="429"/>
      <c r="P611" s="429"/>
      <c r="Q611" s="429"/>
      <c r="R611" s="584" t="s">
        <v>212</v>
      </c>
      <c r="S611" s="585" t="e">
        <f>AVERAGE(S591:S610)</f>
        <v>#DIV/0!</v>
      </c>
      <c r="T611" s="585" t="e">
        <f>IF(S619="Y",SUM(T591:T610)/SUM(O591:O610),AVERAGE(T591:T610))</f>
        <v>#DIV/0!</v>
      </c>
      <c r="U611" s="586" t="e">
        <f>SUM(U591:U610)/SUM(O591:O610)</f>
        <v>#DIV/0!</v>
      </c>
      <c r="V611" s="391"/>
      <c r="W611" s="391"/>
      <c r="X611" s="391"/>
      <c r="Z611" s="626"/>
      <c r="AP611" s="476"/>
      <c r="AQ611" s="391"/>
      <c r="AR611" s="391"/>
      <c r="AS611" s="391"/>
      <c r="AT611" s="584" t="s">
        <v>212</v>
      </c>
      <c r="AU611" s="587" t="e">
        <f>AVERAGE(AU591:AU610)</f>
        <v>#DIV/0!</v>
      </c>
      <c r="AV611" s="587" t="e">
        <f>SUM(AV591:AV610)/COUNTIF(AV591:AV610,"&gt;0")</f>
        <v>#DIV/0!</v>
      </c>
      <c r="AW611" s="391"/>
      <c r="AX611" s="587" t="e">
        <f>AVERAGE(AX591:AX610)</f>
        <v>#DIV/0!</v>
      </c>
      <c r="AY611" s="587" t="e">
        <f>SUM(AY591:AY610)/COUNTIF(AY591:AY610,"&gt;0")</f>
        <v>#DIV/0!</v>
      </c>
      <c r="AZ611" s="391"/>
      <c r="BA611" s="587" t="e">
        <f>AVERAGE(BA591:BA610)</f>
        <v>#DIV/0!</v>
      </c>
      <c r="BB611" s="587" t="e">
        <f>SUM(BB591:BB610)/COUNTIF(BB591:BB610,"&gt;0")</f>
        <v>#DIV/0!</v>
      </c>
      <c r="BC611" s="391"/>
      <c r="BD611" s="587" t="e">
        <f>AVERAGE(BD591:BD610)</f>
        <v>#DIV/0!</v>
      </c>
      <c r="BE611" s="587" t="e">
        <f>SUM(BE591:BE610)/COUNTIF(BE591:BE610,"&gt;0")</f>
        <v>#DIV/0!</v>
      </c>
      <c r="BF611" s="391"/>
      <c r="BG611" s="587" t="e">
        <f>AVERAGE(BG591:BG610)</f>
        <v>#DIV/0!</v>
      </c>
      <c r="BH611" s="587" t="e">
        <f>SUM(BH591:BH610)/COUNTIF(BH591:BH610,"&gt;0")</f>
        <v>#DIV/0!</v>
      </c>
      <c r="BI611" s="584"/>
      <c r="BJ611" s="587" t="e">
        <f>AVERAGE(BJ591:BJ610)</f>
        <v>#DIV/0!</v>
      </c>
      <c r="BK611" s="587" t="e">
        <f>SUM(BK591:BK610)/COUNTIF(BK591:BK610,"&gt;0")</f>
        <v>#DIV/0!</v>
      </c>
      <c r="BL611" s="391"/>
      <c r="BM611" s="587" t="e">
        <f>AVERAGE(BM591:BM610)</f>
        <v>#DIV/0!</v>
      </c>
      <c r="BN611" s="587" t="e">
        <f>SUM(BN591:BN610)/COUNTIF(BN591:BN610,"&gt;0")</f>
        <v>#DIV/0!</v>
      </c>
      <c r="BO611" s="391"/>
      <c r="BP611" s="587" t="e">
        <f>AVERAGE(BP591:BP610)</f>
        <v>#DIV/0!</v>
      </c>
      <c r="BQ611" s="587" t="e">
        <f>SUM(BQ591:BQ610)/COUNTIF(BQ591:BQ610,"&gt;0")</f>
        <v>#DIV/0!</v>
      </c>
      <c r="BR611" s="391"/>
      <c r="BS611" s="587" t="e">
        <f>AVERAGE(BS591:BS610)</f>
        <v>#DIV/0!</v>
      </c>
      <c r="BT611" s="587" t="e">
        <f>SUM(BT591:BT610)/COUNTIF(BT591:BT610,"&gt;0")</f>
        <v>#DIV/0!</v>
      </c>
      <c r="BU611" s="391"/>
      <c r="BV611" s="476"/>
    </row>
    <row r="612" spans="1:74" s="427" customFormat="1" ht="14.1" hidden="1">
      <c r="A612" s="561"/>
      <c r="B612" s="582" t="s">
        <v>225</v>
      </c>
      <c r="C612" s="583" t="s">
        <v>213</v>
      </c>
      <c r="D612" s="1138"/>
      <c r="E612" s="1139"/>
      <c r="F612" s="1139"/>
      <c r="G612" s="1139"/>
      <c r="H612" s="1139"/>
      <c r="I612" s="1139"/>
      <c r="J612" s="1139"/>
      <c r="K612" s="1140"/>
      <c r="L612" s="429"/>
      <c r="M612" s="429"/>
      <c r="N612" s="429"/>
      <c r="O612" s="429"/>
      <c r="P612" s="429"/>
      <c r="Q612" s="429"/>
      <c r="R612" s="588" t="s">
        <v>214</v>
      </c>
      <c r="S612" s="589" t="e">
        <f>S611+V612*S615</f>
        <v>#DIV/0!</v>
      </c>
      <c r="T612" s="589" t="e">
        <f>T611+V612*T615</f>
        <v>#DIV/0!</v>
      </c>
      <c r="U612" s="589" t="e">
        <f>U611+V612*U615</f>
        <v>#DIV/0!</v>
      </c>
      <c r="V612" s="590">
        <v>1</v>
      </c>
      <c r="W612" s="429" t="s">
        <v>215</v>
      </c>
      <c r="X612" s="391"/>
      <c r="Y612" s="391" t="s">
        <v>239</v>
      </c>
      <c r="Z612" s="627"/>
      <c r="AP612" s="476"/>
      <c r="AQ612" s="391"/>
      <c r="AR612" s="391"/>
      <c r="AS612" s="391"/>
      <c r="AT612" s="588" t="s">
        <v>214</v>
      </c>
      <c r="AU612" s="591" t="e">
        <f>AU611+(AU617*AU614)</f>
        <v>#DIV/0!</v>
      </c>
      <c r="AV612" s="591" t="e">
        <f>AV611+(AV617*AU614)</f>
        <v>#DIV/0!</v>
      </c>
      <c r="AW612" s="391"/>
      <c r="AX612" s="591" t="e">
        <f>AX611+(AX617*AX614)</f>
        <v>#DIV/0!</v>
      </c>
      <c r="AY612" s="591" t="e">
        <f>AY611+(AY617*AX614)</f>
        <v>#DIV/0!</v>
      </c>
      <c r="AZ612" s="391"/>
      <c r="BA612" s="591" t="e">
        <f>BA611+(BA617*BA614)</f>
        <v>#DIV/0!</v>
      </c>
      <c r="BB612" s="591" t="e">
        <f>BB611+(BB617*BA614)</f>
        <v>#DIV/0!</v>
      </c>
      <c r="BC612" s="391"/>
      <c r="BD612" s="591" t="e">
        <f>BD611+(BD617*BD614)</f>
        <v>#DIV/0!</v>
      </c>
      <c r="BE612" s="591" t="e">
        <f>BE611+(BE617*BD614)</f>
        <v>#DIV/0!</v>
      </c>
      <c r="BF612" s="391"/>
      <c r="BG612" s="591" t="e">
        <f>BG611+(BG617*BG614)</f>
        <v>#DIV/0!</v>
      </c>
      <c r="BH612" s="591" t="e">
        <f>BH611+(BH617*BG614)</f>
        <v>#DIV/0!</v>
      </c>
      <c r="BI612" s="588"/>
      <c r="BJ612" s="591" t="e">
        <f>BJ611+(BJ617*BJ614)</f>
        <v>#DIV/0!</v>
      </c>
      <c r="BK612" s="591" t="e">
        <f>BK611+(BK617*BJ614)</f>
        <v>#DIV/0!</v>
      </c>
      <c r="BL612" s="391"/>
      <c r="BM612" s="591" t="e">
        <f>BM611+(BM617*BM614)</f>
        <v>#DIV/0!</v>
      </c>
      <c r="BN612" s="591" t="e">
        <f>BN611+(BN617*BM614)</f>
        <v>#DIV/0!</v>
      </c>
      <c r="BO612" s="391"/>
      <c r="BP612" s="591" t="e">
        <f>BP611+(BP617*BP614)</f>
        <v>#DIV/0!</v>
      </c>
      <c r="BQ612" s="591" t="e">
        <f>BQ611+(BQ617*BP614)</f>
        <v>#DIV/0!</v>
      </c>
      <c r="BR612" s="391"/>
      <c r="BS612" s="591" t="e">
        <f>BS611+(BS617*BS614)</f>
        <v>#DIV/0!</v>
      </c>
      <c r="BT612" s="591" t="e">
        <f>BT611+(BT617*BS614)</f>
        <v>#DIV/0!</v>
      </c>
      <c r="BU612" s="391"/>
      <c r="BV612" s="476"/>
    </row>
    <row r="613" spans="1:74" s="427" customFormat="1" ht="14.1" hidden="1">
      <c r="A613" s="561"/>
      <c r="B613" s="582" t="s">
        <v>226</v>
      </c>
      <c r="C613" s="561"/>
      <c r="D613" s="1141"/>
      <c r="E613" s="1142"/>
      <c r="F613" s="1142"/>
      <c r="G613" s="1142"/>
      <c r="H613" s="1142"/>
      <c r="I613" s="1142"/>
      <c r="J613" s="1142"/>
      <c r="K613" s="1143"/>
      <c r="L613" s="391"/>
      <c r="M613" s="391"/>
      <c r="N613" s="429"/>
      <c r="O613" s="429"/>
      <c r="P613" s="429"/>
      <c r="Q613" s="429"/>
      <c r="R613" s="588" t="s">
        <v>216</v>
      </c>
      <c r="S613" s="589" t="e">
        <f>IF($Y613="Y",MIN(S591:S610),S611-$V613*S615)</f>
        <v>#DIV/0!</v>
      </c>
      <c r="T613" s="589" t="e">
        <f t="shared" ref="T613:U613" si="350">IF($Y613="Y",MIN(T591:T610),T611-$V613*T615)</f>
        <v>#DIV/0!</v>
      </c>
      <c r="U613" s="589" t="e">
        <f t="shared" si="350"/>
        <v>#DIV/0!</v>
      </c>
      <c r="V613" s="590">
        <v>1</v>
      </c>
      <c r="W613" s="429" t="s">
        <v>217</v>
      </c>
      <c r="X613" s="391"/>
      <c r="Y613" s="592" t="s">
        <v>223</v>
      </c>
      <c r="Z613" s="627"/>
      <c r="AP613" s="476"/>
      <c r="AQ613" s="391"/>
      <c r="AR613" s="391"/>
      <c r="AS613" s="391"/>
      <c r="AT613" s="588" t="s">
        <v>216</v>
      </c>
      <c r="AU613" s="591" t="e">
        <f>AU611-(AU617*AU615)</f>
        <v>#DIV/0!</v>
      </c>
      <c r="AV613" s="591" t="e">
        <f>AV611-(AV617*AU615)</f>
        <v>#DIV/0!</v>
      </c>
      <c r="AW613" s="391"/>
      <c r="AX613" s="591" t="e">
        <f>AX611-(AX617*AX615)</f>
        <v>#DIV/0!</v>
      </c>
      <c r="AY613" s="591" t="e">
        <f>AY611-(AY617*AX615)</f>
        <v>#DIV/0!</v>
      </c>
      <c r="AZ613" s="391"/>
      <c r="BA613" s="591" t="e">
        <f>BA611-(BA617*BA615)</f>
        <v>#DIV/0!</v>
      </c>
      <c r="BB613" s="591" t="e">
        <f>BB611-(BB617*BA615)</f>
        <v>#DIV/0!</v>
      </c>
      <c r="BC613" s="391"/>
      <c r="BD613" s="591" t="e">
        <f>BD611-(BD617*BD615)</f>
        <v>#DIV/0!</v>
      </c>
      <c r="BE613" s="591" t="e">
        <f>BE611-(BE617*BD615)</f>
        <v>#DIV/0!</v>
      </c>
      <c r="BF613" s="391"/>
      <c r="BG613" s="591" t="e">
        <f>BG611-(BG617*BG615)</f>
        <v>#DIV/0!</v>
      </c>
      <c r="BH613" s="591" t="e">
        <f>BH611-(BH617*BG615)</f>
        <v>#DIV/0!</v>
      </c>
      <c r="BI613" s="588"/>
      <c r="BJ613" s="591" t="e">
        <f>BJ611-(BJ617*BJ615)</f>
        <v>#DIV/0!</v>
      </c>
      <c r="BK613" s="591" t="e">
        <f>BK611-(BK617*BJ615)</f>
        <v>#DIV/0!</v>
      </c>
      <c r="BL613" s="391"/>
      <c r="BM613" s="591" t="e">
        <f>BM611-(BM617*BM615)</f>
        <v>#DIV/0!</v>
      </c>
      <c r="BN613" s="591" t="e">
        <f>BN611-(BN617*BM615)</f>
        <v>#DIV/0!</v>
      </c>
      <c r="BO613" s="391"/>
      <c r="BP613" s="591" t="e">
        <f>BP611-(BP617*BP615)</f>
        <v>#DIV/0!</v>
      </c>
      <c r="BQ613" s="591" t="e">
        <f>BQ611-(BQ617*BP615)</f>
        <v>#DIV/0!</v>
      </c>
      <c r="BR613" s="391"/>
      <c r="BS613" s="591" t="e">
        <f>BS611-(BS617*BS615)</f>
        <v>#DIV/0!</v>
      </c>
      <c r="BT613" s="591" t="e">
        <f>BT611-(BT617*BS615)</f>
        <v>#DIV/0!</v>
      </c>
      <c r="BU613" s="391"/>
      <c r="BV613" s="476"/>
    </row>
    <row r="614" spans="1:74" s="427" customFormat="1" ht="13.8" hidden="1">
      <c r="A614" s="561"/>
      <c r="B614" s="561"/>
      <c r="C614" s="561"/>
      <c r="D614" s="1141"/>
      <c r="E614" s="1142"/>
      <c r="F614" s="1142"/>
      <c r="G614" s="1142"/>
      <c r="H614" s="1142"/>
      <c r="I614" s="1142"/>
      <c r="J614" s="1142"/>
      <c r="K614" s="1143"/>
      <c r="L614" s="429"/>
      <c r="M614" s="429"/>
      <c r="N614" s="429"/>
      <c r="O614" s="429"/>
      <c r="P614" s="429"/>
      <c r="Q614" s="429"/>
      <c r="R614" s="588" t="s">
        <v>218</v>
      </c>
      <c r="S614" s="589" t="e">
        <f>IF((0.67*S615)&gt;S611,"no","yes")</f>
        <v>#DIV/0!</v>
      </c>
      <c r="T614" s="589" t="e">
        <f>IF((0.67*T615)&gt;T611,"no","yes")</f>
        <v>#DIV/0!</v>
      </c>
      <c r="U614" s="589" t="e">
        <f>IF((0.67*U615)&gt;U611,"no","yes")</f>
        <v>#DIV/0!</v>
      </c>
      <c r="V614" s="429"/>
      <c r="W614" s="429"/>
      <c r="X614" s="429"/>
      <c r="Z614" s="627"/>
      <c r="AP614" s="476"/>
      <c r="AQ614" s="429"/>
      <c r="AR614" s="429"/>
      <c r="AS614" s="1113" t="s">
        <v>407</v>
      </c>
      <c r="AT614" s="1114"/>
      <c r="AU614" s="590">
        <v>1</v>
      </c>
      <c r="AV614" s="429"/>
      <c r="AW614" s="429"/>
      <c r="AX614" s="590">
        <v>1</v>
      </c>
      <c r="AY614" s="429"/>
      <c r="AZ614" s="429"/>
      <c r="BA614" s="590">
        <v>1</v>
      </c>
      <c r="BB614" s="429"/>
      <c r="BC614" s="429"/>
      <c r="BD614" s="590">
        <v>1</v>
      </c>
      <c r="BE614" s="429"/>
      <c r="BF614" s="429"/>
      <c r="BG614" s="590">
        <v>1</v>
      </c>
      <c r="BH614" s="429"/>
      <c r="BI614" s="588"/>
      <c r="BJ614" s="590">
        <v>1</v>
      </c>
      <c r="BK614" s="429"/>
      <c r="BL614" s="429"/>
      <c r="BM614" s="590">
        <v>1</v>
      </c>
      <c r="BN614" s="429"/>
      <c r="BO614" s="429"/>
      <c r="BP614" s="590">
        <v>1</v>
      </c>
      <c r="BQ614" s="429"/>
      <c r="BR614" s="429"/>
      <c r="BS614" s="590">
        <v>1</v>
      </c>
      <c r="BT614" s="429"/>
      <c r="BU614" s="429"/>
      <c r="BV614" s="476"/>
    </row>
    <row r="615" spans="1:74" s="427" customFormat="1" ht="13.8" hidden="1">
      <c r="A615" s="561"/>
      <c r="B615" s="561"/>
      <c r="C615" s="561"/>
      <c r="D615" s="1141"/>
      <c r="E615" s="1142"/>
      <c r="F615" s="1142"/>
      <c r="G615" s="1142"/>
      <c r="H615" s="1142"/>
      <c r="I615" s="1142"/>
      <c r="J615" s="1142"/>
      <c r="K615" s="1143"/>
      <c r="L615" s="429"/>
      <c r="M615" s="429"/>
      <c r="N615" s="429"/>
      <c r="O615" s="429"/>
      <c r="P615" s="429"/>
      <c r="Q615" s="429"/>
      <c r="R615" s="588" t="s">
        <v>219</v>
      </c>
      <c r="S615" s="589" t="e">
        <f>_xlfn.STDEV.P(S591:S610)</f>
        <v>#DIV/0!</v>
      </c>
      <c r="T615" s="589" t="e">
        <f t="array" ref="T615">IF(S619="Y",SQRT(SUM(IFERROR(O591:O610*(S591:S610-(T611))^2,0))/((COUNTIFS(O591:O610,"&lt;&gt;"&amp;"")-1)/COUNTIFS(O591:O610,"&lt;&gt;"&amp;"")*SUM(O591:O610))),_xlfn.STDEV.P(T591:T610))</f>
        <v>#DIV/0!</v>
      </c>
      <c r="U615" s="589" t="e">
        <f t="array" ref="U615">SQRT(SUM(IFERROR(O591:O610*(S591:S610-(U611))^2,0))/((COUNTIFS(O591:O610,"&lt;&gt;"&amp;"")-1)/COUNTIFS(O591:O610,"&lt;&gt;"&amp;"")*SUM(O591:O610)))</f>
        <v>#DIV/0!</v>
      </c>
      <c r="V615" s="429"/>
      <c r="W615" s="429"/>
      <c r="X615" s="429"/>
      <c r="Z615" s="627"/>
      <c r="AP615" s="476"/>
      <c r="AQ615" s="429"/>
      <c r="AR615" s="429"/>
      <c r="AS615" s="1113"/>
      <c r="AT615" s="1114"/>
      <c r="AU615" s="590">
        <v>1</v>
      </c>
      <c r="AV615" s="429"/>
      <c r="AW615" s="429"/>
      <c r="AX615" s="590">
        <v>1</v>
      </c>
      <c r="AY615" s="429"/>
      <c r="AZ615" s="429"/>
      <c r="BA615" s="590">
        <v>1</v>
      </c>
      <c r="BB615" s="429"/>
      <c r="BC615" s="429"/>
      <c r="BD615" s="590">
        <v>1</v>
      </c>
      <c r="BE615" s="429"/>
      <c r="BF615" s="429"/>
      <c r="BG615" s="590">
        <v>1</v>
      </c>
      <c r="BH615" s="429"/>
      <c r="BI615" s="588"/>
      <c r="BJ615" s="590">
        <v>1</v>
      </c>
      <c r="BK615" s="429"/>
      <c r="BL615" s="429"/>
      <c r="BM615" s="590">
        <v>1</v>
      </c>
      <c r="BN615" s="429"/>
      <c r="BO615" s="429"/>
      <c r="BP615" s="590">
        <v>1</v>
      </c>
      <c r="BQ615" s="429"/>
      <c r="BR615" s="429"/>
      <c r="BS615" s="590">
        <v>1</v>
      </c>
      <c r="BT615" s="429"/>
      <c r="BU615" s="429"/>
      <c r="BV615" s="476"/>
    </row>
    <row r="616" spans="1:74" s="427" customFormat="1" ht="14.1" hidden="1">
      <c r="A616" s="429"/>
      <c r="B616" s="429"/>
      <c r="C616" s="561"/>
      <c r="D616" s="1141"/>
      <c r="E616" s="1142"/>
      <c r="F616" s="1142"/>
      <c r="G616" s="1142"/>
      <c r="H616" s="1142"/>
      <c r="I616" s="1142"/>
      <c r="J616" s="1142"/>
      <c r="K616" s="1143"/>
      <c r="L616" s="429"/>
      <c r="M616" s="429"/>
      <c r="N616" s="429"/>
      <c r="O616" s="429"/>
      <c r="P616" s="429"/>
      <c r="Q616" s="429"/>
      <c r="R616" s="471" t="s">
        <v>220</v>
      </c>
      <c r="S616" s="594">
        <f>COUNTIF(S591:S610,"&gt;0")</f>
        <v>0</v>
      </c>
      <c r="T616" s="594">
        <f>COUNTIF(T591:T610,"&gt;0")</f>
        <v>0</v>
      </c>
      <c r="U616" s="595"/>
      <c r="V616" s="596" t="s">
        <v>221</v>
      </c>
      <c r="W616" s="429"/>
      <c r="X616" s="429"/>
      <c r="Z616" s="476"/>
      <c r="AP616" s="476"/>
      <c r="AQ616" s="429"/>
      <c r="AR616" s="429"/>
      <c r="AS616" s="429"/>
      <c r="AT616" s="588" t="s">
        <v>218</v>
      </c>
      <c r="AU616" s="591" t="e">
        <f>IF((0.67*AU617)&gt;AU611,"no","yes")</f>
        <v>#DIV/0!</v>
      </c>
      <c r="AV616" s="591" t="e">
        <f>IF((0.67*AV617)&gt;AV611,"no","yes")</f>
        <v>#DIV/0!</v>
      </c>
      <c r="AW616" s="429"/>
      <c r="AX616" s="591" t="e">
        <f>IF((0.67*AX617)&gt;AX611,"no","yes")</f>
        <v>#DIV/0!</v>
      </c>
      <c r="AY616" s="591" t="e">
        <f>IF((0.67*AY617)&gt;AY611,"no","yes")</f>
        <v>#DIV/0!</v>
      </c>
      <c r="AZ616" s="429"/>
      <c r="BA616" s="591" t="e">
        <f>IF((0.67*BA617)&gt;BA611,"no","yes")</f>
        <v>#DIV/0!</v>
      </c>
      <c r="BB616" s="591" t="e">
        <f>IF((0.67*BB617)&gt;BB611,"no","yes")</f>
        <v>#DIV/0!</v>
      </c>
      <c r="BC616" s="429"/>
      <c r="BD616" s="591" t="e">
        <f>IF((0.67*BD617)&gt;BD611,"no","yes")</f>
        <v>#DIV/0!</v>
      </c>
      <c r="BE616" s="591" t="e">
        <f>IF((0.67*BE617)&gt;BE611,"no","yes")</f>
        <v>#DIV/0!</v>
      </c>
      <c r="BF616" s="429"/>
      <c r="BG616" s="591" t="e">
        <f>IF((0.67*BG617)&gt;BG611,"no","yes")</f>
        <v>#DIV/0!</v>
      </c>
      <c r="BH616" s="591" t="e">
        <f>IF((0.67*BH617)&gt;BH611,"no","yes")</f>
        <v>#DIV/0!</v>
      </c>
      <c r="BI616" s="471"/>
      <c r="BJ616" s="591" t="e">
        <f>IF((0.67*BJ617)&gt;BJ611,"no","yes")</f>
        <v>#DIV/0!</v>
      </c>
      <c r="BK616" s="591" t="e">
        <f>IF((0.67*BK617)&gt;BK611,"no","yes")</f>
        <v>#DIV/0!</v>
      </c>
      <c r="BL616" s="429"/>
      <c r="BM616" s="591" t="e">
        <f>IF((0.67*BM617)&gt;BM611,"no","yes")</f>
        <v>#DIV/0!</v>
      </c>
      <c r="BN616" s="591" t="e">
        <f>IF((0.67*BN617)&gt;BN611,"no","yes")</f>
        <v>#DIV/0!</v>
      </c>
      <c r="BO616" s="429"/>
      <c r="BP616" s="591" t="e">
        <f>IF((0.67*BP617)&gt;BP611,"no","yes")</f>
        <v>#DIV/0!</v>
      </c>
      <c r="BQ616" s="591" t="e">
        <f>IF((0.67*BQ617)&gt;BQ611,"no","yes")</f>
        <v>#DIV/0!</v>
      </c>
      <c r="BR616" s="429"/>
      <c r="BS616" s="591" t="e">
        <f>IF((0.67*BS617)&gt;BS611,"no","yes")</f>
        <v>#DIV/0!</v>
      </c>
      <c r="BT616" s="591" t="e">
        <f>IF((0.67*BT617)&gt;BT611,"no","yes")</f>
        <v>#DIV/0!</v>
      </c>
      <c r="BU616" s="429"/>
      <c r="BV616" s="476"/>
    </row>
    <row r="617" spans="1:74" s="427" customFormat="1" ht="13.8" hidden="1">
      <c r="C617" s="561"/>
      <c r="D617" s="1141"/>
      <c r="E617" s="1142"/>
      <c r="F617" s="1142"/>
      <c r="G617" s="1142"/>
      <c r="H617" s="1142"/>
      <c r="I617" s="1142"/>
      <c r="J617" s="1142"/>
      <c r="K617" s="1143"/>
      <c r="L617" s="429"/>
      <c r="M617" s="429"/>
      <c r="N617" s="429"/>
      <c r="O617" s="429"/>
      <c r="P617" s="429"/>
      <c r="Q617" s="429"/>
      <c r="R617" s="429"/>
      <c r="S617" s="653"/>
      <c r="T617" s="595"/>
      <c r="U617" s="595"/>
      <c r="V617" s="614"/>
      <c r="W617" s="615"/>
      <c r="X617" s="616"/>
      <c r="Z617" s="476"/>
      <c r="AP617" s="476"/>
      <c r="AQ617" s="429"/>
      <c r="AR617" s="429"/>
      <c r="AS617" s="429"/>
      <c r="AT617" s="588" t="s">
        <v>219</v>
      </c>
      <c r="AU617" s="591" t="e">
        <f>_xlfn.STDEV.P(AU591:AU610)</f>
        <v>#DIV/0!</v>
      </c>
      <c r="AV617" s="591" t="e">
        <f>_xlfn.STDEV.P(AV591:AV610)</f>
        <v>#DIV/0!</v>
      </c>
      <c r="AW617" s="429"/>
      <c r="AX617" s="591" t="e">
        <f>_xlfn.STDEV.P(AX591:AX610)</f>
        <v>#DIV/0!</v>
      </c>
      <c r="AY617" s="591" t="e">
        <f>_xlfn.STDEV.P(AY591:AY610)</f>
        <v>#DIV/0!</v>
      </c>
      <c r="AZ617" s="429"/>
      <c r="BA617" s="591" t="e">
        <f>_xlfn.STDEV.P(BA591:BA610)</f>
        <v>#DIV/0!</v>
      </c>
      <c r="BB617" s="591" t="e">
        <f>_xlfn.STDEV.P(BB591:BB610)</f>
        <v>#DIV/0!</v>
      </c>
      <c r="BC617" s="429"/>
      <c r="BD617" s="591" t="e">
        <f>_xlfn.STDEV.P(BD591:BD610)</f>
        <v>#DIV/0!</v>
      </c>
      <c r="BE617" s="591" t="e">
        <f>_xlfn.STDEV.P(BE591:BE610)</f>
        <v>#DIV/0!</v>
      </c>
      <c r="BF617" s="429"/>
      <c r="BG617" s="591" t="e">
        <f>_xlfn.STDEV.P(BG591:BG610)</f>
        <v>#DIV/0!</v>
      </c>
      <c r="BH617" s="591" t="e">
        <f>_xlfn.STDEV.P(BH591:BH610)</f>
        <v>#DIV/0!</v>
      </c>
      <c r="BI617" s="429"/>
      <c r="BJ617" s="591" t="e">
        <f>_xlfn.STDEV.P(BJ591:BJ610)</f>
        <v>#DIV/0!</v>
      </c>
      <c r="BK617" s="591" t="e">
        <f>_xlfn.STDEV.P(BK591:BK610)</f>
        <v>#DIV/0!</v>
      </c>
      <c r="BL617" s="429"/>
      <c r="BM617" s="591" t="e">
        <f>_xlfn.STDEV.P(BM591:BM610)</f>
        <v>#DIV/0!</v>
      </c>
      <c r="BN617" s="591" t="e">
        <f>_xlfn.STDEV.P(BN591:BN610)</f>
        <v>#DIV/0!</v>
      </c>
      <c r="BO617" s="429"/>
      <c r="BP617" s="591" t="e">
        <f>_xlfn.STDEV.P(BP591:BP610)</f>
        <v>#DIV/0!</v>
      </c>
      <c r="BQ617" s="591" t="e">
        <f>_xlfn.STDEV.P(BQ591:BQ610)</f>
        <v>#DIV/0!</v>
      </c>
      <c r="BR617" s="429"/>
      <c r="BS617" s="591" t="e">
        <f>_xlfn.STDEV.P(BS591:BS610)</f>
        <v>#DIV/0!</v>
      </c>
      <c r="BT617" s="591" t="e">
        <f>_xlfn.STDEV.P(BT591:BT610)</f>
        <v>#DIV/0!</v>
      </c>
      <c r="BV617" s="476"/>
    </row>
    <row r="618" spans="1:74" s="427" customFormat="1" ht="14.1" hidden="1">
      <c r="A618" s="593" t="str">
        <f ca="1">HYPERLINK("#"&amp;"'"&amp;A$1&amp;"'!a1","Back to top")</f>
        <v>Back to top</v>
      </c>
      <c r="B618" s="593"/>
      <c r="C618" s="429"/>
      <c r="D618" s="1144"/>
      <c r="E618" s="1145"/>
      <c r="F618" s="1145"/>
      <c r="G618" s="1145"/>
      <c r="H618" s="1145"/>
      <c r="I618" s="1145"/>
      <c r="J618" s="1145"/>
      <c r="K618" s="1146"/>
      <c r="S618" s="654" t="s">
        <v>222</v>
      </c>
      <c r="T618" s="655"/>
      <c r="U618" s="595"/>
      <c r="V618" s="617"/>
      <c r="W618" s="618"/>
      <c r="X618" s="619"/>
      <c r="Z618" s="476"/>
      <c r="AP618" s="476"/>
      <c r="AQ618" s="429"/>
      <c r="AR618" s="429"/>
      <c r="AS618" s="429"/>
      <c r="AT618" s="471" t="s">
        <v>220</v>
      </c>
      <c r="AU618" s="597">
        <f>COUNTIF(AU591:AU610,"&gt;0")</f>
        <v>0</v>
      </c>
      <c r="AV618" s="597">
        <f>COUNTIF(AV591:AV610,"&gt;0")</f>
        <v>0</v>
      </c>
      <c r="AW618" s="429"/>
      <c r="AX618" s="597">
        <f>COUNTIF(AX591:AX610,"&gt;0")</f>
        <v>0</v>
      </c>
      <c r="AY618" s="597">
        <f>COUNTIF(AY591:AY610,"&gt;0")</f>
        <v>0</v>
      </c>
      <c r="AZ618" s="429"/>
      <c r="BA618" s="597">
        <f>COUNTIF(BA591:BA610,"&gt;0")</f>
        <v>0</v>
      </c>
      <c r="BB618" s="597">
        <f>COUNTIF(BB591:BB610,"&gt;0")</f>
        <v>0</v>
      </c>
      <c r="BC618" s="429"/>
      <c r="BD618" s="597">
        <f>COUNTIF(BD591:BD610,"&gt;0")</f>
        <v>0</v>
      </c>
      <c r="BE618" s="597">
        <f>COUNTIF(BE591:BE610,"&gt;0")</f>
        <v>0</v>
      </c>
      <c r="BF618" s="429"/>
      <c r="BG618" s="597">
        <f>COUNTIF(BG591:BG610,"&gt;0")</f>
        <v>0</v>
      </c>
      <c r="BH618" s="597">
        <f>COUNTIF(BH591:BH610,"&gt;0")</f>
        <v>0</v>
      </c>
      <c r="BI618" s="429"/>
      <c r="BJ618" s="597">
        <f>COUNTIF(BJ591:BJ610,"&gt;0")</f>
        <v>0</v>
      </c>
      <c r="BK618" s="597">
        <f>COUNTIF(BK591:BK610,"&gt;0")</f>
        <v>0</v>
      </c>
      <c r="BL618" s="429"/>
      <c r="BM618" s="597">
        <f>COUNTIF(BM591:BM610,"&gt;0")</f>
        <v>0</v>
      </c>
      <c r="BN618" s="597">
        <f>COUNTIF(BN591:BN610,"&gt;0")</f>
        <v>0</v>
      </c>
      <c r="BO618" s="429"/>
      <c r="BP618" s="597">
        <f>COUNTIF(BP591:BP610,"&gt;0")</f>
        <v>0</v>
      </c>
      <c r="BQ618" s="597">
        <f>COUNTIF(BQ591:BQ610,"&gt;0")</f>
        <v>0</v>
      </c>
      <c r="BR618" s="429"/>
      <c r="BS618" s="597">
        <f>COUNTIF(BS591:BS610,"&gt;0")</f>
        <v>0</v>
      </c>
      <c r="BT618" s="597">
        <f>COUNTIF(BT591:BT610,"&gt;0")</f>
        <v>0</v>
      </c>
      <c r="BV618" s="476"/>
    </row>
    <row r="619" spans="1:74" s="427" customFormat="1" ht="13.8" hidden="1">
      <c r="S619" s="599" t="s">
        <v>223</v>
      </c>
      <c r="U619" s="429"/>
      <c r="V619" s="617"/>
      <c r="W619" s="618"/>
      <c r="X619" s="619"/>
      <c r="Z619" s="476"/>
      <c r="AP619" s="476"/>
      <c r="BV619" s="476"/>
    </row>
    <row r="620" spans="1:74" s="429" customFormat="1" ht="13.8" hidden="1">
      <c r="A620" s="561"/>
      <c r="B620" s="561"/>
      <c r="C620" s="561"/>
      <c r="D620" s="561"/>
      <c r="E620" s="561"/>
      <c r="F620" s="561"/>
      <c r="G620" s="561"/>
      <c r="H620" s="561"/>
      <c r="J620" s="471"/>
      <c r="R620" s="471"/>
      <c r="S620" s="561"/>
      <c r="T620" s="561"/>
      <c r="V620" s="621"/>
      <c r="W620" s="622"/>
      <c r="X620" s="623"/>
      <c r="Z620" s="475"/>
      <c r="AP620" s="475"/>
      <c r="AT620" s="561"/>
      <c r="BV620" s="475"/>
    </row>
    <row r="621" spans="1:74" s="427" customFormat="1" ht="13.8" hidden="1">
      <c r="J621" s="429"/>
      <c r="K621" s="561"/>
      <c r="L621" s="429"/>
      <c r="M621" s="429"/>
      <c r="N621" s="429"/>
      <c r="O621" s="429"/>
      <c r="P621" s="429"/>
      <c r="Q621" s="429"/>
      <c r="R621" s="429"/>
      <c r="S621" s="429"/>
      <c r="T621" s="429"/>
      <c r="U621" s="429"/>
      <c r="V621" s="429"/>
      <c r="W621" s="429"/>
      <c r="X621" s="429"/>
      <c r="Z621" s="476"/>
      <c r="AP621" s="476"/>
      <c r="BV621" s="476"/>
    </row>
    <row r="622" spans="1:74" s="427" customFormat="1" ht="16" hidden="1" customHeight="1">
      <c r="Z622" s="476"/>
      <c r="AP622" s="476"/>
      <c r="BR622" s="429"/>
      <c r="BV622" s="476"/>
    </row>
    <row r="623" spans="1:74" s="427" customFormat="1" ht="16" hidden="1" customHeight="1">
      <c r="Z623" s="476"/>
      <c r="AP623" s="476"/>
      <c r="BR623" s="429"/>
      <c r="BV623" s="476"/>
    </row>
    <row r="624" spans="1:74" s="427" customFormat="1" ht="16" hidden="1" customHeight="1">
      <c r="Z624" s="476"/>
      <c r="AP624" s="476"/>
      <c r="BR624" s="429"/>
      <c r="BV624" s="476"/>
    </row>
    <row r="625" spans="1:74" s="375" customFormat="1" hidden="1">
      <c r="A625" s="537">
        <f>1+A588</f>
        <v>17</v>
      </c>
      <c r="B625" s="537"/>
      <c r="C625" s="656" t="s">
        <v>433</v>
      </c>
      <c r="D625" s="657"/>
      <c r="E625" s="657"/>
      <c r="F625" s="657"/>
      <c r="G625" s="657"/>
      <c r="H625" s="657"/>
      <c r="I625" s="658"/>
      <c r="J625" s="658"/>
      <c r="K625" s="657"/>
      <c r="L625" s="657"/>
      <c r="M625" s="658"/>
      <c r="N625" s="658"/>
      <c r="O625" s="658"/>
      <c r="P625" s="658"/>
      <c r="Q625" s="658"/>
      <c r="R625" s="658"/>
      <c r="S625" s="658"/>
      <c r="T625" s="658"/>
      <c r="U625" s="658"/>
      <c r="V625" s="658"/>
      <c r="W625" s="658"/>
      <c r="X625" s="658"/>
      <c r="AQ625" s="513">
        <f>A625</f>
        <v>17</v>
      </c>
      <c r="AR625" s="513" t="str">
        <f>C625</f>
        <v xml:space="preserve">Indirect CO2-eq Emissions DEGRADED LAND </v>
      </c>
    </row>
    <row r="626" spans="1:74" s="427" customFormat="1" ht="17.399999999999999" hidden="1">
      <c r="A626" s="465"/>
      <c r="B626" s="465"/>
      <c r="C626" s="465"/>
      <c r="D626" s="659"/>
      <c r="E626" s="659"/>
      <c r="F626" s="659"/>
      <c r="G626" s="659"/>
      <c r="H626" s="659"/>
      <c r="I626" s="465"/>
      <c r="J626" s="465"/>
      <c r="K626" s="659"/>
      <c r="L626" s="659"/>
      <c r="M626" s="465"/>
      <c r="N626" s="465"/>
      <c r="O626" s="465"/>
      <c r="P626" s="465"/>
      <c r="Q626" s="465"/>
      <c r="R626" s="465"/>
      <c r="S626" s="465"/>
      <c r="T626" s="465"/>
      <c r="U626" s="465"/>
      <c r="V626" s="465"/>
      <c r="W626" s="465"/>
      <c r="X626" s="465"/>
      <c r="Z626" s="476"/>
      <c r="AP626" s="476"/>
      <c r="AQ626" s="391"/>
      <c r="AR626" s="391"/>
      <c r="AS626" s="391"/>
      <c r="AT626" s="391"/>
      <c r="AU626" s="461" t="s">
        <v>70</v>
      </c>
      <c r="AV626" s="461"/>
      <c r="AW626" s="391"/>
      <c r="AX626" s="461" t="s">
        <v>74</v>
      </c>
      <c r="AY626" s="461"/>
      <c r="AZ626" s="391"/>
      <c r="BA626" s="461" t="s">
        <v>73</v>
      </c>
      <c r="BB626" s="461"/>
      <c r="BC626" s="391"/>
      <c r="BD626" s="461" t="s">
        <v>75</v>
      </c>
      <c r="BE626" s="461"/>
      <c r="BF626" s="391"/>
      <c r="BG626" s="461" t="s">
        <v>559</v>
      </c>
      <c r="BH626" s="461"/>
      <c r="BI626" s="542"/>
      <c r="BJ626" s="461" t="s">
        <v>191</v>
      </c>
      <c r="BK626" s="461"/>
      <c r="BL626" s="391"/>
      <c r="BM626" s="461" t="s">
        <v>190</v>
      </c>
      <c r="BN626" s="461"/>
      <c r="BO626" s="391"/>
      <c r="BP626" s="461" t="s">
        <v>397</v>
      </c>
      <c r="BQ626" s="461"/>
      <c r="BR626" s="391"/>
      <c r="BS626" s="461" t="s">
        <v>398</v>
      </c>
      <c r="BT626" s="461"/>
      <c r="BU626" s="391"/>
      <c r="BV626" s="476"/>
    </row>
    <row r="627" spans="1:74" s="427" customFormat="1" ht="28.5" hidden="1" thickBot="1">
      <c r="A627" s="660" t="s">
        <v>195</v>
      </c>
      <c r="B627" s="546" t="s">
        <v>196</v>
      </c>
      <c r="C627" s="550" t="s">
        <v>197</v>
      </c>
      <c r="D627" s="551" t="s">
        <v>198</v>
      </c>
      <c r="E627" s="551" t="s">
        <v>199</v>
      </c>
      <c r="F627" s="550" t="s">
        <v>200</v>
      </c>
      <c r="G627" s="549" t="s">
        <v>194</v>
      </c>
      <c r="H627" s="550" t="s">
        <v>236</v>
      </c>
      <c r="I627" s="551" t="s">
        <v>201</v>
      </c>
      <c r="J627" s="552" t="s">
        <v>237</v>
      </c>
      <c r="K627" s="625" t="s">
        <v>202</v>
      </c>
      <c r="L627" s="554" t="s">
        <v>203</v>
      </c>
      <c r="M627" s="633" t="s">
        <v>204</v>
      </c>
      <c r="N627" s="601" t="s">
        <v>205</v>
      </c>
      <c r="O627" s="602" t="s">
        <v>206</v>
      </c>
      <c r="P627" s="601" t="s">
        <v>106</v>
      </c>
      <c r="Q627" s="543"/>
      <c r="R627" s="557" t="s">
        <v>238</v>
      </c>
      <c r="S627" s="558" t="s">
        <v>207</v>
      </c>
      <c r="T627" s="558" t="s">
        <v>208</v>
      </c>
      <c r="U627" s="558" t="s">
        <v>209</v>
      </c>
      <c r="V627" s="559" t="s">
        <v>210</v>
      </c>
      <c r="W627" s="543"/>
      <c r="X627" s="543"/>
      <c r="Z627" s="476"/>
      <c r="AP627" s="476"/>
      <c r="AQ627" s="543"/>
      <c r="AR627" s="543"/>
      <c r="AS627" s="559" t="s">
        <v>399</v>
      </c>
      <c r="AT627" s="543"/>
      <c r="AU627" s="560" t="s">
        <v>207</v>
      </c>
      <c r="AV627" s="560" t="s">
        <v>208</v>
      </c>
      <c r="AW627" s="543"/>
      <c r="AX627" s="560" t="s">
        <v>207</v>
      </c>
      <c r="AY627" s="560" t="s">
        <v>208</v>
      </c>
      <c r="AZ627" s="543"/>
      <c r="BA627" s="560" t="s">
        <v>207</v>
      </c>
      <c r="BB627" s="560" t="s">
        <v>208</v>
      </c>
      <c r="BC627" s="543"/>
      <c r="BD627" s="560" t="s">
        <v>207</v>
      </c>
      <c r="BE627" s="560" t="s">
        <v>208</v>
      </c>
      <c r="BF627" s="543"/>
      <c r="BG627" s="560" t="s">
        <v>207</v>
      </c>
      <c r="BH627" s="560" t="s">
        <v>208</v>
      </c>
      <c r="BI627" s="543"/>
      <c r="BJ627" s="560" t="s">
        <v>207</v>
      </c>
      <c r="BK627" s="560" t="s">
        <v>208</v>
      </c>
      <c r="BL627" s="543"/>
      <c r="BM627" s="560" t="s">
        <v>207</v>
      </c>
      <c r="BN627" s="560" t="s">
        <v>208</v>
      </c>
      <c r="BO627" s="543"/>
      <c r="BP627" s="560" t="s">
        <v>207</v>
      </c>
      <c r="BQ627" s="560" t="s">
        <v>208</v>
      </c>
      <c r="BR627" s="543"/>
      <c r="BS627" s="560" t="s">
        <v>207</v>
      </c>
      <c r="BT627" s="560" t="s">
        <v>208</v>
      </c>
      <c r="BU627" s="543"/>
      <c r="BV627" s="476"/>
    </row>
    <row r="628" spans="1:74" s="427" customFormat="1" ht="14.1" hidden="1">
      <c r="A628" s="465">
        <v>1</v>
      </c>
      <c r="B628" s="562" t="str">
        <f t="shared" ref="B628:B647" si="351">CONCATENATE(E628,": ",C628)</f>
        <v xml:space="preserve">: </v>
      </c>
      <c r="C628" s="563"/>
      <c r="D628" s="563"/>
      <c r="E628" s="563"/>
      <c r="F628" s="564"/>
      <c r="G628" s="563"/>
      <c r="H628" s="565"/>
      <c r="I628" s="566"/>
      <c r="J628" s="566"/>
      <c r="K628" s="568"/>
      <c r="L628" s="568"/>
      <c r="M628" s="572"/>
      <c r="N628" s="570" t="s">
        <v>434</v>
      </c>
      <c r="O628" s="571"/>
      <c r="P628" s="572"/>
      <c r="Q628" s="429"/>
      <c r="R628" s="573"/>
      <c r="S628" s="574" t="str">
        <f>IF(R628="Y","",IF(AND(M628="",K628=""),"",IF(M628="",K628,M628)))</f>
        <v/>
      </c>
      <c r="T628" s="575" t="str">
        <f t="shared" ref="T628:T647" si="352">IF(S628="","",IF($S$656="Y",U628,IF(S628&gt;=$S$648-$AB$35*$S$652,IF(S628&lt;=$S$648+$AB$35*$S$652,S628,""),"")))</f>
        <v/>
      </c>
      <c r="U628" s="574" t="str">
        <f>IF(R628="Y","",IF(AND(M628="",K628=""),"",IF(M628="",K628*O628,M628*O628)))</f>
        <v/>
      </c>
      <c r="V628" s="576" t="str">
        <f t="shared" ref="V628:V647" si="353">IF(AND(N628="",L628=""),"",IF(N628="",L628,N628))</f>
        <v>t CO2-eq/ ha/ yr</v>
      </c>
      <c r="W628" s="391"/>
      <c r="X628" s="391"/>
      <c r="Z628" s="476"/>
      <c r="AP628" s="476"/>
      <c r="AQ628" s="391"/>
      <c r="AR628" s="391"/>
      <c r="AS628" s="577" t="str">
        <f>$U628</f>
        <v/>
      </c>
      <c r="AT628" s="391"/>
      <c r="AU628" s="578" t="str">
        <f t="shared" ref="AU628:AU647" si="354">IF($AT$44="region",IF($E628=AU$701,$S628,""),IF($G628=AU$701,$S628,""))</f>
        <v/>
      </c>
      <c r="AV628" s="578" t="str">
        <f t="shared" ref="AV628:AV647" si="355">IF($AT$44="Region",IF($E628=AU$701,$T628,""),IF($G628=AU$701,$T628,""))</f>
        <v/>
      </c>
      <c r="AW628" s="391"/>
      <c r="AX628" s="578" t="str">
        <f t="shared" ref="AX628:AX647" si="356">IF($AT$44="region",IF($E628=AX$701,$S628,""),IF($G628=AX$701,$S628,""))</f>
        <v/>
      </c>
      <c r="AY628" s="578" t="str">
        <f t="shared" ref="AY628:AY647" si="357">IF($AT$44="Region",IF($E628=AX$701,$T628,""),IF($G628=AX$701,$T628,""))</f>
        <v/>
      </c>
      <c r="AZ628" s="391"/>
      <c r="BA628" s="578" t="str">
        <f t="shared" ref="BA628:BA647" si="358">IF($AT$44="region",IF($E628=BA$701,$S628,""),IF($G628=BA$701,$S628,""))</f>
        <v/>
      </c>
      <c r="BB628" s="578" t="str">
        <f t="shared" ref="BB628:BB647" si="359">IF($AT$44="Region",IF($E628=BA$701,$T628,""),IF($G628=BA$701,$T628,""))</f>
        <v/>
      </c>
      <c r="BC628" s="391"/>
      <c r="BD628" s="578" t="str">
        <f t="shared" ref="BD628:BD647" si="360">IF($AT$44="region",IF($E628=BD$701,$S628,""),IF($G628=BD$701,$S628,""))</f>
        <v/>
      </c>
      <c r="BE628" s="578" t="str">
        <f t="shared" ref="BE628:BE647" si="361">IF($AT$44="Region",IF($E628=BD$701,$T628,""),IF($G628=BD$701,$T628,""))</f>
        <v/>
      </c>
      <c r="BF628" s="391"/>
      <c r="BG628" s="578" t="str">
        <f t="shared" ref="BG628:BG647" si="362">IF($AT$44="region",IF($E628=BG$701,$S628,""),IF($G628=BG$701,$S628,""))</f>
        <v/>
      </c>
      <c r="BH628" s="578" t="str">
        <f t="shared" ref="BH628:BH647" si="363">IF($AT$44="Region",IF($E628=BG$701,$T628,""),IF($G628=BG$701,$T628,""))</f>
        <v/>
      </c>
      <c r="BI628" s="391"/>
      <c r="BJ628" s="578" t="str">
        <f t="shared" ref="BJ628:BK647" si="364">IF($E628=$BJ$47,S628,"")</f>
        <v/>
      </c>
      <c r="BK628" s="578" t="str">
        <f t="shared" si="364"/>
        <v/>
      </c>
      <c r="BL628" s="391"/>
      <c r="BM628" s="578" t="str">
        <f t="shared" ref="BM628:BN647" si="365">IF($E628=$BM$47,S628,"")</f>
        <v/>
      </c>
      <c r="BN628" s="578" t="str">
        <f t="shared" si="365"/>
        <v/>
      </c>
      <c r="BO628" s="391"/>
      <c r="BP628" s="578" t="str">
        <f t="shared" ref="BP628:BQ647" si="366">IF($E628=$BP$47,S628,"")</f>
        <v/>
      </c>
      <c r="BQ628" s="578" t="str">
        <f t="shared" si="366"/>
        <v/>
      </c>
      <c r="BR628" s="391"/>
      <c r="BS628" s="578" t="str">
        <f t="shared" ref="BS628:BT647" si="367">IF($E628=$BS$47,S628,"")</f>
        <v/>
      </c>
      <c r="BT628" s="578" t="str">
        <f t="shared" si="367"/>
        <v/>
      </c>
      <c r="BU628" s="391"/>
      <c r="BV628" s="476"/>
    </row>
    <row r="629" spans="1:74" s="427" customFormat="1" ht="14.1" hidden="1">
      <c r="A629" s="465">
        <v>2</v>
      </c>
      <c r="B629" s="562" t="str">
        <f t="shared" si="351"/>
        <v xml:space="preserve">: </v>
      </c>
      <c r="C629" s="563"/>
      <c r="D629" s="563"/>
      <c r="E629" s="563"/>
      <c r="F629" s="563"/>
      <c r="G629" s="563"/>
      <c r="H629" s="565"/>
      <c r="I629" s="566"/>
      <c r="J629" s="566"/>
      <c r="K629" s="571"/>
      <c r="L629" s="568"/>
      <c r="M629" s="572"/>
      <c r="N629" s="570" t="s">
        <v>434</v>
      </c>
      <c r="O629" s="571"/>
      <c r="P629" s="572"/>
      <c r="Q629" s="429"/>
      <c r="R629" s="573"/>
      <c r="S629" s="574" t="str">
        <f t="shared" ref="S629:S647" si="368">IF(R629="Y","",IF(AND(M629="",K629=""),"",IF(M629="",K629,M629)))</f>
        <v/>
      </c>
      <c r="T629" s="575" t="str">
        <f t="shared" si="352"/>
        <v/>
      </c>
      <c r="U629" s="574" t="str">
        <f t="shared" ref="U629:U647" si="369">IF(R629="Y","",IF(AND(M629="",K629=""),"",IF(M629="",K629*O629,M629*O629)))</f>
        <v/>
      </c>
      <c r="V629" s="576" t="str">
        <f t="shared" si="353"/>
        <v>t CO2-eq/ ha/ yr</v>
      </c>
      <c r="W629" s="391"/>
      <c r="X629" s="391"/>
      <c r="Z629" s="476"/>
      <c r="AP629" s="476"/>
      <c r="AQ629" s="391"/>
      <c r="AR629" s="391"/>
      <c r="AS629" s="580"/>
      <c r="AT629" s="391"/>
      <c r="AU629" s="578" t="str">
        <f t="shared" si="354"/>
        <v/>
      </c>
      <c r="AV629" s="578" t="str">
        <f t="shared" si="355"/>
        <v/>
      </c>
      <c r="AW629" s="391"/>
      <c r="AX629" s="578" t="str">
        <f t="shared" si="356"/>
        <v/>
      </c>
      <c r="AY629" s="578" t="str">
        <f t="shared" si="357"/>
        <v/>
      </c>
      <c r="AZ629" s="391"/>
      <c r="BA629" s="578" t="str">
        <f t="shared" si="358"/>
        <v/>
      </c>
      <c r="BB629" s="578" t="str">
        <f t="shared" si="359"/>
        <v/>
      </c>
      <c r="BC629" s="391"/>
      <c r="BD629" s="578" t="str">
        <f t="shared" si="360"/>
        <v/>
      </c>
      <c r="BE629" s="578" t="str">
        <f t="shared" si="361"/>
        <v/>
      </c>
      <c r="BF629" s="391"/>
      <c r="BG629" s="578" t="str">
        <f t="shared" si="362"/>
        <v/>
      </c>
      <c r="BH629" s="578" t="str">
        <f t="shared" si="363"/>
        <v/>
      </c>
      <c r="BI629" s="391"/>
      <c r="BJ629" s="578" t="str">
        <f t="shared" si="364"/>
        <v/>
      </c>
      <c r="BK629" s="578" t="str">
        <f t="shared" si="364"/>
        <v/>
      </c>
      <c r="BL629" s="391"/>
      <c r="BM629" s="578" t="str">
        <f t="shared" si="365"/>
        <v/>
      </c>
      <c r="BN629" s="578" t="str">
        <f t="shared" si="365"/>
        <v/>
      </c>
      <c r="BO629" s="391"/>
      <c r="BP629" s="578" t="str">
        <f t="shared" si="366"/>
        <v/>
      </c>
      <c r="BQ629" s="578" t="str">
        <f t="shared" si="366"/>
        <v/>
      </c>
      <c r="BR629" s="391"/>
      <c r="BS629" s="578" t="str">
        <f t="shared" si="367"/>
        <v/>
      </c>
      <c r="BT629" s="578" t="str">
        <f t="shared" si="367"/>
        <v/>
      </c>
      <c r="BU629" s="391"/>
      <c r="BV629" s="476"/>
    </row>
    <row r="630" spans="1:74" s="427" customFormat="1" ht="14.1" hidden="1">
      <c r="A630" s="465">
        <v>3</v>
      </c>
      <c r="B630" s="562" t="str">
        <f>CONCATENATE(E630,": ",C630)</f>
        <v xml:space="preserve">: </v>
      </c>
      <c r="C630" s="566"/>
      <c r="D630" s="566"/>
      <c r="E630" s="563"/>
      <c r="F630" s="566"/>
      <c r="G630" s="563"/>
      <c r="H630" s="565"/>
      <c r="I630" s="566"/>
      <c r="J630" s="566"/>
      <c r="K630" s="572"/>
      <c r="L630" s="568"/>
      <c r="M630" s="572"/>
      <c r="N630" s="570" t="s">
        <v>434</v>
      </c>
      <c r="O630" s="571"/>
      <c r="P630" s="572"/>
      <c r="Q630" s="429"/>
      <c r="R630" s="573"/>
      <c r="S630" s="574" t="str">
        <f t="shared" si="368"/>
        <v/>
      </c>
      <c r="T630" s="575" t="str">
        <f t="shared" si="352"/>
        <v/>
      </c>
      <c r="U630" s="574" t="str">
        <f t="shared" si="369"/>
        <v/>
      </c>
      <c r="V630" s="576" t="str">
        <f t="shared" si="353"/>
        <v>t CO2-eq/ ha/ yr</v>
      </c>
      <c r="W630" s="391"/>
      <c r="X630" s="391"/>
      <c r="Z630" s="476"/>
      <c r="AP630" s="476"/>
      <c r="AQ630" s="391"/>
      <c r="AR630" s="391"/>
      <c r="AS630" s="429"/>
      <c r="AT630" s="391"/>
      <c r="AU630" s="578" t="str">
        <f t="shared" si="354"/>
        <v/>
      </c>
      <c r="AV630" s="578" t="str">
        <f t="shared" si="355"/>
        <v/>
      </c>
      <c r="AW630" s="391"/>
      <c r="AX630" s="578" t="str">
        <f t="shared" si="356"/>
        <v/>
      </c>
      <c r="AY630" s="578" t="str">
        <f t="shared" si="357"/>
        <v/>
      </c>
      <c r="AZ630" s="391"/>
      <c r="BA630" s="578" t="str">
        <f t="shared" si="358"/>
        <v/>
      </c>
      <c r="BB630" s="578" t="str">
        <f t="shared" si="359"/>
        <v/>
      </c>
      <c r="BC630" s="391"/>
      <c r="BD630" s="578" t="str">
        <f t="shared" si="360"/>
        <v/>
      </c>
      <c r="BE630" s="578" t="str">
        <f t="shared" si="361"/>
        <v/>
      </c>
      <c r="BF630" s="391"/>
      <c r="BG630" s="578" t="str">
        <f t="shared" si="362"/>
        <v/>
      </c>
      <c r="BH630" s="578" t="str">
        <f t="shared" si="363"/>
        <v/>
      </c>
      <c r="BI630" s="391"/>
      <c r="BJ630" s="578" t="str">
        <f t="shared" si="364"/>
        <v/>
      </c>
      <c r="BK630" s="578" t="str">
        <f t="shared" si="364"/>
        <v/>
      </c>
      <c r="BL630" s="391"/>
      <c r="BM630" s="578" t="str">
        <f t="shared" si="365"/>
        <v/>
      </c>
      <c r="BN630" s="578" t="str">
        <f t="shared" si="365"/>
        <v/>
      </c>
      <c r="BO630" s="391"/>
      <c r="BP630" s="578" t="str">
        <f t="shared" si="366"/>
        <v/>
      </c>
      <c r="BQ630" s="578" t="str">
        <f t="shared" si="366"/>
        <v/>
      </c>
      <c r="BR630" s="391"/>
      <c r="BS630" s="578" t="str">
        <f t="shared" si="367"/>
        <v/>
      </c>
      <c r="BT630" s="578" t="str">
        <f t="shared" si="367"/>
        <v/>
      </c>
      <c r="BU630" s="391"/>
      <c r="BV630" s="476"/>
    </row>
    <row r="631" spans="1:74" s="427" customFormat="1" ht="14.1" hidden="1">
      <c r="A631" s="465">
        <v>4</v>
      </c>
      <c r="B631" s="562" t="str">
        <f t="shared" si="351"/>
        <v xml:space="preserve">: </v>
      </c>
      <c r="C631" s="566"/>
      <c r="D631" s="566"/>
      <c r="E631" s="563"/>
      <c r="F631" s="566"/>
      <c r="G631" s="563"/>
      <c r="H631" s="565"/>
      <c r="I631" s="566"/>
      <c r="J631" s="566"/>
      <c r="K631" s="572"/>
      <c r="L631" s="568"/>
      <c r="M631" s="572"/>
      <c r="N631" s="570" t="s">
        <v>434</v>
      </c>
      <c r="O631" s="571"/>
      <c r="P631" s="572"/>
      <c r="Q631" s="429"/>
      <c r="R631" s="573"/>
      <c r="S631" s="574" t="str">
        <f t="shared" si="368"/>
        <v/>
      </c>
      <c r="T631" s="575" t="str">
        <f t="shared" si="352"/>
        <v/>
      </c>
      <c r="U631" s="574" t="str">
        <f t="shared" si="369"/>
        <v/>
      </c>
      <c r="V631" s="576" t="str">
        <f t="shared" si="353"/>
        <v>t CO2-eq/ ha/ yr</v>
      </c>
      <c r="W631" s="391"/>
      <c r="X631" s="391"/>
      <c r="Z631" s="476"/>
      <c r="AP631" s="476"/>
      <c r="AQ631" s="391"/>
      <c r="AR631" s="391"/>
      <c r="AS631" s="580"/>
      <c r="AT631" s="391"/>
      <c r="AU631" s="578" t="str">
        <f t="shared" si="354"/>
        <v/>
      </c>
      <c r="AV631" s="578" t="str">
        <f t="shared" si="355"/>
        <v/>
      </c>
      <c r="AW631" s="391"/>
      <c r="AX631" s="578" t="str">
        <f t="shared" si="356"/>
        <v/>
      </c>
      <c r="AY631" s="578" t="str">
        <f t="shared" si="357"/>
        <v/>
      </c>
      <c r="AZ631" s="391"/>
      <c r="BA631" s="578" t="str">
        <f t="shared" si="358"/>
        <v/>
      </c>
      <c r="BB631" s="578" t="str">
        <f t="shared" si="359"/>
        <v/>
      </c>
      <c r="BC631" s="391"/>
      <c r="BD631" s="578" t="str">
        <f t="shared" si="360"/>
        <v/>
      </c>
      <c r="BE631" s="578" t="str">
        <f t="shared" si="361"/>
        <v/>
      </c>
      <c r="BF631" s="391"/>
      <c r="BG631" s="578" t="str">
        <f t="shared" si="362"/>
        <v/>
      </c>
      <c r="BH631" s="578" t="str">
        <f t="shared" si="363"/>
        <v/>
      </c>
      <c r="BI631" s="391"/>
      <c r="BJ631" s="578" t="str">
        <f t="shared" si="364"/>
        <v/>
      </c>
      <c r="BK631" s="578" t="str">
        <f t="shared" si="364"/>
        <v/>
      </c>
      <c r="BL631" s="391"/>
      <c r="BM631" s="578" t="str">
        <f t="shared" si="365"/>
        <v/>
      </c>
      <c r="BN631" s="578" t="str">
        <f t="shared" si="365"/>
        <v/>
      </c>
      <c r="BO631" s="391"/>
      <c r="BP631" s="578" t="str">
        <f t="shared" si="366"/>
        <v/>
      </c>
      <c r="BQ631" s="578" t="str">
        <f t="shared" si="366"/>
        <v/>
      </c>
      <c r="BR631" s="391"/>
      <c r="BS631" s="578" t="str">
        <f t="shared" si="367"/>
        <v/>
      </c>
      <c r="BT631" s="578" t="str">
        <f t="shared" si="367"/>
        <v/>
      </c>
      <c r="BU631" s="391"/>
      <c r="BV631" s="476"/>
    </row>
    <row r="632" spans="1:74" s="427" customFormat="1" ht="14.1" hidden="1">
      <c r="A632" s="465">
        <v>5</v>
      </c>
      <c r="B632" s="562" t="str">
        <f t="shared" si="351"/>
        <v xml:space="preserve">: </v>
      </c>
      <c r="C632" s="566"/>
      <c r="D632" s="566"/>
      <c r="E632" s="563"/>
      <c r="F632" s="566"/>
      <c r="G632" s="563"/>
      <c r="H632" s="565"/>
      <c r="I632" s="566"/>
      <c r="J632" s="566"/>
      <c r="K632" s="572"/>
      <c r="L632" s="568"/>
      <c r="M632" s="572"/>
      <c r="N632" s="570" t="s">
        <v>434</v>
      </c>
      <c r="O632" s="571"/>
      <c r="P632" s="572"/>
      <c r="Q632" s="429"/>
      <c r="R632" s="573"/>
      <c r="S632" s="574" t="str">
        <f t="shared" si="368"/>
        <v/>
      </c>
      <c r="T632" s="575" t="str">
        <f t="shared" si="352"/>
        <v/>
      </c>
      <c r="U632" s="574" t="str">
        <f t="shared" si="369"/>
        <v/>
      </c>
      <c r="V632" s="576" t="str">
        <f t="shared" si="353"/>
        <v>t CO2-eq/ ha/ yr</v>
      </c>
      <c r="W632" s="391"/>
      <c r="X632" s="391"/>
      <c r="Z632" s="476"/>
      <c r="AP632" s="476"/>
      <c r="AQ632" s="391"/>
      <c r="AR632" s="391"/>
      <c r="AS632" s="580"/>
      <c r="AT632" s="391"/>
      <c r="AU632" s="578" t="str">
        <f t="shared" si="354"/>
        <v/>
      </c>
      <c r="AV632" s="578" t="str">
        <f t="shared" si="355"/>
        <v/>
      </c>
      <c r="AW632" s="391"/>
      <c r="AX632" s="578" t="str">
        <f t="shared" si="356"/>
        <v/>
      </c>
      <c r="AY632" s="578" t="str">
        <f t="shared" si="357"/>
        <v/>
      </c>
      <c r="AZ632" s="391"/>
      <c r="BA632" s="578" t="str">
        <f t="shared" si="358"/>
        <v/>
      </c>
      <c r="BB632" s="578" t="str">
        <f t="shared" si="359"/>
        <v/>
      </c>
      <c r="BC632" s="391"/>
      <c r="BD632" s="578" t="str">
        <f t="shared" si="360"/>
        <v/>
      </c>
      <c r="BE632" s="578" t="str">
        <f t="shared" si="361"/>
        <v/>
      </c>
      <c r="BF632" s="391"/>
      <c r="BG632" s="578" t="str">
        <f t="shared" si="362"/>
        <v/>
      </c>
      <c r="BH632" s="578" t="str">
        <f t="shared" si="363"/>
        <v/>
      </c>
      <c r="BI632" s="391"/>
      <c r="BJ632" s="578" t="str">
        <f t="shared" si="364"/>
        <v/>
      </c>
      <c r="BK632" s="578" t="str">
        <f t="shared" si="364"/>
        <v/>
      </c>
      <c r="BL632" s="391"/>
      <c r="BM632" s="578" t="str">
        <f t="shared" si="365"/>
        <v/>
      </c>
      <c r="BN632" s="578" t="str">
        <f t="shared" si="365"/>
        <v/>
      </c>
      <c r="BO632" s="391"/>
      <c r="BP632" s="578" t="str">
        <f t="shared" si="366"/>
        <v/>
      </c>
      <c r="BQ632" s="578" t="str">
        <f t="shared" si="366"/>
        <v/>
      </c>
      <c r="BR632" s="391"/>
      <c r="BS632" s="578" t="str">
        <f t="shared" si="367"/>
        <v/>
      </c>
      <c r="BT632" s="578" t="str">
        <f t="shared" si="367"/>
        <v/>
      </c>
      <c r="BU632" s="391"/>
      <c r="BV632" s="476"/>
    </row>
    <row r="633" spans="1:74" s="427" customFormat="1" ht="14.1" hidden="1">
      <c r="A633" s="465">
        <v>6</v>
      </c>
      <c r="B633" s="562" t="str">
        <f t="shared" si="351"/>
        <v xml:space="preserve">: </v>
      </c>
      <c r="C633" s="566"/>
      <c r="D633" s="566"/>
      <c r="E633" s="563"/>
      <c r="F633" s="566"/>
      <c r="G633" s="563"/>
      <c r="H633" s="565"/>
      <c r="I633" s="566"/>
      <c r="J633" s="566"/>
      <c r="K633" s="572"/>
      <c r="L633" s="568"/>
      <c r="M633" s="572"/>
      <c r="N633" s="570" t="s">
        <v>434</v>
      </c>
      <c r="O633" s="571"/>
      <c r="P633" s="572"/>
      <c r="Q633" s="429"/>
      <c r="R633" s="573"/>
      <c r="S633" s="574" t="str">
        <f t="shared" si="368"/>
        <v/>
      </c>
      <c r="T633" s="575" t="str">
        <f t="shared" si="352"/>
        <v/>
      </c>
      <c r="U633" s="574" t="str">
        <f t="shared" si="369"/>
        <v/>
      </c>
      <c r="V633" s="576" t="str">
        <f t="shared" si="353"/>
        <v>t CO2-eq/ ha/ yr</v>
      </c>
      <c r="W633" s="391"/>
      <c r="X633" s="391"/>
      <c r="Z633" s="476"/>
      <c r="AP633" s="476"/>
      <c r="AQ633" s="391"/>
      <c r="AR633" s="391"/>
      <c r="AS633" s="580"/>
      <c r="AT633" s="391"/>
      <c r="AU633" s="578" t="str">
        <f t="shared" si="354"/>
        <v/>
      </c>
      <c r="AV633" s="578" t="str">
        <f t="shared" si="355"/>
        <v/>
      </c>
      <c r="AW633" s="391"/>
      <c r="AX633" s="578" t="str">
        <f t="shared" si="356"/>
        <v/>
      </c>
      <c r="AY633" s="578" t="str">
        <f t="shared" si="357"/>
        <v/>
      </c>
      <c r="AZ633" s="391"/>
      <c r="BA633" s="578" t="str">
        <f t="shared" si="358"/>
        <v/>
      </c>
      <c r="BB633" s="578" t="str">
        <f t="shared" si="359"/>
        <v/>
      </c>
      <c r="BC633" s="391"/>
      <c r="BD633" s="578" t="str">
        <f t="shared" si="360"/>
        <v/>
      </c>
      <c r="BE633" s="578" t="str">
        <f t="shared" si="361"/>
        <v/>
      </c>
      <c r="BF633" s="391"/>
      <c r="BG633" s="578" t="str">
        <f t="shared" si="362"/>
        <v/>
      </c>
      <c r="BH633" s="578" t="str">
        <f t="shared" si="363"/>
        <v/>
      </c>
      <c r="BI633" s="391"/>
      <c r="BJ633" s="578" t="str">
        <f t="shared" si="364"/>
        <v/>
      </c>
      <c r="BK633" s="578" t="str">
        <f t="shared" si="364"/>
        <v/>
      </c>
      <c r="BL633" s="391"/>
      <c r="BM633" s="578" t="str">
        <f t="shared" si="365"/>
        <v/>
      </c>
      <c r="BN633" s="578" t="str">
        <f t="shared" si="365"/>
        <v/>
      </c>
      <c r="BO633" s="391"/>
      <c r="BP633" s="578" t="str">
        <f t="shared" si="366"/>
        <v/>
      </c>
      <c r="BQ633" s="578" t="str">
        <f t="shared" si="366"/>
        <v/>
      </c>
      <c r="BR633" s="391"/>
      <c r="BS633" s="578" t="str">
        <f t="shared" si="367"/>
        <v/>
      </c>
      <c r="BT633" s="578" t="str">
        <f t="shared" si="367"/>
        <v/>
      </c>
      <c r="BU633" s="391"/>
      <c r="BV633" s="476"/>
    </row>
    <row r="634" spans="1:74" s="427" customFormat="1" ht="14.1" hidden="1">
      <c r="A634" s="465">
        <v>7</v>
      </c>
      <c r="B634" s="562" t="str">
        <f t="shared" si="351"/>
        <v xml:space="preserve">: </v>
      </c>
      <c r="C634" s="566"/>
      <c r="D634" s="566"/>
      <c r="E634" s="563"/>
      <c r="F634" s="566"/>
      <c r="G634" s="563"/>
      <c r="H634" s="565"/>
      <c r="I634" s="566"/>
      <c r="J634" s="566"/>
      <c r="K634" s="572"/>
      <c r="L634" s="568"/>
      <c r="M634" s="572"/>
      <c r="N634" s="570" t="s">
        <v>434</v>
      </c>
      <c r="O634" s="571"/>
      <c r="P634" s="572"/>
      <c r="Q634" s="429"/>
      <c r="R634" s="573"/>
      <c r="S634" s="574" t="str">
        <f t="shared" si="368"/>
        <v/>
      </c>
      <c r="T634" s="575" t="str">
        <f t="shared" si="352"/>
        <v/>
      </c>
      <c r="U634" s="574" t="str">
        <f t="shared" si="369"/>
        <v/>
      </c>
      <c r="V634" s="576" t="str">
        <f t="shared" si="353"/>
        <v>t CO2-eq/ ha/ yr</v>
      </c>
      <c r="W634" s="391"/>
      <c r="X634" s="391"/>
      <c r="Z634" s="476"/>
      <c r="AP634" s="476"/>
      <c r="AQ634" s="391"/>
      <c r="AR634" s="391"/>
      <c r="AS634" s="580"/>
      <c r="AT634" s="391"/>
      <c r="AU634" s="578" t="str">
        <f t="shared" si="354"/>
        <v/>
      </c>
      <c r="AV634" s="578" t="str">
        <f t="shared" si="355"/>
        <v/>
      </c>
      <c r="AW634" s="391"/>
      <c r="AX634" s="578" t="str">
        <f t="shared" si="356"/>
        <v/>
      </c>
      <c r="AY634" s="578" t="str">
        <f t="shared" si="357"/>
        <v/>
      </c>
      <c r="AZ634" s="391"/>
      <c r="BA634" s="578" t="str">
        <f t="shared" si="358"/>
        <v/>
      </c>
      <c r="BB634" s="578" t="str">
        <f t="shared" si="359"/>
        <v/>
      </c>
      <c r="BC634" s="391"/>
      <c r="BD634" s="578" t="str">
        <f t="shared" si="360"/>
        <v/>
      </c>
      <c r="BE634" s="578" t="str">
        <f t="shared" si="361"/>
        <v/>
      </c>
      <c r="BF634" s="391"/>
      <c r="BG634" s="578" t="str">
        <f t="shared" si="362"/>
        <v/>
      </c>
      <c r="BH634" s="578" t="str">
        <f t="shared" si="363"/>
        <v/>
      </c>
      <c r="BI634" s="391"/>
      <c r="BJ634" s="578" t="str">
        <f t="shared" si="364"/>
        <v/>
      </c>
      <c r="BK634" s="578" t="str">
        <f t="shared" si="364"/>
        <v/>
      </c>
      <c r="BL634" s="391"/>
      <c r="BM634" s="578" t="str">
        <f t="shared" si="365"/>
        <v/>
      </c>
      <c r="BN634" s="578" t="str">
        <f t="shared" si="365"/>
        <v/>
      </c>
      <c r="BO634" s="391"/>
      <c r="BP634" s="578" t="str">
        <f t="shared" si="366"/>
        <v/>
      </c>
      <c r="BQ634" s="578" t="str">
        <f t="shared" si="366"/>
        <v/>
      </c>
      <c r="BR634" s="391"/>
      <c r="BS634" s="578" t="str">
        <f t="shared" si="367"/>
        <v/>
      </c>
      <c r="BT634" s="578" t="str">
        <f t="shared" si="367"/>
        <v/>
      </c>
      <c r="BU634" s="391"/>
      <c r="BV634" s="476"/>
    </row>
    <row r="635" spans="1:74" s="427" customFormat="1" ht="14.1" hidden="1">
      <c r="A635" s="465">
        <v>8</v>
      </c>
      <c r="B635" s="562" t="str">
        <f t="shared" si="351"/>
        <v xml:space="preserve">: </v>
      </c>
      <c r="C635" s="566"/>
      <c r="D635" s="566"/>
      <c r="E635" s="563"/>
      <c r="F635" s="566"/>
      <c r="G635" s="563"/>
      <c r="H635" s="565"/>
      <c r="I635" s="566"/>
      <c r="J635" s="566"/>
      <c r="K635" s="572"/>
      <c r="L635" s="568"/>
      <c r="M635" s="572"/>
      <c r="N635" s="570" t="s">
        <v>434</v>
      </c>
      <c r="O635" s="571"/>
      <c r="P635" s="572"/>
      <c r="Q635" s="429"/>
      <c r="R635" s="573"/>
      <c r="S635" s="574" t="str">
        <f t="shared" si="368"/>
        <v/>
      </c>
      <c r="T635" s="575" t="str">
        <f t="shared" si="352"/>
        <v/>
      </c>
      <c r="U635" s="574" t="str">
        <f t="shared" si="369"/>
        <v/>
      </c>
      <c r="V635" s="576" t="str">
        <f t="shared" si="353"/>
        <v>t CO2-eq/ ha/ yr</v>
      </c>
      <c r="W635" s="391"/>
      <c r="X635" s="391"/>
      <c r="Z635" s="476"/>
      <c r="AP635" s="476"/>
      <c r="AQ635" s="391"/>
      <c r="AR635" s="391"/>
      <c r="AS635" s="580"/>
      <c r="AT635" s="391"/>
      <c r="AU635" s="578" t="str">
        <f t="shared" si="354"/>
        <v/>
      </c>
      <c r="AV635" s="578" t="str">
        <f t="shared" si="355"/>
        <v/>
      </c>
      <c r="AW635" s="391"/>
      <c r="AX635" s="578" t="str">
        <f t="shared" si="356"/>
        <v/>
      </c>
      <c r="AY635" s="578" t="str">
        <f t="shared" si="357"/>
        <v/>
      </c>
      <c r="AZ635" s="391"/>
      <c r="BA635" s="578" t="str">
        <f t="shared" si="358"/>
        <v/>
      </c>
      <c r="BB635" s="578" t="str">
        <f t="shared" si="359"/>
        <v/>
      </c>
      <c r="BC635" s="391"/>
      <c r="BD635" s="578" t="str">
        <f t="shared" si="360"/>
        <v/>
      </c>
      <c r="BE635" s="578" t="str">
        <f t="shared" si="361"/>
        <v/>
      </c>
      <c r="BF635" s="391"/>
      <c r="BG635" s="578" t="str">
        <f t="shared" si="362"/>
        <v/>
      </c>
      <c r="BH635" s="578" t="str">
        <f t="shared" si="363"/>
        <v/>
      </c>
      <c r="BI635" s="391"/>
      <c r="BJ635" s="578" t="str">
        <f t="shared" si="364"/>
        <v/>
      </c>
      <c r="BK635" s="578" t="str">
        <f t="shared" si="364"/>
        <v/>
      </c>
      <c r="BL635" s="391"/>
      <c r="BM635" s="578" t="str">
        <f t="shared" si="365"/>
        <v/>
      </c>
      <c r="BN635" s="578" t="str">
        <f t="shared" si="365"/>
        <v/>
      </c>
      <c r="BO635" s="391"/>
      <c r="BP635" s="578" t="str">
        <f t="shared" si="366"/>
        <v/>
      </c>
      <c r="BQ635" s="578" t="str">
        <f t="shared" si="366"/>
        <v/>
      </c>
      <c r="BR635" s="391"/>
      <c r="BS635" s="578" t="str">
        <f t="shared" si="367"/>
        <v/>
      </c>
      <c r="BT635" s="578" t="str">
        <f t="shared" si="367"/>
        <v/>
      </c>
      <c r="BU635" s="391"/>
      <c r="BV635" s="476"/>
    </row>
    <row r="636" spans="1:74" s="427" customFormat="1" ht="14.1" hidden="1">
      <c r="A636" s="465">
        <v>9</v>
      </c>
      <c r="B636" s="562" t="str">
        <f t="shared" si="351"/>
        <v xml:space="preserve">: </v>
      </c>
      <c r="C636" s="566"/>
      <c r="D636" s="566"/>
      <c r="E636" s="563"/>
      <c r="F636" s="566"/>
      <c r="G636" s="563"/>
      <c r="H636" s="565"/>
      <c r="I636" s="566"/>
      <c r="J636" s="566"/>
      <c r="K636" s="572"/>
      <c r="L636" s="568"/>
      <c r="M636" s="572"/>
      <c r="N636" s="570" t="s">
        <v>434</v>
      </c>
      <c r="O636" s="571"/>
      <c r="P636" s="572"/>
      <c r="Q636" s="429"/>
      <c r="R636" s="573"/>
      <c r="S636" s="574" t="str">
        <f t="shared" si="368"/>
        <v/>
      </c>
      <c r="T636" s="575" t="str">
        <f t="shared" si="352"/>
        <v/>
      </c>
      <c r="U636" s="574" t="str">
        <f t="shared" si="369"/>
        <v/>
      </c>
      <c r="V636" s="576" t="str">
        <f t="shared" si="353"/>
        <v>t CO2-eq/ ha/ yr</v>
      </c>
      <c r="W636" s="391"/>
      <c r="X636" s="391"/>
      <c r="Z636" s="476"/>
      <c r="AP636" s="476"/>
      <c r="AQ636" s="391"/>
      <c r="AR636" s="391"/>
      <c r="AS636" s="580"/>
      <c r="AT636" s="391"/>
      <c r="AU636" s="578" t="str">
        <f t="shared" si="354"/>
        <v/>
      </c>
      <c r="AV636" s="578" t="str">
        <f t="shared" si="355"/>
        <v/>
      </c>
      <c r="AW636" s="391"/>
      <c r="AX636" s="578" t="str">
        <f t="shared" si="356"/>
        <v/>
      </c>
      <c r="AY636" s="578" t="str">
        <f t="shared" si="357"/>
        <v/>
      </c>
      <c r="AZ636" s="391"/>
      <c r="BA636" s="578" t="str">
        <f t="shared" si="358"/>
        <v/>
      </c>
      <c r="BB636" s="578" t="str">
        <f t="shared" si="359"/>
        <v/>
      </c>
      <c r="BC636" s="391"/>
      <c r="BD636" s="578" t="str">
        <f t="shared" si="360"/>
        <v/>
      </c>
      <c r="BE636" s="578" t="str">
        <f t="shared" si="361"/>
        <v/>
      </c>
      <c r="BF636" s="391"/>
      <c r="BG636" s="578" t="str">
        <f t="shared" si="362"/>
        <v/>
      </c>
      <c r="BH636" s="578" t="str">
        <f t="shared" si="363"/>
        <v/>
      </c>
      <c r="BI636" s="391"/>
      <c r="BJ636" s="578" t="str">
        <f t="shared" si="364"/>
        <v/>
      </c>
      <c r="BK636" s="578" t="str">
        <f t="shared" si="364"/>
        <v/>
      </c>
      <c r="BL636" s="391"/>
      <c r="BM636" s="578" t="str">
        <f t="shared" si="365"/>
        <v/>
      </c>
      <c r="BN636" s="578" t="str">
        <f t="shared" si="365"/>
        <v/>
      </c>
      <c r="BO636" s="391"/>
      <c r="BP636" s="578" t="str">
        <f t="shared" si="366"/>
        <v/>
      </c>
      <c r="BQ636" s="578" t="str">
        <f t="shared" si="366"/>
        <v/>
      </c>
      <c r="BR636" s="391"/>
      <c r="BS636" s="578" t="str">
        <f t="shared" si="367"/>
        <v/>
      </c>
      <c r="BT636" s="578" t="str">
        <f t="shared" si="367"/>
        <v/>
      </c>
      <c r="BU636" s="391"/>
      <c r="BV636" s="476"/>
    </row>
    <row r="637" spans="1:74" s="427" customFormat="1" ht="14.1" hidden="1">
      <c r="A637" s="465">
        <v>10</v>
      </c>
      <c r="B637" s="562" t="str">
        <f t="shared" si="351"/>
        <v xml:space="preserve">: </v>
      </c>
      <c r="C637" s="566"/>
      <c r="D637" s="566"/>
      <c r="E637" s="563"/>
      <c r="F637" s="566"/>
      <c r="G637" s="563"/>
      <c r="H637" s="565"/>
      <c r="I637" s="566"/>
      <c r="J637" s="566"/>
      <c r="K637" s="572"/>
      <c r="L637" s="568"/>
      <c r="M637" s="572"/>
      <c r="N637" s="570" t="s">
        <v>434</v>
      </c>
      <c r="O637" s="571"/>
      <c r="P637" s="572"/>
      <c r="Q637" s="429"/>
      <c r="R637" s="573"/>
      <c r="S637" s="574" t="str">
        <f t="shared" si="368"/>
        <v/>
      </c>
      <c r="T637" s="575" t="str">
        <f t="shared" si="352"/>
        <v/>
      </c>
      <c r="U637" s="574" t="str">
        <f t="shared" si="369"/>
        <v/>
      </c>
      <c r="V637" s="576" t="str">
        <f t="shared" si="353"/>
        <v>t CO2-eq/ ha/ yr</v>
      </c>
      <c r="W637" s="391"/>
      <c r="X637" s="391"/>
      <c r="Z637" s="476"/>
      <c r="AP637" s="476"/>
      <c r="AQ637" s="391"/>
      <c r="AR637" s="391"/>
      <c r="AS637" s="580"/>
      <c r="AT637" s="391"/>
      <c r="AU637" s="578" t="str">
        <f t="shared" si="354"/>
        <v/>
      </c>
      <c r="AV637" s="578" t="str">
        <f t="shared" si="355"/>
        <v/>
      </c>
      <c r="AW637" s="391"/>
      <c r="AX637" s="578" t="str">
        <f t="shared" si="356"/>
        <v/>
      </c>
      <c r="AY637" s="578" t="str">
        <f t="shared" si="357"/>
        <v/>
      </c>
      <c r="AZ637" s="391"/>
      <c r="BA637" s="578" t="str">
        <f t="shared" si="358"/>
        <v/>
      </c>
      <c r="BB637" s="578" t="str">
        <f t="shared" si="359"/>
        <v/>
      </c>
      <c r="BC637" s="391"/>
      <c r="BD637" s="578" t="str">
        <f t="shared" si="360"/>
        <v/>
      </c>
      <c r="BE637" s="578" t="str">
        <f t="shared" si="361"/>
        <v/>
      </c>
      <c r="BF637" s="391"/>
      <c r="BG637" s="578" t="str">
        <f t="shared" si="362"/>
        <v/>
      </c>
      <c r="BH637" s="578" t="str">
        <f t="shared" si="363"/>
        <v/>
      </c>
      <c r="BI637" s="391"/>
      <c r="BJ637" s="578" t="str">
        <f t="shared" si="364"/>
        <v/>
      </c>
      <c r="BK637" s="578" t="str">
        <f t="shared" si="364"/>
        <v/>
      </c>
      <c r="BL637" s="391"/>
      <c r="BM637" s="578" t="str">
        <f t="shared" si="365"/>
        <v/>
      </c>
      <c r="BN637" s="578" t="str">
        <f t="shared" si="365"/>
        <v/>
      </c>
      <c r="BO637" s="391"/>
      <c r="BP637" s="578" t="str">
        <f t="shared" si="366"/>
        <v/>
      </c>
      <c r="BQ637" s="578" t="str">
        <f t="shared" si="366"/>
        <v/>
      </c>
      <c r="BR637" s="391"/>
      <c r="BS637" s="578" t="str">
        <f t="shared" si="367"/>
        <v/>
      </c>
      <c r="BT637" s="578" t="str">
        <f t="shared" si="367"/>
        <v/>
      </c>
      <c r="BU637" s="391"/>
      <c r="BV637" s="476"/>
    </row>
    <row r="638" spans="1:74" s="427" customFormat="1" ht="14.1" hidden="1">
      <c r="A638" s="465">
        <v>11</v>
      </c>
      <c r="B638" s="562" t="str">
        <f t="shared" si="351"/>
        <v xml:space="preserve">: </v>
      </c>
      <c r="C638" s="566"/>
      <c r="D638" s="566"/>
      <c r="E638" s="563"/>
      <c r="F638" s="566"/>
      <c r="G638" s="563"/>
      <c r="H638" s="565"/>
      <c r="I638" s="566"/>
      <c r="J638" s="566"/>
      <c r="K638" s="572"/>
      <c r="L638" s="568"/>
      <c r="M638" s="572"/>
      <c r="N638" s="570" t="s">
        <v>434</v>
      </c>
      <c r="O638" s="571"/>
      <c r="P638" s="572"/>
      <c r="Q638" s="429"/>
      <c r="R638" s="573"/>
      <c r="S638" s="574" t="str">
        <f t="shared" si="368"/>
        <v/>
      </c>
      <c r="T638" s="575" t="str">
        <f t="shared" si="352"/>
        <v/>
      </c>
      <c r="U638" s="574" t="str">
        <f t="shared" si="369"/>
        <v/>
      </c>
      <c r="V638" s="576" t="str">
        <f t="shared" si="353"/>
        <v>t CO2-eq/ ha/ yr</v>
      </c>
      <c r="W638" s="391"/>
      <c r="X638" s="391"/>
      <c r="Z638" s="476"/>
      <c r="AP638" s="476"/>
      <c r="AQ638" s="391"/>
      <c r="AR638" s="391"/>
      <c r="AS638" s="580"/>
      <c r="AT638" s="391"/>
      <c r="AU638" s="578" t="str">
        <f t="shared" si="354"/>
        <v/>
      </c>
      <c r="AV638" s="578" t="str">
        <f t="shared" si="355"/>
        <v/>
      </c>
      <c r="AW638" s="391"/>
      <c r="AX638" s="578" t="str">
        <f t="shared" si="356"/>
        <v/>
      </c>
      <c r="AY638" s="578" t="str">
        <f t="shared" si="357"/>
        <v/>
      </c>
      <c r="AZ638" s="391"/>
      <c r="BA638" s="578" t="str">
        <f t="shared" si="358"/>
        <v/>
      </c>
      <c r="BB638" s="578" t="str">
        <f t="shared" si="359"/>
        <v/>
      </c>
      <c r="BC638" s="391"/>
      <c r="BD638" s="578" t="str">
        <f t="shared" si="360"/>
        <v/>
      </c>
      <c r="BE638" s="578" t="str">
        <f t="shared" si="361"/>
        <v/>
      </c>
      <c r="BF638" s="391"/>
      <c r="BG638" s="578" t="str">
        <f t="shared" si="362"/>
        <v/>
      </c>
      <c r="BH638" s="578" t="str">
        <f t="shared" si="363"/>
        <v/>
      </c>
      <c r="BI638" s="391"/>
      <c r="BJ638" s="578" t="str">
        <f t="shared" si="364"/>
        <v/>
      </c>
      <c r="BK638" s="578" t="str">
        <f t="shared" si="364"/>
        <v/>
      </c>
      <c r="BL638" s="391"/>
      <c r="BM638" s="578" t="str">
        <f t="shared" si="365"/>
        <v/>
      </c>
      <c r="BN638" s="578" t="str">
        <f t="shared" si="365"/>
        <v/>
      </c>
      <c r="BO638" s="391"/>
      <c r="BP638" s="578" t="str">
        <f t="shared" si="366"/>
        <v/>
      </c>
      <c r="BQ638" s="578" t="str">
        <f t="shared" si="366"/>
        <v/>
      </c>
      <c r="BR638" s="391"/>
      <c r="BS638" s="578" t="str">
        <f t="shared" si="367"/>
        <v/>
      </c>
      <c r="BT638" s="578" t="str">
        <f t="shared" si="367"/>
        <v/>
      </c>
      <c r="BU638" s="391"/>
      <c r="BV638" s="476"/>
    </row>
    <row r="639" spans="1:74" s="427" customFormat="1" ht="14.1" hidden="1">
      <c r="A639" s="465">
        <v>12</v>
      </c>
      <c r="B639" s="562" t="str">
        <f t="shared" si="351"/>
        <v xml:space="preserve">: </v>
      </c>
      <c r="C639" s="566"/>
      <c r="D639" s="566"/>
      <c r="E639" s="563"/>
      <c r="F639" s="566"/>
      <c r="G639" s="563"/>
      <c r="H639" s="565"/>
      <c r="I639" s="566"/>
      <c r="J639" s="566"/>
      <c r="K639" s="572"/>
      <c r="L639" s="568"/>
      <c r="M639" s="572"/>
      <c r="N639" s="570" t="s">
        <v>434</v>
      </c>
      <c r="O639" s="571"/>
      <c r="P639" s="572"/>
      <c r="Q639" s="429"/>
      <c r="R639" s="573"/>
      <c r="S639" s="574" t="str">
        <f t="shared" si="368"/>
        <v/>
      </c>
      <c r="T639" s="575" t="str">
        <f t="shared" si="352"/>
        <v/>
      </c>
      <c r="U639" s="574" t="str">
        <f t="shared" si="369"/>
        <v/>
      </c>
      <c r="V639" s="576" t="str">
        <f t="shared" si="353"/>
        <v>t CO2-eq/ ha/ yr</v>
      </c>
      <c r="W639" s="391"/>
      <c r="X639" s="391"/>
      <c r="Z639" s="476"/>
      <c r="AP639" s="476"/>
      <c r="AQ639" s="391"/>
      <c r="AR639" s="391"/>
      <c r="AS639" s="580"/>
      <c r="AT639" s="391"/>
      <c r="AU639" s="578" t="str">
        <f t="shared" si="354"/>
        <v/>
      </c>
      <c r="AV639" s="578" t="str">
        <f t="shared" si="355"/>
        <v/>
      </c>
      <c r="AW639" s="391"/>
      <c r="AX639" s="578" t="str">
        <f t="shared" si="356"/>
        <v/>
      </c>
      <c r="AY639" s="578" t="str">
        <f t="shared" si="357"/>
        <v/>
      </c>
      <c r="AZ639" s="391"/>
      <c r="BA639" s="578" t="str">
        <f t="shared" si="358"/>
        <v/>
      </c>
      <c r="BB639" s="578" t="str">
        <f t="shared" si="359"/>
        <v/>
      </c>
      <c r="BC639" s="391"/>
      <c r="BD639" s="578" t="str">
        <f t="shared" si="360"/>
        <v/>
      </c>
      <c r="BE639" s="578" t="str">
        <f t="shared" si="361"/>
        <v/>
      </c>
      <c r="BF639" s="391"/>
      <c r="BG639" s="578" t="str">
        <f t="shared" si="362"/>
        <v/>
      </c>
      <c r="BH639" s="578" t="str">
        <f t="shared" si="363"/>
        <v/>
      </c>
      <c r="BI639" s="391"/>
      <c r="BJ639" s="578" t="str">
        <f t="shared" si="364"/>
        <v/>
      </c>
      <c r="BK639" s="578" t="str">
        <f t="shared" si="364"/>
        <v/>
      </c>
      <c r="BL639" s="391"/>
      <c r="BM639" s="578" t="str">
        <f t="shared" si="365"/>
        <v/>
      </c>
      <c r="BN639" s="578" t="str">
        <f t="shared" si="365"/>
        <v/>
      </c>
      <c r="BO639" s="391"/>
      <c r="BP639" s="578" t="str">
        <f t="shared" si="366"/>
        <v/>
      </c>
      <c r="BQ639" s="578" t="str">
        <f t="shared" si="366"/>
        <v/>
      </c>
      <c r="BR639" s="391"/>
      <c r="BS639" s="578" t="str">
        <f t="shared" si="367"/>
        <v/>
      </c>
      <c r="BT639" s="578" t="str">
        <f t="shared" si="367"/>
        <v/>
      </c>
      <c r="BU639" s="391"/>
      <c r="BV639" s="476"/>
    </row>
    <row r="640" spans="1:74" s="427" customFormat="1" ht="14.1" hidden="1">
      <c r="A640" s="465">
        <v>13</v>
      </c>
      <c r="B640" s="562" t="str">
        <f t="shared" si="351"/>
        <v xml:space="preserve">: </v>
      </c>
      <c r="C640" s="566"/>
      <c r="D640" s="566"/>
      <c r="E640" s="563"/>
      <c r="F640" s="566"/>
      <c r="G640" s="563"/>
      <c r="H640" s="565"/>
      <c r="I640" s="566"/>
      <c r="J640" s="566"/>
      <c r="K640" s="572"/>
      <c r="L640" s="568"/>
      <c r="M640" s="572"/>
      <c r="N640" s="570" t="s">
        <v>434</v>
      </c>
      <c r="O640" s="571"/>
      <c r="P640" s="572"/>
      <c r="Q640" s="429"/>
      <c r="R640" s="573"/>
      <c r="S640" s="574" t="str">
        <f t="shared" si="368"/>
        <v/>
      </c>
      <c r="T640" s="575" t="str">
        <f t="shared" si="352"/>
        <v/>
      </c>
      <c r="U640" s="574" t="str">
        <f t="shared" si="369"/>
        <v/>
      </c>
      <c r="V640" s="576" t="str">
        <f t="shared" si="353"/>
        <v>t CO2-eq/ ha/ yr</v>
      </c>
      <c r="W640" s="391"/>
      <c r="X640" s="391"/>
      <c r="Z640" s="476"/>
      <c r="AP640" s="476"/>
      <c r="AQ640" s="391"/>
      <c r="AR640" s="391"/>
      <c r="AS640" s="580"/>
      <c r="AT640" s="391"/>
      <c r="AU640" s="578" t="str">
        <f t="shared" si="354"/>
        <v/>
      </c>
      <c r="AV640" s="578" t="str">
        <f t="shared" si="355"/>
        <v/>
      </c>
      <c r="AW640" s="391"/>
      <c r="AX640" s="578" t="str">
        <f t="shared" si="356"/>
        <v/>
      </c>
      <c r="AY640" s="578" t="str">
        <f t="shared" si="357"/>
        <v/>
      </c>
      <c r="AZ640" s="391"/>
      <c r="BA640" s="578" t="str">
        <f t="shared" si="358"/>
        <v/>
      </c>
      <c r="BB640" s="578" t="str">
        <f t="shared" si="359"/>
        <v/>
      </c>
      <c r="BC640" s="391"/>
      <c r="BD640" s="578" t="str">
        <f t="shared" si="360"/>
        <v/>
      </c>
      <c r="BE640" s="578" t="str">
        <f t="shared" si="361"/>
        <v/>
      </c>
      <c r="BF640" s="391"/>
      <c r="BG640" s="578" t="str">
        <f t="shared" si="362"/>
        <v/>
      </c>
      <c r="BH640" s="578" t="str">
        <f t="shared" si="363"/>
        <v/>
      </c>
      <c r="BI640" s="391"/>
      <c r="BJ640" s="578" t="str">
        <f t="shared" si="364"/>
        <v/>
      </c>
      <c r="BK640" s="578" t="str">
        <f t="shared" si="364"/>
        <v/>
      </c>
      <c r="BL640" s="391"/>
      <c r="BM640" s="578" t="str">
        <f t="shared" si="365"/>
        <v/>
      </c>
      <c r="BN640" s="578" t="str">
        <f t="shared" si="365"/>
        <v/>
      </c>
      <c r="BO640" s="391"/>
      <c r="BP640" s="578" t="str">
        <f t="shared" si="366"/>
        <v/>
      </c>
      <c r="BQ640" s="578" t="str">
        <f t="shared" si="366"/>
        <v/>
      </c>
      <c r="BR640" s="391"/>
      <c r="BS640" s="578" t="str">
        <f t="shared" si="367"/>
        <v/>
      </c>
      <c r="BT640" s="578" t="str">
        <f t="shared" si="367"/>
        <v/>
      </c>
      <c r="BU640" s="391"/>
      <c r="BV640" s="476"/>
    </row>
    <row r="641" spans="1:74" s="427" customFormat="1" ht="14.1" hidden="1">
      <c r="A641" s="465">
        <v>14</v>
      </c>
      <c r="B641" s="562" t="str">
        <f t="shared" si="351"/>
        <v xml:space="preserve">: </v>
      </c>
      <c r="C641" s="566"/>
      <c r="D641" s="566"/>
      <c r="E641" s="563"/>
      <c r="F641" s="566"/>
      <c r="G641" s="563"/>
      <c r="H641" s="565"/>
      <c r="I641" s="566"/>
      <c r="J641" s="566"/>
      <c r="K641" s="572"/>
      <c r="L641" s="568"/>
      <c r="M641" s="572"/>
      <c r="N641" s="570" t="s">
        <v>434</v>
      </c>
      <c r="O641" s="571"/>
      <c r="P641" s="572"/>
      <c r="Q641" s="429"/>
      <c r="R641" s="573"/>
      <c r="S641" s="574" t="str">
        <f t="shared" si="368"/>
        <v/>
      </c>
      <c r="T641" s="575" t="str">
        <f t="shared" si="352"/>
        <v/>
      </c>
      <c r="U641" s="574" t="str">
        <f t="shared" si="369"/>
        <v/>
      </c>
      <c r="V641" s="576" t="str">
        <f t="shared" si="353"/>
        <v>t CO2-eq/ ha/ yr</v>
      </c>
      <c r="W641" s="391"/>
      <c r="X641" s="391"/>
      <c r="Z641" s="476"/>
      <c r="AP641" s="476"/>
      <c r="AQ641" s="391"/>
      <c r="AR641" s="391"/>
      <c r="AS641" s="580"/>
      <c r="AT641" s="391"/>
      <c r="AU641" s="578" t="str">
        <f t="shared" si="354"/>
        <v/>
      </c>
      <c r="AV641" s="578" t="str">
        <f t="shared" si="355"/>
        <v/>
      </c>
      <c r="AW641" s="391"/>
      <c r="AX641" s="578" t="str">
        <f t="shared" si="356"/>
        <v/>
      </c>
      <c r="AY641" s="578" t="str">
        <f t="shared" si="357"/>
        <v/>
      </c>
      <c r="AZ641" s="391"/>
      <c r="BA641" s="578" t="str">
        <f t="shared" si="358"/>
        <v/>
      </c>
      <c r="BB641" s="578" t="str">
        <f t="shared" si="359"/>
        <v/>
      </c>
      <c r="BC641" s="391"/>
      <c r="BD641" s="578" t="str">
        <f t="shared" si="360"/>
        <v/>
      </c>
      <c r="BE641" s="578" t="str">
        <f t="shared" si="361"/>
        <v/>
      </c>
      <c r="BF641" s="391"/>
      <c r="BG641" s="578" t="str">
        <f t="shared" si="362"/>
        <v/>
      </c>
      <c r="BH641" s="578" t="str">
        <f t="shared" si="363"/>
        <v/>
      </c>
      <c r="BI641" s="391"/>
      <c r="BJ641" s="578" t="str">
        <f t="shared" si="364"/>
        <v/>
      </c>
      <c r="BK641" s="578" t="str">
        <f t="shared" si="364"/>
        <v/>
      </c>
      <c r="BL641" s="391"/>
      <c r="BM641" s="578" t="str">
        <f t="shared" si="365"/>
        <v/>
      </c>
      <c r="BN641" s="578" t="str">
        <f t="shared" si="365"/>
        <v/>
      </c>
      <c r="BO641" s="391"/>
      <c r="BP641" s="578" t="str">
        <f t="shared" si="366"/>
        <v/>
      </c>
      <c r="BQ641" s="578" t="str">
        <f t="shared" si="366"/>
        <v/>
      </c>
      <c r="BR641" s="391"/>
      <c r="BS641" s="578" t="str">
        <f t="shared" si="367"/>
        <v/>
      </c>
      <c r="BT641" s="578" t="str">
        <f t="shared" si="367"/>
        <v/>
      </c>
      <c r="BU641" s="391"/>
      <c r="BV641" s="476"/>
    </row>
    <row r="642" spans="1:74" s="427" customFormat="1" ht="14.1" hidden="1">
      <c r="A642" s="465">
        <v>15</v>
      </c>
      <c r="B642" s="562" t="str">
        <f t="shared" si="351"/>
        <v xml:space="preserve">: </v>
      </c>
      <c r="C642" s="566"/>
      <c r="D642" s="566"/>
      <c r="E642" s="563"/>
      <c r="F642" s="566"/>
      <c r="G642" s="563"/>
      <c r="H642" s="565"/>
      <c r="I642" s="566"/>
      <c r="J642" s="566"/>
      <c r="K642" s="572"/>
      <c r="L642" s="568"/>
      <c r="M642" s="572"/>
      <c r="N642" s="570" t="s">
        <v>434</v>
      </c>
      <c r="O642" s="571"/>
      <c r="P642" s="572"/>
      <c r="Q642" s="429"/>
      <c r="R642" s="573"/>
      <c r="S642" s="574" t="str">
        <f t="shared" si="368"/>
        <v/>
      </c>
      <c r="T642" s="575" t="str">
        <f t="shared" si="352"/>
        <v/>
      </c>
      <c r="U642" s="574" t="str">
        <f t="shared" si="369"/>
        <v/>
      </c>
      <c r="V642" s="576" t="str">
        <f t="shared" si="353"/>
        <v>t CO2-eq/ ha/ yr</v>
      </c>
      <c r="W642" s="391"/>
      <c r="X642" s="391"/>
      <c r="Z642" s="476"/>
      <c r="AP642" s="476"/>
      <c r="AQ642" s="391"/>
      <c r="AR642" s="391"/>
      <c r="AS642" s="580"/>
      <c r="AT642" s="391"/>
      <c r="AU642" s="578" t="str">
        <f t="shared" si="354"/>
        <v/>
      </c>
      <c r="AV642" s="578" t="str">
        <f t="shared" si="355"/>
        <v/>
      </c>
      <c r="AW642" s="391"/>
      <c r="AX642" s="578" t="str">
        <f t="shared" si="356"/>
        <v/>
      </c>
      <c r="AY642" s="578" t="str">
        <f t="shared" si="357"/>
        <v/>
      </c>
      <c r="AZ642" s="391"/>
      <c r="BA642" s="578" t="str">
        <f t="shared" si="358"/>
        <v/>
      </c>
      <c r="BB642" s="578" t="str">
        <f t="shared" si="359"/>
        <v/>
      </c>
      <c r="BC642" s="391"/>
      <c r="BD642" s="578" t="str">
        <f t="shared" si="360"/>
        <v/>
      </c>
      <c r="BE642" s="578" t="str">
        <f t="shared" si="361"/>
        <v/>
      </c>
      <c r="BF642" s="391"/>
      <c r="BG642" s="578" t="str">
        <f t="shared" si="362"/>
        <v/>
      </c>
      <c r="BH642" s="578" t="str">
        <f t="shared" si="363"/>
        <v/>
      </c>
      <c r="BI642" s="391"/>
      <c r="BJ642" s="578" t="str">
        <f t="shared" si="364"/>
        <v/>
      </c>
      <c r="BK642" s="578" t="str">
        <f t="shared" si="364"/>
        <v/>
      </c>
      <c r="BL642" s="391"/>
      <c r="BM642" s="578" t="str">
        <f t="shared" si="365"/>
        <v/>
      </c>
      <c r="BN642" s="578" t="str">
        <f t="shared" si="365"/>
        <v/>
      </c>
      <c r="BO642" s="391"/>
      <c r="BP642" s="578" t="str">
        <f t="shared" si="366"/>
        <v/>
      </c>
      <c r="BQ642" s="578" t="str">
        <f t="shared" si="366"/>
        <v/>
      </c>
      <c r="BR642" s="391"/>
      <c r="BS642" s="578" t="str">
        <f t="shared" si="367"/>
        <v/>
      </c>
      <c r="BT642" s="578" t="str">
        <f t="shared" si="367"/>
        <v/>
      </c>
      <c r="BU642" s="391"/>
      <c r="BV642" s="476"/>
    </row>
    <row r="643" spans="1:74" s="427" customFormat="1" ht="14.1" hidden="1">
      <c r="A643" s="465">
        <v>16</v>
      </c>
      <c r="B643" s="562" t="str">
        <f t="shared" si="351"/>
        <v xml:space="preserve">: </v>
      </c>
      <c r="C643" s="566"/>
      <c r="D643" s="566"/>
      <c r="E643" s="563"/>
      <c r="F643" s="566"/>
      <c r="G643" s="563"/>
      <c r="H643" s="565"/>
      <c r="I643" s="566"/>
      <c r="J643" s="566"/>
      <c r="K643" s="572"/>
      <c r="L643" s="568"/>
      <c r="M643" s="572"/>
      <c r="N643" s="570" t="s">
        <v>434</v>
      </c>
      <c r="O643" s="571"/>
      <c r="P643" s="572"/>
      <c r="Q643" s="429"/>
      <c r="R643" s="573"/>
      <c r="S643" s="574" t="str">
        <f t="shared" si="368"/>
        <v/>
      </c>
      <c r="T643" s="575" t="str">
        <f t="shared" si="352"/>
        <v/>
      </c>
      <c r="U643" s="574" t="str">
        <f t="shared" si="369"/>
        <v/>
      </c>
      <c r="V643" s="576" t="str">
        <f t="shared" si="353"/>
        <v>t CO2-eq/ ha/ yr</v>
      </c>
      <c r="W643" s="391"/>
      <c r="X643" s="391"/>
      <c r="Z643" s="476"/>
      <c r="AP643" s="476"/>
      <c r="AQ643" s="391"/>
      <c r="AR643" s="391"/>
      <c r="AS643" s="580"/>
      <c r="AT643" s="391"/>
      <c r="AU643" s="578" t="str">
        <f t="shared" si="354"/>
        <v/>
      </c>
      <c r="AV643" s="578" t="str">
        <f t="shared" si="355"/>
        <v/>
      </c>
      <c r="AW643" s="391"/>
      <c r="AX643" s="578" t="str">
        <f t="shared" si="356"/>
        <v/>
      </c>
      <c r="AY643" s="578" t="str">
        <f t="shared" si="357"/>
        <v/>
      </c>
      <c r="AZ643" s="391"/>
      <c r="BA643" s="578" t="str">
        <f t="shared" si="358"/>
        <v/>
      </c>
      <c r="BB643" s="578" t="str">
        <f t="shared" si="359"/>
        <v/>
      </c>
      <c r="BC643" s="391"/>
      <c r="BD643" s="578" t="str">
        <f t="shared" si="360"/>
        <v/>
      </c>
      <c r="BE643" s="578" t="str">
        <f t="shared" si="361"/>
        <v/>
      </c>
      <c r="BF643" s="391"/>
      <c r="BG643" s="578" t="str">
        <f t="shared" si="362"/>
        <v/>
      </c>
      <c r="BH643" s="578" t="str">
        <f t="shared" si="363"/>
        <v/>
      </c>
      <c r="BI643" s="391"/>
      <c r="BJ643" s="578" t="str">
        <f t="shared" si="364"/>
        <v/>
      </c>
      <c r="BK643" s="578" t="str">
        <f t="shared" si="364"/>
        <v/>
      </c>
      <c r="BL643" s="391"/>
      <c r="BM643" s="578" t="str">
        <f t="shared" si="365"/>
        <v/>
      </c>
      <c r="BN643" s="578" t="str">
        <f t="shared" si="365"/>
        <v/>
      </c>
      <c r="BO643" s="391"/>
      <c r="BP643" s="578" t="str">
        <f t="shared" si="366"/>
        <v/>
      </c>
      <c r="BQ643" s="578" t="str">
        <f t="shared" si="366"/>
        <v/>
      </c>
      <c r="BR643" s="391"/>
      <c r="BS643" s="578" t="str">
        <f t="shared" si="367"/>
        <v/>
      </c>
      <c r="BT643" s="578" t="str">
        <f t="shared" si="367"/>
        <v/>
      </c>
      <c r="BU643" s="391"/>
      <c r="BV643" s="476"/>
    </row>
    <row r="644" spans="1:74" s="427" customFormat="1" ht="14.1" hidden="1">
      <c r="A644" s="465">
        <v>17</v>
      </c>
      <c r="B644" s="562" t="str">
        <f t="shared" si="351"/>
        <v xml:space="preserve">: </v>
      </c>
      <c r="C644" s="566"/>
      <c r="D644" s="566"/>
      <c r="E644" s="563"/>
      <c r="F644" s="566"/>
      <c r="G644" s="563"/>
      <c r="H644" s="565"/>
      <c r="I644" s="566"/>
      <c r="J644" s="566"/>
      <c r="K644" s="572"/>
      <c r="L644" s="568"/>
      <c r="M644" s="572"/>
      <c r="N644" s="570" t="s">
        <v>434</v>
      </c>
      <c r="O644" s="571"/>
      <c r="P644" s="572"/>
      <c r="Q644" s="429"/>
      <c r="R644" s="573"/>
      <c r="S644" s="574" t="str">
        <f t="shared" si="368"/>
        <v/>
      </c>
      <c r="T644" s="575" t="str">
        <f t="shared" si="352"/>
        <v/>
      </c>
      <c r="U644" s="574" t="str">
        <f t="shared" si="369"/>
        <v/>
      </c>
      <c r="V644" s="576" t="str">
        <f t="shared" si="353"/>
        <v>t CO2-eq/ ha/ yr</v>
      </c>
      <c r="W644" s="391"/>
      <c r="X644" s="391"/>
      <c r="Z644" s="476"/>
      <c r="AP644" s="476"/>
      <c r="AQ644" s="391"/>
      <c r="AR644" s="391"/>
      <c r="AS644" s="580"/>
      <c r="AT644" s="391"/>
      <c r="AU644" s="578" t="str">
        <f t="shared" si="354"/>
        <v/>
      </c>
      <c r="AV644" s="578" t="str">
        <f t="shared" si="355"/>
        <v/>
      </c>
      <c r="AW644" s="391"/>
      <c r="AX644" s="578" t="str">
        <f t="shared" si="356"/>
        <v/>
      </c>
      <c r="AY644" s="578" t="str">
        <f t="shared" si="357"/>
        <v/>
      </c>
      <c r="AZ644" s="391"/>
      <c r="BA644" s="578" t="str">
        <f t="shared" si="358"/>
        <v/>
      </c>
      <c r="BB644" s="578" t="str">
        <f t="shared" si="359"/>
        <v/>
      </c>
      <c r="BC644" s="391"/>
      <c r="BD644" s="578" t="str">
        <f t="shared" si="360"/>
        <v/>
      </c>
      <c r="BE644" s="578" t="str">
        <f t="shared" si="361"/>
        <v/>
      </c>
      <c r="BF644" s="391"/>
      <c r="BG644" s="578" t="str">
        <f t="shared" si="362"/>
        <v/>
      </c>
      <c r="BH644" s="578" t="str">
        <f t="shared" si="363"/>
        <v/>
      </c>
      <c r="BI644" s="391"/>
      <c r="BJ644" s="578" t="str">
        <f t="shared" si="364"/>
        <v/>
      </c>
      <c r="BK644" s="578" t="str">
        <f t="shared" si="364"/>
        <v/>
      </c>
      <c r="BL644" s="391"/>
      <c r="BM644" s="578" t="str">
        <f t="shared" si="365"/>
        <v/>
      </c>
      <c r="BN644" s="578" t="str">
        <f t="shared" si="365"/>
        <v/>
      </c>
      <c r="BO644" s="391"/>
      <c r="BP644" s="578" t="str">
        <f t="shared" si="366"/>
        <v/>
      </c>
      <c r="BQ644" s="578" t="str">
        <f t="shared" si="366"/>
        <v/>
      </c>
      <c r="BR644" s="391"/>
      <c r="BS644" s="578" t="str">
        <f t="shared" si="367"/>
        <v/>
      </c>
      <c r="BT644" s="578" t="str">
        <f t="shared" si="367"/>
        <v/>
      </c>
      <c r="BU644" s="391"/>
      <c r="BV644" s="476"/>
    </row>
    <row r="645" spans="1:74" s="427" customFormat="1" ht="14.1" hidden="1">
      <c r="A645" s="465">
        <v>18</v>
      </c>
      <c r="B645" s="562" t="str">
        <f t="shared" si="351"/>
        <v xml:space="preserve">: </v>
      </c>
      <c r="C645" s="566"/>
      <c r="D645" s="566"/>
      <c r="E645" s="563"/>
      <c r="F645" s="566"/>
      <c r="G645" s="563"/>
      <c r="H645" s="565"/>
      <c r="I645" s="566"/>
      <c r="J645" s="566"/>
      <c r="K645" s="572"/>
      <c r="L645" s="572"/>
      <c r="M645" s="572"/>
      <c r="N645" s="570" t="s">
        <v>434</v>
      </c>
      <c r="O645" s="571"/>
      <c r="P645" s="572"/>
      <c r="Q645" s="429"/>
      <c r="R645" s="573"/>
      <c r="S645" s="574" t="str">
        <f t="shared" si="368"/>
        <v/>
      </c>
      <c r="T645" s="575" t="str">
        <f t="shared" si="352"/>
        <v/>
      </c>
      <c r="U645" s="574" t="str">
        <f t="shared" si="369"/>
        <v/>
      </c>
      <c r="V645" s="576" t="str">
        <f t="shared" si="353"/>
        <v>t CO2-eq/ ha/ yr</v>
      </c>
      <c r="W645" s="391"/>
      <c r="X645" s="391"/>
      <c r="Z645" s="476"/>
      <c r="AP645" s="476"/>
      <c r="AQ645" s="391"/>
      <c r="AR645" s="391"/>
      <c r="AS645" s="580"/>
      <c r="AT645" s="391"/>
      <c r="AU645" s="578" t="str">
        <f t="shared" si="354"/>
        <v/>
      </c>
      <c r="AV645" s="578" t="str">
        <f t="shared" si="355"/>
        <v/>
      </c>
      <c r="AW645" s="391"/>
      <c r="AX645" s="578" t="str">
        <f t="shared" si="356"/>
        <v/>
      </c>
      <c r="AY645" s="578" t="str">
        <f t="shared" si="357"/>
        <v/>
      </c>
      <c r="AZ645" s="391"/>
      <c r="BA645" s="578" t="str">
        <f t="shared" si="358"/>
        <v/>
      </c>
      <c r="BB645" s="578" t="str">
        <f t="shared" si="359"/>
        <v/>
      </c>
      <c r="BC645" s="391"/>
      <c r="BD645" s="578" t="str">
        <f t="shared" si="360"/>
        <v/>
      </c>
      <c r="BE645" s="578" t="str">
        <f t="shared" si="361"/>
        <v/>
      </c>
      <c r="BF645" s="391"/>
      <c r="BG645" s="578" t="str">
        <f t="shared" si="362"/>
        <v/>
      </c>
      <c r="BH645" s="578" t="str">
        <f t="shared" si="363"/>
        <v/>
      </c>
      <c r="BI645" s="391"/>
      <c r="BJ645" s="578" t="str">
        <f t="shared" si="364"/>
        <v/>
      </c>
      <c r="BK645" s="578" t="str">
        <f t="shared" si="364"/>
        <v/>
      </c>
      <c r="BL645" s="391"/>
      <c r="BM645" s="578" t="str">
        <f t="shared" si="365"/>
        <v/>
      </c>
      <c r="BN645" s="578" t="str">
        <f t="shared" si="365"/>
        <v/>
      </c>
      <c r="BO645" s="391"/>
      <c r="BP645" s="578" t="str">
        <f t="shared" si="366"/>
        <v/>
      </c>
      <c r="BQ645" s="578" t="str">
        <f t="shared" si="366"/>
        <v/>
      </c>
      <c r="BR645" s="391"/>
      <c r="BS645" s="578" t="str">
        <f t="shared" si="367"/>
        <v/>
      </c>
      <c r="BT645" s="578" t="str">
        <f t="shared" si="367"/>
        <v/>
      </c>
      <c r="BU645" s="391"/>
      <c r="BV645" s="476"/>
    </row>
    <row r="646" spans="1:74" s="427" customFormat="1" ht="14.1" hidden="1">
      <c r="A646" s="465">
        <v>19</v>
      </c>
      <c r="B646" s="562" t="str">
        <f t="shared" si="351"/>
        <v xml:space="preserve">: </v>
      </c>
      <c r="C646" s="566"/>
      <c r="D646" s="566"/>
      <c r="E646" s="563"/>
      <c r="F646" s="566"/>
      <c r="G646" s="563"/>
      <c r="H646" s="565"/>
      <c r="I646" s="566"/>
      <c r="J646" s="566"/>
      <c r="K646" s="572"/>
      <c r="L646" s="572"/>
      <c r="M646" s="572"/>
      <c r="N646" s="570" t="s">
        <v>434</v>
      </c>
      <c r="O646" s="571"/>
      <c r="P646" s="572"/>
      <c r="Q646" s="429"/>
      <c r="R646" s="573"/>
      <c r="S646" s="574" t="str">
        <f t="shared" si="368"/>
        <v/>
      </c>
      <c r="T646" s="575" t="str">
        <f t="shared" si="352"/>
        <v/>
      </c>
      <c r="U646" s="574" t="str">
        <f t="shared" si="369"/>
        <v/>
      </c>
      <c r="V646" s="576" t="str">
        <f t="shared" si="353"/>
        <v>t CO2-eq/ ha/ yr</v>
      </c>
      <c r="W646" s="391"/>
      <c r="X646" s="391"/>
      <c r="Z646" s="476"/>
      <c r="AP646" s="476"/>
      <c r="AQ646" s="391"/>
      <c r="AR646" s="391"/>
      <c r="AS646" s="580"/>
      <c r="AT646" s="391"/>
      <c r="AU646" s="578" t="str">
        <f t="shared" si="354"/>
        <v/>
      </c>
      <c r="AV646" s="578" t="str">
        <f t="shared" si="355"/>
        <v/>
      </c>
      <c r="AW646" s="391"/>
      <c r="AX646" s="578" t="str">
        <f t="shared" si="356"/>
        <v/>
      </c>
      <c r="AY646" s="578" t="str">
        <f t="shared" si="357"/>
        <v/>
      </c>
      <c r="AZ646" s="391"/>
      <c r="BA646" s="578" t="str">
        <f t="shared" si="358"/>
        <v/>
      </c>
      <c r="BB646" s="578" t="str">
        <f t="shared" si="359"/>
        <v/>
      </c>
      <c r="BC646" s="391"/>
      <c r="BD646" s="578" t="str">
        <f t="shared" si="360"/>
        <v/>
      </c>
      <c r="BE646" s="578" t="str">
        <f t="shared" si="361"/>
        <v/>
      </c>
      <c r="BF646" s="391"/>
      <c r="BG646" s="578" t="str">
        <f t="shared" si="362"/>
        <v/>
      </c>
      <c r="BH646" s="578" t="str">
        <f t="shared" si="363"/>
        <v/>
      </c>
      <c r="BI646" s="391"/>
      <c r="BJ646" s="578" t="str">
        <f t="shared" si="364"/>
        <v/>
      </c>
      <c r="BK646" s="578" t="str">
        <f t="shared" si="364"/>
        <v/>
      </c>
      <c r="BL646" s="391"/>
      <c r="BM646" s="578" t="str">
        <f t="shared" si="365"/>
        <v/>
      </c>
      <c r="BN646" s="578" t="str">
        <f t="shared" si="365"/>
        <v/>
      </c>
      <c r="BO646" s="391"/>
      <c r="BP646" s="578" t="str">
        <f t="shared" si="366"/>
        <v/>
      </c>
      <c r="BQ646" s="578" t="str">
        <f t="shared" si="366"/>
        <v/>
      </c>
      <c r="BR646" s="391"/>
      <c r="BS646" s="578" t="str">
        <f t="shared" si="367"/>
        <v/>
      </c>
      <c r="BT646" s="578" t="str">
        <f t="shared" si="367"/>
        <v/>
      </c>
      <c r="BU646" s="391"/>
      <c r="BV646" s="476"/>
    </row>
    <row r="647" spans="1:74" s="427" customFormat="1" ht="14.1" hidden="1">
      <c r="A647" s="465">
        <v>20</v>
      </c>
      <c r="B647" s="562" t="str">
        <f t="shared" si="351"/>
        <v xml:space="preserve">: </v>
      </c>
      <c r="C647" s="566"/>
      <c r="D647" s="566"/>
      <c r="E647" s="563"/>
      <c r="F647" s="566"/>
      <c r="G647" s="563"/>
      <c r="H647" s="565"/>
      <c r="I647" s="566"/>
      <c r="J647" s="566"/>
      <c r="K647" s="572"/>
      <c r="L647" s="572"/>
      <c r="M647" s="572"/>
      <c r="N647" s="570" t="s">
        <v>434</v>
      </c>
      <c r="O647" s="571"/>
      <c r="P647" s="572"/>
      <c r="Q647" s="429"/>
      <c r="R647" s="573"/>
      <c r="S647" s="574" t="str">
        <f t="shared" si="368"/>
        <v/>
      </c>
      <c r="T647" s="575" t="str">
        <f t="shared" si="352"/>
        <v/>
      </c>
      <c r="U647" s="574" t="str">
        <f t="shared" si="369"/>
        <v/>
      </c>
      <c r="V647" s="576" t="str">
        <f t="shared" si="353"/>
        <v>t CO2-eq/ ha/ yr</v>
      </c>
      <c r="W647" s="391"/>
      <c r="X647" s="391"/>
      <c r="Z647" s="476"/>
      <c r="AP647" s="476"/>
      <c r="AQ647" s="391"/>
      <c r="AR647" s="391"/>
      <c r="AS647" s="580"/>
      <c r="AT647" s="391"/>
      <c r="AU647" s="578" t="str">
        <f t="shared" si="354"/>
        <v/>
      </c>
      <c r="AV647" s="578" t="str">
        <f t="shared" si="355"/>
        <v/>
      </c>
      <c r="AW647" s="391"/>
      <c r="AX647" s="578" t="str">
        <f t="shared" si="356"/>
        <v/>
      </c>
      <c r="AY647" s="578" t="str">
        <f t="shared" si="357"/>
        <v/>
      </c>
      <c r="AZ647" s="391"/>
      <c r="BA647" s="578" t="str">
        <f t="shared" si="358"/>
        <v/>
      </c>
      <c r="BB647" s="578" t="str">
        <f t="shared" si="359"/>
        <v/>
      </c>
      <c r="BC647" s="391"/>
      <c r="BD647" s="578" t="str">
        <f t="shared" si="360"/>
        <v/>
      </c>
      <c r="BE647" s="578" t="str">
        <f t="shared" si="361"/>
        <v/>
      </c>
      <c r="BF647" s="391"/>
      <c r="BG647" s="578" t="str">
        <f t="shared" si="362"/>
        <v/>
      </c>
      <c r="BH647" s="578" t="str">
        <f t="shared" si="363"/>
        <v/>
      </c>
      <c r="BI647" s="391"/>
      <c r="BJ647" s="578" t="str">
        <f t="shared" si="364"/>
        <v/>
      </c>
      <c r="BK647" s="578" t="str">
        <f t="shared" si="364"/>
        <v/>
      </c>
      <c r="BL647" s="391"/>
      <c r="BM647" s="578" t="str">
        <f t="shared" si="365"/>
        <v/>
      </c>
      <c r="BN647" s="578" t="str">
        <f t="shared" si="365"/>
        <v/>
      </c>
      <c r="BO647" s="391"/>
      <c r="BP647" s="578" t="str">
        <f t="shared" si="366"/>
        <v/>
      </c>
      <c r="BQ647" s="578" t="str">
        <f t="shared" si="366"/>
        <v/>
      </c>
      <c r="BR647" s="391"/>
      <c r="BS647" s="578" t="str">
        <f t="shared" si="367"/>
        <v/>
      </c>
      <c r="BT647" s="578" t="str">
        <f t="shared" si="367"/>
        <v/>
      </c>
      <c r="BU647" s="391"/>
      <c r="BV647" s="476"/>
    </row>
    <row r="648" spans="1:74" s="427" customFormat="1" ht="14.1" hidden="1">
      <c r="A648" s="465"/>
      <c r="B648" s="582" t="s">
        <v>224</v>
      </c>
      <c r="C648" s="660"/>
      <c r="D648" s="660"/>
      <c r="E648" s="660"/>
      <c r="F648" s="660"/>
      <c r="G648" s="660"/>
      <c r="H648" s="429"/>
      <c r="I648" s="391"/>
      <c r="J648" s="584"/>
      <c r="K648" s="429"/>
      <c r="L648" s="429"/>
      <c r="M648" s="429" t="s">
        <v>211</v>
      </c>
      <c r="N648" s="429"/>
      <c r="O648" s="429"/>
      <c r="P648" s="429"/>
      <c r="Q648" s="429"/>
      <c r="R648" s="584" t="s">
        <v>212</v>
      </c>
      <c r="S648" s="585" t="e">
        <f>AVERAGE(S628:S647)</f>
        <v>#DIV/0!</v>
      </c>
      <c r="T648" s="585" t="e">
        <f>IF(S656="Y",SUM(T628:T647)/SUM(O628:O647),AVERAGE(T628:T647))</f>
        <v>#DIV/0!</v>
      </c>
      <c r="U648" s="586" t="e">
        <f>SUM(U628:U647)/SUM(O628:O647)</f>
        <v>#DIV/0!</v>
      </c>
      <c r="V648" s="391"/>
      <c r="W648" s="391"/>
      <c r="X648" s="391"/>
      <c r="Z648" s="626"/>
      <c r="AP648" s="476"/>
      <c r="AQ648" s="391"/>
      <c r="AR648" s="391"/>
      <c r="AS648" s="391"/>
      <c r="AT648" s="584" t="s">
        <v>212</v>
      </c>
      <c r="AU648" s="587" t="e">
        <f>AVERAGE(AU628:AU647)</f>
        <v>#DIV/0!</v>
      </c>
      <c r="AV648" s="587" t="e">
        <f>SUM(AV628:AV647)/COUNTIF(AV628:AV647,"&gt;0")</f>
        <v>#DIV/0!</v>
      </c>
      <c r="AW648" s="391"/>
      <c r="AX648" s="587" t="e">
        <f>AVERAGE(AX628:AX647)</f>
        <v>#DIV/0!</v>
      </c>
      <c r="AY648" s="587" t="e">
        <f>SUM(AY628:AY647)/COUNTIF(AY628:AY647,"&gt;0")</f>
        <v>#DIV/0!</v>
      </c>
      <c r="AZ648" s="391"/>
      <c r="BA648" s="587" t="e">
        <f>AVERAGE(BA628:BA647)</f>
        <v>#DIV/0!</v>
      </c>
      <c r="BB648" s="587" t="e">
        <f>SUM(BB628:BB647)/COUNTIF(BB628:BB647,"&gt;0")</f>
        <v>#DIV/0!</v>
      </c>
      <c r="BC648" s="391"/>
      <c r="BD648" s="587" t="e">
        <f>AVERAGE(BD628:BD647)</f>
        <v>#DIV/0!</v>
      </c>
      <c r="BE648" s="587" t="e">
        <f>SUM(BE628:BE647)/COUNTIF(BE628:BE647,"&gt;0")</f>
        <v>#DIV/0!</v>
      </c>
      <c r="BF648" s="391"/>
      <c r="BG648" s="587" t="e">
        <f>AVERAGE(BG628:BG647)</f>
        <v>#DIV/0!</v>
      </c>
      <c r="BH648" s="587" t="e">
        <f>SUM(BH628:BH647)/COUNTIF(BH628:BH647,"&gt;0")</f>
        <v>#DIV/0!</v>
      </c>
      <c r="BI648" s="584"/>
      <c r="BJ648" s="587" t="e">
        <f>AVERAGE(BJ628:BJ647)</f>
        <v>#DIV/0!</v>
      </c>
      <c r="BK648" s="587" t="e">
        <f>SUM(BK628:BK647)/COUNTIF(BK628:BK647,"&gt;0")</f>
        <v>#DIV/0!</v>
      </c>
      <c r="BL648" s="391"/>
      <c r="BM648" s="587" t="e">
        <f>AVERAGE(BM628:BM647)</f>
        <v>#DIV/0!</v>
      </c>
      <c r="BN648" s="587" t="e">
        <f>SUM(BN628:BN647)/COUNTIF(BN628:BN647,"&gt;0")</f>
        <v>#DIV/0!</v>
      </c>
      <c r="BO648" s="391"/>
      <c r="BP648" s="587" t="e">
        <f>AVERAGE(BP628:BP647)</f>
        <v>#DIV/0!</v>
      </c>
      <c r="BQ648" s="587" t="e">
        <f>SUM(BQ628:BQ647)/COUNTIF(BQ628:BQ647,"&gt;0")</f>
        <v>#DIV/0!</v>
      </c>
      <c r="BR648" s="391"/>
      <c r="BS648" s="587" t="e">
        <f>AVERAGE(BS628:BS647)</f>
        <v>#DIV/0!</v>
      </c>
      <c r="BT648" s="587" t="e">
        <f>SUM(BT628:BT647)/COUNTIF(BT628:BT647,"&gt;0")</f>
        <v>#DIV/0!</v>
      </c>
      <c r="BU648" s="391"/>
      <c r="BV648" s="476"/>
    </row>
    <row r="649" spans="1:74" s="427" customFormat="1" ht="14.1" hidden="1">
      <c r="A649" s="465"/>
      <c r="B649" s="582" t="s">
        <v>225</v>
      </c>
      <c r="C649" s="583" t="s">
        <v>213</v>
      </c>
      <c r="D649" s="1104"/>
      <c r="E649" s="1105"/>
      <c r="F649" s="1105"/>
      <c r="G649" s="1105"/>
      <c r="H649" s="1105"/>
      <c r="I649" s="1105"/>
      <c r="J649" s="1105"/>
      <c r="K649" s="1106"/>
      <c r="L649" s="429"/>
      <c r="M649" s="429"/>
      <c r="N649" s="429"/>
      <c r="O649" s="429"/>
      <c r="P649" s="429"/>
      <c r="Q649" s="429"/>
      <c r="R649" s="588" t="s">
        <v>214</v>
      </c>
      <c r="S649" s="589" t="e">
        <f>S648+V649*S652</f>
        <v>#DIV/0!</v>
      </c>
      <c r="T649" s="589" t="e">
        <f>T648+V649*T652</f>
        <v>#DIV/0!</v>
      </c>
      <c r="U649" s="589" t="e">
        <f>U648+V649*U652</f>
        <v>#DIV/0!</v>
      </c>
      <c r="V649" s="590">
        <v>1</v>
      </c>
      <c r="W649" s="429" t="s">
        <v>215</v>
      </c>
      <c r="X649" s="391"/>
      <c r="Y649" s="391" t="s">
        <v>239</v>
      </c>
      <c r="Z649" s="627"/>
      <c r="AP649" s="476"/>
      <c r="AQ649" s="391"/>
      <c r="AR649" s="391"/>
      <c r="AS649" s="391"/>
      <c r="AT649" s="588" t="s">
        <v>214</v>
      </c>
      <c r="AU649" s="591" t="e">
        <f>AU648+(AU654*AU651)</f>
        <v>#DIV/0!</v>
      </c>
      <c r="AV649" s="591" t="e">
        <f>AV648+(AV654*AU651)</f>
        <v>#DIV/0!</v>
      </c>
      <c r="AW649" s="391"/>
      <c r="AX649" s="591" t="e">
        <f>AX648+(AX654*AX651)</f>
        <v>#DIV/0!</v>
      </c>
      <c r="AY649" s="591" t="e">
        <f>AY648+(AY654*AX651)</f>
        <v>#DIV/0!</v>
      </c>
      <c r="AZ649" s="391"/>
      <c r="BA649" s="591" t="e">
        <f>BA648+(BA654*BA651)</f>
        <v>#DIV/0!</v>
      </c>
      <c r="BB649" s="591" t="e">
        <f>BB648+(BB654*BA651)</f>
        <v>#DIV/0!</v>
      </c>
      <c r="BC649" s="391"/>
      <c r="BD649" s="591" t="e">
        <f>BD648+(BD654*BD651)</f>
        <v>#DIV/0!</v>
      </c>
      <c r="BE649" s="591" t="e">
        <f>BE648+(BE654*BD651)</f>
        <v>#DIV/0!</v>
      </c>
      <c r="BF649" s="391"/>
      <c r="BG649" s="591" t="e">
        <f>BG648+(BG654*BG651)</f>
        <v>#DIV/0!</v>
      </c>
      <c r="BH649" s="591" t="e">
        <f>BH648+(BH654*BG651)</f>
        <v>#DIV/0!</v>
      </c>
      <c r="BI649" s="588"/>
      <c r="BJ649" s="591" t="e">
        <f>BJ648+(BJ654*BJ651)</f>
        <v>#DIV/0!</v>
      </c>
      <c r="BK649" s="591" t="e">
        <f>BK648+(BK654*BJ651)</f>
        <v>#DIV/0!</v>
      </c>
      <c r="BL649" s="391"/>
      <c r="BM649" s="591" t="e">
        <f>BM648+(BM654*BM651)</f>
        <v>#DIV/0!</v>
      </c>
      <c r="BN649" s="591" t="e">
        <f>BN648+(BN654*BM651)</f>
        <v>#DIV/0!</v>
      </c>
      <c r="BO649" s="391"/>
      <c r="BP649" s="591" t="e">
        <f>BP648+(BP654*BP651)</f>
        <v>#DIV/0!</v>
      </c>
      <c r="BQ649" s="591" t="e">
        <f>BQ648+(BQ654*BP651)</f>
        <v>#DIV/0!</v>
      </c>
      <c r="BR649" s="391"/>
      <c r="BS649" s="591" t="e">
        <f>BS648+(BS654*BS651)</f>
        <v>#DIV/0!</v>
      </c>
      <c r="BT649" s="591" t="e">
        <f>BT648+(BT654*BS651)</f>
        <v>#DIV/0!</v>
      </c>
      <c r="BU649" s="391"/>
      <c r="BV649" s="476"/>
    </row>
    <row r="650" spans="1:74" s="427" customFormat="1" ht="14.1" hidden="1">
      <c r="A650" s="465"/>
      <c r="B650" s="582" t="s">
        <v>226</v>
      </c>
      <c r="C650" s="561"/>
      <c r="D650" s="1107"/>
      <c r="E650" s="1108"/>
      <c r="F650" s="1108"/>
      <c r="G650" s="1108"/>
      <c r="H650" s="1108"/>
      <c r="I650" s="1108"/>
      <c r="J650" s="1108"/>
      <c r="K650" s="1109"/>
      <c r="L650" s="391"/>
      <c r="M650" s="391"/>
      <c r="N650" s="429"/>
      <c r="O650" s="429"/>
      <c r="P650" s="429"/>
      <c r="Q650" s="429"/>
      <c r="R650" s="588" t="s">
        <v>216</v>
      </c>
      <c r="S650" s="589" t="e">
        <f>IF($Y650="Y",MIN(S628:S647),S648-$V650*S652)</f>
        <v>#DIV/0!</v>
      </c>
      <c r="T650" s="589" t="e">
        <f t="shared" ref="T650:U650" si="370">IF($Y650="Y",MIN(T628:T647),T648-$V650*T652)</f>
        <v>#DIV/0!</v>
      </c>
      <c r="U650" s="589" t="e">
        <f t="shared" si="370"/>
        <v>#DIV/0!</v>
      </c>
      <c r="V650" s="590">
        <v>1</v>
      </c>
      <c r="W650" s="429" t="s">
        <v>217</v>
      </c>
      <c r="X650" s="391"/>
      <c r="Y650" s="592" t="s">
        <v>223</v>
      </c>
      <c r="Z650" s="627"/>
      <c r="AP650" s="476"/>
      <c r="AQ650" s="391"/>
      <c r="AR650" s="391"/>
      <c r="AS650" s="391"/>
      <c r="AT650" s="588" t="s">
        <v>216</v>
      </c>
      <c r="AU650" s="591" t="e">
        <f>AU648-(AU654*AU652)</f>
        <v>#DIV/0!</v>
      </c>
      <c r="AV650" s="591" t="e">
        <f>AV648-(AV654*AU652)</f>
        <v>#DIV/0!</v>
      </c>
      <c r="AW650" s="391"/>
      <c r="AX650" s="591" t="e">
        <f>AX648-(AX654*AX652)</f>
        <v>#DIV/0!</v>
      </c>
      <c r="AY650" s="591" t="e">
        <f>AY648-(AY654*AX652)</f>
        <v>#DIV/0!</v>
      </c>
      <c r="AZ650" s="391"/>
      <c r="BA650" s="591" t="e">
        <f>BA648-(BA654*BA652)</f>
        <v>#DIV/0!</v>
      </c>
      <c r="BB650" s="591" t="e">
        <f>BB648-(BB654*BA652)</f>
        <v>#DIV/0!</v>
      </c>
      <c r="BC650" s="391"/>
      <c r="BD650" s="591" t="e">
        <f>BD648-(BD654*BD652)</f>
        <v>#DIV/0!</v>
      </c>
      <c r="BE650" s="591" t="e">
        <f>BE648-(BE654*BD652)</f>
        <v>#DIV/0!</v>
      </c>
      <c r="BF650" s="391"/>
      <c r="BG650" s="591" t="e">
        <f>BG648-(BG654*BG652)</f>
        <v>#DIV/0!</v>
      </c>
      <c r="BH650" s="591" t="e">
        <f>BH648-(BH654*BG652)</f>
        <v>#DIV/0!</v>
      </c>
      <c r="BI650" s="588"/>
      <c r="BJ650" s="591" t="e">
        <f>BJ648-(BJ654*BJ652)</f>
        <v>#DIV/0!</v>
      </c>
      <c r="BK650" s="591" t="e">
        <f>BK648-(BK654*BJ652)</f>
        <v>#DIV/0!</v>
      </c>
      <c r="BL650" s="391"/>
      <c r="BM650" s="591" t="e">
        <f>BM648-(BM654*BM652)</f>
        <v>#DIV/0!</v>
      </c>
      <c r="BN650" s="591" t="e">
        <f>BN648-(BN654*BM652)</f>
        <v>#DIV/0!</v>
      </c>
      <c r="BO650" s="391"/>
      <c r="BP650" s="591" t="e">
        <f>BP648-(BP654*BP652)</f>
        <v>#DIV/0!</v>
      </c>
      <c r="BQ650" s="591" t="e">
        <f>BQ648-(BQ654*BP652)</f>
        <v>#DIV/0!</v>
      </c>
      <c r="BR650" s="391"/>
      <c r="BS650" s="591" t="e">
        <f>BS648-(BS654*BS652)</f>
        <v>#DIV/0!</v>
      </c>
      <c r="BT650" s="591" t="e">
        <f>BT648-(BT654*BS652)</f>
        <v>#DIV/0!</v>
      </c>
      <c r="BU650" s="391"/>
      <c r="BV650" s="476"/>
    </row>
    <row r="651" spans="1:74" s="427" customFormat="1" ht="13.8" hidden="1">
      <c r="A651" s="465"/>
      <c r="B651" s="465"/>
      <c r="C651" s="561"/>
      <c r="D651" s="1107"/>
      <c r="E651" s="1108"/>
      <c r="F651" s="1108"/>
      <c r="G651" s="1108"/>
      <c r="H651" s="1108"/>
      <c r="I651" s="1108"/>
      <c r="J651" s="1108"/>
      <c r="K651" s="1109"/>
      <c r="L651" s="429"/>
      <c r="M651" s="429"/>
      <c r="N651" s="429"/>
      <c r="O651" s="429"/>
      <c r="P651" s="429"/>
      <c r="Q651" s="429"/>
      <c r="R651" s="588" t="s">
        <v>218</v>
      </c>
      <c r="S651" s="589" t="e">
        <f>IF((0.67*S652)&gt;S648,"no","yes")</f>
        <v>#DIV/0!</v>
      </c>
      <c r="T651" s="589" t="e">
        <f>IF((0.67*T652)&gt;T648,"no","yes")</f>
        <v>#DIV/0!</v>
      </c>
      <c r="U651" s="589" t="e">
        <f>IF((0.67*U652)&gt;U648,"no","yes")</f>
        <v>#DIV/0!</v>
      </c>
      <c r="V651" s="429"/>
      <c r="W651" s="429"/>
      <c r="X651" s="429"/>
      <c r="Z651" s="627"/>
      <c r="AP651" s="476"/>
      <c r="AQ651" s="429"/>
      <c r="AR651" s="429"/>
      <c r="AS651" s="1113" t="s">
        <v>407</v>
      </c>
      <c r="AT651" s="1114"/>
      <c r="AU651" s="590">
        <v>1</v>
      </c>
      <c r="AV651" s="429"/>
      <c r="AW651" s="429"/>
      <c r="AX651" s="590">
        <v>1</v>
      </c>
      <c r="AY651" s="429"/>
      <c r="AZ651" s="429"/>
      <c r="BA651" s="590">
        <v>1</v>
      </c>
      <c r="BB651" s="429"/>
      <c r="BC651" s="429"/>
      <c r="BD651" s="590">
        <v>1</v>
      </c>
      <c r="BE651" s="429"/>
      <c r="BF651" s="429"/>
      <c r="BG651" s="590">
        <v>1</v>
      </c>
      <c r="BH651" s="429"/>
      <c r="BI651" s="588"/>
      <c r="BJ651" s="590">
        <v>1</v>
      </c>
      <c r="BK651" s="429"/>
      <c r="BL651" s="429"/>
      <c r="BM651" s="590">
        <v>1</v>
      </c>
      <c r="BN651" s="429"/>
      <c r="BO651" s="429"/>
      <c r="BP651" s="590">
        <v>1</v>
      </c>
      <c r="BQ651" s="429"/>
      <c r="BR651" s="429"/>
      <c r="BS651" s="590">
        <v>1</v>
      </c>
      <c r="BT651" s="429"/>
      <c r="BU651" s="429"/>
      <c r="BV651" s="476"/>
    </row>
    <row r="652" spans="1:74" s="427" customFormat="1" ht="13.8" hidden="1">
      <c r="C652" s="561"/>
      <c r="D652" s="1107"/>
      <c r="E652" s="1108"/>
      <c r="F652" s="1108"/>
      <c r="G652" s="1108"/>
      <c r="H652" s="1108"/>
      <c r="I652" s="1108"/>
      <c r="J652" s="1108"/>
      <c r="K652" s="1109"/>
      <c r="L652" s="429"/>
      <c r="M652" s="429"/>
      <c r="N652" s="429"/>
      <c r="O652" s="429"/>
      <c r="P652" s="429"/>
      <c r="Q652" s="429"/>
      <c r="R652" s="588" t="s">
        <v>219</v>
      </c>
      <c r="S652" s="589" t="e">
        <f>_xlfn.STDEV.P(S628:S647)</f>
        <v>#DIV/0!</v>
      </c>
      <c r="T652" s="589" t="e">
        <f t="array" ref="T652">IF(S656="Y",SQRT(SUM(IFERROR(O628:O647*(S628:S647-(T648))^2,0))/((COUNTIFS(O628:O647,"&lt;&gt;"&amp;"")-1)/COUNTIFS(O628:O647,"&lt;&gt;"&amp;"")*SUM(O628:O647))),_xlfn.STDEV.P(T628:T647))</f>
        <v>#DIV/0!</v>
      </c>
      <c r="U652" s="589" t="e">
        <f t="array" ref="U652">SQRT(SUM(IFERROR(O628:O647*(S628:S647-(U648))^2,0))/((COUNTIFS(O628:O647,"&lt;&gt;"&amp;"")-1)/COUNTIFS(O628:O647,"&lt;&gt;"&amp;"")*SUM(O628:O647)))</f>
        <v>#DIV/0!</v>
      </c>
      <c r="V652" s="429"/>
      <c r="W652" s="429"/>
      <c r="X652" s="429"/>
      <c r="Z652" s="627"/>
      <c r="AP652" s="476"/>
      <c r="AQ652" s="429"/>
      <c r="AR652" s="429"/>
      <c r="AS652" s="1113"/>
      <c r="AT652" s="1114"/>
      <c r="AU652" s="590">
        <v>1</v>
      </c>
      <c r="AV652" s="429"/>
      <c r="AW652" s="429"/>
      <c r="AX652" s="590">
        <v>1</v>
      </c>
      <c r="AY652" s="429"/>
      <c r="AZ652" s="429"/>
      <c r="BA652" s="590">
        <v>1</v>
      </c>
      <c r="BB652" s="429"/>
      <c r="BC652" s="429"/>
      <c r="BD652" s="590">
        <v>1</v>
      </c>
      <c r="BE652" s="429"/>
      <c r="BF652" s="429"/>
      <c r="BG652" s="590">
        <v>1</v>
      </c>
      <c r="BH652" s="429"/>
      <c r="BI652" s="588"/>
      <c r="BJ652" s="590">
        <v>1</v>
      </c>
      <c r="BK652" s="429"/>
      <c r="BL652" s="429"/>
      <c r="BM652" s="590">
        <v>1</v>
      </c>
      <c r="BN652" s="429"/>
      <c r="BO652" s="429"/>
      <c r="BP652" s="590">
        <v>1</v>
      </c>
      <c r="BQ652" s="429"/>
      <c r="BR652" s="429"/>
      <c r="BS652" s="590">
        <v>1</v>
      </c>
      <c r="BT652" s="429"/>
      <c r="BU652" s="429"/>
      <c r="BV652" s="476"/>
    </row>
    <row r="653" spans="1:74" s="427" customFormat="1" ht="14.1" hidden="1">
      <c r="C653" s="561"/>
      <c r="D653" s="1107"/>
      <c r="E653" s="1108"/>
      <c r="F653" s="1108"/>
      <c r="G653" s="1108"/>
      <c r="H653" s="1108"/>
      <c r="I653" s="1108"/>
      <c r="J653" s="1108"/>
      <c r="K653" s="1109"/>
      <c r="L653" s="429"/>
      <c r="M653" s="429"/>
      <c r="N653" s="429"/>
      <c r="O653" s="429"/>
      <c r="P653" s="429"/>
      <c r="Q653" s="429"/>
      <c r="R653" s="471" t="s">
        <v>220</v>
      </c>
      <c r="S653" s="594">
        <f>COUNTIF(S628:S647,"&gt;0")</f>
        <v>0</v>
      </c>
      <c r="T653" s="594">
        <f>COUNTIF(T628:T647,"&gt;0")</f>
        <v>0</v>
      </c>
      <c r="U653" s="595"/>
      <c r="V653" s="596" t="s">
        <v>221</v>
      </c>
      <c r="W653" s="429"/>
      <c r="X653" s="429"/>
      <c r="Z653" s="476"/>
      <c r="AP653" s="476"/>
      <c r="AQ653" s="429"/>
      <c r="AR653" s="429"/>
      <c r="AS653" s="429"/>
      <c r="AT653" s="588" t="s">
        <v>218</v>
      </c>
      <c r="AU653" s="591" t="e">
        <f>IF((0.67*AU654)&gt;AU648,"no","yes")</f>
        <v>#DIV/0!</v>
      </c>
      <c r="AV653" s="591" t="e">
        <f>IF((0.67*AV654)&gt;AV648,"no","yes")</f>
        <v>#DIV/0!</v>
      </c>
      <c r="AW653" s="429"/>
      <c r="AX653" s="591" t="e">
        <f>IF((0.67*AX654)&gt;AX648,"no","yes")</f>
        <v>#DIV/0!</v>
      </c>
      <c r="AY653" s="591" t="e">
        <f>IF((0.67*AY654)&gt;AY648,"no","yes")</f>
        <v>#DIV/0!</v>
      </c>
      <c r="AZ653" s="429"/>
      <c r="BA653" s="591" t="e">
        <f>IF((0.67*BA654)&gt;BA648,"no","yes")</f>
        <v>#DIV/0!</v>
      </c>
      <c r="BB653" s="591" t="e">
        <f>IF((0.67*BB654)&gt;BB648,"no","yes")</f>
        <v>#DIV/0!</v>
      </c>
      <c r="BC653" s="429"/>
      <c r="BD653" s="591" t="e">
        <f>IF((0.67*BD654)&gt;BD648,"no","yes")</f>
        <v>#DIV/0!</v>
      </c>
      <c r="BE653" s="591" t="e">
        <f>IF((0.67*BE654)&gt;BE648,"no","yes")</f>
        <v>#DIV/0!</v>
      </c>
      <c r="BF653" s="429"/>
      <c r="BG653" s="591" t="e">
        <f>IF((0.67*BG654)&gt;BG648,"no","yes")</f>
        <v>#DIV/0!</v>
      </c>
      <c r="BH653" s="591" t="e">
        <f>IF((0.67*BH654)&gt;BH648,"no","yes")</f>
        <v>#DIV/0!</v>
      </c>
      <c r="BI653" s="471"/>
      <c r="BJ653" s="591" t="e">
        <f>IF((0.67*BJ654)&gt;BJ648,"no","yes")</f>
        <v>#DIV/0!</v>
      </c>
      <c r="BK653" s="591" t="e">
        <f>IF((0.67*BK654)&gt;BK648,"no","yes")</f>
        <v>#DIV/0!</v>
      </c>
      <c r="BL653" s="429"/>
      <c r="BM653" s="591" t="e">
        <f>IF((0.67*BM654)&gt;BM648,"no","yes")</f>
        <v>#DIV/0!</v>
      </c>
      <c r="BN653" s="591" t="e">
        <f>IF((0.67*BN654)&gt;BN648,"no","yes")</f>
        <v>#DIV/0!</v>
      </c>
      <c r="BO653" s="429"/>
      <c r="BP653" s="591" t="e">
        <f>IF((0.67*BP654)&gt;BP648,"no","yes")</f>
        <v>#DIV/0!</v>
      </c>
      <c r="BQ653" s="591" t="e">
        <f>IF((0.67*BQ654)&gt;BQ648,"no","yes")</f>
        <v>#DIV/0!</v>
      </c>
      <c r="BR653" s="429"/>
      <c r="BS653" s="591" t="e">
        <f>IF((0.67*BS654)&gt;BS648,"no","yes")</f>
        <v>#DIV/0!</v>
      </c>
      <c r="BT653" s="591" t="e">
        <f>IF((0.67*BT654)&gt;BT648,"no","yes")</f>
        <v>#DIV/0!</v>
      </c>
      <c r="BU653" s="429"/>
      <c r="BV653" s="476"/>
    </row>
    <row r="654" spans="1:74" s="427" customFormat="1" ht="13.8" hidden="1">
      <c r="C654" s="561"/>
      <c r="D654" s="1107"/>
      <c r="E654" s="1108"/>
      <c r="F654" s="1108"/>
      <c r="G654" s="1108"/>
      <c r="H654" s="1108"/>
      <c r="I654" s="1108"/>
      <c r="J654" s="1108"/>
      <c r="K654" s="1109"/>
      <c r="L654" s="429"/>
      <c r="M654" s="429"/>
      <c r="N654" s="429"/>
      <c r="O654" s="429"/>
      <c r="P654" s="429"/>
      <c r="Q654" s="429"/>
      <c r="R654" s="429"/>
      <c r="S654" s="429"/>
      <c r="T654" s="429"/>
      <c r="U654" s="429"/>
      <c r="V654" s="614"/>
      <c r="W654" s="615"/>
      <c r="X654" s="616"/>
      <c r="Z654" s="476"/>
      <c r="AP654" s="476"/>
      <c r="AQ654" s="429"/>
      <c r="AR654" s="429"/>
      <c r="AS654" s="429"/>
      <c r="AT654" s="588" t="s">
        <v>219</v>
      </c>
      <c r="AU654" s="591" t="e">
        <f>_xlfn.STDEV.P(AU628:AU647)</f>
        <v>#DIV/0!</v>
      </c>
      <c r="AV654" s="591" t="e">
        <f>_xlfn.STDEV.P(AV628:AV647)</f>
        <v>#DIV/0!</v>
      </c>
      <c r="AW654" s="429"/>
      <c r="AX654" s="591" t="e">
        <f>_xlfn.STDEV.P(AX628:AX647)</f>
        <v>#DIV/0!</v>
      </c>
      <c r="AY654" s="591" t="e">
        <f>_xlfn.STDEV.P(AY628:AY647)</f>
        <v>#DIV/0!</v>
      </c>
      <c r="AZ654" s="429"/>
      <c r="BA654" s="591" t="e">
        <f>_xlfn.STDEV.P(BA628:BA647)</f>
        <v>#DIV/0!</v>
      </c>
      <c r="BB654" s="591" t="e">
        <f>_xlfn.STDEV.P(BB628:BB647)</f>
        <v>#DIV/0!</v>
      </c>
      <c r="BC654" s="429"/>
      <c r="BD654" s="591" t="e">
        <f>_xlfn.STDEV.P(BD628:BD647)</f>
        <v>#DIV/0!</v>
      </c>
      <c r="BE654" s="591" t="e">
        <f>_xlfn.STDEV.P(BE628:BE647)</f>
        <v>#DIV/0!</v>
      </c>
      <c r="BF654" s="429"/>
      <c r="BG654" s="591" t="e">
        <f>_xlfn.STDEV.P(BG628:BG647)</f>
        <v>#DIV/0!</v>
      </c>
      <c r="BH654" s="591" t="e">
        <f>_xlfn.STDEV.P(BH628:BH647)</f>
        <v>#DIV/0!</v>
      </c>
      <c r="BI654" s="429"/>
      <c r="BJ654" s="591" t="e">
        <f>_xlfn.STDEV.P(BJ628:BJ647)</f>
        <v>#DIV/0!</v>
      </c>
      <c r="BK654" s="591" t="e">
        <f>_xlfn.STDEV.P(BK628:BK647)</f>
        <v>#DIV/0!</v>
      </c>
      <c r="BL654" s="429"/>
      <c r="BM654" s="591" t="e">
        <f>_xlfn.STDEV.P(BM628:BM647)</f>
        <v>#DIV/0!</v>
      </c>
      <c r="BN654" s="591" t="e">
        <f>_xlfn.STDEV.P(BN628:BN647)</f>
        <v>#DIV/0!</v>
      </c>
      <c r="BO654" s="429"/>
      <c r="BP654" s="591" t="e">
        <f>_xlfn.STDEV.P(BP628:BP647)</f>
        <v>#DIV/0!</v>
      </c>
      <c r="BQ654" s="591" t="e">
        <f>_xlfn.STDEV.P(BQ628:BQ647)</f>
        <v>#DIV/0!</v>
      </c>
      <c r="BR654" s="429"/>
      <c r="BS654" s="591" t="e">
        <f>_xlfn.STDEV.P(BS628:BS647)</f>
        <v>#DIV/0!</v>
      </c>
      <c r="BT654" s="591" t="e">
        <f>_xlfn.STDEV.P(BT628:BT647)</f>
        <v>#DIV/0!</v>
      </c>
      <c r="BV654" s="476"/>
    </row>
    <row r="655" spans="1:74" s="427" customFormat="1" ht="14.1" hidden="1">
      <c r="C655" s="429"/>
      <c r="D655" s="1110"/>
      <c r="E655" s="1111"/>
      <c r="F655" s="1111"/>
      <c r="G655" s="1111"/>
      <c r="H655" s="1111"/>
      <c r="I655" s="1111"/>
      <c r="J655" s="1111"/>
      <c r="K655" s="1112"/>
      <c r="S655" s="598" t="s">
        <v>222</v>
      </c>
      <c r="U655" s="429"/>
      <c r="V655" s="617"/>
      <c r="W655" s="618"/>
      <c r="X655" s="619"/>
      <c r="Z655" s="476"/>
      <c r="AP655" s="476"/>
      <c r="AQ655" s="429"/>
      <c r="AR655" s="429"/>
      <c r="AS655" s="429"/>
      <c r="AT655" s="471" t="s">
        <v>220</v>
      </c>
      <c r="AU655" s="597">
        <f>COUNTIF(AU628:AU647,"&gt;0")</f>
        <v>0</v>
      </c>
      <c r="AV655" s="597">
        <f>COUNTIF(AV628:AV647,"&gt;0")</f>
        <v>0</v>
      </c>
      <c r="AW655" s="429"/>
      <c r="AX655" s="597">
        <f>COUNTIF(AX628:AX647,"&gt;0")</f>
        <v>0</v>
      </c>
      <c r="AY655" s="597">
        <f>COUNTIF(AY628:AY647,"&gt;0")</f>
        <v>0</v>
      </c>
      <c r="AZ655" s="429"/>
      <c r="BA655" s="597">
        <f>COUNTIF(BA628:BA647,"&gt;0")</f>
        <v>0</v>
      </c>
      <c r="BB655" s="597">
        <f>COUNTIF(BB628:BB647,"&gt;0")</f>
        <v>0</v>
      </c>
      <c r="BC655" s="429"/>
      <c r="BD655" s="597">
        <f>COUNTIF(BD628:BD647,"&gt;0")</f>
        <v>0</v>
      </c>
      <c r="BE655" s="597">
        <f>COUNTIF(BE628:BE647,"&gt;0")</f>
        <v>0</v>
      </c>
      <c r="BF655" s="429"/>
      <c r="BG655" s="597">
        <f>COUNTIF(BG628:BG647,"&gt;0")</f>
        <v>0</v>
      </c>
      <c r="BH655" s="597">
        <f>COUNTIF(BH628:BH647,"&gt;0")</f>
        <v>0</v>
      </c>
      <c r="BI655" s="429"/>
      <c r="BJ655" s="597">
        <f>COUNTIF(BJ628:BJ647,"&gt;0")</f>
        <v>0</v>
      </c>
      <c r="BK655" s="597">
        <f>COUNTIF(BK628:BK647,"&gt;0")</f>
        <v>0</v>
      </c>
      <c r="BL655" s="429"/>
      <c r="BM655" s="597">
        <f>COUNTIF(BM628:BM647,"&gt;0")</f>
        <v>0</v>
      </c>
      <c r="BN655" s="597">
        <f>COUNTIF(BN628:BN647,"&gt;0")</f>
        <v>0</v>
      </c>
      <c r="BO655" s="429"/>
      <c r="BP655" s="597">
        <f>COUNTIF(BP628:BP647,"&gt;0")</f>
        <v>0</v>
      </c>
      <c r="BQ655" s="597">
        <f>COUNTIF(BQ628:BQ647,"&gt;0")</f>
        <v>0</v>
      </c>
      <c r="BR655" s="429"/>
      <c r="BS655" s="597">
        <f>COUNTIF(BS628:BS647,"&gt;0")</f>
        <v>0</v>
      </c>
      <c r="BT655" s="597">
        <f>COUNTIF(BT628:BT647,"&gt;0")</f>
        <v>0</v>
      </c>
      <c r="BV655" s="476"/>
    </row>
    <row r="656" spans="1:74" s="427" customFormat="1" ht="13.8" hidden="1">
      <c r="C656" s="429"/>
      <c r="D656" s="620"/>
      <c r="E656" s="620"/>
      <c r="F656" s="620"/>
      <c r="G656" s="620"/>
      <c r="H656" s="620"/>
      <c r="I656" s="620"/>
      <c r="J656" s="620"/>
      <c r="K656" s="620"/>
      <c r="S656" s="599" t="s">
        <v>223</v>
      </c>
      <c r="U656" s="429"/>
      <c r="V656" s="617"/>
      <c r="W656" s="618"/>
      <c r="X656" s="619"/>
      <c r="Z656" s="476"/>
      <c r="AP656" s="476"/>
      <c r="BV656" s="476"/>
    </row>
    <row r="657" spans="1:74" s="427" customFormat="1" ht="13.8" hidden="1">
      <c r="C657" s="429"/>
      <c r="D657" s="620"/>
      <c r="E657" s="620"/>
      <c r="F657" s="620"/>
      <c r="G657" s="620"/>
      <c r="H657" s="620"/>
      <c r="I657" s="620"/>
      <c r="J657" s="620"/>
      <c r="K657" s="620"/>
      <c r="U657" s="429"/>
      <c r="V657" s="621"/>
      <c r="W657" s="622"/>
      <c r="X657" s="623"/>
      <c r="Z657" s="476"/>
      <c r="AP657" s="476"/>
      <c r="BV657" s="476"/>
    </row>
    <row r="658" spans="1:74" s="427" customFormat="1" ht="17.7" hidden="1">
      <c r="C658" s="429"/>
      <c r="D658" s="620"/>
      <c r="E658" s="620"/>
      <c r="F658" s="620"/>
      <c r="G658" s="620"/>
      <c r="H658" s="620"/>
      <c r="I658" s="620"/>
      <c r="J658" s="620"/>
      <c r="K658" s="620"/>
      <c r="U658" s="429"/>
      <c r="V658" s="429"/>
      <c r="W658" s="429"/>
      <c r="X658" s="429"/>
      <c r="Z658" s="476"/>
      <c r="AP658" s="542"/>
      <c r="AQ658" s="628"/>
      <c r="AR658" s="628"/>
      <c r="AS658" s="629"/>
      <c r="AT658" s="629"/>
      <c r="AU658" s="629"/>
      <c r="AV658" s="629"/>
      <c r="AW658" s="629"/>
      <c r="AX658" s="629"/>
      <c r="AY658" s="629"/>
      <c r="AZ658" s="629"/>
      <c r="BA658" s="629"/>
      <c r="BB658" s="629"/>
      <c r="BC658" s="629"/>
      <c r="BD658" s="629"/>
      <c r="BE658" s="629"/>
      <c r="BF658" s="629"/>
      <c r="BG658" s="629"/>
      <c r="BH658" s="629"/>
      <c r="BI658" s="629"/>
      <c r="BJ658" s="629"/>
      <c r="BK658" s="629"/>
      <c r="BL658" s="629"/>
      <c r="BM658" s="629"/>
      <c r="BN658" s="629"/>
      <c r="BO658" s="629"/>
      <c r="BP658" s="629"/>
      <c r="BQ658" s="629"/>
      <c r="BR658" s="629"/>
      <c r="BS658" s="629"/>
      <c r="BT658" s="629"/>
      <c r="BU658" s="629"/>
      <c r="BV658" s="542"/>
    </row>
    <row r="659" spans="1:74" s="427" customFormat="1" ht="13.8" hidden="1">
      <c r="C659" s="429"/>
      <c r="D659" s="620"/>
      <c r="E659" s="620"/>
      <c r="F659" s="620"/>
      <c r="G659" s="620"/>
      <c r="H659" s="620"/>
      <c r="I659" s="620"/>
      <c r="J659" s="620"/>
      <c r="K659" s="620"/>
      <c r="Z659" s="476"/>
      <c r="AP659" s="476"/>
      <c r="BR659" s="465"/>
      <c r="BV659" s="476"/>
    </row>
    <row r="660" spans="1:74" s="427" customFormat="1" ht="13.8" hidden="1">
      <c r="C660" s="429"/>
      <c r="D660" s="620"/>
      <c r="E660" s="620"/>
      <c r="F660" s="620"/>
      <c r="G660" s="620"/>
      <c r="H660" s="620"/>
      <c r="I660" s="620"/>
      <c r="J660" s="620"/>
      <c r="K660" s="620"/>
      <c r="Z660" s="476"/>
      <c r="AP660" s="476"/>
      <c r="BR660" s="465"/>
      <c r="BV660" s="476"/>
    </row>
    <row r="661" spans="1:74" s="375" customFormat="1" hidden="1">
      <c r="A661" s="537">
        <f>1+A625</f>
        <v>18</v>
      </c>
      <c r="B661" s="537"/>
      <c r="C661" s="538" t="s">
        <v>435</v>
      </c>
      <c r="D661" s="612"/>
      <c r="E661" s="612"/>
      <c r="F661" s="612"/>
      <c r="G661" s="612"/>
      <c r="H661" s="612"/>
      <c r="I661" s="539"/>
      <c r="J661" s="539"/>
      <c r="K661" s="612"/>
      <c r="L661" s="612"/>
      <c r="M661" s="539"/>
      <c r="N661" s="539"/>
      <c r="O661" s="539"/>
      <c r="P661" s="539"/>
      <c r="Q661" s="539"/>
      <c r="R661" s="539"/>
      <c r="S661" s="539"/>
      <c r="T661" s="539"/>
      <c r="U661" s="539"/>
      <c r="V661" s="539"/>
      <c r="W661" s="539"/>
      <c r="X661" s="539"/>
      <c r="AQ661" s="513">
        <f>A661</f>
        <v>18</v>
      </c>
      <c r="AR661" s="513" t="str">
        <f>C661</f>
        <v xml:space="preserve">Indirect CO2-eq Emissions UNDEGRADED LAND </v>
      </c>
    </row>
    <row r="662" spans="1:74" s="427" customFormat="1" ht="17.399999999999999" hidden="1">
      <c r="A662" s="561"/>
      <c r="B662" s="561"/>
      <c r="C662" s="561"/>
      <c r="D662" s="456"/>
      <c r="E662" s="456"/>
      <c r="F662" s="456"/>
      <c r="G662" s="456"/>
      <c r="H662" s="456"/>
      <c r="I662" s="429"/>
      <c r="J662" s="429"/>
      <c r="K662" s="456"/>
      <c r="L662" s="456"/>
      <c r="M662" s="429"/>
      <c r="N662" s="429"/>
      <c r="O662" s="429"/>
      <c r="P662" s="429"/>
      <c r="Q662" s="429"/>
      <c r="R662" s="429"/>
      <c r="S662" s="429"/>
      <c r="T662" s="429"/>
      <c r="U662" s="429"/>
      <c r="V662" s="429"/>
      <c r="W662" s="429"/>
      <c r="X662" s="429"/>
      <c r="Z662" s="476"/>
      <c r="AP662" s="476"/>
      <c r="AQ662" s="391"/>
      <c r="AR662" s="391"/>
      <c r="AS662" s="391"/>
      <c r="AT662" s="391"/>
      <c r="AU662" s="461" t="s">
        <v>70</v>
      </c>
      <c r="AV662" s="461"/>
      <c r="AW662" s="391"/>
      <c r="AX662" s="461" t="s">
        <v>74</v>
      </c>
      <c r="AY662" s="461"/>
      <c r="AZ662" s="391"/>
      <c r="BA662" s="461" t="s">
        <v>73</v>
      </c>
      <c r="BB662" s="461"/>
      <c r="BC662" s="391"/>
      <c r="BD662" s="461" t="s">
        <v>75</v>
      </c>
      <c r="BE662" s="461"/>
      <c r="BF662" s="391"/>
      <c r="BG662" s="461" t="s">
        <v>559</v>
      </c>
      <c r="BH662" s="461"/>
      <c r="BI662" s="542"/>
      <c r="BJ662" s="461" t="s">
        <v>191</v>
      </c>
      <c r="BK662" s="461"/>
      <c r="BL662" s="391"/>
      <c r="BM662" s="461" t="s">
        <v>190</v>
      </c>
      <c r="BN662" s="461"/>
      <c r="BO662" s="391"/>
      <c r="BP662" s="461" t="s">
        <v>397</v>
      </c>
      <c r="BQ662" s="461"/>
      <c r="BR662" s="391"/>
      <c r="BS662" s="461" t="s">
        <v>398</v>
      </c>
      <c r="BT662" s="461"/>
      <c r="BU662" s="391"/>
      <c r="BV662" s="476"/>
    </row>
    <row r="663" spans="1:74" s="427" customFormat="1" ht="28.5" hidden="1" thickBot="1">
      <c r="A663" s="583" t="s">
        <v>195</v>
      </c>
      <c r="B663" s="546" t="s">
        <v>196</v>
      </c>
      <c r="C663" s="550" t="s">
        <v>197</v>
      </c>
      <c r="D663" s="551" t="s">
        <v>198</v>
      </c>
      <c r="E663" s="551" t="s">
        <v>199</v>
      </c>
      <c r="F663" s="550" t="s">
        <v>200</v>
      </c>
      <c r="G663" s="549" t="s">
        <v>194</v>
      </c>
      <c r="H663" s="550" t="s">
        <v>236</v>
      </c>
      <c r="I663" s="551" t="s">
        <v>201</v>
      </c>
      <c r="J663" s="552" t="s">
        <v>237</v>
      </c>
      <c r="K663" s="625" t="s">
        <v>202</v>
      </c>
      <c r="L663" s="554" t="s">
        <v>203</v>
      </c>
      <c r="M663" s="633" t="s">
        <v>204</v>
      </c>
      <c r="N663" s="601" t="s">
        <v>205</v>
      </c>
      <c r="O663" s="602" t="s">
        <v>206</v>
      </c>
      <c r="P663" s="601" t="s">
        <v>106</v>
      </c>
      <c r="Q663" s="543"/>
      <c r="R663" s="557" t="s">
        <v>238</v>
      </c>
      <c r="S663" s="558" t="s">
        <v>207</v>
      </c>
      <c r="T663" s="558" t="s">
        <v>208</v>
      </c>
      <c r="U663" s="558" t="s">
        <v>209</v>
      </c>
      <c r="V663" s="559" t="s">
        <v>210</v>
      </c>
      <c r="W663" s="543"/>
      <c r="X663" s="543"/>
      <c r="Z663" s="476"/>
      <c r="AP663" s="476"/>
      <c r="AQ663" s="543"/>
      <c r="AR663" s="543"/>
      <c r="AS663" s="559" t="s">
        <v>399</v>
      </c>
      <c r="AT663" s="543"/>
      <c r="AU663" s="560" t="s">
        <v>207</v>
      </c>
      <c r="AV663" s="560" t="s">
        <v>208</v>
      </c>
      <c r="AW663" s="543"/>
      <c r="AX663" s="560" t="s">
        <v>207</v>
      </c>
      <c r="AY663" s="560" t="s">
        <v>208</v>
      </c>
      <c r="AZ663" s="543"/>
      <c r="BA663" s="560" t="s">
        <v>207</v>
      </c>
      <c r="BB663" s="560" t="s">
        <v>208</v>
      </c>
      <c r="BC663" s="543"/>
      <c r="BD663" s="560" t="s">
        <v>207</v>
      </c>
      <c r="BE663" s="560" t="s">
        <v>208</v>
      </c>
      <c r="BF663" s="543"/>
      <c r="BG663" s="560" t="s">
        <v>207</v>
      </c>
      <c r="BH663" s="560" t="s">
        <v>208</v>
      </c>
      <c r="BI663" s="543"/>
      <c r="BJ663" s="560" t="s">
        <v>207</v>
      </c>
      <c r="BK663" s="560" t="s">
        <v>208</v>
      </c>
      <c r="BL663" s="543"/>
      <c r="BM663" s="560" t="s">
        <v>207</v>
      </c>
      <c r="BN663" s="560" t="s">
        <v>208</v>
      </c>
      <c r="BO663" s="543"/>
      <c r="BP663" s="560" t="s">
        <v>207</v>
      </c>
      <c r="BQ663" s="560" t="s">
        <v>208</v>
      </c>
      <c r="BR663" s="543"/>
      <c r="BS663" s="560" t="s">
        <v>207</v>
      </c>
      <c r="BT663" s="560" t="s">
        <v>208</v>
      </c>
      <c r="BU663" s="543"/>
      <c r="BV663" s="476"/>
    </row>
    <row r="664" spans="1:74" s="427" customFormat="1" ht="14.1" hidden="1">
      <c r="A664" s="561">
        <v>1</v>
      </c>
      <c r="B664" s="562" t="str">
        <f t="shared" ref="B664:B683" si="371">CONCATENATE(E664,": ",C664)</f>
        <v xml:space="preserve">: </v>
      </c>
      <c r="C664" s="563"/>
      <c r="D664" s="563"/>
      <c r="E664" s="563"/>
      <c r="F664" s="564"/>
      <c r="G664" s="563"/>
      <c r="H664" s="565"/>
      <c r="I664" s="566"/>
      <c r="J664" s="566"/>
      <c r="K664" s="568"/>
      <c r="L664" s="568"/>
      <c r="M664" s="572"/>
      <c r="N664" s="570" t="s">
        <v>434</v>
      </c>
      <c r="O664" s="571"/>
      <c r="P664" s="572"/>
      <c r="Q664" s="429"/>
      <c r="R664" s="573"/>
      <c r="S664" s="574" t="str">
        <f>IF(R664="Y","",IF(AND(M664="",K664=""),"",IF(M664="",K664,M664)))</f>
        <v/>
      </c>
      <c r="T664" s="575" t="str">
        <f t="shared" ref="T664:T683" si="372">IF(S664="","",IF($S$692="Y",U664,IF(S664&gt;=$S$684-$AB$35*$S$688,IF(S664&lt;=$S$684+$AB$35*$S$688,S664,""),"")))</f>
        <v/>
      </c>
      <c r="U664" s="574" t="str">
        <f>IF(R664="Y","",IF(AND(M664="",K664=""),"",IF(M664="",K664*O664,M664*O664)))</f>
        <v/>
      </c>
      <c r="V664" s="576" t="str">
        <f t="shared" ref="V664:V683" si="373">IF(AND(N664="",L664=""),"",IF(N664="",L664,N664))</f>
        <v>t CO2-eq/ ha/ yr</v>
      </c>
      <c r="W664" s="391"/>
      <c r="X664" s="391"/>
      <c r="Z664" s="476"/>
      <c r="AP664" s="476"/>
      <c r="AQ664" s="391"/>
      <c r="AR664" s="391"/>
      <c r="AS664" s="577" t="str">
        <f>$U664</f>
        <v/>
      </c>
      <c r="AT664" s="391"/>
      <c r="AU664" s="578" t="str">
        <f t="shared" ref="AU664:AU683" si="374">IF($AT$44="region",IF($E664=AU$701,$S664,""),IF($G664=AU$701,$S664,""))</f>
        <v/>
      </c>
      <c r="AV664" s="578" t="str">
        <f t="shared" ref="AV664:AV683" si="375">IF($AT$44="Region",IF($E664=AU$701,$T664,""),IF($G664=AU$701,$T664,""))</f>
        <v/>
      </c>
      <c r="AW664" s="391"/>
      <c r="AX664" s="578" t="str">
        <f t="shared" ref="AX664:AX683" si="376">IF($AT$44="region",IF($E664=AX$701,$S664,""),IF($G664=AX$701,$S664,""))</f>
        <v/>
      </c>
      <c r="AY664" s="578" t="str">
        <f t="shared" ref="AY664:AY683" si="377">IF($AT$44="Region",IF($E664=AX$701,$T664,""),IF($G664=AX$701,$T664,""))</f>
        <v/>
      </c>
      <c r="AZ664" s="391"/>
      <c r="BA664" s="578" t="str">
        <f t="shared" ref="BA664:BA683" si="378">IF($AT$44="region",IF($E664=BA$701,$S664,""),IF($G664=BA$701,$S664,""))</f>
        <v/>
      </c>
      <c r="BB664" s="578" t="str">
        <f t="shared" ref="BB664:BB683" si="379">IF($AT$44="Region",IF($E664=BA$701,$T664,""),IF($G664=BA$701,$T664,""))</f>
        <v/>
      </c>
      <c r="BC664" s="391"/>
      <c r="BD664" s="578" t="str">
        <f t="shared" ref="BD664:BD683" si="380">IF($AT$44="region",IF($E664=BD$701,$S664,""),IF($G664=BD$701,$S664,""))</f>
        <v/>
      </c>
      <c r="BE664" s="578" t="str">
        <f t="shared" ref="BE664:BE683" si="381">IF($AT$44="Region",IF($E664=BD$701,$T664,""),IF($G664=BD$701,$T664,""))</f>
        <v/>
      </c>
      <c r="BF664" s="391"/>
      <c r="BG664" s="578" t="str">
        <f t="shared" ref="BG664:BG683" si="382">IF($AT$44="region",IF($E664=BG$701,$S664,""),IF($G664=BG$701,$S664,""))</f>
        <v/>
      </c>
      <c r="BH664" s="578" t="str">
        <f t="shared" ref="BH664:BH683" si="383">IF($AT$44="Region",IF($E664=BG$701,$T664,""),IF($G664=BG$701,$T664,""))</f>
        <v/>
      </c>
      <c r="BI664" s="391"/>
      <c r="BJ664" s="578" t="str">
        <f t="shared" ref="BJ664:BK683" si="384">IF($E664=$BJ$47,S664,"")</f>
        <v/>
      </c>
      <c r="BK664" s="578" t="str">
        <f t="shared" si="384"/>
        <v/>
      </c>
      <c r="BL664" s="391"/>
      <c r="BM664" s="578" t="str">
        <f t="shared" ref="BM664:BN683" si="385">IF($E664=$BM$47,S664,"")</f>
        <v/>
      </c>
      <c r="BN664" s="578" t="str">
        <f t="shared" si="385"/>
        <v/>
      </c>
      <c r="BO664" s="391"/>
      <c r="BP664" s="578" t="str">
        <f t="shared" ref="BP664:BQ683" si="386">IF($E664=$BP$47,S664,"")</f>
        <v/>
      </c>
      <c r="BQ664" s="578" t="str">
        <f t="shared" si="386"/>
        <v/>
      </c>
      <c r="BR664" s="391"/>
      <c r="BS664" s="578" t="str">
        <f t="shared" ref="BS664:BT683" si="387">IF($E664=$BS$47,S664,"")</f>
        <v/>
      </c>
      <c r="BT664" s="578" t="str">
        <f t="shared" si="387"/>
        <v/>
      </c>
      <c r="BU664" s="391"/>
      <c r="BV664" s="476"/>
    </row>
    <row r="665" spans="1:74" s="427" customFormat="1" ht="14.1" hidden="1">
      <c r="A665" s="561">
        <v>2</v>
      </c>
      <c r="B665" s="562" t="str">
        <f t="shared" si="371"/>
        <v xml:space="preserve">: </v>
      </c>
      <c r="C665" s="563"/>
      <c r="D665" s="563"/>
      <c r="E665" s="563"/>
      <c r="F665" s="563"/>
      <c r="G665" s="563"/>
      <c r="H665" s="565"/>
      <c r="I665" s="566"/>
      <c r="J665" s="566"/>
      <c r="K665" s="571"/>
      <c r="L665" s="568"/>
      <c r="M665" s="572"/>
      <c r="N665" s="570" t="s">
        <v>434</v>
      </c>
      <c r="O665" s="571"/>
      <c r="P665" s="572"/>
      <c r="Q665" s="429"/>
      <c r="R665" s="573"/>
      <c r="S665" s="574" t="str">
        <f t="shared" ref="S665:S683" si="388">IF(R665="Y","",IF(AND(M665="",K665=""),"",IF(M665="",K665,M665)))</f>
        <v/>
      </c>
      <c r="T665" s="575" t="str">
        <f t="shared" si="372"/>
        <v/>
      </c>
      <c r="U665" s="574" t="str">
        <f t="shared" ref="U665:U683" si="389">IF(R665="Y","",IF(AND(M665="",K665=""),"",IF(M665="",K665*O665,M665*O665)))</f>
        <v/>
      </c>
      <c r="V665" s="576" t="str">
        <f t="shared" si="373"/>
        <v>t CO2-eq/ ha/ yr</v>
      </c>
      <c r="W665" s="391"/>
      <c r="X665" s="391"/>
      <c r="Z665" s="476"/>
      <c r="AP665" s="476"/>
      <c r="AQ665" s="391"/>
      <c r="AR665" s="391"/>
      <c r="AS665" s="580"/>
      <c r="AT665" s="391"/>
      <c r="AU665" s="578" t="str">
        <f t="shared" si="374"/>
        <v/>
      </c>
      <c r="AV665" s="578" t="str">
        <f t="shared" si="375"/>
        <v/>
      </c>
      <c r="AW665" s="391"/>
      <c r="AX665" s="578" t="str">
        <f t="shared" si="376"/>
        <v/>
      </c>
      <c r="AY665" s="578" t="str">
        <f t="shared" si="377"/>
        <v/>
      </c>
      <c r="AZ665" s="391"/>
      <c r="BA665" s="578" t="str">
        <f t="shared" si="378"/>
        <v/>
      </c>
      <c r="BB665" s="578" t="str">
        <f t="shared" si="379"/>
        <v/>
      </c>
      <c r="BC665" s="391"/>
      <c r="BD665" s="578" t="str">
        <f t="shared" si="380"/>
        <v/>
      </c>
      <c r="BE665" s="578" t="str">
        <f t="shared" si="381"/>
        <v/>
      </c>
      <c r="BF665" s="391"/>
      <c r="BG665" s="578" t="str">
        <f t="shared" si="382"/>
        <v/>
      </c>
      <c r="BH665" s="578" t="str">
        <f t="shared" si="383"/>
        <v/>
      </c>
      <c r="BI665" s="391"/>
      <c r="BJ665" s="578" t="str">
        <f t="shared" si="384"/>
        <v/>
      </c>
      <c r="BK665" s="578" t="str">
        <f t="shared" si="384"/>
        <v/>
      </c>
      <c r="BL665" s="391"/>
      <c r="BM665" s="578" t="str">
        <f t="shared" si="385"/>
        <v/>
      </c>
      <c r="BN665" s="578" t="str">
        <f t="shared" si="385"/>
        <v/>
      </c>
      <c r="BO665" s="391"/>
      <c r="BP665" s="578" t="str">
        <f t="shared" si="386"/>
        <v/>
      </c>
      <c r="BQ665" s="578" t="str">
        <f t="shared" si="386"/>
        <v/>
      </c>
      <c r="BR665" s="391"/>
      <c r="BS665" s="578" t="str">
        <f t="shared" si="387"/>
        <v/>
      </c>
      <c r="BT665" s="578" t="str">
        <f t="shared" si="387"/>
        <v/>
      </c>
      <c r="BU665" s="391"/>
      <c r="BV665" s="476"/>
    </row>
    <row r="666" spans="1:74" s="427" customFormat="1" ht="14.1" hidden="1">
      <c r="A666" s="561">
        <v>3</v>
      </c>
      <c r="B666" s="562" t="str">
        <f>CONCATENATE(E666,": ",C666)</f>
        <v xml:space="preserve">: </v>
      </c>
      <c r="C666" s="566"/>
      <c r="D666" s="566"/>
      <c r="E666" s="563"/>
      <c r="F666" s="566"/>
      <c r="G666" s="563"/>
      <c r="H666" s="565"/>
      <c r="I666" s="566"/>
      <c r="J666" s="566"/>
      <c r="K666" s="572"/>
      <c r="L666" s="568"/>
      <c r="M666" s="572"/>
      <c r="N666" s="570" t="s">
        <v>434</v>
      </c>
      <c r="O666" s="571"/>
      <c r="P666" s="572"/>
      <c r="Q666" s="429"/>
      <c r="R666" s="573"/>
      <c r="S666" s="574" t="str">
        <f t="shared" si="388"/>
        <v/>
      </c>
      <c r="T666" s="575" t="str">
        <f t="shared" si="372"/>
        <v/>
      </c>
      <c r="U666" s="574" t="str">
        <f t="shared" si="389"/>
        <v/>
      </c>
      <c r="V666" s="576" t="str">
        <f t="shared" si="373"/>
        <v>t CO2-eq/ ha/ yr</v>
      </c>
      <c r="W666" s="391"/>
      <c r="X666" s="391"/>
      <c r="Z666" s="476"/>
      <c r="AP666" s="476"/>
      <c r="AQ666" s="391"/>
      <c r="AR666" s="391"/>
      <c r="AS666" s="429"/>
      <c r="AT666" s="391"/>
      <c r="AU666" s="578" t="str">
        <f t="shared" si="374"/>
        <v/>
      </c>
      <c r="AV666" s="578" t="str">
        <f t="shared" si="375"/>
        <v/>
      </c>
      <c r="AW666" s="391"/>
      <c r="AX666" s="578" t="str">
        <f t="shared" si="376"/>
        <v/>
      </c>
      <c r="AY666" s="578" t="str">
        <f t="shared" si="377"/>
        <v/>
      </c>
      <c r="AZ666" s="391"/>
      <c r="BA666" s="578" t="str">
        <f t="shared" si="378"/>
        <v/>
      </c>
      <c r="BB666" s="578" t="str">
        <f t="shared" si="379"/>
        <v/>
      </c>
      <c r="BC666" s="391"/>
      <c r="BD666" s="578" t="str">
        <f t="shared" si="380"/>
        <v/>
      </c>
      <c r="BE666" s="578" t="str">
        <f t="shared" si="381"/>
        <v/>
      </c>
      <c r="BF666" s="391"/>
      <c r="BG666" s="578" t="str">
        <f t="shared" si="382"/>
        <v/>
      </c>
      <c r="BH666" s="578" t="str">
        <f t="shared" si="383"/>
        <v/>
      </c>
      <c r="BI666" s="391"/>
      <c r="BJ666" s="578" t="str">
        <f t="shared" si="384"/>
        <v/>
      </c>
      <c r="BK666" s="578" t="str">
        <f t="shared" si="384"/>
        <v/>
      </c>
      <c r="BL666" s="391"/>
      <c r="BM666" s="578" t="str">
        <f t="shared" si="385"/>
        <v/>
      </c>
      <c r="BN666" s="578" t="str">
        <f t="shared" si="385"/>
        <v/>
      </c>
      <c r="BO666" s="391"/>
      <c r="BP666" s="578" t="str">
        <f t="shared" si="386"/>
        <v/>
      </c>
      <c r="BQ666" s="578" t="str">
        <f t="shared" si="386"/>
        <v/>
      </c>
      <c r="BR666" s="391"/>
      <c r="BS666" s="578" t="str">
        <f t="shared" si="387"/>
        <v/>
      </c>
      <c r="BT666" s="578" t="str">
        <f t="shared" si="387"/>
        <v/>
      </c>
      <c r="BU666" s="391"/>
      <c r="BV666" s="476"/>
    </row>
    <row r="667" spans="1:74" s="427" customFormat="1" ht="14.1" hidden="1">
      <c r="A667" s="561">
        <v>4</v>
      </c>
      <c r="B667" s="562" t="str">
        <f t="shared" si="371"/>
        <v xml:space="preserve">: </v>
      </c>
      <c r="C667" s="566"/>
      <c r="D667" s="566"/>
      <c r="E667" s="563"/>
      <c r="F667" s="566"/>
      <c r="G667" s="563"/>
      <c r="H667" s="565"/>
      <c r="I667" s="566"/>
      <c r="J667" s="566"/>
      <c r="K667" s="572"/>
      <c r="L667" s="568"/>
      <c r="M667" s="572"/>
      <c r="N667" s="570" t="s">
        <v>434</v>
      </c>
      <c r="O667" s="571"/>
      <c r="P667" s="572"/>
      <c r="Q667" s="429"/>
      <c r="R667" s="573"/>
      <c r="S667" s="574" t="str">
        <f t="shared" si="388"/>
        <v/>
      </c>
      <c r="T667" s="575" t="str">
        <f t="shared" si="372"/>
        <v/>
      </c>
      <c r="U667" s="574" t="str">
        <f t="shared" si="389"/>
        <v/>
      </c>
      <c r="V667" s="576" t="str">
        <f t="shared" si="373"/>
        <v>t CO2-eq/ ha/ yr</v>
      </c>
      <c r="W667" s="391"/>
      <c r="X667" s="391"/>
      <c r="Z667" s="476"/>
      <c r="AP667" s="476"/>
      <c r="AQ667" s="391"/>
      <c r="AR667" s="391"/>
      <c r="AS667" s="580"/>
      <c r="AT667" s="391"/>
      <c r="AU667" s="578" t="str">
        <f t="shared" si="374"/>
        <v/>
      </c>
      <c r="AV667" s="578" t="str">
        <f t="shared" si="375"/>
        <v/>
      </c>
      <c r="AW667" s="391"/>
      <c r="AX667" s="578" t="str">
        <f t="shared" si="376"/>
        <v/>
      </c>
      <c r="AY667" s="578" t="str">
        <f t="shared" si="377"/>
        <v/>
      </c>
      <c r="AZ667" s="391"/>
      <c r="BA667" s="578" t="str">
        <f t="shared" si="378"/>
        <v/>
      </c>
      <c r="BB667" s="578" t="str">
        <f t="shared" si="379"/>
        <v/>
      </c>
      <c r="BC667" s="391"/>
      <c r="BD667" s="578" t="str">
        <f t="shared" si="380"/>
        <v/>
      </c>
      <c r="BE667" s="578" t="str">
        <f t="shared" si="381"/>
        <v/>
      </c>
      <c r="BF667" s="391"/>
      <c r="BG667" s="578" t="str">
        <f t="shared" si="382"/>
        <v/>
      </c>
      <c r="BH667" s="578" t="str">
        <f t="shared" si="383"/>
        <v/>
      </c>
      <c r="BI667" s="391"/>
      <c r="BJ667" s="578" t="str">
        <f t="shared" si="384"/>
        <v/>
      </c>
      <c r="BK667" s="578" t="str">
        <f t="shared" si="384"/>
        <v/>
      </c>
      <c r="BL667" s="391"/>
      <c r="BM667" s="578" t="str">
        <f t="shared" si="385"/>
        <v/>
      </c>
      <c r="BN667" s="578" t="str">
        <f t="shared" si="385"/>
        <v/>
      </c>
      <c r="BO667" s="391"/>
      <c r="BP667" s="578" t="str">
        <f t="shared" si="386"/>
        <v/>
      </c>
      <c r="BQ667" s="578" t="str">
        <f t="shared" si="386"/>
        <v/>
      </c>
      <c r="BR667" s="391"/>
      <c r="BS667" s="578" t="str">
        <f t="shared" si="387"/>
        <v/>
      </c>
      <c r="BT667" s="578" t="str">
        <f t="shared" si="387"/>
        <v/>
      </c>
      <c r="BU667" s="391"/>
      <c r="BV667" s="476"/>
    </row>
    <row r="668" spans="1:74" s="427" customFormat="1" ht="14.1" hidden="1">
      <c r="A668" s="561">
        <v>5</v>
      </c>
      <c r="B668" s="562" t="str">
        <f t="shared" si="371"/>
        <v xml:space="preserve">: </v>
      </c>
      <c r="C668" s="566"/>
      <c r="D668" s="566"/>
      <c r="E668" s="563"/>
      <c r="F668" s="566"/>
      <c r="G668" s="563"/>
      <c r="H668" s="565"/>
      <c r="I668" s="566"/>
      <c r="J668" s="566"/>
      <c r="K668" s="572"/>
      <c r="L668" s="568"/>
      <c r="M668" s="572"/>
      <c r="N668" s="570" t="s">
        <v>434</v>
      </c>
      <c r="O668" s="571"/>
      <c r="P668" s="572"/>
      <c r="Q668" s="429"/>
      <c r="R668" s="573"/>
      <c r="S668" s="574" t="str">
        <f t="shared" si="388"/>
        <v/>
      </c>
      <c r="T668" s="575" t="str">
        <f t="shared" si="372"/>
        <v/>
      </c>
      <c r="U668" s="574" t="str">
        <f t="shared" si="389"/>
        <v/>
      </c>
      <c r="V668" s="576" t="str">
        <f t="shared" si="373"/>
        <v>t CO2-eq/ ha/ yr</v>
      </c>
      <c r="W668" s="391"/>
      <c r="X668" s="391"/>
      <c r="Z668" s="476"/>
      <c r="AP668" s="476"/>
      <c r="AQ668" s="391"/>
      <c r="AR668" s="391"/>
      <c r="AS668" s="580"/>
      <c r="AT668" s="391"/>
      <c r="AU668" s="578" t="str">
        <f t="shared" si="374"/>
        <v/>
      </c>
      <c r="AV668" s="578" t="str">
        <f t="shared" si="375"/>
        <v/>
      </c>
      <c r="AW668" s="391"/>
      <c r="AX668" s="578" t="str">
        <f t="shared" si="376"/>
        <v/>
      </c>
      <c r="AY668" s="578" t="str">
        <f t="shared" si="377"/>
        <v/>
      </c>
      <c r="AZ668" s="391"/>
      <c r="BA668" s="578" t="str">
        <f t="shared" si="378"/>
        <v/>
      </c>
      <c r="BB668" s="578" t="str">
        <f t="shared" si="379"/>
        <v/>
      </c>
      <c r="BC668" s="391"/>
      <c r="BD668" s="578" t="str">
        <f t="shared" si="380"/>
        <v/>
      </c>
      <c r="BE668" s="578" t="str">
        <f t="shared" si="381"/>
        <v/>
      </c>
      <c r="BF668" s="391"/>
      <c r="BG668" s="578" t="str">
        <f t="shared" si="382"/>
        <v/>
      </c>
      <c r="BH668" s="578" t="str">
        <f t="shared" si="383"/>
        <v/>
      </c>
      <c r="BI668" s="391"/>
      <c r="BJ668" s="578" t="str">
        <f t="shared" si="384"/>
        <v/>
      </c>
      <c r="BK668" s="578" t="str">
        <f t="shared" si="384"/>
        <v/>
      </c>
      <c r="BL668" s="391"/>
      <c r="BM668" s="578" t="str">
        <f t="shared" si="385"/>
        <v/>
      </c>
      <c r="BN668" s="578" t="str">
        <f t="shared" si="385"/>
        <v/>
      </c>
      <c r="BO668" s="391"/>
      <c r="BP668" s="578" t="str">
        <f t="shared" si="386"/>
        <v/>
      </c>
      <c r="BQ668" s="578" t="str">
        <f t="shared" si="386"/>
        <v/>
      </c>
      <c r="BR668" s="391"/>
      <c r="BS668" s="578" t="str">
        <f t="shared" si="387"/>
        <v/>
      </c>
      <c r="BT668" s="578" t="str">
        <f t="shared" si="387"/>
        <v/>
      </c>
      <c r="BU668" s="391"/>
      <c r="BV668" s="476"/>
    </row>
    <row r="669" spans="1:74" s="427" customFormat="1" ht="14.1" hidden="1">
      <c r="A669" s="561">
        <v>6</v>
      </c>
      <c r="B669" s="562" t="str">
        <f t="shared" si="371"/>
        <v xml:space="preserve">: </v>
      </c>
      <c r="C669" s="566"/>
      <c r="D669" s="566"/>
      <c r="E669" s="563"/>
      <c r="F669" s="566"/>
      <c r="G669" s="563"/>
      <c r="H669" s="565"/>
      <c r="I669" s="566"/>
      <c r="J669" s="566"/>
      <c r="K669" s="572"/>
      <c r="L669" s="568"/>
      <c r="M669" s="572"/>
      <c r="N669" s="570" t="s">
        <v>434</v>
      </c>
      <c r="O669" s="571"/>
      <c r="P669" s="572"/>
      <c r="Q669" s="429"/>
      <c r="R669" s="573"/>
      <c r="S669" s="574" t="str">
        <f t="shared" si="388"/>
        <v/>
      </c>
      <c r="T669" s="575" t="str">
        <f t="shared" si="372"/>
        <v/>
      </c>
      <c r="U669" s="574" t="str">
        <f t="shared" si="389"/>
        <v/>
      </c>
      <c r="V669" s="576" t="str">
        <f t="shared" si="373"/>
        <v>t CO2-eq/ ha/ yr</v>
      </c>
      <c r="W669" s="391"/>
      <c r="X669" s="391"/>
      <c r="Z669" s="476"/>
      <c r="AP669" s="476"/>
      <c r="AQ669" s="391"/>
      <c r="AR669" s="391"/>
      <c r="AS669" s="580"/>
      <c r="AT669" s="391"/>
      <c r="AU669" s="578" t="str">
        <f t="shared" si="374"/>
        <v/>
      </c>
      <c r="AV669" s="578" t="str">
        <f t="shared" si="375"/>
        <v/>
      </c>
      <c r="AW669" s="391"/>
      <c r="AX669" s="578" t="str">
        <f t="shared" si="376"/>
        <v/>
      </c>
      <c r="AY669" s="578" t="str">
        <f t="shared" si="377"/>
        <v/>
      </c>
      <c r="AZ669" s="391"/>
      <c r="BA669" s="578" t="str">
        <f t="shared" si="378"/>
        <v/>
      </c>
      <c r="BB669" s="578" t="str">
        <f t="shared" si="379"/>
        <v/>
      </c>
      <c r="BC669" s="391"/>
      <c r="BD669" s="578" t="str">
        <f t="shared" si="380"/>
        <v/>
      </c>
      <c r="BE669" s="578" t="str">
        <f t="shared" si="381"/>
        <v/>
      </c>
      <c r="BF669" s="391"/>
      <c r="BG669" s="578" t="str">
        <f t="shared" si="382"/>
        <v/>
      </c>
      <c r="BH669" s="578" t="str">
        <f t="shared" si="383"/>
        <v/>
      </c>
      <c r="BI669" s="391"/>
      <c r="BJ669" s="578" t="str">
        <f t="shared" si="384"/>
        <v/>
      </c>
      <c r="BK669" s="578" t="str">
        <f t="shared" si="384"/>
        <v/>
      </c>
      <c r="BL669" s="391"/>
      <c r="BM669" s="578" t="str">
        <f t="shared" si="385"/>
        <v/>
      </c>
      <c r="BN669" s="578" t="str">
        <f t="shared" si="385"/>
        <v/>
      </c>
      <c r="BO669" s="391"/>
      <c r="BP669" s="578" t="str">
        <f t="shared" si="386"/>
        <v/>
      </c>
      <c r="BQ669" s="578" t="str">
        <f t="shared" si="386"/>
        <v/>
      </c>
      <c r="BR669" s="391"/>
      <c r="BS669" s="578" t="str">
        <f t="shared" si="387"/>
        <v/>
      </c>
      <c r="BT669" s="578" t="str">
        <f t="shared" si="387"/>
        <v/>
      </c>
      <c r="BU669" s="391"/>
      <c r="BV669" s="476"/>
    </row>
    <row r="670" spans="1:74" s="427" customFormat="1" ht="14.1" hidden="1">
      <c r="A670" s="561">
        <v>7</v>
      </c>
      <c r="B670" s="562" t="str">
        <f t="shared" si="371"/>
        <v xml:space="preserve">: </v>
      </c>
      <c r="C670" s="566"/>
      <c r="D670" s="566"/>
      <c r="E670" s="563"/>
      <c r="F670" s="566"/>
      <c r="G670" s="563"/>
      <c r="H670" s="565"/>
      <c r="I670" s="566"/>
      <c r="J670" s="566"/>
      <c r="K670" s="572"/>
      <c r="L670" s="568"/>
      <c r="M670" s="572"/>
      <c r="N670" s="570" t="s">
        <v>434</v>
      </c>
      <c r="O670" s="571"/>
      <c r="P670" s="572"/>
      <c r="Q670" s="429"/>
      <c r="R670" s="573"/>
      <c r="S670" s="574" t="str">
        <f t="shared" si="388"/>
        <v/>
      </c>
      <c r="T670" s="575" t="str">
        <f t="shared" si="372"/>
        <v/>
      </c>
      <c r="U670" s="574" t="str">
        <f t="shared" si="389"/>
        <v/>
      </c>
      <c r="V670" s="576" t="str">
        <f t="shared" si="373"/>
        <v>t CO2-eq/ ha/ yr</v>
      </c>
      <c r="W670" s="391"/>
      <c r="X670" s="391"/>
      <c r="Z670" s="476"/>
      <c r="AP670" s="476"/>
      <c r="AQ670" s="391"/>
      <c r="AR670" s="391"/>
      <c r="AS670" s="580"/>
      <c r="AT670" s="391"/>
      <c r="AU670" s="578" t="str">
        <f t="shared" si="374"/>
        <v/>
      </c>
      <c r="AV670" s="578" t="str">
        <f t="shared" si="375"/>
        <v/>
      </c>
      <c r="AW670" s="391"/>
      <c r="AX670" s="578" t="str">
        <f t="shared" si="376"/>
        <v/>
      </c>
      <c r="AY670" s="578" t="str">
        <f t="shared" si="377"/>
        <v/>
      </c>
      <c r="AZ670" s="391"/>
      <c r="BA670" s="578" t="str">
        <f t="shared" si="378"/>
        <v/>
      </c>
      <c r="BB670" s="578" t="str">
        <f t="shared" si="379"/>
        <v/>
      </c>
      <c r="BC670" s="391"/>
      <c r="BD670" s="578" t="str">
        <f t="shared" si="380"/>
        <v/>
      </c>
      <c r="BE670" s="578" t="str">
        <f t="shared" si="381"/>
        <v/>
      </c>
      <c r="BF670" s="391"/>
      <c r="BG670" s="578" t="str">
        <f t="shared" si="382"/>
        <v/>
      </c>
      <c r="BH670" s="578" t="str">
        <f t="shared" si="383"/>
        <v/>
      </c>
      <c r="BI670" s="391"/>
      <c r="BJ670" s="578" t="str">
        <f t="shared" si="384"/>
        <v/>
      </c>
      <c r="BK670" s="578" t="str">
        <f t="shared" si="384"/>
        <v/>
      </c>
      <c r="BL670" s="391"/>
      <c r="BM670" s="578" t="str">
        <f t="shared" si="385"/>
        <v/>
      </c>
      <c r="BN670" s="578" t="str">
        <f t="shared" si="385"/>
        <v/>
      </c>
      <c r="BO670" s="391"/>
      <c r="BP670" s="578" t="str">
        <f t="shared" si="386"/>
        <v/>
      </c>
      <c r="BQ670" s="578" t="str">
        <f t="shared" si="386"/>
        <v/>
      </c>
      <c r="BR670" s="391"/>
      <c r="BS670" s="578" t="str">
        <f t="shared" si="387"/>
        <v/>
      </c>
      <c r="BT670" s="578" t="str">
        <f t="shared" si="387"/>
        <v/>
      </c>
      <c r="BU670" s="391"/>
      <c r="BV670" s="476"/>
    </row>
    <row r="671" spans="1:74" s="427" customFormat="1" ht="14.1" hidden="1">
      <c r="A671" s="561">
        <v>8</v>
      </c>
      <c r="B671" s="562" t="str">
        <f t="shared" si="371"/>
        <v xml:space="preserve">: </v>
      </c>
      <c r="C671" s="566"/>
      <c r="D671" s="566"/>
      <c r="E671" s="563"/>
      <c r="F671" s="566"/>
      <c r="G671" s="563"/>
      <c r="H671" s="565"/>
      <c r="I671" s="566"/>
      <c r="J671" s="566"/>
      <c r="K671" s="572"/>
      <c r="L671" s="568"/>
      <c r="M671" s="572"/>
      <c r="N671" s="570" t="s">
        <v>434</v>
      </c>
      <c r="O671" s="571"/>
      <c r="P671" s="572"/>
      <c r="Q671" s="429"/>
      <c r="R671" s="573"/>
      <c r="S671" s="574" t="str">
        <f t="shared" si="388"/>
        <v/>
      </c>
      <c r="T671" s="575" t="str">
        <f t="shared" si="372"/>
        <v/>
      </c>
      <c r="U671" s="574" t="str">
        <f t="shared" si="389"/>
        <v/>
      </c>
      <c r="V671" s="576" t="str">
        <f t="shared" si="373"/>
        <v>t CO2-eq/ ha/ yr</v>
      </c>
      <c r="W671" s="391"/>
      <c r="X671" s="391"/>
      <c r="Z671" s="476"/>
      <c r="AP671" s="476"/>
      <c r="AQ671" s="391"/>
      <c r="AR671" s="391"/>
      <c r="AS671" s="580"/>
      <c r="AT671" s="391"/>
      <c r="AU671" s="578" t="str">
        <f t="shared" si="374"/>
        <v/>
      </c>
      <c r="AV671" s="578" t="str">
        <f t="shared" si="375"/>
        <v/>
      </c>
      <c r="AW671" s="391"/>
      <c r="AX671" s="578" t="str">
        <f t="shared" si="376"/>
        <v/>
      </c>
      <c r="AY671" s="578" t="str">
        <f t="shared" si="377"/>
        <v/>
      </c>
      <c r="AZ671" s="391"/>
      <c r="BA671" s="578" t="str">
        <f t="shared" si="378"/>
        <v/>
      </c>
      <c r="BB671" s="578" t="str">
        <f t="shared" si="379"/>
        <v/>
      </c>
      <c r="BC671" s="391"/>
      <c r="BD671" s="578" t="str">
        <f t="shared" si="380"/>
        <v/>
      </c>
      <c r="BE671" s="578" t="str">
        <f t="shared" si="381"/>
        <v/>
      </c>
      <c r="BF671" s="391"/>
      <c r="BG671" s="578" t="str">
        <f t="shared" si="382"/>
        <v/>
      </c>
      <c r="BH671" s="578" t="str">
        <f t="shared" si="383"/>
        <v/>
      </c>
      <c r="BI671" s="391"/>
      <c r="BJ671" s="578" t="str">
        <f t="shared" si="384"/>
        <v/>
      </c>
      <c r="BK671" s="578" t="str">
        <f t="shared" si="384"/>
        <v/>
      </c>
      <c r="BL671" s="391"/>
      <c r="BM671" s="578" t="str">
        <f t="shared" si="385"/>
        <v/>
      </c>
      <c r="BN671" s="578" t="str">
        <f t="shared" si="385"/>
        <v/>
      </c>
      <c r="BO671" s="391"/>
      <c r="BP671" s="578" t="str">
        <f t="shared" si="386"/>
        <v/>
      </c>
      <c r="BQ671" s="578" t="str">
        <f t="shared" si="386"/>
        <v/>
      </c>
      <c r="BR671" s="391"/>
      <c r="BS671" s="578" t="str">
        <f t="shared" si="387"/>
        <v/>
      </c>
      <c r="BT671" s="578" t="str">
        <f t="shared" si="387"/>
        <v/>
      </c>
      <c r="BU671" s="391"/>
      <c r="BV671" s="476"/>
    </row>
    <row r="672" spans="1:74" s="427" customFormat="1" ht="14.1" hidden="1">
      <c r="A672" s="561">
        <v>9</v>
      </c>
      <c r="B672" s="562" t="str">
        <f t="shared" si="371"/>
        <v xml:space="preserve">: </v>
      </c>
      <c r="C672" s="566"/>
      <c r="D672" s="566"/>
      <c r="E672" s="563"/>
      <c r="F672" s="566"/>
      <c r="G672" s="563"/>
      <c r="H672" s="565"/>
      <c r="I672" s="566"/>
      <c r="J672" s="566"/>
      <c r="K672" s="572"/>
      <c r="L672" s="568"/>
      <c r="M672" s="572"/>
      <c r="N672" s="570" t="s">
        <v>434</v>
      </c>
      <c r="O672" s="571"/>
      <c r="P672" s="572"/>
      <c r="Q672" s="429"/>
      <c r="R672" s="573"/>
      <c r="S672" s="574" t="str">
        <f t="shared" si="388"/>
        <v/>
      </c>
      <c r="T672" s="575" t="str">
        <f t="shared" si="372"/>
        <v/>
      </c>
      <c r="U672" s="574" t="str">
        <f t="shared" si="389"/>
        <v/>
      </c>
      <c r="V672" s="576" t="str">
        <f t="shared" si="373"/>
        <v>t CO2-eq/ ha/ yr</v>
      </c>
      <c r="W672" s="391"/>
      <c r="X672" s="391"/>
      <c r="Z672" s="476"/>
      <c r="AP672" s="476"/>
      <c r="AQ672" s="391"/>
      <c r="AR672" s="391"/>
      <c r="AS672" s="580"/>
      <c r="AT672" s="391"/>
      <c r="AU672" s="578" t="str">
        <f t="shared" si="374"/>
        <v/>
      </c>
      <c r="AV672" s="578" t="str">
        <f t="shared" si="375"/>
        <v/>
      </c>
      <c r="AW672" s="391"/>
      <c r="AX672" s="578" t="str">
        <f t="shared" si="376"/>
        <v/>
      </c>
      <c r="AY672" s="578" t="str">
        <f t="shared" si="377"/>
        <v/>
      </c>
      <c r="AZ672" s="391"/>
      <c r="BA672" s="578" t="str">
        <f t="shared" si="378"/>
        <v/>
      </c>
      <c r="BB672" s="578" t="str">
        <f t="shared" si="379"/>
        <v/>
      </c>
      <c r="BC672" s="391"/>
      <c r="BD672" s="578" t="str">
        <f t="shared" si="380"/>
        <v/>
      </c>
      <c r="BE672" s="578" t="str">
        <f t="shared" si="381"/>
        <v/>
      </c>
      <c r="BF672" s="391"/>
      <c r="BG672" s="578" t="str">
        <f t="shared" si="382"/>
        <v/>
      </c>
      <c r="BH672" s="578" t="str">
        <f t="shared" si="383"/>
        <v/>
      </c>
      <c r="BI672" s="391"/>
      <c r="BJ672" s="578" t="str">
        <f t="shared" si="384"/>
        <v/>
      </c>
      <c r="BK672" s="578" t="str">
        <f t="shared" si="384"/>
        <v/>
      </c>
      <c r="BL672" s="391"/>
      <c r="BM672" s="578" t="str">
        <f t="shared" si="385"/>
        <v/>
      </c>
      <c r="BN672" s="578" t="str">
        <f t="shared" si="385"/>
        <v/>
      </c>
      <c r="BO672" s="391"/>
      <c r="BP672" s="578" t="str">
        <f t="shared" si="386"/>
        <v/>
      </c>
      <c r="BQ672" s="578" t="str">
        <f t="shared" si="386"/>
        <v/>
      </c>
      <c r="BR672" s="391"/>
      <c r="BS672" s="578" t="str">
        <f t="shared" si="387"/>
        <v/>
      </c>
      <c r="BT672" s="578" t="str">
        <f t="shared" si="387"/>
        <v/>
      </c>
      <c r="BU672" s="391"/>
      <c r="BV672" s="476"/>
    </row>
    <row r="673" spans="1:74" s="427" customFormat="1" ht="14.1" hidden="1">
      <c r="A673" s="561">
        <v>10</v>
      </c>
      <c r="B673" s="562" t="str">
        <f t="shared" si="371"/>
        <v xml:space="preserve">: </v>
      </c>
      <c r="C673" s="566"/>
      <c r="D673" s="566"/>
      <c r="E673" s="563"/>
      <c r="F673" s="566"/>
      <c r="G673" s="563"/>
      <c r="H673" s="565"/>
      <c r="I673" s="566"/>
      <c r="J673" s="566"/>
      <c r="K673" s="572"/>
      <c r="L673" s="568"/>
      <c r="M673" s="572"/>
      <c r="N673" s="570" t="s">
        <v>434</v>
      </c>
      <c r="O673" s="571"/>
      <c r="P673" s="572"/>
      <c r="Q673" s="429"/>
      <c r="R673" s="573"/>
      <c r="S673" s="574" t="str">
        <f t="shared" si="388"/>
        <v/>
      </c>
      <c r="T673" s="575" t="str">
        <f t="shared" si="372"/>
        <v/>
      </c>
      <c r="U673" s="574" t="str">
        <f t="shared" si="389"/>
        <v/>
      </c>
      <c r="V673" s="576" t="str">
        <f t="shared" si="373"/>
        <v>t CO2-eq/ ha/ yr</v>
      </c>
      <c r="W673" s="391"/>
      <c r="X673" s="391"/>
      <c r="Z673" s="476"/>
      <c r="AP673" s="476"/>
      <c r="AQ673" s="391"/>
      <c r="AR673" s="391"/>
      <c r="AS673" s="580"/>
      <c r="AT673" s="391"/>
      <c r="AU673" s="578" t="str">
        <f t="shared" si="374"/>
        <v/>
      </c>
      <c r="AV673" s="578" t="str">
        <f t="shared" si="375"/>
        <v/>
      </c>
      <c r="AW673" s="391"/>
      <c r="AX673" s="578" t="str">
        <f t="shared" si="376"/>
        <v/>
      </c>
      <c r="AY673" s="578" t="str">
        <f t="shared" si="377"/>
        <v/>
      </c>
      <c r="AZ673" s="391"/>
      <c r="BA673" s="578" t="str">
        <f t="shared" si="378"/>
        <v/>
      </c>
      <c r="BB673" s="578" t="str">
        <f t="shared" si="379"/>
        <v/>
      </c>
      <c r="BC673" s="391"/>
      <c r="BD673" s="578" t="str">
        <f t="shared" si="380"/>
        <v/>
      </c>
      <c r="BE673" s="578" t="str">
        <f t="shared" si="381"/>
        <v/>
      </c>
      <c r="BF673" s="391"/>
      <c r="BG673" s="578" t="str">
        <f t="shared" si="382"/>
        <v/>
      </c>
      <c r="BH673" s="578" t="str">
        <f t="shared" si="383"/>
        <v/>
      </c>
      <c r="BI673" s="391"/>
      <c r="BJ673" s="578" t="str">
        <f t="shared" si="384"/>
        <v/>
      </c>
      <c r="BK673" s="578" t="str">
        <f t="shared" si="384"/>
        <v/>
      </c>
      <c r="BL673" s="391"/>
      <c r="BM673" s="578" t="str">
        <f t="shared" si="385"/>
        <v/>
      </c>
      <c r="BN673" s="578" t="str">
        <f t="shared" si="385"/>
        <v/>
      </c>
      <c r="BO673" s="391"/>
      <c r="BP673" s="578" t="str">
        <f t="shared" si="386"/>
        <v/>
      </c>
      <c r="BQ673" s="578" t="str">
        <f t="shared" si="386"/>
        <v/>
      </c>
      <c r="BR673" s="391"/>
      <c r="BS673" s="578" t="str">
        <f t="shared" si="387"/>
        <v/>
      </c>
      <c r="BT673" s="578" t="str">
        <f t="shared" si="387"/>
        <v/>
      </c>
      <c r="BU673" s="391"/>
      <c r="BV673" s="476"/>
    </row>
    <row r="674" spans="1:74" s="427" customFormat="1" ht="14.1" hidden="1">
      <c r="A674" s="561">
        <v>11</v>
      </c>
      <c r="B674" s="562" t="str">
        <f t="shared" si="371"/>
        <v xml:space="preserve">: </v>
      </c>
      <c r="C674" s="566"/>
      <c r="D674" s="566"/>
      <c r="E674" s="563"/>
      <c r="F674" s="566"/>
      <c r="G674" s="563"/>
      <c r="H674" s="565"/>
      <c r="I674" s="566"/>
      <c r="J674" s="566"/>
      <c r="K674" s="572"/>
      <c r="L674" s="568"/>
      <c r="M674" s="572"/>
      <c r="N674" s="570" t="s">
        <v>434</v>
      </c>
      <c r="O674" s="571"/>
      <c r="P674" s="572"/>
      <c r="Q674" s="429"/>
      <c r="R674" s="573"/>
      <c r="S674" s="574" t="str">
        <f t="shared" si="388"/>
        <v/>
      </c>
      <c r="T674" s="575" t="str">
        <f t="shared" si="372"/>
        <v/>
      </c>
      <c r="U674" s="574" t="str">
        <f t="shared" si="389"/>
        <v/>
      </c>
      <c r="V674" s="576" t="str">
        <f t="shared" si="373"/>
        <v>t CO2-eq/ ha/ yr</v>
      </c>
      <c r="W674" s="391"/>
      <c r="X674" s="391"/>
      <c r="Z674" s="476"/>
      <c r="AP674" s="476"/>
      <c r="AQ674" s="391"/>
      <c r="AR674" s="391"/>
      <c r="AS674" s="580"/>
      <c r="AT674" s="391"/>
      <c r="AU674" s="578" t="str">
        <f t="shared" si="374"/>
        <v/>
      </c>
      <c r="AV674" s="578" t="str">
        <f t="shared" si="375"/>
        <v/>
      </c>
      <c r="AW674" s="391"/>
      <c r="AX674" s="578" t="str">
        <f t="shared" si="376"/>
        <v/>
      </c>
      <c r="AY674" s="578" t="str">
        <f t="shared" si="377"/>
        <v/>
      </c>
      <c r="AZ674" s="391"/>
      <c r="BA674" s="578" t="str">
        <f t="shared" si="378"/>
        <v/>
      </c>
      <c r="BB674" s="578" t="str">
        <f t="shared" si="379"/>
        <v/>
      </c>
      <c r="BC674" s="391"/>
      <c r="BD674" s="578" t="str">
        <f t="shared" si="380"/>
        <v/>
      </c>
      <c r="BE674" s="578" t="str">
        <f t="shared" si="381"/>
        <v/>
      </c>
      <c r="BF674" s="391"/>
      <c r="BG674" s="578" t="str">
        <f t="shared" si="382"/>
        <v/>
      </c>
      <c r="BH674" s="578" t="str">
        <f t="shared" si="383"/>
        <v/>
      </c>
      <c r="BI674" s="391"/>
      <c r="BJ674" s="578" t="str">
        <f t="shared" si="384"/>
        <v/>
      </c>
      <c r="BK674" s="578" t="str">
        <f t="shared" si="384"/>
        <v/>
      </c>
      <c r="BL674" s="391"/>
      <c r="BM674" s="578" t="str">
        <f t="shared" si="385"/>
        <v/>
      </c>
      <c r="BN674" s="578" t="str">
        <f t="shared" si="385"/>
        <v/>
      </c>
      <c r="BO674" s="391"/>
      <c r="BP674" s="578" t="str">
        <f t="shared" si="386"/>
        <v/>
      </c>
      <c r="BQ674" s="578" t="str">
        <f t="shared" si="386"/>
        <v/>
      </c>
      <c r="BR674" s="391"/>
      <c r="BS674" s="578" t="str">
        <f t="shared" si="387"/>
        <v/>
      </c>
      <c r="BT674" s="578" t="str">
        <f t="shared" si="387"/>
        <v/>
      </c>
      <c r="BU674" s="391"/>
      <c r="BV674" s="476"/>
    </row>
    <row r="675" spans="1:74" s="427" customFormat="1" ht="14.1" hidden="1">
      <c r="A675" s="561">
        <v>12</v>
      </c>
      <c r="B675" s="562" t="str">
        <f t="shared" si="371"/>
        <v xml:space="preserve">: </v>
      </c>
      <c r="C675" s="566"/>
      <c r="D675" s="566"/>
      <c r="E675" s="563"/>
      <c r="F675" s="566"/>
      <c r="G675" s="563"/>
      <c r="H675" s="565"/>
      <c r="I675" s="566"/>
      <c r="J675" s="566"/>
      <c r="K675" s="572"/>
      <c r="L675" s="568"/>
      <c r="M675" s="572"/>
      <c r="N675" s="570" t="s">
        <v>434</v>
      </c>
      <c r="O675" s="571"/>
      <c r="P675" s="572"/>
      <c r="Q675" s="429"/>
      <c r="R675" s="573"/>
      <c r="S675" s="574" t="str">
        <f t="shared" si="388"/>
        <v/>
      </c>
      <c r="T675" s="575" t="str">
        <f t="shared" si="372"/>
        <v/>
      </c>
      <c r="U675" s="574" t="str">
        <f t="shared" si="389"/>
        <v/>
      </c>
      <c r="V675" s="576" t="str">
        <f t="shared" si="373"/>
        <v>t CO2-eq/ ha/ yr</v>
      </c>
      <c r="W675" s="391"/>
      <c r="X675" s="391"/>
      <c r="Z675" s="476"/>
      <c r="AP675" s="476"/>
      <c r="AQ675" s="391"/>
      <c r="AR675" s="391"/>
      <c r="AS675" s="580"/>
      <c r="AT675" s="391"/>
      <c r="AU675" s="578" t="str">
        <f t="shared" si="374"/>
        <v/>
      </c>
      <c r="AV675" s="578" t="str">
        <f t="shared" si="375"/>
        <v/>
      </c>
      <c r="AW675" s="391"/>
      <c r="AX675" s="578" t="str">
        <f t="shared" si="376"/>
        <v/>
      </c>
      <c r="AY675" s="578" t="str">
        <f t="shared" si="377"/>
        <v/>
      </c>
      <c r="AZ675" s="391"/>
      <c r="BA675" s="578" t="str">
        <f t="shared" si="378"/>
        <v/>
      </c>
      <c r="BB675" s="578" t="str">
        <f t="shared" si="379"/>
        <v/>
      </c>
      <c r="BC675" s="391"/>
      <c r="BD675" s="578" t="str">
        <f t="shared" si="380"/>
        <v/>
      </c>
      <c r="BE675" s="578" t="str">
        <f t="shared" si="381"/>
        <v/>
      </c>
      <c r="BF675" s="391"/>
      <c r="BG675" s="578" t="str">
        <f t="shared" si="382"/>
        <v/>
      </c>
      <c r="BH675" s="578" t="str">
        <f t="shared" si="383"/>
        <v/>
      </c>
      <c r="BI675" s="391"/>
      <c r="BJ675" s="578" t="str">
        <f t="shared" si="384"/>
        <v/>
      </c>
      <c r="BK675" s="578" t="str">
        <f t="shared" si="384"/>
        <v/>
      </c>
      <c r="BL675" s="391"/>
      <c r="BM675" s="578" t="str">
        <f t="shared" si="385"/>
        <v/>
      </c>
      <c r="BN675" s="578" t="str">
        <f t="shared" si="385"/>
        <v/>
      </c>
      <c r="BO675" s="391"/>
      <c r="BP675" s="578" t="str">
        <f t="shared" si="386"/>
        <v/>
      </c>
      <c r="BQ675" s="578" t="str">
        <f t="shared" si="386"/>
        <v/>
      </c>
      <c r="BR675" s="391"/>
      <c r="BS675" s="578" t="str">
        <f t="shared" si="387"/>
        <v/>
      </c>
      <c r="BT675" s="578" t="str">
        <f t="shared" si="387"/>
        <v/>
      </c>
      <c r="BU675" s="391"/>
      <c r="BV675" s="476"/>
    </row>
    <row r="676" spans="1:74" s="427" customFormat="1" ht="14.1" hidden="1">
      <c r="A676" s="561">
        <v>13</v>
      </c>
      <c r="B676" s="562" t="str">
        <f t="shared" si="371"/>
        <v xml:space="preserve">: </v>
      </c>
      <c r="C676" s="566"/>
      <c r="D676" s="566"/>
      <c r="E676" s="563"/>
      <c r="F676" s="566"/>
      <c r="G676" s="563"/>
      <c r="H676" s="565"/>
      <c r="I676" s="566"/>
      <c r="J676" s="566"/>
      <c r="K676" s="572"/>
      <c r="L676" s="568"/>
      <c r="M676" s="572"/>
      <c r="N676" s="570" t="s">
        <v>434</v>
      </c>
      <c r="O676" s="571"/>
      <c r="P676" s="572"/>
      <c r="Q676" s="429"/>
      <c r="R676" s="573"/>
      <c r="S676" s="574" t="str">
        <f t="shared" si="388"/>
        <v/>
      </c>
      <c r="T676" s="575" t="str">
        <f t="shared" si="372"/>
        <v/>
      </c>
      <c r="U676" s="574" t="str">
        <f t="shared" si="389"/>
        <v/>
      </c>
      <c r="V676" s="576" t="str">
        <f t="shared" si="373"/>
        <v>t CO2-eq/ ha/ yr</v>
      </c>
      <c r="W676" s="391"/>
      <c r="X676" s="391"/>
      <c r="Z676" s="476"/>
      <c r="AP676" s="476"/>
      <c r="AQ676" s="391"/>
      <c r="AR676" s="391"/>
      <c r="AS676" s="580"/>
      <c r="AT676" s="391"/>
      <c r="AU676" s="578" t="str">
        <f t="shared" si="374"/>
        <v/>
      </c>
      <c r="AV676" s="578" t="str">
        <f t="shared" si="375"/>
        <v/>
      </c>
      <c r="AW676" s="391"/>
      <c r="AX676" s="578" t="str">
        <f t="shared" si="376"/>
        <v/>
      </c>
      <c r="AY676" s="578" t="str">
        <f t="shared" si="377"/>
        <v/>
      </c>
      <c r="AZ676" s="391"/>
      <c r="BA676" s="578" t="str">
        <f t="shared" si="378"/>
        <v/>
      </c>
      <c r="BB676" s="578" t="str">
        <f t="shared" si="379"/>
        <v/>
      </c>
      <c r="BC676" s="391"/>
      <c r="BD676" s="578" t="str">
        <f t="shared" si="380"/>
        <v/>
      </c>
      <c r="BE676" s="578" t="str">
        <f t="shared" si="381"/>
        <v/>
      </c>
      <c r="BF676" s="391"/>
      <c r="BG676" s="578" t="str">
        <f t="shared" si="382"/>
        <v/>
      </c>
      <c r="BH676" s="578" t="str">
        <f t="shared" si="383"/>
        <v/>
      </c>
      <c r="BI676" s="391"/>
      <c r="BJ676" s="578" t="str">
        <f t="shared" si="384"/>
        <v/>
      </c>
      <c r="BK676" s="578" t="str">
        <f t="shared" si="384"/>
        <v/>
      </c>
      <c r="BL676" s="391"/>
      <c r="BM676" s="578" t="str">
        <f t="shared" si="385"/>
        <v/>
      </c>
      <c r="BN676" s="578" t="str">
        <f t="shared" si="385"/>
        <v/>
      </c>
      <c r="BO676" s="391"/>
      <c r="BP676" s="578" t="str">
        <f t="shared" si="386"/>
        <v/>
      </c>
      <c r="BQ676" s="578" t="str">
        <f t="shared" si="386"/>
        <v/>
      </c>
      <c r="BR676" s="391"/>
      <c r="BS676" s="578" t="str">
        <f t="shared" si="387"/>
        <v/>
      </c>
      <c r="BT676" s="578" t="str">
        <f t="shared" si="387"/>
        <v/>
      </c>
      <c r="BU676" s="391"/>
      <c r="BV676" s="476"/>
    </row>
    <row r="677" spans="1:74" s="427" customFormat="1" ht="14.1" hidden="1">
      <c r="A677" s="561">
        <v>14</v>
      </c>
      <c r="B677" s="562" t="str">
        <f t="shared" si="371"/>
        <v xml:space="preserve">: </v>
      </c>
      <c r="C677" s="566"/>
      <c r="D677" s="566"/>
      <c r="E677" s="563"/>
      <c r="F677" s="566"/>
      <c r="G677" s="563"/>
      <c r="H677" s="565"/>
      <c r="I677" s="566"/>
      <c r="J677" s="566"/>
      <c r="K677" s="572"/>
      <c r="L677" s="568"/>
      <c r="M677" s="572"/>
      <c r="N677" s="570" t="s">
        <v>434</v>
      </c>
      <c r="O677" s="571"/>
      <c r="P677" s="572"/>
      <c r="Q677" s="429"/>
      <c r="R677" s="573"/>
      <c r="S677" s="574" t="str">
        <f t="shared" si="388"/>
        <v/>
      </c>
      <c r="T677" s="575" t="str">
        <f t="shared" si="372"/>
        <v/>
      </c>
      <c r="U677" s="574" t="str">
        <f t="shared" si="389"/>
        <v/>
      </c>
      <c r="V677" s="576" t="str">
        <f t="shared" si="373"/>
        <v>t CO2-eq/ ha/ yr</v>
      </c>
      <c r="W677" s="391"/>
      <c r="X677" s="391"/>
      <c r="Z677" s="476"/>
      <c r="AP677" s="476"/>
      <c r="AQ677" s="391"/>
      <c r="AR677" s="391"/>
      <c r="AS677" s="580"/>
      <c r="AT677" s="391"/>
      <c r="AU677" s="578" t="str">
        <f t="shared" si="374"/>
        <v/>
      </c>
      <c r="AV677" s="578" t="str">
        <f t="shared" si="375"/>
        <v/>
      </c>
      <c r="AW677" s="391"/>
      <c r="AX677" s="578" t="str">
        <f t="shared" si="376"/>
        <v/>
      </c>
      <c r="AY677" s="578" t="str">
        <f t="shared" si="377"/>
        <v/>
      </c>
      <c r="AZ677" s="391"/>
      <c r="BA677" s="578" t="str">
        <f t="shared" si="378"/>
        <v/>
      </c>
      <c r="BB677" s="578" t="str">
        <f t="shared" si="379"/>
        <v/>
      </c>
      <c r="BC677" s="391"/>
      <c r="BD677" s="578" t="str">
        <f t="shared" si="380"/>
        <v/>
      </c>
      <c r="BE677" s="578" t="str">
        <f t="shared" si="381"/>
        <v/>
      </c>
      <c r="BF677" s="391"/>
      <c r="BG677" s="578" t="str">
        <f t="shared" si="382"/>
        <v/>
      </c>
      <c r="BH677" s="578" t="str">
        <f t="shared" si="383"/>
        <v/>
      </c>
      <c r="BI677" s="391"/>
      <c r="BJ677" s="578" t="str">
        <f t="shared" si="384"/>
        <v/>
      </c>
      <c r="BK677" s="578" t="str">
        <f t="shared" si="384"/>
        <v/>
      </c>
      <c r="BL677" s="391"/>
      <c r="BM677" s="578" t="str">
        <f t="shared" si="385"/>
        <v/>
      </c>
      <c r="BN677" s="578" t="str">
        <f t="shared" si="385"/>
        <v/>
      </c>
      <c r="BO677" s="391"/>
      <c r="BP677" s="578" t="str">
        <f t="shared" si="386"/>
        <v/>
      </c>
      <c r="BQ677" s="578" t="str">
        <f t="shared" si="386"/>
        <v/>
      </c>
      <c r="BR677" s="391"/>
      <c r="BS677" s="578" t="str">
        <f t="shared" si="387"/>
        <v/>
      </c>
      <c r="BT677" s="578" t="str">
        <f t="shared" si="387"/>
        <v/>
      </c>
      <c r="BU677" s="391"/>
      <c r="BV677" s="476"/>
    </row>
    <row r="678" spans="1:74" s="427" customFormat="1" ht="14.1" hidden="1">
      <c r="A678" s="561">
        <v>15</v>
      </c>
      <c r="B678" s="562" t="str">
        <f t="shared" si="371"/>
        <v xml:space="preserve">: </v>
      </c>
      <c r="C678" s="566"/>
      <c r="D678" s="566"/>
      <c r="E678" s="563"/>
      <c r="F678" s="566"/>
      <c r="G678" s="563"/>
      <c r="H678" s="565"/>
      <c r="I678" s="566"/>
      <c r="J678" s="566"/>
      <c r="K678" s="572"/>
      <c r="L678" s="568"/>
      <c r="M678" s="572"/>
      <c r="N678" s="570" t="s">
        <v>434</v>
      </c>
      <c r="O678" s="571"/>
      <c r="P678" s="572"/>
      <c r="Q678" s="429"/>
      <c r="R678" s="573"/>
      <c r="S678" s="574" t="str">
        <f t="shared" si="388"/>
        <v/>
      </c>
      <c r="T678" s="575" t="str">
        <f t="shared" si="372"/>
        <v/>
      </c>
      <c r="U678" s="574" t="str">
        <f t="shared" si="389"/>
        <v/>
      </c>
      <c r="V678" s="576" t="str">
        <f t="shared" si="373"/>
        <v>t CO2-eq/ ha/ yr</v>
      </c>
      <c r="W678" s="391"/>
      <c r="X678" s="391"/>
      <c r="Z678" s="476"/>
      <c r="AP678" s="476"/>
      <c r="AQ678" s="391"/>
      <c r="AR678" s="391"/>
      <c r="AS678" s="580"/>
      <c r="AT678" s="391"/>
      <c r="AU678" s="578" t="str">
        <f t="shared" si="374"/>
        <v/>
      </c>
      <c r="AV678" s="578" t="str">
        <f t="shared" si="375"/>
        <v/>
      </c>
      <c r="AW678" s="391"/>
      <c r="AX678" s="578" t="str">
        <f t="shared" si="376"/>
        <v/>
      </c>
      <c r="AY678" s="578" t="str">
        <f t="shared" si="377"/>
        <v/>
      </c>
      <c r="AZ678" s="391"/>
      <c r="BA678" s="578" t="str">
        <f t="shared" si="378"/>
        <v/>
      </c>
      <c r="BB678" s="578" t="str">
        <f t="shared" si="379"/>
        <v/>
      </c>
      <c r="BC678" s="391"/>
      <c r="BD678" s="578" t="str">
        <f t="shared" si="380"/>
        <v/>
      </c>
      <c r="BE678" s="578" t="str">
        <f t="shared" si="381"/>
        <v/>
      </c>
      <c r="BF678" s="391"/>
      <c r="BG678" s="578" t="str">
        <f t="shared" si="382"/>
        <v/>
      </c>
      <c r="BH678" s="578" t="str">
        <f t="shared" si="383"/>
        <v/>
      </c>
      <c r="BI678" s="391"/>
      <c r="BJ678" s="578" t="str">
        <f t="shared" si="384"/>
        <v/>
      </c>
      <c r="BK678" s="578" t="str">
        <f t="shared" si="384"/>
        <v/>
      </c>
      <c r="BL678" s="391"/>
      <c r="BM678" s="578" t="str">
        <f t="shared" si="385"/>
        <v/>
      </c>
      <c r="BN678" s="578" t="str">
        <f t="shared" si="385"/>
        <v/>
      </c>
      <c r="BO678" s="391"/>
      <c r="BP678" s="578" t="str">
        <f t="shared" si="386"/>
        <v/>
      </c>
      <c r="BQ678" s="578" t="str">
        <f t="shared" si="386"/>
        <v/>
      </c>
      <c r="BR678" s="391"/>
      <c r="BS678" s="578" t="str">
        <f t="shared" si="387"/>
        <v/>
      </c>
      <c r="BT678" s="578" t="str">
        <f t="shared" si="387"/>
        <v/>
      </c>
      <c r="BU678" s="391"/>
      <c r="BV678" s="476"/>
    </row>
    <row r="679" spans="1:74" s="427" customFormat="1" ht="14.1" hidden="1">
      <c r="A679" s="561">
        <v>16</v>
      </c>
      <c r="B679" s="562" t="str">
        <f t="shared" si="371"/>
        <v xml:space="preserve">: </v>
      </c>
      <c r="C679" s="566"/>
      <c r="D679" s="566"/>
      <c r="E679" s="563"/>
      <c r="F679" s="566"/>
      <c r="G679" s="563"/>
      <c r="H679" s="565"/>
      <c r="I679" s="566"/>
      <c r="J679" s="566"/>
      <c r="K679" s="572"/>
      <c r="L679" s="568"/>
      <c r="M679" s="572"/>
      <c r="N679" s="570" t="s">
        <v>434</v>
      </c>
      <c r="O679" s="571"/>
      <c r="P679" s="572"/>
      <c r="Q679" s="429"/>
      <c r="R679" s="573"/>
      <c r="S679" s="574" t="str">
        <f t="shared" si="388"/>
        <v/>
      </c>
      <c r="T679" s="575" t="str">
        <f t="shared" si="372"/>
        <v/>
      </c>
      <c r="U679" s="574" t="str">
        <f t="shared" si="389"/>
        <v/>
      </c>
      <c r="V679" s="576" t="str">
        <f t="shared" si="373"/>
        <v>t CO2-eq/ ha/ yr</v>
      </c>
      <c r="W679" s="391"/>
      <c r="X679" s="391"/>
      <c r="Z679" s="476"/>
      <c r="AP679" s="476"/>
      <c r="AQ679" s="391"/>
      <c r="AR679" s="391"/>
      <c r="AS679" s="580"/>
      <c r="AT679" s="391"/>
      <c r="AU679" s="578" t="str">
        <f t="shared" si="374"/>
        <v/>
      </c>
      <c r="AV679" s="578" t="str">
        <f t="shared" si="375"/>
        <v/>
      </c>
      <c r="AW679" s="391"/>
      <c r="AX679" s="578" t="str">
        <f t="shared" si="376"/>
        <v/>
      </c>
      <c r="AY679" s="578" t="str">
        <f t="shared" si="377"/>
        <v/>
      </c>
      <c r="AZ679" s="391"/>
      <c r="BA679" s="578" t="str">
        <f t="shared" si="378"/>
        <v/>
      </c>
      <c r="BB679" s="578" t="str">
        <f t="shared" si="379"/>
        <v/>
      </c>
      <c r="BC679" s="391"/>
      <c r="BD679" s="578" t="str">
        <f t="shared" si="380"/>
        <v/>
      </c>
      <c r="BE679" s="578" t="str">
        <f t="shared" si="381"/>
        <v/>
      </c>
      <c r="BF679" s="391"/>
      <c r="BG679" s="578" t="str">
        <f t="shared" si="382"/>
        <v/>
      </c>
      <c r="BH679" s="578" t="str">
        <f t="shared" si="383"/>
        <v/>
      </c>
      <c r="BI679" s="391"/>
      <c r="BJ679" s="578" t="str">
        <f t="shared" si="384"/>
        <v/>
      </c>
      <c r="BK679" s="578" t="str">
        <f t="shared" si="384"/>
        <v/>
      </c>
      <c r="BL679" s="391"/>
      <c r="BM679" s="578" t="str">
        <f t="shared" si="385"/>
        <v/>
      </c>
      <c r="BN679" s="578" t="str">
        <f t="shared" si="385"/>
        <v/>
      </c>
      <c r="BO679" s="391"/>
      <c r="BP679" s="578" t="str">
        <f t="shared" si="386"/>
        <v/>
      </c>
      <c r="BQ679" s="578" t="str">
        <f t="shared" si="386"/>
        <v/>
      </c>
      <c r="BR679" s="391"/>
      <c r="BS679" s="578" t="str">
        <f t="shared" si="387"/>
        <v/>
      </c>
      <c r="BT679" s="578" t="str">
        <f t="shared" si="387"/>
        <v/>
      </c>
      <c r="BU679" s="391"/>
      <c r="BV679" s="476"/>
    </row>
    <row r="680" spans="1:74" s="427" customFormat="1" ht="14.1" hidden="1">
      <c r="A680" s="561">
        <v>17</v>
      </c>
      <c r="B680" s="562" t="str">
        <f t="shared" si="371"/>
        <v xml:space="preserve">: </v>
      </c>
      <c r="C680" s="566"/>
      <c r="D680" s="566"/>
      <c r="E680" s="563"/>
      <c r="F680" s="566"/>
      <c r="G680" s="563"/>
      <c r="H680" s="565"/>
      <c r="I680" s="566"/>
      <c r="J680" s="566"/>
      <c r="K680" s="572"/>
      <c r="L680" s="568"/>
      <c r="M680" s="572"/>
      <c r="N680" s="570" t="s">
        <v>434</v>
      </c>
      <c r="O680" s="571"/>
      <c r="P680" s="572"/>
      <c r="Q680" s="429"/>
      <c r="R680" s="573"/>
      <c r="S680" s="574" t="str">
        <f t="shared" si="388"/>
        <v/>
      </c>
      <c r="T680" s="575" t="str">
        <f t="shared" si="372"/>
        <v/>
      </c>
      <c r="U680" s="574" t="str">
        <f t="shared" si="389"/>
        <v/>
      </c>
      <c r="V680" s="576" t="str">
        <f t="shared" si="373"/>
        <v>t CO2-eq/ ha/ yr</v>
      </c>
      <c r="W680" s="391"/>
      <c r="X680" s="391"/>
      <c r="Z680" s="476"/>
      <c r="AP680" s="476"/>
      <c r="AQ680" s="391"/>
      <c r="AR680" s="391"/>
      <c r="AS680" s="580"/>
      <c r="AT680" s="391"/>
      <c r="AU680" s="578" t="str">
        <f t="shared" si="374"/>
        <v/>
      </c>
      <c r="AV680" s="578" t="str">
        <f t="shared" si="375"/>
        <v/>
      </c>
      <c r="AW680" s="391"/>
      <c r="AX680" s="578" t="str">
        <f t="shared" si="376"/>
        <v/>
      </c>
      <c r="AY680" s="578" t="str">
        <f t="shared" si="377"/>
        <v/>
      </c>
      <c r="AZ680" s="391"/>
      <c r="BA680" s="578" t="str">
        <f t="shared" si="378"/>
        <v/>
      </c>
      <c r="BB680" s="578" t="str">
        <f t="shared" si="379"/>
        <v/>
      </c>
      <c r="BC680" s="391"/>
      <c r="BD680" s="578" t="str">
        <f t="shared" si="380"/>
        <v/>
      </c>
      <c r="BE680" s="578" t="str">
        <f t="shared" si="381"/>
        <v/>
      </c>
      <c r="BF680" s="391"/>
      <c r="BG680" s="578" t="str">
        <f t="shared" si="382"/>
        <v/>
      </c>
      <c r="BH680" s="578" t="str">
        <f t="shared" si="383"/>
        <v/>
      </c>
      <c r="BI680" s="391"/>
      <c r="BJ680" s="578" t="str">
        <f t="shared" si="384"/>
        <v/>
      </c>
      <c r="BK680" s="578" t="str">
        <f t="shared" si="384"/>
        <v/>
      </c>
      <c r="BL680" s="391"/>
      <c r="BM680" s="578" t="str">
        <f t="shared" si="385"/>
        <v/>
      </c>
      <c r="BN680" s="578" t="str">
        <f t="shared" si="385"/>
        <v/>
      </c>
      <c r="BO680" s="391"/>
      <c r="BP680" s="578" t="str">
        <f t="shared" si="386"/>
        <v/>
      </c>
      <c r="BQ680" s="578" t="str">
        <f t="shared" si="386"/>
        <v/>
      </c>
      <c r="BR680" s="391"/>
      <c r="BS680" s="578" t="str">
        <f t="shared" si="387"/>
        <v/>
      </c>
      <c r="BT680" s="578" t="str">
        <f t="shared" si="387"/>
        <v/>
      </c>
      <c r="BU680" s="391"/>
      <c r="BV680" s="476"/>
    </row>
    <row r="681" spans="1:74" s="427" customFormat="1" ht="14.1" hidden="1">
      <c r="A681" s="561">
        <v>18</v>
      </c>
      <c r="B681" s="562" t="str">
        <f t="shared" si="371"/>
        <v xml:space="preserve">: </v>
      </c>
      <c r="C681" s="566"/>
      <c r="D681" s="566"/>
      <c r="E681" s="563"/>
      <c r="F681" s="566"/>
      <c r="G681" s="563"/>
      <c r="H681" s="565"/>
      <c r="I681" s="566"/>
      <c r="J681" s="566"/>
      <c r="K681" s="572"/>
      <c r="L681" s="572"/>
      <c r="M681" s="572"/>
      <c r="N681" s="570" t="s">
        <v>434</v>
      </c>
      <c r="O681" s="571"/>
      <c r="P681" s="572"/>
      <c r="Q681" s="429"/>
      <c r="R681" s="573"/>
      <c r="S681" s="574" t="str">
        <f t="shared" si="388"/>
        <v/>
      </c>
      <c r="T681" s="575" t="str">
        <f t="shared" si="372"/>
        <v/>
      </c>
      <c r="U681" s="574" t="str">
        <f t="shared" si="389"/>
        <v/>
      </c>
      <c r="V681" s="576" t="str">
        <f t="shared" si="373"/>
        <v>t CO2-eq/ ha/ yr</v>
      </c>
      <c r="W681" s="391"/>
      <c r="X681" s="391"/>
      <c r="Z681" s="476"/>
      <c r="AP681" s="476"/>
      <c r="AQ681" s="391"/>
      <c r="AR681" s="391"/>
      <c r="AS681" s="580"/>
      <c r="AT681" s="391"/>
      <c r="AU681" s="578" t="str">
        <f t="shared" si="374"/>
        <v/>
      </c>
      <c r="AV681" s="578" t="str">
        <f t="shared" si="375"/>
        <v/>
      </c>
      <c r="AW681" s="391"/>
      <c r="AX681" s="578" t="str">
        <f t="shared" si="376"/>
        <v/>
      </c>
      <c r="AY681" s="578" t="str">
        <f t="shared" si="377"/>
        <v/>
      </c>
      <c r="AZ681" s="391"/>
      <c r="BA681" s="578" t="str">
        <f t="shared" si="378"/>
        <v/>
      </c>
      <c r="BB681" s="578" t="str">
        <f t="shared" si="379"/>
        <v/>
      </c>
      <c r="BC681" s="391"/>
      <c r="BD681" s="578" t="str">
        <f t="shared" si="380"/>
        <v/>
      </c>
      <c r="BE681" s="578" t="str">
        <f t="shared" si="381"/>
        <v/>
      </c>
      <c r="BF681" s="391"/>
      <c r="BG681" s="578" t="str">
        <f t="shared" si="382"/>
        <v/>
      </c>
      <c r="BH681" s="578" t="str">
        <f t="shared" si="383"/>
        <v/>
      </c>
      <c r="BI681" s="391"/>
      <c r="BJ681" s="578" t="str">
        <f t="shared" si="384"/>
        <v/>
      </c>
      <c r="BK681" s="578" t="str">
        <f t="shared" si="384"/>
        <v/>
      </c>
      <c r="BL681" s="391"/>
      <c r="BM681" s="578" t="str">
        <f t="shared" si="385"/>
        <v/>
      </c>
      <c r="BN681" s="578" t="str">
        <f t="shared" si="385"/>
        <v/>
      </c>
      <c r="BO681" s="391"/>
      <c r="BP681" s="578" t="str">
        <f t="shared" si="386"/>
        <v/>
      </c>
      <c r="BQ681" s="578" t="str">
        <f t="shared" si="386"/>
        <v/>
      </c>
      <c r="BR681" s="391"/>
      <c r="BS681" s="578" t="str">
        <f t="shared" si="387"/>
        <v/>
      </c>
      <c r="BT681" s="578" t="str">
        <f t="shared" si="387"/>
        <v/>
      </c>
      <c r="BU681" s="391"/>
      <c r="BV681" s="476"/>
    </row>
    <row r="682" spans="1:74" s="427" customFormat="1" ht="14.1" hidden="1">
      <c r="A682" s="561">
        <v>19</v>
      </c>
      <c r="B682" s="562" t="str">
        <f t="shared" si="371"/>
        <v xml:space="preserve">: </v>
      </c>
      <c r="C682" s="566"/>
      <c r="D682" s="566"/>
      <c r="E682" s="563"/>
      <c r="F682" s="566"/>
      <c r="G682" s="563"/>
      <c r="H682" s="565"/>
      <c r="I682" s="566"/>
      <c r="J682" s="566"/>
      <c r="K682" s="572"/>
      <c r="L682" s="572"/>
      <c r="M682" s="572"/>
      <c r="N682" s="570" t="s">
        <v>434</v>
      </c>
      <c r="O682" s="571"/>
      <c r="P682" s="572"/>
      <c r="Q682" s="429"/>
      <c r="R682" s="573"/>
      <c r="S682" s="574" t="str">
        <f t="shared" si="388"/>
        <v/>
      </c>
      <c r="T682" s="575" t="str">
        <f t="shared" si="372"/>
        <v/>
      </c>
      <c r="U682" s="574" t="str">
        <f t="shared" si="389"/>
        <v/>
      </c>
      <c r="V682" s="576" t="str">
        <f t="shared" si="373"/>
        <v>t CO2-eq/ ha/ yr</v>
      </c>
      <c r="W682" s="391"/>
      <c r="X682" s="391"/>
      <c r="Z682" s="476"/>
      <c r="AP682" s="476"/>
      <c r="AQ682" s="391"/>
      <c r="AR682" s="391"/>
      <c r="AS682" s="580"/>
      <c r="AT682" s="391"/>
      <c r="AU682" s="578" t="str">
        <f t="shared" si="374"/>
        <v/>
      </c>
      <c r="AV682" s="578" t="str">
        <f t="shared" si="375"/>
        <v/>
      </c>
      <c r="AW682" s="391"/>
      <c r="AX682" s="578" t="str">
        <f t="shared" si="376"/>
        <v/>
      </c>
      <c r="AY682" s="578" t="str">
        <f t="shared" si="377"/>
        <v/>
      </c>
      <c r="AZ682" s="391"/>
      <c r="BA682" s="578" t="str">
        <f t="shared" si="378"/>
        <v/>
      </c>
      <c r="BB682" s="578" t="str">
        <f t="shared" si="379"/>
        <v/>
      </c>
      <c r="BC682" s="391"/>
      <c r="BD682" s="578" t="str">
        <f t="shared" si="380"/>
        <v/>
      </c>
      <c r="BE682" s="578" t="str">
        <f t="shared" si="381"/>
        <v/>
      </c>
      <c r="BF682" s="391"/>
      <c r="BG682" s="578" t="str">
        <f t="shared" si="382"/>
        <v/>
      </c>
      <c r="BH682" s="578" t="str">
        <f t="shared" si="383"/>
        <v/>
      </c>
      <c r="BI682" s="391"/>
      <c r="BJ682" s="578" t="str">
        <f t="shared" si="384"/>
        <v/>
      </c>
      <c r="BK682" s="578" t="str">
        <f t="shared" si="384"/>
        <v/>
      </c>
      <c r="BL682" s="391"/>
      <c r="BM682" s="578" t="str">
        <f t="shared" si="385"/>
        <v/>
      </c>
      <c r="BN682" s="578" t="str">
        <f t="shared" si="385"/>
        <v/>
      </c>
      <c r="BO682" s="391"/>
      <c r="BP682" s="578" t="str">
        <f t="shared" si="386"/>
        <v/>
      </c>
      <c r="BQ682" s="578" t="str">
        <f t="shared" si="386"/>
        <v/>
      </c>
      <c r="BR682" s="391"/>
      <c r="BS682" s="578" t="str">
        <f t="shared" si="387"/>
        <v/>
      </c>
      <c r="BT682" s="578" t="str">
        <f t="shared" si="387"/>
        <v/>
      </c>
      <c r="BU682" s="391"/>
      <c r="BV682" s="476"/>
    </row>
    <row r="683" spans="1:74" s="427" customFormat="1" ht="14.1" hidden="1">
      <c r="A683" s="561">
        <v>20</v>
      </c>
      <c r="B683" s="562" t="str">
        <f t="shared" si="371"/>
        <v xml:space="preserve">: </v>
      </c>
      <c r="C683" s="566"/>
      <c r="D683" s="566"/>
      <c r="E683" s="563"/>
      <c r="F683" s="566"/>
      <c r="G683" s="563"/>
      <c r="H683" s="565"/>
      <c r="I683" s="566"/>
      <c r="J683" s="566"/>
      <c r="K683" s="572"/>
      <c r="L683" s="572"/>
      <c r="M683" s="572"/>
      <c r="N683" s="570" t="s">
        <v>434</v>
      </c>
      <c r="O683" s="571"/>
      <c r="P683" s="572"/>
      <c r="Q683" s="429"/>
      <c r="R683" s="573"/>
      <c r="S683" s="574" t="str">
        <f t="shared" si="388"/>
        <v/>
      </c>
      <c r="T683" s="575" t="str">
        <f t="shared" si="372"/>
        <v/>
      </c>
      <c r="U683" s="574" t="str">
        <f t="shared" si="389"/>
        <v/>
      </c>
      <c r="V683" s="576" t="str">
        <f t="shared" si="373"/>
        <v>t CO2-eq/ ha/ yr</v>
      </c>
      <c r="W683" s="391"/>
      <c r="X683" s="391"/>
      <c r="Z683" s="476"/>
      <c r="AP683" s="476"/>
      <c r="AQ683" s="391"/>
      <c r="AR683" s="391"/>
      <c r="AS683" s="580"/>
      <c r="AT683" s="391"/>
      <c r="AU683" s="578" t="str">
        <f t="shared" si="374"/>
        <v/>
      </c>
      <c r="AV683" s="578" t="str">
        <f t="shared" si="375"/>
        <v/>
      </c>
      <c r="AW683" s="391"/>
      <c r="AX683" s="578" t="str">
        <f t="shared" si="376"/>
        <v/>
      </c>
      <c r="AY683" s="578" t="str">
        <f t="shared" si="377"/>
        <v/>
      </c>
      <c r="AZ683" s="391"/>
      <c r="BA683" s="578" t="str">
        <f t="shared" si="378"/>
        <v/>
      </c>
      <c r="BB683" s="578" t="str">
        <f t="shared" si="379"/>
        <v/>
      </c>
      <c r="BC683" s="391"/>
      <c r="BD683" s="578" t="str">
        <f t="shared" si="380"/>
        <v/>
      </c>
      <c r="BE683" s="578" t="str">
        <f t="shared" si="381"/>
        <v/>
      </c>
      <c r="BF683" s="391"/>
      <c r="BG683" s="578" t="str">
        <f t="shared" si="382"/>
        <v/>
      </c>
      <c r="BH683" s="578" t="str">
        <f t="shared" si="383"/>
        <v/>
      </c>
      <c r="BI683" s="391"/>
      <c r="BJ683" s="578" t="str">
        <f t="shared" si="384"/>
        <v/>
      </c>
      <c r="BK683" s="578" t="str">
        <f t="shared" si="384"/>
        <v/>
      </c>
      <c r="BL683" s="391"/>
      <c r="BM683" s="578" t="str">
        <f t="shared" si="385"/>
        <v/>
      </c>
      <c r="BN683" s="578" t="str">
        <f t="shared" si="385"/>
        <v/>
      </c>
      <c r="BO683" s="391"/>
      <c r="BP683" s="578" t="str">
        <f t="shared" si="386"/>
        <v/>
      </c>
      <c r="BQ683" s="578" t="str">
        <f t="shared" si="386"/>
        <v/>
      </c>
      <c r="BR683" s="391"/>
      <c r="BS683" s="578" t="str">
        <f t="shared" si="387"/>
        <v/>
      </c>
      <c r="BT683" s="578" t="str">
        <f t="shared" si="387"/>
        <v/>
      </c>
      <c r="BU683" s="391"/>
      <c r="BV683" s="476"/>
    </row>
    <row r="684" spans="1:74" s="427" customFormat="1" ht="14.1" hidden="1">
      <c r="A684" s="561"/>
      <c r="B684" s="582" t="s">
        <v>224</v>
      </c>
      <c r="C684" s="583"/>
      <c r="D684" s="583"/>
      <c r="E684" s="583"/>
      <c r="F684" s="583"/>
      <c r="G684" s="583"/>
      <c r="H684" s="429"/>
      <c r="I684" s="391"/>
      <c r="J684" s="584"/>
      <c r="K684" s="429"/>
      <c r="L684" s="429"/>
      <c r="M684" s="429" t="s">
        <v>211</v>
      </c>
      <c r="N684" s="429"/>
      <c r="O684" s="429"/>
      <c r="P684" s="429"/>
      <c r="Q684" s="429"/>
      <c r="R684" s="584" t="s">
        <v>212</v>
      </c>
      <c r="S684" s="585" t="e">
        <f>AVERAGE(S664:S683)</f>
        <v>#DIV/0!</v>
      </c>
      <c r="T684" s="585" t="e">
        <f>IF(S692="Y",SUM(T664:T683)/SUM(O664:O683),AVERAGE(T664:T683))</f>
        <v>#DIV/0!</v>
      </c>
      <c r="U684" s="586" t="e">
        <f>SUM(U664:U683)/SUM(O664:O683)</f>
        <v>#DIV/0!</v>
      </c>
      <c r="V684" s="391"/>
      <c r="W684" s="391"/>
      <c r="X684" s="391"/>
      <c r="Z684" s="626"/>
      <c r="AP684" s="476"/>
      <c r="AQ684" s="391"/>
      <c r="AR684" s="391"/>
      <c r="AS684" s="391"/>
      <c r="AT684" s="584" t="s">
        <v>212</v>
      </c>
      <c r="AU684" s="587" t="e">
        <f>AVERAGE(AU664:AU683)</f>
        <v>#DIV/0!</v>
      </c>
      <c r="AV684" s="587" t="e">
        <f>SUM(AV664:AV683)/COUNTIF(AV664:AV683,"&gt;0")</f>
        <v>#DIV/0!</v>
      </c>
      <c r="AW684" s="391"/>
      <c r="AX684" s="587" t="e">
        <f>AVERAGE(AX664:AX683)</f>
        <v>#DIV/0!</v>
      </c>
      <c r="AY684" s="587" t="e">
        <f>SUM(AY664:AY683)/COUNTIF(AY664:AY683,"&gt;0")</f>
        <v>#DIV/0!</v>
      </c>
      <c r="AZ684" s="391"/>
      <c r="BA684" s="587" t="e">
        <f>AVERAGE(BA664:BA683)</f>
        <v>#DIV/0!</v>
      </c>
      <c r="BB684" s="587" t="e">
        <f>SUM(BB664:BB683)/COUNTIF(BB664:BB683,"&gt;0")</f>
        <v>#DIV/0!</v>
      </c>
      <c r="BC684" s="391"/>
      <c r="BD684" s="587" t="e">
        <f>AVERAGE(BD664:BD683)</f>
        <v>#DIV/0!</v>
      </c>
      <c r="BE684" s="587" t="e">
        <f>SUM(BE664:BE683)/COUNTIF(BE664:BE683,"&gt;0")</f>
        <v>#DIV/0!</v>
      </c>
      <c r="BF684" s="391"/>
      <c r="BG684" s="587" t="e">
        <f>AVERAGE(BG664:BG683)</f>
        <v>#DIV/0!</v>
      </c>
      <c r="BH684" s="587" t="e">
        <f>SUM(BH664:BH683)/COUNTIF(BH664:BH683,"&gt;0")</f>
        <v>#DIV/0!</v>
      </c>
      <c r="BI684" s="584"/>
      <c r="BJ684" s="587" t="e">
        <f>AVERAGE(BJ664:BJ683)</f>
        <v>#DIV/0!</v>
      </c>
      <c r="BK684" s="587" t="e">
        <f>SUM(BK664:BK683)/COUNTIF(BK664:BK683,"&gt;0")</f>
        <v>#DIV/0!</v>
      </c>
      <c r="BL684" s="391"/>
      <c r="BM684" s="587" t="e">
        <f>AVERAGE(BM664:BM683)</f>
        <v>#DIV/0!</v>
      </c>
      <c r="BN684" s="587" t="e">
        <f>SUM(BN664:BN683)/COUNTIF(BN664:BN683,"&gt;0")</f>
        <v>#DIV/0!</v>
      </c>
      <c r="BO684" s="391"/>
      <c r="BP684" s="587" t="e">
        <f>AVERAGE(BP664:BP683)</f>
        <v>#DIV/0!</v>
      </c>
      <c r="BQ684" s="587" t="e">
        <f>SUM(BQ664:BQ683)/COUNTIF(BQ664:BQ683,"&gt;0")</f>
        <v>#DIV/0!</v>
      </c>
      <c r="BR684" s="391"/>
      <c r="BS684" s="587" t="e">
        <f>AVERAGE(BS664:BS683)</f>
        <v>#DIV/0!</v>
      </c>
      <c r="BT684" s="587" t="e">
        <f>SUM(BT664:BT683)/COUNTIF(BT664:BT683,"&gt;0")</f>
        <v>#DIV/0!</v>
      </c>
      <c r="BU684" s="391"/>
      <c r="BV684" s="476"/>
    </row>
    <row r="685" spans="1:74" s="427" customFormat="1" ht="14.1" hidden="1">
      <c r="A685" s="561"/>
      <c r="B685" s="582" t="s">
        <v>225</v>
      </c>
      <c r="C685" s="583" t="s">
        <v>213</v>
      </c>
      <c r="D685" s="1104"/>
      <c r="E685" s="1105"/>
      <c r="F685" s="1105"/>
      <c r="G685" s="1105"/>
      <c r="H685" s="1105"/>
      <c r="I685" s="1105"/>
      <c r="J685" s="1105"/>
      <c r="K685" s="1106"/>
      <c r="L685" s="429"/>
      <c r="M685" s="429"/>
      <c r="N685" s="429"/>
      <c r="O685" s="429"/>
      <c r="P685" s="429"/>
      <c r="Q685" s="429"/>
      <c r="R685" s="588" t="s">
        <v>214</v>
      </c>
      <c r="S685" s="589" t="e">
        <f>S684+V685*S688</f>
        <v>#DIV/0!</v>
      </c>
      <c r="T685" s="589" t="e">
        <f>T684+V685*T688</f>
        <v>#DIV/0!</v>
      </c>
      <c r="U685" s="589" t="e">
        <f>U684+V685*U688</f>
        <v>#DIV/0!</v>
      </c>
      <c r="V685" s="590">
        <v>1</v>
      </c>
      <c r="W685" s="429" t="s">
        <v>215</v>
      </c>
      <c r="X685" s="391"/>
      <c r="Y685" s="391" t="s">
        <v>239</v>
      </c>
      <c r="Z685" s="627"/>
      <c r="AP685" s="476"/>
      <c r="AQ685" s="391"/>
      <c r="AR685" s="391"/>
      <c r="AS685" s="391"/>
      <c r="AT685" s="588" t="s">
        <v>214</v>
      </c>
      <c r="AU685" s="591" t="e">
        <f>AU684+(AU690*AU687)</f>
        <v>#DIV/0!</v>
      </c>
      <c r="AV685" s="591" t="e">
        <f>AV684+(AV690*AU687)</f>
        <v>#DIV/0!</v>
      </c>
      <c r="AW685" s="391"/>
      <c r="AX685" s="591" t="e">
        <f>AX684+(AX690*AX687)</f>
        <v>#DIV/0!</v>
      </c>
      <c r="AY685" s="591" t="e">
        <f>AY684+(AY690*AX687)</f>
        <v>#DIV/0!</v>
      </c>
      <c r="AZ685" s="391"/>
      <c r="BA685" s="591" t="e">
        <f>BA684+(BA690*BA687)</f>
        <v>#DIV/0!</v>
      </c>
      <c r="BB685" s="591" t="e">
        <f>BB684+(BB690*BA687)</f>
        <v>#DIV/0!</v>
      </c>
      <c r="BC685" s="391"/>
      <c r="BD685" s="591" t="e">
        <f>BD684+(BD690*BD687)</f>
        <v>#DIV/0!</v>
      </c>
      <c r="BE685" s="591" t="e">
        <f>BE684+(BE690*BD687)</f>
        <v>#DIV/0!</v>
      </c>
      <c r="BF685" s="391"/>
      <c r="BG685" s="591" t="e">
        <f>BG684+(BG690*BG687)</f>
        <v>#DIV/0!</v>
      </c>
      <c r="BH685" s="591" t="e">
        <f>BH684+(BH690*BG687)</f>
        <v>#DIV/0!</v>
      </c>
      <c r="BI685" s="588"/>
      <c r="BJ685" s="591" t="e">
        <f>BJ684+(BJ690*BJ687)</f>
        <v>#DIV/0!</v>
      </c>
      <c r="BK685" s="591" t="e">
        <f>BK684+(BK690*BJ687)</f>
        <v>#DIV/0!</v>
      </c>
      <c r="BL685" s="391"/>
      <c r="BM685" s="591" t="e">
        <f>BM684+(BM690*BM687)</f>
        <v>#DIV/0!</v>
      </c>
      <c r="BN685" s="591" t="e">
        <f>BN684+(BN690*BM687)</f>
        <v>#DIV/0!</v>
      </c>
      <c r="BO685" s="391"/>
      <c r="BP685" s="591" t="e">
        <f>BP684+(BP690*BP687)</f>
        <v>#DIV/0!</v>
      </c>
      <c r="BQ685" s="591" t="e">
        <f>BQ684+(BQ690*BP687)</f>
        <v>#DIV/0!</v>
      </c>
      <c r="BR685" s="391"/>
      <c r="BS685" s="591" t="e">
        <f>BS684+(BS690*BS687)</f>
        <v>#DIV/0!</v>
      </c>
      <c r="BT685" s="591" t="e">
        <f>BT684+(BT690*BS687)</f>
        <v>#DIV/0!</v>
      </c>
      <c r="BU685" s="391"/>
      <c r="BV685" s="476"/>
    </row>
    <row r="686" spans="1:74" s="427" customFormat="1" ht="14.1" hidden="1">
      <c r="A686" s="561"/>
      <c r="B686" s="582" t="s">
        <v>226</v>
      </c>
      <c r="C686" s="561"/>
      <c r="D686" s="1107"/>
      <c r="E686" s="1108"/>
      <c r="F686" s="1108"/>
      <c r="G686" s="1108"/>
      <c r="H686" s="1108"/>
      <c r="I686" s="1108"/>
      <c r="J686" s="1108"/>
      <c r="K686" s="1109"/>
      <c r="L686" s="391"/>
      <c r="M686" s="391"/>
      <c r="N686" s="429"/>
      <c r="O686" s="429"/>
      <c r="P686" s="429"/>
      <c r="Q686" s="429"/>
      <c r="R686" s="588" t="s">
        <v>216</v>
      </c>
      <c r="S686" s="589" t="e">
        <f>IF($Y686="Y",MIN(S664:S683),S684-$V686*S688)</f>
        <v>#DIV/0!</v>
      </c>
      <c r="T686" s="589" t="e">
        <f t="shared" ref="T686:U686" si="390">IF($Y686="Y",MIN(T664:T683),T684-$V686*T688)</f>
        <v>#DIV/0!</v>
      </c>
      <c r="U686" s="589" t="e">
        <f t="shared" si="390"/>
        <v>#DIV/0!</v>
      </c>
      <c r="V686" s="590">
        <v>1</v>
      </c>
      <c r="W686" s="429" t="s">
        <v>217</v>
      </c>
      <c r="X686" s="391"/>
      <c r="Y686" s="592" t="s">
        <v>223</v>
      </c>
      <c r="Z686" s="627"/>
      <c r="AP686" s="476"/>
      <c r="AQ686" s="391"/>
      <c r="AR686" s="391"/>
      <c r="AS686" s="391"/>
      <c r="AT686" s="588" t="s">
        <v>216</v>
      </c>
      <c r="AU686" s="591" t="e">
        <f>AU684-(AU690*AU688)</f>
        <v>#DIV/0!</v>
      </c>
      <c r="AV686" s="591" t="e">
        <f>AV684-(AV690*AU688)</f>
        <v>#DIV/0!</v>
      </c>
      <c r="AW686" s="391"/>
      <c r="AX686" s="591" t="e">
        <f>AX684-(AX690*AX688)</f>
        <v>#DIV/0!</v>
      </c>
      <c r="AY686" s="591" t="e">
        <f>AY684-(AY690*AX688)</f>
        <v>#DIV/0!</v>
      </c>
      <c r="AZ686" s="391"/>
      <c r="BA686" s="591" t="e">
        <f>BA684-(BA690*BA688)</f>
        <v>#DIV/0!</v>
      </c>
      <c r="BB686" s="591" t="e">
        <f>BB684-(BB690*BA688)</f>
        <v>#DIV/0!</v>
      </c>
      <c r="BC686" s="391"/>
      <c r="BD686" s="591" t="e">
        <f>BD684-(BD690*BD688)</f>
        <v>#DIV/0!</v>
      </c>
      <c r="BE686" s="591" t="e">
        <f>BE684-(BE690*BD688)</f>
        <v>#DIV/0!</v>
      </c>
      <c r="BF686" s="391"/>
      <c r="BG686" s="591" t="e">
        <f>BG684-(BG690*BG688)</f>
        <v>#DIV/0!</v>
      </c>
      <c r="BH686" s="591" t="e">
        <f>BH684-(BH690*BG688)</f>
        <v>#DIV/0!</v>
      </c>
      <c r="BI686" s="588"/>
      <c r="BJ686" s="591" t="e">
        <f>BJ684-(BJ690*BJ688)</f>
        <v>#DIV/0!</v>
      </c>
      <c r="BK686" s="591" t="e">
        <f>BK684-(BK690*BJ688)</f>
        <v>#DIV/0!</v>
      </c>
      <c r="BL686" s="391"/>
      <c r="BM686" s="591" t="e">
        <f>BM684-(BM690*BM688)</f>
        <v>#DIV/0!</v>
      </c>
      <c r="BN686" s="591" t="e">
        <f>BN684-(BN690*BM688)</f>
        <v>#DIV/0!</v>
      </c>
      <c r="BO686" s="391"/>
      <c r="BP686" s="591" t="e">
        <f>BP684-(BP690*BP688)</f>
        <v>#DIV/0!</v>
      </c>
      <c r="BQ686" s="591" t="e">
        <f>BQ684-(BQ690*BP688)</f>
        <v>#DIV/0!</v>
      </c>
      <c r="BR686" s="391"/>
      <c r="BS686" s="591" t="e">
        <f>BS684-(BS690*BS688)</f>
        <v>#DIV/0!</v>
      </c>
      <c r="BT686" s="591" t="e">
        <f>BT684-(BT690*BS688)</f>
        <v>#DIV/0!</v>
      </c>
      <c r="BU686" s="391"/>
      <c r="BV686" s="476"/>
    </row>
    <row r="687" spans="1:74" s="427" customFormat="1" ht="13.8" hidden="1">
      <c r="A687" s="561"/>
      <c r="B687" s="561"/>
      <c r="C687" s="561"/>
      <c r="D687" s="1107"/>
      <c r="E687" s="1108"/>
      <c r="F687" s="1108"/>
      <c r="G687" s="1108"/>
      <c r="H687" s="1108"/>
      <c r="I687" s="1108"/>
      <c r="J687" s="1108"/>
      <c r="K687" s="1109"/>
      <c r="L687" s="429"/>
      <c r="M687" s="429"/>
      <c r="N687" s="429"/>
      <c r="O687" s="429"/>
      <c r="P687" s="429"/>
      <c r="Q687" s="429"/>
      <c r="R687" s="588" t="s">
        <v>218</v>
      </c>
      <c r="S687" s="589" t="e">
        <f>IF((0.67*S688)&gt;S684,"no","yes")</f>
        <v>#DIV/0!</v>
      </c>
      <c r="T687" s="589" t="e">
        <f>IF((0.67*T688)&gt;T684,"no","yes")</f>
        <v>#DIV/0!</v>
      </c>
      <c r="U687" s="589" t="e">
        <f>IF((0.67*U688)&gt;U684,"no","yes")</f>
        <v>#DIV/0!</v>
      </c>
      <c r="V687" s="429"/>
      <c r="W687" s="429"/>
      <c r="X687" s="429"/>
      <c r="Z687" s="627"/>
      <c r="AP687" s="476"/>
      <c r="AQ687" s="429"/>
      <c r="AR687" s="429"/>
      <c r="AS687" s="1113" t="s">
        <v>407</v>
      </c>
      <c r="AT687" s="1114"/>
      <c r="AU687" s="590">
        <v>1</v>
      </c>
      <c r="AV687" s="429"/>
      <c r="AW687" s="429"/>
      <c r="AX687" s="590">
        <v>1</v>
      </c>
      <c r="AY687" s="429"/>
      <c r="AZ687" s="429"/>
      <c r="BA687" s="590">
        <v>1</v>
      </c>
      <c r="BB687" s="429"/>
      <c r="BC687" s="429"/>
      <c r="BD687" s="590">
        <v>1</v>
      </c>
      <c r="BE687" s="429"/>
      <c r="BF687" s="429"/>
      <c r="BG687" s="590">
        <v>1</v>
      </c>
      <c r="BH687" s="429"/>
      <c r="BI687" s="588"/>
      <c r="BJ687" s="590">
        <v>1</v>
      </c>
      <c r="BK687" s="429"/>
      <c r="BL687" s="429"/>
      <c r="BM687" s="590">
        <v>1</v>
      </c>
      <c r="BN687" s="429"/>
      <c r="BO687" s="429"/>
      <c r="BP687" s="590">
        <v>1</v>
      </c>
      <c r="BQ687" s="429"/>
      <c r="BR687" s="429"/>
      <c r="BS687" s="590">
        <v>1</v>
      </c>
      <c r="BT687" s="429"/>
      <c r="BU687" s="429"/>
      <c r="BV687" s="476"/>
    </row>
    <row r="688" spans="1:74" s="427" customFormat="1" ht="13.8" hidden="1">
      <c r="A688" s="593" t="str">
        <f ca="1">HYPERLINK("#"&amp;"'"&amp;A$1&amp;"'!a1","Back to top")</f>
        <v>Back to top</v>
      </c>
      <c r="B688" s="593"/>
      <c r="C688" s="561"/>
      <c r="D688" s="1107"/>
      <c r="E688" s="1108"/>
      <c r="F688" s="1108"/>
      <c r="G688" s="1108"/>
      <c r="H688" s="1108"/>
      <c r="I688" s="1108"/>
      <c r="J688" s="1108"/>
      <c r="K688" s="1109"/>
      <c r="L688" s="429"/>
      <c r="M688" s="429"/>
      <c r="N688" s="429"/>
      <c r="O688" s="429"/>
      <c r="P688" s="429"/>
      <c r="Q688" s="429"/>
      <c r="R688" s="588" t="s">
        <v>219</v>
      </c>
      <c r="S688" s="589" t="e">
        <f>_xlfn.STDEV.P(S664:S683)</f>
        <v>#DIV/0!</v>
      </c>
      <c r="T688" s="589" t="e">
        <f t="array" ref="T688">IF(S692="Y",SQRT(SUM(IFERROR(O664:O683*(S664:S683-(T684))^2,0))/((COUNTIFS(O664:O683,"&lt;&gt;"&amp;"")-1)/COUNTIFS(O664:O683,"&lt;&gt;"&amp;"")*SUM(O664:O683))),_xlfn.STDEV.P(T664:T683))</f>
        <v>#DIV/0!</v>
      </c>
      <c r="U688" s="589" t="e">
        <f t="array" ref="U688">SQRT(SUM(IFERROR(O664:O683*(S664:S683-(U684))^2,0))/((COUNTIFS(O664:O683,"&lt;&gt;"&amp;"")-1)/COUNTIFS(O664:O683,"&lt;&gt;"&amp;"")*SUM(O664:O683)))</f>
        <v>#DIV/0!</v>
      </c>
      <c r="V688" s="429"/>
      <c r="W688" s="429"/>
      <c r="X688" s="429"/>
      <c r="Z688" s="627"/>
      <c r="AP688" s="476"/>
      <c r="AQ688" s="429"/>
      <c r="AR688" s="429"/>
      <c r="AS688" s="1113"/>
      <c r="AT688" s="1114"/>
      <c r="AU688" s="590">
        <v>1</v>
      </c>
      <c r="AV688" s="429"/>
      <c r="AW688" s="429"/>
      <c r="AX688" s="590">
        <v>1</v>
      </c>
      <c r="AY688" s="429"/>
      <c r="AZ688" s="429"/>
      <c r="BA688" s="590">
        <v>1</v>
      </c>
      <c r="BB688" s="429"/>
      <c r="BC688" s="429"/>
      <c r="BD688" s="590">
        <v>1</v>
      </c>
      <c r="BE688" s="429"/>
      <c r="BF688" s="429"/>
      <c r="BG688" s="590">
        <v>1</v>
      </c>
      <c r="BH688" s="429"/>
      <c r="BI688" s="588"/>
      <c r="BJ688" s="590">
        <v>1</v>
      </c>
      <c r="BK688" s="429"/>
      <c r="BL688" s="429"/>
      <c r="BM688" s="590">
        <v>1</v>
      </c>
      <c r="BN688" s="429"/>
      <c r="BO688" s="429"/>
      <c r="BP688" s="590">
        <v>1</v>
      </c>
      <c r="BQ688" s="429"/>
      <c r="BR688" s="429"/>
      <c r="BS688" s="590">
        <v>1</v>
      </c>
      <c r="BT688" s="429"/>
      <c r="BU688" s="429"/>
      <c r="BV688" s="476"/>
    </row>
    <row r="689" spans="1:74" s="427" customFormat="1" ht="14.1" hidden="1">
      <c r="A689" s="561"/>
      <c r="B689" s="561"/>
      <c r="C689" s="561"/>
      <c r="D689" s="1107"/>
      <c r="E689" s="1108"/>
      <c r="F689" s="1108"/>
      <c r="G689" s="1108"/>
      <c r="H689" s="1108"/>
      <c r="I689" s="1108"/>
      <c r="J689" s="1108"/>
      <c r="K689" s="1109"/>
      <c r="L689" s="429"/>
      <c r="M689" s="429"/>
      <c r="N689" s="429"/>
      <c r="O689" s="429"/>
      <c r="P689" s="429"/>
      <c r="Q689" s="429"/>
      <c r="R689" s="471" t="s">
        <v>220</v>
      </c>
      <c r="S689" s="594">
        <f>COUNTIF(S664:S683,"&gt;0")</f>
        <v>0</v>
      </c>
      <c r="T689" s="594">
        <f>COUNTIF(T664:T683,"&gt;0")</f>
        <v>0</v>
      </c>
      <c r="U689" s="595"/>
      <c r="V689" s="596" t="s">
        <v>221</v>
      </c>
      <c r="W689" s="429"/>
      <c r="X689" s="429"/>
      <c r="Z689" s="476"/>
      <c r="AP689" s="476"/>
      <c r="AQ689" s="429"/>
      <c r="AR689" s="429"/>
      <c r="AS689" s="429"/>
      <c r="AT689" s="588" t="s">
        <v>218</v>
      </c>
      <c r="AU689" s="591" t="e">
        <f>IF((0.67*AU690)&gt;AU684,"no","yes")</f>
        <v>#DIV/0!</v>
      </c>
      <c r="AV689" s="591" t="e">
        <f>IF((0.67*AV690)&gt;AV684,"no","yes")</f>
        <v>#DIV/0!</v>
      </c>
      <c r="AW689" s="429"/>
      <c r="AX689" s="591" t="e">
        <f>IF((0.67*AX690)&gt;AX684,"no","yes")</f>
        <v>#DIV/0!</v>
      </c>
      <c r="AY689" s="591" t="e">
        <f>IF((0.67*AY690)&gt;AY684,"no","yes")</f>
        <v>#DIV/0!</v>
      </c>
      <c r="AZ689" s="429"/>
      <c r="BA689" s="591" t="e">
        <f>IF((0.67*BA690)&gt;BA684,"no","yes")</f>
        <v>#DIV/0!</v>
      </c>
      <c r="BB689" s="591" t="e">
        <f>IF((0.67*BB690)&gt;BB684,"no","yes")</f>
        <v>#DIV/0!</v>
      </c>
      <c r="BC689" s="429"/>
      <c r="BD689" s="591" t="e">
        <f>IF((0.67*BD690)&gt;BD684,"no","yes")</f>
        <v>#DIV/0!</v>
      </c>
      <c r="BE689" s="591" t="e">
        <f>IF((0.67*BE690)&gt;BE684,"no","yes")</f>
        <v>#DIV/0!</v>
      </c>
      <c r="BF689" s="429"/>
      <c r="BG689" s="591" t="e">
        <f>IF((0.67*BG690)&gt;BG684,"no","yes")</f>
        <v>#DIV/0!</v>
      </c>
      <c r="BH689" s="591" t="e">
        <f>IF((0.67*BH690)&gt;BH684,"no","yes")</f>
        <v>#DIV/0!</v>
      </c>
      <c r="BI689" s="471"/>
      <c r="BJ689" s="591" t="e">
        <f>IF((0.67*BJ690)&gt;BJ684,"no","yes")</f>
        <v>#DIV/0!</v>
      </c>
      <c r="BK689" s="591" t="e">
        <f>IF((0.67*BK690)&gt;BK684,"no","yes")</f>
        <v>#DIV/0!</v>
      </c>
      <c r="BL689" s="429"/>
      <c r="BM689" s="591" t="e">
        <f>IF((0.67*BM690)&gt;BM684,"no","yes")</f>
        <v>#DIV/0!</v>
      </c>
      <c r="BN689" s="591" t="e">
        <f>IF((0.67*BN690)&gt;BN684,"no","yes")</f>
        <v>#DIV/0!</v>
      </c>
      <c r="BO689" s="429"/>
      <c r="BP689" s="591" t="e">
        <f>IF((0.67*BP690)&gt;BP684,"no","yes")</f>
        <v>#DIV/0!</v>
      </c>
      <c r="BQ689" s="591" t="e">
        <f>IF((0.67*BQ690)&gt;BQ684,"no","yes")</f>
        <v>#DIV/0!</v>
      </c>
      <c r="BR689" s="429"/>
      <c r="BS689" s="591" t="e">
        <f>IF((0.67*BS690)&gt;BS684,"no","yes")</f>
        <v>#DIV/0!</v>
      </c>
      <c r="BT689" s="591" t="e">
        <f>IF((0.67*BT690)&gt;BT684,"no","yes")</f>
        <v>#DIV/0!</v>
      </c>
      <c r="BU689" s="429"/>
      <c r="BV689" s="476"/>
    </row>
    <row r="690" spans="1:74" s="427" customFormat="1" ht="13.8" hidden="1">
      <c r="C690" s="561"/>
      <c r="D690" s="1107"/>
      <c r="E690" s="1108"/>
      <c r="F690" s="1108"/>
      <c r="G690" s="1108"/>
      <c r="H690" s="1108"/>
      <c r="I690" s="1108"/>
      <c r="J690" s="1108"/>
      <c r="K690" s="1109"/>
      <c r="L690" s="429"/>
      <c r="M690" s="429"/>
      <c r="N690" s="429"/>
      <c r="O690" s="429"/>
      <c r="P690" s="429"/>
      <c r="Q690" s="429"/>
      <c r="R690" s="429"/>
      <c r="S690" s="595"/>
      <c r="T690" s="595"/>
      <c r="U690" s="595"/>
      <c r="V690" s="614"/>
      <c r="W690" s="615"/>
      <c r="X690" s="616"/>
      <c r="Z690" s="476"/>
      <c r="AP690" s="476"/>
      <c r="AQ690" s="429"/>
      <c r="AR690" s="429"/>
      <c r="AS690" s="429"/>
      <c r="AT690" s="588" t="s">
        <v>219</v>
      </c>
      <c r="AU690" s="591" t="e">
        <f>_xlfn.STDEV.P(AU664:AU683)</f>
        <v>#DIV/0!</v>
      </c>
      <c r="AV690" s="591" t="e">
        <f>_xlfn.STDEV.P(AV664:AV683)</f>
        <v>#DIV/0!</v>
      </c>
      <c r="AW690" s="429"/>
      <c r="AX690" s="591" t="e">
        <f>_xlfn.STDEV.P(AX664:AX683)</f>
        <v>#DIV/0!</v>
      </c>
      <c r="AY690" s="591" t="e">
        <f>_xlfn.STDEV.P(AY664:AY683)</f>
        <v>#DIV/0!</v>
      </c>
      <c r="AZ690" s="429"/>
      <c r="BA690" s="591" t="e">
        <f>_xlfn.STDEV.P(BA664:BA683)</f>
        <v>#DIV/0!</v>
      </c>
      <c r="BB690" s="591" t="e">
        <f>_xlfn.STDEV.P(BB664:BB683)</f>
        <v>#DIV/0!</v>
      </c>
      <c r="BC690" s="429"/>
      <c r="BD690" s="591" t="e">
        <f>_xlfn.STDEV.P(BD664:BD683)</f>
        <v>#DIV/0!</v>
      </c>
      <c r="BE690" s="591" t="e">
        <f>_xlfn.STDEV.P(BE664:BE683)</f>
        <v>#DIV/0!</v>
      </c>
      <c r="BF690" s="429"/>
      <c r="BG690" s="591" t="e">
        <f>_xlfn.STDEV.P(BG664:BG683)</f>
        <v>#DIV/0!</v>
      </c>
      <c r="BH690" s="591" t="e">
        <f>_xlfn.STDEV.P(BH664:BH683)</f>
        <v>#DIV/0!</v>
      </c>
      <c r="BI690" s="429"/>
      <c r="BJ690" s="591" t="e">
        <f>_xlfn.STDEV.P(BJ664:BJ683)</f>
        <v>#DIV/0!</v>
      </c>
      <c r="BK690" s="591" t="e">
        <f>_xlfn.STDEV.P(BK664:BK683)</f>
        <v>#DIV/0!</v>
      </c>
      <c r="BL690" s="429"/>
      <c r="BM690" s="591" t="e">
        <f>_xlfn.STDEV.P(BM664:BM683)</f>
        <v>#DIV/0!</v>
      </c>
      <c r="BN690" s="591" t="e">
        <f>_xlfn.STDEV.P(BN664:BN683)</f>
        <v>#DIV/0!</v>
      </c>
      <c r="BO690" s="429"/>
      <c r="BP690" s="591" t="e">
        <f>_xlfn.STDEV.P(BP664:BP683)</f>
        <v>#DIV/0!</v>
      </c>
      <c r="BQ690" s="591" t="e">
        <f>_xlfn.STDEV.P(BQ664:BQ683)</f>
        <v>#DIV/0!</v>
      </c>
      <c r="BR690" s="429"/>
      <c r="BS690" s="591" t="e">
        <f>_xlfn.STDEV.P(BS664:BS683)</f>
        <v>#DIV/0!</v>
      </c>
      <c r="BT690" s="591" t="e">
        <f>_xlfn.STDEV.P(BT664:BT683)</f>
        <v>#DIV/0!</v>
      </c>
      <c r="BV690" s="476"/>
    </row>
    <row r="691" spans="1:74" s="427" customFormat="1" ht="14.1" hidden="1">
      <c r="C691" s="429"/>
      <c r="D691" s="1110"/>
      <c r="E691" s="1111"/>
      <c r="F691" s="1111"/>
      <c r="G691" s="1111"/>
      <c r="H691" s="1111"/>
      <c r="I691" s="1111"/>
      <c r="J691" s="1111"/>
      <c r="K691" s="1112"/>
      <c r="S691" s="598" t="s">
        <v>222</v>
      </c>
      <c r="T691" s="655"/>
      <c r="U691" s="595"/>
      <c r="V691" s="617"/>
      <c r="W691" s="618"/>
      <c r="X691" s="619"/>
      <c r="Z691" s="476"/>
      <c r="AP691" s="476"/>
      <c r="AQ691" s="429"/>
      <c r="AR691" s="429"/>
      <c r="AS691" s="429"/>
      <c r="AT691" s="471" t="s">
        <v>220</v>
      </c>
      <c r="AU691" s="597">
        <f>COUNTIF(AU664:AU683,"&gt;0")</f>
        <v>0</v>
      </c>
      <c r="AV691" s="597">
        <f>COUNTIF(AV664:AV683,"&gt;0")</f>
        <v>0</v>
      </c>
      <c r="AW691" s="429"/>
      <c r="AX691" s="597">
        <f>COUNTIF(AX664:AX683,"&gt;0")</f>
        <v>0</v>
      </c>
      <c r="AY691" s="597">
        <f>COUNTIF(AY664:AY683,"&gt;0")</f>
        <v>0</v>
      </c>
      <c r="AZ691" s="429"/>
      <c r="BA691" s="597">
        <f>COUNTIF(BA664:BA683,"&gt;0")</f>
        <v>0</v>
      </c>
      <c r="BB691" s="597">
        <f>COUNTIF(BB664:BB683,"&gt;0")</f>
        <v>0</v>
      </c>
      <c r="BC691" s="429"/>
      <c r="BD691" s="597">
        <f>COUNTIF(BD664:BD683,"&gt;0")</f>
        <v>0</v>
      </c>
      <c r="BE691" s="597">
        <f>COUNTIF(BE664:BE683,"&gt;0")</f>
        <v>0</v>
      </c>
      <c r="BF691" s="429"/>
      <c r="BG691" s="597">
        <f>COUNTIF(BG664:BG683,"&gt;0")</f>
        <v>0</v>
      </c>
      <c r="BH691" s="597">
        <f>COUNTIF(BH664:BH683,"&gt;0")</f>
        <v>0</v>
      </c>
      <c r="BI691" s="429"/>
      <c r="BJ691" s="597">
        <f>COUNTIF(BJ664:BJ683,"&gt;0")</f>
        <v>0</v>
      </c>
      <c r="BK691" s="597">
        <f>COUNTIF(BK664:BK683,"&gt;0")</f>
        <v>0</v>
      </c>
      <c r="BL691" s="429"/>
      <c r="BM691" s="597">
        <f>COUNTIF(BM664:BM683,"&gt;0")</f>
        <v>0</v>
      </c>
      <c r="BN691" s="597">
        <f>COUNTIF(BN664:BN683,"&gt;0")</f>
        <v>0</v>
      </c>
      <c r="BO691" s="429"/>
      <c r="BP691" s="597">
        <f>COUNTIF(BP664:BP683,"&gt;0")</f>
        <v>0</v>
      </c>
      <c r="BQ691" s="597">
        <f>COUNTIF(BQ664:BQ683,"&gt;0")</f>
        <v>0</v>
      </c>
      <c r="BR691" s="429"/>
      <c r="BS691" s="597">
        <f>COUNTIF(BS664:BS683,"&gt;0")</f>
        <v>0</v>
      </c>
      <c r="BT691" s="597">
        <f>COUNTIF(BT664:BT683,"&gt;0")</f>
        <v>0</v>
      </c>
      <c r="BV691" s="476"/>
    </row>
    <row r="692" spans="1:74" s="427" customFormat="1" ht="13.8" hidden="1">
      <c r="C692" s="429"/>
      <c r="D692" s="620"/>
      <c r="E692" s="620"/>
      <c r="F692" s="620"/>
      <c r="G692" s="620"/>
      <c r="H692" s="620"/>
      <c r="I692" s="620"/>
      <c r="J692" s="620"/>
      <c r="K692" s="620"/>
      <c r="S692" s="661" t="s">
        <v>223</v>
      </c>
      <c r="U692" s="429"/>
      <c r="V692" s="617"/>
      <c r="W692" s="618"/>
      <c r="X692" s="619"/>
      <c r="Z692" s="476"/>
      <c r="AP692" s="476"/>
      <c r="BV692" s="476"/>
    </row>
    <row r="693" spans="1:74" s="427" customFormat="1" ht="13.8" hidden="1">
      <c r="C693" s="429"/>
      <c r="D693" s="620"/>
      <c r="E693" s="620"/>
      <c r="F693" s="620"/>
      <c r="G693" s="620"/>
      <c r="H693" s="620"/>
      <c r="I693" s="620"/>
      <c r="J693" s="620"/>
      <c r="K693" s="620"/>
      <c r="S693" s="662"/>
      <c r="U693" s="429"/>
      <c r="V693" s="621"/>
      <c r="W693" s="622"/>
      <c r="X693" s="623"/>
      <c r="Z693" s="476"/>
      <c r="AP693" s="476"/>
      <c r="BV693" s="476"/>
    </row>
    <row r="694" spans="1:74" s="427" customFormat="1" ht="17.7" hidden="1">
      <c r="C694" s="429"/>
      <c r="D694" s="620"/>
      <c r="E694" s="620"/>
      <c r="F694" s="620"/>
      <c r="G694" s="620"/>
      <c r="H694" s="620"/>
      <c r="I694" s="620"/>
      <c r="J694" s="620"/>
      <c r="K694" s="620"/>
      <c r="U694" s="429"/>
      <c r="V694" s="429"/>
      <c r="W694" s="429"/>
      <c r="X694" s="429"/>
      <c r="Z694" s="476"/>
      <c r="AP694" s="542"/>
      <c r="AQ694" s="628"/>
      <c r="AR694" s="628"/>
      <c r="AS694" s="629"/>
      <c r="AT694" s="629"/>
      <c r="AU694" s="629"/>
      <c r="AV694" s="629"/>
      <c r="AW694" s="629"/>
      <c r="AX694" s="629"/>
      <c r="AY694" s="629"/>
      <c r="AZ694" s="629"/>
      <c r="BA694" s="629"/>
      <c r="BB694" s="629"/>
      <c r="BC694" s="629"/>
      <c r="BD694" s="629"/>
      <c r="BE694" s="629"/>
      <c r="BF694" s="629"/>
      <c r="BG694" s="629"/>
      <c r="BH694" s="629"/>
      <c r="BI694" s="629"/>
      <c r="BJ694" s="629"/>
      <c r="BK694" s="629"/>
      <c r="BL694" s="629"/>
      <c r="BM694" s="629"/>
      <c r="BN694" s="629"/>
      <c r="BO694" s="629"/>
      <c r="BP694" s="629"/>
      <c r="BQ694" s="629"/>
      <c r="BR694" s="629"/>
      <c r="BS694" s="629"/>
      <c r="BT694" s="629"/>
      <c r="BU694" s="629"/>
      <c r="BV694" s="542"/>
    </row>
    <row r="695" spans="1:74" s="427" customFormat="1" ht="14.1" hidden="1">
      <c r="A695" s="391"/>
      <c r="B695" s="391"/>
      <c r="C695" s="391"/>
      <c r="D695" s="391"/>
      <c r="E695" s="391"/>
      <c r="F695" s="391"/>
      <c r="G695" s="391"/>
      <c r="H695" s="391"/>
      <c r="I695" s="391"/>
      <c r="J695" s="391"/>
      <c r="K695" s="391"/>
      <c r="L695" s="391"/>
      <c r="M695" s="391"/>
      <c r="N695" s="391"/>
      <c r="O695" s="391"/>
      <c r="P695" s="391"/>
      <c r="Q695" s="391"/>
      <c r="R695" s="391"/>
      <c r="S695" s="391"/>
      <c r="T695" s="391"/>
      <c r="Z695" s="476"/>
      <c r="AP695" s="476"/>
      <c r="AT695" s="391"/>
      <c r="BV695" s="476"/>
    </row>
    <row r="696" spans="1:74" s="427" customFormat="1" ht="14.1" hidden="1">
      <c r="A696" s="391"/>
      <c r="B696" s="391"/>
      <c r="C696" s="391"/>
      <c r="D696" s="391"/>
      <c r="E696" s="391"/>
      <c r="F696" s="391"/>
      <c r="G696" s="391"/>
      <c r="H696" s="391"/>
      <c r="I696" s="391"/>
      <c r="J696" s="391"/>
      <c r="K696" s="391"/>
      <c r="L696" s="391"/>
      <c r="M696" s="391"/>
      <c r="N696" s="391"/>
      <c r="O696" s="391"/>
      <c r="P696" s="391"/>
      <c r="Q696" s="391"/>
      <c r="R696" s="391"/>
      <c r="S696" s="391"/>
      <c r="T696" s="391"/>
      <c r="Z696" s="476"/>
      <c r="AP696" s="476"/>
      <c r="AT696" s="391"/>
      <c r="BV696" s="476"/>
    </row>
    <row r="697" spans="1:74" s="427" customFormat="1" ht="14.1" hidden="1">
      <c r="A697" s="391"/>
      <c r="B697" s="391"/>
      <c r="C697" s="391"/>
      <c r="D697" s="391"/>
      <c r="E697" s="391"/>
      <c r="F697" s="391"/>
      <c r="G697" s="391"/>
      <c r="H697" s="391"/>
      <c r="I697" s="391"/>
      <c r="J697" s="391"/>
      <c r="K697" s="391"/>
      <c r="L697" s="391"/>
      <c r="M697" s="391"/>
      <c r="N697" s="391"/>
      <c r="O697" s="391"/>
      <c r="P697" s="391"/>
      <c r="Q697" s="391"/>
      <c r="R697" s="391"/>
      <c r="S697" s="391"/>
      <c r="T697" s="391"/>
      <c r="Z697" s="476"/>
      <c r="AP697" s="476"/>
      <c r="AT697" s="391"/>
      <c r="BV697" s="476"/>
    </row>
    <row r="698" spans="1:74" s="632" customFormat="1" ht="27.6" hidden="1">
      <c r="A698" s="631" t="s">
        <v>436</v>
      </c>
      <c r="B698" s="631"/>
    </row>
    <row r="699" spans="1:74" s="427" customFormat="1" ht="14.1" hidden="1">
      <c r="A699" s="391"/>
      <c r="B699" s="391"/>
      <c r="C699" s="391"/>
      <c r="D699" s="391"/>
      <c r="E699" s="391"/>
      <c r="F699" s="391"/>
      <c r="G699" s="391"/>
      <c r="H699" s="391"/>
      <c r="I699" s="391"/>
      <c r="J699" s="391"/>
      <c r="K699" s="391"/>
      <c r="L699" s="391"/>
      <c r="M699" s="391"/>
      <c r="N699" s="391"/>
      <c r="O699" s="391"/>
      <c r="P699" s="391"/>
      <c r="Q699" s="391"/>
      <c r="R699" s="391"/>
      <c r="S699" s="391"/>
      <c r="T699" s="391"/>
      <c r="Z699" s="476"/>
      <c r="AP699" s="476"/>
      <c r="AT699" s="391"/>
      <c r="BV699" s="476"/>
    </row>
    <row r="700" spans="1:74" s="475" customFormat="1" ht="17.7" hidden="1">
      <c r="A700" s="537">
        <f>1+A661</f>
        <v>19</v>
      </c>
      <c r="B700" s="537"/>
      <c r="C700" s="494" t="s">
        <v>437</v>
      </c>
      <c r="D700" s="612"/>
      <c r="E700" s="663"/>
      <c r="F700" s="663"/>
      <c r="G700" s="663"/>
      <c r="H700" s="539"/>
      <c r="I700" s="539"/>
      <c r="J700" s="539"/>
      <c r="K700" s="612"/>
      <c r="L700" s="612"/>
      <c r="M700" s="539"/>
      <c r="N700" s="663"/>
      <c r="O700" s="663"/>
      <c r="S700" s="1147" t="s">
        <v>392</v>
      </c>
      <c r="T700" s="1147"/>
      <c r="U700" s="1147"/>
      <c r="V700" s="1147"/>
      <c r="AQ700" s="541">
        <f>A700</f>
        <v>19</v>
      </c>
      <c r="AR700" s="541" t="str">
        <f>C700</f>
        <v>Sequestration Rates</v>
      </c>
      <c r="AS700" s="542"/>
      <c r="AT700" s="542"/>
      <c r="AU700" s="542"/>
      <c r="AV700" s="542"/>
      <c r="AW700" s="542"/>
      <c r="AX700" s="542"/>
      <c r="AY700" s="542"/>
      <c r="AZ700" s="542"/>
      <c r="BA700" s="542"/>
      <c r="BB700" s="542"/>
      <c r="BC700" s="542"/>
      <c r="BD700" s="542"/>
      <c r="BE700" s="542"/>
      <c r="BF700" s="542"/>
      <c r="BG700" s="542"/>
      <c r="BH700" s="542"/>
      <c r="BI700" s="542"/>
      <c r="BJ700" s="542"/>
      <c r="BK700" s="542"/>
      <c r="BL700" s="542"/>
      <c r="BM700" s="542"/>
      <c r="BN700" s="542"/>
      <c r="BO700" s="542"/>
      <c r="BP700" s="542"/>
      <c r="BQ700" s="542"/>
      <c r="BR700" s="542"/>
      <c r="BS700" s="542"/>
      <c r="BT700" s="542"/>
      <c r="BU700" s="542"/>
    </row>
    <row r="701" spans="1:74" s="429" customFormat="1" ht="17.399999999999999" hidden="1">
      <c r="A701" s="561"/>
      <c r="B701" s="561"/>
      <c r="C701" s="561"/>
      <c r="D701" s="456"/>
      <c r="E701" s="456"/>
      <c r="F701" s="456"/>
      <c r="G701" s="456"/>
      <c r="H701" s="456"/>
      <c r="K701" s="456"/>
      <c r="L701" s="456"/>
      <c r="Z701" s="475"/>
      <c r="AP701" s="475"/>
      <c r="AQ701" s="391"/>
      <c r="AR701" s="391"/>
      <c r="AS701" s="391"/>
      <c r="AT701" s="391"/>
      <c r="AU701" s="461" t="s">
        <v>70</v>
      </c>
      <c r="AV701" s="461"/>
      <c r="AW701" s="391"/>
      <c r="AX701" s="461" t="s">
        <v>74</v>
      </c>
      <c r="AY701" s="461"/>
      <c r="AZ701" s="391"/>
      <c r="BA701" s="461" t="s">
        <v>73</v>
      </c>
      <c r="BB701" s="461"/>
      <c r="BC701" s="391"/>
      <c r="BD701" s="461" t="s">
        <v>75</v>
      </c>
      <c r="BE701" s="461"/>
      <c r="BF701" s="391"/>
      <c r="BG701" s="461" t="s">
        <v>559</v>
      </c>
      <c r="BH701" s="461"/>
      <c r="BI701" s="542"/>
      <c r="BJ701" s="461" t="s">
        <v>191</v>
      </c>
      <c r="BK701" s="461"/>
      <c r="BL701" s="391"/>
      <c r="BM701" s="461" t="s">
        <v>190</v>
      </c>
      <c r="BN701" s="461"/>
      <c r="BO701" s="391"/>
      <c r="BP701" s="461" t="s">
        <v>397</v>
      </c>
      <c r="BQ701" s="461"/>
      <c r="BR701" s="391"/>
      <c r="BS701" s="461" t="s">
        <v>398</v>
      </c>
      <c r="BT701" s="461"/>
      <c r="BU701" s="391"/>
      <c r="BV701" s="475"/>
    </row>
    <row r="702" spans="1:74" s="429" customFormat="1" ht="28.5" hidden="1" thickBot="1">
      <c r="A702" s="583" t="s">
        <v>195</v>
      </c>
      <c r="B702" s="546" t="s">
        <v>196</v>
      </c>
      <c r="C702" s="550" t="s">
        <v>197</v>
      </c>
      <c r="D702" s="551" t="s">
        <v>198</v>
      </c>
      <c r="E702" s="551" t="s">
        <v>199</v>
      </c>
      <c r="F702" s="550" t="s">
        <v>200</v>
      </c>
      <c r="G702" s="549" t="s">
        <v>194</v>
      </c>
      <c r="H702" s="550" t="s">
        <v>236</v>
      </c>
      <c r="I702" s="551" t="s">
        <v>201</v>
      </c>
      <c r="J702" s="552" t="s">
        <v>237</v>
      </c>
      <c r="K702" s="625" t="s">
        <v>202</v>
      </c>
      <c r="L702" s="554" t="s">
        <v>203</v>
      </c>
      <c r="M702" s="600" t="s">
        <v>204</v>
      </c>
      <c r="N702" s="601" t="s">
        <v>205</v>
      </c>
      <c r="O702" s="602" t="s">
        <v>206</v>
      </c>
      <c r="P702" s="602" t="s">
        <v>106</v>
      </c>
      <c r="Q702" s="543"/>
      <c r="R702" s="557" t="s">
        <v>238</v>
      </c>
      <c r="S702" s="558" t="s">
        <v>207</v>
      </c>
      <c r="T702" s="558" t="s">
        <v>208</v>
      </c>
      <c r="U702" s="558" t="s">
        <v>209</v>
      </c>
      <c r="V702" s="559" t="s">
        <v>210</v>
      </c>
      <c r="W702" s="543"/>
      <c r="X702" s="543"/>
      <c r="Z702" s="475"/>
      <c r="AP702" s="475"/>
      <c r="AQ702" s="543"/>
      <c r="AR702" s="543"/>
      <c r="AS702" s="559" t="s">
        <v>399</v>
      </c>
      <c r="AT702" s="543"/>
      <c r="AU702" s="560" t="s">
        <v>207</v>
      </c>
      <c r="AV702" s="560" t="s">
        <v>208</v>
      </c>
      <c r="AW702" s="543"/>
      <c r="AX702" s="560" t="s">
        <v>207</v>
      </c>
      <c r="AY702" s="560" t="s">
        <v>208</v>
      </c>
      <c r="AZ702" s="543"/>
      <c r="BA702" s="560" t="s">
        <v>207</v>
      </c>
      <c r="BB702" s="560" t="s">
        <v>208</v>
      </c>
      <c r="BC702" s="543"/>
      <c r="BD702" s="560" t="s">
        <v>207</v>
      </c>
      <c r="BE702" s="560" t="s">
        <v>208</v>
      </c>
      <c r="BF702" s="543"/>
      <c r="BG702" s="560" t="s">
        <v>207</v>
      </c>
      <c r="BH702" s="560" t="s">
        <v>208</v>
      </c>
      <c r="BI702" s="543"/>
      <c r="BJ702" s="560" t="s">
        <v>207</v>
      </c>
      <c r="BK702" s="560" t="s">
        <v>208</v>
      </c>
      <c r="BL702" s="543"/>
      <c r="BM702" s="560" t="s">
        <v>207</v>
      </c>
      <c r="BN702" s="560" t="s">
        <v>208</v>
      </c>
      <c r="BO702" s="543"/>
      <c r="BP702" s="560" t="s">
        <v>207</v>
      </c>
      <c r="BQ702" s="560" t="s">
        <v>208</v>
      </c>
      <c r="BR702" s="543"/>
      <c r="BS702" s="560" t="s">
        <v>207</v>
      </c>
      <c r="BT702" s="560" t="s">
        <v>208</v>
      </c>
      <c r="BU702" s="543"/>
      <c r="BV702" s="475"/>
    </row>
    <row r="703" spans="1:74" s="429" customFormat="1" ht="14.1" hidden="1">
      <c r="A703" s="561">
        <v>1</v>
      </c>
      <c r="B703" s="562" t="str">
        <f>CONCATENATE(G703,": ",C703)</f>
        <v xml:space="preserve">: </v>
      </c>
      <c r="C703" s="563"/>
      <c r="D703" s="563"/>
      <c r="E703" s="563"/>
      <c r="F703" s="564"/>
      <c r="G703" s="563"/>
      <c r="H703" s="565"/>
      <c r="I703" s="566"/>
      <c r="J703" s="566"/>
      <c r="K703" s="649"/>
      <c r="L703" s="568"/>
      <c r="M703" s="572"/>
      <c r="N703" s="570" t="s">
        <v>438</v>
      </c>
      <c r="O703" s="571"/>
      <c r="P703" s="572"/>
      <c r="R703" s="573"/>
      <c r="S703" s="574" t="str">
        <f>IF(R703="Y","",IF(AND(M703="",K703=""),"",IF(M703="",K703,M703)))</f>
        <v/>
      </c>
      <c r="T703" s="575" t="str">
        <f t="shared" ref="T703:T722" si="391">IF(S703="","",IF($S$731="Y",U703,IF(S703&gt;=$S$723-$AB$35*$S$727,IF(S703&lt;=$S$723+$AB$35*$S$727,S703,""),"")))</f>
        <v/>
      </c>
      <c r="U703" s="574" t="str">
        <f>IF(R703="Y","",IF(AND(M703="",K703=""),"",IF(M703="",K703*O703,M703*O703)))</f>
        <v/>
      </c>
      <c r="V703" s="576" t="str">
        <f t="shared" ref="V703:V722" si="392">IF(AND(N703="",L703=""),"",IF(N703="",L703,N703))</f>
        <v>t C/ha/yr</v>
      </c>
      <c r="W703" s="391"/>
      <c r="X703" s="391"/>
      <c r="Z703" s="475"/>
      <c r="AP703" s="475"/>
      <c r="AQ703" s="391"/>
      <c r="AR703" s="391"/>
      <c r="AS703" s="577" t="str">
        <f>$U703</f>
        <v/>
      </c>
      <c r="AT703" s="391"/>
      <c r="AU703" s="578" t="str">
        <f t="shared" ref="AU703:AU722" si="393">IF($AT$44="region",IF($E703=AU$701,$S703,""),IF($G703=AU$701,$S703,""))</f>
        <v/>
      </c>
      <c r="AV703" s="578" t="str">
        <f t="shared" ref="AV703:AV722" si="394">IF($AT$44="Region",IF($E703=AU$701,$T703,""),IF($G703=AU$701,$T703,""))</f>
        <v/>
      </c>
      <c r="AW703" s="391"/>
      <c r="AX703" s="578" t="str">
        <f t="shared" ref="AX703:AX722" si="395">IF($AT$44="region",IF($E703=AX$701,$S703,""),IF($G703=AX$701,$S703,""))</f>
        <v/>
      </c>
      <c r="AY703" s="578" t="str">
        <f t="shared" ref="AY703:AY722" si="396">IF($AT$44="Region",IF($E703=AX$701,$T703,""),IF($G703=AX$701,$T703,""))</f>
        <v/>
      </c>
      <c r="AZ703" s="391"/>
      <c r="BA703" s="578" t="str">
        <f t="shared" ref="BA703:BA722" si="397">IF($AT$44="region",IF($E703=BA$701,$S703,""),IF($G703=BA$701,$S703,""))</f>
        <v/>
      </c>
      <c r="BB703" s="578" t="str">
        <f t="shared" ref="BB703:BB722" si="398">IF($AT$44="Region",IF($E703=BA$701,$T703,""),IF($G703=BA$701,$T703,""))</f>
        <v/>
      </c>
      <c r="BC703" s="391"/>
      <c r="BD703" s="578" t="str">
        <f t="shared" ref="BD703:BD722" si="399">IF($AT$44="region",IF($E703=BD$701,$S703,""),IF($G703=BD$701,$S703,""))</f>
        <v/>
      </c>
      <c r="BE703" s="578" t="str">
        <f t="shared" ref="BE703:BE722" si="400">IF($AT$44="Region",IF($E703=BD$701,$T703,""),IF($G703=BD$701,$T703,""))</f>
        <v/>
      </c>
      <c r="BF703" s="391"/>
      <c r="BG703" s="578" t="str">
        <f t="shared" ref="BG703:BG722" si="401">IF($AT$44="region",IF($E703=BG$701,$S703,""),IF($G703=BG$701,$S703,""))</f>
        <v/>
      </c>
      <c r="BH703" s="578" t="str">
        <f t="shared" ref="BH703:BH722" si="402">IF($AT$44="Region",IF($E703=BG$701,$T703,""),IF($G703=BG$701,$T703,""))</f>
        <v/>
      </c>
      <c r="BI703" s="391"/>
      <c r="BJ703" s="578" t="str">
        <f t="shared" ref="BJ703:BK722" si="403">IF($E703=$BJ$47,S703,"")</f>
        <v/>
      </c>
      <c r="BK703" s="578" t="str">
        <f t="shared" si="403"/>
        <v/>
      </c>
      <c r="BL703" s="391"/>
      <c r="BM703" s="578" t="str">
        <f t="shared" ref="BM703:BN722" si="404">IF($E703=$BM$47,S703,"")</f>
        <v/>
      </c>
      <c r="BN703" s="578" t="str">
        <f t="shared" si="404"/>
        <v/>
      </c>
      <c r="BO703" s="391"/>
      <c r="BP703" s="578" t="str">
        <f t="shared" ref="BP703:BQ722" si="405">IF($E703=$BP$47,S703,"")</f>
        <v/>
      </c>
      <c r="BQ703" s="578" t="str">
        <f t="shared" si="405"/>
        <v/>
      </c>
      <c r="BR703" s="391"/>
      <c r="BS703" s="578" t="str">
        <f t="shared" ref="BS703:BT722" si="406">IF($E703=$BS$47,S703,"")</f>
        <v/>
      </c>
      <c r="BT703" s="578" t="str">
        <f t="shared" si="406"/>
        <v/>
      </c>
      <c r="BU703" s="391"/>
      <c r="BV703" s="475"/>
    </row>
    <row r="704" spans="1:74" s="429" customFormat="1" ht="14.1" hidden="1">
      <c r="A704" s="561">
        <v>2</v>
      </c>
      <c r="B704" s="562" t="str">
        <f t="shared" ref="B704:B722" si="407">CONCATENATE(G704,": ",C704)</f>
        <v xml:space="preserve">: </v>
      </c>
      <c r="C704" s="563"/>
      <c r="D704" s="563"/>
      <c r="E704" s="563"/>
      <c r="F704" s="563"/>
      <c r="G704" s="563"/>
      <c r="H704" s="565"/>
      <c r="I704" s="566"/>
      <c r="J704" s="566"/>
      <c r="K704" s="650"/>
      <c r="L704" s="568"/>
      <c r="M704" s="572"/>
      <c r="N704" s="570" t="s">
        <v>438</v>
      </c>
      <c r="O704" s="571"/>
      <c r="P704" s="572"/>
      <c r="R704" s="573"/>
      <c r="S704" s="574" t="str">
        <f t="shared" ref="S704:S722" si="408">IF(R704="Y","",IF(AND(M704="",K704=""),"",IF(M704="",K704,M704)))</f>
        <v/>
      </c>
      <c r="T704" s="575" t="str">
        <f t="shared" si="391"/>
        <v/>
      </c>
      <c r="U704" s="574" t="str">
        <f t="shared" ref="U704:U722" si="409">IF(R704="Y","",IF(AND(M704="",K704=""),"",IF(M704="",K704*O704,M704*O704)))</f>
        <v/>
      </c>
      <c r="V704" s="576" t="str">
        <f t="shared" si="392"/>
        <v>t C/ha/yr</v>
      </c>
      <c r="W704" s="391"/>
      <c r="X704" s="391"/>
      <c r="Z704" s="475"/>
      <c r="AP704" s="475"/>
      <c r="AQ704" s="391"/>
      <c r="AR704" s="391"/>
      <c r="AS704" s="580"/>
      <c r="AT704" s="391"/>
      <c r="AU704" s="578" t="str">
        <f t="shared" si="393"/>
        <v/>
      </c>
      <c r="AV704" s="578" t="str">
        <f t="shared" si="394"/>
        <v/>
      </c>
      <c r="AW704" s="391"/>
      <c r="AX704" s="578" t="str">
        <f t="shared" si="395"/>
        <v/>
      </c>
      <c r="AY704" s="578" t="str">
        <f t="shared" si="396"/>
        <v/>
      </c>
      <c r="AZ704" s="391"/>
      <c r="BA704" s="578" t="str">
        <f t="shared" si="397"/>
        <v/>
      </c>
      <c r="BB704" s="578" t="str">
        <f t="shared" si="398"/>
        <v/>
      </c>
      <c r="BC704" s="391"/>
      <c r="BD704" s="578" t="str">
        <f t="shared" si="399"/>
        <v/>
      </c>
      <c r="BE704" s="578" t="str">
        <f t="shared" si="400"/>
        <v/>
      </c>
      <c r="BF704" s="391"/>
      <c r="BG704" s="578" t="str">
        <f t="shared" si="401"/>
        <v/>
      </c>
      <c r="BH704" s="578" t="str">
        <f t="shared" si="402"/>
        <v/>
      </c>
      <c r="BI704" s="391"/>
      <c r="BJ704" s="578" t="str">
        <f t="shared" si="403"/>
        <v/>
      </c>
      <c r="BK704" s="578" t="str">
        <f t="shared" si="403"/>
        <v/>
      </c>
      <c r="BL704" s="391"/>
      <c r="BM704" s="578" t="str">
        <f t="shared" si="404"/>
        <v/>
      </c>
      <c r="BN704" s="578" t="str">
        <f t="shared" si="404"/>
        <v/>
      </c>
      <c r="BO704" s="391"/>
      <c r="BP704" s="578" t="str">
        <f t="shared" si="405"/>
        <v/>
      </c>
      <c r="BQ704" s="578" t="str">
        <f t="shared" si="405"/>
        <v/>
      </c>
      <c r="BR704" s="391"/>
      <c r="BS704" s="578" t="str">
        <f t="shared" si="406"/>
        <v/>
      </c>
      <c r="BT704" s="578" t="str">
        <f t="shared" si="406"/>
        <v/>
      </c>
      <c r="BU704" s="391"/>
      <c r="BV704" s="475"/>
    </row>
    <row r="705" spans="1:74" s="429" customFormat="1" ht="14.1" hidden="1">
      <c r="A705" s="561">
        <v>3</v>
      </c>
      <c r="B705" s="562" t="str">
        <f t="shared" si="407"/>
        <v xml:space="preserve">: </v>
      </c>
      <c r="C705" s="566"/>
      <c r="D705" s="566"/>
      <c r="E705" s="563"/>
      <c r="F705" s="566"/>
      <c r="G705" s="563"/>
      <c r="H705" s="565"/>
      <c r="I705" s="566"/>
      <c r="J705" s="566"/>
      <c r="K705" s="651"/>
      <c r="L705" s="568"/>
      <c r="M705" s="572"/>
      <c r="N705" s="570" t="s">
        <v>438</v>
      </c>
      <c r="O705" s="571"/>
      <c r="P705" s="572"/>
      <c r="R705" s="573"/>
      <c r="S705" s="574" t="str">
        <f t="shared" si="408"/>
        <v/>
      </c>
      <c r="T705" s="575" t="str">
        <f t="shared" si="391"/>
        <v/>
      </c>
      <c r="U705" s="574" t="str">
        <f t="shared" si="409"/>
        <v/>
      </c>
      <c r="V705" s="576" t="str">
        <f t="shared" si="392"/>
        <v>t C/ha/yr</v>
      </c>
      <c r="W705" s="391"/>
      <c r="X705" s="391"/>
      <c r="Z705" s="475"/>
      <c r="AP705" s="475"/>
      <c r="AQ705" s="391"/>
      <c r="AR705" s="391"/>
      <c r="AT705" s="391"/>
      <c r="AU705" s="578" t="str">
        <f t="shared" si="393"/>
        <v/>
      </c>
      <c r="AV705" s="578" t="str">
        <f t="shared" si="394"/>
        <v/>
      </c>
      <c r="AW705" s="391"/>
      <c r="AX705" s="578" t="str">
        <f t="shared" si="395"/>
        <v/>
      </c>
      <c r="AY705" s="578" t="str">
        <f t="shared" si="396"/>
        <v/>
      </c>
      <c r="AZ705" s="391"/>
      <c r="BA705" s="578" t="str">
        <f t="shared" si="397"/>
        <v/>
      </c>
      <c r="BB705" s="578" t="str">
        <f t="shared" si="398"/>
        <v/>
      </c>
      <c r="BC705" s="391"/>
      <c r="BD705" s="578" t="str">
        <f t="shared" si="399"/>
        <v/>
      </c>
      <c r="BE705" s="578" t="str">
        <f t="shared" si="400"/>
        <v/>
      </c>
      <c r="BF705" s="391"/>
      <c r="BG705" s="578" t="str">
        <f t="shared" si="401"/>
        <v/>
      </c>
      <c r="BH705" s="578" t="str">
        <f t="shared" si="402"/>
        <v/>
      </c>
      <c r="BI705" s="391"/>
      <c r="BJ705" s="578" t="str">
        <f t="shared" si="403"/>
        <v/>
      </c>
      <c r="BK705" s="578" t="str">
        <f t="shared" si="403"/>
        <v/>
      </c>
      <c r="BL705" s="391"/>
      <c r="BM705" s="578" t="str">
        <f t="shared" si="404"/>
        <v/>
      </c>
      <c r="BN705" s="578" t="str">
        <f t="shared" si="404"/>
        <v/>
      </c>
      <c r="BO705" s="391"/>
      <c r="BP705" s="578" t="str">
        <f t="shared" si="405"/>
        <v/>
      </c>
      <c r="BQ705" s="578" t="str">
        <f t="shared" si="405"/>
        <v/>
      </c>
      <c r="BR705" s="391"/>
      <c r="BS705" s="578" t="str">
        <f t="shared" si="406"/>
        <v/>
      </c>
      <c r="BT705" s="578" t="str">
        <f t="shared" si="406"/>
        <v/>
      </c>
      <c r="BU705" s="391"/>
      <c r="BV705" s="475"/>
    </row>
    <row r="706" spans="1:74" s="429" customFormat="1" ht="14.1" hidden="1">
      <c r="A706" s="561">
        <v>4</v>
      </c>
      <c r="B706" s="562" t="str">
        <f t="shared" si="407"/>
        <v xml:space="preserve">: </v>
      </c>
      <c r="C706" s="566"/>
      <c r="D706" s="566"/>
      <c r="E706" s="563"/>
      <c r="F706" s="566"/>
      <c r="G706" s="563"/>
      <c r="H706" s="565"/>
      <c r="I706" s="566"/>
      <c r="J706" s="566"/>
      <c r="K706" s="651"/>
      <c r="L706" s="568"/>
      <c r="M706" s="572"/>
      <c r="N706" s="570" t="s">
        <v>438</v>
      </c>
      <c r="O706" s="571"/>
      <c r="P706" s="572"/>
      <c r="R706" s="573"/>
      <c r="S706" s="574" t="str">
        <f t="shared" si="408"/>
        <v/>
      </c>
      <c r="T706" s="575" t="str">
        <f t="shared" si="391"/>
        <v/>
      </c>
      <c r="U706" s="574" t="str">
        <f t="shared" si="409"/>
        <v/>
      </c>
      <c r="V706" s="576" t="str">
        <f t="shared" si="392"/>
        <v>t C/ha/yr</v>
      </c>
      <c r="W706" s="391"/>
      <c r="X706" s="391"/>
      <c r="Z706" s="475"/>
      <c r="AP706" s="475"/>
      <c r="AQ706" s="391"/>
      <c r="AU706" s="578" t="str">
        <f t="shared" si="393"/>
        <v/>
      </c>
      <c r="AV706" s="578" t="str">
        <f t="shared" si="394"/>
        <v/>
      </c>
      <c r="AW706" s="391"/>
      <c r="AX706" s="578" t="str">
        <f t="shared" si="395"/>
        <v/>
      </c>
      <c r="AY706" s="578" t="str">
        <f t="shared" si="396"/>
        <v/>
      </c>
      <c r="AZ706" s="391"/>
      <c r="BA706" s="578" t="str">
        <f t="shared" si="397"/>
        <v/>
      </c>
      <c r="BB706" s="578" t="str">
        <f t="shared" si="398"/>
        <v/>
      </c>
      <c r="BC706" s="391"/>
      <c r="BD706" s="578" t="str">
        <f t="shared" si="399"/>
        <v/>
      </c>
      <c r="BE706" s="578" t="str">
        <f t="shared" si="400"/>
        <v/>
      </c>
      <c r="BF706" s="391"/>
      <c r="BG706" s="578" t="str">
        <f t="shared" si="401"/>
        <v/>
      </c>
      <c r="BH706" s="578" t="str">
        <f t="shared" si="402"/>
        <v/>
      </c>
      <c r="BI706" s="391"/>
      <c r="BJ706" s="578" t="str">
        <f t="shared" si="403"/>
        <v/>
      </c>
      <c r="BK706" s="578" t="str">
        <f t="shared" si="403"/>
        <v/>
      </c>
      <c r="BL706" s="391"/>
      <c r="BM706" s="578" t="str">
        <f t="shared" si="404"/>
        <v/>
      </c>
      <c r="BN706" s="578" t="str">
        <f t="shared" si="404"/>
        <v/>
      </c>
      <c r="BO706" s="391"/>
      <c r="BP706" s="578" t="str">
        <f t="shared" si="405"/>
        <v/>
      </c>
      <c r="BQ706" s="578" t="str">
        <f t="shared" si="405"/>
        <v/>
      </c>
      <c r="BR706" s="391"/>
      <c r="BS706" s="578" t="str">
        <f t="shared" si="406"/>
        <v/>
      </c>
      <c r="BT706" s="578" t="str">
        <f t="shared" si="406"/>
        <v/>
      </c>
      <c r="BU706" s="391"/>
      <c r="BV706" s="475"/>
    </row>
    <row r="707" spans="1:74" s="429" customFormat="1" ht="14.1" hidden="1">
      <c r="A707" s="561">
        <v>5</v>
      </c>
      <c r="B707" s="562" t="str">
        <f t="shared" si="407"/>
        <v xml:space="preserve">: </v>
      </c>
      <c r="C707" s="566"/>
      <c r="D707" s="566"/>
      <c r="E707" s="563"/>
      <c r="F707" s="566"/>
      <c r="G707" s="563"/>
      <c r="H707" s="565"/>
      <c r="I707" s="566"/>
      <c r="J707" s="566"/>
      <c r="K707" s="651"/>
      <c r="L707" s="568"/>
      <c r="M707" s="572"/>
      <c r="N707" s="570" t="s">
        <v>438</v>
      </c>
      <c r="O707" s="571"/>
      <c r="P707" s="572"/>
      <c r="R707" s="573"/>
      <c r="S707" s="574" t="str">
        <f t="shared" si="408"/>
        <v/>
      </c>
      <c r="T707" s="575" t="str">
        <f t="shared" si="391"/>
        <v/>
      </c>
      <c r="U707" s="574" t="str">
        <f t="shared" si="409"/>
        <v/>
      </c>
      <c r="V707" s="576" t="str">
        <f t="shared" si="392"/>
        <v>t C/ha/yr</v>
      </c>
      <c r="W707" s="391"/>
      <c r="X707" s="391"/>
      <c r="Z707" s="475"/>
      <c r="AP707" s="475"/>
      <c r="AQ707" s="391"/>
      <c r="AU707" s="578" t="str">
        <f t="shared" si="393"/>
        <v/>
      </c>
      <c r="AV707" s="578" t="str">
        <f t="shared" si="394"/>
        <v/>
      </c>
      <c r="AW707" s="391"/>
      <c r="AX707" s="578" t="str">
        <f t="shared" si="395"/>
        <v/>
      </c>
      <c r="AY707" s="578" t="str">
        <f t="shared" si="396"/>
        <v/>
      </c>
      <c r="AZ707" s="391"/>
      <c r="BA707" s="578" t="str">
        <f t="shared" si="397"/>
        <v/>
      </c>
      <c r="BB707" s="578" t="str">
        <f t="shared" si="398"/>
        <v/>
      </c>
      <c r="BC707" s="391"/>
      <c r="BD707" s="578" t="str">
        <f t="shared" si="399"/>
        <v/>
      </c>
      <c r="BE707" s="578" t="str">
        <f t="shared" si="400"/>
        <v/>
      </c>
      <c r="BF707" s="391"/>
      <c r="BG707" s="578" t="str">
        <f t="shared" si="401"/>
        <v/>
      </c>
      <c r="BH707" s="578" t="str">
        <f t="shared" si="402"/>
        <v/>
      </c>
      <c r="BI707" s="391"/>
      <c r="BJ707" s="578" t="str">
        <f t="shared" si="403"/>
        <v/>
      </c>
      <c r="BK707" s="578" t="str">
        <f t="shared" si="403"/>
        <v/>
      </c>
      <c r="BL707" s="391"/>
      <c r="BM707" s="578" t="str">
        <f t="shared" si="404"/>
        <v/>
      </c>
      <c r="BN707" s="578" t="str">
        <f t="shared" si="404"/>
        <v/>
      </c>
      <c r="BO707" s="391"/>
      <c r="BP707" s="578" t="str">
        <f t="shared" si="405"/>
        <v/>
      </c>
      <c r="BQ707" s="578" t="str">
        <f t="shared" si="405"/>
        <v/>
      </c>
      <c r="BR707" s="391"/>
      <c r="BS707" s="578" t="str">
        <f t="shared" si="406"/>
        <v/>
      </c>
      <c r="BT707" s="578" t="str">
        <f t="shared" si="406"/>
        <v/>
      </c>
      <c r="BU707" s="391"/>
      <c r="BV707" s="475"/>
    </row>
    <row r="708" spans="1:74" s="429" customFormat="1" ht="14.1" hidden="1">
      <c r="A708" s="561">
        <v>6</v>
      </c>
      <c r="B708" s="562" t="str">
        <f t="shared" si="407"/>
        <v xml:space="preserve">: </v>
      </c>
      <c r="C708" s="566"/>
      <c r="D708" s="566"/>
      <c r="E708" s="563"/>
      <c r="F708" s="566"/>
      <c r="G708" s="563"/>
      <c r="H708" s="565"/>
      <c r="I708" s="566"/>
      <c r="J708" s="566"/>
      <c r="K708" s="651"/>
      <c r="L708" s="568"/>
      <c r="M708" s="572"/>
      <c r="N708" s="570" t="s">
        <v>438</v>
      </c>
      <c r="O708" s="571"/>
      <c r="P708" s="572"/>
      <c r="R708" s="573"/>
      <c r="S708" s="574" t="str">
        <f t="shared" si="408"/>
        <v/>
      </c>
      <c r="T708" s="575" t="str">
        <f t="shared" si="391"/>
        <v/>
      </c>
      <c r="U708" s="574" t="str">
        <f t="shared" si="409"/>
        <v/>
      </c>
      <c r="V708" s="576" t="str">
        <f t="shared" si="392"/>
        <v>t C/ha/yr</v>
      </c>
      <c r="W708" s="391"/>
      <c r="X708" s="391"/>
      <c r="Z708" s="475"/>
      <c r="AP708" s="475"/>
      <c r="AQ708" s="391"/>
      <c r="AR708" s="391"/>
      <c r="AT708" s="391"/>
      <c r="AU708" s="578" t="str">
        <f t="shared" si="393"/>
        <v/>
      </c>
      <c r="AV708" s="578" t="str">
        <f t="shared" si="394"/>
        <v/>
      </c>
      <c r="AW708" s="391"/>
      <c r="AX708" s="578" t="str">
        <f t="shared" si="395"/>
        <v/>
      </c>
      <c r="AY708" s="578" t="str">
        <f t="shared" si="396"/>
        <v/>
      </c>
      <c r="AZ708" s="391"/>
      <c r="BA708" s="578" t="str">
        <f t="shared" si="397"/>
        <v/>
      </c>
      <c r="BB708" s="578" t="str">
        <f t="shared" si="398"/>
        <v/>
      </c>
      <c r="BC708" s="391"/>
      <c r="BD708" s="578" t="str">
        <f t="shared" si="399"/>
        <v/>
      </c>
      <c r="BE708" s="578" t="str">
        <f t="shared" si="400"/>
        <v/>
      </c>
      <c r="BF708" s="391"/>
      <c r="BG708" s="578" t="str">
        <f t="shared" si="401"/>
        <v/>
      </c>
      <c r="BH708" s="578" t="str">
        <f t="shared" si="402"/>
        <v/>
      </c>
      <c r="BI708" s="391"/>
      <c r="BJ708" s="578" t="str">
        <f t="shared" si="403"/>
        <v/>
      </c>
      <c r="BK708" s="578" t="str">
        <f t="shared" si="403"/>
        <v/>
      </c>
      <c r="BL708" s="391"/>
      <c r="BM708" s="578" t="str">
        <f t="shared" si="404"/>
        <v/>
      </c>
      <c r="BN708" s="578" t="str">
        <f t="shared" si="404"/>
        <v/>
      </c>
      <c r="BO708" s="391"/>
      <c r="BP708" s="578" t="str">
        <f t="shared" si="405"/>
        <v/>
      </c>
      <c r="BQ708" s="578" t="str">
        <f t="shared" si="405"/>
        <v/>
      </c>
      <c r="BR708" s="391"/>
      <c r="BS708" s="578" t="str">
        <f t="shared" si="406"/>
        <v/>
      </c>
      <c r="BT708" s="578" t="str">
        <f t="shared" si="406"/>
        <v/>
      </c>
      <c r="BU708" s="391"/>
      <c r="BV708" s="475"/>
    </row>
    <row r="709" spans="1:74" s="429" customFormat="1" ht="14.1" hidden="1">
      <c r="A709" s="561">
        <v>7</v>
      </c>
      <c r="B709" s="562" t="str">
        <f t="shared" si="407"/>
        <v xml:space="preserve">: </v>
      </c>
      <c r="C709" s="566"/>
      <c r="D709" s="566"/>
      <c r="E709" s="563"/>
      <c r="F709" s="566"/>
      <c r="G709" s="563"/>
      <c r="H709" s="565"/>
      <c r="I709" s="566"/>
      <c r="J709" s="566"/>
      <c r="K709" s="651"/>
      <c r="L709" s="568"/>
      <c r="M709" s="572"/>
      <c r="N709" s="570" t="s">
        <v>438</v>
      </c>
      <c r="O709" s="571"/>
      <c r="P709" s="572"/>
      <c r="R709" s="573"/>
      <c r="S709" s="574" t="str">
        <f t="shared" si="408"/>
        <v/>
      </c>
      <c r="T709" s="575" t="str">
        <f t="shared" si="391"/>
        <v/>
      </c>
      <c r="U709" s="574" t="str">
        <f t="shared" si="409"/>
        <v/>
      </c>
      <c r="V709" s="576" t="str">
        <f t="shared" si="392"/>
        <v>t C/ha/yr</v>
      </c>
      <c r="W709" s="391"/>
      <c r="X709" s="391"/>
      <c r="Z709" s="475"/>
      <c r="AP709" s="475"/>
      <c r="AQ709" s="391"/>
      <c r="AR709" s="391"/>
      <c r="AS709" s="580"/>
      <c r="AT709" s="391"/>
      <c r="AU709" s="578" t="str">
        <f t="shared" si="393"/>
        <v/>
      </c>
      <c r="AV709" s="578" t="str">
        <f t="shared" si="394"/>
        <v/>
      </c>
      <c r="AW709" s="391"/>
      <c r="AX709" s="578" t="str">
        <f t="shared" si="395"/>
        <v/>
      </c>
      <c r="AY709" s="578" t="str">
        <f t="shared" si="396"/>
        <v/>
      </c>
      <c r="AZ709" s="391"/>
      <c r="BA709" s="578" t="str">
        <f t="shared" si="397"/>
        <v/>
      </c>
      <c r="BB709" s="578" t="str">
        <f t="shared" si="398"/>
        <v/>
      </c>
      <c r="BC709" s="391"/>
      <c r="BD709" s="578" t="str">
        <f t="shared" si="399"/>
        <v/>
      </c>
      <c r="BE709" s="578" t="str">
        <f t="shared" si="400"/>
        <v/>
      </c>
      <c r="BF709" s="391"/>
      <c r="BG709" s="578" t="str">
        <f t="shared" si="401"/>
        <v/>
      </c>
      <c r="BH709" s="578" t="str">
        <f t="shared" si="402"/>
        <v/>
      </c>
      <c r="BI709" s="391"/>
      <c r="BJ709" s="578" t="str">
        <f t="shared" si="403"/>
        <v/>
      </c>
      <c r="BK709" s="578" t="str">
        <f t="shared" si="403"/>
        <v/>
      </c>
      <c r="BL709" s="391"/>
      <c r="BM709" s="578" t="str">
        <f t="shared" si="404"/>
        <v/>
      </c>
      <c r="BN709" s="578" t="str">
        <f t="shared" si="404"/>
        <v/>
      </c>
      <c r="BO709" s="391"/>
      <c r="BP709" s="578" t="str">
        <f t="shared" si="405"/>
        <v/>
      </c>
      <c r="BQ709" s="578" t="str">
        <f t="shared" si="405"/>
        <v/>
      </c>
      <c r="BR709" s="391"/>
      <c r="BS709" s="578" t="str">
        <f t="shared" si="406"/>
        <v/>
      </c>
      <c r="BT709" s="578" t="str">
        <f t="shared" si="406"/>
        <v/>
      </c>
      <c r="BU709" s="391"/>
      <c r="BV709" s="475"/>
    </row>
    <row r="710" spans="1:74" s="429" customFormat="1" ht="14.1" hidden="1">
      <c r="A710" s="561">
        <v>8</v>
      </c>
      <c r="B710" s="562" t="str">
        <f t="shared" si="407"/>
        <v xml:space="preserve">: </v>
      </c>
      <c r="C710" s="566"/>
      <c r="D710" s="566"/>
      <c r="E710" s="563"/>
      <c r="F710" s="566"/>
      <c r="G710" s="563"/>
      <c r="H710" s="565"/>
      <c r="I710" s="566"/>
      <c r="J710" s="566"/>
      <c r="K710" s="572"/>
      <c r="L710" s="568"/>
      <c r="M710" s="572"/>
      <c r="N710" s="570" t="s">
        <v>438</v>
      </c>
      <c r="O710" s="571"/>
      <c r="P710" s="572"/>
      <c r="R710" s="573"/>
      <c r="S710" s="574" t="str">
        <f t="shared" si="408"/>
        <v/>
      </c>
      <c r="T710" s="575" t="str">
        <f t="shared" si="391"/>
        <v/>
      </c>
      <c r="U710" s="574" t="str">
        <f t="shared" si="409"/>
        <v/>
      </c>
      <c r="V710" s="576" t="str">
        <f t="shared" si="392"/>
        <v>t C/ha/yr</v>
      </c>
      <c r="W710" s="391"/>
      <c r="X710" s="391"/>
      <c r="Z710" s="475"/>
      <c r="AP710" s="475"/>
      <c r="AQ710" s="391"/>
      <c r="AR710" s="391"/>
      <c r="AS710" s="580"/>
      <c r="AT710" s="391"/>
      <c r="AU710" s="578" t="str">
        <f t="shared" si="393"/>
        <v/>
      </c>
      <c r="AV710" s="578" t="str">
        <f t="shared" si="394"/>
        <v/>
      </c>
      <c r="AW710" s="391"/>
      <c r="AX710" s="578" t="str">
        <f t="shared" si="395"/>
        <v/>
      </c>
      <c r="AY710" s="578" t="str">
        <f t="shared" si="396"/>
        <v/>
      </c>
      <c r="AZ710" s="391"/>
      <c r="BA710" s="578" t="str">
        <f t="shared" si="397"/>
        <v/>
      </c>
      <c r="BB710" s="578" t="str">
        <f t="shared" si="398"/>
        <v/>
      </c>
      <c r="BC710" s="391"/>
      <c r="BD710" s="578" t="str">
        <f t="shared" si="399"/>
        <v/>
      </c>
      <c r="BE710" s="578" t="str">
        <f t="shared" si="400"/>
        <v/>
      </c>
      <c r="BF710" s="391"/>
      <c r="BG710" s="578" t="str">
        <f t="shared" si="401"/>
        <v/>
      </c>
      <c r="BH710" s="578" t="str">
        <f t="shared" si="402"/>
        <v/>
      </c>
      <c r="BI710" s="391"/>
      <c r="BJ710" s="578" t="str">
        <f t="shared" si="403"/>
        <v/>
      </c>
      <c r="BK710" s="578" t="str">
        <f t="shared" si="403"/>
        <v/>
      </c>
      <c r="BL710" s="391"/>
      <c r="BM710" s="578" t="str">
        <f t="shared" si="404"/>
        <v/>
      </c>
      <c r="BN710" s="578" t="str">
        <f t="shared" si="404"/>
        <v/>
      </c>
      <c r="BO710" s="391"/>
      <c r="BP710" s="578" t="str">
        <f t="shared" si="405"/>
        <v/>
      </c>
      <c r="BQ710" s="578" t="str">
        <f t="shared" si="405"/>
        <v/>
      </c>
      <c r="BR710" s="391"/>
      <c r="BS710" s="578" t="str">
        <f t="shared" si="406"/>
        <v/>
      </c>
      <c r="BT710" s="578" t="str">
        <f t="shared" si="406"/>
        <v/>
      </c>
      <c r="BU710" s="391"/>
      <c r="BV710" s="475"/>
    </row>
    <row r="711" spans="1:74" s="429" customFormat="1" ht="14.1" hidden="1">
      <c r="A711" s="561">
        <v>9</v>
      </c>
      <c r="B711" s="562" t="str">
        <f t="shared" si="407"/>
        <v xml:space="preserve">: </v>
      </c>
      <c r="C711" s="566"/>
      <c r="D711" s="566"/>
      <c r="E711" s="563"/>
      <c r="F711" s="566"/>
      <c r="G711" s="563"/>
      <c r="H711" s="565"/>
      <c r="I711" s="566"/>
      <c r="J711" s="566"/>
      <c r="K711" s="572"/>
      <c r="L711" s="568"/>
      <c r="M711" s="572"/>
      <c r="N711" s="570" t="s">
        <v>438</v>
      </c>
      <c r="O711" s="571"/>
      <c r="P711" s="572"/>
      <c r="R711" s="573"/>
      <c r="S711" s="574" t="str">
        <f t="shared" si="408"/>
        <v/>
      </c>
      <c r="T711" s="575" t="str">
        <f t="shared" si="391"/>
        <v/>
      </c>
      <c r="U711" s="574" t="str">
        <f t="shared" si="409"/>
        <v/>
      </c>
      <c r="V711" s="576" t="str">
        <f t="shared" si="392"/>
        <v>t C/ha/yr</v>
      </c>
      <c r="W711" s="391"/>
      <c r="X711" s="391"/>
      <c r="Z711" s="475"/>
      <c r="AP711" s="475"/>
      <c r="AQ711" s="391"/>
      <c r="AR711" s="391"/>
      <c r="AS711" s="580"/>
      <c r="AT711" s="391"/>
      <c r="AU711" s="578" t="str">
        <f t="shared" si="393"/>
        <v/>
      </c>
      <c r="AV711" s="578" t="str">
        <f t="shared" si="394"/>
        <v/>
      </c>
      <c r="AW711" s="391"/>
      <c r="AX711" s="578" t="str">
        <f t="shared" si="395"/>
        <v/>
      </c>
      <c r="AY711" s="578" t="str">
        <f t="shared" si="396"/>
        <v/>
      </c>
      <c r="AZ711" s="391"/>
      <c r="BA711" s="578" t="str">
        <f t="shared" si="397"/>
        <v/>
      </c>
      <c r="BB711" s="578" t="str">
        <f t="shared" si="398"/>
        <v/>
      </c>
      <c r="BC711" s="391"/>
      <c r="BD711" s="578" t="str">
        <f t="shared" si="399"/>
        <v/>
      </c>
      <c r="BE711" s="578" t="str">
        <f t="shared" si="400"/>
        <v/>
      </c>
      <c r="BF711" s="391"/>
      <c r="BG711" s="578" t="str">
        <f t="shared" si="401"/>
        <v/>
      </c>
      <c r="BH711" s="578" t="str">
        <f t="shared" si="402"/>
        <v/>
      </c>
      <c r="BI711" s="391"/>
      <c r="BJ711" s="578" t="str">
        <f t="shared" si="403"/>
        <v/>
      </c>
      <c r="BK711" s="578" t="str">
        <f t="shared" si="403"/>
        <v/>
      </c>
      <c r="BL711" s="391"/>
      <c r="BM711" s="578" t="str">
        <f t="shared" si="404"/>
        <v/>
      </c>
      <c r="BN711" s="578" t="str">
        <f t="shared" si="404"/>
        <v/>
      </c>
      <c r="BO711" s="391"/>
      <c r="BP711" s="578" t="str">
        <f t="shared" si="405"/>
        <v/>
      </c>
      <c r="BQ711" s="578" t="str">
        <f t="shared" si="405"/>
        <v/>
      </c>
      <c r="BR711" s="391"/>
      <c r="BS711" s="578" t="str">
        <f t="shared" si="406"/>
        <v/>
      </c>
      <c r="BT711" s="578" t="str">
        <f t="shared" si="406"/>
        <v/>
      </c>
      <c r="BU711" s="391"/>
      <c r="BV711" s="475"/>
    </row>
    <row r="712" spans="1:74" s="429" customFormat="1" ht="14.1" hidden="1">
      <c r="A712" s="561">
        <v>10</v>
      </c>
      <c r="B712" s="562" t="str">
        <f t="shared" si="407"/>
        <v xml:space="preserve">: </v>
      </c>
      <c r="C712" s="566"/>
      <c r="D712" s="566"/>
      <c r="E712" s="563"/>
      <c r="F712" s="566"/>
      <c r="G712" s="563"/>
      <c r="H712" s="565"/>
      <c r="I712" s="566"/>
      <c r="J712" s="566"/>
      <c r="K712" s="572"/>
      <c r="L712" s="568"/>
      <c r="M712" s="572"/>
      <c r="N712" s="570" t="s">
        <v>438</v>
      </c>
      <c r="O712" s="571"/>
      <c r="P712" s="572"/>
      <c r="R712" s="573"/>
      <c r="S712" s="574" t="str">
        <f t="shared" si="408"/>
        <v/>
      </c>
      <c r="T712" s="575" t="str">
        <f t="shared" si="391"/>
        <v/>
      </c>
      <c r="U712" s="574" t="str">
        <f t="shared" si="409"/>
        <v/>
      </c>
      <c r="V712" s="576" t="str">
        <f t="shared" si="392"/>
        <v>t C/ha/yr</v>
      </c>
      <c r="W712" s="391"/>
      <c r="X712" s="391"/>
      <c r="Z712" s="475"/>
      <c r="AP712" s="475"/>
      <c r="AQ712" s="391"/>
      <c r="AR712" s="391"/>
      <c r="AS712" s="580"/>
      <c r="AT712" s="391"/>
      <c r="AU712" s="578" t="str">
        <f t="shared" si="393"/>
        <v/>
      </c>
      <c r="AV712" s="578" t="str">
        <f t="shared" si="394"/>
        <v/>
      </c>
      <c r="AW712" s="391"/>
      <c r="AX712" s="578" t="str">
        <f t="shared" si="395"/>
        <v/>
      </c>
      <c r="AY712" s="578" t="str">
        <f t="shared" si="396"/>
        <v/>
      </c>
      <c r="AZ712" s="391"/>
      <c r="BA712" s="578" t="str">
        <f t="shared" si="397"/>
        <v/>
      </c>
      <c r="BB712" s="578" t="str">
        <f t="shared" si="398"/>
        <v/>
      </c>
      <c r="BC712" s="391"/>
      <c r="BD712" s="578" t="str">
        <f t="shared" si="399"/>
        <v/>
      </c>
      <c r="BE712" s="578" t="str">
        <f t="shared" si="400"/>
        <v/>
      </c>
      <c r="BF712" s="391"/>
      <c r="BG712" s="578" t="str">
        <f t="shared" si="401"/>
        <v/>
      </c>
      <c r="BH712" s="578" t="str">
        <f t="shared" si="402"/>
        <v/>
      </c>
      <c r="BI712" s="391"/>
      <c r="BJ712" s="578" t="str">
        <f t="shared" si="403"/>
        <v/>
      </c>
      <c r="BK712" s="578" t="str">
        <f t="shared" si="403"/>
        <v/>
      </c>
      <c r="BL712" s="391"/>
      <c r="BM712" s="578" t="str">
        <f t="shared" si="404"/>
        <v/>
      </c>
      <c r="BN712" s="578" t="str">
        <f t="shared" si="404"/>
        <v/>
      </c>
      <c r="BO712" s="391"/>
      <c r="BP712" s="578" t="str">
        <f t="shared" si="405"/>
        <v/>
      </c>
      <c r="BQ712" s="578" t="str">
        <f t="shared" si="405"/>
        <v/>
      </c>
      <c r="BR712" s="391"/>
      <c r="BS712" s="578" t="str">
        <f t="shared" si="406"/>
        <v/>
      </c>
      <c r="BT712" s="578" t="str">
        <f t="shared" si="406"/>
        <v/>
      </c>
      <c r="BU712" s="391"/>
      <c r="BV712" s="475"/>
    </row>
    <row r="713" spans="1:74" s="429" customFormat="1" ht="14.1" hidden="1">
      <c r="A713" s="561">
        <v>11</v>
      </c>
      <c r="B713" s="562" t="str">
        <f t="shared" si="407"/>
        <v xml:space="preserve">: </v>
      </c>
      <c r="C713" s="566"/>
      <c r="D713" s="566"/>
      <c r="E713" s="563"/>
      <c r="F713" s="566"/>
      <c r="G713" s="563"/>
      <c r="H713" s="565"/>
      <c r="I713" s="566"/>
      <c r="J713" s="566"/>
      <c r="K713" s="572"/>
      <c r="L713" s="568"/>
      <c r="M713" s="572"/>
      <c r="N713" s="570" t="s">
        <v>438</v>
      </c>
      <c r="O713" s="571"/>
      <c r="P713" s="572"/>
      <c r="R713" s="573"/>
      <c r="S713" s="574" t="str">
        <f t="shared" si="408"/>
        <v/>
      </c>
      <c r="T713" s="575" t="str">
        <f t="shared" si="391"/>
        <v/>
      </c>
      <c r="U713" s="574" t="str">
        <f t="shared" si="409"/>
        <v/>
      </c>
      <c r="V713" s="576" t="str">
        <f t="shared" si="392"/>
        <v>t C/ha/yr</v>
      </c>
      <c r="W713" s="391"/>
      <c r="X713" s="391"/>
      <c r="Z713" s="475"/>
      <c r="AP713" s="475"/>
      <c r="AQ713" s="391"/>
      <c r="AR713" s="391"/>
      <c r="AS713" s="580"/>
      <c r="AT713" s="391"/>
      <c r="AU713" s="578" t="str">
        <f t="shared" si="393"/>
        <v/>
      </c>
      <c r="AV713" s="578" t="str">
        <f t="shared" si="394"/>
        <v/>
      </c>
      <c r="AW713" s="391"/>
      <c r="AX713" s="578" t="str">
        <f t="shared" si="395"/>
        <v/>
      </c>
      <c r="AY713" s="578" t="str">
        <f t="shared" si="396"/>
        <v/>
      </c>
      <c r="AZ713" s="391"/>
      <c r="BA713" s="578" t="str">
        <f t="shared" si="397"/>
        <v/>
      </c>
      <c r="BB713" s="578" t="str">
        <f t="shared" si="398"/>
        <v/>
      </c>
      <c r="BC713" s="391"/>
      <c r="BD713" s="578" t="str">
        <f t="shared" si="399"/>
        <v/>
      </c>
      <c r="BE713" s="578" t="str">
        <f t="shared" si="400"/>
        <v/>
      </c>
      <c r="BF713" s="391"/>
      <c r="BG713" s="578" t="str">
        <f t="shared" si="401"/>
        <v/>
      </c>
      <c r="BH713" s="578" t="str">
        <f t="shared" si="402"/>
        <v/>
      </c>
      <c r="BI713" s="391"/>
      <c r="BJ713" s="578" t="str">
        <f t="shared" si="403"/>
        <v/>
      </c>
      <c r="BK713" s="578" t="str">
        <f t="shared" si="403"/>
        <v/>
      </c>
      <c r="BL713" s="391"/>
      <c r="BM713" s="578" t="str">
        <f t="shared" si="404"/>
        <v/>
      </c>
      <c r="BN713" s="578" t="str">
        <f t="shared" si="404"/>
        <v/>
      </c>
      <c r="BO713" s="391"/>
      <c r="BP713" s="578" t="str">
        <f t="shared" si="405"/>
        <v/>
      </c>
      <c r="BQ713" s="578" t="str">
        <f t="shared" si="405"/>
        <v/>
      </c>
      <c r="BR713" s="391"/>
      <c r="BS713" s="578" t="str">
        <f t="shared" si="406"/>
        <v/>
      </c>
      <c r="BT713" s="578" t="str">
        <f t="shared" si="406"/>
        <v/>
      </c>
      <c r="BU713" s="391"/>
      <c r="BV713" s="475"/>
    </row>
    <row r="714" spans="1:74" s="429" customFormat="1" ht="14.1" hidden="1">
      <c r="A714" s="561">
        <v>12</v>
      </c>
      <c r="B714" s="562" t="str">
        <f t="shared" si="407"/>
        <v xml:space="preserve">: </v>
      </c>
      <c r="C714" s="566"/>
      <c r="D714" s="566"/>
      <c r="E714" s="563"/>
      <c r="F714" s="566"/>
      <c r="G714" s="563"/>
      <c r="H714" s="565"/>
      <c r="I714" s="566"/>
      <c r="J714" s="566"/>
      <c r="K714" s="572"/>
      <c r="L714" s="568"/>
      <c r="M714" s="572"/>
      <c r="N714" s="570" t="s">
        <v>438</v>
      </c>
      <c r="O714" s="571"/>
      <c r="P714" s="572"/>
      <c r="R714" s="573"/>
      <c r="S714" s="574" t="str">
        <f t="shared" si="408"/>
        <v/>
      </c>
      <c r="T714" s="575" t="str">
        <f t="shared" si="391"/>
        <v/>
      </c>
      <c r="U714" s="574" t="str">
        <f t="shared" si="409"/>
        <v/>
      </c>
      <c r="V714" s="576" t="str">
        <f>IF(AND(N714="",L714=""),"",IF(N714="",L714,N714))</f>
        <v>t C/ha/yr</v>
      </c>
      <c r="W714" s="391"/>
      <c r="X714" s="391"/>
      <c r="Z714" s="475"/>
      <c r="AP714" s="475"/>
      <c r="AQ714" s="391"/>
      <c r="AR714" s="391"/>
      <c r="AS714" s="580"/>
      <c r="AT714" s="391"/>
      <c r="AU714" s="578" t="str">
        <f t="shared" si="393"/>
        <v/>
      </c>
      <c r="AV714" s="578" t="str">
        <f t="shared" si="394"/>
        <v/>
      </c>
      <c r="AW714" s="391"/>
      <c r="AX714" s="578" t="str">
        <f t="shared" si="395"/>
        <v/>
      </c>
      <c r="AY714" s="578" t="str">
        <f t="shared" si="396"/>
        <v/>
      </c>
      <c r="AZ714" s="391"/>
      <c r="BA714" s="578" t="str">
        <f t="shared" si="397"/>
        <v/>
      </c>
      <c r="BB714" s="578" t="str">
        <f t="shared" si="398"/>
        <v/>
      </c>
      <c r="BC714" s="391"/>
      <c r="BD714" s="578" t="str">
        <f t="shared" si="399"/>
        <v/>
      </c>
      <c r="BE714" s="578" t="str">
        <f t="shared" si="400"/>
        <v/>
      </c>
      <c r="BF714" s="391"/>
      <c r="BG714" s="578" t="str">
        <f t="shared" si="401"/>
        <v/>
      </c>
      <c r="BH714" s="578" t="str">
        <f t="shared" si="402"/>
        <v/>
      </c>
      <c r="BI714" s="391"/>
      <c r="BJ714" s="578" t="str">
        <f t="shared" si="403"/>
        <v/>
      </c>
      <c r="BK714" s="578" t="str">
        <f t="shared" si="403"/>
        <v/>
      </c>
      <c r="BL714" s="391"/>
      <c r="BM714" s="578" t="str">
        <f t="shared" si="404"/>
        <v/>
      </c>
      <c r="BN714" s="578" t="str">
        <f t="shared" si="404"/>
        <v/>
      </c>
      <c r="BO714" s="391"/>
      <c r="BP714" s="578" t="str">
        <f t="shared" si="405"/>
        <v/>
      </c>
      <c r="BQ714" s="578" t="str">
        <f t="shared" si="405"/>
        <v/>
      </c>
      <c r="BR714" s="391"/>
      <c r="BS714" s="578" t="str">
        <f t="shared" si="406"/>
        <v/>
      </c>
      <c r="BT714" s="578" t="str">
        <f t="shared" si="406"/>
        <v/>
      </c>
      <c r="BU714" s="391"/>
      <c r="BV714" s="475"/>
    </row>
    <row r="715" spans="1:74" s="429" customFormat="1" ht="14.1" hidden="1">
      <c r="A715" s="561">
        <v>13</v>
      </c>
      <c r="B715" s="562" t="str">
        <f t="shared" si="407"/>
        <v xml:space="preserve">: </v>
      </c>
      <c r="C715" s="566"/>
      <c r="D715" s="566"/>
      <c r="E715" s="563"/>
      <c r="F715" s="566"/>
      <c r="G715" s="563"/>
      <c r="H715" s="565"/>
      <c r="I715" s="566"/>
      <c r="J715" s="566"/>
      <c r="K715" s="572"/>
      <c r="L715" s="568"/>
      <c r="M715" s="572"/>
      <c r="N715" s="570" t="s">
        <v>438</v>
      </c>
      <c r="O715" s="571"/>
      <c r="P715" s="572"/>
      <c r="R715" s="573"/>
      <c r="S715" s="574" t="str">
        <f t="shared" si="408"/>
        <v/>
      </c>
      <c r="T715" s="575" t="str">
        <f t="shared" si="391"/>
        <v/>
      </c>
      <c r="U715" s="574" t="str">
        <f t="shared" si="409"/>
        <v/>
      </c>
      <c r="V715" s="576" t="str">
        <f>IF(AND(N715="",L715=""),"",IF(N715="",L715,N715))</f>
        <v>t C/ha/yr</v>
      </c>
      <c r="W715" s="391"/>
      <c r="X715" s="391"/>
      <c r="Z715" s="475"/>
      <c r="AP715" s="475"/>
      <c r="AQ715" s="391"/>
      <c r="AR715" s="391"/>
      <c r="AS715" s="580"/>
      <c r="AT715" s="391"/>
      <c r="AU715" s="578" t="str">
        <f t="shared" si="393"/>
        <v/>
      </c>
      <c r="AV715" s="578" t="str">
        <f t="shared" si="394"/>
        <v/>
      </c>
      <c r="AW715" s="391"/>
      <c r="AX715" s="578" t="str">
        <f t="shared" si="395"/>
        <v/>
      </c>
      <c r="AY715" s="578" t="str">
        <f t="shared" si="396"/>
        <v/>
      </c>
      <c r="AZ715" s="391"/>
      <c r="BA715" s="578" t="str">
        <f t="shared" si="397"/>
        <v/>
      </c>
      <c r="BB715" s="578" t="str">
        <f t="shared" si="398"/>
        <v/>
      </c>
      <c r="BC715" s="391"/>
      <c r="BD715" s="578" t="str">
        <f t="shared" si="399"/>
        <v/>
      </c>
      <c r="BE715" s="578" t="str">
        <f t="shared" si="400"/>
        <v/>
      </c>
      <c r="BF715" s="391"/>
      <c r="BG715" s="578" t="str">
        <f t="shared" si="401"/>
        <v/>
      </c>
      <c r="BH715" s="578" t="str">
        <f t="shared" si="402"/>
        <v/>
      </c>
      <c r="BI715" s="391"/>
      <c r="BJ715" s="578" t="str">
        <f t="shared" si="403"/>
        <v/>
      </c>
      <c r="BK715" s="578" t="str">
        <f t="shared" si="403"/>
        <v/>
      </c>
      <c r="BL715" s="391"/>
      <c r="BM715" s="578" t="str">
        <f t="shared" si="404"/>
        <v/>
      </c>
      <c r="BN715" s="578" t="str">
        <f t="shared" si="404"/>
        <v/>
      </c>
      <c r="BO715" s="391"/>
      <c r="BP715" s="578" t="str">
        <f t="shared" si="405"/>
        <v/>
      </c>
      <c r="BQ715" s="578" t="str">
        <f t="shared" si="405"/>
        <v/>
      </c>
      <c r="BR715" s="391"/>
      <c r="BS715" s="578" t="str">
        <f t="shared" si="406"/>
        <v/>
      </c>
      <c r="BT715" s="578" t="str">
        <f t="shared" si="406"/>
        <v/>
      </c>
      <c r="BU715" s="391"/>
      <c r="BV715" s="475"/>
    </row>
    <row r="716" spans="1:74" s="429" customFormat="1" ht="14.1" hidden="1">
      <c r="A716" s="561">
        <v>14</v>
      </c>
      <c r="B716" s="562" t="str">
        <f t="shared" si="407"/>
        <v xml:space="preserve">: </v>
      </c>
      <c r="C716" s="566"/>
      <c r="D716" s="566"/>
      <c r="E716" s="563"/>
      <c r="F716" s="566"/>
      <c r="G716" s="563"/>
      <c r="H716" s="565"/>
      <c r="I716" s="566"/>
      <c r="J716" s="566"/>
      <c r="K716" s="572"/>
      <c r="L716" s="568"/>
      <c r="M716" s="572"/>
      <c r="N716" s="570" t="s">
        <v>438</v>
      </c>
      <c r="O716" s="571"/>
      <c r="P716" s="572"/>
      <c r="R716" s="573"/>
      <c r="S716" s="574" t="str">
        <f t="shared" si="408"/>
        <v/>
      </c>
      <c r="T716" s="575" t="str">
        <f t="shared" si="391"/>
        <v/>
      </c>
      <c r="U716" s="574" t="str">
        <f t="shared" si="409"/>
        <v/>
      </c>
      <c r="V716" s="576" t="str">
        <f t="shared" si="392"/>
        <v>t C/ha/yr</v>
      </c>
      <c r="W716" s="391"/>
      <c r="X716" s="391"/>
      <c r="Z716" s="475"/>
      <c r="AP716" s="475"/>
      <c r="AQ716" s="391"/>
      <c r="AR716" s="391"/>
      <c r="AS716" s="580"/>
      <c r="AT716" s="391"/>
      <c r="AU716" s="578" t="str">
        <f t="shared" si="393"/>
        <v/>
      </c>
      <c r="AV716" s="578" t="str">
        <f t="shared" si="394"/>
        <v/>
      </c>
      <c r="AW716" s="391"/>
      <c r="AX716" s="578" t="str">
        <f t="shared" si="395"/>
        <v/>
      </c>
      <c r="AY716" s="578" t="str">
        <f t="shared" si="396"/>
        <v/>
      </c>
      <c r="AZ716" s="391"/>
      <c r="BA716" s="578" t="str">
        <f t="shared" si="397"/>
        <v/>
      </c>
      <c r="BB716" s="578" t="str">
        <f t="shared" si="398"/>
        <v/>
      </c>
      <c r="BC716" s="391"/>
      <c r="BD716" s="578" t="str">
        <f t="shared" si="399"/>
        <v/>
      </c>
      <c r="BE716" s="578" t="str">
        <f t="shared" si="400"/>
        <v/>
      </c>
      <c r="BF716" s="391"/>
      <c r="BG716" s="578" t="str">
        <f t="shared" si="401"/>
        <v/>
      </c>
      <c r="BH716" s="578" t="str">
        <f t="shared" si="402"/>
        <v/>
      </c>
      <c r="BI716" s="391"/>
      <c r="BJ716" s="578" t="str">
        <f t="shared" si="403"/>
        <v/>
      </c>
      <c r="BK716" s="578" t="str">
        <f t="shared" si="403"/>
        <v/>
      </c>
      <c r="BL716" s="391"/>
      <c r="BM716" s="578" t="str">
        <f t="shared" si="404"/>
        <v/>
      </c>
      <c r="BN716" s="578" t="str">
        <f t="shared" si="404"/>
        <v/>
      </c>
      <c r="BO716" s="391"/>
      <c r="BP716" s="578" t="str">
        <f t="shared" si="405"/>
        <v/>
      </c>
      <c r="BQ716" s="578" t="str">
        <f t="shared" si="405"/>
        <v/>
      </c>
      <c r="BR716" s="391"/>
      <c r="BS716" s="578" t="str">
        <f t="shared" si="406"/>
        <v/>
      </c>
      <c r="BT716" s="578" t="str">
        <f t="shared" si="406"/>
        <v/>
      </c>
      <c r="BU716" s="391"/>
      <c r="BV716" s="475"/>
    </row>
    <row r="717" spans="1:74" s="429" customFormat="1" ht="14.1" hidden="1">
      <c r="A717" s="561">
        <v>15</v>
      </c>
      <c r="B717" s="562" t="str">
        <f t="shared" si="407"/>
        <v xml:space="preserve">: </v>
      </c>
      <c r="C717" s="566"/>
      <c r="D717" s="566"/>
      <c r="E717" s="563"/>
      <c r="F717" s="566"/>
      <c r="G717" s="563"/>
      <c r="H717" s="565"/>
      <c r="I717" s="566"/>
      <c r="J717" s="566"/>
      <c r="K717" s="572"/>
      <c r="L717" s="568"/>
      <c r="M717" s="572"/>
      <c r="N717" s="570" t="s">
        <v>438</v>
      </c>
      <c r="O717" s="571"/>
      <c r="P717" s="572"/>
      <c r="R717" s="573"/>
      <c r="S717" s="574" t="str">
        <f t="shared" si="408"/>
        <v/>
      </c>
      <c r="T717" s="575" t="str">
        <f t="shared" si="391"/>
        <v/>
      </c>
      <c r="U717" s="574" t="str">
        <f t="shared" si="409"/>
        <v/>
      </c>
      <c r="V717" s="576" t="str">
        <f t="shared" si="392"/>
        <v>t C/ha/yr</v>
      </c>
      <c r="W717" s="391"/>
      <c r="X717" s="391"/>
      <c r="Z717" s="475"/>
      <c r="AP717" s="475"/>
      <c r="AQ717" s="391"/>
      <c r="AR717" s="391"/>
      <c r="AS717" s="580"/>
      <c r="AT717" s="391"/>
      <c r="AU717" s="578" t="str">
        <f t="shared" si="393"/>
        <v/>
      </c>
      <c r="AV717" s="578" t="str">
        <f t="shared" si="394"/>
        <v/>
      </c>
      <c r="AW717" s="391"/>
      <c r="AX717" s="578" t="str">
        <f t="shared" si="395"/>
        <v/>
      </c>
      <c r="AY717" s="578" t="str">
        <f t="shared" si="396"/>
        <v/>
      </c>
      <c r="AZ717" s="391"/>
      <c r="BA717" s="578" t="str">
        <f t="shared" si="397"/>
        <v/>
      </c>
      <c r="BB717" s="578" t="str">
        <f t="shared" si="398"/>
        <v/>
      </c>
      <c r="BC717" s="391"/>
      <c r="BD717" s="578" t="str">
        <f t="shared" si="399"/>
        <v/>
      </c>
      <c r="BE717" s="578" t="str">
        <f t="shared" si="400"/>
        <v/>
      </c>
      <c r="BF717" s="391"/>
      <c r="BG717" s="578" t="str">
        <f t="shared" si="401"/>
        <v/>
      </c>
      <c r="BH717" s="578" t="str">
        <f t="shared" si="402"/>
        <v/>
      </c>
      <c r="BI717" s="391"/>
      <c r="BJ717" s="578" t="str">
        <f t="shared" si="403"/>
        <v/>
      </c>
      <c r="BK717" s="578" t="str">
        <f t="shared" si="403"/>
        <v/>
      </c>
      <c r="BL717" s="391"/>
      <c r="BM717" s="578" t="str">
        <f t="shared" si="404"/>
        <v/>
      </c>
      <c r="BN717" s="578" t="str">
        <f t="shared" si="404"/>
        <v/>
      </c>
      <c r="BO717" s="391"/>
      <c r="BP717" s="578" t="str">
        <f t="shared" si="405"/>
        <v/>
      </c>
      <c r="BQ717" s="578" t="str">
        <f t="shared" si="405"/>
        <v/>
      </c>
      <c r="BR717" s="391"/>
      <c r="BS717" s="578" t="str">
        <f t="shared" si="406"/>
        <v/>
      </c>
      <c r="BT717" s="578" t="str">
        <f t="shared" si="406"/>
        <v/>
      </c>
      <c r="BU717" s="391"/>
      <c r="BV717" s="475"/>
    </row>
    <row r="718" spans="1:74" s="429" customFormat="1" ht="14.1" hidden="1">
      <c r="A718" s="561">
        <v>16</v>
      </c>
      <c r="B718" s="562" t="str">
        <f t="shared" si="407"/>
        <v xml:space="preserve">: </v>
      </c>
      <c r="C718" s="566"/>
      <c r="D718" s="566"/>
      <c r="E718" s="563"/>
      <c r="F718" s="566"/>
      <c r="G718" s="563"/>
      <c r="H718" s="565"/>
      <c r="I718" s="566"/>
      <c r="J718" s="566"/>
      <c r="K718" s="572"/>
      <c r="L718" s="568"/>
      <c r="M718" s="572"/>
      <c r="N718" s="570" t="s">
        <v>438</v>
      </c>
      <c r="O718" s="571"/>
      <c r="P718" s="572"/>
      <c r="R718" s="573"/>
      <c r="S718" s="574" t="str">
        <f t="shared" si="408"/>
        <v/>
      </c>
      <c r="T718" s="575" t="str">
        <f t="shared" si="391"/>
        <v/>
      </c>
      <c r="U718" s="574" t="str">
        <f t="shared" si="409"/>
        <v/>
      </c>
      <c r="V718" s="576" t="str">
        <f t="shared" si="392"/>
        <v>t C/ha/yr</v>
      </c>
      <c r="W718" s="391"/>
      <c r="X718" s="391"/>
      <c r="Z718" s="475"/>
      <c r="AP718" s="475"/>
      <c r="AQ718" s="391"/>
      <c r="AR718" s="391"/>
      <c r="AS718" s="580"/>
      <c r="AT718" s="391"/>
      <c r="AU718" s="578" t="str">
        <f t="shared" si="393"/>
        <v/>
      </c>
      <c r="AV718" s="578" t="str">
        <f t="shared" si="394"/>
        <v/>
      </c>
      <c r="AW718" s="391"/>
      <c r="AX718" s="578" t="str">
        <f t="shared" si="395"/>
        <v/>
      </c>
      <c r="AY718" s="578" t="str">
        <f t="shared" si="396"/>
        <v/>
      </c>
      <c r="AZ718" s="391"/>
      <c r="BA718" s="578" t="str">
        <f t="shared" si="397"/>
        <v/>
      </c>
      <c r="BB718" s="578" t="str">
        <f t="shared" si="398"/>
        <v/>
      </c>
      <c r="BC718" s="391"/>
      <c r="BD718" s="578" t="str">
        <f t="shared" si="399"/>
        <v/>
      </c>
      <c r="BE718" s="578" t="str">
        <f t="shared" si="400"/>
        <v/>
      </c>
      <c r="BF718" s="391"/>
      <c r="BG718" s="578" t="str">
        <f t="shared" si="401"/>
        <v/>
      </c>
      <c r="BH718" s="578" t="str">
        <f t="shared" si="402"/>
        <v/>
      </c>
      <c r="BI718" s="391"/>
      <c r="BJ718" s="578" t="str">
        <f t="shared" si="403"/>
        <v/>
      </c>
      <c r="BK718" s="578" t="str">
        <f t="shared" si="403"/>
        <v/>
      </c>
      <c r="BL718" s="391"/>
      <c r="BM718" s="578" t="str">
        <f t="shared" si="404"/>
        <v/>
      </c>
      <c r="BN718" s="578" t="str">
        <f t="shared" si="404"/>
        <v/>
      </c>
      <c r="BO718" s="391"/>
      <c r="BP718" s="578" t="str">
        <f t="shared" si="405"/>
        <v/>
      </c>
      <c r="BQ718" s="578" t="str">
        <f t="shared" si="405"/>
        <v/>
      </c>
      <c r="BR718" s="391"/>
      <c r="BS718" s="578" t="str">
        <f t="shared" si="406"/>
        <v/>
      </c>
      <c r="BT718" s="578" t="str">
        <f t="shared" si="406"/>
        <v/>
      </c>
      <c r="BU718" s="391"/>
      <c r="BV718" s="475"/>
    </row>
    <row r="719" spans="1:74" s="429" customFormat="1" ht="14.1" hidden="1">
      <c r="A719" s="561">
        <v>17</v>
      </c>
      <c r="B719" s="562" t="str">
        <f t="shared" si="407"/>
        <v xml:space="preserve">: </v>
      </c>
      <c r="C719" s="563"/>
      <c r="D719" s="566"/>
      <c r="E719" s="563"/>
      <c r="F719" s="566"/>
      <c r="G719" s="563"/>
      <c r="H719" s="565"/>
      <c r="I719" s="566"/>
      <c r="J719" s="566"/>
      <c r="K719" s="572"/>
      <c r="L719" s="568"/>
      <c r="M719" s="572"/>
      <c r="N719" s="570" t="s">
        <v>438</v>
      </c>
      <c r="O719" s="571"/>
      <c r="P719" s="572"/>
      <c r="R719" s="573"/>
      <c r="S719" s="574" t="str">
        <f t="shared" si="408"/>
        <v/>
      </c>
      <c r="T719" s="575" t="str">
        <f t="shared" si="391"/>
        <v/>
      </c>
      <c r="U719" s="574" t="str">
        <f t="shared" si="409"/>
        <v/>
      </c>
      <c r="V719" s="576" t="str">
        <f t="shared" si="392"/>
        <v>t C/ha/yr</v>
      </c>
      <c r="W719" s="391"/>
      <c r="X719" s="391"/>
      <c r="Z719" s="475"/>
      <c r="AP719" s="475"/>
      <c r="AQ719" s="391"/>
      <c r="AR719" s="391"/>
      <c r="AS719" s="580"/>
      <c r="AT719" s="391"/>
      <c r="AU719" s="578" t="str">
        <f t="shared" si="393"/>
        <v/>
      </c>
      <c r="AV719" s="578" t="str">
        <f t="shared" si="394"/>
        <v/>
      </c>
      <c r="AW719" s="391"/>
      <c r="AX719" s="578" t="str">
        <f t="shared" si="395"/>
        <v/>
      </c>
      <c r="AY719" s="578" t="str">
        <f t="shared" si="396"/>
        <v/>
      </c>
      <c r="AZ719" s="391"/>
      <c r="BA719" s="578" t="str">
        <f t="shared" si="397"/>
        <v/>
      </c>
      <c r="BB719" s="578" t="str">
        <f t="shared" si="398"/>
        <v/>
      </c>
      <c r="BC719" s="391"/>
      <c r="BD719" s="578" t="str">
        <f t="shared" si="399"/>
        <v/>
      </c>
      <c r="BE719" s="578" t="str">
        <f t="shared" si="400"/>
        <v/>
      </c>
      <c r="BF719" s="391"/>
      <c r="BG719" s="578" t="str">
        <f t="shared" si="401"/>
        <v/>
      </c>
      <c r="BH719" s="578" t="str">
        <f t="shared" si="402"/>
        <v/>
      </c>
      <c r="BI719" s="391"/>
      <c r="BJ719" s="578" t="str">
        <f t="shared" si="403"/>
        <v/>
      </c>
      <c r="BK719" s="578" t="str">
        <f t="shared" si="403"/>
        <v/>
      </c>
      <c r="BL719" s="391"/>
      <c r="BM719" s="578" t="str">
        <f t="shared" si="404"/>
        <v/>
      </c>
      <c r="BN719" s="578" t="str">
        <f t="shared" si="404"/>
        <v/>
      </c>
      <c r="BO719" s="391"/>
      <c r="BP719" s="578" t="str">
        <f t="shared" si="405"/>
        <v/>
      </c>
      <c r="BQ719" s="578" t="str">
        <f t="shared" si="405"/>
        <v/>
      </c>
      <c r="BR719" s="391"/>
      <c r="BS719" s="578" t="str">
        <f t="shared" si="406"/>
        <v/>
      </c>
      <c r="BT719" s="578" t="str">
        <f t="shared" si="406"/>
        <v/>
      </c>
      <c r="BU719" s="391"/>
      <c r="BV719" s="475"/>
    </row>
    <row r="720" spans="1:74" s="429" customFormat="1" ht="14.1" hidden="1">
      <c r="A720" s="561">
        <v>18</v>
      </c>
      <c r="B720" s="562" t="str">
        <f t="shared" si="407"/>
        <v xml:space="preserve">: </v>
      </c>
      <c r="C720" s="566"/>
      <c r="D720" s="566"/>
      <c r="E720" s="563"/>
      <c r="F720" s="566"/>
      <c r="G720" s="563"/>
      <c r="H720" s="565"/>
      <c r="I720" s="566"/>
      <c r="J720" s="566"/>
      <c r="K720" s="572"/>
      <c r="L720" s="572"/>
      <c r="M720" s="572"/>
      <c r="N720" s="570" t="s">
        <v>438</v>
      </c>
      <c r="O720" s="571"/>
      <c r="P720" s="572"/>
      <c r="R720" s="573"/>
      <c r="S720" s="574" t="str">
        <f t="shared" si="408"/>
        <v/>
      </c>
      <c r="T720" s="575" t="str">
        <f t="shared" si="391"/>
        <v/>
      </c>
      <c r="U720" s="574" t="str">
        <f t="shared" si="409"/>
        <v/>
      </c>
      <c r="V720" s="576" t="str">
        <f t="shared" si="392"/>
        <v>t C/ha/yr</v>
      </c>
      <c r="W720" s="391"/>
      <c r="X720" s="391"/>
      <c r="Z720" s="475"/>
      <c r="AP720" s="475"/>
      <c r="AQ720" s="391"/>
      <c r="AR720" s="391"/>
      <c r="AS720" s="580"/>
      <c r="AT720" s="391"/>
      <c r="AU720" s="578" t="str">
        <f t="shared" si="393"/>
        <v/>
      </c>
      <c r="AV720" s="578" t="str">
        <f t="shared" si="394"/>
        <v/>
      </c>
      <c r="AW720" s="391"/>
      <c r="AX720" s="578" t="str">
        <f t="shared" si="395"/>
        <v/>
      </c>
      <c r="AY720" s="578" t="str">
        <f t="shared" si="396"/>
        <v/>
      </c>
      <c r="AZ720" s="391"/>
      <c r="BA720" s="578" t="str">
        <f t="shared" si="397"/>
        <v/>
      </c>
      <c r="BB720" s="578" t="str">
        <f t="shared" si="398"/>
        <v/>
      </c>
      <c r="BC720" s="391"/>
      <c r="BD720" s="578" t="str">
        <f t="shared" si="399"/>
        <v/>
      </c>
      <c r="BE720" s="578" t="str">
        <f t="shared" si="400"/>
        <v/>
      </c>
      <c r="BF720" s="391"/>
      <c r="BG720" s="578" t="str">
        <f t="shared" si="401"/>
        <v/>
      </c>
      <c r="BH720" s="578" t="str">
        <f t="shared" si="402"/>
        <v/>
      </c>
      <c r="BI720" s="391"/>
      <c r="BJ720" s="578" t="str">
        <f t="shared" si="403"/>
        <v/>
      </c>
      <c r="BK720" s="578" t="str">
        <f t="shared" si="403"/>
        <v/>
      </c>
      <c r="BL720" s="391"/>
      <c r="BM720" s="578" t="str">
        <f t="shared" si="404"/>
        <v/>
      </c>
      <c r="BN720" s="578" t="str">
        <f t="shared" si="404"/>
        <v/>
      </c>
      <c r="BO720" s="391"/>
      <c r="BP720" s="578" t="str">
        <f t="shared" si="405"/>
        <v/>
      </c>
      <c r="BQ720" s="578" t="str">
        <f t="shared" si="405"/>
        <v/>
      </c>
      <c r="BR720" s="391"/>
      <c r="BS720" s="578" t="str">
        <f t="shared" si="406"/>
        <v/>
      </c>
      <c r="BT720" s="578" t="str">
        <f t="shared" si="406"/>
        <v/>
      </c>
      <c r="BU720" s="391"/>
      <c r="BV720" s="475"/>
    </row>
    <row r="721" spans="1:74" s="429" customFormat="1" ht="14.1" hidden="1">
      <c r="A721" s="561">
        <v>19</v>
      </c>
      <c r="B721" s="562" t="str">
        <f t="shared" si="407"/>
        <v xml:space="preserve">: </v>
      </c>
      <c r="C721" s="566"/>
      <c r="D721" s="566"/>
      <c r="E721" s="563"/>
      <c r="F721" s="566"/>
      <c r="G721" s="563"/>
      <c r="H721" s="565"/>
      <c r="I721" s="566"/>
      <c r="J721" s="566"/>
      <c r="K721" s="572"/>
      <c r="L721" s="572"/>
      <c r="M721" s="572"/>
      <c r="N721" s="570" t="s">
        <v>438</v>
      </c>
      <c r="O721" s="571"/>
      <c r="P721" s="572"/>
      <c r="R721" s="573"/>
      <c r="S721" s="574" t="str">
        <f t="shared" si="408"/>
        <v/>
      </c>
      <c r="T721" s="575" t="str">
        <f t="shared" si="391"/>
        <v/>
      </c>
      <c r="U721" s="574" t="str">
        <f t="shared" si="409"/>
        <v/>
      </c>
      <c r="V721" s="576" t="str">
        <f t="shared" si="392"/>
        <v>t C/ha/yr</v>
      </c>
      <c r="W721" s="391"/>
      <c r="X721" s="391"/>
      <c r="Z721" s="475"/>
      <c r="AP721" s="475"/>
      <c r="AQ721" s="391"/>
      <c r="AR721" s="391"/>
      <c r="AS721" s="580"/>
      <c r="AT721" s="391"/>
      <c r="AU721" s="578" t="str">
        <f t="shared" si="393"/>
        <v/>
      </c>
      <c r="AV721" s="578" t="str">
        <f t="shared" si="394"/>
        <v/>
      </c>
      <c r="AW721" s="391"/>
      <c r="AX721" s="578" t="str">
        <f t="shared" si="395"/>
        <v/>
      </c>
      <c r="AY721" s="578" t="str">
        <f t="shared" si="396"/>
        <v/>
      </c>
      <c r="AZ721" s="391"/>
      <c r="BA721" s="578" t="str">
        <f t="shared" si="397"/>
        <v/>
      </c>
      <c r="BB721" s="578" t="str">
        <f t="shared" si="398"/>
        <v/>
      </c>
      <c r="BC721" s="391"/>
      <c r="BD721" s="578" t="str">
        <f t="shared" si="399"/>
        <v/>
      </c>
      <c r="BE721" s="578" t="str">
        <f t="shared" si="400"/>
        <v/>
      </c>
      <c r="BF721" s="391"/>
      <c r="BG721" s="578" t="str">
        <f t="shared" si="401"/>
        <v/>
      </c>
      <c r="BH721" s="578" t="str">
        <f t="shared" si="402"/>
        <v/>
      </c>
      <c r="BI721" s="391"/>
      <c r="BJ721" s="578" t="str">
        <f t="shared" si="403"/>
        <v/>
      </c>
      <c r="BK721" s="578" t="str">
        <f t="shared" si="403"/>
        <v/>
      </c>
      <c r="BL721" s="391"/>
      <c r="BM721" s="578" t="str">
        <f t="shared" si="404"/>
        <v/>
      </c>
      <c r="BN721" s="578" t="str">
        <f t="shared" si="404"/>
        <v/>
      </c>
      <c r="BO721" s="391"/>
      <c r="BP721" s="578" t="str">
        <f t="shared" si="405"/>
        <v/>
      </c>
      <c r="BQ721" s="578" t="str">
        <f t="shared" si="405"/>
        <v/>
      </c>
      <c r="BR721" s="391"/>
      <c r="BS721" s="578" t="str">
        <f t="shared" si="406"/>
        <v/>
      </c>
      <c r="BT721" s="578" t="str">
        <f t="shared" si="406"/>
        <v/>
      </c>
      <c r="BU721" s="391"/>
      <c r="BV721" s="475"/>
    </row>
    <row r="722" spans="1:74" s="429" customFormat="1" ht="14.1" hidden="1">
      <c r="A722" s="561">
        <v>20</v>
      </c>
      <c r="B722" s="562" t="str">
        <f t="shared" si="407"/>
        <v xml:space="preserve">: </v>
      </c>
      <c r="C722" s="566"/>
      <c r="D722" s="566"/>
      <c r="E722" s="563"/>
      <c r="F722" s="566"/>
      <c r="G722" s="563"/>
      <c r="H722" s="565"/>
      <c r="I722" s="566"/>
      <c r="J722" s="566"/>
      <c r="K722" s="572"/>
      <c r="L722" s="572"/>
      <c r="M722" s="572"/>
      <c r="N722" s="570" t="s">
        <v>438</v>
      </c>
      <c r="O722" s="571"/>
      <c r="P722" s="572"/>
      <c r="R722" s="573"/>
      <c r="S722" s="574" t="str">
        <f t="shared" si="408"/>
        <v/>
      </c>
      <c r="T722" s="575" t="str">
        <f t="shared" si="391"/>
        <v/>
      </c>
      <c r="U722" s="574" t="str">
        <f t="shared" si="409"/>
        <v/>
      </c>
      <c r="V722" s="576" t="str">
        <f t="shared" si="392"/>
        <v>t C/ha/yr</v>
      </c>
      <c r="W722" s="391"/>
      <c r="X722" s="391"/>
      <c r="Z722" s="475"/>
      <c r="AP722" s="475"/>
      <c r="AQ722" s="391"/>
      <c r="AR722" s="391"/>
      <c r="AS722" s="580"/>
      <c r="AT722" s="391"/>
      <c r="AU722" s="578" t="str">
        <f t="shared" si="393"/>
        <v/>
      </c>
      <c r="AV722" s="578" t="str">
        <f t="shared" si="394"/>
        <v/>
      </c>
      <c r="AW722" s="391"/>
      <c r="AX722" s="578" t="str">
        <f t="shared" si="395"/>
        <v/>
      </c>
      <c r="AY722" s="578" t="str">
        <f t="shared" si="396"/>
        <v/>
      </c>
      <c r="AZ722" s="391"/>
      <c r="BA722" s="578" t="str">
        <f t="shared" si="397"/>
        <v/>
      </c>
      <c r="BB722" s="578" t="str">
        <f t="shared" si="398"/>
        <v/>
      </c>
      <c r="BC722" s="391"/>
      <c r="BD722" s="578" t="str">
        <f t="shared" si="399"/>
        <v/>
      </c>
      <c r="BE722" s="578" t="str">
        <f t="shared" si="400"/>
        <v/>
      </c>
      <c r="BF722" s="391"/>
      <c r="BG722" s="578" t="str">
        <f t="shared" si="401"/>
        <v/>
      </c>
      <c r="BH722" s="578" t="str">
        <f t="shared" si="402"/>
        <v/>
      </c>
      <c r="BI722" s="391"/>
      <c r="BJ722" s="578" t="str">
        <f t="shared" si="403"/>
        <v/>
      </c>
      <c r="BK722" s="578" t="str">
        <f t="shared" si="403"/>
        <v/>
      </c>
      <c r="BL722" s="391"/>
      <c r="BM722" s="578" t="str">
        <f t="shared" si="404"/>
        <v/>
      </c>
      <c r="BN722" s="578" t="str">
        <f t="shared" si="404"/>
        <v/>
      </c>
      <c r="BO722" s="391"/>
      <c r="BP722" s="578" t="str">
        <f t="shared" si="405"/>
        <v/>
      </c>
      <c r="BQ722" s="578" t="str">
        <f t="shared" si="405"/>
        <v/>
      </c>
      <c r="BR722" s="391"/>
      <c r="BS722" s="578" t="str">
        <f t="shared" si="406"/>
        <v/>
      </c>
      <c r="BT722" s="578" t="str">
        <f t="shared" si="406"/>
        <v/>
      </c>
      <c r="BU722" s="391"/>
      <c r="BV722" s="475"/>
    </row>
    <row r="723" spans="1:74" s="429" customFormat="1" ht="14.1" hidden="1">
      <c r="A723" s="561"/>
      <c r="B723" s="582" t="s">
        <v>224</v>
      </c>
      <c r="C723" s="583"/>
      <c r="D723" s="583"/>
      <c r="E723" s="583"/>
      <c r="F723" s="583"/>
      <c r="G723" s="583"/>
      <c r="I723" s="391"/>
      <c r="J723" s="584"/>
      <c r="M723" s="429" t="s">
        <v>211</v>
      </c>
      <c r="R723" s="584" t="s">
        <v>212</v>
      </c>
      <c r="S723" s="585" t="e">
        <f>AVERAGE(S703:S722)</f>
        <v>#DIV/0!</v>
      </c>
      <c r="T723" s="585" t="e">
        <f>IF(S731="Y",SUM(T703:T722)/SUM(O703:O722),AVERAGE(T703:T722))</f>
        <v>#DIV/0!</v>
      </c>
      <c r="U723" s="586" t="e">
        <f>SUM(U703:U722)/SUM(O703:O722)</f>
        <v>#DIV/0!</v>
      </c>
      <c r="V723" s="391"/>
      <c r="W723" s="391"/>
      <c r="X723" s="391"/>
      <c r="Z723" s="626"/>
      <c r="AP723" s="475"/>
      <c r="AQ723" s="391"/>
      <c r="AR723" s="391"/>
      <c r="AS723" s="391"/>
      <c r="AT723" s="584" t="s">
        <v>212</v>
      </c>
      <c r="AU723" s="587" t="e">
        <f>AVERAGE(AU703:AU722)</f>
        <v>#DIV/0!</v>
      </c>
      <c r="AV723" s="587" t="e">
        <f>SUM(AV703:AV722)/COUNTIF(AV703:AV722,"&gt;0")</f>
        <v>#DIV/0!</v>
      </c>
      <c r="AW723" s="391"/>
      <c r="AX723" s="587" t="e">
        <f>AVERAGE(AX703:AX722)</f>
        <v>#DIV/0!</v>
      </c>
      <c r="AY723" s="587" t="e">
        <f>SUM(AY703:AY722)/COUNTIF(AY703:AY722,"&gt;0")</f>
        <v>#DIV/0!</v>
      </c>
      <c r="AZ723" s="391"/>
      <c r="BA723" s="587" t="e">
        <f>AVERAGE(BA703:BA722)</f>
        <v>#DIV/0!</v>
      </c>
      <c r="BB723" s="587" t="e">
        <f>SUM(BB703:BB722)/COUNTIF(BB703:BB722,"&gt;0")</f>
        <v>#DIV/0!</v>
      </c>
      <c r="BC723" s="391"/>
      <c r="BD723" s="587" t="e">
        <f>AVERAGE(BD703:BD722)</f>
        <v>#DIV/0!</v>
      </c>
      <c r="BE723" s="587" t="e">
        <f>SUM(BE703:BE722)/COUNTIF(BE703:BE722,"&gt;0")</f>
        <v>#DIV/0!</v>
      </c>
      <c r="BF723" s="391"/>
      <c r="BG723" s="587" t="e">
        <f>AVERAGE(BG703:BG722)</f>
        <v>#DIV/0!</v>
      </c>
      <c r="BH723" s="587" t="e">
        <f>SUM(BH703:BH722)/COUNTIF(BH703:BH722,"&gt;0")</f>
        <v>#DIV/0!</v>
      </c>
      <c r="BI723" s="584"/>
      <c r="BJ723" s="587" t="e">
        <f>AVERAGE(BJ703:BJ722)</f>
        <v>#DIV/0!</v>
      </c>
      <c r="BK723" s="587" t="e">
        <f>SUM(BK703:BK722)/COUNTIF(BK703:BK722,"&gt;0")</f>
        <v>#DIV/0!</v>
      </c>
      <c r="BL723" s="391"/>
      <c r="BM723" s="587" t="e">
        <f>AVERAGE(BM703:BM722)</f>
        <v>#DIV/0!</v>
      </c>
      <c r="BN723" s="587" t="e">
        <f>SUM(BN703:BN722)/COUNTIF(BN703:BN722,"&gt;0")</f>
        <v>#DIV/0!</v>
      </c>
      <c r="BO723" s="391"/>
      <c r="BP723" s="587" t="e">
        <f>AVERAGE(BP703:BP722)</f>
        <v>#DIV/0!</v>
      </c>
      <c r="BQ723" s="587" t="e">
        <f>SUM(BQ703:BQ722)/COUNTIF(BQ703:BQ722,"&gt;0")</f>
        <v>#DIV/0!</v>
      </c>
      <c r="BR723" s="391"/>
      <c r="BS723" s="587" t="e">
        <f>AVERAGE(BS703:BS722)</f>
        <v>#DIV/0!</v>
      </c>
      <c r="BT723" s="587" t="e">
        <f>SUM(BT703:BT722)/COUNTIF(BT703:BT722,"&gt;0")</f>
        <v>#DIV/0!</v>
      </c>
      <c r="BU723" s="391"/>
      <c r="BV723" s="475"/>
    </row>
    <row r="724" spans="1:74" s="429" customFormat="1" ht="14.1" hidden="1">
      <c r="A724" s="561"/>
      <c r="B724" s="582" t="s">
        <v>225</v>
      </c>
      <c r="C724" s="583" t="s">
        <v>213</v>
      </c>
      <c r="D724" s="1148"/>
      <c r="E724" s="1149"/>
      <c r="F724" s="1149"/>
      <c r="G724" s="1149"/>
      <c r="H724" s="1149"/>
      <c r="I724" s="1149"/>
      <c r="J724" s="1149"/>
      <c r="K724" s="1150"/>
      <c r="R724" s="588" t="s">
        <v>214</v>
      </c>
      <c r="S724" s="589" t="e">
        <f>S723+V724*S727</f>
        <v>#DIV/0!</v>
      </c>
      <c r="T724" s="589" t="e">
        <f>T723+V724*T727</f>
        <v>#DIV/0!</v>
      </c>
      <c r="U724" s="589" t="e">
        <f>U723+V724*U727</f>
        <v>#DIV/0!</v>
      </c>
      <c r="V724" s="590">
        <v>1</v>
      </c>
      <c r="W724" s="429" t="s">
        <v>215</v>
      </c>
      <c r="X724" s="391"/>
      <c r="Y724" s="391" t="s">
        <v>239</v>
      </c>
      <c r="Z724" s="627"/>
      <c r="AP724" s="475"/>
      <c r="AQ724" s="391"/>
      <c r="AR724" s="391"/>
      <c r="AS724" s="391"/>
      <c r="AT724" s="588" t="s">
        <v>214</v>
      </c>
      <c r="AU724" s="591" t="e">
        <f>AU723+(AU729*AU726)</f>
        <v>#DIV/0!</v>
      </c>
      <c r="AV724" s="591" t="e">
        <f>AV723+(AV729*AU726)</f>
        <v>#DIV/0!</v>
      </c>
      <c r="AW724" s="391"/>
      <c r="AX724" s="591" t="e">
        <f>AX723+(AX729*AX726)</f>
        <v>#DIV/0!</v>
      </c>
      <c r="AY724" s="591" t="e">
        <f>AY723+(AY729*AX726)</f>
        <v>#DIV/0!</v>
      </c>
      <c r="AZ724" s="391"/>
      <c r="BA724" s="591" t="e">
        <f>BA723+(BA729*BA726)</f>
        <v>#DIV/0!</v>
      </c>
      <c r="BB724" s="591" t="e">
        <f>BB723+(BB729*BA726)</f>
        <v>#DIV/0!</v>
      </c>
      <c r="BC724" s="391"/>
      <c r="BD724" s="591" t="e">
        <f>BD723+(BD729*BD726)</f>
        <v>#DIV/0!</v>
      </c>
      <c r="BE724" s="591" t="e">
        <f>BE723+(BE729*BD726)</f>
        <v>#DIV/0!</v>
      </c>
      <c r="BF724" s="391"/>
      <c r="BG724" s="591" t="e">
        <f>BG723+(BG729*BG726)</f>
        <v>#DIV/0!</v>
      </c>
      <c r="BH724" s="591" t="e">
        <f>BH723+(BH729*BG726)</f>
        <v>#DIV/0!</v>
      </c>
      <c r="BI724" s="588"/>
      <c r="BJ724" s="591" t="e">
        <f>BJ723+(BJ729*BJ726)</f>
        <v>#DIV/0!</v>
      </c>
      <c r="BK724" s="591" t="e">
        <f>BK723+(BK729*BJ726)</f>
        <v>#DIV/0!</v>
      </c>
      <c r="BL724" s="391"/>
      <c r="BM724" s="591" t="e">
        <f>BM723+(BM729*BM726)</f>
        <v>#DIV/0!</v>
      </c>
      <c r="BN724" s="591" t="e">
        <f>BN723+(BN729*BM726)</f>
        <v>#DIV/0!</v>
      </c>
      <c r="BO724" s="391"/>
      <c r="BP724" s="591" t="e">
        <f>BP723+(BP729*BP726)</f>
        <v>#DIV/0!</v>
      </c>
      <c r="BQ724" s="591" t="e">
        <f>BQ723+(BQ729*BP726)</f>
        <v>#DIV/0!</v>
      </c>
      <c r="BR724" s="391"/>
      <c r="BS724" s="591" t="e">
        <f>BS723+(BS729*BS726)</f>
        <v>#DIV/0!</v>
      </c>
      <c r="BT724" s="591" t="e">
        <f>BT723+(BT729*BS726)</f>
        <v>#DIV/0!</v>
      </c>
      <c r="BU724" s="391"/>
      <c r="BV724" s="475"/>
    </row>
    <row r="725" spans="1:74" s="429" customFormat="1" ht="14.1" hidden="1">
      <c r="A725" s="561"/>
      <c r="B725" s="582" t="s">
        <v>226</v>
      </c>
      <c r="C725" s="561"/>
      <c r="D725" s="1151"/>
      <c r="E725" s="1152"/>
      <c r="F725" s="1152"/>
      <c r="G725" s="1152"/>
      <c r="H725" s="1152"/>
      <c r="I725" s="1152"/>
      <c r="J725" s="1152"/>
      <c r="K725" s="1153"/>
      <c r="L725" s="391"/>
      <c r="M725" s="391"/>
      <c r="R725" s="588" t="s">
        <v>216</v>
      </c>
      <c r="S725" s="589" t="e">
        <f>IF($Y725="Y",MIN(S703:S722),S723-$V725*S727)</f>
        <v>#DIV/0!</v>
      </c>
      <c r="T725" s="589" t="e">
        <f t="shared" ref="T725:U725" si="410">IF($Y725="Y",MIN(T703:T722),T723-$V725*T727)</f>
        <v>#DIV/0!</v>
      </c>
      <c r="U725" s="589" t="e">
        <f t="shared" si="410"/>
        <v>#DIV/0!</v>
      </c>
      <c r="V725" s="590">
        <v>1</v>
      </c>
      <c r="W725" s="429" t="s">
        <v>217</v>
      </c>
      <c r="X725" s="391"/>
      <c r="Y725" s="592" t="s">
        <v>223</v>
      </c>
      <c r="Z725" s="627"/>
      <c r="AP725" s="475"/>
      <c r="AQ725" s="391"/>
      <c r="AR725" s="391"/>
      <c r="AS725" s="391"/>
      <c r="AT725" s="588" t="s">
        <v>216</v>
      </c>
      <c r="AU725" s="591" t="e">
        <f>AU723-(AU729*AU727)</f>
        <v>#DIV/0!</v>
      </c>
      <c r="AV725" s="591" t="e">
        <f>AV723-(AV729*AU727)</f>
        <v>#DIV/0!</v>
      </c>
      <c r="AW725" s="391"/>
      <c r="AX725" s="591" t="e">
        <f>AX723-(AX729*AX727)</f>
        <v>#DIV/0!</v>
      </c>
      <c r="AY725" s="591" t="e">
        <f>AY723-(AY729*AX727)</f>
        <v>#DIV/0!</v>
      </c>
      <c r="AZ725" s="391"/>
      <c r="BA725" s="591" t="e">
        <f>BA723-(BA729*BA727)</f>
        <v>#DIV/0!</v>
      </c>
      <c r="BB725" s="591" t="e">
        <f>BB723-(BB729*BA727)</f>
        <v>#DIV/0!</v>
      </c>
      <c r="BC725" s="391"/>
      <c r="BD725" s="591" t="e">
        <f>BD723-(BD729*BD727)</f>
        <v>#DIV/0!</v>
      </c>
      <c r="BE725" s="591" t="e">
        <f>BE723-(BE729*BD727)</f>
        <v>#DIV/0!</v>
      </c>
      <c r="BF725" s="391"/>
      <c r="BG725" s="591" t="e">
        <f>BG723-(BG729*BG727)</f>
        <v>#DIV/0!</v>
      </c>
      <c r="BH725" s="591" t="e">
        <f>BH723-(BH729*BG727)</f>
        <v>#DIV/0!</v>
      </c>
      <c r="BI725" s="588"/>
      <c r="BJ725" s="591" t="e">
        <f>BJ723-(BJ729*BJ727)</f>
        <v>#DIV/0!</v>
      </c>
      <c r="BK725" s="591" t="e">
        <f>BK723-(BK729*BJ727)</f>
        <v>#DIV/0!</v>
      </c>
      <c r="BL725" s="391"/>
      <c r="BM725" s="591" t="e">
        <f>BM723-(BM729*BM727)</f>
        <v>#DIV/0!</v>
      </c>
      <c r="BN725" s="591" t="e">
        <f>BN723-(BN729*BM727)</f>
        <v>#DIV/0!</v>
      </c>
      <c r="BO725" s="391"/>
      <c r="BP725" s="591" t="e">
        <f>BP723-(BP729*BP727)</f>
        <v>#DIV/0!</v>
      </c>
      <c r="BQ725" s="591" t="e">
        <f>BQ723-(BQ729*BP727)</f>
        <v>#DIV/0!</v>
      </c>
      <c r="BR725" s="391"/>
      <c r="BS725" s="591" t="e">
        <f>BS723-(BS729*BS727)</f>
        <v>#DIV/0!</v>
      </c>
      <c r="BT725" s="591" t="e">
        <f>BT723-(BT729*BS727)</f>
        <v>#DIV/0!</v>
      </c>
      <c r="BU725" s="391"/>
      <c r="BV725" s="475"/>
    </row>
    <row r="726" spans="1:74" s="429" customFormat="1" ht="13.8" hidden="1">
      <c r="A726" s="561"/>
      <c r="B726" s="561"/>
      <c r="C726" s="561"/>
      <c r="D726" s="1151"/>
      <c r="E726" s="1152"/>
      <c r="F726" s="1152"/>
      <c r="G726" s="1152"/>
      <c r="H726" s="1152"/>
      <c r="I726" s="1152"/>
      <c r="J726" s="1152"/>
      <c r="K726" s="1153"/>
      <c r="R726" s="588" t="s">
        <v>218</v>
      </c>
      <c r="S726" s="589" t="e">
        <f>IF((0.67*S727)&gt;S723,"no","yes")</f>
        <v>#DIV/0!</v>
      </c>
      <c r="T726" s="589" t="e">
        <f>IF((0.67*T727)&gt;T723,"no","yes")</f>
        <v>#DIV/0!</v>
      </c>
      <c r="U726" s="589" t="e">
        <f>IF((0.67*U727)&gt;U723,"no","yes")</f>
        <v>#DIV/0!</v>
      </c>
      <c r="Z726" s="627"/>
      <c r="AP726" s="475"/>
      <c r="AS726" s="1113" t="s">
        <v>407</v>
      </c>
      <c r="AT726" s="1114"/>
      <c r="AU726" s="590">
        <v>1</v>
      </c>
      <c r="AX726" s="590">
        <v>1</v>
      </c>
      <c r="BA726" s="590">
        <v>1</v>
      </c>
      <c r="BD726" s="590">
        <v>1</v>
      </c>
      <c r="BG726" s="590">
        <v>1</v>
      </c>
      <c r="BI726" s="588"/>
      <c r="BJ726" s="590">
        <v>1</v>
      </c>
      <c r="BM726" s="590">
        <v>1</v>
      </c>
      <c r="BP726" s="590">
        <v>1</v>
      </c>
      <c r="BS726" s="590">
        <v>1</v>
      </c>
      <c r="BV726" s="475"/>
    </row>
    <row r="727" spans="1:74" s="429" customFormat="1" ht="13.8" hidden="1">
      <c r="A727" s="593" t="str">
        <f ca="1">HYPERLINK("#"&amp;"'"&amp;A$1&amp;"'!a1","Back to top")</f>
        <v>Back to top</v>
      </c>
      <c r="B727" s="593"/>
      <c r="C727" s="561"/>
      <c r="D727" s="1151"/>
      <c r="E727" s="1152"/>
      <c r="F727" s="1152"/>
      <c r="G727" s="1152"/>
      <c r="H727" s="1152"/>
      <c r="I727" s="1152"/>
      <c r="J727" s="1152"/>
      <c r="K727" s="1153"/>
      <c r="R727" s="588" t="s">
        <v>219</v>
      </c>
      <c r="S727" s="589" t="e">
        <f>_xlfn.STDEV.P(S703:S722)</f>
        <v>#DIV/0!</v>
      </c>
      <c r="T727" s="589" t="e">
        <f t="array" ref="T727">IF(S731="Y",SQRT(SUM(IFERROR(O703:O722*(S703:S722-(T723))^2,0))/((COUNTIFS(O703:O722,"&lt;&gt;"&amp;"")-1)/COUNTIFS(O703:O722,"&lt;&gt;"&amp;"")*SUM(O703:O722))),_xlfn.STDEV.P(T703:T722))</f>
        <v>#DIV/0!</v>
      </c>
      <c r="U727" s="589" t="e">
        <f t="array" ref="U727">SQRT(SUM(IFERROR(O703:O722*(S703:S722-(U723))^2,0))/((COUNTIFS(O703:O722,"&lt;&gt;"&amp;"")-1)/COUNTIFS(O703:O722,"&lt;&gt;"&amp;"")*SUM(O703:O722)))</f>
        <v>#DIV/0!</v>
      </c>
      <c r="Z727" s="627"/>
      <c r="AP727" s="475"/>
      <c r="AS727" s="1113"/>
      <c r="AT727" s="1114"/>
      <c r="AU727" s="590">
        <v>1</v>
      </c>
      <c r="AX727" s="590">
        <v>1</v>
      </c>
      <c r="BA727" s="590">
        <v>1</v>
      </c>
      <c r="BD727" s="590">
        <v>1</v>
      </c>
      <c r="BG727" s="590">
        <v>1</v>
      </c>
      <c r="BI727" s="588"/>
      <c r="BJ727" s="590">
        <v>1</v>
      </c>
      <c r="BM727" s="590">
        <v>1</v>
      </c>
      <c r="BP727" s="590">
        <v>1</v>
      </c>
      <c r="BS727" s="590">
        <v>1</v>
      </c>
      <c r="BV727" s="475"/>
    </row>
    <row r="728" spans="1:74" s="429" customFormat="1" ht="14.1" hidden="1">
      <c r="A728" s="561"/>
      <c r="B728" s="561"/>
      <c r="C728" s="561"/>
      <c r="D728" s="1151"/>
      <c r="E728" s="1152"/>
      <c r="F728" s="1152"/>
      <c r="G728" s="1152"/>
      <c r="H728" s="1152"/>
      <c r="I728" s="1152"/>
      <c r="J728" s="1152"/>
      <c r="K728" s="1153"/>
      <c r="R728" s="471" t="s">
        <v>220</v>
      </c>
      <c r="S728" s="594">
        <f>COUNTIF(S703:S722,"&gt;0")</f>
        <v>0</v>
      </c>
      <c r="T728" s="594">
        <f>COUNTIF(T703:T722,"&gt;0")</f>
        <v>0</v>
      </c>
      <c r="U728" s="595"/>
      <c r="V728" s="596" t="s">
        <v>221</v>
      </c>
      <c r="Z728" s="475"/>
      <c r="AP728" s="475"/>
      <c r="AT728" s="588" t="s">
        <v>218</v>
      </c>
      <c r="AU728" s="591" t="e">
        <f>IF((0.67*AU729)&gt;AU723,"no","yes")</f>
        <v>#DIV/0!</v>
      </c>
      <c r="AV728" s="591" t="e">
        <f>IF((0.67*AV729)&gt;AV723,"no","yes")</f>
        <v>#DIV/0!</v>
      </c>
      <c r="AX728" s="591" t="e">
        <f>IF((0.67*AX729)&gt;AX723,"no","yes")</f>
        <v>#DIV/0!</v>
      </c>
      <c r="AY728" s="591" t="e">
        <f>IF((0.67*AY729)&gt;AY723,"no","yes")</f>
        <v>#DIV/0!</v>
      </c>
      <c r="BA728" s="591" t="e">
        <f>IF((0.67*BA729)&gt;BA723,"no","yes")</f>
        <v>#DIV/0!</v>
      </c>
      <c r="BB728" s="591" t="e">
        <f>IF((0.67*BB729)&gt;BB723,"no","yes")</f>
        <v>#DIV/0!</v>
      </c>
      <c r="BD728" s="591" t="e">
        <f>IF((0.67*BD729)&gt;BD723,"no","yes")</f>
        <v>#DIV/0!</v>
      </c>
      <c r="BE728" s="591" t="e">
        <f>IF((0.67*BE729)&gt;BE723,"no","yes")</f>
        <v>#DIV/0!</v>
      </c>
      <c r="BG728" s="591" t="e">
        <f>IF((0.67*BG729)&gt;BG723,"no","yes")</f>
        <v>#DIV/0!</v>
      </c>
      <c r="BH728" s="591" t="e">
        <f>IF((0.67*BH729)&gt;BH723,"no","yes")</f>
        <v>#DIV/0!</v>
      </c>
      <c r="BI728" s="471"/>
      <c r="BJ728" s="591" t="e">
        <f>IF((0.67*BJ729)&gt;BJ723,"no","yes")</f>
        <v>#DIV/0!</v>
      </c>
      <c r="BK728" s="591" t="e">
        <f>IF((0.67*BK729)&gt;BK723,"no","yes")</f>
        <v>#DIV/0!</v>
      </c>
      <c r="BM728" s="591" t="e">
        <f>IF((0.67*BM729)&gt;BM723,"no","yes")</f>
        <v>#DIV/0!</v>
      </c>
      <c r="BN728" s="591" t="e">
        <f>IF((0.67*BN729)&gt;BN723,"no","yes")</f>
        <v>#DIV/0!</v>
      </c>
      <c r="BP728" s="591" t="e">
        <f>IF((0.67*BP729)&gt;BP723,"no","yes")</f>
        <v>#DIV/0!</v>
      </c>
      <c r="BQ728" s="591" t="e">
        <f>IF((0.67*BQ729)&gt;BQ723,"no","yes")</f>
        <v>#DIV/0!</v>
      </c>
      <c r="BS728" s="591" t="e">
        <f>IF((0.67*BS729)&gt;BS723,"no","yes")</f>
        <v>#DIV/0!</v>
      </c>
      <c r="BT728" s="591" t="e">
        <f>IF((0.67*BT729)&gt;BT723,"no","yes")</f>
        <v>#DIV/0!</v>
      </c>
      <c r="BV728" s="475"/>
    </row>
    <row r="729" spans="1:74" s="429" customFormat="1" ht="13.8" hidden="1">
      <c r="A729" s="561"/>
      <c r="B729" s="561"/>
      <c r="C729" s="561"/>
      <c r="D729" s="1151"/>
      <c r="E729" s="1152"/>
      <c r="F729" s="1152"/>
      <c r="G729" s="1152"/>
      <c r="H729" s="1152"/>
      <c r="I729" s="1152"/>
      <c r="J729" s="1152"/>
      <c r="K729" s="1153"/>
      <c r="R729" s="471"/>
      <c r="S729" s="595"/>
      <c r="T729" s="664"/>
      <c r="U729" s="595"/>
      <c r="V729" s="614"/>
      <c r="W729" s="615"/>
      <c r="X729" s="616"/>
      <c r="Z729" s="475"/>
      <c r="AP729" s="475"/>
      <c r="AT729" s="588" t="s">
        <v>219</v>
      </c>
      <c r="AU729" s="591" t="e">
        <f>_xlfn.STDEV.P(AU703:AU722)</f>
        <v>#DIV/0!</v>
      </c>
      <c r="AV729" s="591" t="e">
        <f>_xlfn.STDEV.P(AV703:AV722)</f>
        <v>#DIV/0!</v>
      </c>
      <c r="AX729" s="591" t="e">
        <f>_xlfn.STDEV.P(AX703:AX722)</f>
        <v>#DIV/0!</v>
      </c>
      <c r="AY729" s="591" t="e">
        <f>_xlfn.STDEV.P(AY703:AY722)</f>
        <v>#DIV/0!</v>
      </c>
      <c r="BA729" s="591" t="e">
        <f>_xlfn.STDEV.P(BA703:BA722)</f>
        <v>#DIV/0!</v>
      </c>
      <c r="BB729" s="591" t="e">
        <f>_xlfn.STDEV.P(BB703:BB722)</f>
        <v>#DIV/0!</v>
      </c>
      <c r="BD729" s="591" t="e">
        <f>_xlfn.STDEV.P(BD703:BD722)</f>
        <v>#DIV/0!</v>
      </c>
      <c r="BE729" s="591" t="e">
        <f>_xlfn.STDEV.P(BE703:BE722)</f>
        <v>#DIV/0!</v>
      </c>
      <c r="BG729" s="591" t="e">
        <f>_xlfn.STDEV.P(BG703:BG722)</f>
        <v>#DIV/0!</v>
      </c>
      <c r="BH729" s="591" t="e">
        <f>_xlfn.STDEV.P(BH703:BH722)</f>
        <v>#DIV/0!</v>
      </c>
      <c r="BJ729" s="591" t="e">
        <f>_xlfn.STDEV.P(BJ703:BJ722)</f>
        <v>#DIV/0!</v>
      </c>
      <c r="BK729" s="591" t="e">
        <f>_xlfn.STDEV.P(BK703:BK722)</f>
        <v>#DIV/0!</v>
      </c>
      <c r="BM729" s="591" t="e">
        <f>_xlfn.STDEV.P(BM703:BM722)</f>
        <v>#DIV/0!</v>
      </c>
      <c r="BN729" s="591" t="e">
        <f>_xlfn.STDEV.P(BN703:BN722)</f>
        <v>#DIV/0!</v>
      </c>
      <c r="BP729" s="591" t="e">
        <f>_xlfn.STDEV.P(BP703:BP722)</f>
        <v>#DIV/0!</v>
      </c>
      <c r="BQ729" s="591" t="e">
        <f>_xlfn.STDEV.P(BQ703:BQ722)</f>
        <v>#DIV/0!</v>
      </c>
      <c r="BS729" s="591" t="e">
        <f>_xlfn.STDEV.P(BS703:BS722)</f>
        <v>#DIV/0!</v>
      </c>
      <c r="BT729" s="591" t="e">
        <f>_xlfn.STDEV.P(BT703:BT722)</f>
        <v>#DIV/0!</v>
      </c>
      <c r="BV729" s="475"/>
    </row>
    <row r="730" spans="1:74" s="429" customFormat="1" ht="14.1" hidden="1">
      <c r="A730" s="561"/>
      <c r="B730" s="561"/>
      <c r="D730" s="1154"/>
      <c r="E730" s="1155"/>
      <c r="F730" s="1155"/>
      <c r="G730" s="1155"/>
      <c r="H730" s="1155"/>
      <c r="I730" s="1155"/>
      <c r="J730" s="1155"/>
      <c r="K730" s="1156"/>
      <c r="R730" s="471"/>
      <c r="S730" s="598" t="s">
        <v>222</v>
      </c>
      <c r="T730" s="561"/>
      <c r="V730" s="617"/>
      <c r="W730" s="618"/>
      <c r="X730" s="619"/>
      <c r="Z730" s="475"/>
      <c r="AP730" s="475"/>
      <c r="AT730" s="471" t="s">
        <v>220</v>
      </c>
      <c r="AU730" s="597">
        <f>COUNTIF(AU703:AU722,"&gt;0")</f>
        <v>0</v>
      </c>
      <c r="AV730" s="597">
        <f>COUNTIF(AV703:AV722,"&gt;0")</f>
        <v>0</v>
      </c>
      <c r="AX730" s="597">
        <f>COUNTIF(AX703:AX722,"&gt;0")</f>
        <v>0</v>
      </c>
      <c r="AY730" s="597">
        <f>COUNTIF(AY703:AY722,"&gt;0")</f>
        <v>0</v>
      </c>
      <c r="BA730" s="597">
        <f>COUNTIF(BA703:BA722,"&gt;0")</f>
        <v>0</v>
      </c>
      <c r="BB730" s="597">
        <f>COUNTIF(BB703:BB722,"&gt;0")</f>
        <v>0</v>
      </c>
      <c r="BD730" s="597">
        <f>COUNTIF(BD703:BD722,"&gt;0")</f>
        <v>0</v>
      </c>
      <c r="BE730" s="597">
        <f>COUNTIF(BE703:BE722,"&gt;0")</f>
        <v>0</v>
      </c>
      <c r="BG730" s="597">
        <f>COUNTIF(BG703:BG722,"&gt;0")</f>
        <v>0</v>
      </c>
      <c r="BH730" s="597">
        <f>COUNTIF(BH703:BH722,"&gt;0")</f>
        <v>0</v>
      </c>
      <c r="BJ730" s="597">
        <f>COUNTIF(BJ703:BJ722,"&gt;0")</f>
        <v>0</v>
      </c>
      <c r="BK730" s="597">
        <f>COUNTIF(BK703:BK722,"&gt;0")</f>
        <v>0</v>
      </c>
      <c r="BM730" s="597">
        <f>COUNTIF(BM703:BM722,"&gt;0")</f>
        <v>0</v>
      </c>
      <c r="BN730" s="597">
        <f>COUNTIF(BN703:BN722,"&gt;0")</f>
        <v>0</v>
      </c>
      <c r="BP730" s="597">
        <f>COUNTIF(BP703:BP722,"&gt;0")</f>
        <v>0</v>
      </c>
      <c r="BQ730" s="597">
        <f>COUNTIF(BQ703:BQ722,"&gt;0")</f>
        <v>0</v>
      </c>
      <c r="BS730" s="597">
        <f>COUNTIF(BS703:BS722,"&gt;0")</f>
        <v>0</v>
      </c>
      <c r="BT730" s="597">
        <f>COUNTIF(BT703:BT722,"&gt;0")</f>
        <v>0</v>
      </c>
      <c r="BV730" s="475"/>
    </row>
    <row r="731" spans="1:74" s="429" customFormat="1" ht="17.399999999999999" hidden="1">
      <c r="A731" s="561"/>
      <c r="B731" s="561"/>
      <c r="C731" s="561"/>
      <c r="D731" s="561"/>
      <c r="E731" s="561"/>
      <c r="F731" s="561"/>
      <c r="G731" s="561"/>
      <c r="H731" s="561"/>
      <c r="J731" s="471"/>
      <c r="R731" s="471"/>
      <c r="S731" s="599" t="s">
        <v>223</v>
      </c>
      <c r="T731" s="561"/>
      <c r="V731" s="617"/>
      <c r="W731" s="618"/>
      <c r="X731" s="619"/>
      <c r="Z731" s="475"/>
      <c r="AP731" s="542"/>
      <c r="BV731" s="542"/>
    </row>
    <row r="732" spans="1:74" hidden="1">
      <c r="U732" s="429"/>
      <c r="V732" s="621"/>
      <c r="W732" s="622"/>
      <c r="X732" s="623"/>
      <c r="Z732" s="375"/>
      <c r="AQ732" s="427"/>
      <c r="AR732" s="427"/>
      <c r="AS732" s="427"/>
      <c r="AT732" s="427"/>
      <c r="AU732" s="427"/>
      <c r="AV732" s="427"/>
      <c r="AW732" s="427"/>
      <c r="AX732" s="427"/>
      <c r="AY732" s="427"/>
      <c r="AZ732" s="427"/>
      <c r="BA732" s="427"/>
      <c r="BB732" s="427"/>
      <c r="BC732" s="427"/>
      <c r="BD732" s="427"/>
      <c r="BE732" s="427"/>
      <c r="BF732" s="427"/>
      <c r="BG732" s="427"/>
      <c r="BH732" s="427"/>
      <c r="BI732" s="427"/>
      <c r="BJ732" s="427"/>
      <c r="BK732" s="427"/>
      <c r="BL732" s="427"/>
      <c r="BM732" s="427"/>
      <c r="BN732" s="427"/>
      <c r="BO732" s="427"/>
      <c r="BP732" s="427"/>
      <c r="BQ732" s="427"/>
      <c r="BR732" s="427"/>
      <c r="BS732" s="427"/>
      <c r="BT732" s="427"/>
      <c r="BU732" s="427"/>
    </row>
    <row r="733" spans="1:74" hidden="1"/>
    <row r="734" spans="1:74" s="475" customFormat="1" ht="17.7" hidden="1">
      <c r="A734" s="537">
        <f>1+A700</f>
        <v>20</v>
      </c>
      <c r="B734" s="537"/>
      <c r="C734" s="538" t="s">
        <v>439</v>
      </c>
      <c r="D734" s="612"/>
      <c r="E734" s="612"/>
      <c r="F734" s="612"/>
      <c r="G734" s="612"/>
      <c r="H734" s="612"/>
      <c r="I734" s="539"/>
      <c r="J734" s="539"/>
      <c r="K734" s="612"/>
      <c r="L734" s="539"/>
      <c r="M734" s="539"/>
      <c r="N734" s="513"/>
      <c r="O734" s="513"/>
      <c r="P734" s="539"/>
      <c r="Q734" s="539"/>
      <c r="R734" s="539"/>
      <c r="S734" s="539"/>
      <c r="T734" s="539"/>
      <c r="U734" s="539"/>
      <c r="V734" s="539"/>
      <c r="W734" s="539"/>
      <c r="X734" s="539"/>
      <c r="AQ734" s="541">
        <f>A734</f>
        <v>20</v>
      </c>
      <c r="AR734" s="541" t="str">
        <f>C734</f>
        <v>Growth Rate of Land Degradation</v>
      </c>
      <c r="AS734" s="542"/>
      <c r="AT734" s="542"/>
      <c r="AU734" s="542"/>
      <c r="AV734" s="542"/>
      <c r="AW734" s="542"/>
      <c r="AX734" s="542"/>
      <c r="AY734" s="542"/>
      <c r="AZ734" s="542"/>
      <c r="BA734" s="542"/>
      <c r="BB734" s="542"/>
      <c r="BC734" s="542"/>
      <c r="BD734" s="542"/>
      <c r="BE734" s="542"/>
      <c r="BF734" s="542"/>
      <c r="BG734" s="542"/>
      <c r="BH734" s="542"/>
      <c r="BI734" s="542"/>
      <c r="BJ734" s="542"/>
      <c r="BK734" s="542"/>
      <c r="BL734" s="542"/>
      <c r="BM734" s="542"/>
      <c r="BN734" s="542"/>
      <c r="BO734" s="542"/>
      <c r="BP734" s="542"/>
      <c r="BQ734" s="542"/>
      <c r="BR734" s="542"/>
      <c r="BS734" s="542"/>
      <c r="BT734" s="542"/>
      <c r="BU734" s="542"/>
    </row>
    <row r="735" spans="1:74" s="429" customFormat="1" ht="17.399999999999999" hidden="1">
      <c r="A735" s="561"/>
      <c r="B735" s="561"/>
      <c r="C735" s="561"/>
      <c r="D735" s="456"/>
      <c r="E735" s="456"/>
      <c r="F735" s="456"/>
      <c r="G735" s="456"/>
      <c r="H735" s="456"/>
      <c r="K735" s="456"/>
      <c r="Z735" s="475"/>
      <c r="AP735" s="475"/>
      <c r="AQ735" s="391"/>
      <c r="AR735" s="391"/>
      <c r="AS735" s="391"/>
      <c r="AT735" s="391"/>
      <c r="AU735" s="461" t="s">
        <v>70</v>
      </c>
      <c r="AV735" s="461"/>
      <c r="AW735" s="391"/>
      <c r="AX735" s="461" t="s">
        <v>74</v>
      </c>
      <c r="AY735" s="461"/>
      <c r="AZ735" s="391"/>
      <c r="BA735" s="461" t="s">
        <v>73</v>
      </c>
      <c r="BB735" s="461"/>
      <c r="BC735" s="391"/>
      <c r="BD735" s="461" t="s">
        <v>75</v>
      </c>
      <c r="BE735" s="461"/>
      <c r="BF735" s="391"/>
      <c r="BG735" s="461" t="s">
        <v>559</v>
      </c>
      <c r="BH735" s="461"/>
      <c r="BI735" s="542"/>
      <c r="BJ735" s="461" t="s">
        <v>191</v>
      </c>
      <c r="BK735" s="461"/>
      <c r="BL735" s="391"/>
      <c r="BM735" s="461" t="s">
        <v>190</v>
      </c>
      <c r="BN735" s="461"/>
      <c r="BO735" s="391"/>
      <c r="BP735" s="461" t="s">
        <v>397</v>
      </c>
      <c r="BQ735" s="461"/>
      <c r="BR735" s="391"/>
      <c r="BS735" s="461" t="s">
        <v>398</v>
      </c>
      <c r="BT735" s="391"/>
      <c r="BU735" s="391"/>
      <c r="BV735" s="475"/>
    </row>
    <row r="736" spans="1:74" s="429" customFormat="1" ht="28.5" hidden="1" thickBot="1">
      <c r="A736" s="583" t="s">
        <v>195</v>
      </c>
      <c r="B736" s="546" t="s">
        <v>196</v>
      </c>
      <c r="C736" s="547" t="s">
        <v>197</v>
      </c>
      <c r="D736" s="548" t="s">
        <v>198</v>
      </c>
      <c r="E736" s="548" t="s">
        <v>199</v>
      </c>
      <c r="F736" s="549" t="s">
        <v>200</v>
      </c>
      <c r="G736" s="549" t="s">
        <v>194</v>
      </c>
      <c r="H736" s="550" t="s">
        <v>236</v>
      </c>
      <c r="I736" s="551" t="s">
        <v>201</v>
      </c>
      <c r="J736" s="552" t="s">
        <v>237</v>
      </c>
      <c r="K736" s="553" t="s">
        <v>202</v>
      </c>
      <c r="L736" s="554" t="s">
        <v>203</v>
      </c>
      <c r="M736" s="600" t="s">
        <v>204</v>
      </c>
      <c r="N736" s="601" t="s">
        <v>205</v>
      </c>
      <c r="O736" s="602" t="s">
        <v>206</v>
      </c>
      <c r="P736" s="602" t="s">
        <v>106</v>
      </c>
      <c r="Q736" s="543"/>
      <c r="R736" s="557" t="s">
        <v>238</v>
      </c>
      <c r="S736" s="558" t="s">
        <v>207</v>
      </c>
      <c r="T736" s="558" t="s">
        <v>208</v>
      </c>
      <c r="U736" s="558" t="s">
        <v>209</v>
      </c>
      <c r="V736" s="559" t="s">
        <v>210</v>
      </c>
      <c r="W736" s="543"/>
      <c r="X736" s="543"/>
      <c r="Z736" s="475"/>
      <c r="AP736" s="475"/>
      <c r="AQ736" s="543"/>
      <c r="AR736" s="543"/>
      <c r="AS736" s="559" t="s">
        <v>399</v>
      </c>
      <c r="AT736" s="543"/>
      <c r="AU736" s="560" t="s">
        <v>207</v>
      </c>
      <c r="AV736" s="560" t="s">
        <v>208</v>
      </c>
      <c r="AW736" s="543"/>
      <c r="AX736" s="560" t="s">
        <v>207</v>
      </c>
      <c r="AY736" s="560" t="s">
        <v>208</v>
      </c>
      <c r="AZ736" s="543"/>
      <c r="BA736" s="560" t="s">
        <v>207</v>
      </c>
      <c r="BB736" s="560" t="s">
        <v>208</v>
      </c>
      <c r="BC736" s="543"/>
      <c r="BD736" s="560" t="s">
        <v>207</v>
      </c>
      <c r="BE736" s="560" t="s">
        <v>208</v>
      </c>
      <c r="BF736" s="543"/>
      <c r="BG736" s="560" t="s">
        <v>207</v>
      </c>
      <c r="BH736" s="560" t="s">
        <v>208</v>
      </c>
      <c r="BI736" s="543"/>
      <c r="BJ736" s="560" t="s">
        <v>207</v>
      </c>
      <c r="BK736" s="560" t="s">
        <v>208</v>
      </c>
      <c r="BL736" s="543"/>
      <c r="BM736" s="560" t="s">
        <v>207</v>
      </c>
      <c r="BN736" s="560" t="s">
        <v>208</v>
      </c>
      <c r="BO736" s="543"/>
      <c r="BP736" s="560" t="s">
        <v>207</v>
      </c>
      <c r="BQ736" s="560" t="s">
        <v>208</v>
      </c>
      <c r="BR736" s="543"/>
      <c r="BS736" s="560" t="s">
        <v>207</v>
      </c>
      <c r="BT736" s="560" t="s">
        <v>208</v>
      </c>
      <c r="BU736" s="543"/>
      <c r="BV736" s="475"/>
    </row>
    <row r="737" spans="1:74" s="429" customFormat="1" ht="14.1" hidden="1">
      <c r="A737" s="561">
        <v>1</v>
      </c>
      <c r="B737" s="562" t="str">
        <f t="shared" ref="B737:B756" si="411">CONCATENATE(E737,": ",C737)</f>
        <v xml:space="preserve">: </v>
      </c>
      <c r="C737" s="563"/>
      <c r="D737" s="563"/>
      <c r="E737" s="563"/>
      <c r="F737" s="564"/>
      <c r="G737" s="563"/>
      <c r="H737" s="565"/>
      <c r="I737" s="566"/>
      <c r="J737" s="566"/>
      <c r="K737" s="665"/>
      <c r="L737" s="568"/>
      <c r="M737" s="572"/>
      <c r="N737" s="570" t="s">
        <v>440</v>
      </c>
      <c r="O737" s="571"/>
      <c r="P737" s="572"/>
      <c r="R737" s="573"/>
      <c r="S737" s="574" t="str">
        <f>IF(R737="Y","",IF(AND(M737="",K737=""),"",IF(M737="",K737,M737)))</f>
        <v/>
      </c>
      <c r="T737" s="575" t="str">
        <f t="shared" ref="T737:T756" si="412">IF(S737="","",IF($S$765="Y",U737,IF(S737&gt;=$S$757-$AB$35*$S$761,IF(S737&lt;=$S$757+$AB$35*$S$761,S737,""),"")))</f>
        <v/>
      </c>
      <c r="U737" s="574" t="str">
        <f>IF(R737="Y","",IF(AND(M737="",K737=""),"",IF(M737="",K737*O737,M737*O737)))</f>
        <v/>
      </c>
      <c r="V737" s="576" t="str">
        <f t="shared" ref="V737:V756" si="413">IF(AND(N737="",L737=""),"",IF(N737="",L737,N737))</f>
        <v>% Annually</v>
      </c>
      <c r="W737" s="391"/>
      <c r="X737" s="391"/>
      <c r="Z737" s="475"/>
      <c r="AP737" s="475"/>
      <c r="AQ737" s="391"/>
      <c r="AR737" s="391"/>
      <c r="AS737" s="577" t="str">
        <f>$U737</f>
        <v/>
      </c>
      <c r="AT737" s="391"/>
      <c r="AU737" s="578" t="str">
        <f t="shared" ref="AU737:AU756" si="414">IF($AT$44="region",IF($E737=AU$701,$S737,""),IF($G737=AU$701,$S737,""))</f>
        <v/>
      </c>
      <c r="AV737" s="578" t="str">
        <f t="shared" ref="AV737:AV756" si="415">IF($AT$44="Region",IF($E737=AU$701,$T737,""),IF($G737=AU$701,$T737,""))</f>
        <v/>
      </c>
      <c r="AW737" s="391"/>
      <c r="AX737" s="578" t="str">
        <f t="shared" ref="AX737:AX756" si="416">IF($AT$44="region",IF($E737=AX$701,$S737,""),IF($G737=AX$701,$S737,""))</f>
        <v/>
      </c>
      <c r="AY737" s="578" t="str">
        <f t="shared" ref="AY737:AY756" si="417">IF($AT$44="Region",IF($E737=AX$701,$T737,""),IF($G737=AX$701,$T737,""))</f>
        <v/>
      </c>
      <c r="AZ737" s="391"/>
      <c r="BA737" s="578" t="str">
        <f t="shared" ref="BA737:BA756" si="418">IF($AT$44="region",IF($E737=BA$701,$S737,""),IF($G737=BA$701,$S737,""))</f>
        <v/>
      </c>
      <c r="BB737" s="578" t="str">
        <f t="shared" ref="BB737:BB756" si="419">IF($AT$44="Region",IF($E737=BA$701,$T737,""),IF($G737=BA$701,$T737,""))</f>
        <v/>
      </c>
      <c r="BC737" s="391"/>
      <c r="BD737" s="578" t="str">
        <f t="shared" ref="BD737:BD756" si="420">IF($AT$44="region",IF($E737=BD$701,$S737,""),IF($G737=BD$701,$S737,""))</f>
        <v/>
      </c>
      <c r="BE737" s="578" t="str">
        <f t="shared" ref="BE737:BE756" si="421">IF($AT$44="Region",IF($E737=BD$701,$T737,""),IF($G737=BD$701,$T737,""))</f>
        <v/>
      </c>
      <c r="BF737" s="391"/>
      <c r="BG737" s="578" t="str">
        <f t="shared" ref="BG737:BG756" si="422">IF($AT$44="region",IF($E737=BG$701,$S737,""),IF($G737=BG$701,$S737,""))</f>
        <v/>
      </c>
      <c r="BH737" s="578" t="str">
        <f t="shared" ref="BH737:BH756" si="423">IF($AT$44="Region",IF($E737=BG$701,$T737,""),IF($G737=BG$701,$T737,""))</f>
        <v/>
      </c>
      <c r="BI737" s="391"/>
      <c r="BJ737" s="578" t="str">
        <f t="shared" ref="BJ737:BK756" si="424">IF($E737=$BJ$47,S737,"")</f>
        <v/>
      </c>
      <c r="BK737" s="578" t="str">
        <f t="shared" si="424"/>
        <v/>
      </c>
      <c r="BL737" s="391"/>
      <c r="BM737" s="578" t="str">
        <f t="shared" ref="BM737:BN756" si="425">IF($E737=$BM$47,S737,"")</f>
        <v/>
      </c>
      <c r="BN737" s="578" t="str">
        <f t="shared" si="425"/>
        <v/>
      </c>
      <c r="BO737" s="391"/>
      <c r="BP737" s="578" t="str">
        <f t="shared" ref="BP737:BQ756" si="426">IF($E737=$BP$47,S737,"")</f>
        <v/>
      </c>
      <c r="BQ737" s="578" t="str">
        <f t="shared" si="426"/>
        <v/>
      </c>
      <c r="BR737" s="391"/>
      <c r="BS737" s="578" t="str">
        <f t="shared" ref="BS737:BT756" si="427">IF($E737=$BS$47,S737,"")</f>
        <v/>
      </c>
      <c r="BT737" s="578" t="str">
        <f t="shared" si="427"/>
        <v/>
      </c>
      <c r="BU737" s="391"/>
      <c r="BV737" s="475"/>
    </row>
    <row r="738" spans="1:74" s="429" customFormat="1" ht="14.1" hidden="1">
      <c r="A738" s="561">
        <v>2</v>
      </c>
      <c r="B738" s="562" t="str">
        <f t="shared" si="411"/>
        <v xml:space="preserve">: </v>
      </c>
      <c r="C738" s="563"/>
      <c r="D738" s="563"/>
      <c r="E738" s="563"/>
      <c r="F738" s="563"/>
      <c r="G738" s="563"/>
      <c r="H738" s="565"/>
      <c r="I738" s="566"/>
      <c r="J738" s="566"/>
      <c r="K738" s="571"/>
      <c r="L738" s="568"/>
      <c r="M738" s="572"/>
      <c r="N738" s="570" t="s">
        <v>440</v>
      </c>
      <c r="O738" s="571"/>
      <c r="P738" s="572"/>
      <c r="R738" s="573"/>
      <c r="S738" s="574" t="str">
        <f t="shared" ref="S738:S756" si="428">IF(R738="Y","",IF(AND(M738="",K738=""),"",IF(M738="",K738,M738)))</f>
        <v/>
      </c>
      <c r="T738" s="575" t="str">
        <f t="shared" si="412"/>
        <v/>
      </c>
      <c r="U738" s="574" t="str">
        <f t="shared" ref="U738:U756" si="429">IF(R738="Y","",IF(AND(M738="",K738=""),"",IF(M738="",K738*O738,M738*O738)))</f>
        <v/>
      </c>
      <c r="V738" s="576" t="str">
        <f t="shared" si="413"/>
        <v>% Annually</v>
      </c>
      <c r="W738" s="391"/>
      <c r="X738" s="391"/>
      <c r="Z738" s="475"/>
      <c r="AP738" s="475"/>
      <c r="AQ738" s="391"/>
      <c r="AR738" s="391"/>
      <c r="AS738" s="580"/>
      <c r="AT738" s="391"/>
      <c r="AU738" s="578" t="str">
        <f t="shared" si="414"/>
        <v/>
      </c>
      <c r="AV738" s="578" t="str">
        <f t="shared" si="415"/>
        <v/>
      </c>
      <c r="AW738" s="391"/>
      <c r="AX738" s="578" t="str">
        <f t="shared" si="416"/>
        <v/>
      </c>
      <c r="AY738" s="578" t="str">
        <f t="shared" si="417"/>
        <v/>
      </c>
      <c r="AZ738" s="391"/>
      <c r="BA738" s="578" t="str">
        <f t="shared" si="418"/>
        <v/>
      </c>
      <c r="BB738" s="578" t="str">
        <f t="shared" si="419"/>
        <v/>
      </c>
      <c r="BC738" s="391"/>
      <c r="BD738" s="578" t="str">
        <f t="shared" si="420"/>
        <v/>
      </c>
      <c r="BE738" s="578" t="str">
        <f t="shared" si="421"/>
        <v/>
      </c>
      <c r="BF738" s="391"/>
      <c r="BG738" s="578" t="str">
        <f t="shared" si="422"/>
        <v/>
      </c>
      <c r="BH738" s="578" t="str">
        <f t="shared" si="423"/>
        <v/>
      </c>
      <c r="BI738" s="391"/>
      <c r="BJ738" s="578" t="str">
        <f t="shared" si="424"/>
        <v/>
      </c>
      <c r="BK738" s="578" t="str">
        <f t="shared" si="424"/>
        <v/>
      </c>
      <c r="BL738" s="391"/>
      <c r="BM738" s="578" t="str">
        <f t="shared" si="425"/>
        <v/>
      </c>
      <c r="BN738" s="578" t="str">
        <f t="shared" si="425"/>
        <v/>
      </c>
      <c r="BO738" s="391"/>
      <c r="BP738" s="578" t="str">
        <f t="shared" si="426"/>
        <v/>
      </c>
      <c r="BQ738" s="578" t="str">
        <f t="shared" si="426"/>
        <v/>
      </c>
      <c r="BR738" s="391"/>
      <c r="BS738" s="578" t="str">
        <f t="shared" si="427"/>
        <v/>
      </c>
      <c r="BT738" s="578" t="str">
        <f t="shared" si="427"/>
        <v/>
      </c>
      <c r="BU738" s="391"/>
      <c r="BV738" s="475"/>
    </row>
    <row r="739" spans="1:74" s="429" customFormat="1" ht="14.1" hidden="1">
      <c r="A739" s="561">
        <v>3</v>
      </c>
      <c r="B739" s="562" t="str">
        <f>CONCATENATE(E739,": ",C739)</f>
        <v xml:space="preserve">: </v>
      </c>
      <c r="C739" s="566"/>
      <c r="D739" s="566"/>
      <c r="E739" s="563"/>
      <c r="F739" s="566"/>
      <c r="G739" s="563"/>
      <c r="H739" s="565"/>
      <c r="I739" s="566"/>
      <c r="J739" s="566"/>
      <c r="K739" s="572"/>
      <c r="L739" s="568"/>
      <c r="M739" s="572"/>
      <c r="N739" s="570" t="s">
        <v>440</v>
      </c>
      <c r="O739" s="571"/>
      <c r="P739" s="572"/>
      <c r="R739" s="573"/>
      <c r="S739" s="574" t="str">
        <f t="shared" si="428"/>
        <v/>
      </c>
      <c r="T739" s="575" t="str">
        <f t="shared" si="412"/>
        <v/>
      </c>
      <c r="U739" s="574" t="str">
        <f t="shared" si="429"/>
        <v/>
      </c>
      <c r="V739" s="576" t="str">
        <f t="shared" si="413"/>
        <v>% Annually</v>
      </c>
      <c r="W739" s="391"/>
      <c r="X739" s="391"/>
      <c r="Z739" s="475"/>
      <c r="AP739" s="475"/>
      <c r="AQ739" s="391"/>
      <c r="AR739" s="391"/>
      <c r="AT739" s="391"/>
      <c r="AU739" s="578" t="str">
        <f t="shared" si="414"/>
        <v/>
      </c>
      <c r="AV739" s="578" t="str">
        <f t="shared" si="415"/>
        <v/>
      </c>
      <c r="AW739" s="391"/>
      <c r="AX739" s="578" t="str">
        <f t="shared" si="416"/>
        <v/>
      </c>
      <c r="AY739" s="578" t="str">
        <f t="shared" si="417"/>
        <v/>
      </c>
      <c r="AZ739" s="391"/>
      <c r="BA739" s="578" t="str">
        <f t="shared" si="418"/>
        <v/>
      </c>
      <c r="BB739" s="578" t="str">
        <f t="shared" si="419"/>
        <v/>
      </c>
      <c r="BC739" s="391"/>
      <c r="BD739" s="578" t="str">
        <f t="shared" si="420"/>
        <v/>
      </c>
      <c r="BE739" s="578" t="str">
        <f t="shared" si="421"/>
        <v/>
      </c>
      <c r="BF739" s="391"/>
      <c r="BG739" s="578" t="str">
        <f t="shared" si="422"/>
        <v/>
      </c>
      <c r="BH739" s="578" t="str">
        <f t="shared" si="423"/>
        <v/>
      </c>
      <c r="BI739" s="391"/>
      <c r="BJ739" s="578" t="str">
        <f t="shared" si="424"/>
        <v/>
      </c>
      <c r="BK739" s="578" t="str">
        <f t="shared" si="424"/>
        <v/>
      </c>
      <c r="BL739" s="391"/>
      <c r="BM739" s="578" t="str">
        <f t="shared" si="425"/>
        <v/>
      </c>
      <c r="BN739" s="578" t="str">
        <f t="shared" si="425"/>
        <v/>
      </c>
      <c r="BO739" s="391"/>
      <c r="BP739" s="578" t="str">
        <f t="shared" si="426"/>
        <v/>
      </c>
      <c r="BQ739" s="578" t="str">
        <f t="shared" si="426"/>
        <v/>
      </c>
      <c r="BR739" s="391"/>
      <c r="BS739" s="578" t="str">
        <f t="shared" si="427"/>
        <v/>
      </c>
      <c r="BT739" s="578" t="str">
        <f t="shared" si="427"/>
        <v/>
      </c>
      <c r="BU739" s="391"/>
      <c r="BV739" s="475"/>
    </row>
    <row r="740" spans="1:74" s="429" customFormat="1" ht="14.1" hidden="1">
      <c r="A740" s="561">
        <v>4</v>
      </c>
      <c r="B740" s="562" t="str">
        <f t="shared" si="411"/>
        <v xml:space="preserve">: </v>
      </c>
      <c r="C740" s="566"/>
      <c r="D740" s="566"/>
      <c r="E740" s="563"/>
      <c r="F740" s="566"/>
      <c r="G740" s="563"/>
      <c r="H740" s="565"/>
      <c r="I740" s="566"/>
      <c r="J740" s="566"/>
      <c r="K740" s="572"/>
      <c r="L740" s="568"/>
      <c r="M740" s="572"/>
      <c r="N740" s="570" t="s">
        <v>440</v>
      </c>
      <c r="O740" s="571"/>
      <c r="P740" s="572"/>
      <c r="R740" s="573"/>
      <c r="S740" s="574" t="str">
        <f t="shared" si="428"/>
        <v/>
      </c>
      <c r="T740" s="575" t="str">
        <f t="shared" si="412"/>
        <v/>
      </c>
      <c r="U740" s="574" t="str">
        <f t="shared" si="429"/>
        <v/>
      </c>
      <c r="V740" s="576" t="str">
        <f t="shared" si="413"/>
        <v>% Annually</v>
      </c>
      <c r="W740" s="391"/>
      <c r="X740" s="391"/>
      <c r="Z740" s="475"/>
      <c r="AP740" s="475"/>
      <c r="AQ740" s="391"/>
      <c r="AR740" s="391"/>
      <c r="AS740" s="580"/>
      <c r="AT740" s="391"/>
      <c r="AU740" s="578" t="str">
        <f t="shared" si="414"/>
        <v/>
      </c>
      <c r="AV740" s="578" t="str">
        <f t="shared" si="415"/>
        <v/>
      </c>
      <c r="AW740" s="391"/>
      <c r="AX740" s="578" t="str">
        <f t="shared" si="416"/>
        <v/>
      </c>
      <c r="AY740" s="578" t="str">
        <f t="shared" si="417"/>
        <v/>
      </c>
      <c r="AZ740" s="391"/>
      <c r="BA740" s="578" t="str">
        <f t="shared" si="418"/>
        <v/>
      </c>
      <c r="BB740" s="578" t="str">
        <f t="shared" si="419"/>
        <v/>
      </c>
      <c r="BC740" s="391"/>
      <c r="BD740" s="578" t="str">
        <f t="shared" si="420"/>
        <v/>
      </c>
      <c r="BE740" s="578" t="str">
        <f t="shared" si="421"/>
        <v/>
      </c>
      <c r="BF740" s="391"/>
      <c r="BG740" s="578" t="str">
        <f t="shared" si="422"/>
        <v/>
      </c>
      <c r="BH740" s="578" t="str">
        <f t="shared" si="423"/>
        <v/>
      </c>
      <c r="BI740" s="391"/>
      <c r="BJ740" s="578" t="str">
        <f t="shared" si="424"/>
        <v/>
      </c>
      <c r="BK740" s="578" t="str">
        <f t="shared" si="424"/>
        <v/>
      </c>
      <c r="BL740" s="391"/>
      <c r="BM740" s="578" t="str">
        <f t="shared" si="425"/>
        <v/>
      </c>
      <c r="BN740" s="578" t="str">
        <f t="shared" si="425"/>
        <v/>
      </c>
      <c r="BO740" s="391"/>
      <c r="BP740" s="578" t="str">
        <f t="shared" si="426"/>
        <v/>
      </c>
      <c r="BQ740" s="578" t="str">
        <f t="shared" si="426"/>
        <v/>
      </c>
      <c r="BR740" s="391"/>
      <c r="BS740" s="578" t="str">
        <f t="shared" si="427"/>
        <v/>
      </c>
      <c r="BT740" s="578" t="str">
        <f t="shared" si="427"/>
        <v/>
      </c>
      <c r="BU740" s="391"/>
      <c r="BV740" s="475"/>
    </row>
    <row r="741" spans="1:74" s="429" customFormat="1" ht="14.1" hidden="1">
      <c r="A741" s="561">
        <v>5</v>
      </c>
      <c r="B741" s="562" t="str">
        <f t="shared" si="411"/>
        <v xml:space="preserve">: </v>
      </c>
      <c r="C741" s="566"/>
      <c r="D741" s="566"/>
      <c r="E741" s="563"/>
      <c r="F741" s="566"/>
      <c r="G741" s="563"/>
      <c r="H741" s="565"/>
      <c r="I741" s="566"/>
      <c r="J741" s="566"/>
      <c r="K741" s="572"/>
      <c r="L741" s="568"/>
      <c r="M741" s="572"/>
      <c r="N741" s="570" t="s">
        <v>440</v>
      </c>
      <c r="O741" s="571"/>
      <c r="P741" s="572"/>
      <c r="R741" s="573"/>
      <c r="S741" s="574" t="str">
        <f t="shared" si="428"/>
        <v/>
      </c>
      <c r="T741" s="575" t="str">
        <f t="shared" si="412"/>
        <v/>
      </c>
      <c r="U741" s="574" t="str">
        <f t="shared" si="429"/>
        <v/>
      </c>
      <c r="V741" s="576" t="str">
        <f t="shared" si="413"/>
        <v>% Annually</v>
      </c>
      <c r="W741" s="391"/>
      <c r="X741" s="391"/>
      <c r="Z741" s="475"/>
      <c r="AP741" s="475"/>
      <c r="AQ741" s="391"/>
      <c r="AR741" s="391"/>
      <c r="AS741" s="580"/>
      <c r="AT741" s="391"/>
      <c r="AU741" s="578" t="str">
        <f t="shared" si="414"/>
        <v/>
      </c>
      <c r="AV741" s="578" t="str">
        <f t="shared" si="415"/>
        <v/>
      </c>
      <c r="AW741" s="391"/>
      <c r="AX741" s="578" t="str">
        <f t="shared" si="416"/>
        <v/>
      </c>
      <c r="AY741" s="578" t="str">
        <f t="shared" si="417"/>
        <v/>
      </c>
      <c r="AZ741" s="391"/>
      <c r="BA741" s="578" t="str">
        <f t="shared" si="418"/>
        <v/>
      </c>
      <c r="BB741" s="578" t="str">
        <f t="shared" si="419"/>
        <v/>
      </c>
      <c r="BC741" s="391"/>
      <c r="BD741" s="578" t="str">
        <f t="shared" si="420"/>
        <v/>
      </c>
      <c r="BE741" s="578" t="str">
        <f t="shared" si="421"/>
        <v/>
      </c>
      <c r="BF741" s="391"/>
      <c r="BG741" s="578" t="str">
        <f t="shared" si="422"/>
        <v/>
      </c>
      <c r="BH741" s="578" t="str">
        <f t="shared" si="423"/>
        <v/>
      </c>
      <c r="BI741" s="391"/>
      <c r="BJ741" s="578" t="str">
        <f t="shared" si="424"/>
        <v/>
      </c>
      <c r="BK741" s="578" t="str">
        <f t="shared" si="424"/>
        <v/>
      </c>
      <c r="BL741" s="391"/>
      <c r="BM741" s="578" t="str">
        <f t="shared" si="425"/>
        <v/>
      </c>
      <c r="BN741" s="578" t="str">
        <f t="shared" si="425"/>
        <v/>
      </c>
      <c r="BO741" s="391"/>
      <c r="BP741" s="578" t="str">
        <f t="shared" si="426"/>
        <v/>
      </c>
      <c r="BQ741" s="578" t="str">
        <f t="shared" si="426"/>
        <v/>
      </c>
      <c r="BR741" s="391"/>
      <c r="BS741" s="578" t="str">
        <f t="shared" si="427"/>
        <v/>
      </c>
      <c r="BT741" s="578" t="str">
        <f t="shared" si="427"/>
        <v/>
      </c>
      <c r="BU741" s="391"/>
      <c r="BV741" s="475"/>
    </row>
    <row r="742" spans="1:74" s="429" customFormat="1" ht="14.1" hidden="1">
      <c r="A742" s="561">
        <v>6</v>
      </c>
      <c r="B742" s="562" t="str">
        <f t="shared" si="411"/>
        <v xml:space="preserve">: </v>
      </c>
      <c r="C742" s="566"/>
      <c r="D742" s="566"/>
      <c r="E742" s="563"/>
      <c r="F742" s="566"/>
      <c r="G742" s="563"/>
      <c r="H742" s="565"/>
      <c r="I742" s="566"/>
      <c r="J742" s="566"/>
      <c r="K742" s="572"/>
      <c r="L742" s="568"/>
      <c r="M742" s="572"/>
      <c r="N742" s="570" t="s">
        <v>440</v>
      </c>
      <c r="O742" s="571"/>
      <c r="P742" s="572"/>
      <c r="R742" s="573"/>
      <c r="S742" s="574" t="str">
        <f t="shared" si="428"/>
        <v/>
      </c>
      <c r="T742" s="575" t="str">
        <f t="shared" si="412"/>
        <v/>
      </c>
      <c r="U742" s="574" t="str">
        <f t="shared" si="429"/>
        <v/>
      </c>
      <c r="V742" s="576" t="str">
        <f t="shared" si="413"/>
        <v>% Annually</v>
      </c>
      <c r="W742" s="391"/>
      <c r="X742" s="391"/>
      <c r="Z742" s="475"/>
      <c r="AP742" s="475"/>
      <c r="AQ742" s="391"/>
      <c r="AR742" s="391"/>
      <c r="AS742" s="580"/>
      <c r="AT742" s="391"/>
      <c r="AU742" s="578" t="str">
        <f t="shared" si="414"/>
        <v/>
      </c>
      <c r="AV742" s="578" t="str">
        <f t="shared" si="415"/>
        <v/>
      </c>
      <c r="AW742" s="391"/>
      <c r="AX742" s="578" t="str">
        <f t="shared" si="416"/>
        <v/>
      </c>
      <c r="AY742" s="578" t="str">
        <f t="shared" si="417"/>
        <v/>
      </c>
      <c r="AZ742" s="391"/>
      <c r="BA742" s="578" t="str">
        <f t="shared" si="418"/>
        <v/>
      </c>
      <c r="BB742" s="578" t="str">
        <f t="shared" si="419"/>
        <v/>
      </c>
      <c r="BC742" s="391"/>
      <c r="BD742" s="578" t="str">
        <f t="shared" si="420"/>
        <v/>
      </c>
      <c r="BE742" s="578" t="str">
        <f t="shared" si="421"/>
        <v/>
      </c>
      <c r="BF742" s="391"/>
      <c r="BG742" s="578" t="str">
        <f t="shared" si="422"/>
        <v/>
      </c>
      <c r="BH742" s="578" t="str">
        <f t="shared" si="423"/>
        <v/>
      </c>
      <c r="BI742" s="391"/>
      <c r="BJ742" s="578" t="str">
        <f t="shared" si="424"/>
        <v/>
      </c>
      <c r="BK742" s="578" t="str">
        <f t="shared" si="424"/>
        <v/>
      </c>
      <c r="BL742" s="391"/>
      <c r="BM742" s="578" t="str">
        <f t="shared" si="425"/>
        <v/>
      </c>
      <c r="BN742" s="578" t="str">
        <f t="shared" si="425"/>
        <v/>
      </c>
      <c r="BO742" s="391"/>
      <c r="BP742" s="578" t="str">
        <f t="shared" si="426"/>
        <v/>
      </c>
      <c r="BQ742" s="578" t="str">
        <f t="shared" si="426"/>
        <v/>
      </c>
      <c r="BR742" s="391"/>
      <c r="BS742" s="578" t="str">
        <f t="shared" si="427"/>
        <v/>
      </c>
      <c r="BT742" s="578" t="str">
        <f t="shared" si="427"/>
        <v/>
      </c>
      <c r="BU742" s="391"/>
      <c r="BV742" s="475"/>
    </row>
    <row r="743" spans="1:74" s="429" customFormat="1" ht="14.1" hidden="1">
      <c r="A743" s="561">
        <v>7</v>
      </c>
      <c r="B743" s="562" t="str">
        <f t="shared" si="411"/>
        <v xml:space="preserve">: </v>
      </c>
      <c r="C743" s="566"/>
      <c r="D743" s="566"/>
      <c r="E743" s="563"/>
      <c r="F743" s="566"/>
      <c r="G743" s="563"/>
      <c r="H743" s="565"/>
      <c r="I743" s="566"/>
      <c r="J743" s="566"/>
      <c r="K743" s="572"/>
      <c r="L743" s="568"/>
      <c r="M743" s="572"/>
      <c r="N743" s="570" t="s">
        <v>440</v>
      </c>
      <c r="O743" s="571"/>
      <c r="P743" s="572"/>
      <c r="R743" s="573"/>
      <c r="S743" s="574" t="str">
        <f t="shared" si="428"/>
        <v/>
      </c>
      <c r="T743" s="575" t="str">
        <f t="shared" si="412"/>
        <v/>
      </c>
      <c r="U743" s="574" t="str">
        <f t="shared" si="429"/>
        <v/>
      </c>
      <c r="V743" s="576" t="str">
        <f t="shared" si="413"/>
        <v>% Annually</v>
      </c>
      <c r="W743" s="391"/>
      <c r="X743" s="391"/>
      <c r="Z743" s="475"/>
      <c r="AP743" s="475"/>
      <c r="AQ743" s="391"/>
      <c r="AR743" s="391"/>
      <c r="AS743" s="580"/>
      <c r="AT743" s="391"/>
      <c r="AU743" s="578" t="str">
        <f t="shared" si="414"/>
        <v/>
      </c>
      <c r="AV743" s="578" t="str">
        <f t="shared" si="415"/>
        <v/>
      </c>
      <c r="AW743" s="391"/>
      <c r="AX743" s="578" t="str">
        <f t="shared" si="416"/>
        <v/>
      </c>
      <c r="AY743" s="578" t="str">
        <f t="shared" si="417"/>
        <v/>
      </c>
      <c r="AZ743" s="391"/>
      <c r="BA743" s="578" t="str">
        <f t="shared" si="418"/>
        <v/>
      </c>
      <c r="BB743" s="578" t="str">
        <f t="shared" si="419"/>
        <v/>
      </c>
      <c r="BC743" s="391"/>
      <c r="BD743" s="578" t="str">
        <f t="shared" si="420"/>
        <v/>
      </c>
      <c r="BE743" s="578" t="str">
        <f t="shared" si="421"/>
        <v/>
      </c>
      <c r="BF743" s="391"/>
      <c r="BG743" s="578" t="str">
        <f t="shared" si="422"/>
        <v/>
      </c>
      <c r="BH743" s="578" t="str">
        <f t="shared" si="423"/>
        <v/>
      </c>
      <c r="BI743" s="391"/>
      <c r="BJ743" s="578" t="str">
        <f t="shared" si="424"/>
        <v/>
      </c>
      <c r="BK743" s="578" t="str">
        <f t="shared" si="424"/>
        <v/>
      </c>
      <c r="BL743" s="391"/>
      <c r="BM743" s="578" t="str">
        <f t="shared" si="425"/>
        <v/>
      </c>
      <c r="BN743" s="578" t="str">
        <f t="shared" si="425"/>
        <v/>
      </c>
      <c r="BO743" s="391"/>
      <c r="BP743" s="578" t="str">
        <f t="shared" si="426"/>
        <v/>
      </c>
      <c r="BQ743" s="578" t="str">
        <f t="shared" si="426"/>
        <v/>
      </c>
      <c r="BR743" s="391"/>
      <c r="BS743" s="578" t="str">
        <f t="shared" si="427"/>
        <v/>
      </c>
      <c r="BT743" s="578" t="str">
        <f t="shared" si="427"/>
        <v/>
      </c>
      <c r="BU743" s="391"/>
      <c r="BV743" s="475"/>
    </row>
    <row r="744" spans="1:74" s="429" customFormat="1" ht="14.1" hidden="1">
      <c r="A744" s="561">
        <v>8</v>
      </c>
      <c r="B744" s="562" t="str">
        <f t="shared" si="411"/>
        <v xml:space="preserve">: </v>
      </c>
      <c r="C744" s="566"/>
      <c r="D744" s="566"/>
      <c r="E744" s="563"/>
      <c r="F744" s="566"/>
      <c r="G744" s="563"/>
      <c r="H744" s="565"/>
      <c r="I744" s="566"/>
      <c r="J744" s="566"/>
      <c r="K744" s="572"/>
      <c r="L744" s="568"/>
      <c r="M744" s="572"/>
      <c r="N744" s="570" t="s">
        <v>440</v>
      </c>
      <c r="O744" s="571"/>
      <c r="P744" s="572"/>
      <c r="R744" s="573"/>
      <c r="S744" s="574" t="str">
        <f t="shared" si="428"/>
        <v/>
      </c>
      <c r="T744" s="575" t="str">
        <f t="shared" si="412"/>
        <v/>
      </c>
      <c r="U744" s="574" t="str">
        <f t="shared" si="429"/>
        <v/>
      </c>
      <c r="V744" s="576" t="str">
        <f t="shared" si="413"/>
        <v>% Annually</v>
      </c>
      <c r="W744" s="391"/>
      <c r="X744" s="391"/>
      <c r="Z744" s="475"/>
      <c r="AP744" s="475"/>
      <c r="AQ744" s="391"/>
      <c r="AR744" s="391"/>
      <c r="AS744" s="580"/>
      <c r="AT744" s="391"/>
      <c r="AU744" s="578" t="str">
        <f t="shared" si="414"/>
        <v/>
      </c>
      <c r="AV744" s="578" t="str">
        <f t="shared" si="415"/>
        <v/>
      </c>
      <c r="AW744" s="391"/>
      <c r="AX744" s="578" t="str">
        <f t="shared" si="416"/>
        <v/>
      </c>
      <c r="AY744" s="578" t="str">
        <f t="shared" si="417"/>
        <v/>
      </c>
      <c r="AZ744" s="391"/>
      <c r="BA744" s="578" t="str">
        <f t="shared" si="418"/>
        <v/>
      </c>
      <c r="BB744" s="578" t="str">
        <f t="shared" si="419"/>
        <v/>
      </c>
      <c r="BC744" s="391"/>
      <c r="BD744" s="578" t="str">
        <f t="shared" si="420"/>
        <v/>
      </c>
      <c r="BE744" s="578" t="str">
        <f t="shared" si="421"/>
        <v/>
      </c>
      <c r="BF744" s="391"/>
      <c r="BG744" s="578" t="str">
        <f t="shared" si="422"/>
        <v/>
      </c>
      <c r="BH744" s="578" t="str">
        <f t="shared" si="423"/>
        <v/>
      </c>
      <c r="BI744" s="391"/>
      <c r="BJ744" s="578" t="str">
        <f t="shared" si="424"/>
        <v/>
      </c>
      <c r="BK744" s="578" t="str">
        <f t="shared" si="424"/>
        <v/>
      </c>
      <c r="BL744" s="391"/>
      <c r="BM744" s="578" t="str">
        <f t="shared" si="425"/>
        <v/>
      </c>
      <c r="BN744" s="578" t="str">
        <f t="shared" si="425"/>
        <v/>
      </c>
      <c r="BO744" s="391"/>
      <c r="BP744" s="578" t="str">
        <f t="shared" si="426"/>
        <v/>
      </c>
      <c r="BQ744" s="578" t="str">
        <f t="shared" si="426"/>
        <v/>
      </c>
      <c r="BR744" s="391"/>
      <c r="BS744" s="578" t="str">
        <f t="shared" si="427"/>
        <v/>
      </c>
      <c r="BT744" s="578" t="str">
        <f t="shared" si="427"/>
        <v/>
      </c>
      <c r="BU744" s="391"/>
      <c r="BV744" s="475"/>
    </row>
    <row r="745" spans="1:74" s="429" customFormat="1" ht="14.1" hidden="1">
      <c r="A745" s="561">
        <v>9</v>
      </c>
      <c r="B745" s="562" t="str">
        <f t="shared" si="411"/>
        <v xml:space="preserve">: </v>
      </c>
      <c r="C745" s="566"/>
      <c r="D745" s="566"/>
      <c r="E745" s="563"/>
      <c r="F745" s="566"/>
      <c r="G745" s="563"/>
      <c r="H745" s="565"/>
      <c r="I745" s="566"/>
      <c r="J745" s="566"/>
      <c r="K745" s="572"/>
      <c r="L745" s="568"/>
      <c r="M745" s="572"/>
      <c r="N745" s="570" t="s">
        <v>440</v>
      </c>
      <c r="O745" s="571"/>
      <c r="P745" s="572"/>
      <c r="R745" s="573"/>
      <c r="S745" s="574" t="str">
        <f t="shared" si="428"/>
        <v/>
      </c>
      <c r="T745" s="575" t="str">
        <f t="shared" si="412"/>
        <v/>
      </c>
      <c r="U745" s="574" t="str">
        <f t="shared" si="429"/>
        <v/>
      </c>
      <c r="V745" s="576" t="str">
        <f t="shared" si="413"/>
        <v>% Annually</v>
      </c>
      <c r="W745" s="391"/>
      <c r="X745" s="391"/>
      <c r="Z745" s="475"/>
      <c r="AP745" s="475"/>
      <c r="AQ745" s="391"/>
      <c r="AR745" s="391"/>
      <c r="AS745" s="580"/>
      <c r="AT745" s="391"/>
      <c r="AU745" s="578" t="str">
        <f t="shared" si="414"/>
        <v/>
      </c>
      <c r="AV745" s="578" t="str">
        <f t="shared" si="415"/>
        <v/>
      </c>
      <c r="AW745" s="391"/>
      <c r="AX745" s="578" t="str">
        <f t="shared" si="416"/>
        <v/>
      </c>
      <c r="AY745" s="578" t="str">
        <f t="shared" si="417"/>
        <v/>
      </c>
      <c r="AZ745" s="391"/>
      <c r="BA745" s="578" t="str">
        <f t="shared" si="418"/>
        <v/>
      </c>
      <c r="BB745" s="578" t="str">
        <f t="shared" si="419"/>
        <v/>
      </c>
      <c r="BC745" s="391"/>
      <c r="BD745" s="578" t="str">
        <f t="shared" si="420"/>
        <v/>
      </c>
      <c r="BE745" s="578" t="str">
        <f t="shared" si="421"/>
        <v/>
      </c>
      <c r="BF745" s="391"/>
      <c r="BG745" s="578" t="str">
        <f t="shared" si="422"/>
        <v/>
      </c>
      <c r="BH745" s="578" t="str">
        <f t="shared" si="423"/>
        <v/>
      </c>
      <c r="BI745" s="391"/>
      <c r="BJ745" s="578" t="str">
        <f t="shared" si="424"/>
        <v/>
      </c>
      <c r="BK745" s="578" t="str">
        <f t="shared" si="424"/>
        <v/>
      </c>
      <c r="BL745" s="391"/>
      <c r="BM745" s="578" t="str">
        <f t="shared" si="425"/>
        <v/>
      </c>
      <c r="BN745" s="578" t="str">
        <f t="shared" si="425"/>
        <v/>
      </c>
      <c r="BO745" s="391"/>
      <c r="BP745" s="578" t="str">
        <f t="shared" si="426"/>
        <v/>
      </c>
      <c r="BQ745" s="578" t="str">
        <f t="shared" si="426"/>
        <v/>
      </c>
      <c r="BR745" s="391"/>
      <c r="BS745" s="578" t="str">
        <f t="shared" si="427"/>
        <v/>
      </c>
      <c r="BT745" s="578" t="str">
        <f t="shared" si="427"/>
        <v/>
      </c>
      <c r="BU745" s="391"/>
      <c r="BV745" s="475"/>
    </row>
    <row r="746" spans="1:74" s="429" customFormat="1" ht="14.1" hidden="1">
      <c r="A746" s="561">
        <v>10</v>
      </c>
      <c r="B746" s="562" t="str">
        <f t="shared" si="411"/>
        <v xml:space="preserve">: </v>
      </c>
      <c r="C746" s="566"/>
      <c r="D746" s="566"/>
      <c r="E746" s="563"/>
      <c r="F746" s="566"/>
      <c r="G746" s="563"/>
      <c r="H746" s="565"/>
      <c r="I746" s="566"/>
      <c r="J746" s="566"/>
      <c r="K746" s="572"/>
      <c r="L746" s="568"/>
      <c r="M746" s="572"/>
      <c r="N746" s="570" t="s">
        <v>440</v>
      </c>
      <c r="O746" s="571"/>
      <c r="P746" s="572"/>
      <c r="R746" s="573"/>
      <c r="S746" s="574" t="str">
        <f t="shared" si="428"/>
        <v/>
      </c>
      <c r="T746" s="575" t="str">
        <f t="shared" si="412"/>
        <v/>
      </c>
      <c r="U746" s="574" t="str">
        <f t="shared" si="429"/>
        <v/>
      </c>
      <c r="V746" s="576" t="str">
        <f t="shared" si="413"/>
        <v>% Annually</v>
      </c>
      <c r="W746" s="391"/>
      <c r="X746" s="391"/>
      <c r="Z746" s="475"/>
      <c r="AP746" s="475"/>
      <c r="AQ746" s="391"/>
      <c r="AR746" s="391"/>
      <c r="AS746" s="580"/>
      <c r="AT746" s="391"/>
      <c r="AU746" s="578" t="str">
        <f t="shared" si="414"/>
        <v/>
      </c>
      <c r="AV746" s="578" t="str">
        <f t="shared" si="415"/>
        <v/>
      </c>
      <c r="AW746" s="391"/>
      <c r="AX746" s="578" t="str">
        <f t="shared" si="416"/>
        <v/>
      </c>
      <c r="AY746" s="578" t="str">
        <f t="shared" si="417"/>
        <v/>
      </c>
      <c r="AZ746" s="391"/>
      <c r="BA746" s="578" t="str">
        <f t="shared" si="418"/>
        <v/>
      </c>
      <c r="BB746" s="578" t="str">
        <f t="shared" si="419"/>
        <v/>
      </c>
      <c r="BC746" s="391"/>
      <c r="BD746" s="578" t="str">
        <f t="shared" si="420"/>
        <v/>
      </c>
      <c r="BE746" s="578" t="str">
        <f t="shared" si="421"/>
        <v/>
      </c>
      <c r="BF746" s="391"/>
      <c r="BG746" s="578" t="str">
        <f t="shared" si="422"/>
        <v/>
      </c>
      <c r="BH746" s="578" t="str">
        <f t="shared" si="423"/>
        <v/>
      </c>
      <c r="BI746" s="391"/>
      <c r="BJ746" s="578" t="str">
        <f t="shared" si="424"/>
        <v/>
      </c>
      <c r="BK746" s="578" t="str">
        <f t="shared" si="424"/>
        <v/>
      </c>
      <c r="BL746" s="391"/>
      <c r="BM746" s="578" t="str">
        <f t="shared" si="425"/>
        <v/>
      </c>
      <c r="BN746" s="578" t="str">
        <f t="shared" si="425"/>
        <v/>
      </c>
      <c r="BO746" s="391"/>
      <c r="BP746" s="578" t="str">
        <f t="shared" si="426"/>
        <v/>
      </c>
      <c r="BQ746" s="578" t="str">
        <f t="shared" si="426"/>
        <v/>
      </c>
      <c r="BR746" s="391"/>
      <c r="BS746" s="578" t="str">
        <f t="shared" si="427"/>
        <v/>
      </c>
      <c r="BT746" s="578" t="str">
        <f t="shared" si="427"/>
        <v/>
      </c>
      <c r="BU746" s="391"/>
      <c r="BV746" s="475"/>
    </row>
    <row r="747" spans="1:74" s="429" customFormat="1" ht="14.1" hidden="1">
      <c r="A747" s="561">
        <v>11</v>
      </c>
      <c r="B747" s="562" t="str">
        <f t="shared" si="411"/>
        <v xml:space="preserve">: </v>
      </c>
      <c r="C747" s="566"/>
      <c r="D747" s="566"/>
      <c r="E747" s="563"/>
      <c r="F747" s="566"/>
      <c r="G747" s="563"/>
      <c r="H747" s="565"/>
      <c r="I747" s="566"/>
      <c r="J747" s="566"/>
      <c r="K747" s="572"/>
      <c r="L747" s="568"/>
      <c r="M747" s="572"/>
      <c r="N747" s="570" t="s">
        <v>440</v>
      </c>
      <c r="O747" s="571"/>
      <c r="P747" s="572"/>
      <c r="R747" s="573"/>
      <c r="S747" s="574" t="str">
        <f t="shared" si="428"/>
        <v/>
      </c>
      <c r="T747" s="575" t="str">
        <f t="shared" si="412"/>
        <v/>
      </c>
      <c r="U747" s="574" t="str">
        <f t="shared" si="429"/>
        <v/>
      </c>
      <c r="V747" s="576" t="str">
        <f t="shared" si="413"/>
        <v>% Annually</v>
      </c>
      <c r="W747" s="391"/>
      <c r="X747" s="391"/>
      <c r="Z747" s="475"/>
      <c r="AP747" s="475"/>
      <c r="AQ747" s="391"/>
      <c r="AR747" s="391"/>
      <c r="AS747" s="580"/>
      <c r="AT747" s="391"/>
      <c r="AU747" s="578" t="str">
        <f t="shared" si="414"/>
        <v/>
      </c>
      <c r="AV747" s="578" t="str">
        <f t="shared" si="415"/>
        <v/>
      </c>
      <c r="AW747" s="391"/>
      <c r="AX747" s="578" t="str">
        <f t="shared" si="416"/>
        <v/>
      </c>
      <c r="AY747" s="578" t="str">
        <f t="shared" si="417"/>
        <v/>
      </c>
      <c r="AZ747" s="391"/>
      <c r="BA747" s="578" t="str">
        <f t="shared" si="418"/>
        <v/>
      </c>
      <c r="BB747" s="578" t="str">
        <f t="shared" si="419"/>
        <v/>
      </c>
      <c r="BC747" s="391"/>
      <c r="BD747" s="578" t="str">
        <f t="shared" si="420"/>
        <v/>
      </c>
      <c r="BE747" s="578" t="str">
        <f t="shared" si="421"/>
        <v/>
      </c>
      <c r="BF747" s="391"/>
      <c r="BG747" s="578" t="str">
        <f t="shared" si="422"/>
        <v/>
      </c>
      <c r="BH747" s="578" t="str">
        <f t="shared" si="423"/>
        <v/>
      </c>
      <c r="BI747" s="391"/>
      <c r="BJ747" s="578" t="str">
        <f t="shared" si="424"/>
        <v/>
      </c>
      <c r="BK747" s="578" t="str">
        <f t="shared" si="424"/>
        <v/>
      </c>
      <c r="BL747" s="391"/>
      <c r="BM747" s="578" t="str">
        <f t="shared" si="425"/>
        <v/>
      </c>
      <c r="BN747" s="578" t="str">
        <f t="shared" si="425"/>
        <v/>
      </c>
      <c r="BO747" s="391"/>
      <c r="BP747" s="578" t="str">
        <f t="shared" si="426"/>
        <v/>
      </c>
      <c r="BQ747" s="578" t="str">
        <f t="shared" si="426"/>
        <v/>
      </c>
      <c r="BR747" s="391"/>
      <c r="BS747" s="578" t="str">
        <f t="shared" si="427"/>
        <v/>
      </c>
      <c r="BT747" s="578" t="str">
        <f t="shared" si="427"/>
        <v/>
      </c>
      <c r="BU747" s="391"/>
      <c r="BV747" s="475"/>
    </row>
    <row r="748" spans="1:74" s="429" customFormat="1" ht="14.1" hidden="1">
      <c r="A748" s="561">
        <v>12</v>
      </c>
      <c r="B748" s="562" t="str">
        <f t="shared" si="411"/>
        <v xml:space="preserve">: </v>
      </c>
      <c r="C748" s="566"/>
      <c r="D748" s="566"/>
      <c r="E748" s="563"/>
      <c r="F748" s="566"/>
      <c r="G748" s="563"/>
      <c r="H748" s="565"/>
      <c r="I748" s="566"/>
      <c r="J748" s="566"/>
      <c r="K748" s="572"/>
      <c r="L748" s="568"/>
      <c r="M748" s="572"/>
      <c r="N748" s="570" t="s">
        <v>440</v>
      </c>
      <c r="O748" s="571"/>
      <c r="P748" s="572"/>
      <c r="R748" s="573"/>
      <c r="S748" s="574" t="str">
        <f t="shared" si="428"/>
        <v/>
      </c>
      <c r="T748" s="575" t="str">
        <f t="shared" si="412"/>
        <v/>
      </c>
      <c r="U748" s="574" t="str">
        <f t="shared" si="429"/>
        <v/>
      </c>
      <c r="V748" s="576" t="str">
        <f t="shared" si="413"/>
        <v>% Annually</v>
      </c>
      <c r="W748" s="391"/>
      <c r="X748" s="391"/>
      <c r="Z748" s="475"/>
      <c r="AP748" s="475"/>
      <c r="AQ748" s="391"/>
      <c r="AR748" s="391"/>
      <c r="AS748" s="580"/>
      <c r="AT748" s="391"/>
      <c r="AU748" s="578" t="str">
        <f t="shared" si="414"/>
        <v/>
      </c>
      <c r="AV748" s="578" t="str">
        <f t="shared" si="415"/>
        <v/>
      </c>
      <c r="AW748" s="391"/>
      <c r="AX748" s="578" t="str">
        <f t="shared" si="416"/>
        <v/>
      </c>
      <c r="AY748" s="578" t="str">
        <f t="shared" si="417"/>
        <v/>
      </c>
      <c r="AZ748" s="391"/>
      <c r="BA748" s="578" t="str">
        <f t="shared" si="418"/>
        <v/>
      </c>
      <c r="BB748" s="578" t="str">
        <f t="shared" si="419"/>
        <v/>
      </c>
      <c r="BC748" s="391"/>
      <c r="BD748" s="578" t="str">
        <f t="shared" si="420"/>
        <v/>
      </c>
      <c r="BE748" s="578" t="str">
        <f t="shared" si="421"/>
        <v/>
      </c>
      <c r="BF748" s="391"/>
      <c r="BG748" s="578" t="str">
        <f t="shared" si="422"/>
        <v/>
      </c>
      <c r="BH748" s="578" t="str">
        <f t="shared" si="423"/>
        <v/>
      </c>
      <c r="BI748" s="391"/>
      <c r="BJ748" s="578" t="str">
        <f t="shared" si="424"/>
        <v/>
      </c>
      <c r="BK748" s="578" t="str">
        <f t="shared" si="424"/>
        <v/>
      </c>
      <c r="BL748" s="391"/>
      <c r="BM748" s="578" t="str">
        <f t="shared" si="425"/>
        <v/>
      </c>
      <c r="BN748" s="578" t="str">
        <f t="shared" si="425"/>
        <v/>
      </c>
      <c r="BO748" s="391"/>
      <c r="BP748" s="578" t="str">
        <f t="shared" si="426"/>
        <v/>
      </c>
      <c r="BQ748" s="578" t="str">
        <f t="shared" si="426"/>
        <v/>
      </c>
      <c r="BR748" s="391"/>
      <c r="BS748" s="578" t="str">
        <f t="shared" si="427"/>
        <v/>
      </c>
      <c r="BT748" s="578" t="str">
        <f t="shared" si="427"/>
        <v/>
      </c>
      <c r="BU748" s="391"/>
      <c r="BV748" s="475"/>
    </row>
    <row r="749" spans="1:74" s="429" customFormat="1" ht="14.1" hidden="1" customHeight="1">
      <c r="A749" s="561">
        <v>13</v>
      </c>
      <c r="B749" s="562" t="str">
        <f t="shared" si="411"/>
        <v xml:space="preserve">: </v>
      </c>
      <c r="C749" s="566"/>
      <c r="D749" s="566"/>
      <c r="E749" s="563"/>
      <c r="F749" s="566"/>
      <c r="G749" s="563"/>
      <c r="H749" s="565"/>
      <c r="I749" s="566"/>
      <c r="J749" s="566"/>
      <c r="K749" s="572"/>
      <c r="L749" s="568"/>
      <c r="M749" s="572"/>
      <c r="N749" s="570" t="s">
        <v>440</v>
      </c>
      <c r="O749" s="571"/>
      <c r="P749" s="572"/>
      <c r="R749" s="573"/>
      <c r="S749" s="574" t="str">
        <f t="shared" si="428"/>
        <v/>
      </c>
      <c r="T749" s="575" t="str">
        <f t="shared" si="412"/>
        <v/>
      </c>
      <c r="U749" s="574" t="str">
        <f t="shared" si="429"/>
        <v/>
      </c>
      <c r="V749" s="576" t="str">
        <f t="shared" si="413"/>
        <v>% Annually</v>
      </c>
      <c r="W749" s="391"/>
      <c r="X749" s="391"/>
      <c r="Z749" s="475"/>
      <c r="AP749" s="475"/>
      <c r="AQ749" s="391"/>
      <c r="AR749" s="391"/>
      <c r="AS749" s="580"/>
      <c r="AT749" s="391"/>
      <c r="AU749" s="578" t="str">
        <f t="shared" si="414"/>
        <v/>
      </c>
      <c r="AV749" s="578" t="str">
        <f t="shared" si="415"/>
        <v/>
      </c>
      <c r="AW749" s="391"/>
      <c r="AX749" s="578" t="str">
        <f t="shared" si="416"/>
        <v/>
      </c>
      <c r="AY749" s="578" t="str">
        <f t="shared" si="417"/>
        <v/>
      </c>
      <c r="AZ749" s="391"/>
      <c r="BA749" s="578" t="str">
        <f t="shared" si="418"/>
        <v/>
      </c>
      <c r="BB749" s="578" t="str">
        <f t="shared" si="419"/>
        <v/>
      </c>
      <c r="BC749" s="391"/>
      <c r="BD749" s="578" t="str">
        <f t="shared" si="420"/>
        <v/>
      </c>
      <c r="BE749" s="578" t="str">
        <f t="shared" si="421"/>
        <v/>
      </c>
      <c r="BF749" s="391"/>
      <c r="BG749" s="578" t="str">
        <f t="shared" si="422"/>
        <v/>
      </c>
      <c r="BH749" s="578" t="str">
        <f t="shared" si="423"/>
        <v/>
      </c>
      <c r="BI749" s="391"/>
      <c r="BJ749" s="578" t="str">
        <f t="shared" si="424"/>
        <v/>
      </c>
      <c r="BK749" s="578" t="str">
        <f t="shared" si="424"/>
        <v/>
      </c>
      <c r="BL749" s="391"/>
      <c r="BM749" s="578" t="str">
        <f t="shared" si="425"/>
        <v/>
      </c>
      <c r="BN749" s="578" t="str">
        <f t="shared" si="425"/>
        <v/>
      </c>
      <c r="BO749" s="391"/>
      <c r="BP749" s="578" t="str">
        <f t="shared" si="426"/>
        <v/>
      </c>
      <c r="BQ749" s="578" t="str">
        <f t="shared" si="426"/>
        <v/>
      </c>
      <c r="BR749" s="391"/>
      <c r="BS749" s="578" t="str">
        <f t="shared" si="427"/>
        <v/>
      </c>
      <c r="BT749" s="578" t="str">
        <f t="shared" si="427"/>
        <v/>
      </c>
      <c r="BU749" s="391"/>
      <c r="BV749" s="475"/>
    </row>
    <row r="750" spans="1:74" s="429" customFormat="1" ht="14.1" hidden="1">
      <c r="A750" s="561">
        <v>14</v>
      </c>
      <c r="B750" s="562" t="str">
        <f t="shared" si="411"/>
        <v xml:space="preserve">: </v>
      </c>
      <c r="C750" s="566"/>
      <c r="D750" s="566"/>
      <c r="E750" s="563"/>
      <c r="F750" s="566"/>
      <c r="G750" s="563"/>
      <c r="H750" s="565"/>
      <c r="I750" s="566"/>
      <c r="J750" s="566"/>
      <c r="K750" s="572"/>
      <c r="L750" s="568"/>
      <c r="M750" s="572"/>
      <c r="N750" s="570" t="s">
        <v>440</v>
      </c>
      <c r="O750" s="571"/>
      <c r="P750" s="572"/>
      <c r="R750" s="573"/>
      <c r="S750" s="574" t="str">
        <f t="shared" si="428"/>
        <v/>
      </c>
      <c r="T750" s="575" t="str">
        <f t="shared" si="412"/>
        <v/>
      </c>
      <c r="U750" s="574" t="str">
        <f t="shared" si="429"/>
        <v/>
      </c>
      <c r="V750" s="576" t="str">
        <f t="shared" si="413"/>
        <v>% Annually</v>
      </c>
      <c r="W750" s="391"/>
      <c r="X750" s="391"/>
      <c r="Z750" s="475"/>
      <c r="AP750" s="475"/>
      <c r="AQ750" s="391"/>
      <c r="AR750" s="391"/>
      <c r="AS750" s="580"/>
      <c r="AT750" s="391"/>
      <c r="AU750" s="578" t="str">
        <f t="shared" si="414"/>
        <v/>
      </c>
      <c r="AV750" s="578" t="str">
        <f t="shared" si="415"/>
        <v/>
      </c>
      <c r="AW750" s="391"/>
      <c r="AX750" s="578" t="str">
        <f t="shared" si="416"/>
        <v/>
      </c>
      <c r="AY750" s="578" t="str">
        <f t="shared" si="417"/>
        <v/>
      </c>
      <c r="AZ750" s="391"/>
      <c r="BA750" s="578" t="str">
        <f t="shared" si="418"/>
        <v/>
      </c>
      <c r="BB750" s="578" t="str">
        <f t="shared" si="419"/>
        <v/>
      </c>
      <c r="BC750" s="391"/>
      <c r="BD750" s="578" t="str">
        <f t="shared" si="420"/>
        <v/>
      </c>
      <c r="BE750" s="578" t="str">
        <f t="shared" si="421"/>
        <v/>
      </c>
      <c r="BF750" s="391"/>
      <c r="BG750" s="578" t="str">
        <f t="shared" si="422"/>
        <v/>
      </c>
      <c r="BH750" s="578" t="str">
        <f t="shared" si="423"/>
        <v/>
      </c>
      <c r="BI750" s="391"/>
      <c r="BJ750" s="578" t="str">
        <f t="shared" si="424"/>
        <v/>
      </c>
      <c r="BK750" s="578" t="str">
        <f t="shared" si="424"/>
        <v/>
      </c>
      <c r="BL750" s="391"/>
      <c r="BM750" s="578" t="str">
        <f t="shared" si="425"/>
        <v/>
      </c>
      <c r="BN750" s="578" t="str">
        <f t="shared" si="425"/>
        <v/>
      </c>
      <c r="BO750" s="391"/>
      <c r="BP750" s="578" t="str">
        <f t="shared" si="426"/>
        <v/>
      </c>
      <c r="BQ750" s="578" t="str">
        <f t="shared" si="426"/>
        <v/>
      </c>
      <c r="BR750" s="391"/>
      <c r="BS750" s="578" t="str">
        <f t="shared" si="427"/>
        <v/>
      </c>
      <c r="BT750" s="578" t="str">
        <f t="shared" si="427"/>
        <v/>
      </c>
      <c r="BU750" s="391"/>
      <c r="BV750" s="475"/>
    </row>
    <row r="751" spans="1:74" s="429" customFormat="1" ht="14.1" hidden="1">
      <c r="A751" s="561">
        <v>15</v>
      </c>
      <c r="B751" s="562" t="str">
        <f t="shared" si="411"/>
        <v xml:space="preserve">: </v>
      </c>
      <c r="C751" s="566"/>
      <c r="D751" s="566"/>
      <c r="E751" s="563"/>
      <c r="F751" s="566"/>
      <c r="G751" s="563"/>
      <c r="H751" s="565"/>
      <c r="I751" s="566"/>
      <c r="J751" s="566"/>
      <c r="K751" s="572"/>
      <c r="L751" s="568"/>
      <c r="M751" s="572"/>
      <c r="N751" s="570" t="s">
        <v>440</v>
      </c>
      <c r="O751" s="571"/>
      <c r="P751" s="572"/>
      <c r="R751" s="573"/>
      <c r="S751" s="574" t="str">
        <f t="shared" si="428"/>
        <v/>
      </c>
      <c r="T751" s="575" t="str">
        <f t="shared" si="412"/>
        <v/>
      </c>
      <c r="U751" s="574" t="str">
        <f t="shared" si="429"/>
        <v/>
      </c>
      <c r="V751" s="576" t="str">
        <f t="shared" si="413"/>
        <v>% Annually</v>
      </c>
      <c r="W751" s="391"/>
      <c r="X751" s="391"/>
      <c r="Z751" s="475"/>
      <c r="AP751" s="475"/>
      <c r="AQ751" s="391"/>
      <c r="AR751" s="391"/>
      <c r="AS751" s="580"/>
      <c r="AT751" s="391"/>
      <c r="AU751" s="578" t="str">
        <f t="shared" si="414"/>
        <v/>
      </c>
      <c r="AV751" s="578" t="str">
        <f t="shared" si="415"/>
        <v/>
      </c>
      <c r="AW751" s="391"/>
      <c r="AX751" s="578" t="str">
        <f t="shared" si="416"/>
        <v/>
      </c>
      <c r="AY751" s="578" t="str">
        <f t="shared" si="417"/>
        <v/>
      </c>
      <c r="AZ751" s="391"/>
      <c r="BA751" s="578" t="str">
        <f t="shared" si="418"/>
        <v/>
      </c>
      <c r="BB751" s="578" t="str">
        <f t="shared" si="419"/>
        <v/>
      </c>
      <c r="BC751" s="391"/>
      <c r="BD751" s="578" t="str">
        <f t="shared" si="420"/>
        <v/>
      </c>
      <c r="BE751" s="578" t="str">
        <f t="shared" si="421"/>
        <v/>
      </c>
      <c r="BF751" s="391"/>
      <c r="BG751" s="578" t="str">
        <f t="shared" si="422"/>
        <v/>
      </c>
      <c r="BH751" s="578" t="str">
        <f t="shared" si="423"/>
        <v/>
      </c>
      <c r="BI751" s="391"/>
      <c r="BJ751" s="578" t="str">
        <f t="shared" si="424"/>
        <v/>
      </c>
      <c r="BK751" s="578" t="str">
        <f t="shared" si="424"/>
        <v/>
      </c>
      <c r="BL751" s="391"/>
      <c r="BM751" s="578" t="str">
        <f t="shared" si="425"/>
        <v/>
      </c>
      <c r="BN751" s="578" t="str">
        <f t="shared" si="425"/>
        <v/>
      </c>
      <c r="BO751" s="391"/>
      <c r="BP751" s="578" t="str">
        <f t="shared" si="426"/>
        <v/>
      </c>
      <c r="BQ751" s="578" t="str">
        <f t="shared" si="426"/>
        <v/>
      </c>
      <c r="BR751" s="391"/>
      <c r="BS751" s="578" t="str">
        <f t="shared" si="427"/>
        <v/>
      </c>
      <c r="BT751" s="578" t="str">
        <f t="shared" si="427"/>
        <v/>
      </c>
      <c r="BU751" s="391"/>
      <c r="BV751" s="475"/>
    </row>
    <row r="752" spans="1:74" s="429" customFormat="1" ht="14.1" hidden="1">
      <c r="A752" s="561">
        <v>16</v>
      </c>
      <c r="B752" s="562" t="str">
        <f t="shared" si="411"/>
        <v xml:space="preserve">: </v>
      </c>
      <c r="C752" s="566"/>
      <c r="D752" s="566"/>
      <c r="E752" s="563"/>
      <c r="F752" s="566"/>
      <c r="G752" s="563"/>
      <c r="H752" s="565"/>
      <c r="I752" s="566"/>
      <c r="J752" s="566"/>
      <c r="K752" s="572"/>
      <c r="L752" s="568"/>
      <c r="M752" s="572"/>
      <c r="N752" s="570" t="s">
        <v>440</v>
      </c>
      <c r="O752" s="571"/>
      <c r="P752" s="572"/>
      <c r="R752" s="573"/>
      <c r="S752" s="574" t="str">
        <f t="shared" si="428"/>
        <v/>
      </c>
      <c r="T752" s="575" t="str">
        <f t="shared" si="412"/>
        <v/>
      </c>
      <c r="U752" s="574" t="str">
        <f t="shared" si="429"/>
        <v/>
      </c>
      <c r="V752" s="576" t="str">
        <f t="shared" si="413"/>
        <v>% Annually</v>
      </c>
      <c r="W752" s="391"/>
      <c r="X752" s="391"/>
      <c r="Z752" s="475"/>
      <c r="AP752" s="475"/>
      <c r="AQ752" s="391"/>
      <c r="AR752" s="391"/>
      <c r="AS752" s="580"/>
      <c r="AT752" s="391"/>
      <c r="AU752" s="578" t="str">
        <f t="shared" si="414"/>
        <v/>
      </c>
      <c r="AV752" s="578" t="str">
        <f t="shared" si="415"/>
        <v/>
      </c>
      <c r="AW752" s="391"/>
      <c r="AX752" s="578" t="str">
        <f t="shared" si="416"/>
        <v/>
      </c>
      <c r="AY752" s="578" t="str">
        <f t="shared" si="417"/>
        <v/>
      </c>
      <c r="AZ752" s="391"/>
      <c r="BA752" s="578" t="str">
        <f t="shared" si="418"/>
        <v/>
      </c>
      <c r="BB752" s="578" t="str">
        <f t="shared" si="419"/>
        <v/>
      </c>
      <c r="BC752" s="391"/>
      <c r="BD752" s="578" t="str">
        <f t="shared" si="420"/>
        <v/>
      </c>
      <c r="BE752" s="578" t="str">
        <f t="shared" si="421"/>
        <v/>
      </c>
      <c r="BF752" s="391"/>
      <c r="BG752" s="578" t="str">
        <f t="shared" si="422"/>
        <v/>
      </c>
      <c r="BH752" s="578" t="str">
        <f t="shared" si="423"/>
        <v/>
      </c>
      <c r="BI752" s="391"/>
      <c r="BJ752" s="578" t="str">
        <f t="shared" si="424"/>
        <v/>
      </c>
      <c r="BK752" s="578" t="str">
        <f t="shared" si="424"/>
        <v/>
      </c>
      <c r="BL752" s="391"/>
      <c r="BM752" s="578" t="str">
        <f t="shared" si="425"/>
        <v/>
      </c>
      <c r="BN752" s="578" t="str">
        <f t="shared" si="425"/>
        <v/>
      </c>
      <c r="BO752" s="391"/>
      <c r="BP752" s="578" t="str">
        <f t="shared" si="426"/>
        <v/>
      </c>
      <c r="BQ752" s="578" t="str">
        <f t="shared" si="426"/>
        <v/>
      </c>
      <c r="BR752" s="391"/>
      <c r="BS752" s="578" t="str">
        <f t="shared" si="427"/>
        <v/>
      </c>
      <c r="BT752" s="578" t="str">
        <f t="shared" si="427"/>
        <v/>
      </c>
      <c r="BU752" s="391"/>
      <c r="BV752" s="475"/>
    </row>
    <row r="753" spans="1:74" s="429" customFormat="1" ht="14.1" hidden="1">
      <c r="A753" s="561">
        <v>17</v>
      </c>
      <c r="B753" s="562" t="str">
        <f t="shared" si="411"/>
        <v xml:space="preserve">: </v>
      </c>
      <c r="C753" s="566"/>
      <c r="D753" s="566"/>
      <c r="E753" s="563"/>
      <c r="F753" s="566"/>
      <c r="G753" s="563"/>
      <c r="H753" s="565"/>
      <c r="I753" s="566"/>
      <c r="J753" s="566"/>
      <c r="K753" s="572"/>
      <c r="L753" s="568"/>
      <c r="M753" s="572"/>
      <c r="N753" s="570" t="s">
        <v>440</v>
      </c>
      <c r="O753" s="571"/>
      <c r="P753" s="572"/>
      <c r="R753" s="573"/>
      <c r="S753" s="574" t="str">
        <f t="shared" si="428"/>
        <v/>
      </c>
      <c r="T753" s="575" t="str">
        <f t="shared" si="412"/>
        <v/>
      </c>
      <c r="U753" s="574" t="str">
        <f t="shared" si="429"/>
        <v/>
      </c>
      <c r="V753" s="576" t="str">
        <f t="shared" si="413"/>
        <v>% Annually</v>
      </c>
      <c r="W753" s="391"/>
      <c r="X753" s="391"/>
      <c r="Z753" s="475"/>
      <c r="AP753" s="475"/>
      <c r="AQ753" s="391"/>
      <c r="AR753" s="391"/>
      <c r="AS753" s="580"/>
      <c r="AT753" s="391"/>
      <c r="AU753" s="578" t="str">
        <f t="shared" si="414"/>
        <v/>
      </c>
      <c r="AV753" s="578" t="str">
        <f t="shared" si="415"/>
        <v/>
      </c>
      <c r="AW753" s="391"/>
      <c r="AX753" s="578" t="str">
        <f t="shared" si="416"/>
        <v/>
      </c>
      <c r="AY753" s="578" t="str">
        <f t="shared" si="417"/>
        <v/>
      </c>
      <c r="AZ753" s="391"/>
      <c r="BA753" s="578" t="str">
        <f t="shared" si="418"/>
        <v/>
      </c>
      <c r="BB753" s="578" t="str">
        <f t="shared" si="419"/>
        <v/>
      </c>
      <c r="BC753" s="391"/>
      <c r="BD753" s="578" t="str">
        <f t="shared" si="420"/>
        <v/>
      </c>
      <c r="BE753" s="578" t="str">
        <f t="shared" si="421"/>
        <v/>
      </c>
      <c r="BF753" s="391"/>
      <c r="BG753" s="578" t="str">
        <f t="shared" si="422"/>
        <v/>
      </c>
      <c r="BH753" s="578" t="str">
        <f t="shared" si="423"/>
        <v/>
      </c>
      <c r="BI753" s="391"/>
      <c r="BJ753" s="578" t="str">
        <f t="shared" si="424"/>
        <v/>
      </c>
      <c r="BK753" s="578" t="str">
        <f t="shared" si="424"/>
        <v/>
      </c>
      <c r="BL753" s="391"/>
      <c r="BM753" s="578" t="str">
        <f t="shared" si="425"/>
        <v/>
      </c>
      <c r="BN753" s="578" t="str">
        <f t="shared" si="425"/>
        <v/>
      </c>
      <c r="BO753" s="391"/>
      <c r="BP753" s="578" t="str">
        <f t="shared" si="426"/>
        <v/>
      </c>
      <c r="BQ753" s="578" t="str">
        <f t="shared" si="426"/>
        <v/>
      </c>
      <c r="BR753" s="391"/>
      <c r="BS753" s="578" t="str">
        <f t="shared" si="427"/>
        <v/>
      </c>
      <c r="BT753" s="578" t="str">
        <f t="shared" si="427"/>
        <v/>
      </c>
      <c r="BU753" s="391"/>
      <c r="BV753" s="475"/>
    </row>
    <row r="754" spans="1:74" s="429" customFormat="1" ht="14.1" hidden="1">
      <c r="A754" s="561">
        <v>18</v>
      </c>
      <c r="B754" s="562" t="str">
        <f t="shared" si="411"/>
        <v xml:space="preserve">: </v>
      </c>
      <c r="C754" s="566"/>
      <c r="D754" s="566"/>
      <c r="E754" s="563"/>
      <c r="F754" s="566"/>
      <c r="G754" s="563"/>
      <c r="H754" s="565"/>
      <c r="I754" s="566"/>
      <c r="J754" s="566"/>
      <c r="K754" s="572"/>
      <c r="L754" s="568"/>
      <c r="M754" s="572"/>
      <c r="N754" s="570" t="s">
        <v>440</v>
      </c>
      <c r="O754" s="571"/>
      <c r="P754" s="572"/>
      <c r="R754" s="573"/>
      <c r="S754" s="574" t="str">
        <f t="shared" si="428"/>
        <v/>
      </c>
      <c r="T754" s="575" t="str">
        <f t="shared" si="412"/>
        <v/>
      </c>
      <c r="U754" s="574" t="str">
        <f t="shared" si="429"/>
        <v/>
      </c>
      <c r="V754" s="576" t="str">
        <f t="shared" si="413"/>
        <v>% Annually</v>
      </c>
      <c r="W754" s="391"/>
      <c r="X754" s="391"/>
      <c r="Z754" s="475"/>
      <c r="AP754" s="475"/>
      <c r="AQ754" s="391"/>
      <c r="AR754" s="391"/>
      <c r="AS754" s="580"/>
      <c r="AT754" s="391"/>
      <c r="AU754" s="578" t="str">
        <f t="shared" si="414"/>
        <v/>
      </c>
      <c r="AV754" s="578" t="str">
        <f t="shared" si="415"/>
        <v/>
      </c>
      <c r="AW754" s="391"/>
      <c r="AX754" s="578" t="str">
        <f t="shared" si="416"/>
        <v/>
      </c>
      <c r="AY754" s="578" t="str">
        <f t="shared" si="417"/>
        <v/>
      </c>
      <c r="AZ754" s="391"/>
      <c r="BA754" s="578" t="str">
        <f t="shared" si="418"/>
        <v/>
      </c>
      <c r="BB754" s="578" t="str">
        <f t="shared" si="419"/>
        <v/>
      </c>
      <c r="BC754" s="391"/>
      <c r="BD754" s="578" t="str">
        <f t="shared" si="420"/>
        <v/>
      </c>
      <c r="BE754" s="578" t="str">
        <f t="shared" si="421"/>
        <v/>
      </c>
      <c r="BF754" s="391"/>
      <c r="BG754" s="578" t="str">
        <f t="shared" si="422"/>
        <v/>
      </c>
      <c r="BH754" s="578" t="str">
        <f t="shared" si="423"/>
        <v/>
      </c>
      <c r="BI754" s="391"/>
      <c r="BJ754" s="578" t="str">
        <f t="shared" si="424"/>
        <v/>
      </c>
      <c r="BK754" s="578" t="str">
        <f t="shared" si="424"/>
        <v/>
      </c>
      <c r="BL754" s="391"/>
      <c r="BM754" s="578" t="str">
        <f t="shared" si="425"/>
        <v/>
      </c>
      <c r="BN754" s="578" t="str">
        <f t="shared" si="425"/>
        <v/>
      </c>
      <c r="BO754" s="391"/>
      <c r="BP754" s="578" t="str">
        <f t="shared" si="426"/>
        <v/>
      </c>
      <c r="BQ754" s="578" t="str">
        <f t="shared" si="426"/>
        <v/>
      </c>
      <c r="BR754" s="391"/>
      <c r="BS754" s="578" t="str">
        <f t="shared" si="427"/>
        <v/>
      </c>
      <c r="BT754" s="578" t="str">
        <f t="shared" si="427"/>
        <v/>
      </c>
      <c r="BU754" s="391"/>
      <c r="BV754" s="475"/>
    </row>
    <row r="755" spans="1:74" s="429" customFormat="1" ht="14.1" hidden="1">
      <c r="A755" s="561">
        <v>19</v>
      </c>
      <c r="B755" s="562" t="str">
        <f t="shared" si="411"/>
        <v xml:space="preserve">: </v>
      </c>
      <c r="C755" s="563"/>
      <c r="D755" s="566"/>
      <c r="E755" s="563"/>
      <c r="F755" s="566"/>
      <c r="G755" s="563"/>
      <c r="H755" s="565"/>
      <c r="I755" s="566"/>
      <c r="J755" s="566"/>
      <c r="K755" s="572"/>
      <c r="L755" s="568"/>
      <c r="M755" s="572"/>
      <c r="N755" s="570" t="s">
        <v>440</v>
      </c>
      <c r="O755" s="571"/>
      <c r="P755" s="572"/>
      <c r="R755" s="573"/>
      <c r="S755" s="574" t="str">
        <f t="shared" si="428"/>
        <v/>
      </c>
      <c r="T755" s="575" t="str">
        <f t="shared" si="412"/>
        <v/>
      </c>
      <c r="U755" s="574" t="str">
        <f t="shared" si="429"/>
        <v/>
      </c>
      <c r="V755" s="576" t="str">
        <f t="shared" si="413"/>
        <v>% Annually</v>
      </c>
      <c r="W755" s="391"/>
      <c r="X755" s="391"/>
      <c r="Z755" s="475"/>
      <c r="AP755" s="475"/>
      <c r="AQ755" s="391"/>
      <c r="AR755" s="391"/>
      <c r="AS755" s="580"/>
      <c r="AT755" s="391"/>
      <c r="AU755" s="578" t="str">
        <f t="shared" si="414"/>
        <v/>
      </c>
      <c r="AV755" s="578" t="str">
        <f t="shared" si="415"/>
        <v/>
      </c>
      <c r="AW755" s="391"/>
      <c r="AX755" s="578" t="str">
        <f t="shared" si="416"/>
        <v/>
      </c>
      <c r="AY755" s="578" t="str">
        <f t="shared" si="417"/>
        <v/>
      </c>
      <c r="AZ755" s="391"/>
      <c r="BA755" s="578" t="str">
        <f t="shared" si="418"/>
        <v/>
      </c>
      <c r="BB755" s="578" t="str">
        <f t="shared" si="419"/>
        <v/>
      </c>
      <c r="BC755" s="391"/>
      <c r="BD755" s="578" t="str">
        <f t="shared" si="420"/>
        <v/>
      </c>
      <c r="BE755" s="578" t="str">
        <f t="shared" si="421"/>
        <v/>
      </c>
      <c r="BF755" s="391"/>
      <c r="BG755" s="578" t="str">
        <f t="shared" si="422"/>
        <v/>
      </c>
      <c r="BH755" s="578" t="str">
        <f t="shared" si="423"/>
        <v/>
      </c>
      <c r="BI755" s="391"/>
      <c r="BJ755" s="578" t="str">
        <f t="shared" si="424"/>
        <v/>
      </c>
      <c r="BK755" s="578" t="str">
        <f t="shared" si="424"/>
        <v/>
      </c>
      <c r="BL755" s="391"/>
      <c r="BM755" s="578" t="str">
        <f t="shared" si="425"/>
        <v/>
      </c>
      <c r="BN755" s="578" t="str">
        <f t="shared" si="425"/>
        <v/>
      </c>
      <c r="BO755" s="391"/>
      <c r="BP755" s="578" t="str">
        <f t="shared" si="426"/>
        <v/>
      </c>
      <c r="BQ755" s="578" t="str">
        <f t="shared" si="426"/>
        <v/>
      </c>
      <c r="BR755" s="391"/>
      <c r="BS755" s="578" t="str">
        <f t="shared" si="427"/>
        <v/>
      </c>
      <c r="BT755" s="578" t="str">
        <f t="shared" si="427"/>
        <v/>
      </c>
      <c r="BU755" s="391"/>
      <c r="BV755" s="475"/>
    </row>
    <row r="756" spans="1:74" s="429" customFormat="1" ht="14.1" hidden="1">
      <c r="A756" s="561">
        <v>20</v>
      </c>
      <c r="B756" s="562" t="str">
        <f t="shared" si="411"/>
        <v xml:space="preserve">: </v>
      </c>
      <c r="C756" s="566"/>
      <c r="D756" s="566"/>
      <c r="E756" s="563"/>
      <c r="F756" s="566"/>
      <c r="G756" s="563"/>
      <c r="H756" s="565"/>
      <c r="I756" s="566"/>
      <c r="J756" s="566"/>
      <c r="K756" s="572"/>
      <c r="L756" s="572"/>
      <c r="M756" s="572"/>
      <c r="N756" s="570" t="s">
        <v>440</v>
      </c>
      <c r="O756" s="571"/>
      <c r="P756" s="572"/>
      <c r="R756" s="573"/>
      <c r="S756" s="574" t="str">
        <f t="shared" si="428"/>
        <v/>
      </c>
      <c r="T756" s="575" t="str">
        <f t="shared" si="412"/>
        <v/>
      </c>
      <c r="U756" s="574" t="str">
        <f t="shared" si="429"/>
        <v/>
      </c>
      <c r="V756" s="576" t="str">
        <f t="shared" si="413"/>
        <v>% Annually</v>
      </c>
      <c r="W756" s="391"/>
      <c r="X756" s="391"/>
      <c r="Z756" s="475"/>
      <c r="AP756" s="475"/>
      <c r="AQ756" s="391"/>
      <c r="AR756" s="391"/>
      <c r="AS756" s="580"/>
      <c r="AT756" s="391"/>
      <c r="AU756" s="578" t="str">
        <f t="shared" si="414"/>
        <v/>
      </c>
      <c r="AV756" s="578" t="str">
        <f t="shared" si="415"/>
        <v/>
      </c>
      <c r="AW756" s="391"/>
      <c r="AX756" s="578" t="str">
        <f t="shared" si="416"/>
        <v/>
      </c>
      <c r="AY756" s="578" t="str">
        <f t="shared" si="417"/>
        <v/>
      </c>
      <c r="AZ756" s="391"/>
      <c r="BA756" s="578" t="str">
        <f t="shared" si="418"/>
        <v/>
      </c>
      <c r="BB756" s="578" t="str">
        <f t="shared" si="419"/>
        <v/>
      </c>
      <c r="BC756" s="391"/>
      <c r="BD756" s="578" t="str">
        <f t="shared" si="420"/>
        <v/>
      </c>
      <c r="BE756" s="578" t="str">
        <f t="shared" si="421"/>
        <v/>
      </c>
      <c r="BF756" s="391"/>
      <c r="BG756" s="578" t="str">
        <f t="shared" si="422"/>
        <v/>
      </c>
      <c r="BH756" s="578" t="str">
        <f t="shared" si="423"/>
        <v/>
      </c>
      <c r="BI756" s="391"/>
      <c r="BJ756" s="578" t="str">
        <f t="shared" si="424"/>
        <v/>
      </c>
      <c r="BK756" s="578" t="str">
        <f t="shared" si="424"/>
        <v/>
      </c>
      <c r="BL756" s="391"/>
      <c r="BM756" s="578" t="str">
        <f t="shared" si="425"/>
        <v/>
      </c>
      <c r="BN756" s="578" t="str">
        <f t="shared" si="425"/>
        <v/>
      </c>
      <c r="BO756" s="391"/>
      <c r="BP756" s="578" t="str">
        <f t="shared" si="426"/>
        <v/>
      </c>
      <c r="BQ756" s="578" t="str">
        <f t="shared" si="426"/>
        <v/>
      </c>
      <c r="BR756" s="391"/>
      <c r="BS756" s="578" t="str">
        <f t="shared" si="427"/>
        <v/>
      </c>
      <c r="BT756" s="578" t="str">
        <f t="shared" si="427"/>
        <v/>
      </c>
      <c r="BU756" s="391"/>
      <c r="BV756" s="475"/>
    </row>
    <row r="757" spans="1:74" s="429" customFormat="1" ht="14.1" hidden="1">
      <c r="A757" s="561"/>
      <c r="B757" s="582" t="s">
        <v>224</v>
      </c>
      <c r="C757" s="583"/>
      <c r="D757" s="583"/>
      <c r="E757" s="583"/>
      <c r="F757" s="583"/>
      <c r="G757" s="583"/>
      <c r="I757" s="391"/>
      <c r="J757" s="584"/>
      <c r="L757" s="391"/>
      <c r="M757" s="429" t="s">
        <v>211</v>
      </c>
      <c r="R757" s="584" t="s">
        <v>212</v>
      </c>
      <c r="S757" s="585" t="e">
        <f>AVERAGE(S737:S756)</f>
        <v>#DIV/0!</v>
      </c>
      <c r="T757" s="585" t="e">
        <f>IF(S765="Y",SUM(T737:T756)/SUM(O737:O756),AVERAGE(T737:T756))</f>
        <v>#DIV/0!</v>
      </c>
      <c r="U757" s="586" t="e">
        <f>SUM(U737:U756)/SUM(O737:O756)</f>
        <v>#DIV/0!</v>
      </c>
      <c r="V757" s="391"/>
      <c r="W757" s="391"/>
      <c r="X757" s="391"/>
      <c r="Z757" s="626"/>
      <c r="AP757" s="475"/>
      <c r="AQ757" s="391"/>
      <c r="AR757" s="391"/>
      <c r="AS757" s="391"/>
      <c r="AT757" s="584" t="s">
        <v>212</v>
      </c>
      <c r="AU757" s="587" t="e">
        <f>AVERAGE(AU737:AU756)</f>
        <v>#DIV/0!</v>
      </c>
      <c r="AV757" s="587" t="e">
        <f>SUM(AV737:AV756)/COUNTIF(AV737:AV756,"&gt;0")</f>
        <v>#DIV/0!</v>
      </c>
      <c r="AW757" s="391"/>
      <c r="AX757" s="587" t="e">
        <f>AVERAGE(AX737:AX756)</f>
        <v>#DIV/0!</v>
      </c>
      <c r="AY757" s="587" t="e">
        <f>SUM(AY737:AY756)/COUNTIF(AY737:AY756,"&gt;0")</f>
        <v>#DIV/0!</v>
      </c>
      <c r="AZ757" s="391"/>
      <c r="BA757" s="587" t="e">
        <f>AVERAGE(BA737:BA756)</f>
        <v>#DIV/0!</v>
      </c>
      <c r="BB757" s="587" t="e">
        <f>SUM(BB737:BB756)/COUNTIF(BB737:BB756,"&gt;0")</f>
        <v>#DIV/0!</v>
      </c>
      <c r="BC757" s="391"/>
      <c r="BD757" s="587" t="e">
        <f>AVERAGE(BD737:BD756)</f>
        <v>#DIV/0!</v>
      </c>
      <c r="BE757" s="587" t="e">
        <f>SUM(BE737:BE756)/COUNTIF(BE737:BE756,"&gt;0")</f>
        <v>#DIV/0!</v>
      </c>
      <c r="BF757" s="391"/>
      <c r="BG757" s="587" t="e">
        <f>AVERAGE(BG737:BG756)</f>
        <v>#DIV/0!</v>
      </c>
      <c r="BH757" s="587" t="e">
        <f>SUM(BH737:BH756)/COUNTIF(BH737:BH756,"&gt;0")</f>
        <v>#DIV/0!</v>
      </c>
      <c r="BI757" s="584"/>
      <c r="BJ757" s="587" t="e">
        <f>AVERAGE(BJ737:BJ756)</f>
        <v>#DIV/0!</v>
      </c>
      <c r="BK757" s="587" t="e">
        <f>SUM(BK737:BK756)/COUNTIF(BK737:BK756,"&gt;0")</f>
        <v>#DIV/0!</v>
      </c>
      <c r="BL757" s="391"/>
      <c r="BM757" s="587" t="e">
        <f>AVERAGE(BM737:BM756)</f>
        <v>#DIV/0!</v>
      </c>
      <c r="BN757" s="587" t="e">
        <f>SUM(BN737:BN756)/COUNTIF(BN737:BN756,"&gt;0")</f>
        <v>#DIV/0!</v>
      </c>
      <c r="BO757" s="391"/>
      <c r="BP757" s="587" t="e">
        <f>AVERAGE(BP737:BP756)</f>
        <v>#DIV/0!</v>
      </c>
      <c r="BQ757" s="587" t="e">
        <f>SUM(BQ737:BQ756)/COUNTIF(BQ737:BQ756,"&gt;0")</f>
        <v>#DIV/0!</v>
      </c>
      <c r="BR757" s="391"/>
      <c r="BS757" s="587" t="e">
        <f>AVERAGE(BS737:BS756)</f>
        <v>#DIV/0!</v>
      </c>
      <c r="BT757" s="587" t="e">
        <f>SUM(BT737:BT756)/COUNTIF(BT737:BT756,"&gt;0")</f>
        <v>#DIV/0!</v>
      </c>
      <c r="BU757" s="391"/>
      <c r="BV757" s="475"/>
    </row>
    <row r="758" spans="1:74" s="429" customFormat="1" ht="14.1" hidden="1">
      <c r="A758" s="561"/>
      <c r="B758" s="582" t="s">
        <v>225</v>
      </c>
      <c r="C758" s="583" t="s">
        <v>213</v>
      </c>
      <c r="D758" s="1138"/>
      <c r="E758" s="1139"/>
      <c r="F758" s="1139"/>
      <c r="G758" s="1139"/>
      <c r="H758" s="1139"/>
      <c r="I758" s="1139"/>
      <c r="J758" s="1139"/>
      <c r="K758" s="1140"/>
      <c r="L758" s="391"/>
      <c r="R758" s="588" t="s">
        <v>214</v>
      </c>
      <c r="S758" s="589" t="e">
        <f>S757+V758*S761</f>
        <v>#DIV/0!</v>
      </c>
      <c r="T758" s="589" t="e">
        <f>T757+V758*T761</f>
        <v>#DIV/0!</v>
      </c>
      <c r="U758" s="589" t="e">
        <f>U757+V758*U761</f>
        <v>#DIV/0!</v>
      </c>
      <c r="V758" s="590">
        <v>1</v>
      </c>
      <c r="W758" s="429" t="s">
        <v>215</v>
      </c>
      <c r="X758" s="391"/>
      <c r="Y758" s="391" t="s">
        <v>239</v>
      </c>
      <c r="Z758" s="627"/>
      <c r="AP758" s="475"/>
      <c r="AQ758" s="391"/>
      <c r="AR758" s="391"/>
      <c r="AS758" s="391"/>
      <c r="AT758" s="588" t="s">
        <v>214</v>
      </c>
      <c r="AU758" s="591" t="e">
        <f>AU757+(AU763*AU760)</f>
        <v>#DIV/0!</v>
      </c>
      <c r="AV758" s="591" t="e">
        <f>AV757+(AV763*AU760)</f>
        <v>#DIV/0!</v>
      </c>
      <c r="AW758" s="391"/>
      <c r="AX758" s="591" t="e">
        <f>AX757+(AX763*AX760)</f>
        <v>#DIV/0!</v>
      </c>
      <c r="AY758" s="591" t="e">
        <f>AY757+(AY763*AX760)</f>
        <v>#DIV/0!</v>
      </c>
      <c r="AZ758" s="391"/>
      <c r="BA758" s="591" t="e">
        <f>BA757+(BA763*BA760)</f>
        <v>#DIV/0!</v>
      </c>
      <c r="BB758" s="591" t="e">
        <f>BB757+(BB763*BA760)</f>
        <v>#DIV/0!</v>
      </c>
      <c r="BC758" s="391"/>
      <c r="BD758" s="591" t="e">
        <f>BD757+(BD763*BD760)</f>
        <v>#DIV/0!</v>
      </c>
      <c r="BE758" s="591" t="e">
        <f>BE757+(BE763*BD760)</f>
        <v>#DIV/0!</v>
      </c>
      <c r="BF758" s="391"/>
      <c r="BG758" s="591" t="e">
        <f>BG757+(BG763*BG760)</f>
        <v>#DIV/0!</v>
      </c>
      <c r="BH758" s="591" t="e">
        <f>BH757+(BH763*BG760)</f>
        <v>#DIV/0!</v>
      </c>
      <c r="BI758" s="588"/>
      <c r="BJ758" s="591" t="e">
        <f>BJ757+(BJ763*BJ760)</f>
        <v>#DIV/0!</v>
      </c>
      <c r="BK758" s="591" t="e">
        <f>BK757+(BK763*BJ760)</f>
        <v>#DIV/0!</v>
      </c>
      <c r="BL758" s="391"/>
      <c r="BM758" s="591" t="e">
        <f>BM757+(BM763*BM760)</f>
        <v>#DIV/0!</v>
      </c>
      <c r="BN758" s="591" t="e">
        <f>BN757+(BN763*BM760)</f>
        <v>#DIV/0!</v>
      </c>
      <c r="BO758" s="391"/>
      <c r="BP758" s="591" t="e">
        <f>BP757+(BP763*BP760)</f>
        <v>#DIV/0!</v>
      </c>
      <c r="BQ758" s="591" t="e">
        <f>BQ757+(BQ763*BP760)</f>
        <v>#DIV/0!</v>
      </c>
      <c r="BR758" s="391"/>
      <c r="BS758" s="591" t="e">
        <f>BS757+(BS763*BS760)</f>
        <v>#DIV/0!</v>
      </c>
      <c r="BT758" s="591" t="e">
        <f>BT757+(BT763*BS760)</f>
        <v>#DIV/0!</v>
      </c>
      <c r="BU758" s="391"/>
      <c r="BV758" s="475"/>
    </row>
    <row r="759" spans="1:74" s="429" customFormat="1" ht="14.1" hidden="1">
      <c r="A759" s="561"/>
      <c r="B759" s="582" t="s">
        <v>226</v>
      </c>
      <c r="C759" s="561"/>
      <c r="D759" s="1141"/>
      <c r="E759" s="1142"/>
      <c r="F759" s="1142"/>
      <c r="G759" s="1142"/>
      <c r="H759" s="1142"/>
      <c r="I759" s="1142"/>
      <c r="J759" s="1142"/>
      <c r="K759" s="1143"/>
      <c r="L759" s="391"/>
      <c r="M759" s="391"/>
      <c r="R759" s="588" t="s">
        <v>216</v>
      </c>
      <c r="S759" s="589" t="e">
        <f>IF($Y759="Y",MIN(S737:S756),S757-$V759*S761)</f>
        <v>#DIV/0!</v>
      </c>
      <c r="T759" s="589" t="e">
        <f>IF($Y759="Y",MIN(T737:T756),T757-$V759*T761)</f>
        <v>#DIV/0!</v>
      </c>
      <c r="U759" s="589" t="e">
        <f>IF($Y759="Y",MIN(U737:U756),U757-$V759*U761)</f>
        <v>#DIV/0!</v>
      </c>
      <c r="V759" s="590">
        <v>1</v>
      </c>
      <c r="W759" s="429" t="s">
        <v>217</v>
      </c>
      <c r="X759" s="391"/>
      <c r="Y759" s="592" t="s">
        <v>223</v>
      </c>
      <c r="Z759" s="627"/>
      <c r="AP759" s="475"/>
      <c r="AQ759" s="391"/>
      <c r="AR759" s="391"/>
      <c r="AS759" s="391"/>
      <c r="AT759" s="588" t="s">
        <v>216</v>
      </c>
      <c r="AU759" s="591" t="e">
        <f>AU757-(AU763*AU761)</f>
        <v>#DIV/0!</v>
      </c>
      <c r="AV759" s="591" t="e">
        <f>AV757-(AV763*AU761)</f>
        <v>#DIV/0!</v>
      </c>
      <c r="AW759" s="391"/>
      <c r="AX759" s="591" t="e">
        <f>AX757-(AX763*AX761)</f>
        <v>#DIV/0!</v>
      </c>
      <c r="AY759" s="591" t="e">
        <f>AY757-(AY763*AX761)</f>
        <v>#DIV/0!</v>
      </c>
      <c r="AZ759" s="391"/>
      <c r="BA759" s="591" t="e">
        <f>BA757-(BA763*BA761)</f>
        <v>#DIV/0!</v>
      </c>
      <c r="BB759" s="591" t="e">
        <f>BB757-(BB763*BA761)</f>
        <v>#DIV/0!</v>
      </c>
      <c r="BC759" s="391"/>
      <c r="BD759" s="591" t="e">
        <f>BD757-(BD763*BD761)</f>
        <v>#DIV/0!</v>
      </c>
      <c r="BE759" s="591" t="e">
        <f>BE757-(BE763*BD761)</f>
        <v>#DIV/0!</v>
      </c>
      <c r="BF759" s="391"/>
      <c r="BG759" s="591" t="e">
        <f>BG757-(BG763*BG761)</f>
        <v>#DIV/0!</v>
      </c>
      <c r="BH759" s="591" t="e">
        <f>BH757-(BH763*BG761)</f>
        <v>#DIV/0!</v>
      </c>
      <c r="BI759" s="588"/>
      <c r="BJ759" s="591" t="e">
        <f>BJ757-(BJ763*BJ761)</f>
        <v>#DIV/0!</v>
      </c>
      <c r="BK759" s="591" t="e">
        <f>BK757-(BK763*BJ761)</f>
        <v>#DIV/0!</v>
      </c>
      <c r="BL759" s="391"/>
      <c r="BM759" s="591" t="e">
        <f>BM757-(BM763*BM761)</f>
        <v>#DIV/0!</v>
      </c>
      <c r="BN759" s="591" t="e">
        <f>BN757-(BN763*BM761)</f>
        <v>#DIV/0!</v>
      </c>
      <c r="BO759" s="391"/>
      <c r="BP759" s="591" t="e">
        <f>BP757-(BP763*BP761)</f>
        <v>#DIV/0!</v>
      </c>
      <c r="BQ759" s="591" t="e">
        <f>BQ757-(BQ763*BP761)</f>
        <v>#DIV/0!</v>
      </c>
      <c r="BR759" s="391"/>
      <c r="BS759" s="591" t="e">
        <f>BS757-(BS763*BS761)</f>
        <v>#DIV/0!</v>
      </c>
      <c r="BT759" s="591" t="e">
        <f>BT757-(BT763*BS761)</f>
        <v>#DIV/0!</v>
      </c>
      <c r="BU759" s="391"/>
      <c r="BV759" s="475"/>
    </row>
    <row r="760" spans="1:74" s="429" customFormat="1" ht="13.8" hidden="1">
      <c r="A760" s="561"/>
      <c r="B760" s="561"/>
      <c r="C760" s="561"/>
      <c r="D760" s="1141"/>
      <c r="E760" s="1142"/>
      <c r="F760" s="1142"/>
      <c r="G760" s="1142"/>
      <c r="H760" s="1142"/>
      <c r="I760" s="1142"/>
      <c r="J760" s="1142"/>
      <c r="K760" s="1143"/>
      <c r="R760" s="588" t="s">
        <v>218</v>
      </c>
      <c r="S760" s="589" t="e">
        <f>IF((0.67*S761)&gt;S757,"no","yes")</f>
        <v>#DIV/0!</v>
      </c>
      <c r="T760" s="589" t="e">
        <f>IF((0.67*T761)&gt;T757,"no","yes")</f>
        <v>#DIV/0!</v>
      </c>
      <c r="U760" s="589" t="e">
        <f>IF((0.67*U761)&gt;U757,"no","yes")</f>
        <v>#DIV/0!</v>
      </c>
      <c r="Z760" s="627"/>
      <c r="AP760" s="475"/>
      <c r="AS760" s="1113" t="s">
        <v>407</v>
      </c>
      <c r="AT760" s="1114"/>
      <c r="AU760" s="590">
        <v>1</v>
      </c>
      <c r="AX760" s="590">
        <v>1</v>
      </c>
      <c r="BA760" s="590">
        <v>1</v>
      </c>
      <c r="BD760" s="590">
        <v>1</v>
      </c>
      <c r="BG760" s="590">
        <v>1</v>
      </c>
      <c r="BI760" s="588"/>
      <c r="BJ760" s="590">
        <v>1</v>
      </c>
      <c r="BM760" s="590">
        <v>1</v>
      </c>
      <c r="BP760" s="590">
        <v>1</v>
      </c>
      <c r="BS760" s="590">
        <v>1</v>
      </c>
      <c r="BV760" s="475"/>
    </row>
    <row r="761" spans="1:74" s="429" customFormat="1" ht="13.8" hidden="1">
      <c r="A761" s="593" t="str">
        <f ca="1">HYPERLINK("#"&amp;"'"&amp;A$1&amp;"'!a1","Back to top")</f>
        <v>Back to top</v>
      </c>
      <c r="B761" s="593"/>
      <c r="C761" s="561"/>
      <c r="D761" s="1141"/>
      <c r="E761" s="1142"/>
      <c r="F761" s="1142"/>
      <c r="G761" s="1142"/>
      <c r="H761" s="1142"/>
      <c r="I761" s="1142"/>
      <c r="J761" s="1142"/>
      <c r="K761" s="1143"/>
      <c r="R761" s="588" t="s">
        <v>219</v>
      </c>
      <c r="S761" s="589" t="e">
        <f>_xlfn.STDEV.P(S737:S756)</f>
        <v>#DIV/0!</v>
      </c>
      <c r="T761" s="589" t="e">
        <f t="array" ref="T761">IF(S765="Y",SQRT(SUM(IFERROR(O737:O756*(S737:S756-(T757))^2,0))/((COUNTIFS(O737:O756,"&lt;&gt;"&amp;"")-1)/COUNTIFS(O737:O756,"&lt;&gt;"&amp;"")*SUM(O737:O756))),_xlfn.STDEV.P(T737:T756))</f>
        <v>#DIV/0!</v>
      </c>
      <c r="U761" s="589" t="e">
        <f t="array" ref="U761">SQRT(SUM(IFERROR(O737:O756*(S737:S756-(U757))^2,0))/((COUNTIFS(O737:O756,"&lt;&gt;"&amp;"")-1)/COUNTIFS(O737:O756,"&lt;&gt;"&amp;"")*SUM(O737:O756)))</f>
        <v>#DIV/0!</v>
      </c>
      <c r="Z761" s="627"/>
      <c r="AP761" s="475"/>
      <c r="AS761" s="1113"/>
      <c r="AT761" s="1114"/>
      <c r="AU761" s="590">
        <v>1</v>
      </c>
      <c r="AX761" s="590">
        <v>1</v>
      </c>
      <c r="BA761" s="590">
        <v>1</v>
      </c>
      <c r="BD761" s="590">
        <v>1</v>
      </c>
      <c r="BG761" s="590">
        <v>1</v>
      </c>
      <c r="BI761" s="588"/>
      <c r="BJ761" s="590">
        <v>1</v>
      </c>
      <c r="BM761" s="590">
        <v>1</v>
      </c>
      <c r="BP761" s="590">
        <v>1</v>
      </c>
      <c r="BS761" s="590">
        <v>1</v>
      </c>
      <c r="BV761" s="475"/>
    </row>
    <row r="762" spans="1:74" s="429" customFormat="1" ht="14.1" hidden="1">
      <c r="A762" s="561"/>
      <c r="B762" s="561"/>
      <c r="C762" s="561"/>
      <c r="D762" s="1141"/>
      <c r="E762" s="1142"/>
      <c r="F762" s="1142"/>
      <c r="G762" s="1142"/>
      <c r="H762" s="1142"/>
      <c r="I762" s="1142"/>
      <c r="J762" s="1142"/>
      <c r="K762" s="1143"/>
      <c r="R762" s="471" t="s">
        <v>220</v>
      </c>
      <c r="S762" s="594">
        <f>COUNTIF(S737:S756,"&gt;0")</f>
        <v>0</v>
      </c>
      <c r="T762" s="594">
        <f>COUNTIF(T737:T756,"&gt;0")</f>
        <v>0</v>
      </c>
      <c r="U762" s="595"/>
      <c r="V762" s="596" t="s">
        <v>221</v>
      </c>
      <c r="Z762" s="475"/>
      <c r="AP762" s="475"/>
      <c r="AT762" s="588" t="s">
        <v>218</v>
      </c>
      <c r="AU762" s="591" t="e">
        <f>IF((0.67*AU763)&gt;AU757,"no","yes")</f>
        <v>#DIV/0!</v>
      </c>
      <c r="AV762" s="591" t="e">
        <f>IF((0.67*AV763)&gt;AV757,"no","yes")</f>
        <v>#DIV/0!</v>
      </c>
      <c r="AX762" s="591" t="e">
        <f>IF((0.67*AX763)&gt;AX757,"no","yes")</f>
        <v>#DIV/0!</v>
      </c>
      <c r="AY762" s="591" t="e">
        <f>IF((0.67*AY763)&gt;AY757,"no","yes")</f>
        <v>#DIV/0!</v>
      </c>
      <c r="BA762" s="591" t="e">
        <f>IF((0.67*BA763)&gt;BA757,"no","yes")</f>
        <v>#DIV/0!</v>
      </c>
      <c r="BB762" s="591" t="e">
        <f>IF((0.67*BB763)&gt;BB757,"no","yes")</f>
        <v>#DIV/0!</v>
      </c>
      <c r="BD762" s="591" t="e">
        <f>IF((0.67*BD763)&gt;BD757,"no","yes")</f>
        <v>#DIV/0!</v>
      </c>
      <c r="BE762" s="591" t="e">
        <f>IF((0.67*BE763)&gt;BE757,"no","yes")</f>
        <v>#DIV/0!</v>
      </c>
      <c r="BG762" s="591" t="e">
        <f>IF((0.67*BG763)&gt;BG757,"no","yes")</f>
        <v>#DIV/0!</v>
      </c>
      <c r="BH762" s="591" t="e">
        <f>IF((0.67*BH763)&gt;BH757,"no","yes")</f>
        <v>#DIV/0!</v>
      </c>
      <c r="BI762" s="471"/>
      <c r="BJ762" s="591" t="e">
        <f>IF((0.67*BJ763)&gt;BJ757,"no","yes")</f>
        <v>#DIV/0!</v>
      </c>
      <c r="BK762" s="591" t="e">
        <f>IF((0.67*BK763)&gt;BK757,"no","yes")</f>
        <v>#DIV/0!</v>
      </c>
      <c r="BM762" s="591" t="e">
        <f>IF((0.67*BM763)&gt;BM757,"no","yes")</f>
        <v>#DIV/0!</v>
      </c>
      <c r="BN762" s="591" t="e">
        <f>IF((0.67*BN763)&gt;BN757,"no","yes")</f>
        <v>#DIV/0!</v>
      </c>
      <c r="BP762" s="591" t="e">
        <f>IF((0.67*BP763)&gt;BP757,"no","yes")</f>
        <v>#DIV/0!</v>
      </c>
      <c r="BQ762" s="591" t="e">
        <f>IF((0.67*BQ763)&gt;BQ757,"no","yes")</f>
        <v>#DIV/0!</v>
      </c>
      <c r="BS762" s="591" t="e">
        <f>IF((0.67*BS763)&gt;BS757,"no","yes")</f>
        <v>#DIV/0!</v>
      </c>
      <c r="BT762" s="591" t="e">
        <f>IF((0.67*BT763)&gt;BT757,"no","yes")</f>
        <v>#DIV/0!</v>
      </c>
      <c r="BV762" s="475"/>
    </row>
    <row r="763" spans="1:74" s="429" customFormat="1" ht="13.8" hidden="1">
      <c r="A763" s="561"/>
      <c r="B763" s="561"/>
      <c r="C763" s="561"/>
      <c r="D763" s="1141"/>
      <c r="E763" s="1142"/>
      <c r="F763" s="1142"/>
      <c r="G763" s="1142"/>
      <c r="H763" s="1142"/>
      <c r="I763" s="1142"/>
      <c r="J763" s="1142"/>
      <c r="K763" s="1143"/>
      <c r="V763" s="614"/>
      <c r="W763" s="615"/>
      <c r="X763" s="616"/>
      <c r="Z763" s="475"/>
      <c r="AP763" s="475"/>
      <c r="AT763" s="588" t="s">
        <v>219</v>
      </c>
      <c r="AU763" s="591" t="e">
        <f>_xlfn.STDEV.P(AU737:AU756)</f>
        <v>#DIV/0!</v>
      </c>
      <c r="AV763" s="591" t="e">
        <f>_xlfn.STDEV.P(AV737:AV756)</f>
        <v>#DIV/0!</v>
      </c>
      <c r="AX763" s="591" t="e">
        <f>_xlfn.STDEV.P(AX737:AX756)</f>
        <v>#DIV/0!</v>
      </c>
      <c r="AY763" s="591" t="e">
        <f>_xlfn.STDEV.P(AY737:AY756)</f>
        <v>#DIV/0!</v>
      </c>
      <c r="BA763" s="591" t="e">
        <f>_xlfn.STDEV.P(BA737:BA756)</f>
        <v>#DIV/0!</v>
      </c>
      <c r="BB763" s="591" t="e">
        <f>_xlfn.STDEV.P(BB737:BB756)</f>
        <v>#DIV/0!</v>
      </c>
      <c r="BD763" s="591" t="e">
        <f>_xlfn.STDEV.P(BD737:BD756)</f>
        <v>#DIV/0!</v>
      </c>
      <c r="BE763" s="591" t="e">
        <f>_xlfn.STDEV.P(BE737:BE756)</f>
        <v>#DIV/0!</v>
      </c>
      <c r="BG763" s="591" t="e">
        <f>_xlfn.STDEV.P(BG737:BG756)</f>
        <v>#DIV/0!</v>
      </c>
      <c r="BH763" s="591" t="e">
        <f>_xlfn.STDEV.P(BH737:BH756)</f>
        <v>#DIV/0!</v>
      </c>
      <c r="BJ763" s="591" t="e">
        <f>_xlfn.STDEV.P(BJ737:BJ756)</f>
        <v>#DIV/0!</v>
      </c>
      <c r="BK763" s="591" t="e">
        <f>_xlfn.STDEV.P(BK737:BK756)</f>
        <v>#DIV/0!</v>
      </c>
      <c r="BM763" s="591" t="e">
        <f>_xlfn.STDEV.P(BM737:BM756)</f>
        <v>#DIV/0!</v>
      </c>
      <c r="BN763" s="591" t="e">
        <f>_xlfn.STDEV.P(BN737:BN756)</f>
        <v>#DIV/0!</v>
      </c>
      <c r="BP763" s="591" t="e">
        <f>_xlfn.STDEV.P(BP737:BP756)</f>
        <v>#DIV/0!</v>
      </c>
      <c r="BQ763" s="591" t="e">
        <f>_xlfn.STDEV.P(BQ737:BQ756)</f>
        <v>#DIV/0!</v>
      </c>
      <c r="BS763" s="591" t="e">
        <f>_xlfn.STDEV.P(BS737:BS756)</f>
        <v>#DIV/0!</v>
      </c>
      <c r="BT763" s="591" t="e">
        <f>_xlfn.STDEV.P(BT737:BT756)</f>
        <v>#DIV/0!</v>
      </c>
      <c r="BV763" s="475"/>
    </row>
    <row r="764" spans="1:74" s="429" customFormat="1" ht="14.1" hidden="1">
      <c r="D764" s="1144"/>
      <c r="E764" s="1145"/>
      <c r="F764" s="1145"/>
      <c r="G764" s="1145"/>
      <c r="H764" s="1145"/>
      <c r="I764" s="1145"/>
      <c r="J764" s="1145"/>
      <c r="K764" s="1146"/>
      <c r="S764" s="598" t="s">
        <v>222</v>
      </c>
      <c r="V764" s="617"/>
      <c r="W764" s="618"/>
      <c r="X764" s="619"/>
      <c r="Z764" s="475"/>
      <c r="AP764" s="475"/>
      <c r="AT764" s="471" t="s">
        <v>220</v>
      </c>
      <c r="AU764" s="597">
        <f>COUNTIF(AU737:AU756,"&gt;0")</f>
        <v>0</v>
      </c>
      <c r="AV764" s="597">
        <f>COUNTIF(AV737:AV756,"&gt;0")</f>
        <v>0</v>
      </c>
      <c r="AX764" s="597">
        <f>COUNTIF(AX737:AX756,"&gt;0")</f>
        <v>0</v>
      </c>
      <c r="AY764" s="597">
        <f>COUNTIF(AY737:AY756,"&gt;0")</f>
        <v>0</v>
      </c>
      <c r="BA764" s="597">
        <f>COUNTIF(BA737:BA756,"&gt;0")</f>
        <v>0</v>
      </c>
      <c r="BB764" s="597">
        <f>COUNTIF(BB737:BB756,"&gt;0")</f>
        <v>0</v>
      </c>
      <c r="BD764" s="597">
        <f>COUNTIF(BD737:BD756,"&gt;0")</f>
        <v>0</v>
      </c>
      <c r="BE764" s="597">
        <f>COUNTIF(BE737:BE756,"&gt;0")</f>
        <v>0</v>
      </c>
      <c r="BG764" s="597">
        <f>COUNTIF(BG737:BG756,"&gt;0")</f>
        <v>0</v>
      </c>
      <c r="BH764" s="597">
        <f>COUNTIF(BH737:BH756,"&gt;0")</f>
        <v>0</v>
      </c>
      <c r="BJ764" s="597">
        <f>COUNTIF(BJ737:BJ756,"&gt;0")</f>
        <v>0</v>
      </c>
      <c r="BK764" s="597">
        <f>COUNTIF(BK737:BK756,"&gt;0")</f>
        <v>0</v>
      </c>
      <c r="BM764" s="597">
        <f>COUNTIF(BM737:BM756,"&gt;0")</f>
        <v>0</v>
      </c>
      <c r="BN764" s="597">
        <f>COUNTIF(BN737:BN756,"&gt;0")</f>
        <v>0</v>
      </c>
      <c r="BP764" s="597">
        <f>COUNTIF(BP737:BP756,"&gt;0")</f>
        <v>0</v>
      </c>
      <c r="BQ764" s="597">
        <f>COUNTIF(BQ737:BQ756,"&gt;0")</f>
        <v>0</v>
      </c>
      <c r="BS764" s="597">
        <f>COUNTIF(BS737:BS756,"&gt;0")</f>
        <v>0</v>
      </c>
      <c r="BT764" s="597">
        <f>COUNTIF(BT737:BT756,"&gt;0")</f>
        <v>0</v>
      </c>
      <c r="BV764" s="475"/>
    </row>
    <row r="765" spans="1:74" s="427" customFormat="1" ht="13.8" hidden="1">
      <c r="S765" s="599" t="s">
        <v>223</v>
      </c>
      <c r="U765" s="429"/>
      <c r="V765" s="617"/>
      <c r="W765" s="618"/>
      <c r="X765" s="619"/>
      <c r="Z765" s="476"/>
      <c r="AP765" s="476"/>
      <c r="BV765" s="476"/>
    </row>
    <row r="766" spans="1:74" s="427" customFormat="1" ht="17.399999999999999" hidden="1">
      <c r="U766" s="429"/>
      <c r="V766" s="621"/>
      <c r="W766" s="622"/>
      <c r="X766" s="623"/>
      <c r="Z766" s="476"/>
      <c r="AP766" s="542"/>
      <c r="BV766" s="542"/>
    </row>
    <row r="767" spans="1:74" s="427" customFormat="1" ht="13.8" hidden="1">
      <c r="U767" s="429"/>
      <c r="V767" s="429"/>
      <c r="W767" s="429"/>
      <c r="X767" s="429"/>
      <c r="Z767" s="476"/>
      <c r="AP767" s="476"/>
      <c r="BV767" s="476"/>
    </row>
    <row r="768" spans="1:74" s="427" customFormat="1" ht="13.8" hidden="1">
      <c r="Z768" s="476"/>
      <c r="AP768" s="476"/>
      <c r="BV768" s="476"/>
    </row>
    <row r="769" spans="1:74" s="375" customFormat="1" hidden="1">
      <c r="A769" s="537">
        <f>1+A734</f>
        <v>21</v>
      </c>
      <c r="B769" s="537"/>
      <c r="C769" s="538" t="s">
        <v>441</v>
      </c>
      <c r="D769" s="612"/>
      <c r="E769" s="612"/>
      <c r="F769" s="612"/>
      <c r="G769" s="612"/>
      <c r="H769" s="612"/>
      <c r="K769" s="612"/>
      <c r="L769" s="612"/>
      <c r="M769" s="539"/>
      <c r="N769" s="539"/>
      <c r="O769" s="539"/>
      <c r="AQ769" s="513">
        <f>A769</f>
        <v>21</v>
      </c>
      <c r="AR769" s="513" t="str">
        <f>C769</f>
        <v>Disturbance Rate</v>
      </c>
    </row>
    <row r="770" spans="1:74" s="427" customFormat="1" ht="17.399999999999999" hidden="1">
      <c r="A770" s="561"/>
      <c r="B770" s="561"/>
      <c r="C770" s="561"/>
      <c r="D770" s="456"/>
      <c r="E770" s="456"/>
      <c r="F770" s="456"/>
      <c r="G770" s="456"/>
      <c r="H770" s="456"/>
      <c r="K770" s="456"/>
      <c r="L770" s="456"/>
      <c r="M770" s="429"/>
      <c r="N770" s="429"/>
      <c r="O770" s="429"/>
      <c r="Z770" s="476"/>
      <c r="AP770" s="476"/>
      <c r="AQ770" s="391"/>
      <c r="AR770" s="391"/>
      <c r="AS770" s="391"/>
      <c r="AT770" s="391"/>
      <c r="AU770" s="461" t="s">
        <v>70</v>
      </c>
      <c r="AV770" s="461"/>
      <c r="AW770" s="391"/>
      <c r="AX770" s="461" t="s">
        <v>74</v>
      </c>
      <c r="AY770" s="461"/>
      <c r="AZ770" s="391"/>
      <c r="BA770" s="461" t="s">
        <v>73</v>
      </c>
      <c r="BB770" s="461"/>
      <c r="BC770" s="391"/>
      <c r="BD770" s="461" t="s">
        <v>75</v>
      </c>
      <c r="BE770" s="461"/>
      <c r="BF770" s="391"/>
      <c r="BG770" s="461" t="s">
        <v>559</v>
      </c>
      <c r="BH770" s="461"/>
      <c r="BI770" s="542"/>
      <c r="BJ770" s="461" t="s">
        <v>191</v>
      </c>
      <c r="BK770" s="461"/>
      <c r="BL770" s="391"/>
      <c r="BM770" s="461" t="s">
        <v>190</v>
      </c>
      <c r="BN770" s="461"/>
      <c r="BO770" s="391"/>
      <c r="BP770" s="461" t="s">
        <v>397</v>
      </c>
      <c r="BQ770" s="461"/>
      <c r="BR770" s="391"/>
      <c r="BS770" s="461" t="s">
        <v>398</v>
      </c>
      <c r="BT770" s="461"/>
      <c r="BU770" s="391"/>
      <c r="BV770" s="476"/>
    </row>
    <row r="771" spans="1:74" s="427" customFormat="1" ht="28.5" hidden="1" thickBot="1">
      <c r="A771" s="583" t="s">
        <v>195</v>
      </c>
      <c r="B771" s="546" t="s">
        <v>196</v>
      </c>
      <c r="C771" s="550" t="s">
        <v>197</v>
      </c>
      <c r="D771" s="551" t="s">
        <v>198</v>
      </c>
      <c r="E771" s="551" t="s">
        <v>199</v>
      </c>
      <c r="F771" s="550" t="s">
        <v>200</v>
      </c>
      <c r="G771" s="549" t="s">
        <v>194</v>
      </c>
      <c r="H771" s="550" t="s">
        <v>236</v>
      </c>
      <c r="I771" s="551" t="s">
        <v>201</v>
      </c>
      <c r="J771" s="552" t="s">
        <v>237</v>
      </c>
      <c r="K771" s="625" t="s">
        <v>202</v>
      </c>
      <c r="L771" s="554" t="s">
        <v>203</v>
      </c>
      <c r="M771" s="633" t="s">
        <v>204</v>
      </c>
      <c r="N771" s="601" t="s">
        <v>205</v>
      </c>
      <c r="O771" s="602" t="s">
        <v>206</v>
      </c>
      <c r="P771" s="601" t="s">
        <v>106</v>
      </c>
      <c r="Q771" s="543"/>
      <c r="R771" s="557" t="s">
        <v>238</v>
      </c>
      <c r="S771" s="558" t="s">
        <v>207</v>
      </c>
      <c r="T771" s="558" t="s">
        <v>208</v>
      </c>
      <c r="U771" s="558" t="s">
        <v>209</v>
      </c>
      <c r="V771" s="559" t="s">
        <v>210</v>
      </c>
      <c r="W771" s="543"/>
      <c r="X771" s="543"/>
      <c r="Z771" s="476"/>
      <c r="AP771" s="476"/>
      <c r="AQ771" s="543"/>
      <c r="AR771" s="543"/>
      <c r="AS771" s="559" t="s">
        <v>399</v>
      </c>
      <c r="AT771" s="543"/>
      <c r="AU771" s="560" t="s">
        <v>207</v>
      </c>
      <c r="AV771" s="560" t="s">
        <v>208</v>
      </c>
      <c r="AW771" s="543"/>
      <c r="AX771" s="560" t="s">
        <v>207</v>
      </c>
      <c r="AY771" s="560" t="s">
        <v>208</v>
      </c>
      <c r="AZ771" s="543"/>
      <c r="BA771" s="560" t="s">
        <v>207</v>
      </c>
      <c r="BB771" s="560" t="s">
        <v>208</v>
      </c>
      <c r="BC771" s="543"/>
      <c r="BD771" s="560" t="s">
        <v>207</v>
      </c>
      <c r="BE771" s="560" t="s">
        <v>208</v>
      </c>
      <c r="BF771" s="543"/>
      <c r="BG771" s="560" t="s">
        <v>207</v>
      </c>
      <c r="BH771" s="560" t="s">
        <v>208</v>
      </c>
      <c r="BI771" s="543"/>
      <c r="BJ771" s="560" t="s">
        <v>207</v>
      </c>
      <c r="BK771" s="560" t="s">
        <v>208</v>
      </c>
      <c r="BL771" s="543"/>
      <c r="BM771" s="560" t="s">
        <v>207</v>
      </c>
      <c r="BN771" s="560" t="s">
        <v>208</v>
      </c>
      <c r="BO771" s="543"/>
      <c r="BP771" s="560" t="s">
        <v>207</v>
      </c>
      <c r="BQ771" s="560" t="s">
        <v>208</v>
      </c>
      <c r="BR771" s="543"/>
      <c r="BS771" s="560" t="s">
        <v>207</v>
      </c>
      <c r="BT771" s="560" t="s">
        <v>208</v>
      </c>
      <c r="BU771" s="543"/>
      <c r="BV771" s="476"/>
    </row>
    <row r="772" spans="1:74" s="427" customFormat="1" ht="14.1" hidden="1">
      <c r="A772" s="561">
        <v>1</v>
      </c>
      <c r="B772" s="562" t="str">
        <f t="shared" ref="B772:B791" si="430">CONCATENATE(E772,": ",C772)</f>
        <v xml:space="preserve">: </v>
      </c>
      <c r="C772" s="563"/>
      <c r="D772" s="563"/>
      <c r="E772" s="563"/>
      <c r="F772" s="564"/>
      <c r="G772" s="563"/>
      <c r="H772" s="565"/>
      <c r="I772" s="566"/>
      <c r="J772" s="566"/>
      <c r="K772" s="568"/>
      <c r="L772" s="568"/>
      <c r="M772" s="572"/>
      <c r="N772" s="570" t="s">
        <v>440</v>
      </c>
      <c r="O772" s="571"/>
      <c r="P772" s="572"/>
      <c r="Q772" s="429"/>
      <c r="R772" s="573"/>
      <c r="S772" s="574" t="str">
        <f>IF(R772="Y","",IF(AND(M772="",K772=""),"",IF(M772="",K772,M772)))</f>
        <v/>
      </c>
      <c r="T772" s="575" t="str">
        <f t="shared" ref="T772:T791" si="431">IF(S772="","",IF($S$800="Y",U772,IF(S772&gt;=$S$792-$AB$35*$S$796,IF(S772&lt;=$S$792+$AB$35*$S$796,S772,""),"")))</f>
        <v/>
      </c>
      <c r="U772" s="574" t="str">
        <f>IF(R772="Y","",IF(AND(M772="",K772=""),"",IF(M772="",K772*O772,M772*O772)))</f>
        <v/>
      </c>
      <c r="V772" s="576" t="str">
        <f t="shared" ref="V772:V791" si="432">IF(AND(N772="",L772=""),"",IF(N772="",L772,N772))</f>
        <v>% Annually</v>
      </c>
      <c r="W772" s="391"/>
      <c r="X772" s="391"/>
      <c r="Z772" s="476"/>
      <c r="AP772" s="476"/>
      <c r="AQ772" s="391"/>
      <c r="AR772" s="391"/>
      <c r="AS772" s="577" t="str">
        <f>$U772</f>
        <v/>
      </c>
      <c r="AT772" s="391"/>
      <c r="AU772" s="578" t="str">
        <f t="shared" ref="AU772:AU791" si="433">IF($AT$44="region",IF($E772=AU$701,$S772,""),IF($G772=AU$701,$S772,""))</f>
        <v/>
      </c>
      <c r="AV772" s="578" t="str">
        <f t="shared" ref="AV772:AV791" si="434">IF($AT$44="Region",IF($E772=AU$701,$T772,""),IF($G772=AU$701,$T772,""))</f>
        <v/>
      </c>
      <c r="AW772" s="391"/>
      <c r="AX772" s="578" t="str">
        <f t="shared" ref="AX772:AX791" si="435">IF($AT$44="region",IF($E772=AX$701,$S772,""),IF($G772=AX$701,$S772,""))</f>
        <v/>
      </c>
      <c r="AY772" s="578" t="str">
        <f t="shared" ref="AY772:AY791" si="436">IF($AT$44="Region",IF($E772=AX$701,$T772,""),IF($G772=AX$701,$T772,""))</f>
        <v/>
      </c>
      <c r="AZ772" s="391"/>
      <c r="BA772" s="578" t="str">
        <f t="shared" ref="BA772:BA791" si="437">IF($AT$44="region",IF($E772=BA$701,$S772,""),IF($G772=BA$701,$S772,""))</f>
        <v/>
      </c>
      <c r="BB772" s="578" t="str">
        <f t="shared" ref="BB772:BB791" si="438">IF($AT$44="Region",IF($E772=BA$701,$T772,""),IF($G772=BA$701,$T772,""))</f>
        <v/>
      </c>
      <c r="BC772" s="391"/>
      <c r="BD772" s="578" t="str">
        <f t="shared" ref="BD772:BD791" si="439">IF($AT$44="region",IF($E772=BD$701,$S772,""),IF($G772=BD$701,$S772,""))</f>
        <v/>
      </c>
      <c r="BE772" s="578" t="str">
        <f t="shared" ref="BE772:BE791" si="440">IF($AT$44="Region",IF($E772=BD$701,$T772,""),IF($G772=BD$701,$T772,""))</f>
        <v/>
      </c>
      <c r="BF772" s="391"/>
      <c r="BG772" s="578" t="str">
        <f t="shared" ref="BG772:BG791" si="441">IF($AT$44="region",IF($E772=BG$701,$S772,""),IF($G772=BG$701,$S772,""))</f>
        <v/>
      </c>
      <c r="BH772" s="578" t="str">
        <f t="shared" ref="BH772:BH791" si="442">IF($AT$44="Region",IF($E772=BG$701,$T772,""),IF($G772=BG$701,$T772,""))</f>
        <v/>
      </c>
      <c r="BI772" s="391"/>
      <c r="BJ772" s="578" t="str">
        <f t="shared" ref="BJ772:BK791" si="443">IF($E772=$BJ$47,S772,"")</f>
        <v/>
      </c>
      <c r="BK772" s="578" t="str">
        <f t="shared" si="443"/>
        <v/>
      </c>
      <c r="BL772" s="391"/>
      <c r="BM772" s="578" t="str">
        <f t="shared" ref="BM772:BN791" si="444">IF($E772=$BM$47,S772,"")</f>
        <v/>
      </c>
      <c r="BN772" s="578" t="str">
        <f t="shared" si="444"/>
        <v/>
      </c>
      <c r="BO772" s="391"/>
      <c r="BP772" s="578" t="str">
        <f t="shared" ref="BP772:BQ791" si="445">IF($E772=$BP$47,S772,"")</f>
        <v/>
      </c>
      <c r="BQ772" s="578" t="str">
        <f t="shared" si="445"/>
        <v/>
      </c>
      <c r="BR772" s="391"/>
      <c r="BS772" s="578" t="str">
        <f t="shared" ref="BS772:BT791" si="446">IF($E772=$BS$47,S772,"")</f>
        <v/>
      </c>
      <c r="BT772" s="578" t="str">
        <f t="shared" si="446"/>
        <v/>
      </c>
      <c r="BU772" s="391"/>
      <c r="BV772" s="476"/>
    </row>
    <row r="773" spans="1:74" s="427" customFormat="1" ht="14.1" hidden="1">
      <c r="A773" s="561">
        <v>2</v>
      </c>
      <c r="B773" s="562" t="str">
        <f t="shared" si="430"/>
        <v xml:space="preserve">: </v>
      </c>
      <c r="C773" s="563"/>
      <c r="D773" s="563"/>
      <c r="E773" s="563"/>
      <c r="F773" s="563"/>
      <c r="G773" s="563"/>
      <c r="H773" s="565"/>
      <c r="I773" s="566"/>
      <c r="J773" s="566"/>
      <c r="K773" s="571"/>
      <c r="L773" s="568"/>
      <c r="M773" s="572"/>
      <c r="N773" s="570" t="s">
        <v>440</v>
      </c>
      <c r="O773" s="571"/>
      <c r="P773" s="572"/>
      <c r="Q773" s="429"/>
      <c r="R773" s="573"/>
      <c r="S773" s="574" t="str">
        <f t="shared" ref="S773:S791" si="447">IF(R773="Y","",IF(AND(M773="",K773=""),"",IF(M773="",K773,M773)))</f>
        <v/>
      </c>
      <c r="T773" s="575" t="str">
        <f t="shared" si="431"/>
        <v/>
      </c>
      <c r="U773" s="574" t="str">
        <f t="shared" ref="U773:U791" si="448">IF(R773="Y","",IF(AND(M773="",K773=""),"",IF(M773="",K773*O773,M773*O773)))</f>
        <v/>
      </c>
      <c r="V773" s="576" t="str">
        <f t="shared" si="432"/>
        <v>% Annually</v>
      </c>
      <c r="W773" s="391"/>
      <c r="X773" s="391"/>
      <c r="Z773" s="476"/>
      <c r="AP773" s="476"/>
      <c r="AQ773" s="391"/>
      <c r="AR773" s="391"/>
      <c r="AS773" s="580"/>
      <c r="AT773" s="391"/>
      <c r="AU773" s="578" t="str">
        <f t="shared" si="433"/>
        <v/>
      </c>
      <c r="AV773" s="578" t="str">
        <f t="shared" si="434"/>
        <v/>
      </c>
      <c r="AW773" s="391"/>
      <c r="AX773" s="578" t="str">
        <f t="shared" si="435"/>
        <v/>
      </c>
      <c r="AY773" s="578" t="str">
        <f t="shared" si="436"/>
        <v/>
      </c>
      <c r="AZ773" s="391"/>
      <c r="BA773" s="578" t="str">
        <f t="shared" si="437"/>
        <v/>
      </c>
      <c r="BB773" s="578" t="str">
        <f t="shared" si="438"/>
        <v/>
      </c>
      <c r="BC773" s="391"/>
      <c r="BD773" s="578" t="str">
        <f t="shared" si="439"/>
        <v/>
      </c>
      <c r="BE773" s="578" t="str">
        <f t="shared" si="440"/>
        <v/>
      </c>
      <c r="BF773" s="391"/>
      <c r="BG773" s="578" t="str">
        <f t="shared" si="441"/>
        <v/>
      </c>
      <c r="BH773" s="578" t="str">
        <f t="shared" si="442"/>
        <v/>
      </c>
      <c r="BI773" s="391"/>
      <c r="BJ773" s="578" t="str">
        <f t="shared" si="443"/>
        <v/>
      </c>
      <c r="BK773" s="578" t="str">
        <f t="shared" si="443"/>
        <v/>
      </c>
      <c r="BL773" s="391"/>
      <c r="BM773" s="578" t="str">
        <f t="shared" si="444"/>
        <v/>
      </c>
      <c r="BN773" s="578" t="str">
        <f t="shared" si="444"/>
        <v/>
      </c>
      <c r="BO773" s="391"/>
      <c r="BP773" s="578" t="str">
        <f t="shared" si="445"/>
        <v/>
      </c>
      <c r="BQ773" s="578" t="str">
        <f t="shared" si="445"/>
        <v/>
      </c>
      <c r="BR773" s="391"/>
      <c r="BS773" s="578" t="str">
        <f t="shared" si="446"/>
        <v/>
      </c>
      <c r="BT773" s="578" t="str">
        <f t="shared" si="446"/>
        <v/>
      </c>
      <c r="BU773" s="391"/>
      <c r="BV773" s="476"/>
    </row>
    <row r="774" spans="1:74" s="427" customFormat="1" ht="14.1" hidden="1">
      <c r="A774" s="561">
        <v>3</v>
      </c>
      <c r="B774" s="562" t="str">
        <f>CONCATENATE(E774,": ",C774)</f>
        <v xml:space="preserve">: </v>
      </c>
      <c r="C774" s="566"/>
      <c r="D774" s="566"/>
      <c r="E774" s="563"/>
      <c r="F774" s="566"/>
      <c r="G774" s="563"/>
      <c r="H774" s="565"/>
      <c r="I774" s="566"/>
      <c r="J774" s="566"/>
      <c r="K774" s="572"/>
      <c r="L774" s="568"/>
      <c r="M774" s="572"/>
      <c r="N774" s="570" t="s">
        <v>440</v>
      </c>
      <c r="O774" s="571"/>
      <c r="P774" s="572"/>
      <c r="Q774" s="429"/>
      <c r="R774" s="573"/>
      <c r="S774" s="574" t="str">
        <f t="shared" si="447"/>
        <v/>
      </c>
      <c r="T774" s="575" t="str">
        <f t="shared" si="431"/>
        <v/>
      </c>
      <c r="U774" s="574" t="str">
        <f t="shared" si="448"/>
        <v/>
      </c>
      <c r="V774" s="576" t="str">
        <f t="shared" si="432"/>
        <v>% Annually</v>
      </c>
      <c r="W774" s="391"/>
      <c r="X774" s="391"/>
      <c r="Z774" s="476"/>
      <c r="AP774" s="476"/>
      <c r="AQ774" s="391"/>
      <c r="AR774" s="391"/>
      <c r="AS774" s="580"/>
      <c r="AT774" s="391"/>
      <c r="AU774" s="578" t="str">
        <f t="shared" si="433"/>
        <v/>
      </c>
      <c r="AV774" s="578" t="str">
        <f t="shared" si="434"/>
        <v/>
      </c>
      <c r="AW774" s="391"/>
      <c r="AX774" s="578" t="str">
        <f t="shared" si="435"/>
        <v/>
      </c>
      <c r="AY774" s="578" t="str">
        <f t="shared" si="436"/>
        <v/>
      </c>
      <c r="AZ774" s="391"/>
      <c r="BA774" s="578" t="str">
        <f t="shared" si="437"/>
        <v/>
      </c>
      <c r="BB774" s="578" t="str">
        <f t="shared" si="438"/>
        <v/>
      </c>
      <c r="BC774" s="391"/>
      <c r="BD774" s="578" t="str">
        <f t="shared" si="439"/>
        <v/>
      </c>
      <c r="BE774" s="578" t="str">
        <f t="shared" si="440"/>
        <v/>
      </c>
      <c r="BF774" s="391"/>
      <c r="BG774" s="578" t="str">
        <f t="shared" si="441"/>
        <v/>
      </c>
      <c r="BH774" s="578" t="str">
        <f t="shared" si="442"/>
        <v/>
      </c>
      <c r="BI774" s="391"/>
      <c r="BJ774" s="578" t="str">
        <f t="shared" si="443"/>
        <v/>
      </c>
      <c r="BK774" s="578" t="str">
        <f t="shared" si="443"/>
        <v/>
      </c>
      <c r="BL774" s="391"/>
      <c r="BM774" s="578" t="str">
        <f t="shared" si="444"/>
        <v/>
      </c>
      <c r="BN774" s="578" t="str">
        <f t="shared" si="444"/>
        <v/>
      </c>
      <c r="BO774" s="391"/>
      <c r="BP774" s="578" t="str">
        <f t="shared" si="445"/>
        <v/>
      </c>
      <c r="BQ774" s="578" t="str">
        <f t="shared" si="445"/>
        <v/>
      </c>
      <c r="BR774" s="391"/>
      <c r="BS774" s="578" t="str">
        <f t="shared" si="446"/>
        <v/>
      </c>
      <c r="BT774" s="578" t="str">
        <f t="shared" si="446"/>
        <v/>
      </c>
      <c r="BU774" s="391"/>
      <c r="BV774" s="476"/>
    </row>
    <row r="775" spans="1:74" s="427" customFormat="1" ht="14.1" hidden="1">
      <c r="A775" s="561">
        <v>4</v>
      </c>
      <c r="B775" s="562" t="str">
        <f t="shared" si="430"/>
        <v xml:space="preserve">: </v>
      </c>
      <c r="C775" s="566"/>
      <c r="D775" s="566"/>
      <c r="E775" s="563"/>
      <c r="F775" s="566"/>
      <c r="G775" s="563"/>
      <c r="H775" s="565"/>
      <c r="I775" s="566"/>
      <c r="J775" s="566"/>
      <c r="K775" s="572"/>
      <c r="L775" s="568"/>
      <c r="M775" s="572"/>
      <c r="N775" s="570" t="s">
        <v>440</v>
      </c>
      <c r="O775" s="571"/>
      <c r="P775" s="572"/>
      <c r="Q775" s="429"/>
      <c r="R775" s="573"/>
      <c r="S775" s="574" t="str">
        <f t="shared" si="447"/>
        <v/>
      </c>
      <c r="T775" s="575" t="str">
        <f t="shared" si="431"/>
        <v/>
      </c>
      <c r="U775" s="574" t="str">
        <f t="shared" si="448"/>
        <v/>
      </c>
      <c r="V775" s="576" t="str">
        <f t="shared" si="432"/>
        <v>% Annually</v>
      </c>
      <c r="W775" s="391"/>
      <c r="X775" s="391"/>
      <c r="Z775" s="476"/>
      <c r="AP775" s="476"/>
      <c r="AQ775" s="391"/>
      <c r="AR775" s="391"/>
      <c r="AS775" s="580"/>
      <c r="AT775" s="391"/>
      <c r="AU775" s="578" t="str">
        <f t="shared" si="433"/>
        <v/>
      </c>
      <c r="AV775" s="578" t="str">
        <f t="shared" si="434"/>
        <v/>
      </c>
      <c r="AW775" s="391"/>
      <c r="AX775" s="578" t="str">
        <f t="shared" si="435"/>
        <v/>
      </c>
      <c r="AY775" s="578" t="str">
        <f t="shared" si="436"/>
        <v/>
      </c>
      <c r="AZ775" s="391"/>
      <c r="BA775" s="578" t="str">
        <f t="shared" si="437"/>
        <v/>
      </c>
      <c r="BB775" s="578" t="str">
        <f t="shared" si="438"/>
        <v/>
      </c>
      <c r="BC775" s="391"/>
      <c r="BD775" s="578" t="str">
        <f t="shared" si="439"/>
        <v/>
      </c>
      <c r="BE775" s="578" t="str">
        <f t="shared" si="440"/>
        <v/>
      </c>
      <c r="BF775" s="391"/>
      <c r="BG775" s="578" t="str">
        <f t="shared" si="441"/>
        <v/>
      </c>
      <c r="BH775" s="578" t="str">
        <f t="shared" si="442"/>
        <v/>
      </c>
      <c r="BI775" s="391"/>
      <c r="BJ775" s="578" t="str">
        <f t="shared" si="443"/>
        <v/>
      </c>
      <c r="BK775" s="578" t="str">
        <f t="shared" si="443"/>
        <v/>
      </c>
      <c r="BL775" s="391"/>
      <c r="BM775" s="578" t="str">
        <f t="shared" si="444"/>
        <v/>
      </c>
      <c r="BN775" s="578" t="str">
        <f t="shared" si="444"/>
        <v/>
      </c>
      <c r="BO775" s="391"/>
      <c r="BP775" s="578" t="str">
        <f t="shared" si="445"/>
        <v/>
      </c>
      <c r="BQ775" s="578" t="str">
        <f t="shared" si="445"/>
        <v/>
      </c>
      <c r="BR775" s="391"/>
      <c r="BS775" s="578" t="str">
        <f t="shared" si="446"/>
        <v/>
      </c>
      <c r="BT775" s="578" t="str">
        <f t="shared" si="446"/>
        <v/>
      </c>
      <c r="BU775" s="391"/>
      <c r="BV775" s="476"/>
    </row>
    <row r="776" spans="1:74" s="427" customFormat="1" ht="14.1" hidden="1">
      <c r="A776" s="561">
        <v>5</v>
      </c>
      <c r="B776" s="562" t="str">
        <f t="shared" si="430"/>
        <v xml:space="preserve">: </v>
      </c>
      <c r="C776" s="566"/>
      <c r="D776" s="566"/>
      <c r="E776" s="563"/>
      <c r="F776" s="566"/>
      <c r="G776" s="563"/>
      <c r="H776" s="565"/>
      <c r="I776" s="566"/>
      <c r="J776" s="566"/>
      <c r="K776" s="572"/>
      <c r="L776" s="568"/>
      <c r="M776" s="572"/>
      <c r="N776" s="570" t="s">
        <v>440</v>
      </c>
      <c r="O776" s="571"/>
      <c r="P776" s="572"/>
      <c r="Q776" s="429"/>
      <c r="R776" s="573"/>
      <c r="S776" s="574" t="str">
        <f t="shared" si="447"/>
        <v/>
      </c>
      <c r="T776" s="575" t="str">
        <f t="shared" si="431"/>
        <v/>
      </c>
      <c r="U776" s="574" t="str">
        <f t="shared" si="448"/>
        <v/>
      </c>
      <c r="V776" s="576" t="str">
        <f t="shared" si="432"/>
        <v>% Annually</v>
      </c>
      <c r="W776" s="391"/>
      <c r="X776" s="391"/>
      <c r="Z776" s="476"/>
      <c r="AP776" s="476"/>
      <c r="AQ776" s="391"/>
      <c r="AR776" s="391"/>
      <c r="AS776" s="580"/>
      <c r="AT776" s="391"/>
      <c r="AU776" s="578" t="str">
        <f t="shared" si="433"/>
        <v/>
      </c>
      <c r="AV776" s="578" t="str">
        <f t="shared" si="434"/>
        <v/>
      </c>
      <c r="AW776" s="391"/>
      <c r="AX776" s="578" t="str">
        <f t="shared" si="435"/>
        <v/>
      </c>
      <c r="AY776" s="578" t="str">
        <f t="shared" si="436"/>
        <v/>
      </c>
      <c r="AZ776" s="391"/>
      <c r="BA776" s="578" t="str">
        <f t="shared" si="437"/>
        <v/>
      </c>
      <c r="BB776" s="578" t="str">
        <f t="shared" si="438"/>
        <v/>
      </c>
      <c r="BC776" s="391"/>
      <c r="BD776" s="578" t="str">
        <f t="shared" si="439"/>
        <v/>
      </c>
      <c r="BE776" s="578" t="str">
        <f t="shared" si="440"/>
        <v/>
      </c>
      <c r="BF776" s="391"/>
      <c r="BG776" s="578" t="str">
        <f t="shared" si="441"/>
        <v/>
      </c>
      <c r="BH776" s="578" t="str">
        <f t="shared" si="442"/>
        <v/>
      </c>
      <c r="BI776" s="391"/>
      <c r="BJ776" s="578" t="str">
        <f t="shared" si="443"/>
        <v/>
      </c>
      <c r="BK776" s="578" t="str">
        <f t="shared" si="443"/>
        <v/>
      </c>
      <c r="BL776" s="391"/>
      <c r="BM776" s="578" t="str">
        <f t="shared" si="444"/>
        <v/>
      </c>
      <c r="BN776" s="578" t="str">
        <f t="shared" si="444"/>
        <v/>
      </c>
      <c r="BO776" s="391"/>
      <c r="BP776" s="578" t="str">
        <f t="shared" si="445"/>
        <v/>
      </c>
      <c r="BQ776" s="578" t="str">
        <f t="shared" si="445"/>
        <v/>
      </c>
      <c r="BR776" s="391"/>
      <c r="BS776" s="578" t="str">
        <f t="shared" si="446"/>
        <v/>
      </c>
      <c r="BT776" s="578" t="str">
        <f t="shared" si="446"/>
        <v/>
      </c>
      <c r="BU776" s="391"/>
      <c r="BV776" s="476"/>
    </row>
    <row r="777" spans="1:74" s="427" customFormat="1" ht="14.1" hidden="1">
      <c r="A777" s="561">
        <v>6</v>
      </c>
      <c r="B777" s="562" t="str">
        <f t="shared" si="430"/>
        <v xml:space="preserve">: </v>
      </c>
      <c r="C777" s="566"/>
      <c r="D777" s="566"/>
      <c r="E777" s="563"/>
      <c r="F777" s="566"/>
      <c r="G777" s="563"/>
      <c r="H777" s="565"/>
      <c r="I777" s="566"/>
      <c r="J777" s="566"/>
      <c r="K777" s="572"/>
      <c r="L777" s="568"/>
      <c r="M777" s="572"/>
      <c r="N777" s="570" t="s">
        <v>440</v>
      </c>
      <c r="O777" s="571"/>
      <c r="P777" s="572"/>
      <c r="Q777" s="429"/>
      <c r="R777" s="573"/>
      <c r="S777" s="574" t="str">
        <f t="shared" si="447"/>
        <v/>
      </c>
      <c r="T777" s="575" t="str">
        <f t="shared" si="431"/>
        <v/>
      </c>
      <c r="U777" s="574" t="str">
        <f t="shared" si="448"/>
        <v/>
      </c>
      <c r="V777" s="576" t="str">
        <f t="shared" si="432"/>
        <v>% Annually</v>
      </c>
      <c r="W777" s="391"/>
      <c r="X777" s="391"/>
      <c r="Z777" s="476"/>
      <c r="AP777" s="476"/>
      <c r="AQ777" s="391"/>
      <c r="AR777" s="391"/>
      <c r="AS777" s="580"/>
      <c r="AT777" s="391"/>
      <c r="AU777" s="578" t="str">
        <f t="shared" si="433"/>
        <v/>
      </c>
      <c r="AV777" s="578" t="str">
        <f t="shared" si="434"/>
        <v/>
      </c>
      <c r="AW777" s="391"/>
      <c r="AX777" s="578" t="str">
        <f t="shared" si="435"/>
        <v/>
      </c>
      <c r="AY777" s="578" t="str">
        <f t="shared" si="436"/>
        <v/>
      </c>
      <c r="AZ777" s="391"/>
      <c r="BA777" s="578" t="str">
        <f t="shared" si="437"/>
        <v/>
      </c>
      <c r="BB777" s="578" t="str">
        <f t="shared" si="438"/>
        <v/>
      </c>
      <c r="BC777" s="391"/>
      <c r="BD777" s="578" t="str">
        <f t="shared" si="439"/>
        <v/>
      </c>
      <c r="BE777" s="578" t="str">
        <f t="shared" si="440"/>
        <v/>
      </c>
      <c r="BF777" s="391"/>
      <c r="BG777" s="578" t="str">
        <f t="shared" si="441"/>
        <v/>
      </c>
      <c r="BH777" s="578" t="str">
        <f t="shared" si="442"/>
        <v/>
      </c>
      <c r="BI777" s="391"/>
      <c r="BJ777" s="578" t="str">
        <f t="shared" si="443"/>
        <v/>
      </c>
      <c r="BK777" s="578" t="str">
        <f t="shared" si="443"/>
        <v/>
      </c>
      <c r="BL777" s="391"/>
      <c r="BM777" s="578" t="str">
        <f t="shared" si="444"/>
        <v/>
      </c>
      <c r="BN777" s="578" t="str">
        <f t="shared" si="444"/>
        <v/>
      </c>
      <c r="BO777" s="391"/>
      <c r="BP777" s="578" t="str">
        <f t="shared" si="445"/>
        <v/>
      </c>
      <c r="BQ777" s="578" t="str">
        <f t="shared" si="445"/>
        <v/>
      </c>
      <c r="BR777" s="391"/>
      <c r="BS777" s="578" t="str">
        <f t="shared" si="446"/>
        <v/>
      </c>
      <c r="BT777" s="578" t="str">
        <f t="shared" si="446"/>
        <v/>
      </c>
      <c r="BU777" s="391"/>
      <c r="BV777" s="476"/>
    </row>
    <row r="778" spans="1:74" s="427" customFormat="1" ht="14.1" hidden="1">
      <c r="A778" s="561">
        <v>7</v>
      </c>
      <c r="B778" s="562" t="str">
        <f t="shared" si="430"/>
        <v xml:space="preserve">: </v>
      </c>
      <c r="C778" s="566"/>
      <c r="D778" s="566"/>
      <c r="E778" s="563"/>
      <c r="F778" s="566"/>
      <c r="G778" s="563"/>
      <c r="H778" s="565"/>
      <c r="I778" s="566"/>
      <c r="J778" s="566"/>
      <c r="K778" s="572"/>
      <c r="L778" s="568"/>
      <c r="M778" s="572"/>
      <c r="N778" s="570" t="s">
        <v>440</v>
      </c>
      <c r="O778" s="571"/>
      <c r="P778" s="572"/>
      <c r="Q778" s="429"/>
      <c r="R778" s="573"/>
      <c r="S778" s="574" t="str">
        <f t="shared" si="447"/>
        <v/>
      </c>
      <c r="T778" s="575" t="str">
        <f t="shared" si="431"/>
        <v/>
      </c>
      <c r="U778" s="574" t="str">
        <f t="shared" si="448"/>
        <v/>
      </c>
      <c r="V778" s="576" t="str">
        <f t="shared" si="432"/>
        <v>% Annually</v>
      </c>
      <c r="W778" s="391"/>
      <c r="X778" s="391"/>
      <c r="Z778" s="476"/>
      <c r="AP778" s="476"/>
      <c r="AQ778" s="391"/>
      <c r="AR778" s="391"/>
      <c r="AS778" s="580"/>
      <c r="AT778" s="391"/>
      <c r="AU778" s="578" t="str">
        <f t="shared" si="433"/>
        <v/>
      </c>
      <c r="AV778" s="578" t="str">
        <f t="shared" si="434"/>
        <v/>
      </c>
      <c r="AW778" s="391"/>
      <c r="AX778" s="578" t="str">
        <f t="shared" si="435"/>
        <v/>
      </c>
      <c r="AY778" s="578" t="str">
        <f t="shared" si="436"/>
        <v/>
      </c>
      <c r="AZ778" s="391"/>
      <c r="BA778" s="578" t="str">
        <f t="shared" si="437"/>
        <v/>
      </c>
      <c r="BB778" s="578" t="str">
        <f t="shared" si="438"/>
        <v/>
      </c>
      <c r="BC778" s="391"/>
      <c r="BD778" s="578" t="str">
        <f t="shared" si="439"/>
        <v/>
      </c>
      <c r="BE778" s="578" t="str">
        <f t="shared" si="440"/>
        <v/>
      </c>
      <c r="BF778" s="391"/>
      <c r="BG778" s="578" t="str">
        <f t="shared" si="441"/>
        <v/>
      </c>
      <c r="BH778" s="578" t="str">
        <f t="shared" si="442"/>
        <v/>
      </c>
      <c r="BI778" s="391"/>
      <c r="BJ778" s="578" t="str">
        <f t="shared" si="443"/>
        <v/>
      </c>
      <c r="BK778" s="578" t="str">
        <f t="shared" si="443"/>
        <v/>
      </c>
      <c r="BL778" s="391"/>
      <c r="BM778" s="578" t="str">
        <f t="shared" si="444"/>
        <v/>
      </c>
      <c r="BN778" s="578" t="str">
        <f t="shared" si="444"/>
        <v/>
      </c>
      <c r="BO778" s="391"/>
      <c r="BP778" s="578" t="str">
        <f t="shared" si="445"/>
        <v/>
      </c>
      <c r="BQ778" s="578" t="str">
        <f t="shared" si="445"/>
        <v/>
      </c>
      <c r="BR778" s="391"/>
      <c r="BS778" s="578" t="str">
        <f t="shared" si="446"/>
        <v/>
      </c>
      <c r="BT778" s="578" t="str">
        <f t="shared" si="446"/>
        <v/>
      </c>
      <c r="BU778" s="391"/>
      <c r="BV778" s="476"/>
    </row>
    <row r="779" spans="1:74" s="427" customFormat="1" ht="14.1" hidden="1">
      <c r="A779" s="561">
        <v>8</v>
      </c>
      <c r="B779" s="562" t="str">
        <f t="shared" si="430"/>
        <v xml:space="preserve">: </v>
      </c>
      <c r="C779" s="566"/>
      <c r="D779" s="566"/>
      <c r="E779" s="563"/>
      <c r="F779" s="566"/>
      <c r="G779" s="563"/>
      <c r="H779" s="565"/>
      <c r="I779" s="566"/>
      <c r="J779" s="566"/>
      <c r="K779" s="572"/>
      <c r="L779" s="568"/>
      <c r="M779" s="572"/>
      <c r="N779" s="570" t="s">
        <v>440</v>
      </c>
      <c r="O779" s="571"/>
      <c r="P779" s="572"/>
      <c r="Q779" s="429"/>
      <c r="R779" s="573"/>
      <c r="S779" s="574" t="str">
        <f t="shared" si="447"/>
        <v/>
      </c>
      <c r="T779" s="575" t="str">
        <f t="shared" si="431"/>
        <v/>
      </c>
      <c r="U779" s="574" t="str">
        <f t="shared" si="448"/>
        <v/>
      </c>
      <c r="V779" s="576" t="str">
        <f t="shared" si="432"/>
        <v>% Annually</v>
      </c>
      <c r="W779" s="391"/>
      <c r="X779" s="391"/>
      <c r="Z779" s="476"/>
      <c r="AP779" s="476"/>
      <c r="AQ779" s="391"/>
      <c r="AR779" s="391"/>
      <c r="AS779" s="580"/>
      <c r="AT779" s="391"/>
      <c r="AU779" s="578" t="str">
        <f t="shared" si="433"/>
        <v/>
      </c>
      <c r="AV779" s="578" t="str">
        <f t="shared" si="434"/>
        <v/>
      </c>
      <c r="AW779" s="391"/>
      <c r="AX779" s="578" t="str">
        <f t="shared" si="435"/>
        <v/>
      </c>
      <c r="AY779" s="578" t="str">
        <f t="shared" si="436"/>
        <v/>
      </c>
      <c r="AZ779" s="391"/>
      <c r="BA779" s="578" t="str">
        <f t="shared" si="437"/>
        <v/>
      </c>
      <c r="BB779" s="578" t="str">
        <f t="shared" si="438"/>
        <v/>
      </c>
      <c r="BC779" s="391"/>
      <c r="BD779" s="578" t="str">
        <f t="shared" si="439"/>
        <v/>
      </c>
      <c r="BE779" s="578" t="str">
        <f t="shared" si="440"/>
        <v/>
      </c>
      <c r="BF779" s="391"/>
      <c r="BG779" s="578" t="str">
        <f t="shared" si="441"/>
        <v/>
      </c>
      <c r="BH779" s="578" t="str">
        <f t="shared" si="442"/>
        <v/>
      </c>
      <c r="BI779" s="391"/>
      <c r="BJ779" s="578" t="str">
        <f t="shared" si="443"/>
        <v/>
      </c>
      <c r="BK779" s="578" t="str">
        <f t="shared" si="443"/>
        <v/>
      </c>
      <c r="BL779" s="391"/>
      <c r="BM779" s="578" t="str">
        <f t="shared" si="444"/>
        <v/>
      </c>
      <c r="BN779" s="578" t="str">
        <f t="shared" si="444"/>
        <v/>
      </c>
      <c r="BO779" s="391"/>
      <c r="BP779" s="578" t="str">
        <f t="shared" si="445"/>
        <v/>
      </c>
      <c r="BQ779" s="578" t="str">
        <f t="shared" si="445"/>
        <v/>
      </c>
      <c r="BR779" s="391"/>
      <c r="BS779" s="578" t="str">
        <f t="shared" si="446"/>
        <v/>
      </c>
      <c r="BT779" s="578" t="str">
        <f t="shared" si="446"/>
        <v/>
      </c>
      <c r="BU779" s="391"/>
      <c r="BV779" s="476"/>
    </row>
    <row r="780" spans="1:74" s="427" customFormat="1" ht="14.1" hidden="1">
      <c r="A780" s="561">
        <v>9</v>
      </c>
      <c r="B780" s="562" t="str">
        <f t="shared" si="430"/>
        <v xml:space="preserve">: </v>
      </c>
      <c r="C780" s="566"/>
      <c r="D780" s="566"/>
      <c r="E780" s="563"/>
      <c r="F780" s="566"/>
      <c r="G780" s="563"/>
      <c r="H780" s="565"/>
      <c r="I780" s="566"/>
      <c r="J780" s="566"/>
      <c r="K780" s="572"/>
      <c r="L780" s="568"/>
      <c r="M780" s="572"/>
      <c r="N780" s="570" t="s">
        <v>440</v>
      </c>
      <c r="O780" s="571"/>
      <c r="P780" s="572"/>
      <c r="Q780" s="429"/>
      <c r="R780" s="573"/>
      <c r="S780" s="574" t="str">
        <f t="shared" si="447"/>
        <v/>
      </c>
      <c r="T780" s="575" t="str">
        <f t="shared" si="431"/>
        <v/>
      </c>
      <c r="U780" s="574" t="str">
        <f t="shared" si="448"/>
        <v/>
      </c>
      <c r="V780" s="576" t="str">
        <f t="shared" si="432"/>
        <v>% Annually</v>
      </c>
      <c r="W780" s="391"/>
      <c r="X780" s="391"/>
      <c r="Z780" s="476"/>
      <c r="AP780" s="476"/>
      <c r="AQ780" s="391"/>
      <c r="AR780" s="391"/>
      <c r="AS780" s="580"/>
      <c r="AT780" s="391"/>
      <c r="AU780" s="578" t="str">
        <f t="shared" si="433"/>
        <v/>
      </c>
      <c r="AV780" s="578" t="str">
        <f t="shared" si="434"/>
        <v/>
      </c>
      <c r="AW780" s="391"/>
      <c r="AX780" s="578" t="str">
        <f t="shared" si="435"/>
        <v/>
      </c>
      <c r="AY780" s="578" t="str">
        <f t="shared" si="436"/>
        <v/>
      </c>
      <c r="AZ780" s="391"/>
      <c r="BA780" s="578" t="str">
        <f t="shared" si="437"/>
        <v/>
      </c>
      <c r="BB780" s="578" t="str">
        <f t="shared" si="438"/>
        <v/>
      </c>
      <c r="BC780" s="391"/>
      <c r="BD780" s="578" t="str">
        <f t="shared" si="439"/>
        <v/>
      </c>
      <c r="BE780" s="578" t="str">
        <f t="shared" si="440"/>
        <v/>
      </c>
      <c r="BF780" s="391"/>
      <c r="BG780" s="578" t="str">
        <f t="shared" si="441"/>
        <v/>
      </c>
      <c r="BH780" s="578" t="str">
        <f t="shared" si="442"/>
        <v/>
      </c>
      <c r="BI780" s="391"/>
      <c r="BJ780" s="578" t="str">
        <f t="shared" si="443"/>
        <v/>
      </c>
      <c r="BK780" s="578" t="str">
        <f t="shared" si="443"/>
        <v/>
      </c>
      <c r="BL780" s="391"/>
      <c r="BM780" s="578" t="str">
        <f t="shared" si="444"/>
        <v/>
      </c>
      <c r="BN780" s="578" t="str">
        <f t="shared" si="444"/>
        <v/>
      </c>
      <c r="BO780" s="391"/>
      <c r="BP780" s="578" t="str">
        <f t="shared" si="445"/>
        <v/>
      </c>
      <c r="BQ780" s="578" t="str">
        <f t="shared" si="445"/>
        <v/>
      </c>
      <c r="BR780" s="391"/>
      <c r="BS780" s="578" t="str">
        <f t="shared" si="446"/>
        <v/>
      </c>
      <c r="BT780" s="578" t="str">
        <f t="shared" si="446"/>
        <v/>
      </c>
      <c r="BU780" s="391"/>
      <c r="BV780" s="476"/>
    </row>
    <row r="781" spans="1:74" s="427" customFormat="1" ht="14.1" hidden="1">
      <c r="A781" s="561">
        <v>10</v>
      </c>
      <c r="B781" s="562" t="str">
        <f t="shared" si="430"/>
        <v xml:space="preserve">: </v>
      </c>
      <c r="C781" s="566"/>
      <c r="D781" s="566"/>
      <c r="E781" s="563"/>
      <c r="F781" s="566"/>
      <c r="G781" s="563"/>
      <c r="H781" s="565"/>
      <c r="I781" s="566"/>
      <c r="J781" s="566"/>
      <c r="K781" s="572"/>
      <c r="L781" s="568"/>
      <c r="M781" s="572"/>
      <c r="N781" s="570" t="s">
        <v>440</v>
      </c>
      <c r="O781" s="571"/>
      <c r="P781" s="572"/>
      <c r="Q781" s="429"/>
      <c r="R781" s="573"/>
      <c r="S781" s="574" t="str">
        <f t="shared" si="447"/>
        <v/>
      </c>
      <c r="T781" s="575" t="str">
        <f t="shared" si="431"/>
        <v/>
      </c>
      <c r="U781" s="574" t="str">
        <f t="shared" si="448"/>
        <v/>
      </c>
      <c r="V781" s="576" t="str">
        <f t="shared" si="432"/>
        <v>% Annually</v>
      </c>
      <c r="W781" s="391"/>
      <c r="X781" s="391"/>
      <c r="Z781" s="476"/>
      <c r="AP781" s="476"/>
      <c r="AQ781" s="391"/>
      <c r="AR781" s="391"/>
      <c r="AS781" s="580"/>
      <c r="AT781" s="391"/>
      <c r="AU781" s="578" t="str">
        <f t="shared" si="433"/>
        <v/>
      </c>
      <c r="AV781" s="578" t="str">
        <f t="shared" si="434"/>
        <v/>
      </c>
      <c r="AW781" s="391"/>
      <c r="AX781" s="578" t="str">
        <f t="shared" si="435"/>
        <v/>
      </c>
      <c r="AY781" s="578" t="str">
        <f t="shared" si="436"/>
        <v/>
      </c>
      <c r="AZ781" s="391"/>
      <c r="BA781" s="578" t="str">
        <f t="shared" si="437"/>
        <v/>
      </c>
      <c r="BB781" s="578" t="str">
        <f t="shared" si="438"/>
        <v/>
      </c>
      <c r="BC781" s="391"/>
      <c r="BD781" s="578" t="str">
        <f t="shared" si="439"/>
        <v/>
      </c>
      <c r="BE781" s="578" t="str">
        <f t="shared" si="440"/>
        <v/>
      </c>
      <c r="BF781" s="391"/>
      <c r="BG781" s="578" t="str">
        <f t="shared" si="441"/>
        <v/>
      </c>
      <c r="BH781" s="578" t="str">
        <f t="shared" si="442"/>
        <v/>
      </c>
      <c r="BI781" s="391"/>
      <c r="BJ781" s="578" t="str">
        <f t="shared" si="443"/>
        <v/>
      </c>
      <c r="BK781" s="578" t="str">
        <f t="shared" si="443"/>
        <v/>
      </c>
      <c r="BL781" s="391"/>
      <c r="BM781" s="578" t="str">
        <f t="shared" si="444"/>
        <v/>
      </c>
      <c r="BN781" s="578" t="str">
        <f t="shared" si="444"/>
        <v/>
      </c>
      <c r="BO781" s="391"/>
      <c r="BP781" s="578" t="str">
        <f t="shared" si="445"/>
        <v/>
      </c>
      <c r="BQ781" s="578" t="str">
        <f t="shared" si="445"/>
        <v/>
      </c>
      <c r="BR781" s="391"/>
      <c r="BS781" s="578" t="str">
        <f t="shared" si="446"/>
        <v/>
      </c>
      <c r="BT781" s="578" t="str">
        <f t="shared" si="446"/>
        <v/>
      </c>
      <c r="BU781" s="391"/>
      <c r="BV781" s="476"/>
    </row>
    <row r="782" spans="1:74" s="427" customFormat="1" ht="14.1" hidden="1">
      <c r="A782" s="561">
        <v>11</v>
      </c>
      <c r="B782" s="562" t="str">
        <f t="shared" si="430"/>
        <v xml:space="preserve">: </v>
      </c>
      <c r="C782" s="566"/>
      <c r="D782" s="566"/>
      <c r="E782" s="563"/>
      <c r="F782" s="566"/>
      <c r="G782" s="563"/>
      <c r="H782" s="565"/>
      <c r="I782" s="566"/>
      <c r="J782" s="566"/>
      <c r="K782" s="572"/>
      <c r="L782" s="568"/>
      <c r="M782" s="572"/>
      <c r="N782" s="570" t="s">
        <v>440</v>
      </c>
      <c r="O782" s="571"/>
      <c r="P782" s="572"/>
      <c r="Q782" s="429"/>
      <c r="R782" s="573"/>
      <c r="S782" s="574" t="str">
        <f t="shared" si="447"/>
        <v/>
      </c>
      <c r="T782" s="575" t="str">
        <f t="shared" si="431"/>
        <v/>
      </c>
      <c r="U782" s="574" t="str">
        <f t="shared" si="448"/>
        <v/>
      </c>
      <c r="V782" s="576" t="str">
        <f t="shared" si="432"/>
        <v>% Annually</v>
      </c>
      <c r="W782" s="391"/>
      <c r="X782" s="391"/>
      <c r="Z782" s="476"/>
      <c r="AP782" s="476"/>
      <c r="AQ782" s="391"/>
      <c r="AR782" s="391"/>
      <c r="AS782" s="580"/>
      <c r="AT782" s="391"/>
      <c r="AU782" s="578" t="str">
        <f t="shared" si="433"/>
        <v/>
      </c>
      <c r="AV782" s="578" t="str">
        <f t="shared" si="434"/>
        <v/>
      </c>
      <c r="AW782" s="391"/>
      <c r="AX782" s="578" t="str">
        <f t="shared" si="435"/>
        <v/>
      </c>
      <c r="AY782" s="578" t="str">
        <f t="shared" si="436"/>
        <v/>
      </c>
      <c r="AZ782" s="391"/>
      <c r="BA782" s="578" t="str">
        <f t="shared" si="437"/>
        <v/>
      </c>
      <c r="BB782" s="578" t="str">
        <f t="shared" si="438"/>
        <v/>
      </c>
      <c r="BC782" s="391"/>
      <c r="BD782" s="578" t="str">
        <f t="shared" si="439"/>
        <v/>
      </c>
      <c r="BE782" s="578" t="str">
        <f t="shared" si="440"/>
        <v/>
      </c>
      <c r="BF782" s="391"/>
      <c r="BG782" s="578" t="str">
        <f t="shared" si="441"/>
        <v/>
      </c>
      <c r="BH782" s="578" t="str">
        <f t="shared" si="442"/>
        <v/>
      </c>
      <c r="BI782" s="391"/>
      <c r="BJ782" s="578" t="str">
        <f t="shared" si="443"/>
        <v/>
      </c>
      <c r="BK782" s="578" t="str">
        <f t="shared" si="443"/>
        <v/>
      </c>
      <c r="BL782" s="391"/>
      <c r="BM782" s="578" t="str">
        <f t="shared" si="444"/>
        <v/>
      </c>
      <c r="BN782" s="578" t="str">
        <f t="shared" si="444"/>
        <v/>
      </c>
      <c r="BO782" s="391"/>
      <c r="BP782" s="578" t="str">
        <f t="shared" si="445"/>
        <v/>
      </c>
      <c r="BQ782" s="578" t="str">
        <f t="shared" si="445"/>
        <v/>
      </c>
      <c r="BR782" s="391"/>
      <c r="BS782" s="578" t="str">
        <f t="shared" si="446"/>
        <v/>
      </c>
      <c r="BT782" s="578" t="str">
        <f t="shared" si="446"/>
        <v/>
      </c>
      <c r="BU782" s="391"/>
      <c r="BV782" s="476"/>
    </row>
    <row r="783" spans="1:74" s="427" customFormat="1" ht="14.1" hidden="1">
      <c r="A783" s="561">
        <v>12</v>
      </c>
      <c r="B783" s="562" t="str">
        <f t="shared" si="430"/>
        <v xml:space="preserve">: </v>
      </c>
      <c r="C783" s="566"/>
      <c r="D783" s="566"/>
      <c r="E783" s="563"/>
      <c r="F783" s="566"/>
      <c r="G783" s="563"/>
      <c r="H783" s="565"/>
      <c r="I783" s="566"/>
      <c r="J783" s="566"/>
      <c r="K783" s="572"/>
      <c r="L783" s="568"/>
      <c r="M783" s="572"/>
      <c r="N783" s="570" t="s">
        <v>440</v>
      </c>
      <c r="O783" s="571"/>
      <c r="P783" s="572"/>
      <c r="Q783" s="429"/>
      <c r="R783" s="573"/>
      <c r="S783" s="574" t="str">
        <f t="shared" si="447"/>
        <v/>
      </c>
      <c r="T783" s="575" t="str">
        <f t="shared" si="431"/>
        <v/>
      </c>
      <c r="U783" s="574" t="str">
        <f t="shared" si="448"/>
        <v/>
      </c>
      <c r="V783" s="576" t="str">
        <f t="shared" si="432"/>
        <v>% Annually</v>
      </c>
      <c r="W783" s="391"/>
      <c r="X783" s="391"/>
      <c r="Z783" s="476"/>
      <c r="AP783" s="476"/>
      <c r="AQ783" s="391"/>
      <c r="AR783" s="391"/>
      <c r="AS783" s="580"/>
      <c r="AT783" s="391"/>
      <c r="AU783" s="578" t="str">
        <f t="shared" si="433"/>
        <v/>
      </c>
      <c r="AV783" s="578" t="str">
        <f t="shared" si="434"/>
        <v/>
      </c>
      <c r="AW783" s="391"/>
      <c r="AX783" s="578" t="str">
        <f t="shared" si="435"/>
        <v/>
      </c>
      <c r="AY783" s="578" t="str">
        <f t="shared" si="436"/>
        <v/>
      </c>
      <c r="AZ783" s="391"/>
      <c r="BA783" s="578" t="str">
        <f t="shared" si="437"/>
        <v/>
      </c>
      <c r="BB783" s="578" t="str">
        <f t="shared" si="438"/>
        <v/>
      </c>
      <c r="BC783" s="391"/>
      <c r="BD783" s="578" t="str">
        <f t="shared" si="439"/>
        <v/>
      </c>
      <c r="BE783" s="578" t="str">
        <f t="shared" si="440"/>
        <v/>
      </c>
      <c r="BF783" s="391"/>
      <c r="BG783" s="578" t="str">
        <f t="shared" si="441"/>
        <v/>
      </c>
      <c r="BH783" s="578" t="str">
        <f t="shared" si="442"/>
        <v/>
      </c>
      <c r="BI783" s="391"/>
      <c r="BJ783" s="578" t="str">
        <f t="shared" si="443"/>
        <v/>
      </c>
      <c r="BK783" s="578" t="str">
        <f t="shared" si="443"/>
        <v/>
      </c>
      <c r="BL783" s="391"/>
      <c r="BM783" s="578" t="str">
        <f t="shared" si="444"/>
        <v/>
      </c>
      <c r="BN783" s="578" t="str">
        <f t="shared" si="444"/>
        <v/>
      </c>
      <c r="BO783" s="391"/>
      <c r="BP783" s="578" t="str">
        <f t="shared" si="445"/>
        <v/>
      </c>
      <c r="BQ783" s="578" t="str">
        <f t="shared" si="445"/>
        <v/>
      </c>
      <c r="BR783" s="391"/>
      <c r="BS783" s="578" t="str">
        <f t="shared" si="446"/>
        <v/>
      </c>
      <c r="BT783" s="578" t="str">
        <f t="shared" si="446"/>
        <v/>
      </c>
      <c r="BU783" s="391"/>
      <c r="BV783" s="476"/>
    </row>
    <row r="784" spans="1:74" s="427" customFormat="1" ht="14.1" hidden="1">
      <c r="A784" s="561">
        <v>13</v>
      </c>
      <c r="B784" s="562" t="str">
        <f t="shared" si="430"/>
        <v xml:space="preserve">: </v>
      </c>
      <c r="C784" s="566"/>
      <c r="D784" s="566"/>
      <c r="E784" s="563"/>
      <c r="F784" s="566"/>
      <c r="G784" s="563"/>
      <c r="H784" s="565"/>
      <c r="I784" s="566"/>
      <c r="J784" s="566"/>
      <c r="K784" s="572"/>
      <c r="L784" s="568"/>
      <c r="M784" s="572"/>
      <c r="N784" s="570" t="s">
        <v>440</v>
      </c>
      <c r="O784" s="571"/>
      <c r="P784" s="572"/>
      <c r="Q784" s="429"/>
      <c r="R784" s="573"/>
      <c r="S784" s="574" t="str">
        <f t="shared" si="447"/>
        <v/>
      </c>
      <c r="T784" s="575" t="str">
        <f t="shared" si="431"/>
        <v/>
      </c>
      <c r="U784" s="574" t="str">
        <f t="shared" si="448"/>
        <v/>
      </c>
      <c r="V784" s="576" t="str">
        <f t="shared" si="432"/>
        <v>% Annually</v>
      </c>
      <c r="W784" s="391"/>
      <c r="X784" s="391"/>
      <c r="Z784" s="476"/>
      <c r="AP784" s="476"/>
      <c r="AQ784" s="391"/>
      <c r="AR784" s="391"/>
      <c r="AS784" s="580"/>
      <c r="AT784" s="391"/>
      <c r="AU784" s="578" t="str">
        <f t="shared" si="433"/>
        <v/>
      </c>
      <c r="AV784" s="578" t="str">
        <f t="shared" si="434"/>
        <v/>
      </c>
      <c r="AW784" s="391"/>
      <c r="AX784" s="578" t="str">
        <f t="shared" si="435"/>
        <v/>
      </c>
      <c r="AY784" s="578" t="str">
        <f t="shared" si="436"/>
        <v/>
      </c>
      <c r="AZ784" s="391"/>
      <c r="BA784" s="578" t="str">
        <f t="shared" si="437"/>
        <v/>
      </c>
      <c r="BB784" s="578" t="str">
        <f t="shared" si="438"/>
        <v/>
      </c>
      <c r="BC784" s="391"/>
      <c r="BD784" s="578" t="str">
        <f t="shared" si="439"/>
        <v/>
      </c>
      <c r="BE784" s="578" t="str">
        <f t="shared" si="440"/>
        <v/>
      </c>
      <c r="BF784" s="391"/>
      <c r="BG784" s="578" t="str">
        <f t="shared" si="441"/>
        <v/>
      </c>
      <c r="BH784" s="578" t="str">
        <f t="shared" si="442"/>
        <v/>
      </c>
      <c r="BI784" s="391"/>
      <c r="BJ784" s="578" t="str">
        <f t="shared" si="443"/>
        <v/>
      </c>
      <c r="BK784" s="578" t="str">
        <f t="shared" si="443"/>
        <v/>
      </c>
      <c r="BL784" s="391"/>
      <c r="BM784" s="578" t="str">
        <f t="shared" si="444"/>
        <v/>
      </c>
      <c r="BN784" s="578" t="str">
        <f t="shared" si="444"/>
        <v/>
      </c>
      <c r="BO784" s="391"/>
      <c r="BP784" s="578" t="str">
        <f t="shared" si="445"/>
        <v/>
      </c>
      <c r="BQ784" s="578" t="str">
        <f t="shared" si="445"/>
        <v/>
      </c>
      <c r="BR784" s="391"/>
      <c r="BS784" s="578" t="str">
        <f t="shared" si="446"/>
        <v/>
      </c>
      <c r="BT784" s="578" t="str">
        <f t="shared" si="446"/>
        <v/>
      </c>
      <c r="BU784" s="391"/>
      <c r="BV784" s="476"/>
    </row>
    <row r="785" spans="1:74" s="427" customFormat="1" ht="14.1" hidden="1">
      <c r="A785" s="561">
        <v>14</v>
      </c>
      <c r="B785" s="562" t="str">
        <f t="shared" si="430"/>
        <v xml:space="preserve">: </v>
      </c>
      <c r="C785" s="566"/>
      <c r="D785" s="566"/>
      <c r="E785" s="563"/>
      <c r="F785" s="566"/>
      <c r="G785" s="563"/>
      <c r="H785" s="565"/>
      <c r="I785" s="566"/>
      <c r="J785" s="566"/>
      <c r="K785" s="572"/>
      <c r="L785" s="568"/>
      <c r="M785" s="572"/>
      <c r="N785" s="570" t="s">
        <v>440</v>
      </c>
      <c r="O785" s="571"/>
      <c r="P785" s="572"/>
      <c r="Q785" s="429"/>
      <c r="R785" s="573"/>
      <c r="S785" s="574" t="str">
        <f t="shared" si="447"/>
        <v/>
      </c>
      <c r="T785" s="575" t="str">
        <f t="shared" si="431"/>
        <v/>
      </c>
      <c r="U785" s="574" t="str">
        <f t="shared" si="448"/>
        <v/>
      </c>
      <c r="V785" s="576" t="str">
        <f t="shared" si="432"/>
        <v>% Annually</v>
      </c>
      <c r="W785" s="391"/>
      <c r="X785" s="391"/>
      <c r="Z785" s="476"/>
      <c r="AP785" s="476"/>
      <c r="AQ785" s="391"/>
      <c r="AR785" s="391"/>
      <c r="AS785" s="580"/>
      <c r="AT785" s="391"/>
      <c r="AU785" s="578" t="str">
        <f t="shared" si="433"/>
        <v/>
      </c>
      <c r="AV785" s="578" t="str">
        <f t="shared" si="434"/>
        <v/>
      </c>
      <c r="AW785" s="391"/>
      <c r="AX785" s="578" t="str">
        <f t="shared" si="435"/>
        <v/>
      </c>
      <c r="AY785" s="578" t="str">
        <f t="shared" si="436"/>
        <v/>
      </c>
      <c r="AZ785" s="391"/>
      <c r="BA785" s="578" t="str">
        <f t="shared" si="437"/>
        <v/>
      </c>
      <c r="BB785" s="578" t="str">
        <f t="shared" si="438"/>
        <v/>
      </c>
      <c r="BC785" s="391"/>
      <c r="BD785" s="578" t="str">
        <f t="shared" si="439"/>
        <v/>
      </c>
      <c r="BE785" s="578" t="str">
        <f t="shared" si="440"/>
        <v/>
      </c>
      <c r="BF785" s="391"/>
      <c r="BG785" s="578" t="str">
        <f t="shared" si="441"/>
        <v/>
      </c>
      <c r="BH785" s="578" t="str">
        <f t="shared" si="442"/>
        <v/>
      </c>
      <c r="BI785" s="391"/>
      <c r="BJ785" s="578" t="str">
        <f t="shared" si="443"/>
        <v/>
      </c>
      <c r="BK785" s="578" t="str">
        <f t="shared" si="443"/>
        <v/>
      </c>
      <c r="BL785" s="391"/>
      <c r="BM785" s="578" t="str">
        <f t="shared" si="444"/>
        <v/>
      </c>
      <c r="BN785" s="578" t="str">
        <f t="shared" si="444"/>
        <v/>
      </c>
      <c r="BO785" s="391"/>
      <c r="BP785" s="578" t="str">
        <f t="shared" si="445"/>
        <v/>
      </c>
      <c r="BQ785" s="578" t="str">
        <f t="shared" si="445"/>
        <v/>
      </c>
      <c r="BR785" s="391"/>
      <c r="BS785" s="578" t="str">
        <f t="shared" si="446"/>
        <v/>
      </c>
      <c r="BT785" s="578" t="str">
        <f t="shared" si="446"/>
        <v/>
      </c>
      <c r="BU785" s="391"/>
      <c r="BV785" s="476"/>
    </row>
    <row r="786" spans="1:74" s="427" customFormat="1" ht="14.1" hidden="1">
      <c r="A786" s="561">
        <v>15</v>
      </c>
      <c r="B786" s="562" t="str">
        <f t="shared" si="430"/>
        <v xml:space="preserve">: </v>
      </c>
      <c r="C786" s="566"/>
      <c r="D786" s="566"/>
      <c r="E786" s="563"/>
      <c r="F786" s="566"/>
      <c r="G786" s="563"/>
      <c r="H786" s="565"/>
      <c r="I786" s="566"/>
      <c r="J786" s="566"/>
      <c r="K786" s="572"/>
      <c r="L786" s="568"/>
      <c r="M786" s="572"/>
      <c r="N786" s="570" t="s">
        <v>440</v>
      </c>
      <c r="O786" s="571"/>
      <c r="P786" s="572"/>
      <c r="Q786" s="429"/>
      <c r="R786" s="573"/>
      <c r="S786" s="574" t="str">
        <f t="shared" si="447"/>
        <v/>
      </c>
      <c r="T786" s="575" t="str">
        <f t="shared" si="431"/>
        <v/>
      </c>
      <c r="U786" s="574" t="str">
        <f t="shared" si="448"/>
        <v/>
      </c>
      <c r="V786" s="576" t="str">
        <f t="shared" si="432"/>
        <v>% Annually</v>
      </c>
      <c r="W786" s="391"/>
      <c r="X786" s="391"/>
      <c r="Z786" s="476"/>
      <c r="AP786" s="476"/>
      <c r="AQ786" s="391"/>
      <c r="AR786" s="391"/>
      <c r="AS786" s="580"/>
      <c r="AT786" s="391"/>
      <c r="AU786" s="578" t="str">
        <f t="shared" si="433"/>
        <v/>
      </c>
      <c r="AV786" s="578" t="str">
        <f t="shared" si="434"/>
        <v/>
      </c>
      <c r="AW786" s="391"/>
      <c r="AX786" s="578" t="str">
        <f t="shared" si="435"/>
        <v/>
      </c>
      <c r="AY786" s="578" t="str">
        <f t="shared" si="436"/>
        <v/>
      </c>
      <c r="AZ786" s="391"/>
      <c r="BA786" s="578" t="str">
        <f t="shared" si="437"/>
        <v/>
      </c>
      <c r="BB786" s="578" t="str">
        <f t="shared" si="438"/>
        <v/>
      </c>
      <c r="BC786" s="391"/>
      <c r="BD786" s="578" t="str">
        <f t="shared" si="439"/>
        <v/>
      </c>
      <c r="BE786" s="578" t="str">
        <f t="shared" si="440"/>
        <v/>
      </c>
      <c r="BF786" s="391"/>
      <c r="BG786" s="578" t="str">
        <f t="shared" si="441"/>
        <v/>
      </c>
      <c r="BH786" s="578" t="str">
        <f t="shared" si="442"/>
        <v/>
      </c>
      <c r="BI786" s="391"/>
      <c r="BJ786" s="578" t="str">
        <f t="shared" si="443"/>
        <v/>
      </c>
      <c r="BK786" s="578" t="str">
        <f t="shared" si="443"/>
        <v/>
      </c>
      <c r="BL786" s="391"/>
      <c r="BM786" s="578" t="str">
        <f t="shared" si="444"/>
        <v/>
      </c>
      <c r="BN786" s="578" t="str">
        <f t="shared" si="444"/>
        <v/>
      </c>
      <c r="BO786" s="391"/>
      <c r="BP786" s="578" t="str">
        <f t="shared" si="445"/>
        <v/>
      </c>
      <c r="BQ786" s="578" t="str">
        <f t="shared" si="445"/>
        <v/>
      </c>
      <c r="BR786" s="391"/>
      <c r="BS786" s="578" t="str">
        <f t="shared" si="446"/>
        <v/>
      </c>
      <c r="BT786" s="578" t="str">
        <f t="shared" si="446"/>
        <v/>
      </c>
      <c r="BU786" s="391"/>
      <c r="BV786" s="476"/>
    </row>
    <row r="787" spans="1:74" s="427" customFormat="1" ht="14.1" hidden="1">
      <c r="A787" s="561">
        <v>16</v>
      </c>
      <c r="B787" s="562" t="str">
        <f t="shared" si="430"/>
        <v xml:space="preserve">: </v>
      </c>
      <c r="C787" s="566"/>
      <c r="D787" s="566"/>
      <c r="E787" s="563"/>
      <c r="F787" s="566"/>
      <c r="G787" s="563"/>
      <c r="H787" s="565"/>
      <c r="I787" s="566"/>
      <c r="J787" s="566"/>
      <c r="K787" s="572"/>
      <c r="L787" s="568"/>
      <c r="M787" s="572"/>
      <c r="N787" s="570" t="s">
        <v>440</v>
      </c>
      <c r="O787" s="571"/>
      <c r="P787" s="572"/>
      <c r="Q787" s="429"/>
      <c r="R787" s="573"/>
      <c r="S787" s="574" t="str">
        <f t="shared" si="447"/>
        <v/>
      </c>
      <c r="T787" s="575" t="str">
        <f t="shared" si="431"/>
        <v/>
      </c>
      <c r="U787" s="574" t="str">
        <f t="shared" si="448"/>
        <v/>
      </c>
      <c r="V787" s="576" t="str">
        <f t="shared" si="432"/>
        <v>% Annually</v>
      </c>
      <c r="W787" s="391"/>
      <c r="X787" s="391"/>
      <c r="Z787" s="476"/>
      <c r="AP787" s="476"/>
      <c r="AQ787" s="391"/>
      <c r="AR787" s="391"/>
      <c r="AS787" s="580"/>
      <c r="AT787" s="391"/>
      <c r="AU787" s="578" t="str">
        <f t="shared" si="433"/>
        <v/>
      </c>
      <c r="AV787" s="578" t="str">
        <f t="shared" si="434"/>
        <v/>
      </c>
      <c r="AW787" s="391"/>
      <c r="AX787" s="578" t="str">
        <f t="shared" si="435"/>
        <v/>
      </c>
      <c r="AY787" s="578" t="str">
        <f t="shared" si="436"/>
        <v/>
      </c>
      <c r="AZ787" s="391"/>
      <c r="BA787" s="578" t="str">
        <f t="shared" si="437"/>
        <v/>
      </c>
      <c r="BB787" s="578" t="str">
        <f t="shared" si="438"/>
        <v/>
      </c>
      <c r="BC787" s="391"/>
      <c r="BD787" s="578" t="str">
        <f t="shared" si="439"/>
        <v/>
      </c>
      <c r="BE787" s="578" t="str">
        <f t="shared" si="440"/>
        <v/>
      </c>
      <c r="BF787" s="391"/>
      <c r="BG787" s="578" t="str">
        <f t="shared" si="441"/>
        <v/>
      </c>
      <c r="BH787" s="578" t="str">
        <f t="shared" si="442"/>
        <v/>
      </c>
      <c r="BI787" s="391"/>
      <c r="BJ787" s="578" t="str">
        <f t="shared" si="443"/>
        <v/>
      </c>
      <c r="BK787" s="578" t="str">
        <f t="shared" si="443"/>
        <v/>
      </c>
      <c r="BL787" s="391"/>
      <c r="BM787" s="578" t="str">
        <f t="shared" si="444"/>
        <v/>
      </c>
      <c r="BN787" s="578" t="str">
        <f t="shared" si="444"/>
        <v/>
      </c>
      <c r="BO787" s="391"/>
      <c r="BP787" s="578" t="str">
        <f t="shared" si="445"/>
        <v/>
      </c>
      <c r="BQ787" s="578" t="str">
        <f t="shared" si="445"/>
        <v/>
      </c>
      <c r="BR787" s="391"/>
      <c r="BS787" s="578" t="str">
        <f t="shared" si="446"/>
        <v/>
      </c>
      <c r="BT787" s="578" t="str">
        <f t="shared" si="446"/>
        <v/>
      </c>
      <c r="BU787" s="391"/>
      <c r="BV787" s="476"/>
    </row>
    <row r="788" spans="1:74" s="427" customFormat="1" ht="14.1" hidden="1">
      <c r="A788" s="561">
        <v>17</v>
      </c>
      <c r="B788" s="562" t="str">
        <f t="shared" si="430"/>
        <v xml:space="preserve">: </v>
      </c>
      <c r="C788" s="566"/>
      <c r="D788" s="566"/>
      <c r="E788" s="563"/>
      <c r="F788" s="566"/>
      <c r="G788" s="563"/>
      <c r="H788" s="565"/>
      <c r="I788" s="566"/>
      <c r="J788" s="566"/>
      <c r="K788" s="572"/>
      <c r="L788" s="568"/>
      <c r="M788" s="572"/>
      <c r="N788" s="570" t="s">
        <v>440</v>
      </c>
      <c r="O788" s="571"/>
      <c r="P788" s="572"/>
      <c r="Q788" s="429"/>
      <c r="R788" s="573"/>
      <c r="S788" s="574" t="str">
        <f t="shared" si="447"/>
        <v/>
      </c>
      <c r="T788" s="575" t="str">
        <f t="shared" si="431"/>
        <v/>
      </c>
      <c r="U788" s="574" t="str">
        <f t="shared" si="448"/>
        <v/>
      </c>
      <c r="V788" s="576" t="str">
        <f t="shared" si="432"/>
        <v>% Annually</v>
      </c>
      <c r="W788" s="391"/>
      <c r="X788" s="391"/>
      <c r="Z788" s="476"/>
      <c r="AP788" s="476"/>
      <c r="AQ788" s="391"/>
      <c r="AR788" s="391"/>
      <c r="AS788" s="580"/>
      <c r="AT788" s="391"/>
      <c r="AU788" s="578" t="str">
        <f t="shared" si="433"/>
        <v/>
      </c>
      <c r="AV788" s="578" t="str">
        <f t="shared" si="434"/>
        <v/>
      </c>
      <c r="AW788" s="391"/>
      <c r="AX788" s="578" t="str">
        <f t="shared" si="435"/>
        <v/>
      </c>
      <c r="AY788" s="578" t="str">
        <f t="shared" si="436"/>
        <v/>
      </c>
      <c r="AZ788" s="391"/>
      <c r="BA788" s="578" t="str">
        <f t="shared" si="437"/>
        <v/>
      </c>
      <c r="BB788" s="578" t="str">
        <f t="shared" si="438"/>
        <v/>
      </c>
      <c r="BC788" s="391"/>
      <c r="BD788" s="578" t="str">
        <f t="shared" si="439"/>
        <v/>
      </c>
      <c r="BE788" s="578" t="str">
        <f t="shared" si="440"/>
        <v/>
      </c>
      <c r="BF788" s="391"/>
      <c r="BG788" s="578" t="str">
        <f t="shared" si="441"/>
        <v/>
      </c>
      <c r="BH788" s="578" t="str">
        <f t="shared" si="442"/>
        <v/>
      </c>
      <c r="BI788" s="391"/>
      <c r="BJ788" s="578" t="str">
        <f t="shared" si="443"/>
        <v/>
      </c>
      <c r="BK788" s="578" t="str">
        <f t="shared" si="443"/>
        <v/>
      </c>
      <c r="BL788" s="391"/>
      <c r="BM788" s="578" t="str">
        <f t="shared" si="444"/>
        <v/>
      </c>
      <c r="BN788" s="578" t="str">
        <f t="shared" si="444"/>
        <v/>
      </c>
      <c r="BO788" s="391"/>
      <c r="BP788" s="578" t="str">
        <f t="shared" si="445"/>
        <v/>
      </c>
      <c r="BQ788" s="578" t="str">
        <f t="shared" si="445"/>
        <v/>
      </c>
      <c r="BR788" s="391"/>
      <c r="BS788" s="578" t="str">
        <f t="shared" si="446"/>
        <v/>
      </c>
      <c r="BT788" s="578" t="str">
        <f t="shared" si="446"/>
        <v/>
      </c>
      <c r="BU788" s="391"/>
      <c r="BV788" s="476"/>
    </row>
    <row r="789" spans="1:74" s="427" customFormat="1" ht="14.1" hidden="1">
      <c r="A789" s="561">
        <v>18</v>
      </c>
      <c r="B789" s="562" t="str">
        <f t="shared" si="430"/>
        <v xml:space="preserve">: </v>
      </c>
      <c r="C789" s="566"/>
      <c r="D789" s="566"/>
      <c r="E789" s="563"/>
      <c r="F789" s="566"/>
      <c r="G789" s="563"/>
      <c r="H789" s="565"/>
      <c r="I789" s="566"/>
      <c r="J789" s="566"/>
      <c r="K789" s="572"/>
      <c r="L789" s="572"/>
      <c r="M789" s="572"/>
      <c r="N789" s="570" t="s">
        <v>440</v>
      </c>
      <c r="O789" s="571"/>
      <c r="P789" s="572"/>
      <c r="Q789" s="429"/>
      <c r="R789" s="573"/>
      <c r="S789" s="574" t="str">
        <f t="shared" si="447"/>
        <v/>
      </c>
      <c r="T789" s="575" t="str">
        <f t="shared" si="431"/>
        <v/>
      </c>
      <c r="U789" s="574" t="str">
        <f t="shared" si="448"/>
        <v/>
      </c>
      <c r="V789" s="576" t="str">
        <f t="shared" si="432"/>
        <v>% Annually</v>
      </c>
      <c r="W789" s="391"/>
      <c r="X789" s="391"/>
      <c r="Z789" s="476"/>
      <c r="AP789" s="476"/>
      <c r="AQ789" s="391"/>
      <c r="AR789" s="391"/>
      <c r="AS789" s="580"/>
      <c r="AT789" s="391"/>
      <c r="AU789" s="578" t="str">
        <f t="shared" si="433"/>
        <v/>
      </c>
      <c r="AV789" s="578" t="str">
        <f t="shared" si="434"/>
        <v/>
      </c>
      <c r="AW789" s="391"/>
      <c r="AX789" s="578" t="str">
        <f t="shared" si="435"/>
        <v/>
      </c>
      <c r="AY789" s="578" t="str">
        <f t="shared" si="436"/>
        <v/>
      </c>
      <c r="AZ789" s="391"/>
      <c r="BA789" s="578" t="str">
        <f t="shared" si="437"/>
        <v/>
      </c>
      <c r="BB789" s="578" t="str">
        <f t="shared" si="438"/>
        <v/>
      </c>
      <c r="BC789" s="391"/>
      <c r="BD789" s="578" t="str">
        <f t="shared" si="439"/>
        <v/>
      </c>
      <c r="BE789" s="578" t="str">
        <f t="shared" si="440"/>
        <v/>
      </c>
      <c r="BF789" s="391"/>
      <c r="BG789" s="578" t="str">
        <f t="shared" si="441"/>
        <v/>
      </c>
      <c r="BH789" s="578" t="str">
        <f t="shared" si="442"/>
        <v/>
      </c>
      <c r="BI789" s="391"/>
      <c r="BJ789" s="578" t="str">
        <f t="shared" si="443"/>
        <v/>
      </c>
      <c r="BK789" s="578" t="str">
        <f t="shared" si="443"/>
        <v/>
      </c>
      <c r="BL789" s="391"/>
      <c r="BM789" s="578" t="str">
        <f t="shared" si="444"/>
        <v/>
      </c>
      <c r="BN789" s="578" t="str">
        <f t="shared" si="444"/>
        <v/>
      </c>
      <c r="BO789" s="391"/>
      <c r="BP789" s="578" t="str">
        <f t="shared" si="445"/>
        <v/>
      </c>
      <c r="BQ789" s="578" t="str">
        <f t="shared" si="445"/>
        <v/>
      </c>
      <c r="BR789" s="391"/>
      <c r="BS789" s="578" t="str">
        <f t="shared" si="446"/>
        <v/>
      </c>
      <c r="BT789" s="578" t="str">
        <f t="shared" si="446"/>
        <v/>
      </c>
      <c r="BU789" s="391"/>
      <c r="BV789" s="476"/>
    </row>
    <row r="790" spans="1:74" s="427" customFormat="1" ht="14.1" hidden="1">
      <c r="A790" s="561">
        <v>19</v>
      </c>
      <c r="B790" s="562" t="str">
        <f t="shared" si="430"/>
        <v xml:space="preserve">: </v>
      </c>
      <c r="C790" s="566"/>
      <c r="D790" s="566"/>
      <c r="E790" s="563"/>
      <c r="F790" s="566"/>
      <c r="G790" s="563"/>
      <c r="H790" s="565"/>
      <c r="I790" s="566"/>
      <c r="J790" s="566"/>
      <c r="K790" s="572"/>
      <c r="L790" s="572"/>
      <c r="M790" s="572"/>
      <c r="N790" s="570" t="s">
        <v>440</v>
      </c>
      <c r="O790" s="571"/>
      <c r="P790" s="572"/>
      <c r="Q790" s="429"/>
      <c r="R790" s="573"/>
      <c r="S790" s="574" t="str">
        <f t="shared" si="447"/>
        <v/>
      </c>
      <c r="T790" s="575" t="str">
        <f t="shared" si="431"/>
        <v/>
      </c>
      <c r="U790" s="574" t="str">
        <f t="shared" si="448"/>
        <v/>
      </c>
      <c r="V790" s="576" t="str">
        <f t="shared" si="432"/>
        <v>% Annually</v>
      </c>
      <c r="W790" s="391"/>
      <c r="X790" s="391"/>
      <c r="Z790" s="476"/>
      <c r="AP790" s="476"/>
      <c r="AQ790" s="391"/>
      <c r="AR790" s="391"/>
      <c r="AS790" s="580"/>
      <c r="AT790" s="391"/>
      <c r="AU790" s="578" t="str">
        <f t="shared" si="433"/>
        <v/>
      </c>
      <c r="AV790" s="578" t="str">
        <f t="shared" si="434"/>
        <v/>
      </c>
      <c r="AW790" s="391"/>
      <c r="AX790" s="578" t="str">
        <f t="shared" si="435"/>
        <v/>
      </c>
      <c r="AY790" s="578" t="str">
        <f t="shared" si="436"/>
        <v/>
      </c>
      <c r="AZ790" s="391"/>
      <c r="BA790" s="578" t="str">
        <f t="shared" si="437"/>
        <v/>
      </c>
      <c r="BB790" s="578" t="str">
        <f t="shared" si="438"/>
        <v/>
      </c>
      <c r="BC790" s="391"/>
      <c r="BD790" s="578" t="str">
        <f t="shared" si="439"/>
        <v/>
      </c>
      <c r="BE790" s="578" t="str">
        <f t="shared" si="440"/>
        <v/>
      </c>
      <c r="BF790" s="391"/>
      <c r="BG790" s="578" t="str">
        <f t="shared" si="441"/>
        <v/>
      </c>
      <c r="BH790" s="578" t="str">
        <f t="shared" si="442"/>
        <v/>
      </c>
      <c r="BI790" s="391"/>
      <c r="BJ790" s="578" t="str">
        <f t="shared" si="443"/>
        <v/>
      </c>
      <c r="BK790" s="578" t="str">
        <f t="shared" si="443"/>
        <v/>
      </c>
      <c r="BL790" s="391"/>
      <c r="BM790" s="578" t="str">
        <f t="shared" si="444"/>
        <v/>
      </c>
      <c r="BN790" s="578" t="str">
        <f t="shared" si="444"/>
        <v/>
      </c>
      <c r="BO790" s="391"/>
      <c r="BP790" s="578" t="str">
        <f t="shared" si="445"/>
        <v/>
      </c>
      <c r="BQ790" s="578" t="str">
        <f t="shared" si="445"/>
        <v/>
      </c>
      <c r="BR790" s="391"/>
      <c r="BS790" s="578" t="str">
        <f t="shared" si="446"/>
        <v/>
      </c>
      <c r="BT790" s="578" t="str">
        <f t="shared" si="446"/>
        <v/>
      </c>
      <c r="BU790" s="391"/>
      <c r="BV790" s="476"/>
    </row>
    <row r="791" spans="1:74" s="427" customFormat="1" ht="14.1" hidden="1">
      <c r="A791" s="561">
        <v>20</v>
      </c>
      <c r="B791" s="562" t="str">
        <f t="shared" si="430"/>
        <v xml:space="preserve">: </v>
      </c>
      <c r="C791" s="566"/>
      <c r="D791" s="566"/>
      <c r="E791" s="563"/>
      <c r="F791" s="566"/>
      <c r="G791" s="563"/>
      <c r="H791" s="565"/>
      <c r="I791" s="566"/>
      <c r="J791" s="566"/>
      <c r="K791" s="572"/>
      <c r="L791" s="572"/>
      <c r="M791" s="572"/>
      <c r="N791" s="570" t="s">
        <v>440</v>
      </c>
      <c r="O791" s="571"/>
      <c r="P791" s="572"/>
      <c r="Q791" s="429"/>
      <c r="R791" s="573"/>
      <c r="S791" s="574" t="str">
        <f t="shared" si="447"/>
        <v/>
      </c>
      <c r="T791" s="575" t="str">
        <f t="shared" si="431"/>
        <v/>
      </c>
      <c r="U791" s="574" t="str">
        <f t="shared" si="448"/>
        <v/>
      </c>
      <c r="V791" s="576" t="str">
        <f t="shared" si="432"/>
        <v>% Annually</v>
      </c>
      <c r="W791" s="391"/>
      <c r="X791" s="391"/>
      <c r="Z791" s="476"/>
      <c r="AP791" s="476"/>
      <c r="AQ791" s="391"/>
      <c r="AR791" s="391"/>
      <c r="AS791" s="580"/>
      <c r="AT791" s="391"/>
      <c r="AU791" s="578" t="str">
        <f t="shared" si="433"/>
        <v/>
      </c>
      <c r="AV791" s="578" t="str">
        <f t="shared" si="434"/>
        <v/>
      </c>
      <c r="AW791" s="391"/>
      <c r="AX791" s="578" t="str">
        <f t="shared" si="435"/>
        <v/>
      </c>
      <c r="AY791" s="578" t="str">
        <f t="shared" si="436"/>
        <v/>
      </c>
      <c r="AZ791" s="391"/>
      <c r="BA791" s="578" t="str">
        <f t="shared" si="437"/>
        <v/>
      </c>
      <c r="BB791" s="578" t="str">
        <f t="shared" si="438"/>
        <v/>
      </c>
      <c r="BC791" s="391"/>
      <c r="BD791" s="578" t="str">
        <f t="shared" si="439"/>
        <v/>
      </c>
      <c r="BE791" s="578" t="str">
        <f t="shared" si="440"/>
        <v/>
      </c>
      <c r="BF791" s="391"/>
      <c r="BG791" s="578" t="str">
        <f t="shared" si="441"/>
        <v/>
      </c>
      <c r="BH791" s="578" t="str">
        <f t="shared" si="442"/>
        <v/>
      </c>
      <c r="BI791" s="391"/>
      <c r="BJ791" s="578" t="str">
        <f t="shared" si="443"/>
        <v/>
      </c>
      <c r="BK791" s="578" t="str">
        <f t="shared" si="443"/>
        <v/>
      </c>
      <c r="BL791" s="391"/>
      <c r="BM791" s="578" t="str">
        <f t="shared" si="444"/>
        <v/>
      </c>
      <c r="BN791" s="578" t="str">
        <f t="shared" si="444"/>
        <v/>
      </c>
      <c r="BO791" s="391"/>
      <c r="BP791" s="578" t="str">
        <f t="shared" si="445"/>
        <v/>
      </c>
      <c r="BQ791" s="578" t="str">
        <f t="shared" si="445"/>
        <v/>
      </c>
      <c r="BR791" s="391"/>
      <c r="BS791" s="578" t="str">
        <f t="shared" si="446"/>
        <v/>
      </c>
      <c r="BT791" s="578" t="str">
        <f t="shared" si="446"/>
        <v/>
      </c>
      <c r="BU791" s="391"/>
      <c r="BV791" s="476"/>
    </row>
    <row r="792" spans="1:74" s="427" customFormat="1" ht="14.1" hidden="1">
      <c r="A792" s="561"/>
      <c r="B792" s="582" t="s">
        <v>224</v>
      </c>
      <c r="C792" s="583"/>
      <c r="D792" s="583"/>
      <c r="E792" s="583"/>
      <c r="F792" s="583"/>
      <c r="G792" s="583"/>
      <c r="I792" s="391"/>
      <c r="J792" s="584"/>
      <c r="K792" s="429"/>
      <c r="L792" s="429"/>
      <c r="M792" s="429" t="s">
        <v>211</v>
      </c>
      <c r="N792" s="429"/>
      <c r="O792" s="429"/>
      <c r="P792" s="429"/>
      <c r="Q792" s="429"/>
      <c r="R792" s="584" t="s">
        <v>212</v>
      </c>
      <c r="S792" s="666" t="e">
        <f>AVERAGE(S772:S791)</f>
        <v>#DIV/0!</v>
      </c>
      <c r="T792" s="666" t="e">
        <f>IF(S800="Y",SUM(T772:T791)/SUM(O772:O791),AVERAGE(T772:T791))</f>
        <v>#DIV/0!</v>
      </c>
      <c r="U792" s="586" t="e">
        <f>SUM(U772:U791)/SUM(O772:O791)</f>
        <v>#DIV/0!</v>
      </c>
      <c r="V792" s="391"/>
      <c r="W792" s="391"/>
      <c r="X792" s="391"/>
      <c r="Z792" s="626"/>
      <c r="AP792" s="476"/>
      <c r="AQ792" s="391"/>
      <c r="AR792" s="391"/>
      <c r="AS792" s="391"/>
      <c r="AT792" s="584" t="s">
        <v>212</v>
      </c>
      <c r="AU792" s="587" t="e">
        <f>AVERAGE(AU772:AU791)</f>
        <v>#DIV/0!</v>
      </c>
      <c r="AV792" s="587" t="e">
        <f>SUM(AV772:AV791)/COUNTIF(AV772:AV791,"&gt;0")</f>
        <v>#DIV/0!</v>
      </c>
      <c r="AW792" s="391"/>
      <c r="AX792" s="587" t="e">
        <f>AVERAGE(AX772:AX791)</f>
        <v>#DIV/0!</v>
      </c>
      <c r="AY792" s="587" t="e">
        <f>SUM(AY772:AY791)/COUNTIF(AY772:AY791,"&gt;0")</f>
        <v>#DIV/0!</v>
      </c>
      <c r="AZ792" s="391"/>
      <c r="BA792" s="587" t="e">
        <f>AVERAGE(BA772:BA791)</f>
        <v>#DIV/0!</v>
      </c>
      <c r="BB792" s="587" t="e">
        <f>SUM(BB772:BB791)/COUNTIF(BB772:BB791,"&gt;0")</f>
        <v>#DIV/0!</v>
      </c>
      <c r="BC792" s="391"/>
      <c r="BD792" s="587" t="e">
        <f>AVERAGE(BD772:BD791)</f>
        <v>#DIV/0!</v>
      </c>
      <c r="BE792" s="587" t="e">
        <f>SUM(BE772:BE791)/COUNTIF(BE772:BE791,"&gt;0")</f>
        <v>#DIV/0!</v>
      </c>
      <c r="BF792" s="391"/>
      <c r="BG792" s="587" t="e">
        <f>AVERAGE(BG772:BG791)</f>
        <v>#DIV/0!</v>
      </c>
      <c r="BH792" s="587" t="e">
        <f>SUM(BH772:BH791)/COUNTIF(BH772:BH791,"&gt;0")</f>
        <v>#DIV/0!</v>
      </c>
      <c r="BI792" s="584"/>
      <c r="BJ792" s="587" t="e">
        <f>AVERAGE(BJ772:BJ791)</f>
        <v>#DIV/0!</v>
      </c>
      <c r="BK792" s="587" t="e">
        <f>SUM(BK772:BK791)/COUNTIF(BK772:BK791,"&gt;0")</f>
        <v>#DIV/0!</v>
      </c>
      <c r="BL792" s="391"/>
      <c r="BM792" s="587" t="e">
        <f>AVERAGE(BM772:BM791)</f>
        <v>#DIV/0!</v>
      </c>
      <c r="BN792" s="587" t="e">
        <f>SUM(BN772:BN791)/COUNTIF(BN772:BN791,"&gt;0")</f>
        <v>#DIV/0!</v>
      </c>
      <c r="BO792" s="391"/>
      <c r="BP792" s="587" t="e">
        <f>AVERAGE(BP772:BP791)</f>
        <v>#DIV/0!</v>
      </c>
      <c r="BQ792" s="587" t="e">
        <f>SUM(BQ772:BQ791)/COUNTIF(BQ772:BQ791,"&gt;0")</f>
        <v>#DIV/0!</v>
      </c>
      <c r="BR792" s="391"/>
      <c r="BS792" s="587" t="e">
        <f>AVERAGE(BS772:BS791)</f>
        <v>#DIV/0!</v>
      </c>
      <c r="BT792" s="587" t="e">
        <f>SUM(BT772:BT791)/COUNTIF(BT772:BT791,"&gt;0")</f>
        <v>#DIV/0!</v>
      </c>
      <c r="BU792" s="391"/>
      <c r="BV792" s="476"/>
    </row>
    <row r="793" spans="1:74" s="427" customFormat="1" ht="14.1" hidden="1">
      <c r="A793" s="561"/>
      <c r="B793" s="582" t="s">
        <v>225</v>
      </c>
      <c r="C793" s="583" t="s">
        <v>213</v>
      </c>
      <c r="D793" s="1104"/>
      <c r="E793" s="1105"/>
      <c r="F793" s="1105"/>
      <c r="G793" s="1105"/>
      <c r="H793" s="1105"/>
      <c r="I793" s="1105"/>
      <c r="J793" s="1105"/>
      <c r="K793" s="1106"/>
      <c r="L793" s="429"/>
      <c r="M793" s="429"/>
      <c r="N793" s="429"/>
      <c r="O793" s="429"/>
      <c r="P793" s="429"/>
      <c r="Q793" s="429"/>
      <c r="R793" s="588" t="s">
        <v>214</v>
      </c>
      <c r="S793" s="589" t="e">
        <f>S792+V793*S796</f>
        <v>#DIV/0!</v>
      </c>
      <c r="T793" s="589" t="e">
        <f>T792+V793*T796</f>
        <v>#DIV/0!</v>
      </c>
      <c r="U793" s="589" t="e">
        <f>U792+V793*U796</f>
        <v>#DIV/0!</v>
      </c>
      <c r="V793" s="590">
        <v>1</v>
      </c>
      <c r="W793" s="429" t="s">
        <v>215</v>
      </c>
      <c r="X793" s="391"/>
      <c r="Y793" s="391" t="s">
        <v>239</v>
      </c>
      <c r="Z793" s="627"/>
      <c r="AP793" s="476"/>
      <c r="AQ793" s="391"/>
      <c r="AR793" s="391"/>
      <c r="AS793" s="391"/>
      <c r="AT793" s="588" t="s">
        <v>214</v>
      </c>
      <c r="AU793" s="591" t="e">
        <f>AU792+(AU798*AU795)</f>
        <v>#DIV/0!</v>
      </c>
      <c r="AV793" s="591" t="e">
        <f>AV792+(AV798*AU795)</f>
        <v>#DIV/0!</v>
      </c>
      <c r="AW793" s="391"/>
      <c r="AX793" s="591" t="e">
        <f>AX792+(AX798*AX795)</f>
        <v>#DIV/0!</v>
      </c>
      <c r="AY793" s="591" t="e">
        <f>AY792+(AY798*AX795)</f>
        <v>#DIV/0!</v>
      </c>
      <c r="AZ793" s="391"/>
      <c r="BA793" s="591" t="e">
        <f>BA792+(BA798*BA795)</f>
        <v>#DIV/0!</v>
      </c>
      <c r="BB793" s="591" t="e">
        <f>BB792+(BB798*BA795)</f>
        <v>#DIV/0!</v>
      </c>
      <c r="BC793" s="391"/>
      <c r="BD793" s="591" t="e">
        <f>BD792+(BD798*BD795)</f>
        <v>#DIV/0!</v>
      </c>
      <c r="BE793" s="591" t="e">
        <f>BE792+(BE798*BD795)</f>
        <v>#DIV/0!</v>
      </c>
      <c r="BF793" s="391"/>
      <c r="BG793" s="591" t="e">
        <f>BG792+(BG798*BG795)</f>
        <v>#DIV/0!</v>
      </c>
      <c r="BH793" s="591" t="e">
        <f>BH792+(BH798*BG795)</f>
        <v>#DIV/0!</v>
      </c>
      <c r="BI793" s="588"/>
      <c r="BJ793" s="591" t="e">
        <f>BJ792+(BJ798*BJ795)</f>
        <v>#DIV/0!</v>
      </c>
      <c r="BK793" s="591" t="e">
        <f>BK792+(BK798*BJ795)</f>
        <v>#DIV/0!</v>
      </c>
      <c r="BL793" s="391"/>
      <c r="BM793" s="591" t="e">
        <f>BM792+(BM798*BM795)</f>
        <v>#DIV/0!</v>
      </c>
      <c r="BN793" s="591" t="e">
        <f>BN792+(BN798*BM795)</f>
        <v>#DIV/0!</v>
      </c>
      <c r="BO793" s="391"/>
      <c r="BP793" s="591" t="e">
        <f>BP792+(BP798*BP795)</f>
        <v>#DIV/0!</v>
      </c>
      <c r="BQ793" s="591" t="e">
        <f>BQ792+(BQ798*BP795)</f>
        <v>#DIV/0!</v>
      </c>
      <c r="BR793" s="391"/>
      <c r="BS793" s="591" t="e">
        <f>BS792+(BS798*BS795)</f>
        <v>#DIV/0!</v>
      </c>
      <c r="BT793" s="591" t="e">
        <f>BT792+(BT798*BS795)</f>
        <v>#DIV/0!</v>
      </c>
      <c r="BU793" s="391"/>
      <c r="BV793" s="476"/>
    </row>
    <row r="794" spans="1:74" s="427" customFormat="1" ht="14.1" hidden="1">
      <c r="A794" s="561"/>
      <c r="B794" s="582" t="s">
        <v>226</v>
      </c>
      <c r="C794" s="561"/>
      <c r="D794" s="1107"/>
      <c r="E794" s="1108"/>
      <c r="F794" s="1108"/>
      <c r="G794" s="1108"/>
      <c r="H794" s="1108"/>
      <c r="I794" s="1108"/>
      <c r="J794" s="1108"/>
      <c r="K794" s="1109"/>
      <c r="L794" s="391"/>
      <c r="M794" s="391"/>
      <c r="N794" s="429"/>
      <c r="O794" s="429"/>
      <c r="P794" s="429"/>
      <c r="Q794" s="429"/>
      <c r="R794" s="588" t="s">
        <v>216</v>
      </c>
      <c r="S794" s="589" t="e">
        <f>IF($Y794="Y",MIN(S772:S791),S792-$V794*S796)</f>
        <v>#DIV/0!</v>
      </c>
      <c r="T794" s="589" t="e">
        <f t="shared" ref="T794:U794" si="449">IF($Y794="Y",MIN(T772:T791),T792-$V794*T796)</f>
        <v>#DIV/0!</v>
      </c>
      <c r="U794" s="589" t="e">
        <f t="shared" si="449"/>
        <v>#DIV/0!</v>
      </c>
      <c r="V794" s="590">
        <v>1</v>
      </c>
      <c r="W794" s="429" t="s">
        <v>217</v>
      </c>
      <c r="X794" s="391"/>
      <c r="Y794" s="592" t="s">
        <v>223</v>
      </c>
      <c r="Z794" s="627"/>
      <c r="AP794" s="476"/>
      <c r="AQ794" s="391"/>
      <c r="AR794" s="391"/>
      <c r="AS794" s="391"/>
      <c r="AT794" s="588" t="s">
        <v>216</v>
      </c>
      <c r="AU794" s="591" t="e">
        <f>AU792-(AU798*AU796)</f>
        <v>#DIV/0!</v>
      </c>
      <c r="AV794" s="591" t="e">
        <f>AV792-(AV798*AU796)</f>
        <v>#DIV/0!</v>
      </c>
      <c r="AW794" s="391"/>
      <c r="AX794" s="591" t="e">
        <f>AX792-(AX798*AX796)</f>
        <v>#DIV/0!</v>
      </c>
      <c r="AY794" s="591" t="e">
        <f>AY792-(AY798*AX796)</f>
        <v>#DIV/0!</v>
      </c>
      <c r="AZ794" s="391"/>
      <c r="BA794" s="591" t="e">
        <f>BA792-(BA798*BA796)</f>
        <v>#DIV/0!</v>
      </c>
      <c r="BB794" s="591" t="e">
        <f>BB792-(BB798*BA796)</f>
        <v>#DIV/0!</v>
      </c>
      <c r="BC794" s="391"/>
      <c r="BD794" s="591" t="e">
        <f>BD792-(BD798*BD796)</f>
        <v>#DIV/0!</v>
      </c>
      <c r="BE794" s="591" t="e">
        <f>BE792-(BE798*BD796)</f>
        <v>#DIV/0!</v>
      </c>
      <c r="BF794" s="391"/>
      <c r="BG794" s="591" t="e">
        <f>BG792-(BG798*BG796)</f>
        <v>#DIV/0!</v>
      </c>
      <c r="BH794" s="591" t="e">
        <f>BH792-(BH798*BG796)</f>
        <v>#DIV/0!</v>
      </c>
      <c r="BI794" s="588"/>
      <c r="BJ794" s="591" t="e">
        <f>BJ792-(BJ798*BJ796)</f>
        <v>#DIV/0!</v>
      </c>
      <c r="BK794" s="591" t="e">
        <f>BK792-(BK798*BJ796)</f>
        <v>#DIV/0!</v>
      </c>
      <c r="BL794" s="391"/>
      <c r="BM794" s="591" t="e">
        <f>BM792-(BM798*BM796)</f>
        <v>#DIV/0!</v>
      </c>
      <c r="BN794" s="591" t="e">
        <f>BN792-(BN798*BM796)</f>
        <v>#DIV/0!</v>
      </c>
      <c r="BO794" s="391"/>
      <c r="BP794" s="591" t="e">
        <f>BP792-(BP798*BP796)</f>
        <v>#DIV/0!</v>
      </c>
      <c r="BQ794" s="591" t="e">
        <f>BQ792-(BQ798*BP796)</f>
        <v>#DIV/0!</v>
      </c>
      <c r="BR794" s="391"/>
      <c r="BS794" s="591" t="e">
        <f>BS792-(BS798*BS796)</f>
        <v>#DIV/0!</v>
      </c>
      <c r="BT794" s="591" t="e">
        <f>BT792-(BT798*BS796)</f>
        <v>#DIV/0!</v>
      </c>
      <c r="BU794" s="391"/>
      <c r="BV794" s="476"/>
    </row>
    <row r="795" spans="1:74" s="427" customFormat="1" ht="13.8" hidden="1">
      <c r="A795" s="561"/>
      <c r="B795" s="561"/>
      <c r="C795" s="561"/>
      <c r="D795" s="1107"/>
      <c r="E795" s="1108"/>
      <c r="F795" s="1108"/>
      <c r="G795" s="1108"/>
      <c r="H795" s="1108"/>
      <c r="I795" s="1108"/>
      <c r="J795" s="1108"/>
      <c r="K795" s="1109"/>
      <c r="L795" s="429"/>
      <c r="M795" s="429"/>
      <c r="N795" s="429"/>
      <c r="O795" s="429"/>
      <c r="P795" s="429"/>
      <c r="Q795" s="429"/>
      <c r="R795" s="588" t="s">
        <v>218</v>
      </c>
      <c r="S795" s="589" t="e">
        <f>IF((0.67*S796)&gt;S792,"no","yes")</f>
        <v>#DIV/0!</v>
      </c>
      <c r="T795" s="589" t="e">
        <f>IF((0.67*T796)&gt;T792,"no","yes")</f>
        <v>#DIV/0!</v>
      </c>
      <c r="U795" s="589" t="e">
        <f>IF((0.67*U796)&gt;U792,"no","yes")</f>
        <v>#DIV/0!</v>
      </c>
      <c r="V795" s="429"/>
      <c r="W795" s="429"/>
      <c r="X795" s="429"/>
      <c r="Z795" s="627"/>
      <c r="AP795" s="476"/>
      <c r="AQ795" s="429"/>
      <c r="AR795" s="429"/>
      <c r="AS795" s="1113" t="s">
        <v>407</v>
      </c>
      <c r="AT795" s="1114"/>
      <c r="AU795" s="590">
        <v>1</v>
      </c>
      <c r="AV795" s="429"/>
      <c r="AW795" s="429"/>
      <c r="AX795" s="590">
        <v>1</v>
      </c>
      <c r="AY795" s="429"/>
      <c r="AZ795" s="429"/>
      <c r="BA795" s="590">
        <v>1</v>
      </c>
      <c r="BB795" s="429"/>
      <c r="BC795" s="429"/>
      <c r="BD795" s="590">
        <v>1</v>
      </c>
      <c r="BE795" s="429"/>
      <c r="BF795" s="429"/>
      <c r="BG795" s="590">
        <v>1</v>
      </c>
      <c r="BH795" s="429"/>
      <c r="BI795" s="588"/>
      <c r="BJ795" s="590">
        <v>1</v>
      </c>
      <c r="BK795" s="429"/>
      <c r="BL795" s="429"/>
      <c r="BM795" s="590">
        <v>1</v>
      </c>
      <c r="BN795" s="429"/>
      <c r="BO795" s="429"/>
      <c r="BP795" s="590">
        <v>1</v>
      </c>
      <c r="BQ795" s="429"/>
      <c r="BR795" s="429"/>
      <c r="BS795" s="590">
        <v>1</v>
      </c>
      <c r="BT795" s="429"/>
      <c r="BU795" s="429"/>
      <c r="BV795" s="476"/>
    </row>
    <row r="796" spans="1:74" s="427" customFormat="1" ht="13.8" hidden="1">
      <c r="A796" s="561"/>
      <c r="B796" s="561"/>
      <c r="C796" s="561"/>
      <c r="D796" s="1107"/>
      <c r="E796" s="1108"/>
      <c r="F796" s="1108"/>
      <c r="G796" s="1108"/>
      <c r="H796" s="1108"/>
      <c r="I796" s="1108"/>
      <c r="J796" s="1108"/>
      <c r="K796" s="1109"/>
      <c r="L796" s="429"/>
      <c r="M796" s="429"/>
      <c r="N796" s="429"/>
      <c r="O796" s="429"/>
      <c r="P796" s="429"/>
      <c r="Q796" s="429"/>
      <c r="R796" s="588" t="s">
        <v>219</v>
      </c>
      <c r="S796" s="589" t="e">
        <f>_xlfn.STDEV.P(S772:S791)</f>
        <v>#DIV/0!</v>
      </c>
      <c r="T796" s="589" t="e">
        <f t="array" ref="T796">IF(S800="Y",SQRT(SUM(IFERROR(O772:O791*(S772:S791-(T792))^2,0))/((COUNTIFS(O772:O791,"&lt;&gt;"&amp;"")-1)/COUNTIFS(O772:O791,"&lt;&gt;"&amp;"")*SUM(O772:O791))),_xlfn.STDEV.P(T772:T791))</f>
        <v>#DIV/0!</v>
      </c>
      <c r="U796" s="589" t="e">
        <f t="array" ref="U796">SQRT(SUM(IFERROR(O772:O791*(S772:S791-(U792))^2,0))/((COUNTIFS(O772:O791,"&lt;&gt;"&amp;"")-1)/COUNTIFS(O772:O791,"&lt;&gt;"&amp;"")*SUM(O772:O791)))</f>
        <v>#DIV/0!</v>
      </c>
      <c r="V796" s="429"/>
      <c r="W796" s="429"/>
      <c r="X796" s="429"/>
      <c r="Z796" s="627"/>
      <c r="AP796" s="476"/>
      <c r="AQ796" s="429"/>
      <c r="AR796" s="429"/>
      <c r="AS796" s="1113"/>
      <c r="AT796" s="1114"/>
      <c r="AU796" s="590">
        <v>1</v>
      </c>
      <c r="AV796" s="429"/>
      <c r="AW796" s="429"/>
      <c r="AX796" s="590">
        <v>1</v>
      </c>
      <c r="AY796" s="429"/>
      <c r="AZ796" s="429"/>
      <c r="BA796" s="590">
        <v>1</v>
      </c>
      <c r="BB796" s="429"/>
      <c r="BC796" s="429"/>
      <c r="BD796" s="590">
        <v>1</v>
      </c>
      <c r="BE796" s="429"/>
      <c r="BF796" s="429"/>
      <c r="BG796" s="590">
        <v>1</v>
      </c>
      <c r="BH796" s="429"/>
      <c r="BI796" s="588"/>
      <c r="BJ796" s="590">
        <v>1</v>
      </c>
      <c r="BK796" s="429"/>
      <c r="BL796" s="429"/>
      <c r="BM796" s="590">
        <v>1</v>
      </c>
      <c r="BN796" s="429"/>
      <c r="BO796" s="429"/>
      <c r="BP796" s="590">
        <v>1</v>
      </c>
      <c r="BQ796" s="429"/>
      <c r="BR796" s="429"/>
      <c r="BS796" s="590">
        <v>1</v>
      </c>
      <c r="BT796" s="429"/>
      <c r="BU796" s="429"/>
      <c r="BV796" s="476"/>
    </row>
    <row r="797" spans="1:74" s="427" customFormat="1" ht="14.1" hidden="1">
      <c r="A797" s="429"/>
      <c r="B797" s="429"/>
      <c r="C797" s="561"/>
      <c r="D797" s="1107"/>
      <c r="E797" s="1108"/>
      <c r="F797" s="1108"/>
      <c r="G797" s="1108"/>
      <c r="H797" s="1108"/>
      <c r="I797" s="1108"/>
      <c r="J797" s="1108"/>
      <c r="K797" s="1109"/>
      <c r="L797" s="429"/>
      <c r="M797" s="429"/>
      <c r="N797" s="429"/>
      <c r="O797" s="429"/>
      <c r="P797" s="429"/>
      <c r="Q797" s="429"/>
      <c r="R797" s="471" t="s">
        <v>220</v>
      </c>
      <c r="S797" s="594">
        <f>COUNTIF(S772:S791,"&gt;0")</f>
        <v>0</v>
      </c>
      <c r="T797" s="594">
        <f>COUNTIF(T772:T791,"&gt;0")</f>
        <v>0</v>
      </c>
      <c r="U797" s="595"/>
      <c r="V797" s="596" t="s">
        <v>221</v>
      </c>
      <c r="W797" s="429"/>
      <c r="X797" s="429"/>
      <c r="Z797" s="476"/>
      <c r="AP797" s="476"/>
      <c r="AQ797" s="429"/>
      <c r="AR797" s="429"/>
      <c r="AS797" s="429"/>
      <c r="AT797" s="588" t="s">
        <v>218</v>
      </c>
      <c r="AU797" s="591" t="e">
        <f>IF((0.67*AU798)&gt;AU792,"no","yes")</f>
        <v>#DIV/0!</v>
      </c>
      <c r="AV797" s="591" t="e">
        <f>IF((0.67*AV798)&gt;AV792,"no","yes")</f>
        <v>#DIV/0!</v>
      </c>
      <c r="AW797" s="429"/>
      <c r="AX797" s="591" t="e">
        <f>IF((0.67*AX798)&gt;AX792,"no","yes")</f>
        <v>#DIV/0!</v>
      </c>
      <c r="AY797" s="591" t="e">
        <f>IF((0.67*AY798)&gt;AY792,"no","yes")</f>
        <v>#DIV/0!</v>
      </c>
      <c r="AZ797" s="429"/>
      <c r="BA797" s="591" t="e">
        <f>IF((0.67*BA798)&gt;BA792,"no","yes")</f>
        <v>#DIV/0!</v>
      </c>
      <c r="BB797" s="591" t="e">
        <f>IF((0.67*BB798)&gt;BB792,"no","yes")</f>
        <v>#DIV/0!</v>
      </c>
      <c r="BC797" s="429"/>
      <c r="BD797" s="591" t="e">
        <f>IF((0.67*BD798)&gt;BD792,"no","yes")</f>
        <v>#DIV/0!</v>
      </c>
      <c r="BE797" s="591" t="e">
        <f>IF((0.67*BE798)&gt;BE792,"no","yes")</f>
        <v>#DIV/0!</v>
      </c>
      <c r="BF797" s="429"/>
      <c r="BG797" s="591" t="e">
        <f>IF((0.67*BG798)&gt;BG792,"no","yes")</f>
        <v>#DIV/0!</v>
      </c>
      <c r="BH797" s="591" t="e">
        <f>IF((0.67*BH798)&gt;BH792,"no","yes")</f>
        <v>#DIV/0!</v>
      </c>
      <c r="BI797" s="471"/>
      <c r="BJ797" s="591" t="e">
        <f>IF((0.67*BJ798)&gt;BJ792,"no","yes")</f>
        <v>#DIV/0!</v>
      </c>
      <c r="BK797" s="591" t="e">
        <f>IF((0.67*BK798)&gt;BK792,"no","yes")</f>
        <v>#DIV/0!</v>
      </c>
      <c r="BL797" s="429"/>
      <c r="BM797" s="591" t="e">
        <f>IF((0.67*BM798)&gt;BM792,"no","yes")</f>
        <v>#DIV/0!</v>
      </c>
      <c r="BN797" s="591" t="e">
        <f>IF((0.67*BN798)&gt;BN792,"no","yes")</f>
        <v>#DIV/0!</v>
      </c>
      <c r="BO797" s="429"/>
      <c r="BP797" s="591" t="e">
        <f>IF((0.67*BP798)&gt;BP792,"no","yes")</f>
        <v>#DIV/0!</v>
      </c>
      <c r="BQ797" s="591" t="e">
        <f>IF((0.67*BQ798)&gt;BQ792,"no","yes")</f>
        <v>#DIV/0!</v>
      </c>
      <c r="BR797" s="429"/>
      <c r="BS797" s="591" t="e">
        <f>IF((0.67*BS798)&gt;BS792,"no","yes")</f>
        <v>#DIV/0!</v>
      </c>
      <c r="BT797" s="591" t="e">
        <f>IF((0.67*BT798)&gt;BT792,"no","yes")</f>
        <v>#DIV/0!</v>
      </c>
      <c r="BU797" s="429"/>
      <c r="BV797" s="476"/>
    </row>
    <row r="798" spans="1:74" s="427" customFormat="1" ht="13.8" hidden="1">
      <c r="C798" s="561"/>
      <c r="D798" s="1107"/>
      <c r="E798" s="1108"/>
      <c r="F798" s="1108"/>
      <c r="G798" s="1108"/>
      <c r="H798" s="1108"/>
      <c r="I798" s="1108"/>
      <c r="J798" s="1108"/>
      <c r="K798" s="1109"/>
      <c r="L798" s="429"/>
      <c r="M798" s="429"/>
      <c r="N798" s="429"/>
      <c r="O798" s="429"/>
      <c r="P798" s="429"/>
      <c r="Q798" s="429"/>
      <c r="R798" s="429"/>
      <c r="S798" s="653"/>
      <c r="T798" s="595"/>
      <c r="U798" s="595"/>
      <c r="V798" s="614"/>
      <c r="W798" s="615"/>
      <c r="X798" s="616"/>
      <c r="Z798" s="476"/>
      <c r="AP798" s="476"/>
      <c r="AQ798" s="429"/>
      <c r="AR798" s="429"/>
      <c r="AS798" s="429"/>
      <c r="AT798" s="588" t="s">
        <v>219</v>
      </c>
      <c r="AU798" s="591" t="e">
        <f>_xlfn.STDEV.P(AU772:AU791)</f>
        <v>#DIV/0!</v>
      </c>
      <c r="AV798" s="591" t="e">
        <f>_xlfn.STDEV.P(AV772:AV791)</f>
        <v>#DIV/0!</v>
      </c>
      <c r="AW798" s="429"/>
      <c r="AX798" s="591" t="e">
        <f>_xlfn.STDEV.P(AX772:AX791)</f>
        <v>#DIV/0!</v>
      </c>
      <c r="AY798" s="591" t="e">
        <f>_xlfn.STDEV.P(AY772:AY791)</f>
        <v>#DIV/0!</v>
      </c>
      <c r="AZ798" s="429"/>
      <c r="BA798" s="591" t="e">
        <f>_xlfn.STDEV.P(BA772:BA791)</f>
        <v>#DIV/0!</v>
      </c>
      <c r="BB798" s="591" t="e">
        <f>_xlfn.STDEV.P(BB772:BB791)</f>
        <v>#DIV/0!</v>
      </c>
      <c r="BC798" s="429"/>
      <c r="BD798" s="591" t="e">
        <f>_xlfn.STDEV.P(BD772:BD791)</f>
        <v>#DIV/0!</v>
      </c>
      <c r="BE798" s="591" t="e">
        <f>_xlfn.STDEV.P(BE772:BE791)</f>
        <v>#DIV/0!</v>
      </c>
      <c r="BF798" s="429"/>
      <c r="BG798" s="591" t="e">
        <f>_xlfn.STDEV.P(BG772:BG791)</f>
        <v>#DIV/0!</v>
      </c>
      <c r="BH798" s="591" t="e">
        <f>_xlfn.STDEV.P(BH772:BH791)</f>
        <v>#DIV/0!</v>
      </c>
      <c r="BI798" s="429"/>
      <c r="BJ798" s="591" t="e">
        <f>_xlfn.STDEV.P(BJ772:BJ791)</f>
        <v>#DIV/0!</v>
      </c>
      <c r="BK798" s="591" t="e">
        <f>_xlfn.STDEV.P(BK772:BK791)</f>
        <v>#DIV/0!</v>
      </c>
      <c r="BL798" s="429"/>
      <c r="BM798" s="591" t="e">
        <f>_xlfn.STDEV.P(BM772:BM791)</f>
        <v>#DIV/0!</v>
      </c>
      <c r="BN798" s="591" t="e">
        <f>_xlfn.STDEV.P(BN772:BN791)</f>
        <v>#DIV/0!</v>
      </c>
      <c r="BO798" s="429"/>
      <c r="BP798" s="591" t="e">
        <f>_xlfn.STDEV.P(BP772:BP791)</f>
        <v>#DIV/0!</v>
      </c>
      <c r="BQ798" s="591" t="e">
        <f>_xlfn.STDEV.P(BQ772:BQ791)</f>
        <v>#DIV/0!</v>
      </c>
      <c r="BR798" s="429"/>
      <c r="BS798" s="591" t="e">
        <f>_xlfn.STDEV.P(BS772:BS791)</f>
        <v>#DIV/0!</v>
      </c>
      <c r="BT798" s="591" t="e">
        <f>_xlfn.STDEV.P(BT772:BT791)</f>
        <v>#DIV/0!</v>
      </c>
      <c r="BV798" s="476"/>
    </row>
    <row r="799" spans="1:74" s="427" customFormat="1" ht="14.1" hidden="1">
      <c r="C799" s="561"/>
      <c r="D799" s="1107"/>
      <c r="E799" s="1108"/>
      <c r="F799" s="1108"/>
      <c r="G799" s="1108"/>
      <c r="H799" s="1108"/>
      <c r="I799" s="1108"/>
      <c r="J799" s="1108"/>
      <c r="K799" s="1109"/>
      <c r="L799" s="429"/>
      <c r="M799" s="429"/>
      <c r="N799" s="429"/>
      <c r="O799" s="429"/>
      <c r="P799" s="429"/>
      <c r="Q799" s="429"/>
      <c r="R799" s="429"/>
      <c r="S799" s="646" t="s">
        <v>222</v>
      </c>
      <c r="T799" s="429"/>
      <c r="U799" s="429"/>
      <c r="V799" s="617"/>
      <c r="W799" s="618"/>
      <c r="X799" s="619"/>
      <c r="Z799" s="476"/>
      <c r="AP799" s="476"/>
      <c r="AQ799" s="429"/>
      <c r="AR799" s="429"/>
      <c r="AS799" s="429"/>
      <c r="AT799" s="471" t="s">
        <v>220</v>
      </c>
      <c r="AU799" s="597">
        <f>COUNTIF(AU772:AU791,"&gt;0")</f>
        <v>0</v>
      </c>
      <c r="AV799" s="597">
        <f>COUNTIF(AV772:AV791,"&gt;0")</f>
        <v>0</v>
      </c>
      <c r="AW799" s="429"/>
      <c r="AX799" s="597">
        <f>COUNTIF(AX772:AX791,"&gt;0")</f>
        <v>0</v>
      </c>
      <c r="AY799" s="597">
        <f>COUNTIF(AY772:AY791,"&gt;0")</f>
        <v>0</v>
      </c>
      <c r="AZ799" s="429"/>
      <c r="BA799" s="597">
        <f>COUNTIF(BA772:BA791,"&gt;0")</f>
        <v>0</v>
      </c>
      <c r="BB799" s="597">
        <f>COUNTIF(BB772:BB791,"&gt;0")</f>
        <v>0</v>
      </c>
      <c r="BC799" s="429"/>
      <c r="BD799" s="597">
        <f>COUNTIF(BD772:BD791,"&gt;0")</f>
        <v>0</v>
      </c>
      <c r="BE799" s="597">
        <f>COUNTIF(BE772:BE791,"&gt;0")</f>
        <v>0</v>
      </c>
      <c r="BF799" s="429"/>
      <c r="BG799" s="597">
        <f>COUNTIF(BG772:BG791,"&gt;0")</f>
        <v>0</v>
      </c>
      <c r="BH799" s="597">
        <f>COUNTIF(BH772:BH791,"&gt;0")</f>
        <v>0</v>
      </c>
      <c r="BI799" s="429"/>
      <c r="BJ799" s="597">
        <f>COUNTIF(BJ772:BJ791,"&gt;0")</f>
        <v>0</v>
      </c>
      <c r="BK799" s="597">
        <f>COUNTIF(BK772:BK791,"&gt;0")</f>
        <v>0</v>
      </c>
      <c r="BL799" s="429"/>
      <c r="BM799" s="597">
        <f>COUNTIF(BM772:BM791,"&gt;0")</f>
        <v>0</v>
      </c>
      <c r="BN799" s="597">
        <f>COUNTIF(BN772:BN791,"&gt;0")</f>
        <v>0</v>
      </c>
      <c r="BO799" s="429"/>
      <c r="BP799" s="597">
        <f>COUNTIF(BP772:BP791,"&gt;0")</f>
        <v>0</v>
      </c>
      <c r="BQ799" s="597">
        <f>COUNTIF(BQ772:BQ791,"&gt;0")</f>
        <v>0</v>
      </c>
      <c r="BR799" s="429"/>
      <c r="BS799" s="597">
        <f>COUNTIF(BS772:BS791,"&gt;0")</f>
        <v>0</v>
      </c>
      <c r="BT799" s="597">
        <f>COUNTIF(BT772:BT791,"&gt;0")</f>
        <v>0</v>
      </c>
      <c r="BV799" s="476"/>
    </row>
    <row r="800" spans="1:74" s="427" customFormat="1" ht="13.8" hidden="1">
      <c r="C800" s="561"/>
      <c r="D800" s="1107"/>
      <c r="E800" s="1108"/>
      <c r="F800" s="1108"/>
      <c r="G800" s="1108"/>
      <c r="H800" s="1108"/>
      <c r="I800" s="1108"/>
      <c r="J800" s="1108"/>
      <c r="K800" s="1109"/>
      <c r="L800" s="429"/>
      <c r="M800" s="429"/>
      <c r="N800" s="429"/>
      <c r="O800" s="429"/>
      <c r="P800" s="429"/>
      <c r="Q800" s="429"/>
      <c r="R800" s="429"/>
      <c r="S800" s="592" t="s">
        <v>223</v>
      </c>
      <c r="T800" s="429"/>
      <c r="U800" s="429"/>
      <c r="V800" s="617"/>
      <c r="W800" s="618"/>
      <c r="X800" s="619"/>
      <c r="Z800" s="476"/>
      <c r="AP800" s="476"/>
      <c r="BV800" s="476"/>
    </row>
    <row r="801" spans="1:74" s="427" customFormat="1" ht="13.8" hidden="1">
      <c r="C801" s="561"/>
      <c r="D801" s="1107"/>
      <c r="E801" s="1108"/>
      <c r="F801" s="1108"/>
      <c r="G801" s="1108"/>
      <c r="H801" s="1108"/>
      <c r="I801" s="1108"/>
      <c r="J801" s="1108"/>
      <c r="K801" s="1109"/>
      <c r="L801" s="429"/>
      <c r="M801" s="429"/>
      <c r="N801" s="429"/>
      <c r="O801" s="429"/>
      <c r="P801" s="429"/>
      <c r="Q801" s="429"/>
      <c r="R801" s="429"/>
      <c r="S801" s="429"/>
      <c r="T801" s="429"/>
      <c r="U801" s="429"/>
      <c r="V801" s="621"/>
      <c r="W801" s="622"/>
      <c r="X801" s="623"/>
      <c r="Z801" s="476"/>
      <c r="AP801" s="476"/>
      <c r="BV801" s="476"/>
    </row>
    <row r="802" spans="1:74" s="427" customFormat="1" ht="17.7" hidden="1">
      <c r="A802" s="593" t="str">
        <f ca="1">HYPERLINK("#"&amp;"'"&amp;A$1&amp;"'!a1","Back to top")</f>
        <v>Back to top</v>
      </c>
      <c r="B802" s="593"/>
      <c r="C802" s="429"/>
      <c r="D802" s="1110"/>
      <c r="E802" s="1111"/>
      <c r="F802" s="1111"/>
      <c r="G802" s="1111"/>
      <c r="H802" s="1111"/>
      <c r="I802" s="1111"/>
      <c r="J802" s="1111"/>
      <c r="K802" s="1112"/>
      <c r="U802" s="429"/>
      <c r="V802" s="429"/>
      <c r="W802" s="429"/>
      <c r="X802" s="429"/>
      <c r="Z802" s="476"/>
      <c r="AP802" s="542"/>
      <c r="AQ802" s="628"/>
      <c r="AR802" s="628"/>
      <c r="AS802" s="629"/>
      <c r="AT802" s="629"/>
      <c r="AU802" s="629"/>
      <c r="AV802" s="629"/>
      <c r="AW802" s="629"/>
      <c r="AX802" s="629"/>
      <c r="AY802" s="629"/>
      <c r="AZ802" s="629"/>
      <c r="BA802" s="629"/>
      <c r="BB802" s="629"/>
      <c r="BC802" s="629"/>
      <c r="BD802" s="629"/>
      <c r="BE802" s="629"/>
      <c r="BF802" s="629"/>
      <c r="BG802" s="629"/>
      <c r="BH802" s="629"/>
      <c r="BI802" s="629"/>
      <c r="BJ802" s="629"/>
      <c r="BK802" s="629"/>
      <c r="BL802" s="629"/>
      <c r="BM802" s="629"/>
      <c r="BN802" s="629"/>
      <c r="BO802" s="629"/>
      <c r="BP802" s="629"/>
      <c r="BQ802" s="629"/>
      <c r="BR802" s="629"/>
      <c r="BS802" s="629"/>
      <c r="BT802" s="629"/>
      <c r="BU802" s="629"/>
      <c r="BV802" s="542"/>
    </row>
    <row r="803" spans="1:74" s="427" customFormat="1" ht="13.8" hidden="1">
      <c r="Z803" s="476"/>
      <c r="AP803" s="476"/>
      <c r="BV803" s="476"/>
    </row>
    <row r="804" spans="1:74" s="427" customFormat="1" ht="13.8" hidden="1">
      <c r="Z804" s="476"/>
      <c r="AP804" s="476"/>
      <c r="BV804" s="476"/>
    </row>
    <row r="805" spans="1:74" hidden="1"/>
    <row r="806" spans="1:74" s="375" customFormat="1" hidden="1">
      <c r="A806" s="537">
        <f>1+A769</f>
        <v>22</v>
      </c>
      <c r="B806" s="537"/>
      <c r="C806" s="538" t="s">
        <v>442</v>
      </c>
      <c r="D806" s="667"/>
      <c r="E806" s="612"/>
      <c r="F806" s="612"/>
      <c r="G806" s="612"/>
      <c r="H806" s="612"/>
      <c r="K806" s="612"/>
      <c r="L806" s="612"/>
      <c r="M806" s="539"/>
      <c r="N806" s="539"/>
      <c r="O806" s="539"/>
      <c r="AQ806" s="513">
        <f>A806</f>
        <v>22</v>
      </c>
      <c r="AR806" s="513" t="str">
        <f>C806</f>
        <v>t C storage in Protected Landtype</v>
      </c>
    </row>
    <row r="807" spans="1:74" s="427" customFormat="1" ht="17.399999999999999" hidden="1">
      <c r="A807" s="561"/>
      <c r="B807" s="561"/>
      <c r="C807" s="561"/>
      <c r="D807" s="456"/>
      <c r="E807" s="456"/>
      <c r="F807" s="456"/>
      <c r="G807" s="456"/>
      <c r="H807" s="456"/>
      <c r="K807" s="456"/>
      <c r="L807" s="456"/>
      <c r="M807" s="429"/>
      <c r="N807" s="429"/>
      <c r="O807" s="429"/>
      <c r="Z807" s="476"/>
      <c r="AP807" s="476"/>
      <c r="AQ807" s="391"/>
      <c r="AR807" s="391"/>
      <c r="AS807" s="391"/>
      <c r="AT807" s="391"/>
      <c r="AU807" s="461" t="s">
        <v>70</v>
      </c>
      <c r="AV807" s="461"/>
      <c r="AW807" s="391"/>
      <c r="AX807" s="461" t="s">
        <v>74</v>
      </c>
      <c r="AY807" s="461"/>
      <c r="AZ807" s="391"/>
      <c r="BA807" s="461" t="s">
        <v>73</v>
      </c>
      <c r="BB807" s="461"/>
      <c r="BC807" s="391"/>
      <c r="BD807" s="461" t="s">
        <v>75</v>
      </c>
      <c r="BE807" s="461"/>
      <c r="BF807" s="391"/>
      <c r="BG807" s="461" t="s">
        <v>559</v>
      </c>
      <c r="BH807" s="461"/>
      <c r="BI807" s="542"/>
      <c r="BJ807" s="461" t="s">
        <v>191</v>
      </c>
      <c r="BK807" s="461"/>
      <c r="BL807" s="391"/>
      <c r="BM807" s="461" t="s">
        <v>190</v>
      </c>
      <c r="BN807" s="461"/>
      <c r="BO807" s="391"/>
      <c r="BP807" s="461" t="s">
        <v>397</v>
      </c>
      <c r="BQ807" s="461"/>
      <c r="BR807" s="391"/>
      <c r="BS807" s="461" t="s">
        <v>398</v>
      </c>
      <c r="BT807" s="461"/>
      <c r="BU807" s="391"/>
      <c r="BV807" s="476"/>
    </row>
    <row r="808" spans="1:74" s="427" customFormat="1" ht="28.5" hidden="1" thickBot="1">
      <c r="A808" s="583" t="s">
        <v>195</v>
      </c>
      <c r="B808" s="546" t="s">
        <v>196</v>
      </c>
      <c r="C808" s="550" t="s">
        <v>197</v>
      </c>
      <c r="D808" s="551" t="s">
        <v>198</v>
      </c>
      <c r="E808" s="551" t="s">
        <v>199</v>
      </c>
      <c r="F808" s="550" t="s">
        <v>200</v>
      </c>
      <c r="G808" s="549" t="s">
        <v>194</v>
      </c>
      <c r="H808" s="550" t="s">
        <v>236</v>
      </c>
      <c r="I808" s="551" t="s">
        <v>201</v>
      </c>
      <c r="J808" s="552" t="s">
        <v>237</v>
      </c>
      <c r="K808" s="625" t="s">
        <v>202</v>
      </c>
      <c r="L808" s="554" t="s">
        <v>203</v>
      </c>
      <c r="M808" s="633" t="s">
        <v>204</v>
      </c>
      <c r="N808" s="601" t="s">
        <v>205</v>
      </c>
      <c r="O808" s="602" t="s">
        <v>206</v>
      </c>
      <c r="P808" s="601" t="s">
        <v>106</v>
      </c>
      <c r="Q808" s="543"/>
      <c r="R808" s="557" t="s">
        <v>238</v>
      </c>
      <c r="S808" s="558" t="s">
        <v>207</v>
      </c>
      <c r="T808" s="558" t="s">
        <v>208</v>
      </c>
      <c r="U808" s="558" t="s">
        <v>209</v>
      </c>
      <c r="V808" s="559" t="s">
        <v>210</v>
      </c>
      <c r="W808" s="543"/>
      <c r="X808" s="543"/>
      <c r="Z808" s="476"/>
      <c r="AP808" s="476"/>
      <c r="AQ808" s="543"/>
      <c r="AR808" s="543"/>
      <c r="AS808" s="559" t="s">
        <v>399</v>
      </c>
      <c r="AT808" s="543"/>
      <c r="AU808" s="560" t="s">
        <v>207</v>
      </c>
      <c r="AV808" s="560" t="s">
        <v>208</v>
      </c>
      <c r="AW808" s="543"/>
      <c r="AX808" s="560" t="s">
        <v>207</v>
      </c>
      <c r="AY808" s="560" t="s">
        <v>208</v>
      </c>
      <c r="AZ808" s="543"/>
      <c r="BA808" s="560" t="s">
        <v>207</v>
      </c>
      <c r="BB808" s="560" t="s">
        <v>208</v>
      </c>
      <c r="BC808" s="543"/>
      <c r="BD808" s="560" t="s">
        <v>207</v>
      </c>
      <c r="BE808" s="560" t="s">
        <v>208</v>
      </c>
      <c r="BF808" s="543"/>
      <c r="BG808" s="560" t="s">
        <v>207</v>
      </c>
      <c r="BH808" s="560" t="s">
        <v>208</v>
      </c>
      <c r="BI808" s="543"/>
      <c r="BJ808" s="560" t="s">
        <v>207</v>
      </c>
      <c r="BK808" s="560" t="s">
        <v>208</v>
      </c>
      <c r="BL808" s="543"/>
      <c r="BM808" s="560" t="s">
        <v>207</v>
      </c>
      <c r="BN808" s="560" t="s">
        <v>208</v>
      </c>
      <c r="BO808" s="543"/>
      <c r="BP808" s="560" t="s">
        <v>207</v>
      </c>
      <c r="BQ808" s="560" t="s">
        <v>208</v>
      </c>
      <c r="BR808" s="543"/>
      <c r="BS808" s="560" t="s">
        <v>207</v>
      </c>
      <c r="BT808" s="560" t="s">
        <v>208</v>
      </c>
      <c r="BU808" s="543"/>
      <c r="BV808" s="476"/>
    </row>
    <row r="809" spans="1:74" s="427" customFormat="1" ht="14.1" hidden="1">
      <c r="A809" s="561">
        <v>1</v>
      </c>
      <c r="B809" s="562" t="str">
        <f t="shared" ref="B809:B828" si="450">CONCATENATE(E809,": ",C809)</f>
        <v xml:space="preserve">: </v>
      </c>
      <c r="C809" s="563"/>
      <c r="D809" s="563"/>
      <c r="E809" s="563"/>
      <c r="F809" s="564"/>
      <c r="G809" s="563"/>
      <c r="H809" s="565"/>
      <c r="I809" s="566"/>
      <c r="J809" s="566"/>
      <c r="K809" s="568"/>
      <c r="L809" s="568"/>
      <c r="M809" s="572"/>
      <c r="N809" s="570" t="s">
        <v>443</v>
      </c>
      <c r="O809" s="571"/>
      <c r="P809" s="572"/>
      <c r="Q809" s="429"/>
      <c r="R809" s="573"/>
      <c r="S809" s="574" t="str">
        <f>IF(R809="Y","",IF(AND(M809="",K809=""),"",IF(M809="",K809,M809)))</f>
        <v/>
      </c>
      <c r="T809" s="575" t="str">
        <f t="shared" ref="T809:T828" si="451">IF(S809="","",IF($S$837="Y",U809,IF(S809&gt;=$S$829-$AB$35*$S$833,IF(S809&lt;=$S$829+$AB$35*$S$833,S809,""),"")))</f>
        <v/>
      </c>
      <c r="U809" s="574" t="str">
        <f>IF(R809="Y","",IF(AND(M809="",K809=""),"",IF(M809="",K809*O809,M809*O809)))</f>
        <v/>
      </c>
      <c r="V809" s="576" t="str">
        <f t="shared" ref="V809:V828" si="452">IF(AND(N809="",L809=""),"",IF(N809="",L809,N809))</f>
        <v>t C / ha</v>
      </c>
      <c r="W809" s="391"/>
      <c r="X809" s="391"/>
      <c r="Z809" s="476"/>
      <c r="AP809" s="476"/>
      <c r="AQ809" s="391"/>
      <c r="AR809" s="391"/>
      <c r="AS809" s="577" t="str">
        <f>$U809</f>
        <v/>
      </c>
      <c r="AT809" s="391"/>
      <c r="AU809" s="578" t="str">
        <f t="shared" ref="AU809:AU828" si="453">IF($AT$44="region",IF($E809=AU$701,$S809,""),IF($G809=AU$701,$S809,""))</f>
        <v/>
      </c>
      <c r="AV809" s="578" t="str">
        <f t="shared" ref="AV809:AV828" si="454">IF($AT$44="Region",IF($E809=AU$701,$T809,""),IF($G809=AU$701,$T809,""))</f>
        <v/>
      </c>
      <c r="AW809" s="391"/>
      <c r="AX809" s="578" t="str">
        <f t="shared" ref="AX809:AX828" si="455">IF($AT$44="region",IF($E809=AX$701,$S809,""),IF($G809=AX$701,$S809,""))</f>
        <v/>
      </c>
      <c r="AY809" s="578" t="str">
        <f t="shared" ref="AY809:AY828" si="456">IF($AT$44="Region",IF($E809=AX$701,$T809,""),IF($G809=AX$701,$T809,""))</f>
        <v/>
      </c>
      <c r="AZ809" s="391"/>
      <c r="BA809" s="578" t="str">
        <f t="shared" ref="BA809:BA828" si="457">IF($AT$44="region",IF($E809=BA$701,$S809,""),IF($G809=BA$701,$S809,""))</f>
        <v/>
      </c>
      <c r="BB809" s="578" t="str">
        <f t="shared" ref="BB809:BB828" si="458">IF($AT$44="Region",IF($E809=BA$701,$T809,""),IF($G809=BA$701,$T809,""))</f>
        <v/>
      </c>
      <c r="BC809" s="391"/>
      <c r="BD809" s="578" t="str">
        <f t="shared" ref="BD809:BD828" si="459">IF($AT$44="region",IF($E809=BD$701,$S809,""),IF($G809=BD$701,$S809,""))</f>
        <v/>
      </c>
      <c r="BE809" s="578" t="str">
        <f t="shared" ref="BE809:BE828" si="460">IF($AT$44="Region",IF($E809=BD$701,$T809,""),IF($G809=BD$701,$T809,""))</f>
        <v/>
      </c>
      <c r="BF809" s="391"/>
      <c r="BG809" s="578" t="str">
        <f t="shared" ref="BG809:BG828" si="461">IF($AT$44="region",IF($E809=BG$701,$S809,""),IF($G809=BG$701,$S809,""))</f>
        <v/>
      </c>
      <c r="BH809" s="578" t="str">
        <f t="shared" ref="BH809:BH828" si="462">IF($AT$44="Region",IF($E809=BG$701,$T809,""),IF($G809=BG$701,$T809,""))</f>
        <v/>
      </c>
      <c r="BI809" s="391"/>
      <c r="BJ809" s="578" t="str">
        <f t="shared" ref="BJ809:BK828" si="463">IF($E809=$BJ$47,S809,"")</f>
        <v/>
      </c>
      <c r="BK809" s="578" t="str">
        <f t="shared" si="463"/>
        <v/>
      </c>
      <c r="BL809" s="391"/>
      <c r="BM809" s="578" t="str">
        <f t="shared" ref="BM809:BN828" si="464">IF($E809=$BM$47,S809,"")</f>
        <v/>
      </c>
      <c r="BN809" s="578" t="str">
        <f t="shared" si="464"/>
        <v/>
      </c>
      <c r="BO809" s="391"/>
      <c r="BP809" s="578" t="str">
        <f t="shared" ref="BP809:BQ828" si="465">IF($E809=$BP$47,S809,"")</f>
        <v/>
      </c>
      <c r="BQ809" s="578" t="str">
        <f t="shared" si="465"/>
        <v/>
      </c>
      <c r="BR809" s="391"/>
      <c r="BS809" s="578" t="str">
        <f t="shared" ref="BS809:BT828" si="466">IF($E809=$BS$47,S809,"")</f>
        <v/>
      </c>
      <c r="BT809" s="578" t="str">
        <f t="shared" si="466"/>
        <v/>
      </c>
      <c r="BU809" s="391"/>
      <c r="BV809" s="476"/>
    </row>
    <row r="810" spans="1:74" s="427" customFormat="1" ht="14.1" hidden="1">
      <c r="A810" s="561">
        <v>2</v>
      </c>
      <c r="B810" s="562" t="str">
        <f t="shared" si="450"/>
        <v xml:space="preserve">: </v>
      </c>
      <c r="C810" s="563"/>
      <c r="D810" s="563"/>
      <c r="E810" s="563"/>
      <c r="F810" s="563"/>
      <c r="G810" s="563"/>
      <c r="H810" s="565"/>
      <c r="I810" s="566"/>
      <c r="J810" s="566"/>
      <c r="K810" s="571"/>
      <c r="L810" s="568"/>
      <c r="M810" s="572"/>
      <c r="N810" s="570" t="s">
        <v>443</v>
      </c>
      <c r="O810" s="571"/>
      <c r="P810" s="572"/>
      <c r="Q810" s="429"/>
      <c r="R810" s="573"/>
      <c r="S810" s="574" t="str">
        <f t="shared" ref="S810:S828" si="467">IF(R810="Y","",IF(AND(M810="",K810=""),"",IF(M810="",K810,M810)))</f>
        <v/>
      </c>
      <c r="T810" s="575" t="str">
        <f t="shared" si="451"/>
        <v/>
      </c>
      <c r="U810" s="574" t="str">
        <f t="shared" ref="U810:U828" si="468">IF(R810="Y","",IF(AND(M810="",K810=""),"",IF(M810="",K810*O810,M810*O810)))</f>
        <v/>
      </c>
      <c r="V810" s="576" t="str">
        <f t="shared" si="452"/>
        <v>t C / ha</v>
      </c>
      <c r="W810" s="391"/>
      <c r="X810" s="391"/>
      <c r="Z810" s="476"/>
      <c r="AP810" s="476"/>
      <c r="AQ810" s="391"/>
      <c r="AR810" s="391"/>
      <c r="AS810" s="580"/>
      <c r="AT810" s="391"/>
      <c r="AU810" s="578" t="str">
        <f t="shared" si="453"/>
        <v/>
      </c>
      <c r="AV810" s="578" t="str">
        <f t="shared" si="454"/>
        <v/>
      </c>
      <c r="AW810" s="391"/>
      <c r="AX810" s="578" t="str">
        <f t="shared" si="455"/>
        <v/>
      </c>
      <c r="AY810" s="578" t="str">
        <f t="shared" si="456"/>
        <v/>
      </c>
      <c r="AZ810" s="391"/>
      <c r="BA810" s="578" t="str">
        <f t="shared" si="457"/>
        <v/>
      </c>
      <c r="BB810" s="578" t="str">
        <f t="shared" si="458"/>
        <v/>
      </c>
      <c r="BC810" s="391"/>
      <c r="BD810" s="578" t="str">
        <f t="shared" si="459"/>
        <v/>
      </c>
      <c r="BE810" s="578" t="str">
        <f t="shared" si="460"/>
        <v/>
      </c>
      <c r="BF810" s="391"/>
      <c r="BG810" s="578" t="str">
        <f t="shared" si="461"/>
        <v/>
      </c>
      <c r="BH810" s="578" t="str">
        <f t="shared" si="462"/>
        <v/>
      </c>
      <c r="BI810" s="391"/>
      <c r="BJ810" s="578" t="str">
        <f t="shared" si="463"/>
        <v/>
      </c>
      <c r="BK810" s="578" t="str">
        <f t="shared" si="463"/>
        <v/>
      </c>
      <c r="BL810" s="391"/>
      <c r="BM810" s="578" t="str">
        <f t="shared" si="464"/>
        <v/>
      </c>
      <c r="BN810" s="578" t="str">
        <f t="shared" si="464"/>
        <v/>
      </c>
      <c r="BO810" s="391"/>
      <c r="BP810" s="578" t="str">
        <f t="shared" si="465"/>
        <v/>
      </c>
      <c r="BQ810" s="578" t="str">
        <f t="shared" si="465"/>
        <v/>
      </c>
      <c r="BR810" s="391"/>
      <c r="BS810" s="578" t="str">
        <f t="shared" si="466"/>
        <v/>
      </c>
      <c r="BT810" s="578" t="str">
        <f t="shared" si="466"/>
        <v/>
      </c>
      <c r="BU810" s="391"/>
      <c r="BV810" s="476"/>
    </row>
    <row r="811" spans="1:74" s="427" customFormat="1" ht="14.1" hidden="1">
      <c r="A811" s="561">
        <v>3</v>
      </c>
      <c r="B811" s="562" t="str">
        <f t="shared" si="450"/>
        <v xml:space="preserve">: </v>
      </c>
      <c r="C811" s="566"/>
      <c r="D811" s="566"/>
      <c r="E811" s="563"/>
      <c r="F811" s="566"/>
      <c r="G811" s="563"/>
      <c r="H811" s="565"/>
      <c r="I811" s="566"/>
      <c r="J811" s="566"/>
      <c r="K811" s="572"/>
      <c r="L811" s="568"/>
      <c r="M811" s="572"/>
      <c r="N811" s="570" t="s">
        <v>443</v>
      </c>
      <c r="O811" s="571"/>
      <c r="P811" s="572"/>
      <c r="Q811" s="429"/>
      <c r="R811" s="573"/>
      <c r="S811" s="574" t="str">
        <f t="shared" si="467"/>
        <v/>
      </c>
      <c r="T811" s="575" t="str">
        <f t="shared" si="451"/>
        <v/>
      </c>
      <c r="U811" s="574" t="str">
        <f t="shared" si="468"/>
        <v/>
      </c>
      <c r="V811" s="576" t="str">
        <f t="shared" si="452"/>
        <v>t C / ha</v>
      </c>
      <c r="W811" s="391"/>
      <c r="X811" s="391"/>
      <c r="Z811" s="476"/>
      <c r="AP811" s="476"/>
      <c r="AQ811" s="391"/>
      <c r="AR811" s="391"/>
      <c r="AS811" s="429"/>
      <c r="AT811" s="391"/>
      <c r="AU811" s="578" t="str">
        <f t="shared" si="453"/>
        <v/>
      </c>
      <c r="AV811" s="578" t="str">
        <f t="shared" si="454"/>
        <v/>
      </c>
      <c r="AW811" s="391"/>
      <c r="AX811" s="578" t="str">
        <f t="shared" si="455"/>
        <v/>
      </c>
      <c r="AY811" s="578" t="str">
        <f t="shared" si="456"/>
        <v/>
      </c>
      <c r="AZ811" s="391"/>
      <c r="BA811" s="578" t="str">
        <f t="shared" si="457"/>
        <v/>
      </c>
      <c r="BB811" s="578" t="str">
        <f t="shared" si="458"/>
        <v/>
      </c>
      <c r="BC811" s="391"/>
      <c r="BD811" s="578" t="str">
        <f t="shared" si="459"/>
        <v/>
      </c>
      <c r="BE811" s="578" t="str">
        <f t="shared" si="460"/>
        <v/>
      </c>
      <c r="BF811" s="391"/>
      <c r="BG811" s="578" t="str">
        <f t="shared" si="461"/>
        <v/>
      </c>
      <c r="BH811" s="578" t="str">
        <f t="shared" si="462"/>
        <v/>
      </c>
      <c r="BI811" s="391"/>
      <c r="BJ811" s="578" t="str">
        <f t="shared" si="463"/>
        <v/>
      </c>
      <c r="BK811" s="578" t="str">
        <f t="shared" si="463"/>
        <v/>
      </c>
      <c r="BL811" s="391"/>
      <c r="BM811" s="578" t="str">
        <f t="shared" si="464"/>
        <v/>
      </c>
      <c r="BN811" s="578" t="str">
        <f t="shared" si="464"/>
        <v/>
      </c>
      <c r="BO811" s="391"/>
      <c r="BP811" s="578" t="str">
        <f t="shared" si="465"/>
        <v/>
      </c>
      <c r="BQ811" s="578" t="str">
        <f t="shared" si="465"/>
        <v/>
      </c>
      <c r="BR811" s="391"/>
      <c r="BS811" s="578" t="str">
        <f t="shared" si="466"/>
        <v/>
      </c>
      <c r="BT811" s="578" t="str">
        <f t="shared" si="466"/>
        <v/>
      </c>
      <c r="BU811" s="391"/>
      <c r="BV811" s="476"/>
    </row>
    <row r="812" spans="1:74" s="427" customFormat="1" ht="14.1" hidden="1">
      <c r="A812" s="561">
        <v>4</v>
      </c>
      <c r="B812" s="562" t="str">
        <f t="shared" si="450"/>
        <v xml:space="preserve">: </v>
      </c>
      <c r="C812" s="566"/>
      <c r="D812" s="566"/>
      <c r="E812" s="563"/>
      <c r="F812" s="566"/>
      <c r="G812" s="563"/>
      <c r="H812" s="565"/>
      <c r="I812" s="566"/>
      <c r="J812" s="566"/>
      <c r="K812" s="572"/>
      <c r="L812" s="568"/>
      <c r="M812" s="572"/>
      <c r="N812" s="570" t="s">
        <v>443</v>
      </c>
      <c r="O812" s="571"/>
      <c r="P812" s="572"/>
      <c r="Q812" s="429"/>
      <c r="R812" s="573"/>
      <c r="S812" s="574" t="str">
        <f t="shared" si="467"/>
        <v/>
      </c>
      <c r="T812" s="575" t="str">
        <f t="shared" si="451"/>
        <v/>
      </c>
      <c r="U812" s="574" t="str">
        <f t="shared" si="468"/>
        <v/>
      </c>
      <c r="V812" s="576" t="str">
        <f t="shared" si="452"/>
        <v>t C / ha</v>
      </c>
      <c r="W812" s="391"/>
      <c r="X812" s="391"/>
      <c r="Z812" s="476"/>
      <c r="AP812" s="476"/>
      <c r="AQ812" s="391"/>
      <c r="AR812" s="391"/>
      <c r="AS812" s="429"/>
      <c r="AT812" s="391"/>
      <c r="AU812" s="578" t="str">
        <f t="shared" si="453"/>
        <v/>
      </c>
      <c r="AV812" s="578" t="str">
        <f t="shared" si="454"/>
        <v/>
      </c>
      <c r="AW812" s="391"/>
      <c r="AX812" s="578" t="str">
        <f t="shared" si="455"/>
        <v/>
      </c>
      <c r="AY812" s="578" t="str">
        <f t="shared" si="456"/>
        <v/>
      </c>
      <c r="AZ812" s="391"/>
      <c r="BA812" s="578" t="str">
        <f t="shared" si="457"/>
        <v/>
      </c>
      <c r="BB812" s="578" t="str">
        <f t="shared" si="458"/>
        <v/>
      </c>
      <c r="BC812" s="391"/>
      <c r="BD812" s="578" t="str">
        <f t="shared" si="459"/>
        <v/>
      </c>
      <c r="BE812" s="578" t="str">
        <f t="shared" si="460"/>
        <v/>
      </c>
      <c r="BF812" s="391"/>
      <c r="BG812" s="578" t="str">
        <f t="shared" si="461"/>
        <v/>
      </c>
      <c r="BH812" s="578" t="str">
        <f t="shared" si="462"/>
        <v/>
      </c>
      <c r="BI812" s="391"/>
      <c r="BJ812" s="578" t="str">
        <f t="shared" si="463"/>
        <v/>
      </c>
      <c r="BK812" s="578" t="str">
        <f t="shared" si="463"/>
        <v/>
      </c>
      <c r="BL812" s="391"/>
      <c r="BM812" s="578" t="str">
        <f t="shared" si="464"/>
        <v/>
      </c>
      <c r="BN812" s="578" t="str">
        <f t="shared" si="464"/>
        <v/>
      </c>
      <c r="BO812" s="391"/>
      <c r="BP812" s="578" t="str">
        <f t="shared" si="465"/>
        <v/>
      </c>
      <c r="BQ812" s="578" t="str">
        <f t="shared" si="465"/>
        <v/>
      </c>
      <c r="BR812" s="391"/>
      <c r="BS812" s="578" t="str">
        <f t="shared" si="466"/>
        <v/>
      </c>
      <c r="BT812" s="578" t="str">
        <f t="shared" si="466"/>
        <v/>
      </c>
      <c r="BU812" s="391"/>
      <c r="BV812" s="476"/>
    </row>
    <row r="813" spans="1:74" s="427" customFormat="1" ht="14.1" hidden="1">
      <c r="A813" s="561">
        <v>5</v>
      </c>
      <c r="B813" s="562" t="str">
        <f t="shared" si="450"/>
        <v xml:space="preserve">: </v>
      </c>
      <c r="C813" s="566"/>
      <c r="D813" s="566"/>
      <c r="E813" s="563"/>
      <c r="F813" s="566"/>
      <c r="G813" s="563"/>
      <c r="H813" s="565"/>
      <c r="I813" s="566"/>
      <c r="J813" s="566"/>
      <c r="K813" s="572"/>
      <c r="L813" s="568"/>
      <c r="M813" s="651"/>
      <c r="N813" s="570" t="s">
        <v>443</v>
      </c>
      <c r="O813" s="571"/>
      <c r="P813" s="572"/>
      <c r="Q813" s="429"/>
      <c r="R813" s="573"/>
      <c r="S813" s="574" t="str">
        <f t="shared" si="467"/>
        <v/>
      </c>
      <c r="T813" s="575" t="str">
        <f t="shared" si="451"/>
        <v/>
      </c>
      <c r="U813" s="574" t="str">
        <f t="shared" si="468"/>
        <v/>
      </c>
      <c r="V813" s="576" t="str">
        <f t="shared" si="452"/>
        <v>t C / ha</v>
      </c>
      <c r="W813" s="391"/>
      <c r="X813" s="391"/>
      <c r="Z813" s="476"/>
      <c r="AP813" s="476"/>
      <c r="AQ813" s="391"/>
      <c r="AR813" s="391"/>
      <c r="AS813" s="429"/>
      <c r="AT813" s="391"/>
      <c r="AU813" s="578" t="str">
        <f t="shared" si="453"/>
        <v/>
      </c>
      <c r="AV813" s="578" t="str">
        <f t="shared" si="454"/>
        <v/>
      </c>
      <c r="AW813" s="391"/>
      <c r="AX813" s="578" t="str">
        <f t="shared" si="455"/>
        <v/>
      </c>
      <c r="AY813" s="578" t="str">
        <f t="shared" si="456"/>
        <v/>
      </c>
      <c r="AZ813" s="391"/>
      <c r="BA813" s="578" t="str">
        <f t="shared" si="457"/>
        <v/>
      </c>
      <c r="BB813" s="578" t="str">
        <f t="shared" si="458"/>
        <v/>
      </c>
      <c r="BC813" s="391"/>
      <c r="BD813" s="578" t="str">
        <f t="shared" si="459"/>
        <v/>
      </c>
      <c r="BE813" s="578" t="str">
        <f t="shared" si="460"/>
        <v/>
      </c>
      <c r="BF813" s="391"/>
      <c r="BG813" s="578" t="str">
        <f t="shared" si="461"/>
        <v/>
      </c>
      <c r="BH813" s="578" t="str">
        <f t="shared" si="462"/>
        <v/>
      </c>
      <c r="BI813" s="391"/>
      <c r="BJ813" s="578" t="str">
        <f t="shared" si="463"/>
        <v/>
      </c>
      <c r="BK813" s="578" t="str">
        <f t="shared" si="463"/>
        <v/>
      </c>
      <c r="BL813" s="391"/>
      <c r="BM813" s="578" t="str">
        <f t="shared" si="464"/>
        <v/>
      </c>
      <c r="BN813" s="578" t="str">
        <f t="shared" si="464"/>
        <v/>
      </c>
      <c r="BO813" s="391"/>
      <c r="BP813" s="578" t="str">
        <f t="shared" si="465"/>
        <v/>
      </c>
      <c r="BQ813" s="578" t="str">
        <f t="shared" si="465"/>
        <v/>
      </c>
      <c r="BR813" s="391"/>
      <c r="BS813" s="578" t="str">
        <f t="shared" si="466"/>
        <v/>
      </c>
      <c r="BT813" s="578" t="str">
        <f t="shared" si="466"/>
        <v/>
      </c>
      <c r="BU813" s="391"/>
      <c r="BV813" s="476"/>
    </row>
    <row r="814" spans="1:74" s="427" customFormat="1" ht="14.1" hidden="1">
      <c r="A814" s="561">
        <v>6</v>
      </c>
      <c r="B814" s="562" t="str">
        <f t="shared" si="450"/>
        <v xml:space="preserve">: </v>
      </c>
      <c r="C814" s="566"/>
      <c r="D814" s="566"/>
      <c r="E814" s="563"/>
      <c r="F814" s="566"/>
      <c r="G814" s="563"/>
      <c r="H814" s="565"/>
      <c r="I814" s="566"/>
      <c r="J814" s="566"/>
      <c r="K814" s="572"/>
      <c r="L814" s="568"/>
      <c r="M814" s="651"/>
      <c r="N814" s="570" t="s">
        <v>443</v>
      </c>
      <c r="O814" s="571"/>
      <c r="P814" s="572"/>
      <c r="Q814" s="429"/>
      <c r="R814" s="573"/>
      <c r="S814" s="574" t="str">
        <f t="shared" si="467"/>
        <v/>
      </c>
      <c r="T814" s="575" t="str">
        <f t="shared" si="451"/>
        <v/>
      </c>
      <c r="U814" s="574" t="str">
        <f t="shared" si="468"/>
        <v/>
      </c>
      <c r="V814" s="576" t="str">
        <f t="shared" si="452"/>
        <v>t C / ha</v>
      </c>
      <c r="W814" s="391"/>
      <c r="X814" s="391"/>
      <c r="Z814" s="476"/>
      <c r="AP814" s="476"/>
      <c r="AQ814" s="391"/>
      <c r="AR814" s="391"/>
      <c r="AS814" s="580"/>
      <c r="AT814" s="391"/>
      <c r="AU814" s="578" t="str">
        <f t="shared" si="453"/>
        <v/>
      </c>
      <c r="AV814" s="578" t="str">
        <f t="shared" si="454"/>
        <v/>
      </c>
      <c r="AW814" s="391"/>
      <c r="AX814" s="578" t="str">
        <f t="shared" si="455"/>
        <v/>
      </c>
      <c r="AY814" s="578" t="str">
        <f t="shared" si="456"/>
        <v/>
      </c>
      <c r="AZ814" s="391"/>
      <c r="BA814" s="578" t="str">
        <f t="shared" si="457"/>
        <v/>
      </c>
      <c r="BB814" s="578" t="str">
        <f t="shared" si="458"/>
        <v/>
      </c>
      <c r="BC814" s="391"/>
      <c r="BD814" s="578" t="str">
        <f t="shared" si="459"/>
        <v/>
      </c>
      <c r="BE814" s="578" t="str">
        <f t="shared" si="460"/>
        <v/>
      </c>
      <c r="BF814" s="391"/>
      <c r="BG814" s="578" t="str">
        <f t="shared" si="461"/>
        <v/>
      </c>
      <c r="BH814" s="578" t="str">
        <f t="shared" si="462"/>
        <v/>
      </c>
      <c r="BI814" s="391"/>
      <c r="BJ814" s="578" t="str">
        <f t="shared" si="463"/>
        <v/>
      </c>
      <c r="BK814" s="578" t="str">
        <f t="shared" si="463"/>
        <v/>
      </c>
      <c r="BL814" s="391"/>
      <c r="BM814" s="578" t="str">
        <f t="shared" si="464"/>
        <v/>
      </c>
      <c r="BN814" s="578" t="str">
        <f t="shared" si="464"/>
        <v/>
      </c>
      <c r="BO814" s="391"/>
      <c r="BP814" s="578" t="str">
        <f t="shared" si="465"/>
        <v/>
      </c>
      <c r="BQ814" s="578" t="str">
        <f t="shared" si="465"/>
        <v/>
      </c>
      <c r="BR814" s="391"/>
      <c r="BS814" s="578" t="str">
        <f t="shared" si="466"/>
        <v/>
      </c>
      <c r="BT814" s="578" t="str">
        <f t="shared" si="466"/>
        <v/>
      </c>
      <c r="BU814" s="391"/>
      <c r="BV814" s="476"/>
    </row>
    <row r="815" spans="1:74" s="427" customFormat="1" ht="14.1" hidden="1">
      <c r="A815" s="561">
        <v>7</v>
      </c>
      <c r="B815" s="562" t="str">
        <f t="shared" si="450"/>
        <v xml:space="preserve">: </v>
      </c>
      <c r="C815" s="566"/>
      <c r="D815" s="566"/>
      <c r="E815" s="563"/>
      <c r="F815" s="566"/>
      <c r="G815" s="563"/>
      <c r="H815" s="565"/>
      <c r="I815" s="566"/>
      <c r="J815" s="566"/>
      <c r="K815" s="572"/>
      <c r="L815" s="568"/>
      <c r="M815" s="651"/>
      <c r="N815" s="570" t="s">
        <v>443</v>
      </c>
      <c r="O815" s="571"/>
      <c r="P815" s="572"/>
      <c r="Q815" s="429"/>
      <c r="R815" s="573"/>
      <c r="S815" s="574" t="str">
        <f t="shared" si="467"/>
        <v/>
      </c>
      <c r="T815" s="575" t="str">
        <f t="shared" si="451"/>
        <v/>
      </c>
      <c r="U815" s="574" t="str">
        <f t="shared" si="468"/>
        <v/>
      </c>
      <c r="V815" s="576" t="str">
        <f t="shared" si="452"/>
        <v>t C / ha</v>
      </c>
      <c r="W815" s="391"/>
      <c r="X815" s="391"/>
      <c r="Z815" s="476"/>
      <c r="AP815" s="476"/>
      <c r="AQ815" s="391"/>
      <c r="AR815" s="391"/>
      <c r="AS815" s="580"/>
      <c r="AT815" s="391"/>
      <c r="AU815" s="578" t="str">
        <f t="shared" si="453"/>
        <v/>
      </c>
      <c r="AV815" s="578" t="str">
        <f t="shared" si="454"/>
        <v/>
      </c>
      <c r="AW815" s="391"/>
      <c r="AX815" s="578" t="str">
        <f t="shared" si="455"/>
        <v/>
      </c>
      <c r="AY815" s="578" t="str">
        <f t="shared" si="456"/>
        <v/>
      </c>
      <c r="AZ815" s="391"/>
      <c r="BA815" s="578" t="str">
        <f t="shared" si="457"/>
        <v/>
      </c>
      <c r="BB815" s="578" t="str">
        <f t="shared" si="458"/>
        <v/>
      </c>
      <c r="BC815" s="391"/>
      <c r="BD815" s="578" t="str">
        <f t="shared" si="459"/>
        <v/>
      </c>
      <c r="BE815" s="578" t="str">
        <f t="shared" si="460"/>
        <v/>
      </c>
      <c r="BF815" s="391"/>
      <c r="BG815" s="578" t="str">
        <f t="shared" si="461"/>
        <v/>
      </c>
      <c r="BH815" s="578" t="str">
        <f t="shared" si="462"/>
        <v/>
      </c>
      <c r="BI815" s="391"/>
      <c r="BJ815" s="578" t="str">
        <f t="shared" si="463"/>
        <v/>
      </c>
      <c r="BK815" s="578" t="str">
        <f t="shared" si="463"/>
        <v/>
      </c>
      <c r="BL815" s="391"/>
      <c r="BM815" s="578" t="str">
        <f t="shared" si="464"/>
        <v/>
      </c>
      <c r="BN815" s="578" t="str">
        <f t="shared" si="464"/>
        <v/>
      </c>
      <c r="BO815" s="391"/>
      <c r="BP815" s="578" t="str">
        <f t="shared" si="465"/>
        <v/>
      </c>
      <c r="BQ815" s="578" t="str">
        <f t="shared" si="465"/>
        <v/>
      </c>
      <c r="BR815" s="391"/>
      <c r="BS815" s="578" t="str">
        <f t="shared" si="466"/>
        <v/>
      </c>
      <c r="BT815" s="578" t="str">
        <f t="shared" si="466"/>
        <v/>
      </c>
      <c r="BU815" s="391"/>
      <c r="BV815" s="476"/>
    </row>
    <row r="816" spans="1:74" s="427" customFormat="1" ht="14.1" hidden="1">
      <c r="A816" s="561">
        <v>8</v>
      </c>
      <c r="B816" s="562" t="str">
        <f t="shared" si="450"/>
        <v xml:space="preserve">: </v>
      </c>
      <c r="C816" s="566"/>
      <c r="D816" s="566"/>
      <c r="E816" s="563"/>
      <c r="F816" s="566"/>
      <c r="G816" s="563"/>
      <c r="H816" s="565"/>
      <c r="I816" s="566"/>
      <c r="J816" s="566"/>
      <c r="K816" s="572"/>
      <c r="L816" s="568"/>
      <c r="M816" s="651"/>
      <c r="N816" s="570" t="s">
        <v>443</v>
      </c>
      <c r="O816" s="571"/>
      <c r="P816" s="572"/>
      <c r="Q816" s="429"/>
      <c r="R816" s="573"/>
      <c r="S816" s="574" t="str">
        <f t="shared" si="467"/>
        <v/>
      </c>
      <c r="T816" s="575" t="str">
        <f t="shared" si="451"/>
        <v/>
      </c>
      <c r="U816" s="574" t="str">
        <f t="shared" si="468"/>
        <v/>
      </c>
      <c r="V816" s="576" t="str">
        <f t="shared" si="452"/>
        <v>t C / ha</v>
      </c>
      <c r="W816" s="391"/>
      <c r="X816" s="391"/>
      <c r="Z816" s="476"/>
      <c r="AP816" s="476"/>
      <c r="AQ816" s="391"/>
      <c r="AR816" s="391"/>
      <c r="AS816" s="580"/>
      <c r="AT816" s="391"/>
      <c r="AU816" s="578" t="str">
        <f t="shared" si="453"/>
        <v/>
      </c>
      <c r="AV816" s="578" t="str">
        <f t="shared" si="454"/>
        <v/>
      </c>
      <c r="AW816" s="391"/>
      <c r="AX816" s="578" t="str">
        <f t="shared" si="455"/>
        <v/>
      </c>
      <c r="AY816" s="578" t="str">
        <f t="shared" si="456"/>
        <v/>
      </c>
      <c r="AZ816" s="391"/>
      <c r="BA816" s="578" t="str">
        <f t="shared" si="457"/>
        <v/>
      </c>
      <c r="BB816" s="578" t="str">
        <f t="shared" si="458"/>
        <v/>
      </c>
      <c r="BC816" s="391"/>
      <c r="BD816" s="578" t="str">
        <f t="shared" si="459"/>
        <v/>
      </c>
      <c r="BE816" s="578" t="str">
        <f t="shared" si="460"/>
        <v/>
      </c>
      <c r="BF816" s="391"/>
      <c r="BG816" s="578" t="str">
        <f t="shared" si="461"/>
        <v/>
      </c>
      <c r="BH816" s="578" t="str">
        <f t="shared" si="462"/>
        <v/>
      </c>
      <c r="BI816" s="391"/>
      <c r="BJ816" s="578" t="str">
        <f t="shared" si="463"/>
        <v/>
      </c>
      <c r="BK816" s="578" t="str">
        <f t="shared" si="463"/>
        <v/>
      </c>
      <c r="BL816" s="391"/>
      <c r="BM816" s="578" t="str">
        <f t="shared" si="464"/>
        <v/>
      </c>
      <c r="BN816" s="578" t="str">
        <f t="shared" si="464"/>
        <v/>
      </c>
      <c r="BO816" s="391"/>
      <c r="BP816" s="578" t="str">
        <f t="shared" si="465"/>
        <v/>
      </c>
      <c r="BQ816" s="578" t="str">
        <f t="shared" si="465"/>
        <v/>
      </c>
      <c r="BR816" s="391"/>
      <c r="BS816" s="578" t="str">
        <f t="shared" si="466"/>
        <v/>
      </c>
      <c r="BT816" s="578" t="str">
        <f t="shared" si="466"/>
        <v/>
      </c>
      <c r="BU816" s="391"/>
      <c r="BV816" s="476"/>
    </row>
    <row r="817" spans="1:74" s="427" customFormat="1" ht="14.1" hidden="1">
      <c r="A817" s="561">
        <v>9</v>
      </c>
      <c r="B817" s="562" t="str">
        <f t="shared" si="450"/>
        <v xml:space="preserve">: </v>
      </c>
      <c r="C817" s="566"/>
      <c r="D817" s="566"/>
      <c r="E817" s="563"/>
      <c r="F817" s="566"/>
      <c r="G817" s="563"/>
      <c r="H817" s="565"/>
      <c r="I817" s="566"/>
      <c r="J817" s="566"/>
      <c r="K817" s="572"/>
      <c r="L817" s="568"/>
      <c r="M817" s="651"/>
      <c r="N817" s="570" t="s">
        <v>443</v>
      </c>
      <c r="O817" s="571"/>
      <c r="P817" s="572"/>
      <c r="Q817" s="429"/>
      <c r="R817" s="573"/>
      <c r="S817" s="574" t="str">
        <f t="shared" si="467"/>
        <v/>
      </c>
      <c r="T817" s="575" t="str">
        <f t="shared" si="451"/>
        <v/>
      </c>
      <c r="U817" s="574" t="str">
        <f t="shared" si="468"/>
        <v/>
      </c>
      <c r="V817" s="576" t="str">
        <f t="shared" si="452"/>
        <v>t C / ha</v>
      </c>
      <c r="W817" s="391"/>
      <c r="X817" s="391"/>
      <c r="Z817" s="476"/>
      <c r="AP817" s="476"/>
      <c r="AQ817" s="391"/>
      <c r="AR817" s="391"/>
      <c r="AS817" s="580"/>
      <c r="AT817" s="391"/>
      <c r="AU817" s="578" t="str">
        <f t="shared" si="453"/>
        <v/>
      </c>
      <c r="AV817" s="578" t="str">
        <f t="shared" si="454"/>
        <v/>
      </c>
      <c r="AW817" s="391"/>
      <c r="AX817" s="578" t="str">
        <f t="shared" si="455"/>
        <v/>
      </c>
      <c r="AY817" s="578" t="str">
        <f t="shared" si="456"/>
        <v/>
      </c>
      <c r="AZ817" s="391"/>
      <c r="BA817" s="578" t="str">
        <f t="shared" si="457"/>
        <v/>
      </c>
      <c r="BB817" s="578" t="str">
        <f t="shared" si="458"/>
        <v/>
      </c>
      <c r="BC817" s="391"/>
      <c r="BD817" s="578" t="str">
        <f t="shared" si="459"/>
        <v/>
      </c>
      <c r="BE817" s="578" t="str">
        <f t="shared" si="460"/>
        <v/>
      </c>
      <c r="BF817" s="391"/>
      <c r="BG817" s="578" t="str">
        <f t="shared" si="461"/>
        <v/>
      </c>
      <c r="BH817" s="578" t="str">
        <f t="shared" si="462"/>
        <v/>
      </c>
      <c r="BI817" s="391"/>
      <c r="BJ817" s="578" t="str">
        <f t="shared" si="463"/>
        <v/>
      </c>
      <c r="BK817" s="578" t="str">
        <f t="shared" si="463"/>
        <v/>
      </c>
      <c r="BL817" s="391"/>
      <c r="BM817" s="578" t="str">
        <f t="shared" si="464"/>
        <v/>
      </c>
      <c r="BN817" s="578" t="str">
        <f t="shared" si="464"/>
        <v/>
      </c>
      <c r="BO817" s="391"/>
      <c r="BP817" s="578" t="str">
        <f t="shared" si="465"/>
        <v/>
      </c>
      <c r="BQ817" s="578" t="str">
        <f t="shared" si="465"/>
        <v/>
      </c>
      <c r="BR817" s="391"/>
      <c r="BS817" s="578" t="str">
        <f t="shared" si="466"/>
        <v/>
      </c>
      <c r="BT817" s="578" t="str">
        <f t="shared" si="466"/>
        <v/>
      </c>
      <c r="BU817" s="391"/>
      <c r="BV817" s="476"/>
    </row>
    <row r="818" spans="1:74" s="427" customFormat="1" ht="14.1" hidden="1">
      <c r="A818" s="561">
        <v>10</v>
      </c>
      <c r="B818" s="562" t="str">
        <f t="shared" si="450"/>
        <v xml:space="preserve">: </v>
      </c>
      <c r="C818" s="566"/>
      <c r="D818" s="566"/>
      <c r="E818" s="563"/>
      <c r="F818" s="566"/>
      <c r="G818" s="563"/>
      <c r="H818" s="565"/>
      <c r="I818" s="566"/>
      <c r="J818" s="566"/>
      <c r="K818" s="572"/>
      <c r="L818" s="568"/>
      <c r="M818" s="572"/>
      <c r="N818" s="570" t="s">
        <v>443</v>
      </c>
      <c r="O818" s="571"/>
      <c r="P818" s="572"/>
      <c r="Q818" s="429"/>
      <c r="R818" s="573"/>
      <c r="S818" s="574" t="str">
        <f t="shared" si="467"/>
        <v/>
      </c>
      <c r="T818" s="575" t="str">
        <f t="shared" si="451"/>
        <v/>
      </c>
      <c r="U818" s="574" t="str">
        <f t="shared" si="468"/>
        <v/>
      </c>
      <c r="V818" s="576" t="str">
        <f t="shared" si="452"/>
        <v>t C / ha</v>
      </c>
      <c r="W818" s="391"/>
      <c r="X818" s="391"/>
      <c r="Z818" s="476"/>
      <c r="AP818" s="476"/>
      <c r="AQ818" s="391"/>
      <c r="AR818" s="391"/>
      <c r="AS818" s="580"/>
      <c r="AT818" s="391"/>
      <c r="AU818" s="578" t="str">
        <f t="shared" si="453"/>
        <v/>
      </c>
      <c r="AV818" s="578" t="str">
        <f t="shared" si="454"/>
        <v/>
      </c>
      <c r="AW818" s="391"/>
      <c r="AX818" s="578" t="str">
        <f t="shared" si="455"/>
        <v/>
      </c>
      <c r="AY818" s="578" t="str">
        <f t="shared" si="456"/>
        <v/>
      </c>
      <c r="AZ818" s="391"/>
      <c r="BA818" s="578" t="str">
        <f t="shared" si="457"/>
        <v/>
      </c>
      <c r="BB818" s="578" t="str">
        <f t="shared" si="458"/>
        <v/>
      </c>
      <c r="BC818" s="391"/>
      <c r="BD818" s="578" t="str">
        <f t="shared" si="459"/>
        <v/>
      </c>
      <c r="BE818" s="578" t="str">
        <f t="shared" si="460"/>
        <v/>
      </c>
      <c r="BF818" s="391"/>
      <c r="BG818" s="578" t="str">
        <f t="shared" si="461"/>
        <v/>
      </c>
      <c r="BH818" s="578" t="str">
        <f t="shared" si="462"/>
        <v/>
      </c>
      <c r="BI818" s="391"/>
      <c r="BJ818" s="578" t="str">
        <f t="shared" si="463"/>
        <v/>
      </c>
      <c r="BK818" s="578" t="str">
        <f t="shared" si="463"/>
        <v/>
      </c>
      <c r="BL818" s="391"/>
      <c r="BM818" s="578" t="str">
        <f t="shared" si="464"/>
        <v/>
      </c>
      <c r="BN818" s="578" t="str">
        <f t="shared" si="464"/>
        <v/>
      </c>
      <c r="BO818" s="391"/>
      <c r="BP818" s="578" t="str">
        <f t="shared" si="465"/>
        <v/>
      </c>
      <c r="BQ818" s="578" t="str">
        <f t="shared" si="465"/>
        <v/>
      </c>
      <c r="BR818" s="391"/>
      <c r="BS818" s="578" t="str">
        <f t="shared" si="466"/>
        <v/>
      </c>
      <c r="BT818" s="578" t="str">
        <f t="shared" si="466"/>
        <v/>
      </c>
      <c r="BU818" s="391"/>
      <c r="BV818" s="476"/>
    </row>
    <row r="819" spans="1:74" s="427" customFormat="1" ht="14.1" hidden="1">
      <c r="A819" s="561">
        <v>11</v>
      </c>
      <c r="B819" s="562" t="str">
        <f t="shared" si="450"/>
        <v xml:space="preserve">: </v>
      </c>
      <c r="C819" s="563"/>
      <c r="D819" s="566"/>
      <c r="E819" s="563"/>
      <c r="F819" s="566"/>
      <c r="G819" s="563"/>
      <c r="H819" s="565"/>
      <c r="I819" s="566"/>
      <c r="J819" s="566"/>
      <c r="K819" s="572"/>
      <c r="L819" s="568"/>
      <c r="M819" s="572"/>
      <c r="N819" s="570" t="s">
        <v>443</v>
      </c>
      <c r="O819" s="571"/>
      <c r="P819" s="572"/>
      <c r="Q819" s="429"/>
      <c r="R819" s="573"/>
      <c r="S819" s="574" t="str">
        <f t="shared" si="467"/>
        <v/>
      </c>
      <c r="T819" s="575" t="str">
        <f t="shared" si="451"/>
        <v/>
      </c>
      <c r="U819" s="574" t="str">
        <f t="shared" si="468"/>
        <v/>
      </c>
      <c r="V819" s="576" t="str">
        <f t="shared" si="452"/>
        <v>t C / ha</v>
      </c>
      <c r="W819" s="391"/>
      <c r="X819" s="391"/>
      <c r="Z819" s="476"/>
      <c r="AP819" s="476"/>
      <c r="AQ819" s="391"/>
      <c r="AR819" s="391"/>
      <c r="AS819" s="580"/>
      <c r="AT819" s="391"/>
      <c r="AU819" s="578" t="str">
        <f t="shared" si="453"/>
        <v/>
      </c>
      <c r="AV819" s="578" t="str">
        <f t="shared" si="454"/>
        <v/>
      </c>
      <c r="AW819" s="391"/>
      <c r="AX819" s="578" t="str">
        <f t="shared" si="455"/>
        <v/>
      </c>
      <c r="AY819" s="578" t="str">
        <f t="shared" si="456"/>
        <v/>
      </c>
      <c r="AZ819" s="391"/>
      <c r="BA819" s="578" t="str">
        <f t="shared" si="457"/>
        <v/>
      </c>
      <c r="BB819" s="578" t="str">
        <f t="shared" si="458"/>
        <v/>
      </c>
      <c r="BC819" s="391"/>
      <c r="BD819" s="578" t="str">
        <f t="shared" si="459"/>
        <v/>
      </c>
      <c r="BE819" s="578" t="str">
        <f t="shared" si="460"/>
        <v/>
      </c>
      <c r="BF819" s="391"/>
      <c r="BG819" s="578" t="str">
        <f t="shared" si="461"/>
        <v/>
      </c>
      <c r="BH819" s="578" t="str">
        <f t="shared" si="462"/>
        <v/>
      </c>
      <c r="BI819" s="391"/>
      <c r="BJ819" s="578" t="str">
        <f t="shared" si="463"/>
        <v/>
      </c>
      <c r="BK819" s="578" t="str">
        <f t="shared" si="463"/>
        <v/>
      </c>
      <c r="BL819" s="391"/>
      <c r="BM819" s="578" t="str">
        <f t="shared" si="464"/>
        <v/>
      </c>
      <c r="BN819" s="578" t="str">
        <f t="shared" si="464"/>
        <v/>
      </c>
      <c r="BO819" s="391"/>
      <c r="BP819" s="578" t="str">
        <f t="shared" si="465"/>
        <v/>
      </c>
      <c r="BQ819" s="578" t="str">
        <f t="shared" si="465"/>
        <v/>
      </c>
      <c r="BR819" s="391"/>
      <c r="BS819" s="578" t="str">
        <f t="shared" si="466"/>
        <v/>
      </c>
      <c r="BT819" s="578" t="str">
        <f t="shared" si="466"/>
        <v/>
      </c>
      <c r="BU819" s="391"/>
      <c r="BV819" s="476"/>
    </row>
    <row r="820" spans="1:74" s="427" customFormat="1" ht="14.1" hidden="1">
      <c r="A820" s="561">
        <v>12</v>
      </c>
      <c r="B820" s="562" t="str">
        <f t="shared" si="450"/>
        <v xml:space="preserve">: </v>
      </c>
      <c r="C820" s="566"/>
      <c r="D820" s="566"/>
      <c r="E820" s="563"/>
      <c r="F820" s="566"/>
      <c r="G820" s="563"/>
      <c r="H820" s="565"/>
      <c r="I820" s="566"/>
      <c r="J820" s="566"/>
      <c r="K820" s="572"/>
      <c r="L820" s="568"/>
      <c r="M820" s="572"/>
      <c r="N820" s="570" t="s">
        <v>443</v>
      </c>
      <c r="O820" s="571"/>
      <c r="P820" s="572"/>
      <c r="Q820" s="429"/>
      <c r="R820" s="573"/>
      <c r="S820" s="574" t="str">
        <f t="shared" si="467"/>
        <v/>
      </c>
      <c r="T820" s="575" t="str">
        <f t="shared" si="451"/>
        <v/>
      </c>
      <c r="U820" s="574" t="str">
        <f t="shared" si="468"/>
        <v/>
      </c>
      <c r="V820" s="576" t="str">
        <f t="shared" si="452"/>
        <v>t C / ha</v>
      </c>
      <c r="W820" s="391"/>
      <c r="X820" s="391"/>
      <c r="Z820" s="476"/>
      <c r="AP820" s="476"/>
      <c r="AQ820" s="391"/>
      <c r="AR820" s="391"/>
      <c r="AS820" s="580"/>
      <c r="AT820" s="391"/>
      <c r="AU820" s="578" t="str">
        <f t="shared" si="453"/>
        <v/>
      </c>
      <c r="AV820" s="578" t="str">
        <f t="shared" si="454"/>
        <v/>
      </c>
      <c r="AW820" s="391"/>
      <c r="AX820" s="578" t="str">
        <f t="shared" si="455"/>
        <v/>
      </c>
      <c r="AY820" s="578" t="str">
        <f t="shared" si="456"/>
        <v/>
      </c>
      <c r="AZ820" s="391"/>
      <c r="BA820" s="578" t="str">
        <f t="shared" si="457"/>
        <v/>
      </c>
      <c r="BB820" s="578" t="str">
        <f t="shared" si="458"/>
        <v/>
      </c>
      <c r="BC820" s="391"/>
      <c r="BD820" s="578" t="str">
        <f t="shared" si="459"/>
        <v/>
      </c>
      <c r="BE820" s="578" t="str">
        <f t="shared" si="460"/>
        <v/>
      </c>
      <c r="BF820" s="391"/>
      <c r="BG820" s="578" t="str">
        <f t="shared" si="461"/>
        <v/>
      </c>
      <c r="BH820" s="578" t="str">
        <f t="shared" si="462"/>
        <v/>
      </c>
      <c r="BI820" s="391"/>
      <c r="BJ820" s="578" t="str">
        <f t="shared" si="463"/>
        <v/>
      </c>
      <c r="BK820" s="578" t="str">
        <f t="shared" si="463"/>
        <v/>
      </c>
      <c r="BL820" s="391"/>
      <c r="BM820" s="578" t="str">
        <f t="shared" si="464"/>
        <v/>
      </c>
      <c r="BN820" s="578" t="str">
        <f t="shared" si="464"/>
        <v/>
      </c>
      <c r="BO820" s="391"/>
      <c r="BP820" s="578" t="str">
        <f t="shared" si="465"/>
        <v/>
      </c>
      <c r="BQ820" s="578" t="str">
        <f t="shared" si="465"/>
        <v/>
      </c>
      <c r="BR820" s="391"/>
      <c r="BS820" s="578" t="str">
        <f t="shared" si="466"/>
        <v/>
      </c>
      <c r="BT820" s="578" t="str">
        <f t="shared" si="466"/>
        <v/>
      </c>
      <c r="BU820" s="391"/>
      <c r="BV820" s="476"/>
    </row>
    <row r="821" spans="1:74" s="427" customFormat="1" ht="14.1" hidden="1">
      <c r="A821" s="561">
        <v>13</v>
      </c>
      <c r="B821" s="562" t="str">
        <f t="shared" si="450"/>
        <v xml:space="preserve">: </v>
      </c>
      <c r="C821" s="566"/>
      <c r="D821" s="566"/>
      <c r="E821" s="563"/>
      <c r="F821" s="566"/>
      <c r="G821" s="563"/>
      <c r="H821" s="565"/>
      <c r="I821" s="566"/>
      <c r="J821" s="566"/>
      <c r="K821" s="572"/>
      <c r="L821" s="568"/>
      <c r="M821" s="572"/>
      <c r="N821" s="570" t="s">
        <v>443</v>
      </c>
      <c r="O821" s="571"/>
      <c r="P821" s="572"/>
      <c r="Q821" s="429"/>
      <c r="R821" s="573"/>
      <c r="S821" s="574" t="str">
        <f t="shared" si="467"/>
        <v/>
      </c>
      <c r="T821" s="575" t="str">
        <f t="shared" si="451"/>
        <v/>
      </c>
      <c r="U821" s="574" t="str">
        <f t="shared" si="468"/>
        <v/>
      </c>
      <c r="V821" s="576" t="str">
        <f t="shared" si="452"/>
        <v>t C / ha</v>
      </c>
      <c r="W821" s="391"/>
      <c r="X821" s="391"/>
      <c r="Z821" s="476"/>
      <c r="AP821" s="476"/>
      <c r="AQ821" s="391"/>
      <c r="AR821" s="391"/>
      <c r="AS821" s="580"/>
      <c r="AT821" s="391"/>
      <c r="AU821" s="578" t="str">
        <f t="shared" si="453"/>
        <v/>
      </c>
      <c r="AV821" s="578" t="str">
        <f t="shared" si="454"/>
        <v/>
      </c>
      <c r="AW821" s="391"/>
      <c r="AX821" s="578" t="str">
        <f t="shared" si="455"/>
        <v/>
      </c>
      <c r="AY821" s="578" t="str">
        <f t="shared" si="456"/>
        <v/>
      </c>
      <c r="AZ821" s="391"/>
      <c r="BA821" s="578" t="str">
        <f t="shared" si="457"/>
        <v/>
      </c>
      <c r="BB821" s="578" t="str">
        <f t="shared" si="458"/>
        <v/>
      </c>
      <c r="BC821" s="391"/>
      <c r="BD821" s="578" t="str">
        <f t="shared" si="459"/>
        <v/>
      </c>
      <c r="BE821" s="578" t="str">
        <f t="shared" si="460"/>
        <v/>
      </c>
      <c r="BF821" s="391"/>
      <c r="BG821" s="578" t="str">
        <f t="shared" si="461"/>
        <v/>
      </c>
      <c r="BH821" s="578" t="str">
        <f t="shared" si="462"/>
        <v/>
      </c>
      <c r="BI821" s="391"/>
      <c r="BJ821" s="578" t="str">
        <f t="shared" si="463"/>
        <v/>
      </c>
      <c r="BK821" s="578" t="str">
        <f t="shared" si="463"/>
        <v/>
      </c>
      <c r="BL821" s="391"/>
      <c r="BM821" s="578" t="str">
        <f t="shared" si="464"/>
        <v/>
      </c>
      <c r="BN821" s="578" t="str">
        <f t="shared" si="464"/>
        <v/>
      </c>
      <c r="BO821" s="391"/>
      <c r="BP821" s="578" t="str">
        <f t="shared" si="465"/>
        <v/>
      </c>
      <c r="BQ821" s="578" t="str">
        <f t="shared" si="465"/>
        <v/>
      </c>
      <c r="BR821" s="391"/>
      <c r="BS821" s="578" t="str">
        <f t="shared" si="466"/>
        <v/>
      </c>
      <c r="BT821" s="578" t="str">
        <f t="shared" si="466"/>
        <v/>
      </c>
      <c r="BU821" s="391"/>
      <c r="BV821" s="476"/>
    </row>
    <row r="822" spans="1:74" s="427" customFormat="1" ht="14.1" hidden="1">
      <c r="A822" s="561">
        <v>14</v>
      </c>
      <c r="B822" s="562" t="str">
        <f t="shared" si="450"/>
        <v xml:space="preserve">: </v>
      </c>
      <c r="C822" s="566"/>
      <c r="D822" s="566"/>
      <c r="E822" s="563"/>
      <c r="F822" s="566"/>
      <c r="G822" s="563"/>
      <c r="H822" s="565"/>
      <c r="I822" s="566"/>
      <c r="J822" s="566"/>
      <c r="K822" s="572"/>
      <c r="L822" s="568"/>
      <c r="M822" s="572"/>
      <c r="N822" s="570" t="s">
        <v>443</v>
      </c>
      <c r="O822" s="571"/>
      <c r="P822" s="572"/>
      <c r="Q822" s="429"/>
      <c r="R822" s="573"/>
      <c r="S822" s="574" t="str">
        <f t="shared" si="467"/>
        <v/>
      </c>
      <c r="T822" s="575" t="str">
        <f t="shared" si="451"/>
        <v/>
      </c>
      <c r="U822" s="574" t="str">
        <f t="shared" si="468"/>
        <v/>
      </c>
      <c r="V822" s="576" t="str">
        <f t="shared" si="452"/>
        <v>t C / ha</v>
      </c>
      <c r="W822" s="391"/>
      <c r="X822" s="391"/>
      <c r="Z822" s="476"/>
      <c r="AP822" s="476"/>
      <c r="AQ822" s="391"/>
      <c r="AR822" s="391"/>
      <c r="AS822" s="580"/>
      <c r="AT822" s="391"/>
      <c r="AU822" s="578" t="str">
        <f t="shared" si="453"/>
        <v/>
      </c>
      <c r="AV822" s="578" t="str">
        <f t="shared" si="454"/>
        <v/>
      </c>
      <c r="AW822" s="391"/>
      <c r="AX822" s="578" t="str">
        <f t="shared" si="455"/>
        <v/>
      </c>
      <c r="AY822" s="578" t="str">
        <f t="shared" si="456"/>
        <v/>
      </c>
      <c r="AZ822" s="391"/>
      <c r="BA822" s="578" t="str">
        <f t="shared" si="457"/>
        <v/>
      </c>
      <c r="BB822" s="578" t="str">
        <f t="shared" si="458"/>
        <v/>
      </c>
      <c r="BC822" s="391"/>
      <c r="BD822" s="578" t="str">
        <f t="shared" si="459"/>
        <v/>
      </c>
      <c r="BE822" s="578" t="str">
        <f t="shared" si="460"/>
        <v/>
      </c>
      <c r="BF822" s="391"/>
      <c r="BG822" s="578" t="str">
        <f t="shared" si="461"/>
        <v/>
      </c>
      <c r="BH822" s="578" t="str">
        <f t="shared" si="462"/>
        <v/>
      </c>
      <c r="BI822" s="391"/>
      <c r="BJ822" s="578" t="str">
        <f t="shared" si="463"/>
        <v/>
      </c>
      <c r="BK822" s="578" t="str">
        <f t="shared" si="463"/>
        <v/>
      </c>
      <c r="BL822" s="391"/>
      <c r="BM822" s="578" t="str">
        <f t="shared" si="464"/>
        <v/>
      </c>
      <c r="BN822" s="578" t="str">
        <f t="shared" si="464"/>
        <v/>
      </c>
      <c r="BO822" s="391"/>
      <c r="BP822" s="578" t="str">
        <f t="shared" si="465"/>
        <v/>
      </c>
      <c r="BQ822" s="578" t="str">
        <f t="shared" si="465"/>
        <v/>
      </c>
      <c r="BR822" s="391"/>
      <c r="BS822" s="578" t="str">
        <f t="shared" si="466"/>
        <v/>
      </c>
      <c r="BT822" s="578" t="str">
        <f t="shared" si="466"/>
        <v/>
      </c>
      <c r="BU822" s="391"/>
      <c r="BV822" s="476"/>
    </row>
    <row r="823" spans="1:74" s="427" customFormat="1" ht="14.1" hidden="1">
      <c r="A823" s="561">
        <v>15</v>
      </c>
      <c r="B823" s="562" t="str">
        <f t="shared" si="450"/>
        <v xml:space="preserve">: </v>
      </c>
      <c r="C823" s="566"/>
      <c r="D823" s="566"/>
      <c r="E823" s="563"/>
      <c r="F823" s="566"/>
      <c r="G823" s="563"/>
      <c r="H823" s="565"/>
      <c r="I823" s="566"/>
      <c r="J823" s="566"/>
      <c r="K823" s="572"/>
      <c r="L823" s="568"/>
      <c r="M823" s="572"/>
      <c r="N823" s="570" t="s">
        <v>443</v>
      </c>
      <c r="O823" s="571"/>
      <c r="P823" s="572"/>
      <c r="Q823" s="429"/>
      <c r="R823" s="573"/>
      <c r="S823" s="574" t="str">
        <f t="shared" si="467"/>
        <v/>
      </c>
      <c r="T823" s="575" t="str">
        <f t="shared" si="451"/>
        <v/>
      </c>
      <c r="U823" s="574" t="str">
        <f t="shared" si="468"/>
        <v/>
      </c>
      <c r="V823" s="576" t="str">
        <f t="shared" si="452"/>
        <v>t C / ha</v>
      </c>
      <c r="W823" s="391"/>
      <c r="X823" s="391"/>
      <c r="Z823" s="476"/>
      <c r="AP823" s="476"/>
      <c r="AQ823" s="391"/>
      <c r="AR823" s="391"/>
      <c r="AS823" s="580"/>
      <c r="AT823" s="391"/>
      <c r="AU823" s="578" t="str">
        <f t="shared" si="453"/>
        <v/>
      </c>
      <c r="AV823" s="578" t="str">
        <f t="shared" si="454"/>
        <v/>
      </c>
      <c r="AW823" s="391"/>
      <c r="AX823" s="578" t="str">
        <f t="shared" si="455"/>
        <v/>
      </c>
      <c r="AY823" s="578" t="str">
        <f t="shared" si="456"/>
        <v/>
      </c>
      <c r="AZ823" s="391"/>
      <c r="BA823" s="578" t="str">
        <f t="shared" si="457"/>
        <v/>
      </c>
      <c r="BB823" s="578" t="str">
        <f t="shared" si="458"/>
        <v/>
      </c>
      <c r="BC823" s="391"/>
      <c r="BD823" s="578" t="str">
        <f t="shared" si="459"/>
        <v/>
      </c>
      <c r="BE823" s="578" t="str">
        <f t="shared" si="460"/>
        <v/>
      </c>
      <c r="BF823" s="391"/>
      <c r="BG823" s="578" t="str">
        <f t="shared" si="461"/>
        <v/>
      </c>
      <c r="BH823" s="578" t="str">
        <f t="shared" si="462"/>
        <v/>
      </c>
      <c r="BI823" s="391"/>
      <c r="BJ823" s="578" t="str">
        <f t="shared" si="463"/>
        <v/>
      </c>
      <c r="BK823" s="578" t="str">
        <f t="shared" si="463"/>
        <v/>
      </c>
      <c r="BL823" s="391"/>
      <c r="BM823" s="578" t="str">
        <f t="shared" si="464"/>
        <v/>
      </c>
      <c r="BN823" s="578" t="str">
        <f t="shared" si="464"/>
        <v/>
      </c>
      <c r="BO823" s="391"/>
      <c r="BP823" s="578" t="str">
        <f t="shared" si="465"/>
        <v/>
      </c>
      <c r="BQ823" s="578" t="str">
        <f t="shared" si="465"/>
        <v/>
      </c>
      <c r="BR823" s="391"/>
      <c r="BS823" s="578" t="str">
        <f t="shared" si="466"/>
        <v/>
      </c>
      <c r="BT823" s="578" t="str">
        <f t="shared" si="466"/>
        <v/>
      </c>
      <c r="BU823" s="391"/>
      <c r="BV823" s="476"/>
    </row>
    <row r="824" spans="1:74" s="427" customFormat="1" ht="14.1" hidden="1">
      <c r="A824" s="561">
        <v>16</v>
      </c>
      <c r="B824" s="562" t="str">
        <f t="shared" si="450"/>
        <v xml:space="preserve">: </v>
      </c>
      <c r="C824" s="566"/>
      <c r="D824" s="566"/>
      <c r="E824" s="563"/>
      <c r="F824" s="566"/>
      <c r="G824" s="563"/>
      <c r="H824" s="565"/>
      <c r="I824" s="566"/>
      <c r="J824" s="566"/>
      <c r="K824" s="572"/>
      <c r="L824" s="568"/>
      <c r="M824" s="572"/>
      <c r="N824" s="570" t="s">
        <v>443</v>
      </c>
      <c r="O824" s="571"/>
      <c r="P824" s="572"/>
      <c r="Q824" s="429"/>
      <c r="R824" s="573"/>
      <c r="S824" s="574" t="str">
        <f t="shared" si="467"/>
        <v/>
      </c>
      <c r="T824" s="575" t="str">
        <f t="shared" si="451"/>
        <v/>
      </c>
      <c r="U824" s="574" t="str">
        <f t="shared" si="468"/>
        <v/>
      </c>
      <c r="V824" s="576" t="str">
        <f t="shared" si="452"/>
        <v>t C / ha</v>
      </c>
      <c r="W824" s="391"/>
      <c r="X824" s="391"/>
      <c r="Z824" s="476"/>
      <c r="AP824" s="476"/>
      <c r="AQ824" s="391"/>
      <c r="AR824" s="391"/>
      <c r="AS824" s="580"/>
      <c r="AT824" s="391"/>
      <c r="AU824" s="578" t="str">
        <f t="shared" si="453"/>
        <v/>
      </c>
      <c r="AV824" s="578" t="str">
        <f t="shared" si="454"/>
        <v/>
      </c>
      <c r="AW824" s="391"/>
      <c r="AX824" s="578" t="str">
        <f t="shared" si="455"/>
        <v/>
      </c>
      <c r="AY824" s="578" t="str">
        <f t="shared" si="456"/>
        <v/>
      </c>
      <c r="AZ824" s="391"/>
      <c r="BA824" s="578" t="str">
        <f t="shared" si="457"/>
        <v/>
      </c>
      <c r="BB824" s="578" t="str">
        <f t="shared" si="458"/>
        <v/>
      </c>
      <c r="BC824" s="391"/>
      <c r="BD824" s="578" t="str">
        <f t="shared" si="459"/>
        <v/>
      </c>
      <c r="BE824" s="578" t="str">
        <f t="shared" si="460"/>
        <v/>
      </c>
      <c r="BF824" s="391"/>
      <c r="BG824" s="578" t="str">
        <f t="shared" si="461"/>
        <v/>
      </c>
      <c r="BH824" s="578" t="str">
        <f t="shared" si="462"/>
        <v/>
      </c>
      <c r="BI824" s="391"/>
      <c r="BJ824" s="578" t="str">
        <f t="shared" si="463"/>
        <v/>
      </c>
      <c r="BK824" s="578" t="str">
        <f t="shared" si="463"/>
        <v/>
      </c>
      <c r="BL824" s="391"/>
      <c r="BM824" s="578" t="str">
        <f t="shared" si="464"/>
        <v/>
      </c>
      <c r="BN824" s="578" t="str">
        <f t="shared" si="464"/>
        <v/>
      </c>
      <c r="BO824" s="391"/>
      <c r="BP824" s="578" t="str">
        <f t="shared" si="465"/>
        <v/>
      </c>
      <c r="BQ824" s="578" t="str">
        <f t="shared" si="465"/>
        <v/>
      </c>
      <c r="BR824" s="391"/>
      <c r="BS824" s="578" t="str">
        <f t="shared" si="466"/>
        <v/>
      </c>
      <c r="BT824" s="578" t="str">
        <f t="shared" si="466"/>
        <v/>
      </c>
      <c r="BU824" s="391"/>
      <c r="BV824" s="476"/>
    </row>
    <row r="825" spans="1:74" s="427" customFormat="1" ht="14.1" hidden="1">
      <c r="A825" s="561">
        <v>17</v>
      </c>
      <c r="B825" s="562" t="str">
        <f t="shared" si="450"/>
        <v xml:space="preserve">: </v>
      </c>
      <c r="C825" s="566"/>
      <c r="D825" s="566"/>
      <c r="E825" s="563"/>
      <c r="F825" s="566"/>
      <c r="G825" s="563"/>
      <c r="H825" s="565"/>
      <c r="I825" s="566"/>
      <c r="J825" s="566"/>
      <c r="K825" s="572"/>
      <c r="L825" s="568"/>
      <c r="M825" s="572"/>
      <c r="N825" s="570" t="s">
        <v>443</v>
      </c>
      <c r="O825" s="571"/>
      <c r="P825" s="572"/>
      <c r="Q825" s="429"/>
      <c r="R825" s="573"/>
      <c r="S825" s="574" t="str">
        <f t="shared" si="467"/>
        <v/>
      </c>
      <c r="T825" s="575" t="str">
        <f t="shared" si="451"/>
        <v/>
      </c>
      <c r="U825" s="574" t="str">
        <f t="shared" si="468"/>
        <v/>
      </c>
      <c r="V825" s="576" t="str">
        <f t="shared" si="452"/>
        <v>t C / ha</v>
      </c>
      <c r="W825" s="391"/>
      <c r="X825" s="391"/>
      <c r="Z825" s="476"/>
      <c r="AP825" s="476"/>
      <c r="AQ825" s="391"/>
      <c r="AR825" s="391"/>
      <c r="AS825" s="580"/>
      <c r="AT825" s="391"/>
      <c r="AU825" s="578" t="str">
        <f t="shared" si="453"/>
        <v/>
      </c>
      <c r="AV825" s="578" t="str">
        <f t="shared" si="454"/>
        <v/>
      </c>
      <c r="AW825" s="391"/>
      <c r="AX825" s="578" t="str">
        <f t="shared" si="455"/>
        <v/>
      </c>
      <c r="AY825" s="578" t="str">
        <f t="shared" si="456"/>
        <v/>
      </c>
      <c r="AZ825" s="391"/>
      <c r="BA825" s="578" t="str">
        <f t="shared" si="457"/>
        <v/>
      </c>
      <c r="BB825" s="578" t="str">
        <f t="shared" si="458"/>
        <v/>
      </c>
      <c r="BC825" s="391"/>
      <c r="BD825" s="578" t="str">
        <f t="shared" si="459"/>
        <v/>
      </c>
      <c r="BE825" s="578" t="str">
        <f t="shared" si="460"/>
        <v/>
      </c>
      <c r="BF825" s="391"/>
      <c r="BG825" s="578" t="str">
        <f t="shared" si="461"/>
        <v/>
      </c>
      <c r="BH825" s="578" t="str">
        <f t="shared" si="462"/>
        <v/>
      </c>
      <c r="BI825" s="391"/>
      <c r="BJ825" s="578" t="str">
        <f t="shared" si="463"/>
        <v/>
      </c>
      <c r="BK825" s="578" t="str">
        <f t="shared" si="463"/>
        <v/>
      </c>
      <c r="BL825" s="391"/>
      <c r="BM825" s="578" t="str">
        <f t="shared" si="464"/>
        <v/>
      </c>
      <c r="BN825" s="578" t="str">
        <f t="shared" si="464"/>
        <v/>
      </c>
      <c r="BO825" s="391"/>
      <c r="BP825" s="578" t="str">
        <f t="shared" si="465"/>
        <v/>
      </c>
      <c r="BQ825" s="578" t="str">
        <f t="shared" si="465"/>
        <v/>
      </c>
      <c r="BR825" s="391"/>
      <c r="BS825" s="578" t="str">
        <f t="shared" si="466"/>
        <v/>
      </c>
      <c r="BT825" s="578" t="str">
        <f t="shared" si="466"/>
        <v/>
      </c>
      <c r="BU825" s="391"/>
      <c r="BV825" s="476"/>
    </row>
    <row r="826" spans="1:74" s="427" customFormat="1" ht="14.1" hidden="1">
      <c r="A826" s="561">
        <v>18</v>
      </c>
      <c r="B826" s="562" t="str">
        <f t="shared" si="450"/>
        <v xml:space="preserve">: </v>
      </c>
      <c r="C826" s="566"/>
      <c r="D826" s="566"/>
      <c r="E826" s="563"/>
      <c r="F826" s="566"/>
      <c r="G826" s="563"/>
      <c r="H826" s="565"/>
      <c r="I826" s="566"/>
      <c r="J826" s="566"/>
      <c r="K826" s="572"/>
      <c r="L826" s="572"/>
      <c r="M826" s="572"/>
      <c r="N826" s="570" t="s">
        <v>443</v>
      </c>
      <c r="O826" s="571"/>
      <c r="P826" s="572"/>
      <c r="Q826" s="429"/>
      <c r="R826" s="573"/>
      <c r="S826" s="574" t="str">
        <f t="shared" si="467"/>
        <v/>
      </c>
      <c r="T826" s="575" t="str">
        <f t="shared" si="451"/>
        <v/>
      </c>
      <c r="U826" s="574" t="str">
        <f t="shared" si="468"/>
        <v/>
      </c>
      <c r="V826" s="576" t="str">
        <f t="shared" si="452"/>
        <v>t C / ha</v>
      </c>
      <c r="W826" s="391"/>
      <c r="X826" s="391"/>
      <c r="Z826" s="476"/>
      <c r="AP826" s="476"/>
      <c r="AQ826" s="391"/>
      <c r="AR826" s="391"/>
      <c r="AS826" s="580"/>
      <c r="AT826" s="391"/>
      <c r="AU826" s="578" t="str">
        <f t="shared" si="453"/>
        <v/>
      </c>
      <c r="AV826" s="578" t="str">
        <f t="shared" si="454"/>
        <v/>
      </c>
      <c r="AW826" s="391"/>
      <c r="AX826" s="578" t="str">
        <f t="shared" si="455"/>
        <v/>
      </c>
      <c r="AY826" s="578" t="str">
        <f t="shared" si="456"/>
        <v/>
      </c>
      <c r="AZ826" s="391"/>
      <c r="BA826" s="578" t="str">
        <f t="shared" si="457"/>
        <v/>
      </c>
      <c r="BB826" s="578" t="str">
        <f t="shared" si="458"/>
        <v/>
      </c>
      <c r="BC826" s="391"/>
      <c r="BD826" s="578" t="str">
        <f t="shared" si="459"/>
        <v/>
      </c>
      <c r="BE826" s="578" t="str">
        <f t="shared" si="460"/>
        <v/>
      </c>
      <c r="BF826" s="391"/>
      <c r="BG826" s="578" t="str">
        <f t="shared" si="461"/>
        <v/>
      </c>
      <c r="BH826" s="578" t="str">
        <f t="shared" si="462"/>
        <v/>
      </c>
      <c r="BI826" s="391"/>
      <c r="BJ826" s="578" t="str">
        <f t="shared" si="463"/>
        <v/>
      </c>
      <c r="BK826" s="578" t="str">
        <f t="shared" si="463"/>
        <v/>
      </c>
      <c r="BL826" s="391"/>
      <c r="BM826" s="578" t="str">
        <f t="shared" si="464"/>
        <v/>
      </c>
      <c r="BN826" s="578" t="str">
        <f t="shared" si="464"/>
        <v/>
      </c>
      <c r="BO826" s="391"/>
      <c r="BP826" s="578" t="str">
        <f t="shared" si="465"/>
        <v/>
      </c>
      <c r="BQ826" s="578" t="str">
        <f t="shared" si="465"/>
        <v/>
      </c>
      <c r="BR826" s="391"/>
      <c r="BS826" s="578" t="str">
        <f t="shared" si="466"/>
        <v/>
      </c>
      <c r="BT826" s="578" t="str">
        <f t="shared" si="466"/>
        <v/>
      </c>
      <c r="BU826" s="391"/>
      <c r="BV826" s="476"/>
    </row>
    <row r="827" spans="1:74" s="427" customFormat="1" ht="14.1" hidden="1">
      <c r="A827" s="561">
        <v>19</v>
      </c>
      <c r="B827" s="562" t="str">
        <f t="shared" si="450"/>
        <v xml:space="preserve">: </v>
      </c>
      <c r="C827" s="566"/>
      <c r="D827" s="566"/>
      <c r="E827" s="563"/>
      <c r="F827" s="566"/>
      <c r="G827" s="563"/>
      <c r="H827" s="565"/>
      <c r="I827" s="566"/>
      <c r="J827" s="566"/>
      <c r="K827" s="572"/>
      <c r="L827" s="572"/>
      <c r="M827" s="572"/>
      <c r="N827" s="570" t="s">
        <v>443</v>
      </c>
      <c r="O827" s="571"/>
      <c r="P827" s="572"/>
      <c r="Q827" s="429"/>
      <c r="R827" s="573"/>
      <c r="S827" s="574" t="str">
        <f t="shared" si="467"/>
        <v/>
      </c>
      <c r="T827" s="575" t="str">
        <f t="shared" si="451"/>
        <v/>
      </c>
      <c r="U827" s="574" t="str">
        <f t="shared" si="468"/>
        <v/>
      </c>
      <c r="V827" s="576" t="str">
        <f t="shared" si="452"/>
        <v>t C / ha</v>
      </c>
      <c r="W827" s="391"/>
      <c r="X827" s="391"/>
      <c r="Z827" s="476"/>
      <c r="AP827" s="476"/>
      <c r="AQ827" s="391"/>
      <c r="AR827" s="391"/>
      <c r="AS827" s="580"/>
      <c r="AT827" s="391"/>
      <c r="AU827" s="578" t="str">
        <f t="shared" si="453"/>
        <v/>
      </c>
      <c r="AV827" s="578" t="str">
        <f t="shared" si="454"/>
        <v/>
      </c>
      <c r="AW827" s="391"/>
      <c r="AX827" s="578" t="str">
        <f t="shared" si="455"/>
        <v/>
      </c>
      <c r="AY827" s="578" t="str">
        <f t="shared" si="456"/>
        <v/>
      </c>
      <c r="AZ827" s="391"/>
      <c r="BA827" s="578" t="str">
        <f t="shared" si="457"/>
        <v/>
      </c>
      <c r="BB827" s="578" t="str">
        <f t="shared" si="458"/>
        <v/>
      </c>
      <c r="BC827" s="391"/>
      <c r="BD827" s="578" t="str">
        <f t="shared" si="459"/>
        <v/>
      </c>
      <c r="BE827" s="578" t="str">
        <f t="shared" si="460"/>
        <v/>
      </c>
      <c r="BF827" s="391"/>
      <c r="BG827" s="578" t="str">
        <f t="shared" si="461"/>
        <v/>
      </c>
      <c r="BH827" s="578" t="str">
        <f t="shared" si="462"/>
        <v/>
      </c>
      <c r="BI827" s="391"/>
      <c r="BJ827" s="578" t="str">
        <f t="shared" si="463"/>
        <v/>
      </c>
      <c r="BK827" s="578" t="str">
        <f t="shared" si="463"/>
        <v/>
      </c>
      <c r="BL827" s="391"/>
      <c r="BM827" s="578" t="str">
        <f t="shared" si="464"/>
        <v/>
      </c>
      <c r="BN827" s="578" t="str">
        <f t="shared" si="464"/>
        <v/>
      </c>
      <c r="BO827" s="391"/>
      <c r="BP827" s="578" t="str">
        <f t="shared" si="465"/>
        <v/>
      </c>
      <c r="BQ827" s="578" t="str">
        <f t="shared" si="465"/>
        <v/>
      </c>
      <c r="BR827" s="391"/>
      <c r="BS827" s="578" t="str">
        <f t="shared" si="466"/>
        <v/>
      </c>
      <c r="BT827" s="578" t="str">
        <f t="shared" si="466"/>
        <v/>
      </c>
      <c r="BU827" s="391"/>
      <c r="BV827" s="476"/>
    </row>
    <row r="828" spans="1:74" s="427" customFormat="1" ht="14.1" hidden="1">
      <c r="A828" s="561">
        <v>20</v>
      </c>
      <c r="B828" s="562" t="str">
        <f t="shared" si="450"/>
        <v xml:space="preserve">: </v>
      </c>
      <c r="C828" s="566"/>
      <c r="D828" s="566"/>
      <c r="E828" s="563"/>
      <c r="F828" s="566"/>
      <c r="G828" s="563"/>
      <c r="H828" s="565"/>
      <c r="I828" s="566"/>
      <c r="J828" s="566"/>
      <c r="K828" s="572"/>
      <c r="L828" s="572"/>
      <c r="M828" s="572"/>
      <c r="N828" s="570" t="s">
        <v>443</v>
      </c>
      <c r="O828" s="571"/>
      <c r="P828" s="572"/>
      <c r="Q828" s="429"/>
      <c r="R828" s="573"/>
      <c r="S828" s="574" t="str">
        <f t="shared" si="467"/>
        <v/>
      </c>
      <c r="T828" s="575" t="str">
        <f t="shared" si="451"/>
        <v/>
      </c>
      <c r="U828" s="574" t="str">
        <f t="shared" si="468"/>
        <v/>
      </c>
      <c r="V828" s="576" t="str">
        <f t="shared" si="452"/>
        <v>t C / ha</v>
      </c>
      <c r="W828" s="391"/>
      <c r="X828" s="391"/>
      <c r="Z828" s="476"/>
      <c r="AP828" s="476"/>
      <c r="AQ828" s="391"/>
      <c r="AR828" s="391"/>
      <c r="AS828" s="580"/>
      <c r="AT828" s="391"/>
      <c r="AU828" s="578" t="str">
        <f t="shared" si="453"/>
        <v/>
      </c>
      <c r="AV828" s="578" t="str">
        <f t="shared" si="454"/>
        <v/>
      </c>
      <c r="AW828" s="391"/>
      <c r="AX828" s="578" t="str">
        <f t="shared" si="455"/>
        <v/>
      </c>
      <c r="AY828" s="578" t="str">
        <f t="shared" si="456"/>
        <v/>
      </c>
      <c r="AZ828" s="391"/>
      <c r="BA828" s="578" t="str">
        <f t="shared" si="457"/>
        <v/>
      </c>
      <c r="BB828" s="578" t="str">
        <f t="shared" si="458"/>
        <v/>
      </c>
      <c r="BC828" s="391"/>
      <c r="BD828" s="578" t="str">
        <f t="shared" si="459"/>
        <v/>
      </c>
      <c r="BE828" s="578" t="str">
        <f t="shared" si="460"/>
        <v/>
      </c>
      <c r="BF828" s="391"/>
      <c r="BG828" s="578" t="str">
        <f t="shared" si="461"/>
        <v/>
      </c>
      <c r="BH828" s="578" t="str">
        <f t="shared" si="462"/>
        <v/>
      </c>
      <c r="BI828" s="391"/>
      <c r="BJ828" s="578" t="str">
        <f t="shared" si="463"/>
        <v/>
      </c>
      <c r="BK828" s="578" t="str">
        <f t="shared" si="463"/>
        <v/>
      </c>
      <c r="BL828" s="391"/>
      <c r="BM828" s="578" t="str">
        <f t="shared" si="464"/>
        <v/>
      </c>
      <c r="BN828" s="578" t="str">
        <f t="shared" si="464"/>
        <v/>
      </c>
      <c r="BO828" s="391"/>
      <c r="BP828" s="578" t="str">
        <f t="shared" si="465"/>
        <v/>
      </c>
      <c r="BQ828" s="578" t="str">
        <f t="shared" si="465"/>
        <v/>
      </c>
      <c r="BR828" s="391"/>
      <c r="BS828" s="578" t="str">
        <f t="shared" si="466"/>
        <v/>
      </c>
      <c r="BT828" s="578" t="str">
        <f t="shared" si="466"/>
        <v/>
      </c>
      <c r="BU828" s="391"/>
      <c r="BV828" s="476"/>
    </row>
    <row r="829" spans="1:74" s="427" customFormat="1" ht="14.1" hidden="1">
      <c r="A829" s="561"/>
      <c r="B829" s="582" t="s">
        <v>224</v>
      </c>
      <c r="C829" s="583"/>
      <c r="D829" s="583"/>
      <c r="E829" s="583"/>
      <c r="F829" s="583"/>
      <c r="G829" s="583"/>
      <c r="H829" s="429"/>
      <c r="I829" s="391"/>
      <c r="J829" s="584"/>
      <c r="K829" s="429"/>
      <c r="L829" s="429"/>
      <c r="M829" s="429" t="s">
        <v>211</v>
      </c>
      <c r="N829" s="429"/>
      <c r="O829" s="429"/>
      <c r="P829" s="429"/>
      <c r="Q829" s="429"/>
      <c r="R829" s="584" t="s">
        <v>212</v>
      </c>
      <c r="S829" s="585" t="e">
        <f>AVERAGE(S809:S828)</f>
        <v>#DIV/0!</v>
      </c>
      <c r="T829" s="585" t="e">
        <f>IF(S837="Y",SUM(T809:T828)/SUM(O809:O828),AVERAGE(T809:T828))</f>
        <v>#DIV/0!</v>
      </c>
      <c r="U829" s="586" t="e">
        <f>SUM(U809:U828)/SUM(O809:O828)</f>
        <v>#DIV/0!</v>
      </c>
      <c r="V829" s="391"/>
      <c r="W829" s="391"/>
      <c r="X829" s="391"/>
      <c r="Z829" s="626"/>
      <c r="AP829" s="476"/>
      <c r="AQ829" s="391"/>
      <c r="AR829" s="391"/>
      <c r="AS829" s="391"/>
      <c r="AT829" s="584" t="s">
        <v>212</v>
      </c>
      <c r="AU829" s="587" t="e">
        <f>AVERAGE(AU809:AU828)</f>
        <v>#DIV/0!</v>
      </c>
      <c r="AV829" s="587" t="e">
        <f>SUM(AV809:AV828)/COUNTIF(AV809:AV828,"&gt;0")</f>
        <v>#DIV/0!</v>
      </c>
      <c r="AW829" s="391"/>
      <c r="AX829" s="587" t="e">
        <f>AVERAGE(AX809:AX828)</f>
        <v>#DIV/0!</v>
      </c>
      <c r="AY829" s="587" t="e">
        <f>SUM(AY809:AY828)/COUNTIF(AY809:AY828,"&gt;0")</f>
        <v>#DIV/0!</v>
      </c>
      <c r="AZ829" s="391"/>
      <c r="BA829" s="587" t="e">
        <f>AVERAGE(BA809:BA828)</f>
        <v>#DIV/0!</v>
      </c>
      <c r="BB829" s="587" t="e">
        <f>SUM(BB809:BB828)/COUNTIF(BB809:BB828,"&gt;0")</f>
        <v>#DIV/0!</v>
      </c>
      <c r="BC829" s="391"/>
      <c r="BD829" s="587" t="e">
        <f>AVERAGE(BD809:BD828)</f>
        <v>#DIV/0!</v>
      </c>
      <c r="BE829" s="587" t="e">
        <f>SUM(BE809:BE828)/COUNTIF(BE809:BE828,"&gt;0")</f>
        <v>#DIV/0!</v>
      </c>
      <c r="BF829" s="391"/>
      <c r="BG829" s="587" t="e">
        <f>AVERAGE(BG809:BG828)</f>
        <v>#DIV/0!</v>
      </c>
      <c r="BH829" s="587" t="e">
        <f>SUM(BH809:BH828)/COUNTIF(BH809:BH828,"&gt;0")</f>
        <v>#DIV/0!</v>
      </c>
      <c r="BI829" s="584"/>
      <c r="BJ829" s="587" t="e">
        <f>AVERAGE(BJ809:BJ828)</f>
        <v>#DIV/0!</v>
      </c>
      <c r="BK829" s="587" t="e">
        <f>SUM(BK809:BK828)/COUNTIF(BK809:BK828,"&gt;0")</f>
        <v>#DIV/0!</v>
      </c>
      <c r="BL829" s="391"/>
      <c r="BM829" s="587" t="e">
        <f>AVERAGE(BM809:BM828)</f>
        <v>#DIV/0!</v>
      </c>
      <c r="BN829" s="587" t="e">
        <f>SUM(BN809:BN828)/COUNTIF(BN809:BN828,"&gt;0")</f>
        <v>#DIV/0!</v>
      </c>
      <c r="BO829" s="391"/>
      <c r="BP829" s="587" t="e">
        <f>AVERAGE(BP809:BP828)</f>
        <v>#DIV/0!</v>
      </c>
      <c r="BQ829" s="587" t="e">
        <f>SUM(BQ809:BQ828)/COUNTIF(BQ809:BQ828,"&gt;0")</f>
        <v>#DIV/0!</v>
      </c>
      <c r="BR829" s="391"/>
      <c r="BS829" s="587" t="e">
        <f>AVERAGE(BS809:BS828)</f>
        <v>#DIV/0!</v>
      </c>
      <c r="BT829" s="587" t="e">
        <f>SUM(BT809:BT828)/COUNTIF(BT809:BT828,"&gt;0")</f>
        <v>#DIV/0!</v>
      </c>
      <c r="BU829" s="391"/>
      <c r="BV829" s="476"/>
    </row>
    <row r="830" spans="1:74" s="427" customFormat="1" ht="14.1" hidden="1">
      <c r="A830" s="561"/>
      <c r="B830" s="582" t="s">
        <v>225</v>
      </c>
      <c r="C830" s="583" t="s">
        <v>213</v>
      </c>
      <c r="D830" s="1138"/>
      <c r="E830" s="1139"/>
      <c r="F830" s="1139"/>
      <c r="G830" s="1139"/>
      <c r="H830" s="1139"/>
      <c r="I830" s="1139"/>
      <c r="J830" s="1139"/>
      <c r="K830" s="1140"/>
      <c r="L830" s="429"/>
      <c r="M830" s="429"/>
      <c r="N830" s="429"/>
      <c r="O830" s="429"/>
      <c r="P830" s="429"/>
      <c r="Q830" s="429"/>
      <c r="R830" s="588" t="s">
        <v>214</v>
      </c>
      <c r="S830" s="589" t="e">
        <f>S829+V830*S833</f>
        <v>#DIV/0!</v>
      </c>
      <c r="T830" s="589" t="e">
        <f>T829+V830*T833</f>
        <v>#DIV/0!</v>
      </c>
      <c r="U830" s="589" t="e">
        <f>U829+V830*U833</f>
        <v>#DIV/0!</v>
      </c>
      <c r="V830" s="590">
        <v>1</v>
      </c>
      <c r="W830" s="429" t="s">
        <v>215</v>
      </c>
      <c r="X830" s="391"/>
      <c r="Y830" s="391" t="s">
        <v>239</v>
      </c>
      <c r="Z830" s="627"/>
      <c r="AP830" s="476"/>
      <c r="AQ830" s="391"/>
      <c r="AR830" s="391"/>
      <c r="AS830" s="391"/>
      <c r="AT830" s="588" t="s">
        <v>214</v>
      </c>
      <c r="AU830" s="591" t="e">
        <f>AU829+(AU835*AU832)</f>
        <v>#DIV/0!</v>
      </c>
      <c r="AV830" s="591" t="e">
        <f>AV829+(AV835*AU832)</f>
        <v>#DIV/0!</v>
      </c>
      <c r="AW830" s="391"/>
      <c r="AX830" s="591" t="e">
        <f>AX829+(AX835*AX832)</f>
        <v>#DIV/0!</v>
      </c>
      <c r="AY830" s="591" t="e">
        <f>AY829+(AY835*AX832)</f>
        <v>#DIV/0!</v>
      </c>
      <c r="AZ830" s="391"/>
      <c r="BA830" s="591" t="e">
        <f>BA829+(BA835*BA832)</f>
        <v>#DIV/0!</v>
      </c>
      <c r="BB830" s="591" t="e">
        <f>BB829+(BB835*BA832)</f>
        <v>#DIV/0!</v>
      </c>
      <c r="BC830" s="391"/>
      <c r="BD830" s="591" t="e">
        <f>BD829+(BD835*BD832)</f>
        <v>#DIV/0!</v>
      </c>
      <c r="BE830" s="591" t="e">
        <f>BE829+(BE835*BD832)</f>
        <v>#DIV/0!</v>
      </c>
      <c r="BF830" s="391"/>
      <c r="BG830" s="591" t="e">
        <f>BG829+(BG835*BG832)</f>
        <v>#DIV/0!</v>
      </c>
      <c r="BH830" s="591" t="e">
        <f>BH829+(BH835*BG832)</f>
        <v>#DIV/0!</v>
      </c>
      <c r="BI830" s="588"/>
      <c r="BJ830" s="591" t="e">
        <f>BJ829+(BJ835*BJ832)</f>
        <v>#DIV/0!</v>
      </c>
      <c r="BK830" s="591" t="e">
        <f>BK829+(BK835*BJ832)</f>
        <v>#DIV/0!</v>
      </c>
      <c r="BL830" s="391"/>
      <c r="BM830" s="591" t="e">
        <f>BM829+(BM835*BM832)</f>
        <v>#DIV/0!</v>
      </c>
      <c r="BN830" s="591" t="e">
        <f>BN829+(BN835*BM832)</f>
        <v>#DIV/0!</v>
      </c>
      <c r="BO830" s="391"/>
      <c r="BP830" s="591" t="e">
        <f>BP829+(BP835*BP832)</f>
        <v>#DIV/0!</v>
      </c>
      <c r="BQ830" s="591" t="e">
        <f>BQ829+(BQ835*BP832)</f>
        <v>#DIV/0!</v>
      </c>
      <c r="BR830" s="391"/>
      <c r="BS830" s="591" t="e">
        <f>BS829+(BS835*BS832)</f>
        <v>#DIV/0!</v>
      </c>
      <c r="BT830" s="591" t="e">
        <f>BT829+(BT835*BS832)</f>
        <v>#DIV/0!</v>
      </c>
      <c r="BU830" s="391"/>
      <c r="BV830" s="476"/>
    </row>
    <row r="831" spans="1:74" s="427" customFormat="1" ht="14.1" hidden="1">
      <c r="A831" s="561"/>
      <c r="B831" s="582" t="s">
        <v>226</v>
      </c>
      <c r="C831" s="561"/>
      <c r="D831" s="1141"/>
      <c r="E831" s="1142"/>
      <c r="F831" s="1142"/>
      <c r="G831" s="1142"/>
      <c r="H831" s="1142"/>
      <c r="I831" s="1142"/>
      <c r="J831" s="1142"/>
      <c r="K831" s="1143"/>
      <c r="L831" s="391"/>
      <c r="M831" s="391"/>
      <c r="N831" s="429"/>
      <c r="O831" s="429"/>
      <c r="P831" s="429"/>
      <c r="Q831" s="429"/>
      <c r="R831" s="588" t="s">
        <v>216</v>
      </c>
      <c r="S831" s="589" t="e">
        <f>IF($Y831="Y",MIN(S809:S828),S829-$V831*S833)</f>
        <v>#DIV/0!</v>
      </c>
      <c r="T831" s="589" t="e">
        <f>IF($Y831="Y",MIN(T809:T828),T829-$V831*T833)</f>
        <v>#DIV/0!</v>
      </c>
      <c r="U831" s="589" t="e">
        <f>IF($Y831="Y",MIN(U809:U828),U829-$V831*U833)</f>
        <v>#DIV/0!</v>
      </c>
      <c r="V831" s="590">
        <v>1</v>
      </c>
      <c r="W831" s="429" t="s">
        <v>217</v>
      </c>
      <c r="X831" s="391"/>
      <c r="Y831" s="592" t="s">
        <v>223</v>
      </c>
      <c r="Z831" s="627"/>
      <c r="AP831" s="476"/>
      <c r="AQ831" s="391"/>
      <c r="AR831" s="391"/>
      <c r="AS831" s="391"/>
      <c r="AT831" s="588" t="s">
        <v>216</v>
      </c>
      <c r="AU831" s="591" t="e">
        <f>AU829-(AU835*AU833)</f>
        <v>#DIV/0!</v>
      </c>
      <c r="AV831" s="591" t="e">
        <f>AV829-(AV835*AU833)</f>
        <v>#DIV/0!</v>
      </c>
      <c r="AW831" s="391"/>
      <c r="AX831" s="591" t="e">
        <f>AX829-(AX835*AX833)</f>
        <v>#DIV/0!</v>
      </c>
      <c r="AY831" s="591" t="e">
        <f>AY829-(AY835*AX833)</f>
        <v>#DIV/0!</v>
      </c>
      <c r="AZ831" s="391"/>
      <c r="BA831" s="591" t="e">
        <f>BA829-(BA835*BA833)</f>
        <v>#DIV/0!</v>
      </c>
      <c r="BB831" s="591" t="e">
        <f>BB829-(BB835*BA833)</f>
        <v>#DIV/0!</v>
      </c>
      <c r="BC831" s="391"/>
      <c r="BD831" s="591" t="e">
        <f>BD829-(BD835*BD833)</f>
        <v>#DIV/0!</v>
      </c>
      <c r="BE831" s="591" t="e">
        <f>BE829-(BE835*BD833)</f>
        <v>#DIV/0!</v>
      </c>
      <c r="BF831" s="391"/>
      <c r="BG831" s="591" t="e">
        <f>BG829-(BG835*BG833)</f>
        <v>#DIV/0!</v>
      </c>
      <c r="BH831" s="591" t="e">
        <f>BH829-(BH835*BG833)</f>
        <v>#DIV/0!</v>
      </c>
      <c r="BI831" s="588"/>
      <c r="BJ831" s="591" t="e">
        <f>BJ829-(BJ835*BJ833)</f>
        <v>#DIV/0!</v>
      </c>
      <c r="BK831" s="591" t="e">
        <f>BK829-(BK835*BJ833)</f>
        <v>#DIV/0!</v>
      </c>
      <c r="BL831" s="391"/>
      <c r="BM831" s="591" t="e">
        <f>BM829-(BM835*BM833)</f>
        <v>#DIV/0!</v>
      </c>
      <c r="BN831" s="591" t="e">
        <f>BN829-(BN835*BM833)</f>
        <v>#DIV/0!</v>
      </c>
      <c r="BO831" s="391"/>
      <c r="BP831" s="591" t="e">
        <f>BP829-(BP835*BP833)</f>
        <v>#DIV/0!</v>
      </c>
      <c r="BQ831" s="591" t="e">
        <f>BQ829-(BQ835*BP833)</f>
        <v>#DIV/0!</v>
      </c>
      <c r="BR831" s="391"/>
      <c r="BS831" s="591" t="e">
        <f>BS829-(BS835*BS833)</f>
        <v>#DIV/0!</v>
      </c>
      <c r="BT831" s="591" t="e">
        <f>BT829-(BT835*BS833)</f>
        <v>#DIV/0!</v>
      </c>
      <c r="BU831" s="391"/>
      <c r="BV831" s="476"/>
    </row>
    <row r="832" spans="1:74" s="427" customFormat="1" ht="13.8" hidden="1">
      <c r="A832" s="561"/>
      <c r="B832" s="561"/>
      <c r="C832" s="561"/>
      <c r="D832" s="1141"/>
      <c r="E832" s="1142"/>
      <c r="F832" s="1142"/>
      <c r="G832" s="1142"/>
      <c r="H832" s="1142"/>
      <c r="I832" s="1142"/>
      <c r="J832" s="1142"/>
      <c r="K832" s="1143"/>
      <c r="L832" s="429"/>
      <c r="M832" s="429"/>
      <c r="N832" s="429"/>
      <c r="O832" s="429"/>
      <c r="P832" s="429"/>
      <c r="Q832" s="429"/>
      <c r="R832" s="588" t="s">
        <v>218</v>
      </c>
      <c r="S832" s="589" t="e">
        <f>IF((0.67*S833)&gt;S829,"no","yes")</f>
        <v>#DIV/0!</v>
      </c>
      <c r="T832" s="589" t="e">
        <f>IF((0.67*T833)&gt;T829,"no","yes")</f>
        <v>#DIV/0!</v>
      </c>
      <c r="U832" s="589" t="e">
        <f>IF((0.67*U833)&gt;U829,"no","yes")</f>
        <v>#DIV/0!</v>
      </c>
      <c r="V832" s="429"/>
      <c r="W832" s="429"/>
      <c r="X832" s="429"/>
      <c r="Z832" s="627"/>
      <c r="AP832" s="476"/>
      <c r="AQ832" s="429"/>
      <c r="AR832" s="429"/>
      <c r="AS832" s="1113" t="s">
        <v>407</v>
      </c>
      <c r="AT832" s="1114"/>
      <c r="AU832" s="590">
        <v>1</v>
      </c>
      <c r="AV832" s="429"/>
      <c r="AW832" s="429"/>
      <c r="AX832" s="590">
        <v>1</v>
      </c>
      <c r="AY832" s="429"/>
      <c r="AZ832" s="429"/>
      <c r="BA832" s="590">
        <v>1</v>
      </c>
      <c r="BB832" s="429"/>
      <c r="BC832" s="429"/>
      <c r="BD832" s="590">
        <v>1</v>
      </c>
      <c r="BE832" s="429"/>
      <c r="BF832" s="429"/>
      <c r="BG832" s="590">
        <v>1</v>
      </c>
      <c r="BH832" s="429"/>
      <c r="BI832" s="588"/>
      <c r="BJ832" s="590">
        <v>1</v>
      </c>
      <c r="BK832" s="429"/>
      <c r="BL832" s="429"/>
      <c r="BM832" s="590">
        <v>1</v>
      </c>
      <c r="BN832" s="429"/>
      <c r="BO832" s="429"/>
      <c r="BP832" s="590">
        <v>1</v>
      </c>
      <c r="BQ832" s="429"/>
      <c r="BR832" s="429"/>
      <c r="BS832" s="590">
        <v>1</v>
      </c>
      <c r="BT832" s="429"/>
      <c r="BU832" s="429"/>
      <c r="BV832" s="476"/>
    </row>
    <row r="833" spans="1:74" s="427" customFormat="1" ht="13.8" hidden="1">
      <c r="A833" s="561"/>
      <c r="B833" s="561"/>
      <c r="C833" s="561"/>
      <c r="D833" s="1141"/>
      <c r="E833" s="1142"/>
      <c r="F833" s="1142"/>
      <c r="G833" s="1142"/>
      <c r="H833" s="1142"/>
      <c r="I833" s="1142"/>
      <c r="J833" s="1142"/>
      <c r="K833" s="1143"/>
      <c r="L833" s="429"/>
      <c r="M833" s="429"/>
      <c r="N833" s="429"/>
      <c r="O833" s="429"/>
      <c r="P833" s="429"/>
      <c r="Q833" s="429"/>
      <c r="R833" s="588" t="s">
        <v>219</v>
      </c>
      <c r="S833" s="589" t="e">
        <f>_xlfn.STDEV.P(S809:S828)</f>
        <v>#DIV/0!</v>
      </c>
      <c r="T833" s="589" t="e">
        <f t="array" ref="T833">IF(S837="Y",SQRT(SUM(IFERROR(O809:O828*(S809:S828-(T829))^2,0))/((COUNTIFS(O809:O828,"&lt;&gt;"&amp;"")-1)/COUNTIFS(O809:O828,"&lt;&gt;"&amp;"")*SUM(O809:O828))),_xlfn.STDEV.P(T809:T828))</f>
        <v>#DIV/0!</v>
      </c>
      <c r="U833" s="589" t="e">
        <f t="array" ref="U833">SQRT(SUM(IFERROR(O809:O828*(S809:S828-(U829))^2,0))/((COUNTIFS(O809:O828,"&lt;&gt;"&amp;"")-1)/COUNTIFS(O809:O828,"&lt;&gt;"&amp;"")*SUM(O809:O828)))</f>
        <v>#DIV/0!</v>
      </c>
      <c r="V833" s="429"/>
      <c r="W833" s="429"/>
      <c r="X833" s="429"/>
      <c r="Z833" s="627"/>
      <c r="AP833" s="476"/>
      <c r="AQ833" s="429"/>
      <c r="AR833" s="429"/>
      <c r="AS833" s="1113"/>
      <c r="AT833" s="1114"/>
      <c r="AU833" s="590">
        <v>1</v>
      </c>
      <c r="AV833" s="429"/>
      <c r="AW833" s="429"/>
      <c r="AX833" s="590">
        <v>1</v>
      </c>
      <c r="AY833" s="429"/>
      <c r="AZ833" s="429"/>
      <c r="BA833" s="590">
        <v>1</v>
      </c>
      <c r="BB833" s="429"/>
      <c r="BC833" s="429"/>
      <c r="BD833" s="590">
        <v>1</v>
      </c>
      <c r="BE833" s="429"/>
      <c r="BF833" s="429"/>
      <c r="BG833" s="590">
        <v>1</v>
      </c>
      <c r="BH833" s="429"/>
      <c r="BI833" s="588"/>
      <c r="BJ833" s="590">
        <v>1</v>
      </c>
      <c r="BK833" s="429"/>
      <c r="BL833" s="429"/>
      <c r="BM833" s="590">
        <v>1</v>
      </c>
      <c r="BN833" s="429"/>
      <c r="BO833" s="429"/>
      <c r="BP833" s="590">
        <v>1</v>
      </c>
      <c r="BQ833" s="429"/>
      <c r="BR833" s="429"/>
      <c r="BS833" s="590">
        <v>1</v>
      </c>
      <c r="BT833" s="429"/>
      <c r="BU833" s="429"/>
      <c r="BV833" s="476"/>
    </row>
    <row r="834" spans="1:74" s="427" customFormat="1" ht="14.1" hidden="1">
      <c r="A834" s="429"/>
      <c r="B834" s="429"/>
      <c r="C834" s="561"/>
      <c r="D834" s="1141"/>
      <c r="E834" s="1142"/>
      <c r="F834" s="1142"/>
      <c r="G834" s="1142"/>
      <c r="H834" s="1142"/>
      <c r="I834" s="1142"/>
      <c r="J834" s="1142"/>
      <c r="K834" s="1143"/>
      <c r="L834" s="429"/>
      <c r="M834" s="429"/>
      <c r="N834" s="429"/>
      <c r="O834" s="429"/>
      <c r="P834" s="429"/>
      <c r="Q834" s="429"/>
      <c r="R834" s="471" t="s">
        <v>220</v>
      </c>
      <c r="S834" s="594">
        <f>COUNTIF(S809:S828,"&gt;0")</f>
        <v>0</v>
      </c>
      <c r="T834" s="594">
        <f>COUNTIF(T809:T828,"&gt;0")</f>
        <v>0</v>
      </c>
      <c r="U834" s="595"/>
      <c r="V834" s="596" t="s">
        <v>221</v>
      </c>
      <c r="W834" s="429"/>
      <c r="X834" s="429"/>
      <c r="Z834" s="476"/>
      <c r="AP834" s="476"/>
      <c r="AQ834" s="429"/>
      <c r="AR834" s="429"/>
      <c r="AS834" s="429"/>
      <c r="AT834" s="588" t="s">
        <v>218</v>
      </c>
      <c r="AU834" s="591" t="e">
        <f>IF((0.67*AU835)&gt;AU829,"no","yes")</f>
        <v>#DIV/0!</v>
      </c>
      <c r="AV834" s="591" t="e">
        <f>IF((0.67*AV835)&gt;AV829,"no","yes")</f>
        <v>#DIV/0!</v>
      </c>
      <c r="AW834" s="429"/>
      <c r="AX834" s="591" t="e">
        <f>IF((0.67*AX835)&gt;AX829,"no","yes")</f>
        <v>#DIV/0!</v>
      </c>
      <c r="AY834" s="591" t="e">
        <f>IF((0.67*AY835)&gt;AY829,"no","yes")</f>
        <v>#DIV/0!</v>
      </c>
      <c r="AZ834" s="429"/>
      <c r="BA834" s="591" t="e">
        <f>IF((0.67*BA835)&gt;BA829,"no","yes")</f>
        <v>#DIV/0!</v>
      </c>
      <c r="BB834" s="591" t="e">
        <f>IF((0.67*BB835)&gt;BB829,"no","yes")</f>
        <v>#DIV/0!</v>
      </c>
      <c r="BC834" s="429"/>
      <c r="BD834" s="591" t="e">
        <f>IF((0.67*BD835)&gt;BD829,"no","yes")</f>
        <v>#DIV/0!</v>
      </c>
      <c r="BE834" s="591" t="e">
        <f>IF((0.67*BE835)&gt;BE829,"no","yes")</f>
        <v>#DIV/0!</v>
      </c>
      <c r="BF834" s="429"/>
      <c r="BG834" s="591" t="e">
        <f>IF((0.67*BG835)&gt;BG829,"no","yes")</f>
        <v>#DIV/0!</v>
      </c>
      <c r="BH834" s="591" t="e">
        <f>IF((0.67*BH835)&gt;BH829,"no","yes")</f>
        <v>#DIV/0!</v>
      </c>
      <c r="BI834" s="471"/>
      <c r="BJ834" s="591" t="e">
        <f>IF((0.67*BJ835)&gt;BJ829,"no","yes")</f>
        <v>#DIV/0!</v>
      </c>
      <c r="BK834" s="591" t="e">
        <f>IF((0.67*BK835)&gt;BK829,"no","yes")</f>
        <v>#DIV/0!</v>
      </c>
      <c r="BL834" s="429"/>
      <c r="BM834" s="591" t="e">
        <f>IF((0.67*BM835)&gt;BM829,"no","yes")</f>
        <v>#DIV/0!</v>
      </c>
      <c r="BN834" s="591" t="e">
        <f>IF((0.67*BN835)&gt;BN829,"no","yes")</f>
        <v>#DIV/0!</v>
      </c>
      <c r="BO834" s="429"/>
      <c r="BP834" s="591" t="e">
        <f>IF((0.67*BP835)&gt;BP829,"no","yes")</f>
        <v>#DIV/0!</v>
      </c>
      <c r="BQ834" s="591" t="e">
        <f>IF((0.67*BQ835)&gt;BQ829,"no","yes")</f>
        <v>#DIV/0!</v>
      </c>
      <c r="BR834" s="429"/>
      <c r="BS834" s="591" t="e">
        <f>IF((0.67*BS835)&gt;BS829,"no","yes")</f>
        <v>#DIV/0!</v>
      </c>
      <c r="BT834" s="591" t="e">
        <f>IF((0.67*BT835)&gt;BT829,"no","yes")</f>
        <v>#DIV/0!</v>
      </c>
      <c r="BU834" s="429"/>
      <c r="BV834" s="476"/>
    </row>
    <row r="835" spans="1:74" s="427" customFormat="1" ht="13.8" hidden="1">
      <c r="C835" s="561"/>
      <c r="D835" s="1141"/>
      <c r="E835" s="1142"/>
      <c r="F835" s="1142"/>
      <c r="G835" s="1142"/>
      <c r="H835" s="1142"/>
      <c r="I835" s="1142"/>
      <c r="J835" s="1142"/>
      <c r="K835" s="1143"/>
      <c r="L835" s="429"/>
      <c r="M835" s="429"/>
      <c r="N835" s="429"/>
      <c r="O835" s="429"/>
      <c r="P835" s="429"/>
      <c r="Q835" s="429"/>
      <c r="R835" s="429"/>
      <c r="S835" s="653"/>
      <c r="T835" s="595"/>
      <c r="U835" s="595"/>
      <c r="V835" s="614"/>
      <c r="W835" s="615"/>
      <c r="X835" s="616"/>
      <c r="Z835" s="476"/>
      <c r="AP835" s="476"/>
      <c r="AQ835" s="429"/>
      <c r="AR835" s="429"/>
      <c r="AS835" s="429"/>
      <c r="AT835" s="588" t="s">
        <v>219</v>
      </c>
      <c r="AU835" s="591" t="e">
        <f>_xlfn.STDEV.P(AU809:AU828)</f>
        <v>#DIV/0!</v>
      </c>
      <c r="AV835" s="591" t="e">
        <f>_xlfn.STDEV.P(AV809:AV828)</f>
        <v>#DIV/0!</v>
      </c>
      <c r="AW835" s="429"/>
      <c r="AX835" s="591" t="e">
        <f>_xlfn.STDEV.P(AX809:AX828)</f>
        <v>#DIV/0!</v>
      </c>
      <c r="AY835" s="591" t="e">
        <f>_xlfn.STDEV.P(AY809:AY828)</f>
        <v>#DIV/0!</v>
      </c>
      <c r="AZ835" s="429"/>
      <c r="BA835" s="591" t="e">
        <f>_xlfn.STDEV.P(BA809:BA828)</f>
        <v>#DIV/0!</v>
      </c>
      <c r="BB835" s="591" t="e">
        <f>_xlfn.STDEV.P(BB809:BB828)</f>
        <v>#DIV/0!</v>
      </c>
      <c r="BC835" s="429"/>
      <c r="BD835" s="591" t="e">
        <f>_xlfn.STDEV.P(BD809:BD828)</f>
        <v>#DIV/0!</v>
      </c>
      <c r="BE835" s="591" t="e">
        <f>_xlfn.STDEV.P(BE809:BE828)</f>
        <v>#DIV/0!</v>
      </c>
      <c r="BF835" s="429"/>
      <c r="BG835" s="591" t="e">
        <f>_xlfn.STDEV.P(BG809:BG828)</f>
        <v>#DIV/0!</v>
      </c>
      <c r="BH835" s="591" t="e">
        <f>_xlfn.STDEV.P(BH809:BH828)</f>
        <v>#DIV/0!</v>
      </c>
      <c r="BI835" s="429"/>
      <c r="BJ835" s="591" t="e">
        <f>_xlfn.STDEV.P(BJ809:BJ828)</f>
        <v>#DIV/0!</v>
      </c>
      <c r="BK835" s="591" t="e">
        <f>_xlfn.STDEV.P(BK809:BK828)</f>
        <v>#DIV/0!</v>
      </c>
      <c r="BL835" s="429"/>
      <c r="BM835" s="591" t="e">
        <f>_xlfn.STDEV.P(BM809:BM828)</f>
        <v>#DIV/0!</v>
      </c>
      <c r="BN835" s="591" t="e">
        <f>_xlfn.STDEV.P(BN809:BN828)</f>
        <v>#DIV/0!</v>
      </c>
      <c r="BO835" s="429"/>
      <c r="BP835" s="591" t="e">
        <f>_xlfn.STDEV.P(BP809:BP828)</f>
        <v>#DIV/0!</v>
      </c>
      <c r="BQ835" s="591" t="e">
        <f>_xlfn.STDEV.P(BQ809:BQ828)</f>
        <v>#DIV/0!</v>
      </c>
      <c r="BR835" s="429"/>
      <c r="BS835" s="591" t="e">
        <f>_xlfn.STDEV.P(BS809:BS828)</f>
        <v>#DIV/0!</v>
      </c>
      <c r="BT835" s="591" t="e">
        <f>_xlfn.STDEV.P(BT809:BT828)</f>
        <v>#DIV/0!</v>
      </c>
      <c r="BV835" s="476"/>
    </row>
    <row r="836" spans="1:74" s="427" customFormat="1" ht="14.1" hidden="1">
      <c r="C836" s="561"/>
      <c r="D836" s="1141"/>
      <c r="E836" s="1142"/>
      <c r="F836" s="1142"/>
      <c r="G836" s="1142"/>
      <c r="H836" s="1142"/>
      <c r="I836" s="1142"/>
      <c r="J836" s="1142"/>
      <c r="K836" s="1143"/>
      <c r="L836" s="429"/>
      <c r="M836" s="429"/>
      <c r="N836" s="429"/>
      <c r="O836" s="429"/>
      <c r="P836" s="429"/>
      <c r="Q836" s="429"/>
      <c r="R836" s="429"/>
      <c r="S836" s="646" t="s">
        <v>222</v>
      </c>
      <c r="T836" s="429"/>
      <c r="U836" s="429"/>
      <c r="V836" s="617"/>
      <c r="W836" s="618"/>
      <c r="X836" s="619"/>
      <c r="Z836" s="476"/>
      <c r="AP836" s="476"/>
      <c r="AQ836" s="429"/>
      <c r="AR836" s="429"/>
      <c r="AS836" s="429"/>
      <c r="AT836" s="471" t="s">
        <v>220</v>
      </c>
      <c r="AU836" s="597">
        <f>COUNTIF(AU809:AU828,"&gt;0")</f>
        <v>0</v>
      </c>
      <c r="AV836" s="597">
        <f>COUNTIF(AV809:AV828,"&gt;0")</f>
        <v>0</v>
      </c>
      <c r="AW836" s="429"/>
      <c r="AX836" s="597">
        <f>COUNTIF(AX809:AX828,"&gt;0")</f>
        <v>0</v>
      </c>
      <c r="AY836" s="597">
        <f>COUNTIF(AY809:AY828,"&gt;0")</f>
        <v>0</v>
      </c>
      <c r="AZ836" s="429"/>
      <c r="BA836" s="597">
        <f>COUNTIF(BA809:BA828,"&gt;0")</f>
        <v>0</v>
      </c>
      <c r="BB836" s="597">
        <f>COUNTIF(BB809:BB828,"&gt;0")</f>
        <v>0</v>
      </c>
      <c r="BC836" s="429"/>
      <c r="BD836" s="597">
        <f>COUNTIF(BD809:BD828,"&gt;0")</f>
        <v>0</v>
      </c>
      <c r="BE836" s="597">
        <f>COUNTIF(BE809:BE828,"&gt;0")</f>
        <v>0</v>
      </c>
      <c r="BF836" s="429"/>
      <c r="BG836" s="597">
        <f>COUNTIF(BG809:BG828,"&gt;0")</f>
        <v>0</v>
      </c>
      <c r="BH836" s="597">
        <f>COUNTIF(BH809:BH828,"&gt;0")</f>
        <v>0</v>
      </c>
      <c r="BI836" s="429"/>
      <c r="BJ836" s="597">
        <f>COUNTIF(BJ809:BJ828,"&gt;0")</f>
        <v>0</v>
      </c>
      <c r="BK836" s="597">
        <f>COUNTIF(BK809:BK828,"&gt;0")</f>
        <v>0</v>
      </c>
      <c r="BL836" s="429"/>
      <c r="BM836" s="597">
        <f>COUNTIF(BM809:BM828,"&gt;0")</f>
        <v>0</v>
      </c>
      <c r="BN836" s="597">
        <f>COUNTIF(BN809:BN828,"&gt;0")</f>
        <v>0</v>
      </c>
      <c r="BO836" s="429"/>
      <c r="BP836" s="597">
        <f>COUNTIF(BP809:BP828,"&gt;0")</f>
        <v>0</v>
      </c>
      <c r="BQ836" s="597">
        <f>COUNTIF(BQ809:BQ828,"&gt;0")</f>
        <v>0</v>
      </c>
      <c r="BR836" s="429"/>
      <c r="BS836" s="597">
        <f>COUNTIF(BS809:BS828,"&gt;0")</f>
        <v>0</v>
      </c>
      <c r="BT836" s="597">
        <f>COUNTIF(BT809:BT828,"&gt;0")</f>
        <v>0</v>
      </c>
      <c r="BV836" s="476"/>
    </row>
    <row r="837" spans="1:74" s="427" customFormat="1" ht="13.8" hidden="1">
      <c r="C837" s="561"/>
      <c r="D837" s="1141"/>
      <c r="E837" s="1142"/>
      <c r="F837" s="1142"/>
      <c r="G837" s="1142"/>
      <c r="H837" s="1142"/>
      <c r="I837" s="1142"/>
      <c r="J837" s="1142"/>
      <c r="K837" s="1143"/>
      <c r="L837" s="429"/>
      <c r="M837" s="429"/>
      <c r="N837" s="429"/>
      <c r="O837" s="429"/>
      <c r="P837" s="429"/>
      <c r="Q837" s="429"/>
      <c r="R837" s="429"/>
      <c r="S837" s="592" t="s">
        <v>223</v>
      </c>
      <c r="T837" s="429"/>
      <c r="U837" s="429"/>
      <c r="V837" s="617"/>
      <c r="W837" s="618"/>
      <c r="X837" s="619"/>
      <c r="Z837" s="476"/>
      <c r="AP837" s="476"/>
      <c r="BV837" s="476"/>
    </row>
    <row r="838" spans="1:74" s="427" customFormat="1" ht="13.8" hidden="1">
      <c r="C838" s="561"/>
      <c r="D838" s="1141"/>
      <c r="E838" s="1142"/>
      <c r="F838" s="1142"/>
      <c r="G838" s="1142"/>
      <c r="H838" s="1142"/>
      <c r="I838" s="1142"/>
      <c r="J838" s="1142"/>
      <c r="K838" s="1143"/>
      <c r="L838" s="429"/>
      <c r="M838" s="429"/>
      <c r="N838" s="429"/>
      <c r="O838" s="429"/>
      <c r="P838" s="429"/>
      <c r="Q838" s="429"/>
      <c r="R838" s="429"/>
      <c r="S838" s="429"/>
      <c r="T838" s="429"/>
      <c r="U838" s="429"/>
      <c r="V838" s="621"/>
      <c r="W838" s="622"/>
      <c r="X838" s="623"/>
      <c r="Z838" s="476"/>
      <c r="AP838" s="476"/>
      <c r="BV838" s="476"/>
    </row>
    <row r="839" spans="1:74" s="427" customFormat="1" ht="17.7" hidden="1">
      <c r="C839" s="429"/>
      <c r="D839" s="1144"/>
      <c r="E839" s="1145"/>
      <c r="F839" s="1145"/>
      <c r="G839" s="1145"/>
      <c r="H839" s="1145"/>
      <c r="I839" s="1145"/>
      <c r="J839" s="1145"/>
      <c r="K839" s="1146"/>
      <c r="U839" s="429"/>
      <c r="V839" s="429"/>
      <c r="W839" s="429"/>
      <c r="X839" s="429"/>
      <c r="Z839" s="476"/>
      <c r="AP839" s="542"/>
      <c r="AQ839" s="628"/>
      <c r="AR839" s="628"/>
      <c r="AS839" s="629"/>
      <c r="AT839" s="629"/>
      <c r="AU839" s="629"/>
      <c r="AV839" s="629"/>
      <c r="AW839" s="629"/>
      <c r="AX839" s="629"/>
      <c r="AY839" s="629"/>
      <c r="AZ839" s="629"/>
      <c r="BA839" s="629"/>
      <c r="BB839" s="629"/>
      <c r="BC839" s="629"/>
      <c r="BD839" s="629"/>
      <c r="BE839" s="629"/>
      <c r="BF839" s="629"/>
      <c r="BG839" s="629"/>
      <c r="BH839" s="629"/>
      <c r="BI839" s="629"/>
      <c r="BJ839" s="629"/>
      <c r="BK839" s="629"/>
      <c r="BL839" s="629"/>
      <c r="BM839" s="629"/>
      <c r="BN839" s="629"/>
      <c r="BO839" s="629"/>
      <c r="BP839" s="629"/>
      <c r="BQ839" s="629"/>
      <c r="BR839" s="629"/>
      <c r="BS839" s="629"/>
      <c r="BT839" s="629"/>
      <c r="BU839" s="629"/>
      <c r="BV839" s="542"/>
    </row>
    <row r="840" spans="1:74" s="427" customFormat="1" ht="13.8" hidden="1">
      <c r="A840" s="593" t="str">
        <f ca="1">HYPERLINK("#"&amp;"'"&amp;A$1&amp;"'!a1","Back to top")</f>
        <v>Back to top</v>
      </c>
      <c r="B840" s="593"/>
      <c r="Z840" s="476"/>
      <c r="AP840" s="476"/>
      <c r="BV840" s="476"/>
    </row>
    <row r="841" spans="1:74" s="427" customFormat="1" ht="13.8" hidden="1">
      <c r="A841" s="593"/>
      <c r="B841" s="593"/>
      <c r="Z841" s="476"/>
      <c r="AP841" s="476"/>
      <c r="BV841" s="476"/>
    </row>
    <row r="842" spans="1:74" hidden="1">
      <c r="Z842" s="476"/>
    </row>
    <row r="843" spans="1:74" s="375" customFormat="1" hidden="1">
      <c r="A843" s="537">
        <f>1+A806</f>
        <v>23</v>
      </c>
      <c r="B843" s="537"/>
      <c r="C843" s="538" t="s">
        <v>444</v>
      </c>
      <c r="D843" s="612"/>
      <c r="E843" s="612"/>
      <c r="F843" s="612"/>
      <c r="G843" s="612"/>
      <c r="H843" s="612"/>
      <c r="K843" s="612"/>
      <c r="L843" s="612"/>
      <c r="M843" s="539"/>
      <c r="N843" s="539"/>
      <c r="O843" s="539"/>
      <c r="AQ843" s="513">
        <f>A843</f>
        <v>23</v>
      </c>
      <c r="AR843" s="513" t="str">
        <f>C843</f>
        <v>Global Multipler for Regrowth</v>
      </c>
    </row>
    <row r="844" spans="1:74" s="427" customFormat="1" ht="17.399999999999999" hidden="1">
      <c r="A844" s="561"/>
      <c r="B844" s="561"/>
      <c r="C844" s="561"/>
      <c r="D844" s="456"/>
      <c r="E844" s="456"/>
      <c r="F844" s="456"/>
      <c r="G844" s="456"/>
      <c r="H844" s="456"/>
      <c r="K844" s="456"/>
      <c r="L844" s="456"/>
      <c r="M844" s="429"/>
      <c r="N844" s="429"/>
      <c r="O844" s="429"/>
      <c r="Z844" s="476"/>
      <c r="AP844" s="476"/>
      <c r="AQ844" s="391"/>
      <c r="AR844" s="391"/>
      <c r="AS844" s="391"/>
      <c r="AT844" s="391"/>
      <c r="AU844" s="461" t="s">
        <v>70</v>
      </c>
      <c r="AV844" s="461"/>
      <c r="AW844" s="391"/>
      <c r="AX844" s="461" t="s">
        <v>74</v>
      </c>
      <c r="AY844" s="461"/>
      <c r="AZ844" s="391"/>
      <c r="BA844" s="461" t="s">
        <v>73</v>
      </c>
      <c r="BB844" s="461"/>
      <c r="BC844" s="391"/>
      <c r="BD844" s="461" t="s">
        <v>75</v>
      </c>
      <c r="BE844" s="461"/>
      <c r="BF844" s="391"/>
      <c r="BG844" s="461" t="s">
        <v>559</v>
      </c>
      <c r="BH844" s="461"/>
      <c r="BI844" s="542"/>
      <c r="BJ844" s="461" t="s">
        <v>191</v>
      </c>
      <c r="BK844" s="461"/>
      <c r="BL844" s="391"/>
      <c r="BM844" s="461" t="s">
        <v>190</v>
      </c>
      <c r="BN844" s="461"/>
      <c r="BO844" s="391"/>
      <c r="BP844" s="461" t="s">
        <v>397</v>
      </c>
      <c r="BQ844" s="461"/>
      <c r="BR844" s="391"/>
      <c r="BS844" s="461" t="s">
        <v>398</v>
      </c>
      <c r="BT844" s="461"/>
      <c r="BU844" s="391"/>
      <c r="BV844" s="476"/>
    </row>
    <row r="845" spans="1:74" s="427" customFormat="1" ht="28.5" hidden="1" thickBot="1">
      <c r="A845" s="583" t="s">
        <v>195</v>
      </c>
      <c r="B845" s="546" t="s">
        <v>196</v>
      </c>
      <c r="C845" s="550" t="s">
        <v>197</v>
      </c>
      <c r="D845" s="551" t="s">
        <v>198</v>
      </c>
      <c r="E845" s="551" t="s">
        <v>199</v>
      </c>
      <c r="F845" s="550" t="s">
        <v>200</v>
      </c>
      <c r="G845" s="549" t="s">
        <v>194</v>
      </c>
      <c r="H845" s="550" t="s">
        <v>236</v>
      </c>
      <c r="I845" s="551" t="s">
        <v>201</v>
      </c>
      <c r="J845" s="552" t="s">
        <v>237</v>
      </c>
      <c r="K845" s="625" t="s">
        <v>202</v>
      </c>
      <c r="L845" s="554" t="s">
        <v>203</v>
      </c>
      <c r="M845" s="633" t="s">
        <v>204</v>
      </c>
      <c r="N845" s="601" t="s">
        <v>205</v>
      </c>
      <c r="O845" s="602" t="s">
        <v>206</v>
      </c>
      <c r="P845" s="601" t="s">
        <v>106</v>
      </c>
      <c r="Q845" s="543"/>
      <c r="R845" s="557" t="s">
        <v>238</v>
      </c>
      <c r="S845" s="558" t="s">
        <v>207</v>
      </c>
      <c r="T845" s="558" t="s">
        <v>208</v>
      </c>
      <c r="U845" s="558" t="s">
        <v>209</v>
      </c>
      <c r="V845" s="559" t="s">
        <v>210</v>
      </c>
      <c r="W845" s="543"/>
      <c r="X845" s="543"/>
      <c r="Z845" s="476"/>
      <c r="AP845" s="476"/>
      <c r="AQ845" s="543"/>
      <c r="AR845" s="543"/>
      <c r="AS845" s="559" t="s">
        <v>399</v>
      </c>
      <c r="AT845" s="543"/>
      <c r="AU845" s="560" t="s">
        <v>207</v>
      </c>
      <c r="AV845" s="560" t="s">
        <v>208</v>
      </c>
      <c r="AW845" s="543"/>
      <c r="AX845" s="560" t="s">
        <v>207</v>
      </c>
      <c r="AY845" s="560" t="s">
        <v>208</v>
      </c>
      <c r="AZ845" s="543"/>
      <c r="BA845" s="560" t="s">
        <v>207</v>
      </c>
      <c r="BB845" s="560" t="s">
        <v>208</v>
      </c>
      <c r="BC845" s="543"/>
      <c r="BD845" s="560" t="s">
        <v>207</v>
      </c>
      <c r="BE845" s="560" t="s">
        <v>208</v>
      </c>
      <c r="BF845" s="543"/>
      <c r="BG845" s="560" t="s">
        <v>207</v>
      </c>
      <c r="BH845" s="560" t="s">
        <v>208</v>
      </c>
      <c r="BI845" s="543"/>
      <c r="BJ845" s="560" t="s">
        <v>207</v>
      </c>
      <c r="BK845" s="560" t="s">
        <v>208</v>
      </c>
      <c r="BL845" s="543"/>
      <c r="BM845" s="560" t="s">
        <v>207</v>
      </c>
      <c r="BN845" s="560" t="s">
        <v>208</v>
      </c>
      <c r="BO845" s="543"/>
      <c r="BP845" s="560" t="s">
        <v>207</v>
      </c>
      <c r="BQ845" s="560" t="s">
        <v>208</v>
      </c>
      <c r="BR845" s="543"/>
      <c r="BS845" s="560" t="s">
        <v>207</v>
      </c>
      <c r="BT845" s="560" t="s">
        <v>208</v>
      </c>
      <c r="BU845" s="543"/>
      <c r="BV845" s="476"/>
    </row>
    <row r="846" spans="1:74" s="427" customFormat="1" ht="14.1" hidden="1">
      <c r="A846" s="561">
        <v>1</v>
      </c>
      <c r="B846" s="562" t="str">
        <f t="shared" ref="B846:B847" si="469">CONCATENATE(E846,": ",C846)</f>
        <v xml:space="preserve">: </v>
      </c>
      <c r="C846" s="563"/>
      <c r="D846" s="563"/>
      <c r="E846" s="563"/>
      <c r="F846" s="564"/>
      <c r="G846" s="563"/>
      <c r="H846" s="565"/>
      <c r="I846" s="566"/>
      <c r="J846" s="566"/>
      <c r="K846" s="568"/>
      <c r="L846" s="568"/>
      <c r="M846" s="572"/>
      <c r="N846" s="570" t="s">
        <v>445</v>
      </c>
      <c r="O846" s="571"/>
      <c r="P846" s="572"/>
      <c r="Q846" s="429"/>
      <c r="R846" s="573"/>
      <c r="S846" s="574" t="str">
        <f>IF(R846="Y","",IF(AND(M846="",K846=""),"",IF(M846="",K846,M846)))</f>
        <v/>
      </c>
      <c r="T846" s="575" t="str">
        <f t="shared" ref="T846:T865" si="470">IF(S846="","",IF($S$874="Y",U846,IF(S846&gt;=$S$866-$AB$35*$S$870,IF(S846&lt;=$S$866+$AB$35*$S$870,S846,""),"")))</f>
        <v/>
      </c>
      <c r="U846" s="574" t="str">
        <f>IF(R846="Y","",IF(AND(M846="",K846=""),"",IF(M846="",K846*O846,M846*O846)))</f>
        <v/>
      </c>
      <c r="V846" s="576" t="str">
        <f t="shared" ref="V846:V865" si="471">IF(AND(N846="",L846=""),"",IF(N846="",L846,N846))</f>
        <v>(ratio, no units)</v>
      </c>
      <c r="W846" s="391"/>
      <c r="X846" s="391"/>
      <c r="Z846" s="476"/>
      <c r="AP846" s="476"/>
      <c r="AQ846" s="391"/>
      <c r="AR846" s="391"/>
      <c r="AS846" s="577" t="str">
        <f>$U846</f>
        <v/>
      </c>
      <c r="AT846" s="391"/>
      <c r="AU846" s="578" t="str">
        <f t="shared" ref="AU846:AU865" si="472">IF($AT$44="region",IF($E846=AU$701,$S846,""),IF($G846=AU$701,$S846,""))</f>
        <v/>
      </c>
      <c r="AV846" s="578" t="str">
        <f t="shared" ref="AV846:AV865" si="473">IF($AT$44="Region",IF($E846=AU$701,$T846,""),IF($G846=AU$701,$T846,""))</f>
        <v/>
      </c>
      <c r="AW846" s="391"/>
      <c r="AX846" s="578" t="str">
        <f t="shared" ref="AX846:AX865" si="474">IF($AT$44="region",IF($E846=AX$701,$S846,""),IF($G846=AX$701,$S846,""))</f>
        <v/>
      </c>
      <c r="AY846" s="578" t="str">
        <f t="shared" ref="AY846:AY865" si="475">IF($AT$44="Region",IF($E846=AX$701,$T846,""),IF($G846=AX$701,$T846,""))</f>
        <v/>
      </c>
      <c r="AZ846" s="391"/>
      <c r="BA846" s="578" t="str">
        <f t="shared" ref="BA846:BA865" si="476">IF($AT$44="region",IF($E846=BA$701,$S846,""),IF($G846=BA$701,$S846,""))</f>
        <v/>
      </c>
      <c r="BB846" s="578" t="str">
        <f t="shared" ref="BB846:BB865" si="477">IF($AT$44="Region",IF($E846=BA$701,$T846,""),IF($G846=BA$701,$T846,""))</f>
        <v/>
      </c>
      <c r="BC846" s="391"/>
      <c r="BD846" s="578" t="str">
        <f t="shared" ref="BD846:BD865" si="478">IF($AT$44="region",IF($E846=BD$701,$S846,""),IF($G846=BD$701,$S846,""))</f>
        <v/>
      </c>
      <c r="BE846" s="578" t="str">
        <f t="shared" ref="BE846:BE865" si="479">IF($AT$44="Region",IF($E846=BD$701,$T846,""),IF($G846=BD$701,$T846,""))</f>
        <v/>
      </c>
      <c r="BF846" s="391"/>
      <c r="BG846" s="578" t="str">
        <f t="shared" ref="BG846:BG865" si="480">IF($AT$44="region",IF($E846=BG$701,$S846,""),IF($G846=BG$701,$S846,""))</f>
        <v/>
      </c>
      <c r="BH846" s="578" t="str">
        <f t="shared" ref="BH846:BH865" si="481">IF($AT$44="Region",IF($E846=BG$701,$T846,""),IF($G846=BG$701,$T846,""))</f>
        <v/>
      </c>
      <c r="BI846" s="391"/>
      <c r="BJ846" s="578" t="str">
        <f t="shared" ref="BJ846:BK865" si="482">IF($E846=$BJ$47,S846,"")</f>
        <v/>
      </c>
      <c r="BK846" s="578" t="str">
        <f t="shared" si="482"/>
        <v/>
      </c>
      <c r="BL846" s="391"/>
      <c r="BM846" s="578" t="str">
        <f t="shared" ref="BM846:BN865" si="483">IF($E846=$BM$47,S846,"")</f>
        <v/>
      </c>
      <c r="BN846" s="578" t="str">
        <f t="shared" si="483"/>
        <v/>
      </c>
      <c r="BO846" s="391"/>
      <c r="BP846" s="578" t="str">
        <f t="shared" ref="BP846:BQ865" si="484">IF($E846=$BP$47,S846,"")</f>
        <v/>
      </c>
      <c r="BQ846" s="578" t="str">
        <f t="shared" si="484"/>
        <v/>
      </c>
      <c r="BR846" s="391"/>
      <c r="BS846" s="578" t="str">
        <f t="shared" ref="BS846:BT865" si="485">IF($E846=$BS$47,S846,"")</f>
        <v/>
      </c>
      <c r="BT846" s="578" t="str">
        <f t="shared" si="485"/>
        <v/>
      </c>
      <c r="BU846" s="391"/>
      <c r="BV846" s="476"/>
    </row>
    <row r="847" spans="1:74" s="427" customFormat="1" ht="14.1" hidden="1">
      <c r="A847" s="561">
        <v>2</v>
      </c>
      <c r="B847" s="562" t="str">
        <f t="shared" si="469"/>
        <v xml:space="preserve">: </v>
      </c>
      <c r="C847" s="563"/>
      <c r="D847" s="563"/>
      <c r="E847" s="563"/>
      <c r="F847" s="563"/>
      <c r="G847" s="563"/>
      <c r="H847" s="565"/>
      <c r="I847" s="566"/>
      <c r="J847" s="566"/>
      <c r="K847" s="571"/>
      <c r="L847" s="568"/>
      <c r="M847" s="572"/>
      <c r="N847" s="570" t="s">
        <v>445</v>
      </c>
      <c r="O847" s="571"/>
      <c r="P847" s="572"/>
      <c r="Q847" s="429"/>
      <c r="R847" s="573"/>
      <c r="S847" s="574" t="str">
        <f t="shared" ref="S847:S865" si="486">IF(R847="Y","",IF(AND(M847="",K847=""),"",IF(M847="",K847,M847)))</f>
        <v/>
      </c>
      <c r="T847" s="575" t="str">
        <f t="shared" si="470"/>
        <v/>
      </c>
      <c r="U847" s="574" t="str">
        <f t="shared" ref="U847:U865" si="487">IF(R847="Y","",IF(AND(M847="",K847=""),"",IF(M847="",K847*O847,M847*O847)))</f>
        <v/>
      </c>
      <c r="V847" s="576" t="str">
        <f t="shared" si="471"/>
        <v>(ratio, no units)</v>
      </c>
      <c r="W847" s="391"/>
      <c r="X847" s="391"/>
      <c r="Z847" s="476"/>
      <c r="AP847" s="476"/>
      <c r="AQ847" s="391"/>
      <c r="AR847" s="391"/>
      <c r="AS847" s="580"/>
      <c r="AT847" s="391"/>
      <c r="AU847" s="578" t="str">
        <f t="shared" si="472"/>
        <v/>
      </c>
      <c r="AV847" s="578" t="str">
        <f t="shared" si="473"/>
        <v/>
      </c>
      <c r="AW847" s="391"/>
      <c r="AX847" s="578" t="str">
        <f t="shared" si="474"/>
        <v/>
      </c>
      <c r="AY847" s="578" t="str">
        <f t="shared" si="475"/>
        <v/>
      </c>
      <c r="AZ847" s="391"/>
      <c r="BA847" s="578" t="str">
        <f t="shared" si="476"/>
        <v/>
      </c>
      <c r="BB847" s="578" t="str">
        <f t="shared" si="477"/>
        <v/>
      </c>
      <c r="BC847" s="391"/>
      <c r="BD847" s="578" t="str">
        <f t="shared" si="478"/>
        <v/>
      </c>
      <c r="BE847" s="578" t="str">
        <f t="shared" si="479"/>
        <v/>
      </c>
      <c r="BF847" s="391"/>
      <c r="BG847" s="578" t="str">
        <f t="shared" si="480"/>
        <v/>
      </c>
      <c r="BH847" s="578" t="str">
        <f t="shared" si="481"/>
        <v/>
      </c>
      <c r="BI847" s="391"/>
      <c r="BJ847" s="578" t="str">
        <f t="shared" si="482"/>
        <v/>
      </c>
      <c r="BK847" s="578" t="str">
        <f t="shared" si="482"/>
        <v/>
      </c>
      <c r="BL847" s="391"/>
      <c r="BM847" s="578" t="str">
        <f t="shared" si="483"/>
        <v/>
      </c>
      <c r="BN847" s="578" t="str">
        <f t="shared" si="483"/>
        <v/>
      </c>
      <c r="BO847" s="391"/>
      <c r="BP847" s="578" t="str">
        <f t="shared" si="484"/>
        <v/>
      </c>
      <c r="BQ847" s="578" t="str">
        <f t="shared" si="484"/>
        <v/>
      </c>
      <c r="BR847" s="391"/>
      <c r="BS847" s="578" t="str">
        <f t="shared" si="485"/>
        <v/>
      </c>
      <c r="BT847" s="578" t="str">
        <f t="shared" si="485"/>
        <v/>
      </c>
      <c r="BU847" s="391"/>
      <c r="BV847" s="476"/>
    </row>
    <row r="848" spans="1:74" s="427" customFormat="1" ht="14.1" hidden="1">
      <c r="A848" s="561">
        <v>3</v>
      </c>
      <c r="B848" s="562" t="str">
        <f>CONCATENATE(E848,": ",C848)</f>
        <v xml:space="preserve">: </v>
      </c>
      <c r="C848" s="566"/>
      <c r="D848" s="566"/>
      <c r="E848" s="563"/>
      <c r="F848" s="566"/>
      <c r="G848" s="563"/>
      <c r="H848" s="565"/>
      <c r="I848" s="566"/>
      <c r="J848" s="566"/>
      <c r="K848" s="572"/>
      <c r="L848" s="568"/>
      <c r="M848" s="572"/>
      <c r="N848" s="570" t="s">
        <v>445</v>
      </c>
      <c r="O848" s="571"/>
      <c r="P848" s="572"/>
      <c r="Q848" s="429"/>
      <c r="R848" s="573"/>
      <c r="S848" s="574" t="str">
        <f t="shared" si="486"/>
        <v/>
      </c>
      <c r="T848" s="575" t="str">
        <f t="shared" si="470"/>
        <v/>
      </c>
      <c r="U848" s="574" t="str">
        <f t="shared" si="487"/>
        <v/>
      </c>
      <c r="V848" s="576" t="str">
        <f t="shared" si="471"/>
        <v>(ratio, no units)</v>
      </c>
      <c r="W848" s="391"/>
      <c r="X848" s="391"/>
      <c r="Z848" s="476"/>
      <c r="AP848" s="476"/>
      <c r="AQ848" s="391"/>
      <c r="AR848" s="391"/>
      <c r="AS848" s="429"/>
      <c r="AT848" s="391"/>
      <c r="AU848" s="578" t="str">
        <f t="shared" si="472"/>
        <v/>
      </c>
      <c r="AV848" s="578" t="str">
        <f t="shared" si="473"/>
        <v/>
      </c>
      <c r="AW848" s="391"/>
      <c r="AX848" s="578" t="str">
        <f t="shared" si="474"/>
        <v/>
      </c>
      <c r="AY848" s="578" t="str">
        <f t="shared" si="475"/>
        <v/>
      </c>
      <c r="AZ848" s="391"/>
      <c r="BA848" s="578" t="str">
        <f t="shared" si="476"/>
        <v/>
      </c>
      <c r="BB848" s="578" t="str">
        <f t="shared" si="477"/>
        <v/>
      </c>
      <c r="BC848" s="391"/>
      <c r="BD848" s="578" t="str">
        <f t="shared" si="478"/>
        <v/>
      </c>
      <c r="BE848" s="578" t="str">
        <f t="shared" si="479"/>
        <v/>
      </c>
      <c r="BF848" s="391"/>
      <c r="BG848" s="578" t="str">
        <f t="shared" si="480"/>
        <v/>
      </c>
      <c r="BH848" s="578" t="str">
        <f t="shared" si="481"/>
        <v/>
      </c>
      <c r="BI848" s="391"/>
      <c r="BJ848" s="578" t="str">
        <f t="shared" si="482"/>
        <v/>
      </c>
      <c r="BK848" s="578" t="str">
        <f t="shared" si="482"/>
        <v/>
      </c>
      <c r="BL848" s="391"/>
      <c r="BM848" s="578" t="str">
        <f t="shared" si="483"/>
        <v/>
      </c>
      <c r="BN848" s="578" t="str">
        <f t="shared" si="483"/>
        <v/>
      </c>
      <c r="BO848" s="391"/>
      <c r="BP848" s="578" t="str">
        <f t="shared" si="484"/>
        <v/>
      </c>
      <c r="BQ848" s="578" t="str">
        <f t="shared" si="484"/>
        <v/>
      </c>
      <c r="BR848" s="391"/>
      <c r="BS848" s="578" t="str">
        <f t="shared" si="485"/>
        <v/>
      </c>
      <c r="BT848" s="578" t="str">
        <f t="shared" si="485"/>
        <v/>
      </c>
      <c r="BU848" s="391"/>
      <c r="BV848" s="476"/>
    </row>
    <row r="849" spans="1:74" s="427" customFormat="1" ht="14.1" hidden="1">
      <c r="A849" s="561">
        <v>4</v>
      </c>
      <c r="B849" s="562" t="str">
        <f t="shared" ref="B849:B865" si="488">CONCATENATE(E849,": ",C849)</f>
        <v xml:space="preserve">: </v>
      </c>
      <c r="C849" s="566"/>
      <c r="D849" s="566"/>
      <c r="E849" s="563"/>
      <c r="F849" s="566"/>
      <c r="G849" s="563"/>
      <c r="H849" s="565"/>
      <c r="I849" s="566"/>
      <c r="J849" s="566"/>
      <c r="K849" s="572"/>
      <c r="L849" s="568"/>
      <c r="M849" s="572"/>
      <c r="N849" s="570" t="s">
        <v>445</v>
      </c>
      <c r="O849" s="571"/>
      <c r="P849" s="572"/>
      <c r="Q849" s="429"/>
      <c r="R849" s="573"/>
      <c r="S849" s="574" t="str">
        <f t="shared" si="486"/>
        <v/>
      </c>
      <c r="T849" s="575" t="str">
        <f t="shared" si="470"/>
        <v/>
      </c>
      <c r="U849" s="574" t="str">
        <f t="shared" si="487"/>
        <v/>
      </c>
      <c r="V849" s="576" t="str">
        <f t="shared" si="471"/>
        <v>(ratio, no units)</v>
      </c>
      <c r="W849" s="391"/>
      <c r="X849" s="391"/>
      <c r="Z849" s="476"/>
      <c r="AP849" s="476"/>
      <c r="AQ849" s="391"/>
      <c r="AR849" s="391"/>
      <c r="AS849" s="580"/>
      <c r="AT849" s="391"/>
      <c r="AU849" s="578" t="str">
        <f t="shared" si="472"/>
        <v/>
      </c>
      <c r="AV849" s="578" t="str">
        <f t="shared" si="473"/>
        <v/>
      </c>
      <c r="AW849" s="391"/>
      <c r="AX849" s="578" t="str">
        <f t="shared" si="474"/>
        <v/>
      </c>
      <c r="AY849" s="578" t="str">
        <f t="shared" si="475"/>
        <v/>
      </c>
      <c r="AZ849" s="391"/>
      <c r="BA849" s="578" t="str">
        <f t="shared" si="476"/>
        <v/>
      </c>
      <c r="BB849" s="578" t="str">
        <f t="shared" si="477"/>
        <v/>
      </c>
      <c r="BC849" s="391"/>
      <c r="BD849" s="578" t="str">
        <f t="shared" si="478"/>
        <v/>
      </c>
      <c r="BE849" s="578" t="str">
        <f t="shared" si="479"/>
        <v/>
      </c>
      <c r="BF849" s="391"/>
      <c r="BG849" s="578" t="str">
        <f t="shared" si="480"/>
        <v/>
      </c>
      <c r="BH849" s="578" t="str">
        <f t="shared" si="481"/>
        <v/>
      </c>
      <c r="BI849" s="391"/>
      <c r="BJ849" s="578" t="str">
        <f t="shared" si="482"/>
        <v/>
      </c>
      <c r="BK849" s="578" t="str">
        <f t="shared" si="482"/>
        <v/>
      </c>
      <c r="BL849" s="391"/>
      <c r="BM849" s="578" t="str">
        <f t="shared" si="483"/>
        <v/>
      </c>
      <c r="BN849" s="578" t="str">
        <f t="shared" si="483"/>
        <v/>
      </c>
      <c r="BO849" s="391"/>
      <c r="BP849" s="578" t="str">
        <f t="shared" si="484"/>
        <v/>
      </c>
      <c r="BQ849" s="578" t="str">
        <f t="shared" si="484"/>
        <v/>
      </c>
      <c r="BR849" s="391"/>
      <c r="BS849" s="578" t="str">
        <f t="shared" si="485"/>
        <v/>
      </c>
      <c r="BT849" s="578" t="str">
        <f t="shared" si="485"/>
        <v/>
      </c>
      <c r="BU849" s="391"/>
      <c r="BV849" s="476"/>
    </row>
    <row r="850" spans="1:74" s="427" customFormat="1" ht="14.1" hidden="1">
      <c r="A850" s="561">
        <v>5</v>
      </c>
      <c r="B850" s="562" t="str">
        <f t="shared" si="488"/>
        <v xml:space="preserve">: </v>
      </c>
      <c r="C850" s="566"/>
      <c r="D850" s="566"/>
      <c r="E850" s="563"/>
      <c r="F850" s="566"/>
      <c r="G850" s="563"/>
      <c r="H850" s="565"/>
      <c r="I850" s="566"/>
      <c r="J850" s="566"/>
      <c r="K850" s="572"/>
      <c r="L850" s="568"/>
      <c r="M850" s="572"/>
      <c r="N850" s="570" t="s">
        <v>445</v>
      </c>
      <c r="O850" s="571"/>
      <c r="P850" s="572"/>
      <c r="Q850" s="429"/>
      <c r="R850" s="573"/>
      <c r="S850" s="574" t="str">
        <f t="shared" si="486"/>
        <v/>
      </c>
      <c r="T850" s="575" t="str">
        <f t="shared" si="470"/>
        <v/>
      </c>
      <c r="U850" s="574" t="str">
        <f t="shared" si="487"/>
        <v/>
      </c>
      <c r="V850" s="576" t="str">
        <f t="shared" si="471"/>
        <v>(ratio, no units)</v>
      </c>
      <c r="W850" s="391"/>
      <c r="X850" s="391"/>
      <c r="Z850" s="476"/>
      <c r="AP850" s="476"/>
      <c r="AQ850" s="391"/>
      <c r="AR850" s="391"/>
      <c r="AS850" s="580"/>
      <c r="AT850" s="391"/>
      <c r="AU850" s="578" t="str">
        <f t="shared" si="472"/>
        <v/>
      </c>
      <c r="AV850" s="578" t="str">
        <f t="shared" si="473"/>
        <v/>
      </c>
      <c r="AW850" s="391"/>
      <c r="AX850" s="578" t="str">
        <f t="shared" si="474"/>
        <v/>
      </c>
      <c r="AY850" s="578" t="str">
        <f t="shared" si="475"/>
        <v/>
      </c>
      <c r="AZ850" s="391"/>
      <c r="BA850" s="578" t="str">
        <f t="shared" si="476"/>
        <v/>
      </c>
      <c r="BB850" s="578" t="str">
        <f t="shared" si="477"/>
        <v/>
      </c>
      <c r="BC850" s="391"/>
      <c r="BD850" s="578" t="str">
        <f t="shared" si="478"/>
        <v/>
      </c>
      <c r="BE850" s="578" t="str">
        <f t="shared" si="479"/>
        <v/>
      </c>
      <c r="BF850" s="391"/>
      <c r="BG850" s="578" t="str">
        <f t="shared" si="480"/>
        <v/>
      </c>
      <c r="BH850" s="578" t="str">
        <f t="shared" si="481"/>
        <v/>
      </c>
      <c r="BI850" s="391"/>
      <c r="BJ850" s="578" t="str">
        <f t="shared" si="482"/>
        <v/>
      </c>
      <c r="BK850" s="578" t="str">
        <f t="shared" si="482"/>
        <v/>
      </c>
      <c r="BL850" s="391"/>
      <c r="BM850" s="578" t="str">
        <f t="shared" si="483"/>
        <v/>
      </c>
      <c r="BN850" s="578" t="str">
        <f t="shared" si="483"/>
        <v/>
      </c>
      <c r="BO850" s="391"/>
      <c r="BP850" s="578" t="str">
        <f t="shared" si="484"/>
        <v/>
      </c>
      <c r="BQ850" s="578" t="str">
        <f t="shared" si="484"/>
        <v/>
      </c>
      <c r="BR850" s="391"/>
      <c r="BS850" s="578" t="str">
        <f t="shared" si="485"/>
        <v/>
      </c>
      <c r="BT850" s="578" t="str">
        <f t="shared" si="485"/>
        <v/>
      </c>
      <c r="BU850" s="391"/>
      <c r="BV850" s="476"/>
    </row>
    <row r="851" spans="1:74" s="427" customFormat="1" ht="14.1" hidden="1">
      <c r="A851" s="561">
        <v>6</v>
      </c>
      <c r="B851" s="562" t="str">
        <f t="shared" si="488"/>
        <v xml:space="preserve">: </v>
      </c>
      <c r="C851" s="566"/>
      <c r="D851" s="566"/>
      <c r="E851" s="563"/>
      <c r="F851" s="566"/>
      <c r="G851" s="563"/>
      <c r="H851" s="565"/>
      <c r="I851" s="566"/>
      <c r="J851" s="566"/>
      <c r="K851" s="572"/>
      <c r="L851" s="568"/>
      <c r="M851" s="572"/>
      <c r="N851" s="570" t="s">
        <v>445</v>
      </c>
      <c r="O851" s="571"/>
      <c r="P851" s="572"/>
      <c r="Q851" s="429"/>
      <c r="R851" s="573"/>
      <c r="S851" s="574" t="str">
        <f t="shared" si="486"/>
        <v/>
      </c>
      <c r="T851" s="575" t="str">
        <f t="shared" si="470"/>
        <v/>
      </c>
      <c r="U851" s="574" t="str">
        <f t="shared" si="487"/>
        <v/>
      </c>
      <c r="V851" s="576" t="str">
        <f t="shared" si="471"/>
        <v>(ratio, no units)</v>
      </c>
      <c r="W851" s="391"/>
      <c r="X851" s="391"/>
      <c r="Z851" s="476"/>
      <c r="AP851" s="476"/>
      <c r="AQ851" s="391"/>
      <c r="AR851" s="391"/>
      <c r="AS851" s="580"/>
      <c r="AT851" s="391"/>
      <c r="AU851" s="578" t="str">
        <f t="shared" si="472"/>
        <v/>
      </c>
      <c r="AV851" s="578" t="str">
        <f t="shared" si="473"/>
        <v/>
      </c>
      <c r="AW851" s="391"/>
      <c r="AX851" s="578" t="str">
        <f t="shared" si="474"/>
        <v/>
      </c>
      <c r="AY851" s="578" t="str">
        <f t="shared" si="475"/>
        <v/>
      </c>
      <c r="AZ851" s="391"/>
      <c r="BA851" s="578" t="str">
        <f t="shared" si="476"/>
        <v/>
      </c>
      <c r="BB851" s="578" t="str">
        <f t="shared" si="477"/>
        <v/>
      </c>
      <c r="BC851" s="391"/>
      <c r="BD851" s="578" t="str">
        <f t="shared" si="478"/>
        <v/>
      </c>
      <c r="BE851" s="578" t="str">
        <f t="shared" si="479"/>
        <v/>
      </c>
      <c r="BF851" s="391"/>
      <c r="BG851" s="578" t="str">
        <f t="shared" si="480"/>
        <v/>
      </c>
      <c r="BH851" s="578" t="str">
        <f t="shared" si="481"/>
        <v/>
      </c>
      <c r="BI851" s="391"/>
      <c r="BJ851" s="578" t="str">
        <f t="shared" si="482"/>
        <v/>
      </c>
      <c r="BK851" s="578" t="str">
        <f t="shared" si="482"/>
        <v/>
      </c>
      <c r="BL851" s="391"/>
      <c r="BM851" s="578" t="str">
        <f t="shared" si="483"/>
        <v/>
      </c>
      <c r="BN851" s="578" t="str">
        <f t="shared" si="483"/>
        <v/>
      </c>
      <c r="BO851" s="391"/>
      <c r="BP851" s="578" t="str">
        <f t="shared" si="484"/>
        <v/>
      </c>
      <c r="BQ851" s="578" t="str">
        <f t="shared" si="484"/>
        <v/>
      </c>
      <c r="BR851" s="391"/>
      <c r="BS851" s="578" t="str">
        <f t="shared" si="485"/>
        <v/>
      </c>
      <c r="BT851" s="578" t="str">
        <f t="shared" si="485"/>
        <v/>
      </c>
      <c r="BU851" s="391"/>
      <c r="BV851" s="476"/>
    </row>
    <row r="852" spans="1:74" s="427" customFormat="1" ht="14.1" hidden="1">
      <c r="A852" s="561">
        <v>7</v>
      </c>
      <c r="B852" s="562" t="str">
        <f t="shared" si="488"/>
        <v xml:space="preserve">: </v>
      </c>
      <c r="C852" s="566"/>
      <c r="D852" s="566"/>
      <c r="E852" s="563"/>
      <c r="F852" s="566"/>
      <c r="G852" s="563"/>
      <c r="H852" s="565"/>
      <c r="I852" s="566"/>
      <c r="J852" s="566"/>
      <c r="K852" s="572"/>
      <c r="L852" s="568"/>
      <c r="M852" s="572"/>
      <c r="N852" s="570" t="s">
        <v>445</v>
      </c>
      <c r="O852" s="571"/>
      <c r="P852" s="572"/>
      <c r="Q852" s="429"/>
      <c r="R852" s="573"/>
      <c r="S852" s="574" t="str">
        <f t="shared" si="486"/>
        <v/>
      </c>
      <c r="T852" s="575" t="str">
        <f t="shared" si="470"/>
        <v/>
      </c>
      <c r="U852" s="574" t="str">
        <f t="shared" si="487"/>
        <v/>
      </c>
      <c r="V852" s="576" t="str">
        <f t="shared" si="471"/>
        <v>(ratio, no units)</v>
      </c>
      <c r="W852" s="391"/>
      <c r="X852" s="391"/>
      <c r="Z852" s="476"/>
      <c r="AP852" s="476"/>
      <c r="AQ852" s="391"/>
      <c r="AR852" s="391"/>
      <c r="AS852" s="580"/>
      <c r="AT852" s="391"/>
      <c r="AU852" s="578" t="str">
        <f t="shared" si="472"/>
        <v/>
      </c>
      <c r="AV852" s="578" t="str">
        <f t="shared" si="473"/>
        <v/>
      </c>
      <c r="AW852" s="391"/>
      <c r="AX852" s="578" t="str">
        <f t="shared" si="474"/>
        <v/>
      </c>
      <c r="AY852" s="578" t="str">
        <f t="shared" si="475"/>
        <v/>
      </c>
      <c r="AZ852" s="391"/>
      <c r="BA852" s="578" t="str">
        <f t="shared" si="476"/>
        <v/>
      </c>
      <c r="BB852" s="578" t="str">
        <f t="shared" si="477"/>
        <v/>
      </c>
      <c r="BC852" s="391"/>
      <c r="BD852" s="578" t="str">
        <f t="shared" si="478"/>
        <v/>
      </c>
      <c r="BE852" s="578" t="str">
        <f t="shared" si="479"/>
        <v/>
      </c>
      <c r="BF852" s="391"/>
      <c r="BG852" s="578" t="str">
        <f t="shared" si="480"/>
        <v/>
      </c>
      <c r="BH852" s="578" t="str">
        <f t="shared" si="481"/>
        <v/>
      </c>
      <c r="BI852" s="391"/>
      <c r="BJ852" s="578" t="str">
        <f t="shared" si="482"/>
        <v/>
      </c>
      <c r="BK852" s="578" t="str">
        <f t="shared" si="482"/>
        <v/>
      </c>
      <c r="BL852" s="391"/>
      <c r="BM852" s="578" t="str">
        <f t="shared" si="483"/>
        <v/>
      </c>
      <c r="BN852" s="578" t="str">
        <f t="shared" si="483"/>
        <v/>
      </c>
      <c r="BO852" s="391"/>
      <c r="BP852" s="578" t="str">
        <f t="shared" si="484"/>
        <v/>
      </c>
      <c r="BQ852" s="578" t="str">
        <f t="shared" si="484"/>
        <v/>
      </c>
      <c r="BR852" s="391"/>
      <c r="BS852" s="578" t="str">
        <f t="shared" si="485"/>
        <v/>
      </c>
      <c r="BT852" s="578" t="str">
        <f t="shared" si="485"/>
        <v/>
      </c>
      <c r="BU852" s="391"/>
      <c r="BV852" s="476"/>
    </row>
    <row r="853" spans="1:74" s="427" customFormat="1" ht="14.1" hidden="1">
      <c r="A853" s="561">
        <v>8</v>
      </c>
      <c r="B853" s="562" t="str">
        <f t="shared" si="488"/>
        <v xml:space="preserve">: </v>
      </c>
      <c r="C853" s="566"/>
      <c r="D853" s="566"/>
      <c r="E853" s="563"/>
      <c r="F853" s="566"/>
      <c r="G853" s="563"/>
      <c r="H853" s="565"/>
      <c r="I853" s="566"/>
      <c r="J853" s="566"/>
      <c r="K853" s="572"/>
      <c r="L853" s="568"/>
      <c r="M853" s="572"/>
      <c r="N853" s="570" t="s">
        <v>445</v>
      </c>
      <c r="O853" s="571"/>
      <c r="P853" s="572"/>
      <c r="Q853" s="429"/>
      <c r="R853" s="573"/>
      <c r="S853" s="574" t="str">
        <f t="shared" si="486"/>
        <v/>
      </c>
      <c r="T853" s="575" t="str">
        <f t="shared" si="470"/>
        <v/>
      </c>
      <c r="U853" s="574" t="str">
        <f t="shared" si="487"/>
        <v/>
      </c>
      <c r="V853" s="576" t="str">
        <f t="shared" si="471"/>
        <v>(ratio, no units)</v>
      </c>
      <c r="W853" s="391"/>
      <c r="X853" s="391"/>
      <c r="Z853" s="476"/>
      <c r="AP853" s="476"/>
      <c r="AQ853" s="391"/>
      <c r="AR853" s="391"/>
      <c r="AS853" s="580"/>
      <c r="AT853" s="391"/>
      <c r="AU853" s="578" t="str">
        <f t="shared" si="472"/>
        <v/>
      </c>
      <c r="AV853" s="578" t="str">
        <f t="shared" si="473"/>
        <v/>
      </c>
      <c r="AW853" s="391"/>
      <c r="AX853" s="578" t="str">
        <f t="shared" si="474"/>
        <v/>
      </c>
      <c r="AY853" s="578" t="str">
        <f t="shared" si="475"/>
        <v/>
      </c>
      <c r="AZ853" s="391"/>
      <c r="BA853" s="578" t="str">
        <f t="shared" si="476"/>
        <v/>
      </c>
      <c r="BB853" s="578" t="str">
        <f t="shared" si="477"/>
        <v/>
      </c>
      <c r="BC853" s="391"/>
      <c r="BD853" s="578" t="str">
        <f t="shared" si="478"/>
        <v/>
      </c>
      <c r="BE853" s="578" t="str">
        <f t="shared" si="479"/>
        <v/>
      </c>
      <c r="BF853" s="391"/>
      <c r="BG853" s="578" t="str">
        <f t="shared" si="480"/>
        <v/>
      </c>
      <c r="BH853" s="578" t="str">
        <f t="shared" si="481"/>
        <v/>
      </c>
      <c r="BI853" s="391"/>
      <c r="BJ853" s="578" t="str">
        <f t="shared" si="482"/>
        <v/>
      </c>
      <c r="BK853" s="578" t="str">
        <f t="shared" si="482"/>
        <v/>
      </c>
      <c r="BL853" s="391"/>
      <c r="BM853" s="578" t="str">
        <f t="shared" si="483"/>
        <v/>
      </c>
      <c r="BN853" s="578" t="str">
        <f t="shared" si="483"/>
        <v/>
      </c>
      <c r="BO853" s="391"/>
      <c r="BP853" s="578" t="str">
        <f t="shared" si="484"/>
        <v/>
      </c>
      <c r="BQ853" s="578" t="str">
        <f t="shared" si="484"/>
        <v/>
      </c>
      <c r="BR853" s="391"/>
      <c r="BS853" s="578" t="str">
        <f t="shared" si="485"/>
        <v/>
      </c>
      <c r="BT853" s="578" t="str">
        <f t="shared" si="485"/>
        <v/>
      </c>
      <c r="BU853" s="391"/>
      <c r="BV853" s="476"/>
    </row>
    <row r="854" spans="1:74" s="427" customFormat="1" ht="14.1" hidden="1">
      <c r="A854" s="561">
        <v>9</v>
      </c>
      <c r="B854" s="562" t="str">
        <f t="shared" si="488"/>
        <v xml:space="preserve">: </v>
      </c>
      <c r="C854" s="566"/>
      <c r="D854" s="566"/>
      <c r="E854" s="563"/>
      <c r="F854" s="566"/>
      <c r="G854" s="563"/>
      <c r="H854" s="565"/>
      <c r="I854" s="566"/>
      <c r="J854" s="566"/>
      <c r="K854" s="572"/>
      <c r="L854" s="568"/>
      <c r="M854" s="572"/>
      <c r="N854" s="570" t="s">
        <v>445</v>
      </c>
      <c r="O854" s="571"/>
      <c r="P854" s="572"/>
      <c r="Q854" s="429"/>
      <c r="R854" s="573"/>
      <c r="S854" s="574" t="str">
        <f t="shared" si="486"/>
        <v/>
      </c>
      <c r="T854" s="575" t="str">
        <f t="shared" si="470"/>
        <v/>
      </c>
      <c r="U854" s="574" t="str">
        <f t="shared" si="487"/>
        <v/>
      </c>
      <c r="V854" s="576" t="str">
        <f t="shared" si="471"/>
        <v>(ratio, no units)</v>
      </c>
      <c r="W854" s="391"/>
      <c r="X854" s="391"/>
      <c r="Z854" s="476"/>
      <c r="AP854" s="476"/>
      <c r="AQ854" s="391"/>
      <c r="AR854" s="391"/>
      <c r="AS854" s="580"/>
      <c r="AT854" s="391"/>
      <c r="AU854" s="578" t="str">
        <f t="shared" si="472"/>
        <v/>
      </c>
      <c r="AV854" s="578" t="str">
        <f t="shared" si="473"/>
        <v/>
      </c>
      <c r="AW854" s="391"/>
      <c r="AX854" s="578" t="str">
        <f t="shared" si="474"/>
        <v/>
      </c>
      <c r="AY854" s="578" t="str">
        <f t="shared" si="475"/>
        <v/>
      </c>
      <c r="AZ854" s="391"/>
      <c r="BA854" s="578" t="str">
        <f t="shared" si="476"/>
        <v/>
      </c>
      <c r="BB854" s="578" t="str">
        <f t="shared" si="477"/>
        <v/>
      </c>
      <c r="BC854" s="391"/>
      <c r="BD854" s="578" t="str">
        <f t="shared" si="478"/>
        <v/>
      </c>
      <c r="BE854" s="578" t="str">
        <f t="shared" si="479"/>
        <v/>
      </c>
      <c r="BF854" s="391"/>
      <c r="BG854" s="578" t="str">
        <f t="shared" si="480"/>
        <v/>
      </c>
      <c r="BH854" s="578" t="str">
        <f t="shared" si="481"/>
        <v/>
      </c>
      <c r="BI854" s="391"/>
      <c r="BJ854" s="578" t="str">
        <f t="shared" si="482"/>
        <v/>
      </c>
      <c r="BK854" s="578" t="str">
        <f t="shared" si="482"/>
        <v/>
      </c>
      <c r="BL854" s="391"/>
      <c r="BM854" s="578" t="str">
        <f t="shared" si="483"/>
        <v/>
      </c>
      <c r="BN854" s="578" t="str">
        <f t="shared" si="483"/>
        <v/>
      </c>
      <c r="BO854" s="391"/>
      <c r="BP854" s="578" t="str">
        <f t="shared" si="484"/>
        <v/>
      </c>
      <c r="BQ854" s="578" t="str">
        <f t="shared" si="484"/>
        <v/>
      </c>
      <c r="BR854" s="391"/>
      <c r="BS854" s="578" t="str">
        <f t="shared" si="485"/>
        <v/>
      </c>
      <c r="BT854" s="578" t="str">
        <f t="shared" si="485"/>
        <v/>
      </c>
      <c r="BU854" s="391"/>
      <c r="BV854" s="476"/>
    </row>
    <row r="855" spans="1:74" s="427" customFormat="1" ht="14.1" hidden="1">
      <c r="A855" s="561">
        <v>10</v>
      </c>
      <c r="B855" s="562" t="str">
        <f t="shared" si="488"/>
        <v xml:space="preserve">: </v>
      </c>
      <c r="C855" s="566"/>
      <c r="D855" s="566"/>
      <c r="E855" s="563"/>
      <c r="F855" s="566"/>
      <c r="G855" s="563"/>
      <c r="H855" s="565"/>
      <c r="I855" s="566"/>
      <c r="J855" s="566"/>
      <c r="K855" s="572"/>
      <c r="L855" s="568"/>
      <c r="M855" s="572"/>
      <c r="N855" s="570" t="s">
        <v>445</v>
      </c>
      <c r="O855" s="571"/>
      <c r="P855" s="572"/>
      <c r="Q855" s="429"/>
      <c r="R855" s="573"/>
      <c r="S855" s="574" t="str">
        <f t="shared" si="486"/>
        <v/>
      </c>
      <c r="T855" s="575" t="str">
        <f t="shared" si="470"/>
        <v/>
      </c>
      <c r="U855" s="574" t="str">
        <f t="shared" si="487"/>
        <v/>
      </c>
      <c r="V855" s="576" t="str">
        <f t="shared" si="471"/>
        <v>(ratio, no units)</v>
      </c>
      <c r="W855" s="391"/>
      <c r="X855" s="391"/>
      <c r="Z855" s="476"/>
      <c r="AP855" s="476"/>
      <c r="AQ855" s="391"/>
      <c r="AR855" s="391"/>
      <c r="AS855" s="580"/>
      <c r="AT855" s="391"/>
      <c r="AU855" s="578" t="str">
        <f t="shared" si="472"/>
        <v/>
      </c>
      <c r="AV855" s="578" t="str">
        <f t="shared" si="473"/>
        <v/>
      </c>
      <c r="AW855" s="391"/>
      <c r="AX855" s="578" t="str">
        <f t="shared" si="474"/>
        <v/>
      </c>
      <c r="AY855" s="578" t="str">
        <f t="shared" si="475"/>
        <v/>
      </c>
      <c r="AZ855" s="391"/>
      <c r="BA855" s="578" t="str">
        <f t="shared" si="476"/>
        <v/>
      </c>
      <c r="BB855" s="578" t="str">
        <f t="shared" si="477"/>
        <v/>
      </c>
      <c r="BC855" s="391"/>
      <c r="BD855" s="578" t="str">
        <f t="shared" si="478"/>
        <v/>
      </c>
      <c r="BE855" s="578" t="str">
        <f t="shared" si="479"/>
        <v/>
      </c>
      <c r="BF855" s="391"/>
      <c r="BG855" s="578" t="str">
        <f t="shared" si="480"/>
        <v/>
      </c>
      <c r="BH855" s="578" t="str">
        <f t="shared" si="481"/>
        <v/>
      </c>
      <c r="BI855" s="391"/>
      <c r="BJ855" s="578" t="str">
        <f t="shared" si="482"/>
        <v/>
      </c>
      <c r="BK855" s="578" t="str">
        <f t="shared" si="482"/>
        <v/>
      </c>
      <c r="BL855" s="391"/>
      <c r="BM855" s="578" t="str">
        <f t="shared" si="483"/>
        <v/>
      </c>
      <c r="BN855" s="578" t="str">
        <f t="shared" si="483"/>
        <v/>
      </c>
      <c r="BO855" s="391"/>
      <c r="BP855" s="578" t="str">
        <f t="shared" si="484"/>
        <v/>
      </c>
      <c r="BQ855" s="578" t="str">
        <f t="shared" si="484"/>
        <v/>
      </c>
      <c r="BR855" s="391"/>
      <c r="BS855" s="578" t="str">
        <f t="shared" si="485"/>
        <v/>
      </c>
      <c r="BT855" s="578" t="str">
        <f t="shared" si="485"/>
        <v/>
      </c>
      <c r="BU855" s="391"/>
      <c r="BV855" s="476"/>
    </row>
    <row r="856" spans="1:74" s="427" customFormat="1" ht="14.1" hidden="1">
      <c r="A856" s="561">
        <v>11</v>
      </c>
      <c r="B856" s="562" t="str">
        <f t="shared" si="488"/>
        <v xml:space="preserve">: </v>
      </c>
      <c r="C856" s="566"/>
      <c r="D856" s="566"/>
      <c r="E856" s="563"/>
      <c r="F856" s="566"/>
      <c r="G856" s="563"/>
      <c r="H856" s="565"/>
      <c r="I856" s="566"/>
      <c r="J856" s="566"/>
      <c r="K856" s="572"/>
      <c r="L856" s="568"/>
      <c r="M856" s="572"/>
      <c r="N856" s="570" t="s">
        <v>445</v>
      </c>
      <c r="O856" s="571"/>
      <c r="P856" s="572"/>
      <c r="Q856" s="429"/>
      <c r="R856" s="573"/>
      <c r="S856" s="574" t="str">
        <f t="shared" si="486"/>
        <v/>
      </c>
      <c r="T856" s="575" t="str">
        <f t="shared" si="470"/>
        <v/>
      </c>
      <c r="U856" s="574" t="str">
        <f t="shared" si="487"/>
        <v/>
      </c>
      <c r="V856" s="576" t="str">
        <f t="shared" si="471"/>
        <v>(ratio, no units)</v>
      </c>
      <c r="W856" s="391"/>
      <c r="X856" s="391"/>
      <c r="Z856" s="476"/>
      <c r="AP856" s="476"/>
      <c r="AQ856" s="391"/>
      <c r="AR856" s="391"/>
      <c r="AS856" s="580"/>
      <c r="AT856" s="391"/>
      <c r="AU856" s="578" t="str">
        <f t="shared" si="472"/>
        <v/>
      </c>
      <c r="AV856" s="578" t="str">
        <f t="shared" si="473"/>
        <v/>
      </c>
      <c r="AW856" s="391"/>
      <c r="AX856" s="578" t="str">
        <f t="shared" si="474"/>
        <v/>
      </c>
      <c r="AY856" s="578" t="str">
        <f t="shared" si="475"/>
        <v/>
      </c>
      <c r="AZ856" s="391"/>
      <c r="BA856" s="578" t="str">
        <f t="shared" si="476"/>
        <v/>
      </c>
      <c r="BB856" s="578" t="str">
        <f t="shared" si="477"/>
        <v/>
      </c>
      <c r="BC856" s="391"/>
      <c r="BD856" s="578" t="str">
        <f t="shared" si="478"/>
        <v/>
      </c>
      <c r="BE856" s="578" t="str">
        <f t="shared" si="479"/>
        <v/>
      </c>
      <c r="BF856" s="391"/>
      <c r="BG856" s="578" t="str">
        <f t="shared" si="480"/>
        <v/>
      </c>
      <c r="BH856" s="578" t="str">
        <f t="shared" si="481"/>
        <v/>
      </c>
      <c r="BI856" s="391"/>
      <c r="BJ856" s="578" t="str">
        <f t="shared" si="482"/>
        <v/>
      </c>
      <c r="BK856" s="578" t="str">
        <f t="shared" si="482"/>
        <v/>
      </c>
      <c r="BL856" s="391"/>
      <c r="BM856" s="578" t="str">
        <f t="shared" si="483"/>
        <v/>
      </c>
      <c r="BN856" s="578" t="str">
        <f t="shared" si="483"/>
        <v/>
      </c>
      <c r="BO856" s="391"/>
      <c r="BP856" s="578" t="str">
        <f t="shared" si="484"/>
        <v/>
      </c>
      <c r="BQ856" s="578" t="str">
        <f t="shared" si="484"/>
        <v/>
      </c>
      <c r="BR856" s="391"/>
      <c r="BS856" s="578" t="str">
        <f t="shared" si="485"/>
        <v/>
      </c>
      <c r="BT856" s="578" t="str">
        <f t="shared" si="485"/>
        <v/>
      </c>
      <c r="BU856" s="391"/>
      <c r="BV856" s="476"/>
    </row>
    <row r="857" spans="1:74" s="427" customFormat="1" ht="14.1" hidden="1">
      <c r="A857" s="561">
        <v>12</v>
      </c>
      <c r="B857" s="562" t="str">
        <f t="shared" si="488"/>
        <v xml:space="preserve">: </v>
      </c>
      <c r="C857" s="566"/>
      <c r="D857" s="566"/>
      <c r="E857" s="563"/>
      <c r="F857" s="566"/>
      <c r="G857" s="563"/>
      <c r="H857" s="565"/>
      <c r="I857" s="566"/>
      <c r="J857" s="566"/>
      <c r="K857" s="572"/>
      <c r="L857" s="568"/>
      <c r="M857" s="572"/>
      <c r="N857" s="570" t="s">
        <v>445</v>
      </c>
      <c r="O857" s="571"/>
      <c r="P857" s="572"/>
      <c r="Q857" s="429"/>
      <c r="R857" s="573"/>
      <c r="S857" s="574" t="str">
        <f t="shared" si="486"/>
        <v/>
      </c>
      <c r="T857" s="575" t="str">
        <f t="shared" si="470"/>
        <v/>
      </c>
      <c r="U857" s="574" t="str">
        <f t="shared" si="487"/>
        <v/>
      </c>
      <c r="V857" s="576" t="str">
        <f t="shared" si="471"/>
        <v>(ratio, no units)</v>
      </c>
      <c r="W857" s="391"/>
      <c r="X857" s="391"/>
      <c r="Z857" s="476"/>
      <c r="AP857" s="476"/>
      <c r="AQ857" s="391"/>
      <c r="AR857" s="391"/>
      <c r="AS857" s="580"/>
      <c r="AT857" s="391"/>
      <c r="AU857" s="578" t="str">
        <f t="shared" si="472"/>
        <v/>
      </c>
      <c r="AV857" s="578" t="str">
        <f t="shared" si="473"/>
        <v/>
      </c>
      <c r="AW857" s="391"/>
      <c r="AX857" s="578" t="str">
        <f t="shared" si="474"/>
        <v/>
      </c>
      <c r="AY857" s="578" t="str">
        <f t="shared" si="475"/>
        <v/>
      </c>
      <c r="AZ857" s="391"/>
      <c r="BA857" s="578" t="str">
        <f t="shared" si="476"/>
        <v/>
      </c>
      <c r="BB857" s="578" t="str">
        <f t="shared" si="477"/>
        <v/>
      </c>
      <c r="BC857" s="391"/>
      <c r="BD857" s="578" t="str">
        <f t="shared" si="478"/>
        <v/>
      </c>
      <c r="BE857" s="578" t="str">
        <f t="shared" si="479"/>
        <v/>
      </c>
      <c r="BF857" s="391"/>
      <c r="BG857" s="578" t="str">
        <f t="shared" si="480"/>
        <v/>
      </c>
      <c r="BH857" s="578" t="str">
        <f t="shared" si="481"/>
        <v/>
      </c>
      <c r="BI857" s="391"/>
      <c r="BJ857" s="578" t="str">
        <f t="shared" si="482"/>
        <v/>
      </c>
      <c r="BK857" s="578" t="str">
        <f t="shared" si="482"/>
        <v/>
      </c>
      <c r="BL857" s="391"/>
      <c r="BM857" s="578" t="str">
        <f t="shared" si="483"/>
        <v/>
      </c>
      <c r="BN857" s="578" t="str">
        <f t="shared" si="483"/>
        <v/>
      </c>
      <c r="BO857" s="391"/>
      <c r="BP857" s="578" t="str">
        <f t="shared" si="484"/>
        <v/>
      </c>
      <c r="BQ857" s="578" t="str">
        <f t="shared" si="484"/>
        <v/>
      </c>
      <c r="BR857" s="391"/>
      <c r="BS857" s="578" t="str">
        <f t="shared" si="485"/>
        <v/>
      </c>
      <c r="BT857" s="578" t="str">
        <f t="shared" si="485"/>
        <v/>
      </c>
      <c r="BU857" s="391"/>
      <c r="BV857" s="476"/>
    </row>
    <row r="858" spans="1:74" s="427" customFormat="1" ht="14.1" hidden="1">
      <c r="A858" s="561">
        <v>13</v>
      </c>
      <c r="B858" s="562" t="str">
        <f t="shared" si="488"/>
        <v xml:space="preserve">: </v>
      </c>
      <c r="C858" s="566"/>
      <c r="D858" s="566"/>
      <c r="E858" s="563"/>
      <c r="F858" s="566"/>
      <c r="G858" s="563"/>
      <c r="H858" s="565"/>
      <c r="I858" s="566"/>
      <c r="J858" s="566"/>
      <c r="K858" s="572"/>
      <c r="L858" s="568"/>
      <c r="M858" s="572"/>
      <c r="N858" s="570" t="s">
        <v>445</v>
      </c>
      <c r="O858" s="571"/>
      <c r="P858" s="572"/>
      <c r="Q858" s="429"/>
      <c r="R858" s="573"/>
      <c r="S858" s="574" t="str">
        <f t="shared" si="486"/>
        <v/>
      </c>
      <c r="T858" s="575" t="str">
        <f t="shared" si="470"/>
        <v/>
      </c>
      <c r="U858" s="574" t="str">
        <f t="shared" si="487"/>
        <v/>
      </c>
      <c r="V858" s="576" t="str">
        <f t="shared" si="471"/>
        <v>(ratio, no units)</v>
      </c>
      <c r="W858" s="391"/>
      <c r="X858" s="391"/>
      <c r="Z858" s="476"/>
      <c r="AP858" s="476"/>
      <c r="AQ858" s="391"/>
      <c r="AR858" s="391"/>
      <c r="AS858" s="580"/>
      <c r="AT858" s="391"/>
      <c r="AU858" s="578" t="str">
        <f t="shared" si="472"/>
        <v/>
      </c>
      <c r="AV858" s="578" t="str">
        <f t="shared" si="473"/>
        <v/>
      </c>
      <c r="AW858" s="391"/>
      <c r="AX858" s="578" t="str">
        <f t="shared" si="474"/>
        <v/>
      </c>
      <c r="AY858" s="578" t="str">
        <f t="shared" si="475"/>
        <v/>
      </c>
      <c r="AZ858" s="391"/>
      <c r="BA858" s="578" t="str">
        <f t="shared" si="476"/>
        <v/>
      </c>
      <c r="BB858" s="578" t="str">
        <f t="shared" si="477"/>
        <v/>
      </c>
      <c r="BC858" s="391"/>
      <c r="BD858" s="578" t="str">
        <f t="shared" si="478"/>
        <v/>
      </c>
      <c r="BE858" s="578" t="str">
        <f t="shared" si="479"/>
        <v/>
      </c>
      <c r="BF858" s="391"/>
      <c r="BG858" s="578" t="str">
        <f t="shared" si="480"/>
        <v/>
      </c>
      <c r="BH858" s="578" t="str">
        <f t="shared" si="481"/>
        <v/>
      </c>
      <c r="BI858" s="391"/>
      <c r="BJ858" s="578" t="str">
        <f t="shared" si="482"/>
        <v/>
      </c>
      <c r="BK858" s="578" t="str">
        <f t="shared" si="482"/>
        <v/>
      </c>
      <c r="BL858" s="391"/>
      <c r="BM858" s="578" t="str">
        <f t="shared" si="483"/>
        <v/>
      </c>
      <c r="BN858" s="578" t="str">
        <f t="shared" si="483"/>
        <v/>
      </c>
      <c r="BO858" s="391"/>
      <c r="BP858" s="578" t="str">
        <f t="shared" si="484"/>
        <v/>
      </c>
      <c r="BQ858" s="578" t="str">
        <f t="shared" si="484"/>
        <v/>
      </c>
      <c r="BR858" s="391"/>
      <c r="BS858" s="578" t="str">
        <f t="shared" si="485"/>
        <v/>
      </c>
      <c r="BT858" s="578" t="str">
        <f t="shared" si="485"/>
        <v/>
      </c>
      <c r="BU858" s="391"/>
      <c r="BV858" s="476"/>
    </row>
    <row r="859" spans="1:74" s="427" customFormat="1" ht="14.1" hidden="1">
      <c r="A859" s="561">
        <v>14</v>
      </c>
      <c r="B859" s="562" t="str">
        <f t="shared" si="488"/>
        <v xml:space="preserve">: </v>
      </c>
      <c r="C859" s="566"/>
      <c r="D859" s="566"/>
      <c r="E859" s="563"/>
      <c r="F859" s="566"/>
      <c r="G859" s="563"/>
      <c r="H859" s="565"/>
      <c r="I859" s="566"/>
      <c r="J859" s="566"/>
      <c r="K859" s="572"/>
      <c r="L859" s="568"/>
      <c r="M859" s="572"/>
      <c r="N859" s="570" t="s">
        <v>445</v>
      </c>
      <c r="O859" s="571"/>
      <c r="P859" s="572"/>
      <c r="Q859" s="429"/>
      <c r="R859" s="573"/>
      <c r="S859" s="574" t="str">
        <f t="shared" si="486"/>
        <v/>
      </c>
      <c r="T859" s="575" t="str">
        <f t="shared" si="470"/>
        <v/>
      </c>
      <c r="U859" s="574" t="str">
        <f t="shared" si="487"/>
        <v/>
      </c>
      <c r="V859" s="576" t="str">
        <f t="shared" si="471"/>
        <v>(ratio, no units)</v>
      </c>
      <c r="W859" s="391"/>
      <c r="X859" s="391"/>
      <c r="Z859" s="476"/>
      <c r="AP859" s="476"/>
      <c r="AQ859" s="391"/>
      <c r="AR859" s="391"/>
      <c r="AS859" s="580"/>
      <c r="AT859" s="391"/>
      <c r="AU859" s="578" t="str">
        <f t="shared" si="472"/>
        <v/>
      </c>
      <c r="AV859" s="578" t="str">
        <f t="shared" si="473"/>
        <v/>
      </c>
      <c r="AW859" s="391"/>
      <c r="AX859" s="578" t="str">
        <f t="shared" si="474"/>
        <v/>
      </c>
      <c r="AY859" s="578" t="str">
        <f t="shared" si="475"/>
        <v/>
      </c>
      <c r="AZ859" s="391"/>
      <c r="BA859" s="578" t="str">
        <f t="shared" si="476"/>
        <v/>
      </c>
      <c r="BB859" s="578" t="str">
        <f t="shared" si="477"/>
        <v/>
      </c>
      <c r="BC859" s="391"/>
      <c r="BD859" s="578" t="str">
        <f t="shared" si="478"/>
        <v/>
      </c>
      <c r="BE859" s="578" t="str">
        <f t="shared" si="479"/>
        <v/>
      </c>
      <c r="BF859" s="391"/>
      <c r="BG859" s="578" t="str">
        <f t="shared" si="480"/>
        <v/>
      </c>
      <c r="BH859" s="578" t="str">
        <f t="shared" si="481"/>
        <v/>
      </c>
      <c r="BI859" s="391"/>
      <c r="BJ859" s="578" t="str">
        <f t="shared" si="482"/>
        <v/>
      </c>
      <c r="BK859" s="578" t="str">
        <f t="shared" si="482"/>
        <v/>
      </c>
      <c r="BL859" s="391"/>
      <c r="BM859" s="578" t="str">
        <f t="shared" si="483"/>
        <v/>
      </c>
      <c r="BN859" s="578" t="str">
        <f t="shared" si="483"/>
        <v/>
      </c>
      <c r="BO859" s="391"/>
      <c r="BP859" s="578" t="str">
        <f t="shared" si="484"/>
        <v/>
      </c>
      <c r="BQ859" s="578" t="str">
        <f t="shared" si="484"/>
        <v/>
      </c>
      <c r="BR859" s="391"/>
      <c r="BS859" s="578" t="str">
        <f t="shared" si="485"/>
        <v/>
      </c>
      <c r="BT859" s="578" t="str">
        <f t="shared" si="485"/>
        <v/>
      </c>
      <c r="BU859" s="391"/>
      <c r="BV859" s="476"/>
    </row>
    <row r="860" spans="1:74" s="427" customFormat="1" ht="14.1" hidden="1">
      <c r="A860" s="561">
        <v>15</v>
      </c>
      <c r="B860" s="562" t="str">
        <f t="shared" si="488"/>
        <v xml:space="preserve">: </v>
      </c>
      <c r="C860" s="566"/>
      <c r="D860" s="566"/>
      <c r="E860" s="563"/>
      <c r="F860" s="566"/>
      <c r="G860" s="563"/>
      <c r="H860" s="565"/>
      <c r="I860" s="566"/>
      <c r="J860" s="566"/>
      <c r="K860" s="572"/>
      <c r="L860" s="568"/>
      <c r="M860" s="572"/>
      <c r="N860" s="570" t="s">
        <v>445</v>
      </c>
      <c r="O860" s="571"/>
      <c r="P860" s="572"/>
      <c r="Q860" s="429"/>
      <c r="R860" s="573"/>
      <c r="S860" s="574" t="str">
        <f t="shared" si="486"/>
        <v/>
      </c>
      <c r="T860" s="575" t="str">
        <f t="shared" si="470"/>
        <v/>
      </c>
      <c r="U860" s="574" t="str">
        <f t="shared" si="487"/>
        <v/>
      </c>
      <c r="V860" s="576" t="str">
        <f t="shared" si="471"/>
        <v>(ratio, no units)</v>
      </c>
      <c r="W860" s="391"/>
      <c r="X860" s="391"/>
      <c r="Z860" s="476"/>
      <c r="AP860" s="476"/>
      <c r="AQ860" s="391"/>
      <c r="AR860" s="391"/>
      <c r="AS860" s="580"/>
      <c r="AT860" s="391"/>
      <c r="AU860" s="578" t="str">
        <f t="shared" si="472"/>
        <v/>
      </c>
      <c r="AV860" s="578" t="str">
        <f t="shared" si="473"/>
        <v/>
      </c>
      <c r="AW860" s="391"/>
      <c r="AX860" s="578" t="str">
        <f t="shared" si="474"/>
        <v/>
      </c>
      <c r="AY860" s="578" t="str">
        <f t="shared" si="475"/>
        <v/>
      </c>
      <c r="AZ860" s="391"/>
      <c r="BA860" s="578" t="str">
        <f t="shared" si="476"/>
        <v/>
      </c>
      <c r="BB860" s="578" t="str">
        <f t="shared" si="477"/>
        <v/>
      </c>
      <c r="BC860" s="391"/>
      <c r="BD860" s="578" t="str">
        <f t="shared" si="478"/>
        <v/>
      </c>
      <c r="BE860" s="578" t="str">
        <f t="shared" si="479"/>
        <v/>
      </c>
      <c r="BF860" s="391"/>
      <c r="BG860" s="578" t="str">
        <f t="shared" si="480"/>
        <v/>
      </c>
      <c r="BH860" s="578" t="str">
        <f t="shared" si="481"/>
        <v/>
      </c>
      <c r="BI860" s="391"/>
      <c r="BJ860" s="578" t="str">
        <f t="shared" si="482"/>
        <v/>
      </c>
      <c r="BK860" s="578" t="str">
        <f t="shared" si="482"/>
        <v/>
      </c>
      <c r="BL860" s="391"/>
      <c r="BM860" s="578" t="str">
        <f t="shared" si="483"/>
        <v/>
      </c>
      <c r="BN860" s="578" t="str">
        <f t="shared" si="483"/>
        <v/>
      </c>
      <c r="BO860" s="391"/>
      <c r="BP860" s="578" t="str">
        <f t="shared" si="484"/>
        <v/>
      </c>
      <c r="BQ860" s="578" t="str">
        <f t="shared" si="484"/>
        <v/>
      </c>
      <c r="BR860" s="391"/>
      <c r="BS860" s="578" t="str">
        <f t="shared" si="485"/>
        <v/>
      </c>
      <c r="BT860" s="578" t="str">
        <f t="shared" si="485"/>
        <v/>
      </c>
      <c r="BU860" s="391"/>
      <c r="BV860" s="476"/>
    </row>
    <row r="861" spans="1:74" s="427" customFormat="1" ht="14.1" hidden="1">
      <c r="A861" s="561">
        <v>16</v>
      </c>
      <c r="B861" s="562" t="str">
        <f t="shared" si="488"/>
        <v xml:space="preserve">: </v>
      </c>
      <c r="C861" s="566"/>
      <c r="D861" s="566"/>
      <c r="E861" s="563"/>
      <c r="F861" s="566"/>
      <c r="G861" s="563"/>
      <c r="H861" s="565"/>
      <c r="I861" s="566"/>
      <c r="J861" s="566"/>
      <c r="K861" s="572"/>
      <c r="L861" s="568"/>
      <c r="M861" s="572"/>
      <c r="N861" s="570" t="s">
        <v>445</v>
      </c>
      <c r="O861" s="571"/>
      <c r="P861" s="572"/>
      <c r="Q861" s="429"/>
      <c r="R861" s="573"/>
      <c r="S861" s="574" t="str">
        <f t="shared" si="486"/>
        <v/>
      </c>
      <c r="T861" s="575" t="str">
        <f t="shared" si="470"/>
        <v/>
      </c>
      <c r="U861" s="574" t="str">
        <f t="shared" si="487"/>
        <v/>
      </c>
      <c r="V861" s="576" t="str">
        <f t="shared" si="471"/>
        <v>(ratio, no units)</v>
      </c>
      <c r="W861" s="391"/>
      <c r="X861" s="391"/>
      <c r="Z861" s="476"/>
      <c r="AP861" s="476"/>
      <c r="AQ861" s="391"/>
      <c r="AR861" s="391"/>
      <c r="AS861" s="580"/>
      <c r="AT861" s="391"/>
      <c r="AU861" s="578" t="str">
        <f t="shared" si="472"/>
        <v/>
      </c>
      <c r="AV861" s="578" t="str">
        <f t="shared" si="473"/>
        <v/>
      </c>
      <c r="AW861" s="391"/>
      <c r="AX861" s="578" t="str">
        <f t="shared" si="474"/>
        <v/>
      </c>
      <c r="AY861" s="578" t="str">
        <f t="shared" si="475"/>
        <v/>
      </c>
      <c r="AZ861" s="391"/>
      <c r="BA861" s="578" t="str">
        <f t="shared" si="476"/>
        <v/>
      </c>
      <c r="BB861" s="578" t="str">
        <f t="shared" si="477"/>
        <v/>
      </c>
      <c r="BC861" s="391"/>
      <c r="BD861" s="578" t="str">
        <f t="shared" si="478"/>
        <v/>
      </c>
      <c r="BE861" s="578" t="str">
        <f t="shared" si="479"/>
        <v/>
      </c>
      <c r="BF861" s="391"/>
      <c r="BG861" s="578" t="str">
        <f t="shared" si="480"/>
        <v/>
      </c>
      <c r="BH861" s="578" t="str">
        <f t="shared" si="481"/>
        <v/>
      </c>
      <c r="BI861" s="391"/>
      <c r="BJ861" s="578" t="str">
        <f t="shared" si="482"/>
        <v/>
      </c>
      <c r="BK861" s="578" t="str">
        <f t="shared" si="482"/>
        <v/>
      </c>
      <c r="BL861" s="391"/>
      <c r="BM861" s="578" t="str">
        <f t="shared" si="483"/>
        <v/>
      </c>
      <c r="BN861" s="578" t="str">
        <f t="shared" si="483"/>
        <v/>
      </c>
      <c r="BO861" s="391"/>
      <c r="BP861" s="578" t="str">
        <f t="shared" si="484"/>
        <v/>
      </c>
      <c r="BQ861" s="578" t="str">
        <f t="shared" si="484"/>
        <v/>
      </c>
      <c r="BR861" s="391"/>
      <c r="BS861" s="578" t="str">
        <f t="shared" si="485"/>
        <v/>
      </c>
      <c r="BT861" s="578" t="str">
        <f t="shared" si="485"/>
        <v/>
      </c>
      <c r="BU861" s="391"/>
      <c r="BV861" s="476"/>
    </row>
    <row r="862" spans="1:74" s="427" customFormat="1" ht="14.1" hidden="1">
      <c r="A862" s="561">
        <v>17</v>
      </c>
      <c r="B862" s="562" t="str">
        <f t="shared" si="488"/>
        <v xml:space="preserve">: </v>
      </c>
      <c r="C862" s="566"/>
      <c r="D862" s="566"/>
      <c r="E862" s="563"/>
      <c r="F862" s="566"/>
      <c r="G862" s="563"/>
      <c r="H862" s="565"/>
      <c r="I862" s="566"/>
      <c r="J862" s="566"/>
      <c r="K862" s="572"/>
      <c r="L862" s="568"/>
      <c r="M862" s="572"/>
      <c r="N862" s="570" t="s">
        <v>445</v>
      </c>
      <c r="O862" s="571"/>
      <c r="P862" s="572"/>
      <c r="Q862" s="429"/>
      <c r="R862" s="573"/>
      <c r="S862" s="574" t="str">
        <f t="shared" si="486"/>
        <v/>
      </c>
      <c r="T862" s="575" t="str">
        <f t="shared" si="470"/>
        <v/>
      </c>
      <c r="U862" s="574" t="str">
        <f t="shared" si="487"/>
        <v/>
      </c>
      <c r="V862" s="576" t="str">
        <f t="shared" si="471"/>
        <v>(ratio, no units)</v>
      </c>
      <c r="W862" s="391"/>
      <c r="X862" s="391"/>
      <c r="Z862" s="476"/>
      <c r="AP862" s="476"/>
      <c r="AQ862" s="391"/>
      <c r="AR862" s="391"/>
      <c r="AS862" s="580"/>
      <c r="AT862" s="391"/>
      <c r="AU862" s="578" t="str">
        <f t="shared" si="472"/>
        <v/>
      </c>
      <c r="AV862" s="578" t="str">
        <f t="shared" si="473"/>
        <v/>
      </c>
      <c r="AW862" s="391"/>
      <c r="AX862" s="578" t="str">
        <f t="shared" si="474"/>
        <v/>
      </c>
      <c r="AY862" s="578" t="str">
        <f t="shared" si="475"/>
        <v/>
      </c>
      <c r="AZ862" s="391"/>
      <c r="BA862" s="578" t="str">
        <f t="shared" si="476"/>
        <v/>
      </c>
      <c r="BB862" s="578" t="str">
        <f t="shared" si="477"/>
        <v/>
      </c>
      <c r="BC862" s="391"/>
      <c r="BD862" s="578" t="str">
        <f t="shared" si="478"/>
        <v/>
      </c>
      <c r="BE862" s="578" t="str">
        <f t="shared" si="479"/>
        <v/>
      </c>
      <c r="BF862" s="391"/>
      <c r="BG862" s="578" t="str">
        <f t="shared" si="480"/>
        <v/>
      </c>
      <c r="BH862" s="578" t="str">
        <f t="shared" si="481"/>
        <v/>
      </c>
      <c r="BI862" s="391"/>
      <c r="BJ862" s="578" t="str">
        <f t="shared" si="482"/>
        <v/>
      </c>
      <c r="BK862" s="578" t="str">
        <f t="shared" si="482"/>
        <v/>
      </c>
      <c r="BL862" s="391"/>
      <c r="BM862" s="578" t="str">
        <f t="shared" si="483"/>
        <v/>
      </c>
      <c r="BN862" s="578" t="str">
        <f t="shared" si="483"/>
        <v/>
      </c>
      <c r="BO862" s="391"/>
      <c r="BP862" s="578" t="str">
        <f t="shared" si="484"/>
        <v/>
      </c>
      <c r="BQ862" s="578" t="str">
        <f t="shared" si="484"/>
        <v/>
      </c>
      <c r="BR862" s="391"/>
      <c r="BS862" s="578" t="str">
        <f t="shared" si="485"/>
        <v/>
      </c>
      <c r="BT862" s="578" t="str">
        <f t="shared" si="485"/>
        <v/>
      </c>
      <c r="BU862" s="391"/>
      <c r="BV862" s="476"/>
    </row>
    <row r="863" spans="1:74" s="427" customFormat="1" ht="14.1" hidden="1">
      <c r="A863" s="561">
        <v>18</v>
      </c>
      <c r="B863" s="562" t="str">
        <f t="shared" si="488"/>
        <v xml:space="preserve">: </v>
      </c>
      <c r="C863" s="566"/>
      <c r="D863" s="566"/>
      <c r="E863" s="563"/>
      <c r="F863" s="566"/>
      <c r="G863" s="563"/>
      <c r="H863" s="565"/>
      <c r="I863" s="566"/>
      <c r="J863" s="566"/>
      <c r="K863" s="572"/>
      <c r="L863" s="572"/>
      <c r="M863" s="572"/>
      <c r="N863" s="570" t="s">
        <v>445</v>
      </c>
      <c r="O863" s="571"/>
      <c r="P863" s="572"/>
      <c r="Q863" s="429"/>
      <c r="R863" s="573"/>
      <c r="S863" s="574" t="str">
        <f t="shared" si="486"/>
        <v/>
      </c>
      <c r="T863" s="575" t="str">
        <f t="shared" si="470"/>
        <v/>
      </c>
      <c r="U863" s="574" t="str">
        <f t="shared" si="487"/>
        <v/>
      </c>
      <c r="V863" s="576" t="str">
        <f t="shared" si="471"/>
        <v>(ratio, no units)</v>
      </c>
      <c r="W863" s="391"/>
      <c r="X863" s="391"/>
      <c r="Z863" s="476"/>
      <c r="AP863" s="476"/>
      <c r="AQ863" s="391"/>
      <c r="AR863" s="391"/>
      <c r="AS863" s="580"/>
      <c r="AT863" s="391"/>
      <c r="AU863" s="578" t="str">
        <f t="shared" si="472"/>
        <v/>
      </c>
      <c r="AV863" s="578" t="str">
        <f t="shared" si="473"/>
        <v/>
      </c>
      <c r="AW863" s="391"/>
      <c r="AX863" s="578" t="str">
        <f t="shared" si="474"/>
        <v/>
      </c>
      <c r="AY863" s="578" t="str">
        <f t="shared" si="475"/>
        <v/>
      </c>
      <c r="AZ863" s="391"/>
      <c r="BA863" s="578" t="str">
        <f t="shared" si="476"/>
        <v/>
      </c>
      <c r="BB863" s="578" t="str">
        <f t="shared" si="477"/>
        <v/>
      </c>
      <c r="BC863" s="391"/>
      <c r="BD863" s="578" t="str">
        <f t="shared" si="478"/>
        <v/>
      </c>
      <c r="BE863" s="578" t="str">
        <f t="shared" si="479"/>
        <v/>
      </c>
      <c r="BF863" s="391"/>
      <c r="BG863" s="578" t="str">
        <f t="shared" si="480"/>
        <v/>
      </c>
      <c r="BH863" s="578" t="str">
        <f t="shared" si="481"/>
        <v/>
      </c>
      <c r="BI863" s="391"/>
      <c r="BJ863" s="578" t="str">
        <f t="shared" si="482"/>
        <v/>
      </c>
      <c r="BK863" s="578" t="str">
        <f t="shared" si="482"/>
        <v/>
      </c>
      <c r="BL863" s="391"/>
      <c r="BM863" s="578" t="str">
        <f t="shared" si="483"/>
        <v/>
      </c>
      <c r="BN863" s="578" t="str">
        <f t="shared" si="483"/>
        <v/>
      </c>
      <c r="BO863" s="391"/>
      <c r="BP863" s="578" t="str">
        <f t="shared" si="484"/>
        <v/>
      </c>
      <c r="BQ863" s="578" t="str">
        <f t="shared" si="484"/>
        <v/>
      </c>
      <c r="BR863" s="391"/>
      <c r="BS863" s="578" t="str">
        <f t="shared" si="485"/>
        <v/>
      </c>
      <c r="BT863" s="578" t="str">
        <f t="shared" si="485"/>
        <v/>
      </c>
      <c r="BU863" s="391"/>
      <c r="BV863" s="476"/>
    </row>
    <row r="864" spans="1:74" s="427" customFormat="1" ht="14.1" hidden="1">
      <c r="A864" s="561">
        <v>19</v>
      </c>
      <c r="B864" s="562" t="str">
        <f t="shared" si="488"/>
        <v xml:space="preserve">: </v>
      </c>
      <c r="C864" s="566"/>
      <c r="D864" s="566"/>
      <c r="E864" s="563"/>
      <c r="F864" s="566"/>
      <c r="G864" s="563"/>
      <c r="H864" s="565"/>
      <c r="I864" s="566"/>
      <c r="J864" s="566"/>
      <c r="K864" s="572"/>
      <c r="L864" s="572"/>
      <c r="M864" s="572"/>
      <c r="N864" s="570" t="s">
        <v>445</v>
      </c>
      <c r="O864" s="571"/>
      <c r="P864" s="572"/>
      <c r="Q864" s="429"/>
      <c r="R864" s="573"/>
      <c r="S864" s="574" t="str">
        <f t="shared" si="486"/>
        <v/>
      </c>
      <c r="T864" s="575" t="str">
        <f t="shared" si="470"/>
        <v/>
      </c>
      <c r="U864" s="574" t="str">
        <f t="shared" si="487"/>
        <v/>
      </c>
      <c r="V864" s="576" t="str">
        <f t="shared" si="471"/>
        <v>(ratio, no units)</v>
      </c>
      <c r="W864" s="391"/>
      <c r="X864" s="391"/>
      <c r="Z864" s="476"/>
      <c r="AP864" s="476"/>
      <c r="AQ864" s="391"/>
      <c r="AR864" s="391"/>
      <c r="AS864" s="580"/>
      <c r="AT864" s="391"/>
      <c r="AU864" s="578" t="str">
        <f t="shared" si="472"/>
        <v/>
      </c>
      <c r="AV864" s="578" t="str">
        <f t="shared" si="473"/>
        <v/>
      </c>
      <c r="AW864" s="391"/>
      <c r="AX864" s="578" t="str">
        <f t="shared" si="474"/>
        <v/>
      </c>
      <c r="AY864" s="578" t="str">
        <f t="shared" si="475"/>
        <v/>
      </c>
      <c r="AZ864" s="391"/>
      <c r="BA864" s="578" t="str">
        <f t="shared" si="476"/>
        <v/>
      </c>
      <c r="BB864" s="578" t="str">
        <f t="shared" si="477"/>
        <v/>
      </c>
      <c r="BC864" s="391"/>
      <c r="BD864" s="578" t="str">
        <f t="shared" si="478"/>
        <v/>
      </c>
      <c r="BE864" s="578" t="str">
        <f t="shared" si="479"/>
        <v/>
      </c>
      <c r="BF864" s="391"/>
      <c r="BG864" s="578" t="str">
        <f t="shared" si="480"/>
        <v/>
      </c>
      <c r="BH864" s="578" t="str">
        <f t="shared" si="481"/>
        <v/>
      </c>
      <c r="BI864" s="391"/>
      <c r="BJ864" s="578" t="str">
        <f t="shared" si="482"/>
        <v/>
      </c>
      <c r="BK864" s="578" t="str">
        <f t="shared" si="482"/>
        <v/>
      </c>
      <c r="BL864" s="391"/>
      <c r="BM864" s="578" t="str">
        <f t="shared" si="483"/>
        <v/>
      </c>
      <c r="BN864" s="578" t="str">
        <f t="shared" si="483"/>
        <v/>
      </c>
      <c r="BO864" s="391"/>
      <c r="BP864" s="578" t="str">
        <f t="shared" si="484"/>
        <v/>
      </c>
      <c r="BQ864" s="578" t="str">
        <f t="shared" si="484"/>
        <v/>
      </c>
      <c r="BR864" s="391"/>
      <c r="BS864" s="578" t="str">
        <f t="shared" si="485"/>
        <v/>
      </c>
      <c r="BT864" s="578" t="str">
        <f t="shared" si="485"/>
        <v/>
      </c>
      <c r="BU864" s="391"/>
      <c r="BV864" s="476"/>
    </row>
    <row r="865" spans="1:74" s="427" customFormat="1" ht="14.1" hidden="1">
      <c r="A865" s="561">
        <v>20</v>
      </c>
      <c r="B865" s="562" t="str">
        <f t="shared" si="488"/>
        <v xml:space="preserve">: </v>
      </c>
      <c r="C865" s="566"/>
      <c r="D865" s="566"/>
      <c r="E865" s="563"/>
      <c r="F865" s="566"/>
      <c r="G865" s="563"/>
      <c r="H865" s="565"/>
      <c r="I865" s="566"/>
      <c r="J865" s="566"/>
      <c r="K865" s="572"/>
      <c r="L865" s="572"/>
      <c r="M865" s="572"/>
      <c r="N865" s="570" t="s">
        <v>445</v>
      </c>
      <c r="O865" s="571"/>
      <c r="P865" s="572"/>
      <c r="Q865" s="429"/>
      <c r="R865" s="573"/>
      <c r="S865" s="574" t="str">
        <f t="shared" si="486"/>
        <v/>
      </c>
      <c r="T865" s="575" t="str">
        <f t="shared" si="470"/>
        <v/>
      </c>
      <c r="U865" s="574" t="str">
        <f t="shared" si="487"/>
        <v/>
      </c>
      <c r="V865" s="576" t="str">
        <f t="shared" si="471"/>
        <v>(ratio, no units)</v>
      </c>
      <c r="W865" s="391"/>
      <c r="X865" s="391"/>
      <c r="Z865" s="476"/>
      <c r="AP865" s="476"/>
      <c r="AQ865" s="391"/>
      <c r="AR865" s="391"/>
      <c r="AS865" s="580"/>
      <c r="AT865" s="391"/>
      <c r="AU865" s="578" t="str">
        <f t="shared" si="472"/>
        <v/>
      </c>
      <c r="AV865" s="578" t="str">
        <f t="shared" si="473"/>
        <v/>
      </c>
      <c r="AW865" s="391"/>
      <c r="AX865" s="578" t="str">
        <f t="shared" si="474"/>
        <v/>
      </c>
      <c r="AY865" s="578" t="str">
        <f t="shared" si="475"/>
        <v/>
      </c>
      <c r="AZ865" s="391"/>
      <c r="BA865" s="578" t="str">
        <f t="shared" si="476"/>
        <v/>
      </c>
      <c r="BB865" s="578" t="str">
        <f t="shared" si="477"/>
        <v/>
      </c>
      <c r="BC865" s="391"/>
      <c r="BD865" s="578" t="str">
        <f t="shared" si="478"/>
        <v/>
      </c>
      <c r="BE865" s="578" t="str">
        <f t="shared" si="479"/>
        <v/>
      </c>
      <c r="BF865" s="391"/>
      <c r="BG865" s="578" t="str">
        <f t="shared" si="480"/>
        <v/>
      </c>
      <c r="BH865" s="578" t="str">
        <f t="shared" si="481"/>
        <v/>
      </c>
      <c r="BI865" s="391"/>
      <c r="BJ865" s="578" t="str">
        <f t="shared" si="482"/>
        <v/>
      </c>
      <c r="BK865" s="578" t="str">
        <f t="shared" si="482"/>
        <v/>
      </c>
      <c r="BL865" s="391"/>
      <c r="BM865" s="578" t="str">
        <f t="shared" si="483"/>
        <v/>
      </c>
      <c r="BN865" s="578" t="str">
        <f t="shared" si="483"/>
        <v/>
      </c>
      <c r="BO865" s="391"/>
      <c r="BP865" s="578" t="str">
        <f t="shared" si="484"/>
        <v/>
      </c>
      <c r="BQ865" s="578" t="str">
        <f t="shared" si="484"/>
        <v/>
      </c>
      <c r="BR865" s="391"/>
      <c r="BS865" s="578" t="str">
        <f t="shared" si="485"/>
        <v/>
      </c>
      <c r="BT865" s="578" t="str">
        <f t="shared" si="485"/>
        <v/>
      </c>
      <c r="BU865" s="391"/>
      <c r="BV865" s="476"/>
    </row>
    <row r="866" spans="1:74" s="427" customFormat="1" ht="14.1" hidden="1">
      <c r="A866" s="561"/>
      <c r="B866" s="582" t="s">
        <v>224</v>
      </c>
      <c r="C866" s="583"/>
      <c r="D866" s="583"/>
      <c r="E866" s="583"/>
      <c r="F866" s="583"/>
      <c r="G866" s="583"/>
      <c r="I866" s="391"/>
      <c r="J866" s="584"/>
      <c r="K866" s="429"/>
      <c r="L866" s="429"/>
      <c r="M866" s="429" t="s">
        <v>211</v>
      </c>
      <c r="N866" s="429"/>
      <c r="O866" s="429"/>
      <c r="P866" s="429"/>
      <c r="Q866" s="429"/>
      <c r="R866" s="584" t="s">
        <v>212</v>
      </c>
      <c r="S866" s="585" t="e">
        <f>AVERAGE(S846:S865)</f>
        <v>#DIV/0!</v>
      </c>
      <c r="T866" s="585" t="e">
        <f>IF(S874="Y",SUM(T846:T865)/SUM(O846:O865),AVERAGE(T846:T865))</f>
        <v>#DIV/0!</v>
      </c>
      <c r="U866" s="586" t="e">
        <f>SUM(U846:U865)/SUM(O846:O865)</f>
        <v>#DIV/0!</v>
      </c>
      <c r="V866" s="391"/>
      <c r="W866" s="391"/>
      <c r="X866" s="391"/>
      <c r="Z866" s="626"/>
      <c r="AP866" s="476"/>
      <c r="AQ866" s="391"/>
      <c r="AR866" s="391"/>
      <c r="AS866" s="391"/>
      <c r="AT866" s="584" t="s">
        <v>212</v>
      </c>
      <c r="AU866" s="587" t="e">
        <f>AVERAGE(AU846:AU865)</f>
        <v>#DIV/0!</v>
      </c>
      <c r="AV866" s="587" t="e">
        <f>SUM(AV846:AV865)/COUNTIF(AV846:AV865,"&gt;0")</f>
        <v>#DIV/0!</v>
      </c>
      <c r="AW866" s="391"/>
      <c r="AX866" s="587" t="e">
        <f>AVERAGE(AX846:AX865)</f>
        <v>#DIV/0!</v>
      </c>
      <c r="AY866" s="587" t="e">
        <f>SUM(AY846:AY865)/COUNTIF(AY846:AY865,"&gt;0")</f>
        <v>#DIV/0!</v>
      </c>
      <c r="AZ866" s="391"/>
      <c r="BA866" s="587" t="e">
        <f>AVERAGE(BA846:BA865)</f>
        <v>#DIV/0!</v>
      </c>
      <c r="BB866" s="587" t="e">
        <f>SUM(BB846:BB865)/COUNTIF(BB846:BB865,"&gt;0")</f>
        <v>#DIV/0!</v>
      </c>
      <c r="BC866" s="391"/>
      <c r="BD866" s="587" t="e">
        <f>AVERAGE(BD846:BD865)</f>
        <v>#DIV/0!</v>
      </c>
      <c r="BE866" s="587" t="e">
        <f>SUM(BE846:BE865)/COUNTIF(BE846:BE865,"&gt;0")</f>
        <v>#DIV/0!</v>
      </c>
      <c r="BF866" s="391"/>
      <c r="BG866" s="587" t="e">
        <f>AVERAGE(BG846:BG865)</f>
        <v>#DIV/0!</v>
      </c>
      <c r="BH866" s="587" t="e">
        <f>SUM(BH846:BH865)/COUNTIF(BH846:BH865,"&gt;0")</f>
        <v>#DIV/0!</v>
      </c>
      <c r="BI866" s="584"/>
      <c r="BJ866" s="587" t="e">
        <f>AVERAGE(BJ846:BJ865)</f>
        <v>#DIV/0!</v>
      </c>
      <c r="BK866" s="587" t="e">
        <f>SUM(BK846:BK865)/COUNTIF(BK846:BK865,"&gt;0")</f>
        <v>#DIV/0!</v>
      </c>
      <c r="BL866" s="391"/>
      <c r="BM866" s="587" t="e">
        <f>AVERAGE(BM846:BM865)</f>
        <v>#DIV/0!</v>
      </c>
      <c r="BN866" s="587" t="e">
        <f>SUM(BN846:BN865)/COUNTIF(BN846:BN865,"&gt;0")</f>
        <v>#DIV/0!</v>
      </c>
      <c r="BO866" s="391"/>
      <c r="BP866" s="587" t="e">
        <f>AVERAGE(BP846:BP865)</f>
        <v>#DIV/0!</v>
      </c>
      <c r="BQ866" s="587" t="e">
        <f>SUM(BQ846:BQ865)/COUNTIF(BQ846:BQ865,"&gt;0")</f>
        <v>#DIV/0!</v>
      </c>
      <c r="BR866" s="391"/>
      <c r="BS866" s="587" t="e">
        <f>AVERAGE(BS846:BS865)</f>
        <v>#DIV/0!</v>
      </c>
      <c r="BT866" s="587" t="e">
        <f>SUM(BT846:BT865)/COUNTIF(BT846:BT865,"&gt;0")</f>
        <v>#DIV/0!</v>
      </c>
      <c r="BU866" s="391"/>
      <c r="BV866" s="476"/>
    </row>
    <row r="867" spans="1:74" s="427" customFormat="1" ht="14.1" hidden="1">
      <c r="A867" s="561"/>
      <c r="B867" s="582" t="s">
        <v>225</v>
      </c>
      <c r="C867" s="583" t="s">
        <v>213</v>
      </c>
      <c r="D867" s="1138" t="s">
        <v>446</v>
      </c>
      <c r="E867" s="1139"/>
      <c r="F867" s="1139"/>
      <c r="G867" s="1139"/>
      <c r="H867" s="1139"/>
      <c r="I867" s="1139"/>
      <c r="J867" s="1139"/>
      <c r="K867" s="1140"/>
      <c r="L867" s="429"/>
      <c r="M867" s="429"/>
      <c r="N867" s="429"/>
      <c r="O867" s="429"/>
      <c r="P867" s="429"/>
      <c r="Q867" s="429"/>
      <c r="R867" s="588" t="s">
        <v>214</v>
      </c>
      <c r="S867" s="589" t="e">
        <f>S866+V867*S870</f>
        <v>#DIV/0!</v>
      </c>
      <c r="T867" s="589" t="e">
        <f>T866+V867*T870</f>
        <v>#DIV/0!</v>
      </c>
      <c r="U867" s="589" t="e">
        <f>U866+V867*U870</f>
        <v>#DIV/0!</v>
      </c>
      <c r="V867" s="590">
        <v>1</v>
      </c>
      <c r="W867" s="429" t="s">
        <v>215</v>
      </c>
      <c r="X867" s="391"/>
      <c r="Y867" s="391" t="s">
        <v>239</v>
      </c>
      <c r="Z867" s="627"/>
      <c r="AP867" s="476"/>
      <c r="AQ867" s="391"/>
      <c r="AR867" s="391"/>
      <c r="AS867" s="391"/>
      <c r="AT867" s="588" t="s">
        <v>214</v>
      </c>
      <c r="AU867" s="591" t="e">
        <f>AU866+(AU872*AU869)</f>
        <v>#DIV/0!</v>
      </c>
      <c r="AV867" s="591" t="e">
        <f>AV866+(AV872*AU869)</f>
        <v>#DIV/0!</v>
      </c>
      <c r="AW867" s="391"/>
      <c r="AX867" s="591" t="e">
        <f>AX866+(AX872*AX869)</f>
        <v>#DIV/0!</v>
      </c>
      <c r="AY867" s="591" t="e">
        <f>AY866+(AY872*AX869)</f>
        <v>#DIV/0!</v>
      </c>
      <c r="AZ867" s="391"/>
      <c r="BA867" s="591" t="e">
        <f>BA866+(BA872*BA869)</f>
        <v>#DIV/0!</v>
      </c>
      <c r="BB867" s="591" t="e">
        <f>BB866+(BB872*BA869)</f>
        <v>#DIV/0!</v>
      </c>
      <c r="BC867" s="391"/>
      <c r="BD867" s="591" t="e">
        <f>BD866+(BD872*BD869)</f>
        <v>#DIV/0!</v>
      </c>
      <c r="BE867" s="591" t="e">
        <f>BE866+(BE872*BD869)</f>
        <v>#DIV/0!</v>
      </c>
      <c r="BF867" s="391"/>
      <c r="BG867" s="591" t="e">
        <f>BG866+(BG872*BG869)</f>
        <v>#DIV/0!</v>
      </c>
      <c r="BH867" s="591" t="e">
        <f>BH866+(BH872*BG869)</f>
        <v>#DIV/0!</v>
      </c>
      <c r="BI867" s="588"/>
      <c r="BJ867" s="591" t="e">
        <f>BJ866+(BJ872*BJ869)</f>
        <v>#DIV/0!</v>
      </c>
      <c r="BK867" s="591" t="e">
        <f>BK866+(BK872*BJ869)</f>
        <v>#DIV/0!</v>
      </c>
      <c r="BL867" s="391"/>
      <c r="BM867" s="591" t="e">
        <f>BM866+(BM872*BM869)</f>
        <v>#DIV/0!</v>
      </c>
      <c r="BN867" s="591" t="e">
        <f>BN866+(BN872*BM869)</f>
        <v>#DIV/0!</v>
      </c>
      <c r="BO867" s="391"/>
      <c r="BP867" s="591" t="e">
        <f>BP866+(BP872*BP869)</f>
        <v>#DIV/0!</v>
      </c>
      <c r="BQ867" s="591" t="e">
        <f>BQ866+(BQ872*BP869)</f>
        <v>#DIV/0!</v>
      </c>
      <c r="BR867" s="391"/>
      <c r="BS867" s="591" t="e">
        <f>BS866+(BS872*BS869)</f>
        <v>#DIV/0!</v>
      </c>
      <c r="BT867" s="591" t="e">
        <f>BT866+(BT872*BS869)</f>
        <v>#DIV/0!</v>
      </c>
      <c r="BU867" s="391"/>
      <c r="BV867" s="476"/>
    </row>
    <row r="868" spans="1:74" s="427" customFormat="1" ht="14.1" hidden="1">
      <c r="A868" s="561"/>
      <c r="B868" s="582" t="s">
        <v>226</v>
      </c>
      <c r="C868" s="561"/>
      <c r="D868" s="1141"/>
      <c r="E868" s="1142"/>
      <c r="F868" s="1142"/>
      <c r="G868" s="1142"/>
      <c r="H868" s="1142"/>
      <c r="I868" s="1142"/>
      <c r="J868" s="1142"/>
      <c r="K868" s="1143"/>
      <c r="L868" s="391"/>
      <c r="M868" s="391"/>
      <c r="N868" s="429"/>
      <c r="O868" s="429"/>
      <c r="P868" s="429"/>
      <c r="Q868" s="429"/>
      <c r="R868" s="588" t="s">
        <v>216</v>
      </c>
      <c r="S868" s="589" t="e">
        <f>IF($Y868="Y",MIN(S846:S865),S866-$V868*S870)</f>
        <v>#DIV/0!</v>
      </c>
      <c r="T868" s="589" t="e">
        <f>IF($Y868="Y",MIN(T846:T865),T866-$V868*T870)</f>
        <v>#DIV/0!</v>
      </c>
      <c r="U868" s="589" t="e">
        <f>IF($Y868="Y",MIN(U846:U865),U866-$V868*U870)</f>
        <v>#DIV/0!</v>
      </c>
      <c r="V868" s="590">
        <v>1</v>
      </c>
      <c r="W868" s="429" t="s">
        <v>217</v>
      </c>
      <c r="X868" s="391"/>
      <c r="Y868" s="592" t="s">
        <v>223</v>
      </c>
      <c r="Z868" s="627"/>
      <c r="AP868" s="476"/>
      <c r="AQ868" s="391"/>
      <c r="AR868" s="391"/>
      <c r="AS868" s="391"/>
      <c r="AT868" s="588" t="s">
        <v>216</v>
      </c>
      <c r="AU868" s="591" t="e">
        <f>AU866-(AU872*AU870)</f>
        <v>#DIV/0!</v>
      </c>
      <c r="AV868" s="591" t="e">
        <f>AV866-(AV872*AU870)</f>
        <v>#DIV/0!</v>
      </c>
      <c r="AW868" s="391"/>
      <c r="AX868" s="591" t="e">
        <f>AX866-(AX872*AX870)</f>
        <v>#DIV/0!</v>
      </c>
      <c r="AY868" s="591" t="e">
        <f>AY866-(AY872*AX870)</f>
        <v>#DIV/0!</v>
      </c>
      <c r="AZ868" s="391"/>
      <c r="BA868" s="591" t="e">
        <f>BA866-(BA872*BA870)</f>
        <v>#DIV/0!</v>
      </c>
      <c r="BB868" s="591" t="e">
        <f>BB866-(BB872*BA870)</f>
        <v>#DIV/0!</v>
      </c>
      <c r="BC868" s="391"/>
      <c r="BD868" s="591" t="e">
        <f>BD866-(BD872*BD870)</f>
        <v>#DIV/0!</v>
      </c>
      <c r="BE868" s="591" t="e">
        <f>BE866-(BE872*BD870)</f>
        <v>#DIV/0!</v>
      </c>
      <c r="BF868" s="391"/>
      <c r="BG868" s="591" t="e">
        <f>BG866-(BG872*BG870)</f>
        <v>#DIV/0!</v>
      </c>
      <c r="BH868" s="591" t="e">
        <f>BH866-(BH872*BG870)</f>
        <v>#DIV/0!</v>
      </c>
      <c r="BI868" s="588"/>
      <c r="BJ868" s="591" t="e">
        <f>BJ866-(BJ872*BJ870)</f>
        <v>#DIV/0!</v>
      </c>
      <c r="BK868" s="591" t="e">
        <f>BK866-(BK872*BJ870)</f>
        <v>#DIV/0!</v>
      </c>
      <c r="BL868" s="391"/>
      <c r="BM868" s="591" t="e">
        <f>BM866-(BM872*BM870)</f>
        <v>#DIV/0!</v>
      </c>
      <c r="BN868" s="591" t="e">
        <f>BN866-(BN872*BM870)</f>
        <v>#DIV/0!</v>
      </c>
      <c r="BO868" s="391"/>
      <c r="BP868" s="591" t="e">
        <f>BP866-(BP872*BP870)</f>
        <v>#DIV/0!</v>
      </c>
      <c r="BQ868" s="591" t="e">
        <f>BQ866-(BQ872*BP870)</f>
        <v>#DIV/0!</v>
      </c>
      <c r="BR868" s="391"/>
      <c r="BS868" s="591" t="e">
        <f>BS866-(BS872*BS870)</f>
        <v>#DIV/0!</v>
      </c>
      <c r="BT868" s="591" t="e">
        <f>BT866-(BT872*BS870)</f>
        <v>#DIV/0!</v>
      </c>
      <c r="BU868" s="391"/>
      <c r="BV868" s="476"/>
    </row>
    <row r="869" spans="1:74" s="427" customFormat="1" ht="13.8" hidden="1">
      <c r="A869" s="561"/>
      <c r="B869" s="561"/>
      <c r="C869" s="561"/>
      <c r="D869" s="1141"/>
      <c r="E869" s="1142"/>
      <c r="F869" s="1142"/>
      <c r="G869" s="1142"/>
      <c r="H869" s="1142"/>
      <c r="I869" s="1142"/>
      <c r="J869" s="1142"/>
      <c r="K869" s="1143"/>
      <c r="L869" s="429"/>
      <c r="M869" s="429"/>
      <c r="N869" s="429"/>
      <c r="O869" s="429"/>
      <c r="P869" s="429"/>
      <c r="Q869" s="429"/>
      <c r="R869" s="588" t="s">
        <v>218</v>
      </c>
      <c r="S869" s="589" t="e">
        <f>IF((0.67*S870)&gt;S866,"no","yes")</f>
        <v>#DIV/0!</v>
      </c>
      <c r="T869" s="589" t="e">
        <f>IF((0.67*T870)&gt;T866,"no","yes")</f>
        <v>#DIV/0!</v>
      </c>
      <c r="U869" s="589" t="e">
        <f>IF((0.67*U870)&gt;U866,"no","yes")</f>
        <v>#DIV/0!</v>
      </c>
      <c r="V869" s="429"/>
      <c r="W869" s="429"/>
      <c r="X869" s="429"/>
      <c r="Z869" s="627"/>
      <c r="AP869" s="476"/>
      <c r="AQ869" s="429"/>
      <c r="AR869" s="429"/>
      <c r="AS869" s="1113" t="s">
        <v>407</v>
      </c>
      <c r="AT869" s="1114"/>
      <c r="AU869" s="590">
        <v>1</v>
      </c>
      <c r="AV869" s="429"/>
      <c r="AW869" s="429"/>
      <c r="AX869" s="590">
        <v>1</v>
      </c>
      <c r="AY869" s="429"/>
      <c r="AZ869" s="429"/>
      <c r="BA869" s="590">
        <v>1</v>
      </c>
      <c r="BB869" s="429"/>
      <c r="BC869" s="429"/>
      <c r="BD869" s="590">
        <v>1</v>
      </c>
      <c r="BE869" s="429"/>
      <c r="BF869" s="429"/>
      <c r="BG869" s="590">
        <v>1</v>
      </c>
      <c r="BH869" s="429"/>
      <c r="BI869" s="588"/>
      <c r="BJ869" s="590">
        <v>1</v>
      </c>
      <c r="BK869" s="429"/>
      <c r="BL869" s="429"/>
      <c r="BM869" s="590">
        <v>1</v>
      </c>
      <c r="BN869" s="429"/>
      <c r="BO869" s="429"/>
      <c r="BP869" s="590">
        <v>1</v>
      </c>
      <c r="BQ869" s="429"/>
      <c r="BR869" s="429"/>
      <c r="BS869" s="590">
        <v>1</v>
      </c>
      <c r="BT869" s="429"/>
      <c r="BU869" s="429"/>
      <c r="BV869" s="476"/>
    </row>
    <row r="870" spans="1:74" s="427" customFormat="1" ht="13.8" hidden="1">
      <c r="A870" s="561"/>
      <c r="B870" s="561"/>
      <c r="C870" s="561"/>
      <c r="D870" s="1141"/>
      <c r="E870" s="1142"/>
      <c r="F870" s="1142"/>
      <c r="G870" s="1142"/>
      <c r="H870" s="1142"/>
      <c r="I870" s="1142"/>
      <c r="J870" s="1142"/>
      <c r="K870" s="1143"/>
      <c r="L870" s="429"/>
      <c r="M870" s="429"/>
      <c r="N870" s="429"/>
      <c r="O870" s="429"/>
      <c r="P870" s="429"/>
      <c r="Q870" s="429"/>
      <c r="R870" s="588" t="s">
        <v>219</v>
      </c>
      <c r="S870" s="589" t="e">
        <f>_xlfn.STDEV.P(S846:S865)</f>
        <v>#DIV/0!</v>
      </c>
      <c r="T870" s="589" t="e">
        <f t="array" ref="T870">IF(S874="Y",SQRT(SUM(IFERROR(O846:O865*(S846:S865-(T866))^2,0))/((COUNTIFS(O846:O865,"&lt;&gt;"&amp;"")-1)/COUNTIFS(O846:O865,"&lt;&gt;"&amp;"")*SUM(O846:O865))),_xlfn.STDEV.P(T846:T865))</f>
        <v>#DIV/0!</v>
      </c>
      <c r="U870" s="589" t="e">
        <f t="array" ref="U870">SQRT(SUM(IFERROR(O846:O865*(S846:S865-(U866))^2,0))/((COUNTIFS(O846:O865,"&lt;&gt;"&amp;"")-1)/COUNTIFS(O846:O865,"&lt;&gt;"&amp;"")*SUM(O846:O865)))</f>
        <v>#DIV/0!</v>
      </c>
      <c r="V870" s="429"/>
      <c r="W870" s="429"/>
      <c r="X870" s="429"/>
      <c r="Z870" s="627"/>
      <c r="AP870" s="476"/>
      <c r="AQ870" s="429"/>
      <c r="AR870" s="429"/>
      <c r="AS870" s="1113"/>
      <c r="AT870" s="1114"/>
      <c r="AU870" s="590">
        <v>1</v>
      </c>
      <c r="AV870" s="429"/>
      <c r="AW870" s="429"/>
      <c r="AX870" s="590">
        <v>1</v>
      </c>
      <c r="AY870" s="429"/>
      <c r="AZ870" s="429"/>
      <c r="BA870" s="590">
        <v>1</v>
      </c>
      <c r="BB870" s="429"/>
      <c r="BC870" s="429"/>
      <c r="BD870" s="590">
        <v>1</v>
      </c>
      <c r="BE870" s="429"/>
      <c r="BF870" s="429"/>
      <c r="BG870" s="590">
        <v>1</v>
      </c>
      <c r="BH870" s="429"/>
      <c r="BI870" s="588"/>
      <c r="BJ870" s="590">
        <v>1</v>
      </c>
      <c r="BK870" s="429"/>
      <c r="BL870" s="429"/>
      <c r="BM870" s="590">
        <v>1</v>
      </c>
      <c r="BN870" s="429"/>
      <c r="BO870" s="429"/>
      <c r="BP870" s="590">
        <v>1</v>
      </c>
      <c r="BQ870" s="429"/>
      <c r="BR870" s="429"/>
      <c r="BS870" s="590">
        <v>1</v>
      </c>
      <c r="BT870" s="429"/>
      <c r="BU870" s="429"/>
      <c r="BV870" s="476"/>
    </row>
    <row r="871" spans="1:74" s="427" customFormat="1" ht="14.1" hidden="1">
      <c r="A871" s="429"/>
      <c r="B871" s="429"/>
      <c r="C871" s="561"/>
      <c r="D871" s="1141"/>
      <c r="E871" s="1142"/>
      <c r="F871" s="1142"/>
      <c r="G871" s="1142"/>
      <c r="H871" s="1142"/>
      <c r="I871" s="1142"/>
      <c r="J871" s="1142"/>
      <c r="K871" s="1143"/>
      <c r="L871" s="429"/>
      <c r="M871" s="429"/>
      <c r="N871" s="429"/>
      <c r="O871" s="429"/>
      <c r="P871" s="429"/>
      <c r="Q871" s="429"/>
      <c r="R871" s="471" t="s">
        <v>220</v>
      </c>
      <c r="S871" s="594">
        <f>COUNTIF(S846:S865,"&gt;0")</f>
        <v>0</v>
      </c>
      <c r="T871" s="594">
        <f>COUNTIF(T846:T865,"&gt;0")</f>
        <v>0</v>
      </c>
      <c r="U871" s="595"/>
      <c r="V871" s="596" t="s">
        <v>221</v>
      </c>
      <c r="W871" s="429"/>
      <c r="X871" s="429"/>
      <c r="Z871" s="476"/>
      <c r="AP871" s="476"/>
      <c r="AQ871" s="429"/>
      <c r="AR871" s="429"/>
      <c r="AS871" s="429"/>
      <c r="AT871" s="588" t="s">
        <v>218</v>
      </c>
      <c r="AU871" s="591" t="e">
        <f>IF((0.67*AU872)&gt;AU866,"no","yes")</f>
        <v>#DIV/0!</v>
      </c>
      <c r="AV871" s="591" t="e">
        <f>IF((0.67*AV872)&gt;AV866,"no","yes")</f>
        <v>#DIV/0!</v>
      </c>
      <c r="AW871" s="429"/>
      <c r="AX871" s="591" t="e">
        <f>IF((0.67*AX872)&gt;AX866,"no","yes")</f>
        <v>#DIV/0!</v>
      </c>
      <c r="AY871" s="591" t="e">
        <f>IF((0.67*AY872)&gt;AY866,"no","yes")</f>
        <v>#DIV/0!</v>
      </c>
      <c r="AZ871" s="429"/>
      <c r="BA871" s="591" t="e">
        <f>IF((0.67*BA872)&gt;BA866,"no","yes")</f>
        <v>#DIV/0!</v>
      </c>
      <c r="BB871" s="591" t="e">
        <f>IF((0.67*BB872)&gt;BB866,"no","yes")</f>
        <v>#DIV/0!</v>
      </c>
      <c r="BC871" s="429"/>
      <c r="BD871" s="591" t="e">
        <f>IF((0.67*BD872)&gt;BD866,"no","yes")</f>
        <v>#DIV/0!</v>
      </c>
      <c r="BE871" s="591" t="e">
        <f>IF((0.67*BE872)&gt;BE866,"no","yes")</f>
        <v>#DIV/0!</v>
      </c>
      <c r="BF871" s="429"/>
      <c r="BG871" s="591" t="e">
        <f>IF((0.67*BG872)&gt;BG866,"no","yes")</f>
        <v>#DIV/0!</v>
      </c>
      <c r="BH871" s="591" t="e">
        <f>IF((0.67*BH872)&gt;BH866,"no","yes")</f>
        <v>#DIV/0!</v>
      </c>
      <c r="BI871" s="471"/>
      <c r="BJ871" s="591" t="e">
        <f>IF((0.67*BJ872)&gt;BJ866,"no","yes")</f>
        <v>#DIV/0!</v>
      </c>
      <c r="BK871" s="591" t="e">
        <f>IF((0.67*BK872)&gt;BK866,"no","yes")</f>
        <v>#DIV/0!</v>
      </c>
      <c r="BL871" s="429"/>
      <c r="BM871" s="591" t="e">
        <f>IF((0.67*BM872)&gt;BM866,"no","yes")</f>
        <v>#DIV/0!</v>
      </c>
      <c r="BN871" s="591" t="e">
        <f>IF((0.67*BN872)&gt;BN866,"no","yes")</f>
        <v>#DIV/0!</v>
      </c>
      <c r="BO871" s="429"/>
      <c r="BP871" s="591" t="e">
        <f>IF((0.67*BP872)&gt;BP866,"no","yes")</f>
        <v>#DIV/0!</v>
      </c>
      <c r="BQ871" s="591" t="e">
        <f>IF((0.67*BQ872)&gt;BQ866,"no","yes")</f>
        <v>#DIV/0!</v>
      </c>
      <c r="BR871" s="429"/>
      <c r="BS871" s="591" t="e">
        <f>IF((0.67*BS872)&gt;BS866,"no","yes")</f>
        <v>#DIV/0!</v>
      </c>
      <c r="BT871" s="591" t="e">
        <f>IF((0.67*BT872)&gt;BT866,"no","yes")</f>
        <v>#DIV/0!</v>
      </c>
      <c r="BU871" s="429"/>
      <c r="BV871" s="476"/>
    </row>
    <row r="872" spans="1:74" s="427" customFormat="1" ht="13.8" hidden="1">
      <c r="C872" s="561"/>
      <c r="D872" s="1141"/>
      <c r="E872" s="1142"/>
      <c r="F872" s="1142"/>
      <c r="G872" s="1142"/>
      <c r="H872" s="1142"/>
      <c r="I872" s="1142"/>
      <c r="J872" s="1142"/>
      <c r="K872" s="1143"/>
      <c r="L872" s="429"/>
      <c r="M872" s="429"/>
      <c r="N872" s="429"/>
      <c r="O872" s="429"/>
      <c r="P872" s="429"/>
      <c r="Q872" s="429"/>
      <c r="R872" s="429"/>
      <c r="S872" s="653"/>
      <c r="T872" s="595"/>
      <c r="U872" s="595"/>
      <c r="V872" s="614"/>
      <c r="W872" s="615"/>
      <c r="X872" s="616"/>
      <c r="Z872" s="476"/>
      <c r="AP872" s="476"/>
      <c r="AQ872" s="429"/>
      <c r="AR872" s="429"/>
      <c r="AS872" s="429"/>
      <c r="AT872" s="588" t="s">
        <v>219</v>
      </c>
      <c r="AU872" s="591" t="e">
        <f>_xlfn.STDEV.P(AU846:AU865)</f>
        <v>#DIV/0!</v>
      </c>
      <c r="AV872" s="591" t="e">
        <f>_xlfn.STDEV.P(AV846:AV865)</f>
        <v>#DIV/0!</v>
      </c>
      <c r="AW872" s="429"/>
      <c r="AX872" s="591" t="e">
        <f>_xlfn.STDEV.P(AX846:AX865)</f>
        <v>#DIV/0!</v>
      </c>
      <c r="AY872" s="591" t="e">
        <f>_xlfn.STDEV.P(AY846:AY865)</f>
        <v>#DIV/0!</v>
      </c>
      <c r="AZ872" s="429"/>
      <c r="BA872" s="591" t="e">
        <f>_xlfn.STDEV.P(BA846:BA865)</f>
        <v>#DIV/0!</v>
      </c>
      <c r="BB872" s="591" t="e">
        <f>_xlfn.STDEV.P(BB846:BB865)</f>
        <v>#DIV/0!</v>
      </c>
      <c r="BC872" s="429"/>
      <c r="BD872" s="591" t="e">
        <f>_xlfn.STDEV.P(BD846:BD865)</f>
        <v>#DIV/0!</v>
      </c>
      <c r="BE872" s="591" t="e">
        <f>_xlfn.STDEV.P(BE846:BE865)</f>
        <v>#DIV/0!</v>
      </c>
      <c r="BF872" s="429"/>
      <c r="BG872" s="591" t="e">
        <f>_xlfn.STDEV.P(BG846:BG865)</f>
        <v>#DIV/0!</v>
      </c>
      <c r="BH872" s="591" t="e">
        <f>_xlfn.STDEV.P(BH846:BH865)</f>
        <v>#DIV/0!</v>
      </c>
      <c r="BI872" s="429"/>
      <c r="BJ872" s="591" t="e">
        <f>_xlfn.STDEV.P(BJ846:BJ865)</f>
        <v>#DIV/0!</v>
      </c>
      <c r="BK872" s="591" t="e">
        <f>_xlfn.STDEV.P(BK846:BK865)</f>
        <v>#DIV/0!</v>
      </c>
      <c r="BL872" s="429"/>
      <c r="BM872" s="591" t="e">
        <f>_xlfn.STDEV.P(BM846:BM865)</f>
        <v>#DIV/0!</v>
      </c>
      <c r="BN872" s="591" t="e">
        <f>_xlfn.STDEV.P(BN846:BN865)</f>
        <v>#DIV/0!</v>
      </c>
      <c r="BO872" s="429"/>
      <c r="BP872" s="591" t="e">
        <f>_xlfn.STDEV.P(BP846:BP865)</f>
        <v>#DIV/0!</v>
      </c>
      <c r="BQ872" s="591" t="e">
        <f>_xlfn.STDEV.P(BQ846:BQ865)</f>
        <v>#DIV/0!</v>
      </c>
      <c r="BR872" s="429"/>
      <c r="BS872" s="591" t="e">
        <f>_xlfn.STDEV.P(BS846:BS865)</f>
        <v>#DIV/0!</v>
      </c>
      <c r="BT872" s="591" t="e">
        <f>_xlfn.STDEV.P(BT846:BT865)</f>
        <v>#DIV/0!</v>
      </c>
      <c r="BV872" s="476"/>
    </row>
    <row r="873" spans="1:74" s="427" customFormat="1" ht="14.1" hidden="1">
      <c r="C873" s="561"/>
      <c r="D873" s="1141"/>
      <c r="E873" s="1142"/>
      <c r="F873" s="1142"/>
      <c r="G873" s="1142"/>
      <c r="H873" s="1142"/>
      <c r="I873" s="1142"/>
      <c r="J873" s="1142"/>
      <c r="K873" s="1143"/>
      <c r="L873" s="429"/>
      <c r="M873" s="429"/>
      <c r="N873" s="429"/>
      <c r="O873" s="429"/>
      <c r="P873" s="429"/>
      <c r="Q873" s="429"/>
      <c r="R873" s="429"/>
      <c r="S873" s="654" t="s">
        <v>222</v>
      </c>
      <c r="T873" s="595"/>
      <c r="U873" s="595"/>
      <c r="V873" s="617"/>
      <c r="W873" s="618"/>
      <c r="X873" s="619"/>
      <c r="Z873" s="476"/>
      <c r="AP873" s="476"/>
      <c r="AQ873" s="429"/>
      <c r="AR873" s="429"/>
      <c r="AS873" s="429"/>
      <c r="AT873" s="471" t="s">
        <v>220</v>
      </c>
      <c r="AU873" s="597">
        <f>COUNTIF(AU846:AU865,"&gt;0")</f>
        <v>0</v>
      </c>
      <c r="AV873" s="597">
        <f>COUNTIF(AV846:AV865,"&gt;0")</f>
        <v>0</v>
      </c>
      <c r="AW873" s="429"/>
      <c r="AX873" s="597">
        <f>COUNTIF(AX846:AX865,"&gt;0")</f>
        <v>0</v>
      </c>
      <c r="AY873" s="597">
        <f>COUNTIF(AY846:AY865,"&gt;0")</f>
        <v>0</v>
      </c>
      <c r="AZ873" s="429"/>
      <c r="BA873" s="597">
        <f>COUNTIF(BA846:BA865,"&gt;0")</f>
        <v>0</v>
      </c>
      <c r="BB873" s="597">
        <f>COUNTIF(BB846:BB865,"&gt;0")</f>
        <v>0</v>
      </c>
      <c r="BC873" s="429"/>
      <c r="BD873" s="597">
        <f>COUNTIF(BD846:BD865,"&gt;0")</f>
        <v>0</v>
      </c>
      <c r="BE873" s="597">
        <f>COUNTIF(BE846:BE865,"&gt;0")</f>
        <v>0</v>
      </c>
      <c r="BF873" s="429"/>
      <c r="BG873" s="597">
        <f>COUNTIF(BG846:BG865,"&gt;0")</f>
        <v>0</v>
      </c>
      <c r="BH873" s="597">
        <f>COUNTIF(BH846:BH865,"&gt;0")</f>
        <v>0</v>
      </c>
      <c r="BI873" s="429"/>
      <c r="BJ873" s="597">
        <f>COUNTIF(BJ846:BJ865,"&gt;0")</f>
        <v>0</v>
      </c>
      <c r="BK873" s="597">
        <f>COUNTIF(BK846:BK865,"&gt;0")</f>
        <v>0</v>
      </c>
      <c r="BL873" s="429"/>
      <c r="BM873" s="597">
        <f>COUNTIF(BM846:BM865,"&gt;0")</f>
        <v>0</v>
      </c>
      <c r="BN873" s="597">
        <f>COUNTIF(BN846:BN865,"&gt;0")</f>
        <v>0</v>
      </c>
      <c r="BO873" s="429"/>
      <c r="BP873" s="597">
        <f>COUNTIF(BP846:BP865,"&gt;0")</f>
        <v>0</v>
      </c>
      <c r="BQ873" s="597">
        <f>COUNTIF(BQ846:BQ865,"&gt;0")</f>
        <v>0</v>
      </c>
      <c r="BR873" s="429"/>
      <c r="BS873" s="597">
        <f>COUNTIF(BS846:BS865,"&gt;0")</f>
        <v>0</v>
      </c>
      <c r="BT873" s="597">
        <f>COUNTIF(BT846:BT865,"&gt;0")</f>
        <v>0</v>
      </c>
      <c r="BV873" s="476"/>
    </row>
    <row r="874" spans="1:74" s="427" customFormat="1" ht="13.8" hidden="1">
      <c r="C874" s="561"/>
      <c r="D874" s="1141"/>
      <c r="E874" s="1142"/>
      <c r="F874" s="1142"/>
      <c r="G874" s="1142"/>
      <c r="H874" s="1142"/>
      <c r="I874" s="1142"/>
      <c r="J874" s="1142"/>
      <c r="K874" s="1143"/>
      <c r="L874" s="429"/>
      <c r="M874" s="429"/>
      <c r="N874" s="429"/>
      <c r="O874" s="429"/>
      <c r="P874" s="429"/>
      <c r="Q874" s="429"/>
      <c r="R874" s="429"/>
      <c r="S874" s="599" t="s">
        <v>223</v>
      </c>
      <c r="T874" s="429"/>
      <c r="U874" s="429"/>
      <c r="V874" s="617"/>
      <c r="W874" s="618"/>
      <c r="X874" s="619"/>
      <c r="Z874" s="476"/>
      <c r="AP874" s="476"/>
      <c r="BV874" s="476"/>
    </row>
    <row r="875" spans="1:74" s="427" customFormat="1" ht="13.8" hidden="1">
      <c r="C875" s="561"/>
      <c r="D875" s="1141"/>
      <c r="E875" s="1142"/>
      <c r="F875" s="1142"/>
      <c r="G875" s="1142"/>
      <c r="H875" s="1142"/>
      <c r="I875" s="1142"/>
      <c r="J875" s="1142"/>
      <c r="K875" s="1143"/>
      <c r="L875" s="429"/>
      <c r="M875" s="429"/>
      <c r="N875" s="429"/>
      <c r="O875" s="429"/>
      <c r="P875" s="429"/>
      <c r="Q875" s="429"/>
      <c r="R875" s="429"/>
      <c r="S875" s="429"/>
      <c r="T875" s="429"/>
      <c r="U875" s="429"/>
      <c r="V875" s="621"/>
      <c r="W875" s="622"/>
      <c r="X875" s="623"/>
      <c r="Z875" s="476"/>
      <c r="AP875" s="476"/>
      <c r="BV875" s="476"/>
    </row>
    <row r="876" spans="1:74" s="427" customFormat="1" ht="17.7" hidden="1">
      <c r="A876" s="593" t="str">
        <f ca="1">HYPERLINK("#"&amp;"'"&amp;A$1&amp;"'!a1","Back to top")</f>
        <v>Back to top</v>
      </c>
      <c r="B876" s="593"/>
      <c r="C876" s="429"/>
      <c r="D876" s="1144"/>
      <c r="E876" s="1145"/>
      <c r="F876" s="1145"/>
      <c r="G876" s="1145"/>
      <c r="H876" s="1145"/>
      <c r="I876" s="1145"/>
      <c r="J876" s="1145"/>
      <c r="K876" s="1146"/>
      <c r="U876" s="429"/>
      <c r="V876" s="429"/>
      <c r="W876" s="429"/>
      <c r="X876" s="429"/>
      <c r="Z876" s="476"/>
      <c r="AP876" s="542"/>
      <c r="AQ876" s="628"/>
      <c r="AR876" s="628"/>
      <c r="AS876" s="629"/>
      <c r="AT876" s="629"/>
      <c r="AU876" s="629"/>
      <c r="AV876" s="629"/>
      <c r="AW876" s="629"/>
      <c r="AX876" s="629"/>
      <c r="AY876" s="629"/>
      <c r="AZ876" s="629"/>
      <c r="BA876" s="629"/>
      <c r="BB876" s="629"/>
      <c r="BC876" s="629"/>
      <c r="BD876" s="629"/>
      <c r="BE876" s="629"/>
      <c r="BF876" s="629"/>
      <c r="BG876" s="629"/>
      <c r="BH876" s="629"/>
      <c r="BI876" s="629"/>
      <c r="BJ876" s="629"/>
      <c r="BK876" s="629"/>
      <c r="BL876" s="629"/>
      <c r="BM876" s="629"/>
      <c r="BN876" s="629"/>
      <c r="BO876" s="629"/>
      <c r="BP876" s="629"/>
      <c r="BQ876" s="629"/>
      <c r="BR876" s="629"/>
      <c r="BS876" s="629"/>
      <c r="BT876" s="629"/>
      <c r="BU876" s="629"/>
      <c r="BV876" s="542"/>
    </row>
    <row r="877" spans="1:74" s="427" customFormat="1" ht="13.8" hidden="1">
      <c r="Z877" s="476"/>
      <c r="AP877" s="476"/>
      <c r="BV877" s="476"/>
    </row>
    <row r="878" spans="1:74" s="427" customFormat="1" ht="13.8" hidden="1">
      <c r="Z878" s="476"/>
      <c r="AP878" s="476"/>
      <c r="BV878" s="476"/>
    </row>
    <row r="879" spans="1:74" s="375" customFormat="1" hidden="1">
      <c r="A879" s="537">
        <f>1+A843</f>
        <v>24</v>
      </c>
      <c r="B879" s="537"/>
      <c r="C879" s="538" t="s">
        <v>447</v>
      </c>
      <c r="D879" s="612"/>
      <c r="E879" s="612"/>
      <c r="F879" s="612"/>
      <c r="G879" s="612"/>
      <c r="H879" s="612"/>
      <c r="K879" s="612"/>
      <c r="L879" s="612"/>
      <c r="M879" s="539"/>
      <c r="N879" s="539"/>
      <c r="O879" s="539"/>
      <c r="AQ879" s="513">
        <f>A879</f>
        <v>24</v>
      </c>
      <c r="AR879" s="513" t="str">
        <f>C879</f>
        <v>Tropical Multipler for Regrowth</v>
      </c>
    </row>
    <row r="880" spans="1:74" s="427" customFormat="1" ht="17.399999999999999" hidden="1">
      <c r="A880" s="561"/>
      <c r="B880" s="561"/>
      <c r="C880" s="561"/>
      <c r="D880" s="456"/>
      <c r="E880" s="456"/>
      <c r="F880" s="456"/>
      <c r="G880" s="456"/>
      <c r="H880" s="456"/>
      <c r="K880" s="456"/>
      <c r="L880" s="456"/>
      <c r="M880" s="429"/>
      <c r="N880" s="429"/>
      <c r="O880" s="429"/>
      <c r="Z880" s="476"/>
      <c r="AP880" s="476"/>
      <c r="AQ880" s="391"/>
      <c r="AR880" s="391"/>
      <c r="AS880" s="391"/>
      <c r="AT880" s="391"/>
      <c r="AU880" s="461" t="s">
        <v>70</v>
      </c>
      <c r="AV880" s="461"/>
      <c r="AW880" s="391"/>
      <c r="AX880" s="461" t="s">
        <v>74</v>
      </c>
      <c r="AY880" s="461"/>
      <c r="AZ880" s="391"/>
      <c r="BA880" s="461" t="s">
        <v>73</v>
      </c>
      <c r="BB880" s="461"/>
      <c r="BC880" s="391"/>
      <c r="BD880" s="461" t="s">
        <v>75</v>
      </c>
      <c r="BE880" s="461"/>
      <c r="BF880" s="391"/>
      <c r="BG880" s="461" t="s">
        <v>559</v>
      </c>
      <c r="BH880" s="461"/>
      <c r="BI880" s="542"/>
      <c r="BJ880" s="461" t="s">
        <v>191</v>
      </c>
      <c r="BK880" s="461"/>
      <c r="BL880" s="391"/>
      <c r="BM880" s="461" t="s">
        <v>190</v>
      </c>
      <c r="BN880" s="461"/>
      <c r="BO880" s="391"/>
      <c r="BP880" s="461" t="s">
        <v>397</v>
      </c>
      <c r="BQ880" s="461"/>
      <c r="BR880" s="391"/>
      <c r="BS880" s="461" t="s">
        <v>398</v>
      </c>
      <c r="BT880" s="461"/>
      <c r="BU880" s="391"/>
      <c r="BV880" s="476"/>
    </row>
    <row r="881" spans="1:74" s="427" customFormat="1" ht="28.5" hidden="1" thickBot="1">
      <c r="A881" s="583" t="s">
        <v>195</v>
      </c>
      <c r="B881" s="546" t="s">
        <v>196</v>
      </c>
      <c r="C881" s="550" t="s">
        <v>197</v>
      </c>
      <c r="D881" s="551" t="s">
        <v>198</v>
      </c>
      <c r="E881" s="551" t="s">
        <v>199</v>
      </c>
      <c r="F881" s="550" t="s">
        <v>200</v>
      </c>
      <c r="G881" s="549" t="s">
        <v>194</v>
      </c>
      <c r="H881" s="550" t="s">
        <v>236</v>
      </c>
      <c r="I881" s="551" t="s">
        <v>201</v>
      </c>
      <c r="J881" s="552" t="s">
        <v>237</v>
      </c>
      <c r="K881" s="625" t="s">
        <v>202</v>
      </c>
      <c r="L881" s="554" t="s">
        <v>203</v>
      </c>
      <c r="M881" s="633" t="s">
        <v>204</v>
      </c>
      <c r="N881" s="601" t="s">
        <v>205</v>
      </c>
      <c r="O881" s="602" t="s">
        <v>206</v>
      </c>
      <c r="P881" s="601" t="s">
        <v>106</v>
      </c>
      <c r="Q881" s="543"/>
      <c r="R881" s="557" t="s">
        <v>238</v>
      </c>
      <c r="S881" s="558" t="s">
        <v>207</v>
      </c>
      <c r="T881" s="558" t="s">
        <v>208</v>
      </c>
      <c r="U881" s="558" t="s">
        <v>209</v>
      </c>
      <c r="V881" s="559" t="s">
        <v>210</v>
      </c>
      <c r="W881" s="543"/>
      <c r="X881" s="543"/>
      <c r="Z881" s="476"/>
      <c r="AP881" s="476"/>
      <c r="AQ881" s="543"/>
      <c r="AR881" s="543"/>
      <c r="AS881" s="559" t="s">
        <v>399</v>
      </c>
      <c r="AT881" s="543"/>
      <c r="AU881" s="560" t="s">
        <v>207</v>
      </c>
      <c r="AV881" s="560" t="s">
        <v>208</v>
      </c>
      <c r="AW881" s="543"/>
      <c r="AX881" s="560" t="s">
        <v>207</v>
      </c>
      <c r="AY881" s="560" t="s">
        <v>208</v>
      </c>
      <c r="AZ881" s="543"/>
      <c r="BA881" s="560" t="s">
        <v>207</v>
      </c>
      <c r="BB881" s="560" t="s">
        <v>208</v>
      </c>
      <c r="BC881" s="543"/>
      <c r="BD881" s="560" t="s">
        <v>207</v>
      </c>
      <c r="BE881" s="560" t="s">
        <v>208</v>
      </c>
      <c r="BF881" s="543"/>
      <c r="BG881" s="560" t="s">
        <v>207</v>
      </c>
      <c r="BH881" s="560" t="s">
        <v>208</v>
      </c>
      <c r="BI881" s="543"/>
      <c r="BJ881" s="560" t="s">
        <v>207</v>
      </c>
      <c r="BK881" s="560" t="s">
        <v>208</v>
      </c>
      <c r="BL881" s="543"/>
      <c r="BM881" s="560" t="s">
        <v>207</v>
      </c>
      <c r="BN881" s="560" t="s">
        <v>208</v>
      </c>
      <c r="BO881" s="543"/>
      <c r="BP881" s="560" t="s">
        <v>207</v>
      </c>
      <c r="BQ881" s="560" t="s">
        <v>208</v>
      </c>
      <c r="BR881" s="543"/>
      <c r="BS881" s="560" t="s">
        <v>207</v>
      </c>
      <c r="BT881" s="560" t="s">
        <v>208</v>
      </c>
      <c r="BU881" s="543"/>
      <c r="BV881" s="476"/>
    </row>
    <row r="882" spans="1:74" s="427" customFormat="1" ht="14.1" hidden="1">
      <c r="A882" s="561">
        <v>1</v>
      </c>
      <c r="B882" s="562" t="str">
        <f t="shared" ref="B882:B883" si="489">CONCATENATE(E882,": ",C882)</f>
        <v xml:space="preserve">: </v>
      </c>
      <c r="C882" s="563"/>
      <c r="D882" s="563"/>
      <c r="E882" s="563"/>
      <c r="F882" s="564"/>
      <c r="G882" s="563"/>
      <c r="H882" s="565"/>
      <c r="I882" s="566"/>
      <c r="J882" s="566"/>
      <c r="K882" s="568"/>
      <c r="L882" s="568"/>
      <c r="M882" s="572"/>
      <c r="N882" s="570" t="s">
        <v>445</v>
      </c>
      <c r="O882" s="571"/>
      <c r="P882" s="572"/>
      <c r="Q882" s="429"/>
      <c r="R882" s="573"/>
      <c r="S882" s="574" t="str">
        <f>IF(R882="Y","",IF(AND(M882="",K882=""),"",IF(M882="",K882,M882)))</f>
        <v/>
      </c>
      <c r="T882" s="575" t="str">
        <f t="shared" ref="T882:T901" si="490">IF(S882="","",IF($S$910="Y",U882,IF(S882&gt;=$S$902-$AB$35*$S$906,IF(S882&lt;=$S$902+$AB$35*$S$906,S882,""),"")))</f>
        <v/>
      </c>
      <c r="U882" s="574" t="str">
        <f>IF(R882="Y","",IF(AND(M882="",K882=""),"",IF(M882="",K882*O882,M882*O882)))</f>
        <v/>
      </c>
      <c r="V882" s="576" t="str">
        <f t="shared" ref="V882:V901" si="491">IF(AND(N882="",L882=""),"",IF(N882="",L882,N882))</f>
        <v>(ratio, no units)</v>
      </c>
      <c r="W882" s="391"/>
      <c r="X882" s="391"/>
      <c r="Z882" s="476"/>
      <c r="AP882" s="476"/>
      <c r="AQ882" s="391"/>
      <c r="AR882" s="391"/>
      <c r="AS882" s="577" t="str">
        <f>$U882</f>
        <v/>
      </c>
      <c r="AT882" s="391"/>
      <c r="AU882" s="578" t="str">
        <f t="shared" ref="AU882:AU901" si="492">IF($AT$44="region",IF($E882=AU$701,$S882,""),IF($G882=AU$701,$S882,""))</f>
        <v/>
      </c>
      <c r="AV882" s="578" t="str">
        <f t="shared" ref="AV882:AV901" si="493">IF($AT$44="Region",IF($E882=AU$701,$T882,""),IF($G882=AU$701,$T882,""))</f>
        <v/>
      </c>
      <c r="AW882" s="391"/>
      <c r="AX882" s="578" t="str">
        <f t="shared" ref="AX882:AX901" si="494">IF($AT$44="region",IF($E882=AX$701,$S882,""),IF($G882=AX$701,$S882,""))</f>
        <v/>
      </c>
      <c r="AY882" s="578" t="str">
        <f t="shared" ref="AY882:AY901" si="495">IF($AT$44="Region",IF($E882=AX$701,$T882,""),IF($G882=AX$701,$T882,""))</f>
        <v/>
      </c>
      <c r="AZ882" s="391"/>
      <c r="BA882" s="578" t="str">
        <f t="shared" ref="BA882:BA901" si="496">IF($AT$44="region",IF($E882=BA$701,$S882,""),IF($G882=BA$701,$S882,""))</f>
        <v/>
      </c>
      <c r="BB882" s="578" t="str">
        <f t="shared" ref="BB882:BB901" si="497">IF($AT$44="Region",IF($E882=BA$701,$T882,""),IF($G882=BA$701,$T882,""))</f>
        <v/>
      </c>
      <c r="BC882" s="391"/>
      <c r="BD882" s="578" t="str">
        <f t="shared" ref="BD882:BD901" si="498">IF($AT$44="region",IF($E882=BD$701,$S882,""),IF($G882=BD$701,$S882,""))</f>
        <v/>
      </c>
      <c r="BE882" s="578" t="str">
        <f t="shared" ref="BE882:BE901" si="499">IF($AT$44="Region",IF($E882=BD$701,$T882,""),IF($G882=BD$701,$T882,""))</f>
        <v/>
      </c>
      <c r="BF882" s="391"/>
      <c r="BG882" s="578" t="str">
        <f t="shared" ref="BG882:BG901" si="500">IF($AT$44="region",IF($E882=BG$701,$S882,""),IF($G882=BG$701,$S882,""))</f>
        <v/>
      </c>
      <c r="BH882" s="578" t="str">
        <f t="shared" ref="BH882:BH901" si="501">IF($AT$44="Region",IF($E882=BG$701,$T882,""),IF($G882=BG$701,$T882,""))</f>
        <v/>
      </c>
      <c r="BI882" s="391"/>
      <c r="BJ882" s="578" t="str">
        <f t="shared" ref="BJ882:BK901" si="502">IF($E882=$BJ$47,S882,"")</f>
        <v/>
      </c>
      <c r="BK882" s="578" t="str">
        <f t="shared" si="502"/>
        <v/>
      </c>
      <c r="BL882" s="391"/>
      <c r="BM882" s="578" t="str">
        <f t="shared" ref="BM882:BN901" si="503">IF($E882=$BM$47,S882,"")</f>
        <v/>
      </c>
      <c r="BN882" s="578" t="str">
        <f t="shared" si="503"/>
        <v/>
      </c>
      <c r="BO882" s="391"/>
      <c r="BP882" s="578" t="str">
        <f t="shared" ref="BP882:BQ901" si="504">IF($E882=$BP$47,S882,"")</f>
        <v/>
      </c>
      <c r="BQ882" s="578" t="str">
        <f t="shared" si="504"/>
        <v/>
      </c>
      <c r="BR882" s="391"/>
      <c r="BS882" s="578" t="str">
        <f t="shared" ref="BS882:BT901" si="505">IF($E882=$BS$47,S882,"")</f>
        <v/>
      </c>
      <c r="BT882" s="578" t="str">
        <f t="shared" si="505"/>
        <v/>
      </c>
      <c r="BU882" s="391"/>
      <c r="BV882" s="476"/>
    </row>
    <row r="883" spans="1:74" s="427" customFormat="1" ht="14.1" hidden="1">
      <c r="A883" s="561">
        <v>2</v>
      </c>
      <c r="B883" s="562" t="str">
        <f t="shared" si="489"/>
        <v xml:space="preserve">: </v>
      </c>
      <c r="C883" s="563"/>
      <c r="D883" s="563"/>
      <c r="E883" s="563"/>
      <c r="F883" s="563"/>
      <c r="G883" s="563"/>
      <c r="H883" s="565"/>
      <c r="I883" s="566"/>
      <c r="J883" s="566"/>
      <c r="K883" s="571"/>
      <c r="L883" s="568"/>
      <c r="M883" s="572"/>
      <c r="N883" s="570" t="s">
        <v>445</v>
      </c>
      <c r="O883" s="571"/>
      <c r="P883" s="572"/>
      <c r="Q883" s="429"/>
      <c r="R883" s="573"/>
      <c r="S883" s="574" t="str">
        <f t="shared" ref="S883:S901" si="506">IF(R883="Y","",IF(AND(M883="",K883=""),"",IF(M883="",K883,M883)))</f>
        <v/>
      </c>
      <c r="T883" s="575" t="str">
        <f t="shared" si="490"/>
        <v/>
      </c>
      <c r="U883" s="574" t="str">
        <f t="shared" ref="U883:U901" si="507">IF(R883="Y","",IF(AND(M883="",K883=""),"",IF(M883="",K883*O883,M883*O883)))</f>
        <v/>
      </c>
      <c r="V883" s="576" t="str">
        <f t="shared" si="491"/>
        <v>(ratio, no units)</v>
      </c>
      <c r="W883" s="391"/>
      <c r="X883" s="391"/>
      <c r="Z883" s="476"/>
      <c r="AP883" s="476"/>
      <c r="AQ883" s="391"/>
      <c r="AR883" s="391"/>
      <c r="AS883" s="580"/>
      <c r="AT883" s="391"/>
      <c r="AU883" s="578" t="str">
        <f t="shared" si="492"/>
        <v/>
      </c>
      <c r="AV883" s="578" t="str">
        <f t="shared" si="493"/>
        <v/>
      </c>
      <c r="AW883" s="391"/>
      <c r="AX883" s="578" t="str">
        <f t="shared" si="494"/>
        <v/>
      </c>
      <c r="AY883" s="578" t="str">
        <f t="shared" si="495"/>
        <v/>
      </c>
      <c r="AZ883" s="391"/>
      <c r="BA883" s="578" t="str">
        <f t="shared" si="496"/>
        <v/>
      </c>
      <c r="BB883" s="578" t="str">
        <f t="shared" si="497"/>
        <v/>
      </c>
      <c r="BC883" s="391"/>
      <c r="BD883" s="578" t="str">
        <f t="shared" si="498"/>
        <v/>
      </c>
      <c r="BE883" s="578" t="str">
        <f t="shared" si="499"/>
        <v/>
      </c>
      <c r="BF883" s="391"/>
      <c r="BG883" s="578" t="str">
        <f t="shared" si="500"/>
        <v/>
      </c>
      <c r="BH883" s="578" t="str">
        <f t="shared" si="501"/>
        <v/>
      </c>
      <c r="BI883" s="391"/>
      <c r="BJ883" s="578" t="str">
        <f t="shared" si="502"/>
        <v/>
      </c>
      <c r="BK883" s="578" t="str">
        <f t="shared" si="502"/>
        <v/>
      </c>
      <c r="BL883" s="391"/>
      <c r="BM883" s="578" t="str">
        <f t="shared" si="503"/>
        <v/>
      </c>
      <c r="BN883" s="578" t="str">
        <f t="shared" si="503"/>
        <v/>
      </c>
      <c r="BO883" s="391"/>
      <c r="BP883" s="578" t="str">
        <f t="shared" si="504"/>
        <v/>
      </c>
      <c r="BQ883" s="578" t="str">
        <f t="shared" si="504"/>
        <v/>
      </c>
      <c r="BR883" s="391"/>
      <c r="BS883" s="578" t="str">
        <f t="shared" si="505"/>
        <v/>
      </c>
      <c r="BT883" s="578" t="str">
        <f t="shared" si="505"/>
        <v/>
      </c>
      <c r="BU883" s="391"/>
      <c r="BV883" s="476"/>
    </row>
    <row r="884" spans="1:74" s="427" customFormat="1" ht="14.1" hidden="1">
      <c r="A884" s="561">
        <v>3</v>
      </c>
      <c r="B884" s="562" t="str">
        <f>CONCATENATE(E884,": ",C884)</f>
        <v xml:space="preserve">: </v>
      </c>
      <c r="C884" s="566"/>
      <c r="D884" s="566"/>
      <c r="E884" s="563"/>
      <c r="F884" s="566"/>
      <c r="G884" s="563"/>
      <c r="H884" s="565"/>
      <c r="I884" s="566"/>
      <c r="J884" s="566"/>
      <c r="K884" s="572"/>
      <c r="L884" s="568"/>
      <c r="M884" s="572"/>
      <c r="N884" s="570" t="s">
        <v>445</v>
      </c>
      <c r="O884" s="571"/>
      <c r="P884" s="572"/>
      <c r="Q884" s="429"/>
      <c r="R884" s="573"/>
      <c r="S884" s="574" t="str">
        <f t="shared" si="506"/>
        <v/>
      </c>
      <c r="T884" s="575" t="str">
        <f t="shared" si="490"/>
        <v/>
      </c>
      <c r="U884" s="574" t="str">
        <f t="shared" si="507"/>
        <v/>
      </c>
      <c r="V884" s="576" t="str">
        <f t="shared" si="491"/>
        <v>(ratio, no units)</v>
      </c>
      <c r="W884" s="391"/>
      <c r="X884" s="391"/>
      <c r="Z884" s="476"/>
      <c r="AP884" s="476"/>
      <c r="AQ884" s="391"/>
      <c r="AR884" s="391"/>
      <c r="AS884" s="429"/>
      <c r="AT884" s="391"/>
      <c r="AU884" s="578" t="str">
        <f t="shared" si="492"/>
        <v/>
      </c>
      <c r="AV884" s="578" t="str">
        <f t="shared" si="493"/>
        <v/>
      </c>
      <c r="AW884" s="391"/>
      <c r="AX884" s="578" t="str">
        <f t="shared" si="494"/>
        <v/>
      </c>
      <c r="AY884" s="578" t="str">
        <f t="shared" si="495"/>
        <v/>
      </c>
      <c r="AZ884" s="391"/>
      <c r="BA884" s="578" t="str">
        <f t="shared" si="496"/>
        <v/>
      </c>
      <c r="BB884" s="578" t="str">
        <f t="shared" si="497"/>
        <v/>
      </c>
      <c r="BC884" s="391"/>
      <c r="BD884" s="578" t="str">
        <f t="shared" si="498"/>
        <v/>
      </c>
      <c r="BE884" s="578" t="str">
        <f t="shared" si="499"/>
        <v/>
      </c>
      <c r="BF884" s="391"/>
      <c r="BG884" s="578" t="str">
        <f t="shared" si="500"/>
        <v/>
      </c>
      <c r="BH884" s="578" t="str">
        <f t="shared" si="501"/>
        <v/>
      </c>
      <c r="BI884" s="391"/>
      <c r="BJ884" s="578" t="str">
        <f t="shared" si="502"/>
        <v/>
      </c>
      <c r="BK884" s="578" t="str">
        <f t="shared" si="502"/>
        <v/>
      </c>
      <c r="BL884" s="391"/>
      <c r="BM884" s="578" t="str">
        <f t="shared" si="503"/>
        <v/>
      </c>
      <c r="BN884" s="578" t="str">
        <f t="shared" si="503"/>
        <v/>
      </c>
      <c r="BO884" s="391"/>
      <c r="BP884" s="578" t="str">
        <f t="shared" si="504"/>
        <v/>
      </c>
      <c r="BQ884" s="578" t="str">
        <f t="shared" si="504"/>
        <v/>
      </c>
      <c r="BR884" s="391"/>
      <c r="BS884" s="578" t="str">
        <f t="shared" si="505"/>
        <v/>
      </c>
      <c r="BT884" s="578" t="str">
        <f t="shared" si="505"/>
        <v/>
      </c>
      <c r="BU884" s="391"/>
      <c r="BV884" s="476"/>
    </row>
    <row r="885" spans="1:74" s="427" customFormat="1" ht="14.1" hidden="1">
      <c r="A885" s="561">
        <v>4</v>
      </c>
      <c r="B885" s="562" t="str">
        <f t="shared" ref="B885:B901" si="508">CONCATENATE(E885,": ",C885)</f>
        <v xml:space="preserve">: </v>
      </c>
      <c r="C885" s="566"/>
      <c r="D885" s="566"/>
      <c r="E885" s="563"/>
      <c r="F885" s="566"/>
      <c r="G885" s="563"/>
      <c r="H885" s="565"/>
      <c r="I885" s="566"/>
      <c r="J885" s="566"/>
      <c r="K885" s="572"/>
      <c r="L885" s="568"/>
      <c r="M885" s="572"/>
      <c r="N885" s="570" t="s">
        <v>445</v>
      </c>
      <c r="O885" s="571"/>
      <c r="P885" s="572"/>
      <c r="Q885" s="429"/>
      <c r="R885" s="573"/>
      <c r="S885" s="574" t="str">
        <f t="shared" si="506"/>
        <v/>
      </c>
      <c r="T885" s="575" t="str">
        <f t="shared" si="490"/>
        <v/>
      </c>
      <c r="U885" s="574" t="str">
        <f t="shared" si="507"/>
        <v/>
      </c>
      <c r="V885" s="576" t="str">
        <f t="shared" si="491"/>
        <v>(ratio, no units)</v>
      </c>
      <c r="W885" s="391"/>
      <c r="X885" s="391"/>
      <c r="Z885" s="476"/>
      <c r="AP885" s="476"/>
      <c r="AQ885" s="391"/>
      <c r="AR885" s="391"/>
      <c r="AS885" s="580"/>
      <c r="AT885" s="391"/>
      <c r="AU885" s="578" t="str">
        <f t="shared" si="492"/>
        <v/>
      </c>
      <c r="AV885" s="578" t="str">
        <f t="shared" si="493"/>
        <v/>
      </c>
      <c r="AW885" s="391"/>
      <c r="AX885" s="578" t="str">
        <f t="shared" si="494"/>
        <v/>
      </c>
      <c r="AY885" s="578" t="str">
        <f t="shared" si="495"/>
        <v/>
      </c>
      <c r="AZ885" s="391"/>
      <c r="BA885" s="578" t="str">
        <f t="shared" si="496"/>
        <v/>
      </c>
      <c r="BB885" s="578" t="str">
        <f t="shared" si="497"/>
        <v/>
      </c>
      <c r="BC885" s="391"/>
      <c r="BD885" s="578" t="str">
        <f t="shared" si="498"/>
        <v/>
      </c>
      <c r="BE885" s="578" t="str">
        <f t="shared" si="499"/>
        <v/>
      </c>
      <c r="BF885" s="391"/>
      <c r="BG885" s="578" t="str">
        <f t="shared" si="500"/>
        <v/>
      </c>
      <c r="BH885" s="578" t="str">
        <f t="shared" si="501"/>
        <v/>
      </c>
      <c r="BI885" s="391"/>
      <c r="BJ885" s="578" t="str">
        <f t="shared" si="502"/>
        <v/>
      </c>
      <c r="BK885" s="578" t="str">
        <f t="shared" si="502"/>
        <v/>
      </c>
      <c r="BL885" s="391"/>
      <c r="BM885" s="578" t="str">
        <f t="shared" si="503"/>
        <v/>
      </c>
      <c r="BN885" s="578" t="str">
        <f t="shared" si="503"/>
        <v/>
      </c>
      <c r="BO885" s="391"/>
      <c r="BP885" s="578" t="str">
        <f t="shared" si="504"/>
        <v/>
      </c>
      <c r="BQ885" s="578" t="str">
        <f t="shared" si="504"/>
        <v/>
      </c>
      <c r="BR885" s="391"/>
      <c r="BS885" s="578" t="str">
        <f t="shared" si="505"/>
        <v/>
      </c>
      <c r="BT885" s="578" t="str">
        <f t="shared" si="505"/>
        <v/>
      </c>
      <c r="BU885" s="391"/>
      <c r="BV885" s="476"/>
    </row>
    <row r="886" spans="1:74" s="427" customFormat="1" ht="14.1" hidden="1">
      <c r="A886" s="561">
        <v>5</v>
      </c>
      <c r="B886" s="562" t="str">
        <f t="shared" si="508"/>
        <v xml:space="preserve">: </v>
      </c>
      <c r="C886" s="566"/>
      <c r="D886" s="566"/>
      <c r="E886" s="563"/>
      <c r="F886" s="566"/>
      <c r="G886" s="563"/>
      <c r="H886" s="565"/>
      <c r="I886" s="566"/>
      <c r="J886" s="566"/>
      <c r="K886" s="572"/>
      <c r="L886" s="568"/>
      <c r="M886" s="572"/>
      <c r="N886" s="570" t="s">
        <v>445</v>
      </c>
      <c r="O886" s="571"/>
      <c r="P886" s="572"/>
      <c r="Q886" s="429"/>
      <c r="R886" s="573"/>
      <c r="S886" s="574" t="str">
        <f t="shared" si="506"/>
        <v/>
      </c>
      <c r="T886" s="575" t="str">
        <f t="shared" si="490"/>
        <v/>
      </c>
      <c r="U886" s="574" t="str">
        <f t="shared" si="507"/>
        <v/>
      </c>
      <c r="V886" s="576" t="str">
        <f t="shared" si="491"/>
        <v>(ratio, no units)</v>
      </c>
      <c r="W886" s="391"/>
      <c r="X886" s="391"/>
      <c r="Z886" s="476"/>
      <c r="AP886" s="476"/>
      <c r="AQ886" s="391"/>
      <c r="AR886" s="391"/>
      <c r="AS886" s="580"/>
      <c r="AT886" s="391"/>
      <c r="AU886" s="578" t="str">
        <f t="shared" si="492"/>
        <v/>
      </c>
      <c r="AV886" s="578" t="str">
        <f t="shared" si="493"/>
        <v/>
      </c>
      <c r="AW886" s="391"/>
      <c r="AX886" s="578" t="str">
        <f t="shared" si="494"/>
        <v/>
      </c>
      <c r="AY886" s="578" t="str">
        <f t="shared" si="495"/>
        <v/>
      </c>
      <c r="AZ886" s="391"/>
      <c r="BA886" s="578" t="str">
        <f t="shared" si="496"/>
        <v/>
      </c>
      <c r="BB886" s="578" t="str">
        <f t="shared" si="497"/>
        <v/>
      </c>
      <c r="BC886" s="391"/>
      <c r="BD886" s="578" t="str">
        <f t="shared" si="498"/>
        <v/>
      </c>
      <c r="BE886" s="578" t="str">
        <f t="shared" si="499"/>
        <v/>
      </c>
      <c r="BF886" s="391"/>
      <c r="BG886" s="578" t="str">
        <f t="shared" si="500"/>
        <v/>
      </c>
      <c r="BH886" s="578" t="str">
        <f t="shared" si="501"/>
        <v/>
      </c>
      <c r="BI886" s="391"/>
      <c r="BJ886" s="578" t="str">
        <f t="shared" si="502"/>
        <v/>
      </c>
      <c r="BK886" s="578" t="str">
        <f t="shared" si="502"/>
        <v/>
      </c>
      <c r="BL886" s="391"/>
      <c r="BM886" s="578" t="str">
        <f t="shared" si="503"/>
        <v/>
      </c>
      <c r="BN886" s="578" t="str">
        <f t="shared" si="503"/>
        <v/>
      </c>
      <c r="BO886" s="391"/>
      <c r="BP886" s="578" t="str">
        <f t="shared" si="504"/>
        <v/>
      </c>
      <c r="BQ886" s="578" t="str">
        <f t="shared" si="504"/>
        <v/>
      </c>
      <c r="BR886" s="391"/>
      <c r="BS886" s="578" t="str">
        <f t="shared" si="505"/>
        <v/>
      </c>
      <c r="BT886" s="578" t="str">
        <f t="shared" si="505"/>
        <v/>
      </c>
      <c r="BU886" s="391"/>
      <c r="BV886" s="476"/>
    </row>
    <row r="887" spans="1:74" s="427" customFormat="1" ht="14.1" hidden="1">
      <c r="A887" s="561">
        <v>6</v>
      </c>
      <c r="B887" s="562" t="str">
        <f t="shared" si="508"/>
        <v xml:space="preserve">: </v>
      </c>
      <c r="C887" s="566"/>
      <c r="D887" s="566"/>
      <c r="E887" s="563"/>
      <c r="F887" s="566"/>
      <c r="G887" s="563"/>
      <c r="H887" s="565"/>
      <c r="I887" s="566"/>
      <c r="J887" s="566"/>
      <c r="K887" s="572"/>
      <c r="L887" s="568"/>
      <c r="M887" s="572"/>
      <c r="N887" s="570" t="s">
        <v>445</v>
      </c>
      <c r="O887" s="571"/>
      <c r="P887" s="572"/>
      <c r="Q887" s="429"/>
      <c r="R887" s="573"/>
      <c r="S887" s="574" t="str">
        <f t="shared" si="506"/>
        <v/>
      </c>
      <c r="T887" s="575" t="str">
        <f t="shared" si="490"/>
        <v/>
      </c>
      <c r="U887" s="574" t="str">
        <f t="shared" si="507"/>
        <v/>
      </c>
      <c r="V887" s="576" t="str">
        <f t="shared" si="491"/>
        <v>(ratio, no units)</v>
      </c>
      <c r="W887" s="391"/>
      <c r="X887" s="391"/>
      <c r="Z887" s="476"/>
      <c r="AP887" s="476"/>
      <c r="AQ887" s="391"/>
      <c r="AR887" s="391"/>
      <c r="AS887" s="580"/>
      <c r="AT887" s="391"/>
      <c r="AU887" s="578" t="str">
        <f t="shared" si="492"/>
        <v/>
      </c>
      <c r="AV887" s="578" t="str">
        <f t="shared" si="493"/>
        <v/>
      </c>
      <c r="AW887" s="391"/>
      <c r="AX887" s="578" t="str">
        <f t="shared" si="494"/>
        <v/>
      </c>
      <c r="AY887" s="578" t="str">
        <f t="shared" si="495"/>
        <v/>
      </c>
      <c r="AZ887" s="391"/>
      <c r="BA887" s="578" t="str">
        <f t="shared" si="496"/>
        <v/>
      </c>
      <c r="BB887" s="578" t="str">
        <f t="shared" si="497"/>
        <v/>
      </c>
      <c r="BC887" s="391"/>
      <c r="BD887" s="578" t="str">
        <f t="shared" si="498"/>
        <v/>
      </c>
      <c r="BE887" s="578" t="str">
        <f t="shared" si="499"/>
        <v/>
      </c>
      <c r="BF887" s="391"/>
      <c r="BG887" s="578" t="str">
        <f t="shared" si="500"/>
        <v/>
      </c>
      <c r="BH887" s="578" t="str">
        <f t="shared" si="501"/>
        <v/>
      </c>
      <c r="BI887" s="391"/>
      <c r="BJ887" s="578" t="str">
        <f t="shared" si="502"/>
        <v/>
      </c>
      <c r="BK887" s="578" t="str">
        <f t="shared" si="502"/>
        <v/>
      </c>
      <c r="BL887" s="391"/>
      <c r="BM887" s="578" t="str">
        <f t="shared" si="503"/>
        <v/>
      </c>
      <c r="BN887" s="578" t="str">
        <f t="shared" si="503"/>
        <v/>
      </c>
      <c r="BO887" s="391"/>
      <c r="BP887" s="578" t="str">
        <f t="shared" si="504"/>
        <v/>
      </c>
      <c r="BQ887" s="578" t="str">
        <f t="shared" si="504"/>
        <v/>
      </c>
      <c r="BR887" s="391"/>
      <c r="BS887" s="578" t="str">
        <f t="shared" si="505"/>
        <v/>
      </c>
      <c r="BT887" s="578" t="str">
        <f t="shared" si="505"/>
        <v/>
      </c>
      <c r="BU887" s="391"/>
      <c r="BV887" s="476"/>
    </row>
    <row r="888" spans="1:74" s="427" customFormat="1" ht="14.1" hidden="1">
      <c r="A888" s="561">
        <v>7</v>
      </c>
      <c r="B888" s="562" t="str">
        <f t="shared" si="508"/>
        <v xml:space="preserve">: </v>
      </c>
      <c r="C888" s="566"/>
      <c r="D888" s="566"/>
      <c r="E888" s="563"/>
      <c r="F888" s="566"/>
      <c r="G888" s="563"/>
      <c r="H888" s="565"/>
      <c r="I888" s="566"/>
      <c r="J888" s="566"/>
      <c r="K888" s="572"/>
      <c r="L888" s="568"/>
      <c r="M888" s="572"/>
      <c r="N888" s="570" t="s">
        <v>445</v>
      </c>
      <c r="O888" s="571"/>
      <c r="P888" s="572"/>
      <c r="Q888" s="429"/>
      <c r="R888" s="573"/>
      <c r="S888" s="574" t="str">
        <f t="shared" si="506"/>
        <v/>
      </c>
      <c r="T888" s="575" t="str">
        <f t="shared" si="490"/>
        <v/>
      </c>
      <c r="U888" s="574" t="str">
        <f t="shared" si="507"/>
        <v/>
      </c>
      <c r="V888" s="576" t="str">
        <f t="shared" si="491"/>
        <v>(ratio, no units)</v>
      </c>
      <c r="W888" s="391"/>
      <c r="X888" s="391"/>
      <c r="Z888" s="476"/>
      <c r="AP888" s="476"/>
      <c r="AQ888" s="391"/>
      <c r="AR888" s="391"/>
      <c r="AS888" s="580"/>
      <c r="AT888" s="391"/>
      <c r="AU888" s="578" t="str">
        <f t="shared" si="492"/>
        <v/>
      </c>
      <c r="AV888" s="578" t="str">
        <f t="shared" si="493"/>
        <v/>
      </c>
      <c r="AW888" s="391"/>
      <c r="AX888" s="578" t="str">
        <f t="shared" si="494"/>
        <v/>
      </c>
      <c r="AY888" s="578" t="str">
        <f t="shared" si="495"/>
        <v/>
      </c>
      <c r="AZ888" s="391"/>
      <c r="BA888" s="578" t="str">
        <f t="shared" si="496"/>
        <v/>
      </c>
      <c r="BB888" s="578" t="str">
        <f t="shared" si="497"/>
        <v/>
      </c>
      <c r="BC888" s="391"/>
      <c r="BD888" s="578" t="str">
        <f t="shared" si="498"/>
        <v/>
      </c>
      <c r="BE888" s="578" t="str">
        <f t="shared" si="499"/>
        <v/>
      </c>
      <c r="BF888" s="391"/>
      <c r="BG888" s="578" t="str">
        <f t="shared" si="500"/>
        <v/>
      </c>
      <c r="BH888" s="578" t="str">
        <f t="shared" si="501"/>
        <v/>
      </c>
      <c r="BI888" s="391"/>
      <c r="BJ888" s="578" t="str">
        <f t="shared" si="502"/>
        <v/>
      </c>
      <c r="BK888" s="578" t="str">
        <f t="shared" si="502"/>
        <v/>
      </c>
      <c r="BL888" s="391"/>
      <c r="BM888" s="578" t="str">
        <f t="shared" si="503"/>
        <v/>
      </c>
      <c r="BN888" s="578" t="str">
        <f t="shared" si="503"/>
        <v/>
      </c>
      <c r="BO888" s="391"/>
      <c r="BP888" s="578" t="str">
        <f t="shared" si="504"/>
        <v/>
      </c>
      <c r="BQ888" s="578" t="str">
        <f t="shared" si="504"/>
        <v/>
      </c>
      <c r="BR888" s="391"/>
      <c r="BS888" s="578" t="str">
        <f t="shared" si="505"/>
        <v/>
      </c>
      <c r="BT888" s="578" t="str">
        <f t="shared" si="505"/>
        <v/>
      </c>
      <c r="BU888" s="391"/>
      <c r="BV888" s="476"/>
    </row>
    <row r="889" spans="1:74" s="427" customFormat="1" ht="14.1" hidden="1">
      <c r="A889" s="561">
        <v>8</v>
      </c>
      <c r="B889" s="562" t="str">
        <f t="shared" si="508"/>
        <v xml:space="preserve">: </v>
      </c>
      <c r="C889" s="566"/>
      <c r="D889" s="566"/>
      <c r="E889" s="563"/>
      <c r="F889" s="566"/>
      <c r="G889" s="563"/>
      <c r="H889" s="565"/>
      <c r="I889" s="566"/>
      <c r="J889" s="566"/>
      <c r="K889" s="572"/>
      <c r="L889" s="568"/>
      <c r="M889" s="572"/>
      <c r="N889" s="570" t="s">
        <v>445</v>
      </c>
      <c r="O889" s="571"/>
      <c r="P889" s="572"/>
      <c r="Q889" s="429"/>
      <c r="R889" s="573"/>
      <c r="S889" s="574" t="str">
        <f t="shared" si="506"/>
        <v/>
      </c>
      <c r="T889" s="575" t="str">
        <f t="shared" si="490"/>
        <v/>
      </c>
      <c r="U889" s="574" t="str">
        <f t="shared" si="507"/>
        <v/>
      </c>
      <c r="V889" s="576" t="str">
        <f t="shared" si="491"/>
        <v>(ratio, no units)</v>
      </c>
      <c r="W889" s="391"/>
      <c r="X889" s="391"/>
      <c r="Z889" s="476"/>
      <c r="AP889" s="476"/>
      <c r="AQ889" s="391"/>
      <c r="AR889" s="391"/>
      <c r="AS889" s="580"/>
      <c r="AT889" s="391"/>
      <c r="AU889" s="578" t="str">
        <f t="shared" si="492"/>
        <v/>
      </c>
      <c r="AV889" s="578" t="str">
        <f t="shared" si="493"/>
        <v/>
      </c>
      <c r="AW889" s="391"/>
      <c r="AX889" s="578" t="str">
        <f t="shared" si="494"/>
        <v/>
      </c>
      <c r="AY889" s="578" t="str">
        <f t="shared" si="495"/>
        <v/>
      </c>
      <c r="AZ889" s="391"/>
      <c r="BA889" s="578" t="str">
        <f t="shared" si="496"/>
        <v/>
      </c>
      <c r="BB889" s="578" t="str">
        <f t="shared" si="497"/>
        <v/>
      </c>
      <c r="BC889" s="391"/>
      <c r="BD889" s="578" t="str">
        <f t="shared" si="498"/>
        <v/>
      </c>
      <c r="BE889" s="578" t="str">
        <f t="shared" si="499"/>
        <v/>
      </c>
      <c r="BF889" s="391"/>
      <c r="BG889" s="578" t="str">
        <f t="shared" si="500"/>
        <v/>
      </c>
      <c r="BH889" s="578" t="str">
        <f t="shared" si="501"/>
        <v/>
      </c>
      <c r="BI889" s="391"/>
      <c r="BJ889" s="578" t="str">
        <f t="shared" si="502"/>
        <v/>
      </c>
      <c r="BK889" s="578" t="str">
        <f t="shared" si="502"/>
        <v/>
      </c>
      <c r="BL889" s="391"/>
      <c r="BM889" s="578" t="str">
        <f t="shared" si="503"/>
        <v/>
      </c>
      <c r="BN889" s="578" t="str">
        <f t="shared" si="503"/>
        <v/>
      </c>
      <c r="BO889" s="391"/>
      <c r="BP889" s="578" t="str">
        <f t="shared" si="504"/>
        <v/>
      </c>
      <c r="BQ889" s="578" t="str">
        <f t="shared" si="504"/>
        <v/>
      </c>
      <c r="BR889" s="391"/>
      <c r="BS889" s="578" t="str">
        <f t="shared" si="505"/>
        <v/>
      </c>
      <c r="BT889" s="578" t="str">
        <f t="shared" si="505"/>
        <v/>
      </c>
      <c r="BU889" s="391"/>
      <c r="BV889" s="476"/>
    </row>
    <row r="890" spans="1:74" s="427" customFormat="1" ht="14.1" hidden="1">
      <c r="A890" s="561">
        <v>9</v>
      </c>
      <c r="B890" s="562" t="str">
        <f t="shared" si="508"/>
        <v xml:space="preserve">: </v>
      </c>
      <c r="C890" s="566"/>
      <c r="D890" s="566"/>
      <c r="E890" s="563"/>
      <c r="F890" s="566"/>
      <c r="G890" s="563"/>
      <c r="H890" s="565"/>
      <c r="I890" s="566"/>
      <c r="J890" s="566"/>
      <c r="K890" s="572"/>
      <c r="L890" s="568"/>
      <c r="M890" s="572"/>
      <c r="N890" s="570" t="s">
        <v>445</v>
      </c>
      <c r="O890" s="571"/>
      <c r="P890" s="572"/>
      <c r="Q890" s="429"/>
      <c r="R890" s="573"/>
      <c r="S890" s="574" t="str">
        <f t="shared" si="506"/>
        <v/>
      </c>
      <c r="T890" s="575" t="str">
        <f t="shared" si="490"/>
        <v/>
      </c>
      <c r="U890" s="574" t="str">
        <f t="shared" si="507"/>
        <v/>
      </c>
      <c r="V890" s="576" t="str">
        <f t="shared" si="491"/>
        <v>(ratio, no units)</v>
      </c>
      <c r="W890" s="391"/>
      <c r="X890" s="391"/>
      <c r="Z890" s="476"/>
      <c r="AP890" s="476"/>
      <c r="AQ890" s="391"/>
      <c r="AR890" s="391"/>
      <c r="AS890" s="580"/>
      <c r="AT890" s="391"/>
      <c r="AU890" s="578" t="str">
        <f t="shared" si="492"/>
        <v/>
      </c>
      <c r="AV890" s="578" t="str">
        <f t="shared" si="493"/>
        <v/>
      </c>
      <c r="AW890" s="391"/>
      <c r="AX890" s="578" t="str">
        <f t="shared" si="494"/>
        <v/>
      </c>
      <c r="AY890" s="578" t="str">
        <f t="shared" si="495"/>
        <v/>
      </c>
      <c r="AZ890" s="391"/>
      <c r="BA890" s="578" t="str">
        <f t="shared" si="496"/>
        <v/>
      </c>
      <c r="BB890" s="578" t="str">
        <f t="shared" si="497"/>
        <v/>
      </c>
      <c r="BC890" s="391"/>
      <c r="BD890" s="578" t="str">
        <f t="shared" si="498"/>
        <v/>
      </c>
      <c r="BE890" s="578" t="str">
        <f t="shared" si="499"/>
        <v/>
      </c>
      <c r="BF890" s="391"/>
      <c r="BG890" s="578" t="str">
        <f t="shared" si="500"/>
        <v/>
      </c>
      <c r="BH890" s="578" t="str">
        <f t="shared" si="501"/>
        <v/>
      </c>
      <c r="BI890" s="391"/>
      <c r="BJ890" s="578" t="str">
        <f t="shared" si="502"/>
        <v/>
      </c>
      <c r="BK890" s="578" t="str">
        <f t="shared" si="502"/>
        <v/>
      </c>
      <c r="BL890" s="391"/>
      <c r="BM890" s="578" t="str">
        <f t="shared" si="503"/>
        <v/>
      </c>
      <c r="BN890" s="578" t="str">
        <f t="shared" si="503"/>
        <v/>
      </c>
      <c r="BO890" s="391"/>
      <c r="BP890" s="578" t="str">
        <f t="shared" si="504"/>
        <v/>
      </c>
      <c r="BQ890" s="578" t="str">
        <f t="shared" si="504"/>
        <v/>
      </c>
      <c r="BR890" s="391"/>
      <c r="BS890" s="578" t="str">
        <f t="shared" si="505"/>
        <v/>
      </c>
      <c r="BT890" s="578" t="str">
        <f t="shared" si="505"/>
        <v/>
      </c>
      <c r="BU890" s="391"/>
      <c r="BV890" s="476"/>
    </row>
    <row r="891" spans="1:74" s="427" customFormat="1" ht="14.1" hidden="1">
      <c r="A891" s="561">
        <v>10</v>
      </c>
      <c r="B891" s="562" t="str">
        <f t="shared" si="508"/>
        <v xml:space="preserve">: </v>
      </c>
      <c r="C891" s="566"/>
      <c r="D891" s="566"/>
      <c r="E891" s="563"/>
      <c r="F891" s="566"/>
      <c r="G891" s="563"/>
      <c r="H891" s="565"/>
      <c r="I891" s="566"/>
      <c r="J891" s="566"/>
      <c r="K891" s="572"/>
      <c r="L891" s="568"/>
      <c r="M891" s="572"/>
      <c r="N891" s="570" t="s">
        <v>445</v>
      </c>
      <c r="O891" s="571"/>
      <c r="P891" s="572"/>
      <c r="Q891" s="429"/>
      <c r="R891" s="573"/>
      <c r="S891" s="574" t="str">
        <f t="shared" si="506"/>
        <v/>
      </c>
      <c r="T891" s="575" t="str">
        <f t="shared" si="490"/>
        <v/>
      </c>
      <c r="U891" s="574" t="str">
        <f t="shared" si="507"/>
        <v/>
      </c>
      <c r="V891" s="576" t="str">
        <f t="shared" si="491"/>
        <v>(ratio, no units)</v>
      </c>
      <c r="W891" s="391"/>
      <c r="X891" s="391"/>
      <c r="Z891" s="476"/>
      <c r="AP891" s="476"/>
      <c r="AQ891" s="391"/>
      <c r="AR891" s="391"/>
      <c r="AS891" s="580"/>
      <c r="AT891" s="391"/>
      <c r="AU891" s="578" t="str">
        <f t="shared" si="492"/>
        <v/>
      </c>
      <c r="AV891" s="578" t="str">
        <f t="shared" si="493"/>
        <v/>
      </c>
      <c r="AW891" s="391"/>
      <c r="AX891" s="578" t="str">
        <f t="shared" si="494"/>
        <v/>
      </c>
      <c r="AY891" s="578" t="str">
        <f t="shared" si="495"/>
        <v/>
      </c>
      <c r="AZ891" s="391"/>
      <c r="BA891" s="578" t="str">
        <f t="shared" si="496"/>
        <v/>
      </c>
      <c r="BB891" s="578" t="str">
        <f t="shared" si="497"/>
        <v/>
      </c>
      <c r="BC891" s="391"/>
      <c r="BD891" s="578" t="str">
        <f t="shared" si="498"/>
        <v/>
      </c>
      <c r="BE891" s="578" t="str">
        <f t="shared" si="499"/>
        <v/>
      </c>
      <c r="BF891" s="391"/>
      <c r="BG891" s="578" t="str">
        <f t="shared" si="500"/>
        <v/>
      </c>
      <c r="BH891" s="578" t="str">
        <f t="shared" si="501"/>
        <v/>
      </c>
      <c r="BI891" s="391"/>
      <c r="BJ891" s="578" t="str">
        <f t="shared" si="502"/>
        <v/>
      </c>
      <c r="BK891" s="578" t="str">
        <f t="shared" si="502"/>
        <v/>
      </c>
      <c r="BL891" s="391"/>
      <c r="BM891" s="578" t="str">
        <f t="shared" si="503"/>
        <v/>
      </c>
      <c r="BN891" s="578" t="str">
        <f t="shared" si="503"/>
        <v/>
      </c>
      <c r="BO891" s="391"/>
      <c r="BP891" s="578" t="str">
        <f t="shared" si="504"/>
        <v/>
      </c>
      <c r="BQ891" s="578" t="str">
        <f t="shared" si="504"/>
        <v/>
      </c>
      <c r="BR891" s="391"/>
      <c r="BS891" s="578" t="str">
        <f t="shared" si="505"/>
        <v/>
      </c>
      <c r="BT891" s="578" t="str">
        <f t="shared" si="505"/>
        <v/>
      </c>
      <c r="BU891" s="391"/>
      <c r="BV891" s="476"/>
    </row>
    <row r="892" spans="1:74" s="427" customFormat="1" ht="14.1" hidden="1">
      <c r="A892" s="561">
        <v>11</v>
      </c>
      <c r="B892" s="562" t="str">
        <f t="shared" si="508"/>
        <v xml:space="preserve">: </v>
      </c>
      <c r="C892" s="566"/>
      <c r="D892" s="566"/>
      <c r="E892" s="563"/>
      <c r="F892" s="566"/>
      <c r="G892" s="563"/>
      <c r="H892" s="565"/>
      <c r="I892" s="566"/>
      <c r="J892" s="566"/>
      <c r="K892" s="572"/>
      <c r="L892" s="568"/>
      <c r="M892" s="572"/>
      <c r="N892" s="570" t="s">
        <v>445</v>
      </c>
      <c r="O892" s="571"/>
      <c r="P892" s="572"/>
      <c r="Q892" s="429"/>
      <c r="R892" s="573"/>
      <c r="S892" s="574" t="str">
        <f t="shared" si="506"/>
        <v/>
      </c>
      <c r="T892" s="575" t="str">
        <f t="shared" si="490"/>
        <v/>
      </c>
      <c r="U892" s="574" t="str">
        <f t="shared" si="507"/>
        <v/>
      </c>
      <c r="V892" s="576" t="str">
        <f t="shared" si="491"/>
        <v>(ratio, no units)</v>
      </c>
      <c r="W892" s="391"/>
      <c r="X892" s="391"/>
      <c r="Z892" s="476"/>
      <c r="AP892" s="476"/>
      <c r="AQ892" s="391"/>
      <c r="AR892" s="391"/>
      <c r="AS892" s="580"/>
      <c r="AT892" s="391"/>
      <c r="AU892" s="578" t="str">
        <f t="shared" si="492"/>
        <v/>
      </c>
      <c r="AV892" s="578" t="str">
        <f t="shared" si="493"/>
        <v/>
      </c>
      <c r="AW892" s="391"/>
      <c r="AX892" s="578" t="str">
        <f t="shared" si="494"/>
        <v/>
      </c>
      <c r="AY892" s="578" t="str">
        <f t="shared" si="495"/>
        <v/>
      </c>
      <c r="AZ892" s="391"/>
      <c r="BA892" s="578" t="str">
        <f t="shared" si="496"/>
        <v/>
      </c>
      <c r="BB892" s="578" t="str">
        <f t="shared" si="497"/>
        <v/>
      </c>
      <c r="BC892" s="391"/>
      <c r="BD892" s="578" t="str">
        <f t="shared" si="498"/>
        <v/>
      </c>
      <c r="BE892" s="578" t="str">
        <f t="shared" si="499"/>
        <v/>
      </c>
      <c r="BF892" s="391"/>
      <c r="BG892" s="578" t="str">
        <f t="shared" si="500"/>
        <v/>
      </c>
      <c r="BH892" s="578" t="str">
        <f t="shared" si="501"/>
        <v/>
      </c>
      <c r="BI892" s="391"/>
      <c r="BJ892" s="578" t="str">
        <f t="shared" si="502"/>
        <v/>
      </c>
      <c r="BK892" s="578" t="str">
        <f t="shared" si="502"/>
        <v/>
      </c>
      <c r="BL892" s="391"/>
      <c r="BM892" s="578" t="str">
        <f t="shared" si="503"/>
        <v/>
      </c>
      <c r="BN892" s="578" t="str">
        <f t="shared" si="503"/>
        <v/>
      </c>
      <c r="BO892" s="391"/>
      <c r="BP892" s="578" t="str">
        <f t="shared" si="504"/>
        <v/>
      </c>
      <c r="BQ892" s="578" t="str">
        <f t="shared" si="504"/>
        <v/>
      </c>
      <c r="BR892" s="391"/>
      <c r="BS892" s="578" t="str">
        <f t="shared" si="505"/>
        <v/>
      </c>
      <c r="BT892" s="578" t="str">
        <f t="shared" si="505"/>
        <v/>
      </c>
      <c r="BU892" s="391"/>
      <c r="BV892" s="476"/>
    </row>
    <row r="893" spans="1:74" s="427" customFormat="1" ht="14.1" hidden="1">
      <c r="A893" s="561">
        <v>12</v>
      </c>
      <c r="B893" s="562" t="str">
        <f t="shared" si="508"/>
        <v xml:space="preserve">: </v>
      </c>
      <c r="C893" s="566"/>
      <c r="D893" s="566"/>
      <c r="E893" s="563"/>
      <c r="F893" s="566"/>
      <c r="G893" s="563"/>
      <c r="H893" s="565"/>
      <c r="I893" s="566"/>
      <c r="J893" s="566"/>
      <c r="K893" s="572"/>
      <c r="L893" s="568"/>
      <c r="M893" s="572"/>
      <c r="N893" s="570" t="s">
        <v>445</v>
      </c>
      <c r="O893" s="571"/>
      <c r="P893" s="572"/>
      <c r="Q893" s="429"/>
      <c r="R893" s="573"/>
      <c r="S893" s="574" t="str">
        <f t="shared" si="506"/>
        <v/>
      </c>
      <c r="T893" s="575" t="str">
        <f t="shared" si="490"/>
        <v/>
      </c>
      <c r="U893" s="574" t="str">
        <f t="shared" si="507"/>
        <v/>
      </c>
      <c r="V893" s="576" t="str">
        <f t="shared" si="491"/>
        <v>(ratio, no units)</v>
      </c>
      <c r="W893" s="391"/>
      <c r="X893" s="391"/>
      <c r="Z893" s="476"/>
      <c r="AP893" s="476"/>
      <c r="AQ893" s="391"/>
      <c r="AR893" s="391"/>
      <c r="AS893" s="580"/>
      <c r="AT893" s="391"/>
      <c r="AU893" s="578" t="str">
        <f t="shared" si="492"/>
        <v/>
      </c>
      <c r="AV893" s="578" t="str">
        <f t="shared" si="493"/>
        <v/>
      </c>
      <c r="AW893" s="391"/>
      <c r="AX893" s="578" t="str">
        <f t="shared" si="494"/>
        <v/>
      </c>
      <c r="AY893" s="578" t="str">
        <f t="shared" si="495"/>
        <v/>
      </c>
      <c r="AZ893" s="391"/>
      <c r="BA893" s="578" t="str">
        <f t="shared" si="496"/>
        <v/>
      </c>
      <c r="BB893" s="578" t="str">
        <f t="shared" si="497"/>
        <v/>
      </c>
      <c r="BC893" s="391"/>
      <c r="BD893" s="578" t="str">
        <f t="shared" si="498"/>
        <v/>
      </c>
      <c r="BE893" s="578" t="str">
        <f t="shared" si="499"/>
        <v/>
      </c>
      <c r="BF893" s="391"/>
      <c r="BG893" s="578" t="str">
        <f t="shared" si="500"/>
        <v/>
      </c>
      <c r="BH893" s="578" t="str">
        <f t="shared" si="501"/>
        <v/>
      </c>
      <c r="BI893" s="391"/>
      <c r="BJ893" s="578" t="str">
        <f t="shared" si="502"/>
        <v/>
      </c>
      <c r="BK893" s="578" t="str">
        <f t="shared" si="502"/>
        <v/>
      </c>
      <c r="BL893" s="391"/>
      <c r="BM893" s="578" t="str">
        <f t="shared" si="503"/>
        <v/>
      </c>
      <c r="BN893" s="578" t="str">
        <f t="shared" si="503"/>
        <v/>
      </c>
      <c r="BO893" s="391"/>
      <c r="BP893" s="578" t="str">
        <f t="shared" si="504"/>
        <v/>
      </c>
      <c r="BQ893" s="578" t="str">
        <f t="shared" si="504"/>
        <v/>
      </c>
      <c r="BR893" s="391"/>
      <c r="BS893" s="578" t="str">
        <f t="shared" si="505"/>
        <v/>
      </c>
      <c r="BT893" s="578" t="str">
        <f t="shared" si="505"/>
        <v/>
      </c>
      <c r="BU893" s="391"/>
      <c r="BV893" s="476"/>
    </row>
    <row r="894" spans="1:74" s="427" customFormat="1" ht="14.1" hidden="1">
      <c r="A894" s="561">
        <v>13</v>
      </c>
      <c r="B894" s="562" t="str">
        <f t="shared" si="508"/>
        <v xml:space="preserve">: </v>
      </c>
      <c r="C894" s="566"/>
      <c r="D894" s="566"/>
      <c r="E894" s="563"/>
      <c r="F894" s="566"/>
      <c r="G894" s="563"/>
      <c r="H894" s="565"/>
      <c r="I894" s="566"/>
      <c r="J894" s="566"/>
      <c r="K894" s="572"/>
      <c r="L894" s="568"/>
      <c r="M894" s="572"/>
      <c r="N894" s="570" t="s">
        <v>445</v>
      </c>
      <c r="O894" s="571"/>
      <c r="P894" s="572"/>
      <c r="Q894" s="429"/>
      <c r="R894" s="573"/>
      <c r="S894" s="574" t="str">
        <f t="shared" si="506"/>
        <v/>
      </c>
      <c r="T894" s="575" t="str">
        <f t="shared" si="490"/>
        <v/>
      </c>
      <c r="U894" s="574" t="str">
        <f t="shared" si="507"/>
        <v/>
      </c>
      <c r="V894" s="576" t="str">
        <f t="shared" si="491"/>
        <v>(ratio, no units)</v>
      </c>
      <c r="W894" s="391"/>
      <c r="X894" s="391"/>
      <c r="Z894" s="476"/>
      <c r="AP894" s="476"/>
      <c r="AQ894" s="391"/>
      <c r="AR894" s="391"/>
      <c r="AS894" s="580"/>
      <c r="AT894" s="391"/>
      <c r="AU894" s="578" t="str">
        <f t="shared" si="492"/>
        <v/>
      </c>
      <c r="AV894" s="578" t="str">
        <f t="shared" si="493"/>
        <v/>
      </c>
      <c r="AW894" s="391"/>
      <c r="AX894" s="578" t="str">
        <f t="shared" si="494"/>
        <v/>
      </c>
      <c r="AY894" s="578" t="str">
        <f t="shared" si="495"/>
        <v/>
      </c>
      <c r="AZ894" s="391"/>
      <c r="BA894" s="578" t="str">
        <f t="shared" si="496"/>
        <v/>
      </c>
      <c r="BB894" s="578" t="str">
        <f t="shared" si="497"/>
        <v/>
      </c>
      <c r="BC894" s="391"/>
      <c r="BD894" s="578" t="str">
        <f t="shared" si="498"/>
        <v/>
      </c>
      <c r="BE894" s="578" t="str">
        <f t="shared" si="499"/>
        <v/>
      </c>
      <c r="BF894" s="391"/>
      <c r="BG894" s="578" t="str">
        <f t="shared" si="500"/>
        <v/>
      </c>
      <c r="BH894" s="578" t="str">
        <f t="shared" si="501"/>
        <v/>
      </c>
      <c r="BI894" s="391"/>
      <c r="BJ894" s="578" t="str">
        <f t="shared" si="502"/>
        <v/>
      </c>
      <c r="BK894" s="578" t="str">
        <f t="shared" si="502"/>
        <v/>
      </c>
      <c r="BL894" s="391"/>
      <c r="BM894" s="578" t="str">
        <f t="shared" si="503"/>
        <v/>
      </c>
      <c r="BN894" s="578" t="str">
        <f t="shared" si="503"/>
        <v/>
      </c>
      <c r="BO894" s="391"/>
      <c r="BP894" s="578" t="str">
        <f t="shared" si="504"/>
        <v/>
      </c>
      <c r="BQ894" s="578" t="str">
        <f t="shared" si="504"/>
        <v/>
      </c>
      <c r="BR894" s="391"/>
      <c r="BS894" s="578" t="str">
        <f t="shared" si="505"/>
        <v/>
      </c>
      <c r="BT894" s="578" t="str">
        <f t="shared" si="505"/>
        <v/>
      </c>
      <c r="BU894" s="391"/>
      <c r="BV894" s="476"/>
    </row>
    <row r="895" spans="1:74" s="427" customFormat="1" ht="14.1" hidden="1">
      <c r="A895" s="561">
        <v>14</v>
      </c>
      <c r="B895" s="562" t="str">
        <f t="shared" si="508"/>
        <v xml:space="preserve">: </v>
      </c>
      <c r="C895" s="566"/>
      <c r="D895" s="566"/>
      <c r="E895" s="563"/>
      <c r="F895" s="566"/>
      <c r="G895" s="563"/>
      <c r="H895" s="565"/>
      <c r="I895" s="566"/>
      <c r="J895" s="566"/>
      <c r="K895" s="572"/>
      <c r="L895" s="568"/>
      <c r="M895" s="572"/>
      <c r="N895" s="570" t="s">
        <v>445</v>
      </c>
      <c r="O895" s="571"/>
      <c r="P895" s="572"/>
      <c r="Q895" s="429"/>
      <c r="R895" s="573"/>
      <c r="S895" s="574" t="str">
        <f t="shared" si="506"/>
        <v/>
      </c>
      <c r="T895" s="575" t="str">
        <f t="shared" si="490"/>
        <v/>
      </c>
      <c r="U895" s="574" t="str">
        <f t="shared" si="507"/>
        <v/>
      </c>
      <c r="V895" s="576" t="str">
        <f t="shared" si="491"/>
        <v>(ratio, no units)</v>
      </c>
      <c r="W895" s="391"/>
      <c r="X895" s="391"/>
      <c r="Z895" s="476"/>
      <c r="AP895" s="476"/>
      <c r="AQ895" s="391"/>
      <c r="AR895" s="391"/>
      <c r="AS895" s="580"/>
      <c r="AT895" s="391"/>
      <c r="AU895" s="578" t="str">
        <f t="shared" si="492"/>
        <v/>
      </c>
      <c r="AV895" s="578" t="str">
        <f t="shared" si="493"/>
        <v/>
      </c>
      <c r="AW895" s="391"/>
      <c r="AX895" s="578" t="str">
        <f t="shared" si="494"/>
        <v/>
      </c>
      <c r="AY895" s="578" t="str">
        <f t="shared" si="495"/>
        <v/>
      </c>
      <c r="AZ895" s="391"/>
      <c r="BA895" s="578" t="str">
        <f t="shared" si="496"/>
        <v/>
      </c>
      <c r="BB895" s="578" t="str">
        <f t="shared" si="497"/>
        <v/>
      </c>
      <c r="BC895" s="391"/>
      <c r="BD895" s="578" t="str">
        <f t="shared" si="498"/>
        <v/>
      </c>
      <c r="BE895" s="578" t="str">
        <f t="shared" si="499"/>
        <v/>
      </c>
      <c r="BF895" s="391"/>
      <c r="BG895" s="578" t="str">
        <f t="shared" si="500"/>
        <v/>
      </c>
      <c r="BH895" s="578" t="str">
        <f t="shared" si="501"/>
        <v/>
      </c>
      <c r="BI895" s="391"/>
      <c r="BJ895" s="578" t="str">
        <f t="shared" si="502"/>
        <v/>
      </c>
      <c r="BK895" s="578" t="str">
        <f t="shared" si="502"/>
        <v/>
      </c>
      <c r="BL895" s="391"/>
      <c r="BM895" s="578" t="str">
        <f t="shared" si="503"/>
        <v/>
      </c>
      <c r="BN895" s="578" t="str">
        <f t="shared" si="503"/>
        <v/>
      </c>
      <c r="BO895" s="391"/>
      <c r="BP895" s="578" t="str">
        <f t="shared" si="504"/>
        <v/>
      </c>
      <c r="BQ895" s="578" t="str">
        <f t="shared" si="504"/>
        <v/>
      </c>
      <c r="BR895" s="391"/>
      <c r="BS895" s="578" t="str">
        <f t="shared" si="505"/>
        <v/>
      </c>
      <c r="BT895" s="578" t="str">
        <f t="shared" si="505"/>
        <v/>
      </c>
      <c r="BU895" s="391"/>
      <c r="BV895" s="476"/>
    </row>
    <row r="896" spans="1:74" s="427" customFormat="1" ht="14.1" hidden="1">
      <c r="A896" s="561">
        <v>15</v>
      </c>
      <c r="B896" s="562" t="str">
        <f t="shared" si="508"/>
        <v xml:space="preserve">: </v>
      </c>
      <c r="C896" s="566"/>
      <c r="D896" s="566"/>
      <c r="E896" s="563"/>
      <c r="F896" s="566"/>
      <c r="G896" s="563"/>
      <c r="H896" s="565"/>
      <c r="I896" s="566"/>
      <c r="J896" s="566"/>
      <c r="K896" s="572"/>
      <c r="L896" s="568"/>
      <c r="M896" s="572"/>
      <c r="N896" s="570" t="s">
        <v>445</v>
      </c>
      <c r="O896" s="571"/>
      <c r="P896" s="572"/>
      <c r="Q896" s="429"/>
      <c r="R896" s="573"/>
      <c r="S896" s="574" t="str">
        <f t="shared" si="506"/>
        <v/>
      </c>
      <c r="T896" s="575" t="str">
        <f t="shared" si="490"/>
        <v/>
      </c>
      <c r="U896" s="574" t="str">
        <f t="shared" si="507"/>
        <v/>
      </c>
      <c r="V896" s="576" t="str">
        <f t="shared" si="491"/>
        <v>(ratio, no units)</v>
      </c>
      <c r="W896" s="391"/>
      <c r="X896" s="391"/>
      <c r="Z896" s="476"/>
      <c r="AP896" s="476"/>
      <c r="AQ896" s="391"/>
      <c r="AR896" s="391"/>
      <c r="AS896" s="580"/>
      <c r="AT896" s="391"/>
      <c r="AU896" s="578" t="str">
        <f t="shared" si="492"/>
        <v/>
      </c>
      <c r="AV896" s="578" t="str">
        <f t="shared" si="493"/>
        <v/>
      </c>
      <c r="AW896" s="391"/>
      <c r="AX896" s="578" t="str">
        <f t="shared" si="494"/>
        <v/>
      </c>
      <c r="AY896" s="578" t="str">
        <f t="shared" si="495"/>
        <v/>
      </c>
      <c r="AZ896" s="391"/>
      <c r="BA896" s="578" t="str">
        <f t="shared" si="496"/>
        <v/>
      </c>
      <c r="BB896" s="578" t="str">
        <f t="shared" si="497"/>
        <v/>
      </c>
      <c r="BC896" s="391"/>
      <c r="BD896" s="578" t="str">
        <f t="shared" si="498"/>
        <v/>
      </c>
      <c r="BE896" s="578" t="str">
        <f t="shared" si="499"/>
        <v/>
      </c>
      <c r="BF896" s="391"/>
      <c r="BG896" s="578" t="str">
        <f t="shared" si="500"/>
        <v/>
      </c>
      <c r="BH896" s="578" t="str">
        <f t="shared" si="501"/>
        <v/>
      </c>
      <c r="BI896" s="391"/>
      <c r="BJ896" s="578" t="str">
        <f t="shared" si="502"/>
        <v/>
      </c>
      <c r="BK896" s="578" t="str">
        <f t="shared" si="502"/>
        <v/>
      </c>
      <c r="BL896" s="391"/>
      <c r="BM896" s="578" t="str">
        <f t="shared" si="503"/>
        <v/>
      </c>
      <c r="BN896" s="578" t="str">
        <f t="shared" si="503"/>
        <v/>
      </c>
      <c r="BO896" s="391"/>
      <c r="BP896" s="578" t="str">
        <f t="shared" si="504"/>
        <v/>
      </c>
      <c r="BQ896" s="578" t="str">
        <f t="shared" si="504"/>
        <v/>
      </c>
      <c r="BR896" s="391"/>
      <c r="BS896" s="578" t="str">
        <f t="shared" si="505"/>
        <v/>
      </c>
      <c r="BT896" s="578" t="str">
        <f t="shared" si="505"/>
        <v/>
      </c>
      <c r="BU896" s="391"/>
      <c r="BV896" s="476"/>
    </row>
    <row r="897" spans="1:74" s="427" customFormat="1" ht="14.1" hidden="1">
      <c r="A897" s="561">
        <v>16</v>
      </c>
      <c r="B897" s="562" t="str">
        <f t="shared" si="508"/>
        <v xml:space="preserve">: </v>
      </c>
      <c r="C897" s="566"/>
      <c r="D897" s="566"/>
      <c r="E897" s="563"/>
      <c r="F897" s="566"/>
      <c r="G897" s="563"/>
      <c r="H897" s="565"/>
      <c r="I897" s="566"/>
      <c r="J897" s="566"/>
      <c r="K897" s="572"/>
      <c r="L897" s="568"/>
      <c r="M897" s="572"/>
      <c r="N897" s="570" t="s">
        <v>445</v>
      </c>
      <c r="O897" s="571"/>
      <c r="P897" s="572"/>
      <c r="Q897" s="429"/>
      <c r="R897" s="573"/>
      <c r="S897" s="574" t="str">
        <f t="shared" si="506"/>
        <v/>
      </c>
      <c r="T897" s="575" t="str">
        <f t="shared" si="490"/>
        <v/>
      </c>
      <c r="U897" s="574" t="str">
        <f t="shared" si="507"/>
        <v/>
      </c>
      <c r="V897" s="576" t="str">
        <f t="shared" si="491"/>
        <v>(ratio, no units)</v>
      </c>
      <c r="W897" s="391"/>
      <c r="X897" s="391"/>
      <c r="Z897" s="476"/>
      <c r="AP897" s="476"/>
      <c r="AQ897" s="391"/>
      <c r="AR897" s="391"/>
      <c r="AS897" s="580"/>
      <c r="AT897" s="391"/>
      <c r="AU897" s="578" t="str">
        <f t="shared" si="492"/>
        <v/>
      </c>
      <c r="AV897" s="578" t="str">
        <f t="shared" si="493"/>
        <v/>
      </c>
      <c r="AW897" s="391"/>
      <c r="AX897" s="578" t="str">
        <f t="shared" si="494"/>
        <v/>
      </c>
      <c r="AY897" s="578" t="str">
        <f t="shared" si="495"/>
        <v/>
      </c>
      <c r="AZ897" s="391"/>
      <c r="BA897" s="578" t="str">
        <f t="shared" si="496"/>
        <v/>
      </c>
      <c r="BB897" s="578" t="str">
        <f t="shared" si="497"/>
        <v/>
      </c>
      <c r="BC897" s="391"/>
      <c r="BD897" s="578" t="str">
        <f t="shared" si="498"/>
        <v/>
      </c>
      <c r="BE897" s="578" t="str">
        <f t="shared" si="499"/>
        <v/>
      </c>
      <c r="BF897" s="391"/>
      <c r="BG897" s="578" t="str">
        <f t="shared" si="500"/>
        <v/>
      </c>
      <c r="BH897" s="578" t="str">
        <f t="shared" si="501"/>
        <v/>
      </c>
      <c r="BI897" s="391"/>
      <c r="BJ897" s="578" t="str">
        <f t="shared" si="502"/>
        <v/>
      </c>
      <c r="BK897" s="578" t="str">
        <f t="shared" si="502"/>
        <v/>
      </c>
      <c r="BL897" s="391"/>
      <c r="BM897" s="578" t="str">
        <f t="shared" si="503"/>
        <v/>
      </c>
      <c r="BN897" s="578" t="str">
        <f t="shared" si="503"/>
        <v/>
      </c>
      <c r="BO897" s="391"/>
      <c r="BP897" s="578" t="str">
        <f t="shared" si="504"/>
        <v/>
      </c>
      <c r="BQ897" s="578" t="str">
        <f t="shared" si="504"/>
        <v/>
      </c>
      <c r="BR897" s="391"/>
      <c r="BS897" s="578" t="str">
        <f t="shared" si="505"/>
        <v/>
      </c>
      <c r="BT897" s="578" t="str">
        <f t="shared" si="505"/>
        <v/>
      </c>
      <c r="BU897" s="391"/>
      <c r="BV897" s="476"/>
    </row>
    <row r="898" spans="1:74" s="427" customFormat="1" ht="14.1" hidden="1">
      <c r="A898" s="561">
        <v>17</v>
      </c>
      <c r="B898" s="562" t="str">
        <f t="shared" si="508"/>
        <v xml:space="preserve">: </v>
      </c>
      <c r="C898" s="566"/>
      <c r="D898" s="566"/>
      <c r="E898" s="563"/>
      <c r="F898" s="566"/>
      <c r="G898" s="563"/>
      <c r="H898" s="565"/>
      <c r="I898" s="566"/>
      <c r="J898" s="566"/>
      <c r="K898" s="572"/>
      <c r="L898" s="568"/>
      <c r="M898" s="572"/>
      <c r="N898" s="570" t="s">
        <v>445</v>
      </c>
      <c r="O898" s="571"/>
      <c r="P898" s="572"/>
      <c r="Q898" s="429"/>
      <c r="R898" s="573"/>
      <c r="S898" s="574" t="str">
        <f t="shared" si="506"/>
        <v/>
      </c>
      <c r="T898" s="575" t="str">
        <f t="shared" si="490"/>
        <v/>
      </c>
      <c r="U898" s="574" t="str">
        <f t="shared" si="507"/>
        <v/>
      </c>
      <c r="V898" s="576" t="str">
        <f t="shared" si="491"/>
        <v>(ratio, no units)</v>
      </c>
      <c r="W898" s="391"/>
      <c r="X898" s="391"/>
      <c r="Z898" s="476"/>
      <c r="AP898" s="476"/>
      <c r="AQ898" s="391"/>
      <c r="AR898" s="391"/>
      <c r="AS898" s="580"/>
      <c r="AT898" s="391"/>
      <c r="AU898" s="578" t="str">
        <f t="shared" si="492"/>
        <v/>
      </c>
      <c r="AV898" s="578" t="str">
        <f t="shared" si="493"/>
        <v/>
      </c>
      <c r="AW898" s="391"/>
      <c r="AX898" s="578" t="str">
        <f t="shared" si="494"/>
        <v/>
      </c>
      <c r="AY898" s="578" t="str">
        <f t="shared" si="495"/>
        <v/>
      </c>
      <c r="AZ898" s="391"/>
      <c r="BA898" s="578" t="str">
        <f t="shared" si="496"/>
        <v/>
      </c>
      <c r="BB898" s="578" t="str">
        <f t="shared" si="497"/>
        <v/>
      </c>
      <c r="BC898" s="391"/>
      <c r="BD898" s="578" t="str">
        <f t="shared" si="498"/>
        <v/>
      </c>
      <c r="BE898" s="578" t="str">
        <f t="shared" si="499"/>
        <v/>
      </c>
      <c r="BF898" s="391"/>
      <c r="BG898" s="578" t="str">
        <f t="shared" si="500"/>
        <v/>
      </c>
      <c r="BH898" s="578" t="str">
        <f t="shared" si="501"/>
        <v/>
      </c>
      <c r="BI898" s="391"/>
      <c r="BJ898" s="578" t="str">
        <f t="shared" si="502"/>
        <v/>
      </c>
      <c r="BK898" s="578" t="str">
        <f t="shared" si="502"/>
        <v/>
      </c>
      <c r="BL898" s="391"/>
      <c r="BM898" s="578" t="str">
        <f t="shared" si="503"/>
        <v/>
      </c>
      <c r="BN898" s="578" t="str">
        <f t="shared" si="503"/>
        <v/>
      </c>
      <c r="BO898" s="391"/>
      <c r="BP898" s="578" t="str">
        <f t="shared" si="504"/>
        <v/>
      </c>
      <c r="BQ898" s="578" t="str">
        <f t="shared" si="504"/>
        <v/>
      </c>
      <c r="BR898" s="391"/>
      <c r="BS898" s="578" t="str">
        <f t="shared" si="505"/>
        <v/>
      </c>
      <c r="BT898" s="578" t="str">
        <f t="shared" si="505"/>
        <v/>
      </c>
      <c r="BU898" s="391"/>
      <c r="BV898" s="476"/>
    </row>
    <row r="899" spans="1:74" s="427" customFormat="1" ht="14.1" hidden="1">
      <c r="A899" s="561">
        <v>18</v>
      </c>
      <c r="B899" s="562" t="str">
        <f t="shared" si="508"/>
        <v xml:space="preserve">: </v>
      </c>
      <c r="C899" s="566"/>
      <c r="D899" s="566"/>
      <c r="E899" s="563"/>
      <c r="F899" s="566"/>
      <c r="G899" s="563"/>
      <c r="H899" s="565"/>
      <c r="I899" s="566"/>
      <c r="J899" s="566"/>
      <c r="K899" s="572"/>
      <c r="L899" s="572"/>
      <c r="M899" s="572"/>
      <c r="N899" s="570" t="s">
        <v>445</v>
      </c>
      <c r="O899" s="571"/>
      <c r="P899" s="572"/>
      <c r="Q899" s="429"/>
      <c r="R899" s="573"/>
      <c r="S899" s="574" t="str">
        <f t="shared" si="506"/>
        <v/>
      </c>
      <c r="T899" s="575" t="str">
        <f t="shared" si="490"/>
        <v/>
      </c>
      <c r="U899" s="574" t="str">
        <f t="shared" si="507"/>
        <v/>
      </c>
      <c r="V899" s="576" t="str">
        <f t="shared" si="491"/>
        <v>(ratio, no units)</v>
      </c>
      <c r="W899" s="391"/>
      <c r="X899" s="391"/>
      <c r="Z899" s="476"/>
      <c r="AP899" s="476"/>
      <c r="AQ899" s="391"/>
      <c r="AR899" s="391"/>
      <c r="AS899" s="580"/>
      <c r="AT899" s="391"/>
      <c r="AU899" s="578" t="str">
        <f t="shared" si="492"/>
        <v/>
      </c>
      <c r="AV899" s="578" t="str">
        <f t="shared" si="493"/>
        <v/>
      </c>
      <c r="AW899" s="391"/>
      <c r="AX899" s="578" t="str">
        <f t="shared" si="494"/>
        <v/>
      </c>
      <c r="AY899" s="578" t="str">
        <f t="shared" si="495"/>
        <v/>
      </c>
      <c r="AZ899" s="391"/>
      <c r="BA899" s="578" t="str">
        <f t="shared" si="496"/>
        <v/>
      </c>
      <c r="BB899" s="578" t="str">
        <f t="shared" si="497"/>
        <v/>
      </c>
      <c r="BC899" s="391"/>
      <c r="BD899" s="578" t="str">
        <f t="shared" si="498"/>
        <v/>
      </c>
      <c r="BE899" s="578" t="str">
        <f t="shared" si="499"/>
        <v/>
      </c>
      <c r="BF899" s="391"/>
      <c r="BG899" s="578" t="str">
        <f t="shared" si="500"/>
        <v/>
      </c>
      <c r="BH899" s="578" t="str">
        <f t="shared" si="501"/>
        <v/>
      </c>
      <c r="BI899" s="391"/>
      <c r="BJ899" s="578" t="str">
        <f t="shared" si="502"/>
        <v/>
      </c>
      <c r="BK899" s="578" t="str">
        <f t="shared" si="502"/>
        <v/>
      </c>
      <c r="BL899" s="391"/>
      <c r="BM899" s="578" t="str">
        <f t="shared" si="503"/>
        <v/>
      </c>
      <c r="BN899" s="578" t="str">
        <f t="shared" si="503"/>
        <v/>
      </c>
      <c r="BO899" s="391"/>
      <c r="BP899" s="578" t="str">
        <f t="shared" si="504"/>
        <v/>
      </c>
      <c r="BQ899" s="578" t="str">
        <f t="shared" si="504"/>
        <v/>
      </c>
      <c r="BR899" s="391"/>
      <c r="BS899" s="578" t="str">
        <f t="shared" si="505"/>
        <v/>
      </c>
      <c r="BT899" s="578" t="str">
        <f t="shared" si="505"/>
        <v/>
      </c>
      <c r="BU899" s="391"/>
      <c r="BV899" s="476"/>
    </row>
    <row r="900" spans="1:74" s="427" customFormat="1" ht="14.1" hidden="1">
      <c r="A900" s="561">
        <v>19</v>
      </c>
      <c r="B900" s="562" t="str">
        <f t="shared" si="508"/>
        <v xml:space="preserve">: </v>
      </c>
      <c r="C900" s="566"/>
      <c r="D900" s="566"/>
      <c r="E900" s="563"/>
      <c r="F900" s="566"/>
      <c r="G900" s="563"/>
      <c r="H900" s="565"/>
      <c r="I900" s="566"/>
      <c r="J900" s="566"/>
      <c r="K900" s="572"/>
      <c r="L900" s="572"/>
      <c r="M900" s="572"/>
      <c r="N900" s="570" t="s">
        <v>445</v>
      </c>
      <c r="O900" s="571"/>
      <c r="P900" s="572"/>
      <c r="Q900" s="429"/>
      <c r="R900" s="573"/>
      <c r="S900" s="574" t="str">
        <f t="shared" si="506"/>
        <v/>
      </c>
      <c r="T900" s="575" t="str">
        <f t="shared" si="490"/>
        <v/>
      </c>
      <c r="U900" s="574" t="str">
        <f t="shared" si="507"/>
        <v/>
      </c>
      <c r="V900" s="576" t="str">
        <f t="shared" si="491"/>
        <v>(ratio, no units)</v>
      </c>
      <c r="W900" s="391"/>
      <c r="X900" s="391"/>
      <c r="Z900" s="476"/>
      <c r="AP900" s="476"/>
      <c r="AQ900" s="391"/>
      <c r="AR900" s="391"/>
      <c r="AS900" s="580"/>
      <c r="AT900" s="391"/>
      <c r="AU900" s="578" t="str">
        <f t="shared" si="492"/>
        <v/>
      </c>
      <c r="AV900" s="578" t="str">
        <f t="shared" si="493"/>
        <v/>
      </c>
      <c r="AW900" s="391"/>
      <c r="AX900" s="578" t="str">
        <f t="shared" si="494"/>
        <v/>
      </c>
      <c r="AY900" s="578" t="str">
        <f t="shared" si="495"/>
        <v/>
      </c>
      <c r="AZ900" s="391"/>
      <c r="BA900" s="578" t="str">
        <f t="shared" si="496"/>
        <v/>
      </c>
      <c r="BB900" s="578" t="str">
        <f t="shared" si="497"/>
        <v/>
      </c>
      <c r="BC900" s="391"/>
      <c r="BD900" s="578" t="str">
        <f t="shared" si="498"/>
        <v/>
      </c>
      <c r="BE900" s="578" t="str">
        <f t="shared" si="499"/>
        <v/>
      </c>
      <c r="BF900" s="391"/>
      <c r="BG900" s="578" t="str">
        <f t="shared" si="500"/>
        <v/>
      </c>
      <c r="BH900" s="578" t="str">
        <f t="shared" si="501"/>
        <v/>
      </c>
      <c r="BI900" s="391"/>
      <c r="BJ900" s="578" t="str">
        <f t="shared" si="502"/>
        <v/>
      </c>
      <c r="BK900" s="578" t="str">
        <f t="shared" si="502"/>
        <v/>
      </c>
      <c r="BL900" s="391"/>
      <c r="BM900" s="578" t="str">
        <f t="shared" si="503"/>
        <v/>
      </c>
      <c r="BN900" s="578" t="str">
        <f t="shared" si="503"/>
        <v/>
      </c>
      <c r="BO900" s="391"/>
      <c r="BP900" s="578" t="str">
        <f t="shared" si="504"/>
        <v/>
      </c>
      <c r="BQ900" s="578" t="str">
        <f t="shared" si="504"/>
        <v/>
      </c>
      <c r="BR900" s="391"/>
      <c r="BS900" s="578" t="str">
        <f t="shared" si="505"/>
        <v/>
      </c>
      <c r="BT900" s="578" t="str">
        <f t="shared" si="505"/>
        <v/>
      </c>
      <c r="BU900" s="391"/>
      <c r="BV900" s="476"/>
    </row>
    <row r="901" spans="1:74" s="427" customFormat="1" ht="14.1" hidden="1">
      <c r="A901" s="561">
        <v>20</v>
      </c>
      <c r="B901" s="562" t="str">
        <f t="shared" si="508"/>
        <v xml:space="preserve">: </v>
      </c>
      <c r="C901" s="566"/>
      <c r="D901" s="566"/>
      <c r="E901" s="563"/>
      <c r="F901" s="566"/>
      <c r="G901" s="563"/>
      <c r="H901" s="565"/>
      <c r="I901" s="566"/>
      <c r="J901" s="566"/>
      <c r="K901" s="572"/>
      <c r="L901" s="572"/>
      <c r="M901" s="572"/>
      <c r="N901" s="570" t="s">
        <v>445</v>
      </c>
      <c r="O901" s="571"/>
      <c r="P901" s="572"/>
      <c r="Q901" s="429"/>
      <c r="R901" s="573"/>
      <c r="S901" s="574" t="str">
        <f t="shared" si="506"/>
        <v/>
      </c>
      <c r="T901" s="575" t="str">
        <f t="shared" si="490"/>
        <v/>
      </c>
      <c r="U901" s="574" t="str">
        <f t="shared" si="507"/>
        <v/>
      </c>
      <c r="V901" s="576" t="str">
        <f t="shared" si="491"/>
        <v>(ratio, no units)</v>
      </c>
      <c r="W901" s="391"/>
      <c r="X901" s="391"/>
      <c r="Z901" s="476"/>
      <c r="AP901" s="476"/>
      <c r="AQ901" s="391"/>
      <c r="AR901" s="391"/>
      <c r="AS901" s="580"/>
      <c r="AT901" s="391"/>
      <c r="AU901" s="578" t="str">
        <f t="shared" si="492"/>
        <v/>
      </c>
      <c r="AV901" s="578" t="str">
        <f t="shared" si="493"/>
        <v/>
      </c>
      <c r="AW901" s="391"/>
      <c r="AX901" s="578" t="str">
        <f t="shared" si="494"/>
        <v/>
      </c>
      <c r="AY901" s="578" t="str">
        <f t="shared" si="495"/>
        <v/>
      </c>
      <c r="AZ901" s="391"/>
      <c r="BA901" s="578" t="str">
        <f t="shared" si="496"/>
        <v/>
      </c>
      <c r="BB901" s="578" t="str">
        <f t="shared" si="497"/>
        <v/>
      </c>
      <c r="BC901" s="391"/>
      <c r="BD901" s="578" t="str">
        <f t="shared" si="498"/>
        <v/>
      </c>
      <c r="BE901" s="578" t="str">
        <f t="shared" si="499"/>
        <v/>
      </c>
      <c r="BF901" s="391"/>
      <c r="BG901" s="578" t="str">
        <f t="shared" si="500"/>
        <v/>
      </c>
      <c r="BH901" s="578" t="str">
        <f t="shared" si="501"/>
        <v/>
      </c>
      <c r="BI901" s="391"/>
      <c r="BJ901" s="578" t="str">
        <f t="shared" si="502"/>
        <v/>
      </c>
      <c r="BK901" s="578" t="str">
        <f t="shared" si="502"/>
        <v/>
      </c>
      <c r="BL901" s="391"/>
      <c r="BM901" s="578" t="str">
        <f t="shared" si="503"/>
        <v/>
      </c>
      <c r="BN901" s="578" t="str">
        <f t="shared" si="503"/>
        <v/>
      </c>
      <c r="BO901" s="391"/>
      <c r="BP901" s="578" t="str">
        <f t="shared" si="504"/>
        <v/>
      </c>
      <c r="BQ901" s="578" t="str">
        <f t="shared" si="504"/>
        <v/>
      </c>
      <c r="BR901" s="391"/>
      <c r="BS901" s="578" t="str">
        <f t="shared" si="505"/>
        <v/>
      </c>
      <c r="BT901" s="578" t="str">
        <f t="shared" si="505"/>
        <v/>
      </c>
      <c r="BU901" s="391"/>
      <c r="BV901" s="476"/>
    </row>
    <row r="902" spans="1:74" s="427" customFormat="1" ht="14.1" hidden="1">
      <c r="A902" s="561"/>
      <c r="B902" s="582" t="s">
        <v>224</v>
      </c>
      <c r="C902" s="583"/>
      <c r="D902" s="583"/>
      <c r="E902" s="583"/>
      <c r="F902" s="583"/>
      <c r="G902" s="583"/>
      <c r="I902" s="391"/>
      <c r="J902" s="584"/>
      <c r="K902" s="429"/>
      <c r="L902" s="429"/>
      <c r="M902" s="429" t="s">
        <v>211</v>
      </c>
      <c r="N902" s="429"/>
      <c r="O902" s="429"/>
      <c r="P902" s="429"/>
      <c r="Q902" s="429"/>
      <c r="R902" s="584" t="s">
        <v>212</v>
      </c>
      <c r="S902" s="585" t="e">
        <f>AVERAGE(S882:S901)</f>
        <v>#DIV/0!</v>
      </c>
      <c r="T902" s="585" t="e">
        <f>IF(S910="Y",SUM(T882:T901)/SUM(O882:O901),AVERAGE(T882:T901))</f>
        <v>#DIV/0!</v>
      </c>
      <c r="U902" s="586" t="e">
        <f>SUM(U882:U901)/SUM(O882:O901)</f>
        <v>#DIV/0!</v>
      </c>
      <c r="V902" s="391"/>
      <c r="W902" s="391"/>
      <c r="X902" s="391"/>
      <c r="Z902" s="626"/>
      <c r="AP902" s="476"/>
      <c r="AQ902" s="391"/>
      <c r="AR902" s="391"/>
      <c r="AS902" s="391"/>
      <c r="AT902" s="584" t="s">
        <v>212</v>
      </c>
      <c r="AU902" s="587" t="e">
        <f>AVERAGE(AU882:AU901)</f>
        <v>#DIV/0!</v>
      </c>
      <c r="AV902" s="587" t="e">
        <f>SUM(AV882:AV901)/COUNTIF(AV882:AV901,"&gt;0")</f>
        <v>#DIV/0!</v>
      </c>
      <c r="AW902" s="391"/>
      <c r="AX902" s="587" t="e">
        <f>AVERAGE(AX882:AX901)</f>
        <v>#DIV/0!</v>
      </c>
      <c r="AY902" s="587" t="e">
        <f>SUM(AY882:AY901)/COUNTIF(AY882:AY901,"&gt;0")</f>
        <v>#DIV/0!</v>
      </c>
      <c r="AZ902" s="391"/>
      <c r="BA902" s="587" t="e">
        <f>AVERAGE(BA882:BA901)</f>
        <v>#DIV/0!</v>
      </c>
      <c r="BB902" s="587" t="e">
        <f>SUM(BB882:BB901)/COUNTIF(BB882:BB901,"&gt;0")</f>
        <v>#DIV/0!</v>
      </c>
      <c r="BC902" s="391"/>
      <c r="BD902" s="587" t="e">
        <f>AVERAGE(BD882:BD901)</f>
        <v>#DIV/0!</v>
      </c>
      <c r="BE902" s="587" t="e">
        <f>SUM(BE882:BE901)/COUNTIF(BE882:BE901,"&gt;0")</f>
        <v>#DIV/0!</v>
      </c>
      <c r="BF902" s="391"/>
      <c r="BG902" s="587" t="e">
        <f>AVERAGE(BG882:BG901)</f>
        <v>#DIV/0!</v>
      </c>
      <c r="BH902" s="587" t="e">
        <f>SUM(BH882:BH901)/COUNTIF(BH882:BH901,"&gt;0")</f>
        <v>#DIV/0!</v>
      </c>
      <c r="BI902" s="584"/>
      <c r="BJ902" s="587" t="e">
        <f>AVERAGE(BJ882:BJ901)</f>
        <v>#DIV/0!</v>
      </c>
      <c r="BK902" s="587" t="e">
        <f>SUM(BK882:BK901)/COUNTIF(BK882:BK901,"&gt;0")</f>
        <v>#DIV/0!</v>
      </c>
      <c r="BL902" s="391"/>
      <c r="BM902" s="587" t="e">
        <f>AVERAGE(BM882:BM901)</f>
        <v>#DIV/0!</v>
      </c>
      <c r="BN902" s="587" t="e">
        <f>SUM(BN882:BN901)/COUNTIF(BN882:BN901,"&gt;0")</f>
        <v>#DIV/0!</v>
      </c>
      <c r="BO902" s="391"/>
      <c r="BP902" s="587" t="e">
        <f>AVERAGE(BP882:BP901)</f>
        <v>#DIV/0!</v>
      </c>
      <c r="BQ902" s="587" t="e">
        <f>SUM(BQ882:BQ901)/COUNTIF(BQ882:BQ901,"&gt;0")</f>
        <v>#DIV/0!</v>
      </c>
      <c r="BR902" s="391"/>
      <c r="BS902" s="587" t="e">
        <f>AVERAGE(BS882:BS901)</f>
        <v>#DIV/0!</v>
      </c>
      <c r="BT902" s="587" t="e">
        <f>SUM(BT882:BT901)/COUNTIF(BT882:BT901,"&gt;0")</f>
        <v>#DIV/0!</v>
      </c>
      <c r="BU902" s="391"/>
      <c r="BV902" s="476"/>
    </row>
    <row r="903" spans="1:74" s="427" customFormat="1" ht="14.1" hidden="1">
      <c r="A903" s="561"/>
      <c r="B903" s="582" t="s">
        <v>225</v>
      </c>
      <c r="C903" s="583" t="s">
        <v>213</v>
      </c>
      <c r="D903" s="1138" t="s">
        <v>448</v>
      </c>
      <c r="E903" s="1139"/>
      <c r="F903" s="1139"/>
      <c r="G903" s="1139"/>
      <c r="H903" s="1139"/>
      <c r="I903" s="1139"/>
      <c r="J903" s="1139"/>
      <c r="K903" s="1140"/>
      <c r="L903" s="429"/>
      <c r="M903" s="429"/>
      <c r="N903" s="429"/>
      <c r="O903" s="429"/>
      <c r="P903" s="429"/>
      <c r="Q903" s="429"/>
      <c r="R903" s="588" t="s">
        <v>214</v>
      </c>
      <c r="S903" s="589" t="e">
        <f>S902+V903*S906</f>
        <v>#DIV/0!</v>
      </c>
      <c r="T903" s="589" t="e">
        <f>T902+V903*T906</f>
        <v>#DIV/0!</v>
      </c>
      <c r="U903" s="589" t="e">
        <f>U902+V903*U906</f>
        <v>#DIV/0!</v>
      </c>
      <c r="V903" s="590">
        <v>1</v>
      </c>
      <c r="W903" s="429" t="s">
        <v>215</v>
      </c>
      <c r="X903" s="391"/>
      <c r="Y903" s="391" t="s">
        <v>239</v>
      </c>
      <c r="Z903" s="627"/>
      <c r="AP903" s="476"/>
      <c r="AQ903" s="391"/>
      <c r="AR903" s="391"/>
      <c r="AS903" s="391"/>
      <c r="AT903" s="588" t="s">
        <v>214</v>
      </c>
      <c r="AU903" s="591" t="e">
        <f>AU902+(AU908*AU905)</f>
        <v>#DIV/0!</v>
      </c>
      <c r="AV903" s="591" t="e">
        <f>AV902+(AV908*AU905)</f>
        <v>#DIV/0!</v>
      </c>
      <c r="AW903" s="391"/>
      <c r="AX903" s="591" t="e">
        <f>AX902+(AX908*AX905)</f>
        <v>#DIV/0!</v>
      </c>
      <c r="AY903" s="591" t="e">
        <f>AY902+(AY908*AX905)</f>
        <v>#DIV/0!</v>
      </c>
      <c r="AZ903" s="391"/>
      <c r="BA903" s="591" t="e">
        <f>BA902+(BA908*BA905)</f>
        <v>#DIV/0!</v>
      </c>
      <c r="BB903" s="591" t="e">
        <f>BB902+(BB908*BA905)</f>
        <v>#DIV/0!</v>
      </c>
      <c r="BC903" s="391"/>
      <c r="BD903" s="591" t="e">
        <f>BD902+(BD908*BD905)</f>
        <v>#DIV/0!</v>
      </c>
      <c r="BE903" s="591" t="e">
        <f>BE902+(BE908*BD905)</f>
        <v>#DIV/0!</v>
      </c>
      <c r="BF903" s="391"/>
      <c r="BG903" s="591" t="e">
        <f>BG902+(BG908*BG905)</f>
        <v>#DIV/0!</v>
      </c>
      <c r="BH903" s="591" t="e">
        <f>BH902+(BH908*BG905)</f>
        <v>#DIV/0!</v>
      </c>
      <c r="BI903" s="588"/>
      <c r="BJ903" s="591" t="e">
        <f>BJ902+(BJ908*BJ905)</f>
        <v>#DIV/0!</v>
      </c>
      <c r="BK903" s="591" t="e">
        <f>BK902+(BK908*BJ905)</f>
        <v>#DIV/0!</v>
      </c>
      <c r="BL903" s="391"/>
      <c r="BM903" s="591" t="e">
        <f>BM902+(BM908*BM905)</f>
        <v>#DIV/0!</v>
      </c>
      <c r="BN903" s="591" t="e">
        <f>BN902+(BN908*BM905)</f>
        <v>#DIV/0!</v>
      </c>
      <c r="BO903" s="391"/>
      <c r="BP903" s="591" t="e">
        <f>BP902+(BP908*BP905)</f>
        <v>#DIV/0!</v>
      </c>
      <c r="BQ903" s="591" t="e">
        <f>BQ902+(BQ908*BP905)</f>
        <v>#DIV/0!</v>
      </c>
      <c r="BR903" s="391"/>
      <c r="BS903" s="591" t="e">
        <f>BS902+(BS908*BS905)</f>
        <v>#DIV/0!</v>
      </c>
      <c r="BT903" s="591" t="e">
        <f>BT902+(BT908*BS905)</f>
        <v>#DIV/0!</v>
      </c>
      <c r="BU903" s="391"/>
      <c r="BV903" s="476"/>
    </row>
    <row r="904" spans="1:74" s="427" customFormat="1" ht="14.1" hidden="1">
      <c r="A904" s="561"/>
      <c r="B904" s="582" t="s">
        <v>226</v>
      </c>
      <c r="C904" s="561"/>
      <c r="D904" s="1141"/>
      <c r="E904" s="1142"/>
      <c r="F904" s="1142"/>
      <c r="G904" s="1142"/>
      <c r="H904" s="1142"/>
      <c r="I904" s="1142"/>
      <c r="J904" s="1142"/>
      <c r="K904" s="1143"/>
      <c r="L904" s="391"/>
      <c r="M904" s="391"/>
      <c r="N904" s="429"/>
      <c r="O904" s="429"/>
      <c r="P904" s="429"/>
      <c r="Q904" s="429"/>
      <c r="R904" s="588" t="s">
        <v>216</v>
      </c>
      <c r="S904" s="589" t="e">
        <f>IF($Y904="Y",MIN(S882:S901),S902-$V904*S906)</f>
        <v>#DIV/0!</v>
      </c>
      <c r="T904" s="589" t="e">
        <f>IF($Y904="Y",MIN(T882:T901),T902-$V904*T906)</f>
        <v>#DIV/0!</v>
      </c>
      <c r="U904" s="589" t="e">
        <f>IF($Y904="Y",MIN(U882:U901),U902-$V904*U906)</f>
        <v>#DIV/0!</v>
      </c>
      <c r="V904" s="590">
        <v>1</v>
      </c>
      <c r="W904" s="429" t="s">
        <v>217</v>
      </c>
      <c r="X904" s="391"/>
      <c r="Y904" s="592" t="s">
        <v>223</v>
      </c>
      <c r="Z904" s="627"/>
      <c r="AP904" s="476"/>
      <c r="AQ904" s="391"/>
      <c r="AR904" s="391"/>
      <c r="AS904" s="391"/>
      <c r="AT904" s="588" t="s">
        <v>216</v>
      </c>
      <c r="AU904" s="591" t="e">
        <f>AU902-(AU908*AU906)</f>
        <v>#DIV/0!</v>
      </c>
      <c r="AV904" s="591" t="e">
        <f>AV902-(AV908*AU906)</f>
        <v>#DIV/0!</v>
      </c>
      <c r="AW904" s="391"/>
      <c r="AX904" s="591" t="e">
        <f>AX902-(AX908*AX906)</f>
        <v>#DIV/0!</v>
      </c>
      <c r="AY904" s="591" t="e">
        <f>AY902-(AY908*AX906)</f>
        <v>#DIV/0!</v>
      </c>
      <c r="AZ904" s="391"/>
      <c r="BA904" s="591" t="e">
        <f>BA902-(BA908*BA906)</f>
        <v>#DIV/0!</v>
      </c>
      <c r="BB904" s="591" t="e">
        <f>BB902-(BB908*BA906)</f>
        <v>#DIV/0!</v>
      </c>
      <c r="BC904" s="391"/>
      <c r="BD904" s="591" t="e">
        <f>BD902-(BD908*BD906)</f>
        <v>#DIV/0!</v>
      </c>
      <c r="BE904" s="591" t="e">
        <f>BE902-(BE908*BD906)</f>
        <v>#DIV/0!</v>
      </c>
      <c r="BF904" s="391"/>
      <c r="BG904" s="591" t="e">
        <f>BG902-(BG908*BG906)</f>
        <v>#DIV/0!</v>
      </c>
      <c r="BH904" s="591" t="e">
        <f>BH902-(BH908*BG906)</f>
        <v>#DIV/0!</v>
      </c>
      <c r="BI904" s="588"/>
      <c r="BJ904" s="591" t="e">
        <f>BJ902-(BJ908*BJ906)</f>
        <v>#DIV/0!</v>
      </c>
      <c r="BK904" s="591" t="e">
        <f>BK902-(BK908*BJ906)</f>
        <v>#DIV/0!</v>
      </c>
      <c r="BL904" s="391"/>
      <c r="BM904" s="591" t="e">
        <f>BM902-(BM908*BM906)</f>
        <v>#DIV/0!</v>
      </c>
      <c r="BN904" s="591" t="e">
        <f>BN902-(BN908*BM906)</f>
        <v>#DIV/0!</v>
      </c>
      <c r="BO904" s="391"/>
      <c r="BP904" s="591" t="e">
        <f>BP902-(BP908*BP906)</f>
        <v>#DIV/0!</v>
      </c>
      <c r="BQ904" s="591" t="e">
        <f>BQ902-(BQ908*BP906)</f>
        <v>#DIV/0!</v>
      </c>
      <c r="BR904" s="391"/>
      <c r="BS904" s="591" t="e">
        <f>BS902-(BS908*BS906)</f>
        <v>#DIV/0!</v>
      </c>
      <c r="BT904" s="591" t="e">
        <f>BT902-(BT908*BS906)</f>
        <v>#DIV/0!</v>
      </c>
      <c r="BU904" s="391"/>
      <c r="BV904" s="476"/>
    </row>
    <row r="905" spans="1:74" s="427" customFormat="1" ht="13.8" hidden="1">
      <c r="A905" s="561"/>
      <c r="B905" s="561"/>
      <c r="C905" s="561"/>
      <c r="D905" s="1141"/>
      <c r="E905" s="1142"/>
      <c r="F905" s="1142"/>
      <c r="G905" s="1142"/>
      <c r="H905" s="1142"/>
      <c r="I905" s="1142"/>
      <c r="J905" s="1142"/>
      <c r="K905" s="1143"/>
      <c r="L905" s="429"/>
      <c r="M905" s="429"/>
      <c r="N905" s="429"/>
      <c r="O905" s="429"/>
      <c r="P905" s="429"/>
      <c r="Q905" s="429"/>
      <c r="R905" s="588" t="s">
        <v>218</v>
      </c>
      <c r="S905" s="589" t="e">
        <f>IF((0.67*S906)&gt;S902,"no","yes")</f>
        <v>#DIV/0!</v>
      </c>
      <c r="T905" s="589" t="e">
        <f>IF((0.67*T906)&gt;T902,"no","yes")</f>
        <v>#DIV/0!</v>
      </c>
      <c r="U905" s="589" t="e">
        <f>IF((0.67*U906)&gt;U902,"no","yes")</f>
        <v>#DIV/0!</v>
      </c>
      <c r="V905" s="429"/>
      <c r="W905" s="429"/>
      <c r="X905" s="429"/>
      <c r="Z905" s="627"/>
      <c r="AP905" s="476"/>
      <c r="AQ905" s="429"/>
      <c r="AR905" s="429"/>
      <c r="AS905" s="1113" t="s">
        <v>407</v>
      </c>
      <c r="AT905" s="1114"/>
      <c r="AU905" s="590">
        <v>1</v>
      </c>
      <c r="AV905" s="429"/>
      <c r="AW905" s="429"/>
      <c r="AX905" s="590">
        <v>1</v>
      </c>
      <c r="AY905" s="429"/>
      <c r="AZ905" s="429"/>
      <c r="BA905" s="590">
        <v>1</v>
      </c>
      <c r="BB905" s="429"/>
      <c r="BC905" s="429"/>
      <c r="BD905" s="590">
        <v>1</v>
      </c>
      <c r="BE905" s="429"/>
      <c r="BF905" s="429"/>
      <c r="BG905" s="590">
        <v>1</v>
      </c>
      <c r="BH905" s="429"/>
      <c r="BI905" s="588"/>
      <c r="BJ905" s="590">
        <v>1</v>
      </c>
      <c r="BK905" s="429"/>
      <c r="BL905" s="429"/>
      <c r="BM905" s="590">
        <v>1</v>
      </c>
      <c r="BN905" s="429"/>
      <c r="BO905" s="429"/>
      <c r="BP905" s="590">
        <v>1</v>
      </c>
      <c r="BQ905" s="429"/>
      <c r="BR905" s="429"/>
      <c r="BS905" s="590">
        <v>1</v>
      </c>
      <c r="BT905" s="429"/>
      <c r="BU905" s="429"/>
      <c r="BV905" s="476"/>
    </row>
    <row r="906" spans="1:74" s="427" customFormat="1" ht="13.8" hidden="1">
      <c r="A906" s="561"/>
      <c r="B906" s="561"/>
      <c r="C906" s="561"/>
      <c r="D906" s="1141"/>
      <c r="E906" s="1142"/>
      <c r="F906" s="1142"/>
      <c r="G906" s="1142"/>
      <c r="H906" s="1142"/>
      <c r="I906" s="1142"/>
      <c r="J906" s="1142"/>
      <c r="K906" s="1143"/>
      <c r="L906" s="429"/>
      <c r="M906" s="429"/>
      <c r="N906" s="429"/>
      <c r="O906" s="429"/>
      <c r="P906" s="429"/>
      <c r="Q906" s="429"/>
      <c r="R906" s="588" t="s">
        <v>219</v>
      </c>
      <c r="S906" s="589" t="e">
        <f>_xlfn.STDEV.P(S882:S901)</f>
        <v>#DIV/0!</v>
      </c>
      <c r="T906" s="589" t="e">
        <f t="array" ref="T906">IF(S910="Y",SQRT(SUM(IFERROR(O882:O901*(S882:S901-(T902))^2,0))/((COUNTIFS(O882:O901,"&lt;&gt;"&amp;"")-1)/COUNTIFS(O882:O901,"&lt;&gt;"&amp;"")*SUM(O882:O901))),_xlfn.STDEV.P(T882:T901))</f>
        <v>#DIV/0!</v>
      </c>
      <c r="U906" s="589" t="e">
        <f t="array" ref="U906">SQRT(SUM(IFERROR(O882:O901*(S882:S901-(U902))^2,0))/((COUNTIFS(O882:O901,"&lt;&gt;"&amp;"")-1)/COUNTIFS(O882:O901,"&lt;&gt;"&amp;"")*SUM(O882:O901)))</f>
        <v>#DIV/0!</v>
      </c>
      <c r="V906" s="429"/>
      <c r="W906" s="429"/>
      <c r="X906" s="429"/>
      <c r="Z906" s="627"/>
      <c r="AP906" s="476"/>
      <c r="AQ906" s="429"/>
      <c r="AR906" s="429"/>
      <c r="AS906" s="1113"/>
      <c r="AT906" s="1114"/>
      <c r="AU906" s="590">
        <v>1</v>
      </c>
      <c r="AV906" s="429"/>
      <c r="AW906" s="429"/>
      <c r="AX906" s="590">
        <v>1</v>
      </c>
      <c r="AY906" s="429"/>
      <c r="AZ906" s="429"/>
      <c r="BA906" s="590">
        <v>1</v>
      </c>
      <c r="BB906" s="429"/>
      <c r="BC906" s="429"/>
      <c r="BD906" s="590">
        <v>1</v>
      </c>
      <c r="BE906" s="429"/>
      <c r="BF906" s="429"/>
      <c r="BG906" s="590">
        <v>1</v>
      </c>
      <c r="BH906" s="429"/>
      <c r="BI906" s="588"/>
      <c r="BJ906" s="590">
        <v>1</v>
      </c>
      <c r="BK906" s="429"/>
      <c r="BL906" s="429"/>
      <c r="BM906" s="590">
        <v>1</v>
      </c>
      <c r="BN906" s="429"/>
      <c r="BO906" s="429"/>
      <c r="BP906" s="590">
        <v>1</v>
      </c>
      <c r="BQ906" s="429"/>
      <c r="BR906" s="429"/>
      <c r="BS906" s="590">
        <v>1</v>
      </c>
      <c r="BT906" s="429"/>
      <c r="BU906" s="429"/>
      <c r="BV906" s="476"/>
    </row>
    <row r="907" spans="1:74" s="427" customFormat="1" ht="14.1" hidden="1">
      <c r="A907" s="429"/>
      <c r="B907" s="429"/>
      <c r="C907" s="561"/>
      <c r="D907" s="1141"/>
      <c r="E907" s="1142"/>
      <c r="F907" s="1142"/>
      <c r="G907" s="1142"/>
      <c r="H907" s="1142"/>
      <c r="I907" s="1142"/>
      <c r="J907" s="1142"/>
      <c r="K907" s="1143"/>
      <c r="L907" s="429"/>
      <c r="M907" s="429"/>
      <c r="N907" s="429"/>
      <c r="O907" s="429"/>
      <c r="P907" s="429"/>
      <c r="Q907" s="429"/>
      <c r="R907" s="471" t="s">
        <v>220</v>
      </c>
      <c r="S907" s="594">
        <f>COUNTIF(S882:S901,"&gt;0")</f>
        <v>0</v>
      </c>
      <c r="T907" s="594">
        <f>COUNTIF(T882:T901,"&gt;0")</f>
        <v>0</v>
      </c>
      <c r="U907" s="595"/>
      <c r="V907" s="596" t="s">
        <v>221</v>
      </c>
      <c r="W907" s="429"/>
      <c r="X907" s="429"/>
      <c r="Z907" s="476"/>
      <c r="AP907" s="476"/>
      <c r="AQ907" s="429"/>
      <c r="AR907" s="429"/>
      <c r="AS907" s="429"/>
      <c r="AT907" s="588" t="s">
        <v>218</v>
      </c>
      <c r="AU907" s="591" t="e">
        <f>IF((0.67*AU908)&gt;AU902,"no","yes")</f>
        <v>#DIV/0!</v>
      </c>
      <c r="AV907" s="591" t="e">
        <f>IF((0.67*AV908)&gt;AV902,"no","yes")</f>
        <v>#DIV/0!</v>
      </c>
      <c r="AW907" s="429"/>
      <c r="AX907" s="591" t="e">
        <f>IF((0.67*AX908)&gt;AX902,"no","yes")</f>
        <v>#DIV/0!</v>
      </c>
      <c r="AY907" s="591" t="e">
        <f>IF((0.67*AY908)&gt;AY902,"no","yes")</f>
        <v>#DIV/0!</v>
      </c>
      <c r="AZ907" s="429"/>
      <c r="BA907" s="591" t="e">
        <f>IF((0.67*BA908)&gt;BA902,"no","yes")</f>
        <v>#DIV/0!</v>
      </c>
      <c r="BB907" s="591" t="e">
        <f>IF((0.67*BB908)&gt;BB902,"no","yes")</f>
        <v>#DIV/0!</v>
      </c>
      <c r="BC907" s="429"/>
      <c r="BD907" s="591" t="e">
        <f>IF((0.67*BD908)&gt;BD902,"no","yes")</f>
        <v>#DIV/0!</v>
      </c>
      <c r="BE907" s="591" t="e">
        <f>IF((0.67*BE908)&gt;BE902,"no","yes")</f>
        <v>#DIV/0!</v>
      </c>
      <c r="BF907" s="429"/>
      <c r="BG907" s="591" t="e">
        <f>IF((0.67*BG908)&gt;BG902,"no","yes")</f>
        <v>#DIV/0!</v>
      </c>
      <c r="BH907" s="591" t="e">
        <f>IF((0.67*BH908)&gt;BH902,"no","yes")</f>
        <v>#DIV/0!</v>
      </c>
      <c r="BI907" s="471"/>
      <c r="BJ907" s="591" t="e">
        <f>IF((0.67*BJ908)&gt;BJ902,"no","yes")</f>
        <v>#DIV/0!</v>
      </c>
      <c r="BK907" s="591" t="e">
        <f>IF((0.67*BK908)&gt;BK902,"no","yes")</f>
        <v>#DIV/0!</v>
      </c>
      <c r="BL907" s="429"/>
      <c r="BM907" s="591" t="e">
        <f>IF((0.67*BM908)&gt;BM902,"no","yes")</f>
        <v>#DIV/0!</v>
      </c>
      <c r="BN907" s="591" t="e">
        <f>IF((0.67*BN908)&gt;BN902,"no","yes")</f>
        <v>#DIV/0!</v>
      </c>
      <c r="BO907" s="429"/>
      <c r="BP907" s="591" t="e">
        <f>IF((0.67*BP908)&gt;BP902,"no","yes")</f>
        <v>#DIV/0!</v>
      </c>
      <c r="BQ907" s="591" t="e">
        <f>IF((0.67*BQ908)&gt;BQ902,"no","yes")</f>
        <v>#DIV/0!</v>
      </c>
      <c r="BR907" s="429"/>
      <c r="BS907" s="591" t="e">
        <f>IF((0.67*BS908)&gt;BS902,"no","yes")</f>
        <v>#DIV/0!</v>
      </c>
      <c r="BT907" s="591" t="e">
        <f>IF((0.67*BT908)&gt;BT902,"no","yes")</f>
        <v>#DIV/0!</v>
      </c>
      <c r="BU907" s="429"/>
      <c r="BV907" s="476"/>
    </row>
    <row r="908" spans="1:74" s="427" customFormat="1" ht="13.8" hidden="1">
      <c r="C908" s="561"/>
      <c r="D908" s="1141"/>
      <c r="E908" s="1142"/>
      <c r="F908" s="1142"/>
      <c r="G908" s="1142"/>
      <c r="H908" s="1142"/>
      <c r="I908" s="1142"/>
      <c r="J908" s="1142"/>
      <c r="K908" s="1143"/>
      <c r="L908" s="429"/>
      <c r="M908" s="429"/>
      <c r="N908" s="429"/>
      <c r="O908" s="429"/>
      <c r="P908" s="429"/>
      <c r="Q908" s="429"/>
      <c r="R908" s="429"/>
      <c r="S908" s="653"/>
      <c r="T908" s="595"/>
      <c r="U908" s="595"/>
      <c r="V908" s="614"/>
      <c r="W908" s="615"/>
      <c r="X908" s="616"/>
      <c r="Z908" s="476"/>
      <c r="AP908" s="476"/>
      <c r="AQ908" s="429"/>
      <c r="AR908" s="429"/>
      <c r="AS908" s="429"/>
      <c r="AT908" s="588" t="s">
        <v>219</v>
      </c>
      <c r="AU908" s="591" t="e">
        <f>_xlfn.STDEV.P(AU882:AU901)</f>
        <v>#DIV/0!</v>
      </c>
      <c r="AV908" s="591" t="e">
        <f>_xlfn.STDEV.P(AV882:AV901)</f>
        <v>#DIV/0!</v>
      </c>
      <c r="AW908" s="429"/>
      <c r="AX908" s="591" t="e">
        <f>_xlfn.STDEV.P(AX882:AX901)</f>
        <v>#DIV/0!</v>
      </c>
      <c r="AY908" s="591" t="e">
        <f>_xlfn.STDEV.P(AY882:AY901)</f>
        <v>#DIV/0!</v>
      </c>
      <c r="AZ908" s="429"/>
      <c r="BA908" s="591" t="e">
        <f>_xlfn.STDEV.P(BA882:BA901)</f>
        <v>#DIV/0!</v>
      </c>
      <c r="BB908" s="591" t="e">
        <f>_xlfn.STDEV.P(BB882:BB901)</f>
        <v>#DIV/0!</v>
      </c>
      <c r="BC908" s="429"/>
      <c r="BD908" s="591" t="e">
        <f>_xlfn.STDEV.P(BD882:BD901)</f>
        <v>#DIV/0!</v>
      </c>
      <c r="BE908" s="591" t="e">
        <f>_xlfn.STDEV.P(BE882:BE901)</f>
        <v>#DIV/0!</v>
      </c>
      <c r="BF908" s="429"/>
      <c r="BG908" s="591" t="e">
        <f>_xlfn.STDEV.P(BG882:BG901)</f>
        <v>#DIV/0!</v>
      </c>
      <c r="BH908" s="591" t="e">
        <f>_xlfn.STDEV.P(BH882:BH901)</f>
        <v>#DIV/0!</v>
      </c>
      <c r="BI908" s="429"/>
      <c r="BJ908" s="591" t="e">
        <f>_xlfn.STDEV.P(BJ882:BJ901)</f>
        <v>#DIV/0!</v>
      </c>
      <c r="BK908" s="591" t="e">
        <f>_xlfn.STDEV.P(BK882:BK901)</f>
        <v>#DIV/0!</v>
      </c>
      <c r="BL908" s="429"/>
      <c r="BM908" s="591" t="e">
        <f>_xlfn.STDEV.P(BM882:BM901)</f>
        <v>#DIV/0!</v>
      </c>
      <c r="BN908" s="591" t="e">
        <f>_xlfn.STDEV.P(BN882:BN901)</f>
        <v>#DIV/0!</v>
      </c>
      <c r="BO908" s="429"/>
      <c r="BP908" s="591" t="e">
        <f>_xlfn.STDEV.P(BP882:BP901)</f>
        <v>#DIV/0!</v>
      </c>
      <c r="BQ908" s="591" t="e">
        <f>_xlfn.STDEV.P(BQ882:BQ901)</f>
        <v>#DIV/0!</v>
      </c>
      <c r="BR908" s="429"/>
      <c r="BS908" s="591" t="e">
        <f>_xlfn.STDEV.P(BS882:BS901)</f>
        <v>#DIV/0!</v>
      </c>
      <c r="BT908" s="591" t="e">
        <f>_xlfn.STDEV.P(BT882:BT901)</f>
        <v>#DIV/0!</v>
      </c>
      <c r="BV908" s="476"/>
    </row>
    <row r="909" spans="1:74" s="427" customFormat="1" ht="14.1" hidden="1">
      <c r="A909" s="593" t="str">
        <f ca="1">HYPERLINK("#"&amp;"'"&amp;A$1&amp;"'!a1","Back to top")</f>
        <v>Back to top</v>
      </c>
      <c r="B909" s="593"/>
      <c r="C909" s="429"/>
      <c r="D909" s="1144"/>
      <c r="E909" s="1145"/>
      <c r="F909" s="1145"/>
      <c r="G909" s="1145"/>
      <c r="H909" s="1145"/>
      <c r="I909" s="1145"/>
      <c r="J909" s="1145"/>
      <c r="K909" s="1146"/>
      <c r="S909" s="646" t="s">
        <v>222</v>
      </c>
      <c r="U909" s="429"/>
      <c r="V909" s="617"/>
      <c r="W909" s="618"/>
      <c r="X909" s="619"/>
      <c r="Z909" s="476"/>
      <c r="AP909" s="476"/>
      <c r="AQ909" s="429"/>
      <c r="AR909" s="429"/>
      <c r="AS909" s="429"/>
      <c r="AT909" s="471" t="s">
        <v>220</v>
      </c>
      <c r="AU909" s="597">
        <f>COUNTIF(AU882:AU901,"&gt;0")</f>
        <v>0</v>
      </c>
      <c r="AV909" s="597">
        <f>COUNTIF(AV882:AV901,"&gt;0")</f>
        <v>0</v>
      </c>
      <c r="AW909" s="429"/>
      <c r="AX909" s="597">
        <f>COUNTIF(AX882:AX901,"&gt;0")</f>
        <v>0</v>
      </c>
      <c r="AY909" s="597">
        <f>COUNTIF(AY882:AY901,"&gt;0")</f>
        <v>0</v>
      </c>
      <c r="AZ909" s="429"/>
      <c r="BA909" s="597">
        <f>COUNTIF(BA882:BA901,"&gt;0")</f>
        <v>0</v>
      </c>
      <c r="BB909" s="597">
        <f>COUNTIF(BB882:BB901,"&gt;0")</f>
        <v>0</v>
      </c>
      <c r="BC909" s="429"/>
      <c r="BD909" s="597">
        <f>COUNTIF(BD882:BD901,"&gt;0")</f>
        <v>0</v>
      </c>
      <c r="BE909" s="597">
        <f>COUNTIF(BE882:BE901,"&gt;0")</f>
        <v>0</v>
      </c>
      <c r="BF909" s="429"/>
      <c r="BG909" s="597">
        <f>COUNTIF(BG882:BG901,"&gt;0")</f>
        <v>0</v>
      </c>
      <c r="BH909" s="597">
        <f>COUNTIF(BH882:BH901,"&gt;0")</f>
        <v>0</v>
      </c>
      <c r="BI909" s="429"/>
      <c r="BJ909" s="597">
        <f>COUNTIF(BJ882:BJ901,"&gt;0")</f>
        <v>0</v>
      </c>
      <c r="BK909" s="597">
        <f>COUNTIF(BK882:BK901,"&gt;0")</f>
        <v>0</v>
      </c>
      <c r="BL909" s="429"/>
      <c r="BM909" s="597">
        <f>COUNTIF(BM882:BM901,"&gt;0")</f>
        <v>0</v>
      </c>
      <c r="BN909" s="597">
        <f>COUNTIF(BN882:BN901,"&gt;0")</f>
        <v>0</v>
      </c>
      <c r="BO909" s="429"/>
      <c r="BP909" s="597">
        <f>COUNTIF(BP882:BP901,"&gt;0")</f>
        <v>0</v>
      </c>
      <c r="BQ909" s="597">
        <f>COUNTIF(BQ882:BQ901,"&gt;0")</f>
        <v>0</v>
      </c>
      <c r="BR909" s="429"/>
      <c r="BS909" s="597">
        <f>COUNTIF(BS882:BS901,"&gt;0")</f>
        <v>0</v>
      </c>
      <c r="BT909" s="597">
        <f>COUNTIF(BT882:BT901,"&gt;0")</f>
        <v>0</v>
      </c>
      <c r="BV909" s="476"/>
    </row>
    <row r="910" spans="1:74" s="427" customFormat="1" ht="13.8" hidden="1">
      <c r="A910" s="593"/>
      <c r="B910" s="593"/>
      <c r="C910" s="429"/>
      <c r="D910" s="620"/>
      <c r="E910" s="620"/>
      <c r="F910" s="620"/>
      <c r="G910" s="620"/>
      <c r="H910" s="620"/>
      <c r="I910" s="620"/>
      <c r="J910" s="620"/>
      <c r="K910" s="620"/>
      <c r="S910" s="599" t="s">
        <v>223</v>
      </c>
      <c r="U910" s="429"/>
      <c r="V910" s="617"/>
      <c r="W910" s="618"/>
      <c r="X910" s="619"/>
      <c r="Z910" s="476"/>
      <c r="AP910" s="476"/>
      <c r="BV910" s="476"/>
    </row>
    <row r="911" spans="1:74" s="427" customFormat="1" ht="13.8" hidden="1">
      <c r="A911" s="593"/>
      <c r="B911" s="593"/>
      <c r="C911" s="429"/>
      <c r="D911" s="620"/>
      <c r="E911" s="620"/>
      <c r="F911" s="620"/>
      <c r="G911" s="620"/>
      <c r="H911" s="620"/>
      <c r="I911" s="620"/>
      <c r="J911" s="620"/>
      <c r="K911" s="620"/>
      <c r="U911" s="429"/>
      <c r="V911" s="621"/>
      <c r="W911" s="622"/>
      <c r="X911" s="623"/>
      <c r="Z911" s="476"/>
      <c r="AP911" s="476"/>
      <c r="BV911" s="476"/>
    </row>
    <row r="912" spans="1:74" s="427" customFormat="1" ht="17.7" hidden="1">
      <c r="U912" s="429"/>
      <c r="V912" s="429"/>
      <c r="W912" s="429"/>
      <c r="X912" s="429"/>
      <c r="Z912" s="476"/>
      <c r="AP912" s="542"/>
      <c r="AQ912" s="628"/>
      <c r="AR912" s="628"/>
      <c r="AS912" s="629"/>
      <c r="AT912" s="629"/>
      <c r="AU912" s="629"/>
      <c r="AV912" s="629"/>
      <c r="AW912" s="629"/>
      <c r="AX912" s="629"/>
      <c r="AY912" s="629"/>
      <c r="AZ912" s="629"/>
      <c r="BA912" s="629"/>
      <c r="BB912" s="629"/>
      <c r="BC912" s="629"/>
      <c r="BD912" s="629"/>
      <c r="BE912" s="629"/>
      <c r="BF912" s="629"/>
      <c r="BG912" s="629"/>
      <c r="BH912" s="629"/>
      <c r="BI912" s="629"/>
      <c r="BJ912" s="629"/>
      <c r="BK912" s="629"/>
      <c r="BL912" s="629"/>
      <c r="BM912" s="629"/>
      <c r="BN912" s="629"/>
      <c r="BO912" s="629"/>
      <c r="BP912" s="629"/>
      <c r="BQ912" s="629"/>
      <c r="BR912" s="629"/>
      <c r="BS912" s="629"/>
      <c r="BT912" s="629"/>
      <c r="BU912" s="629"/>
      <c r="BV912" s="542"/>
    </row>
    <row r="913" spans="1:74" s="427" customFormat="1" ht="13.8" hidden="1">
      <c r="Z913" s="476"/>
      <c r="AP913" s="476"/>
      <c r="BV913" s="476"/>
    </row>
    <row r="914" spans="1:74" s="375" customFormat="1" hidden="1">
      <c r="A914" s="537">
        <f>1+A879</f>
        <v>25</v>
      </c>
      <c r="B914" s="537"/>
      <c r="C914" s="538" t="s">
        <v>449</v>
      </c>
      <c r="D914" s="612"/>
      <c r="E914" s="612"/>
      <c r="F914" s="612"/>
      <c r="G914" s="612"/>
      <c r="H914" s="612"/>
      <c r="K914" s="612"/>
      <c r="L914" s="612"/>
      <c r="M914" s="539"/>
      <c r="N914" s="539"/>
      <c r="O914" s="539"/>
      <c r="AQ914" s="513">
        <f>A914</f>
        <v>25</v>
      </c>
      <c r="AR914" s="513" t="str">
        <f>C914</f>
        <v>Temperate Multiplier for Regrowth</v>
      </c>
    </row>
    <row r="915" spans="1:74" s="427" customFormat="1" ht="17.399999999999999" hidden="1">
      <c r="A915" s="561"/>
      <c r="B915" s="561"/>
      <c r="C915" s="561"/>
      <c r="D915" s="456"/>
      <c r="E915" s="456"/>
      <c r="F915" s="456"/>
      <c r="G915" s="456"/>
      <c r="H915" s="456"/>
      <c r="K915" s="456"/>
      <c r="L915" s="456"/>
      <c r="M915" s="429"/>
      <c r="N915" s="429"/>
      <c r="O915" s="429"/>
      <c r="Z915" s="476"/>
      <c r="AP915" s="476"/>
      <c r="AQ915" s="391"/>
      <c r="AR915" s="391"/>
      <c r="AS915" s="391"/>
      <c r="AT915" s="391"/>
      <c r="AU915" s="461" t="s">
        <v>70</v>
      </c>
      <c r="AV915" s="461"/>
      <c r="AW915" s="391"/>
      <c r="AX915" s="461" t="s">
        <v>74</v>
      </c>
      <c r="AY915" s="461"/>
      <c r="AZ915" s="391"/>
      <c r="BA915" s="461" t="s">
        <v>73</v>
      </c>
      <c r="BB915" s="461"/>
      <c r="BC915" s="391"/>
      <c r="BD915" s="461" t="s">
        <v>75</v>
      </c>
      <c r="BE915" s="461"/>
      <c r="BF915" s="391"/>
      <c r="BG915" s="461" t="s">
        <v>559</v>
      </c>
      <c r="BH915" s="461"/>
      <c r="BI915" s="542"/>
      <c r="BJ915" s="461" t="s">
        <v>191</v>
      </c>
      <c r="BK915" s="461"/>
      <c r="BL915" s="391"/>
      <c r="BM915" s="461" t="s">
        <v>190</v>
      </c>
      <c r="BN915" s="461"/>
      <c r="BO915" s="391"/>
      <c r="BP915" s="461" t="s">
        <v>397</v>
      </c>
      <c r="BQ915" s="461"/>
      <c r="BR915" s="391"/>
      <c r="BS915" s="461" t="s">
        <v>398</v>
      </c>
      <c r="BT915" s="461"/>
      <c r="BU915" s="391"/>
      <c r="BV915" s="476"/>
    </row>
    <row r="916" spans="1:74" s="427" customFormat="1" ht="28.5" hidden="1" thickBot="1">
      <c r="A916" s="583" t="s">
        <v>195</v>
      </c>
      <c r="B916" s="546" t="s">
        <v>196</v>
      </c>
      <c r="C916" s="550" t="s">
        <v>197</v>
      </c>
      <c r="D916" s="551" t="s">
        <v>198</v>
      </c>
      <c r="E916" s="551" t="s">
        <v>199</v>
      </c>
      <c r="F916" s="550" t="s">
        <v>200</v>
      </c>
      <c r="G916" s="549" t="s">
        <v>194</v>
      </c>
      <c r="H916" s="550" t="s">
        <v>236</v>
      </c>
      <c r="I916" s="551" t="s">
        <v>201</v>
      </c>
      <c r="J916" s="552" t="s">
        <v>237</v>
      </c>
      <c r="K916" s="625" t="s">
        <v>202</v>
      </c>
      <c r="L916" s="554" t="s">
        <v>203</v>
      </c>
      <c r="M916" s="633" t="s">
        <v>204</v>
      </c>
      <c r="N916" s="601" t="s">
        <v>205</v>
      </c>
      <c r="O916" s="602" t="s">
        <v>206</v>
      </c>
      <c r="P916" s="601" t="s">
        <v>106</v>
      </c>
      <c r="Q916" s="543"/>
      <c r="R916" s="557" t="s">
        <v>238</v>
      </c>
      <c r="S916" s="558" t="s">
        <v>207</v>
      </c>
      <c r="T916" s="558" t="s">
        <v>208</v>
      </c>
      <c r="U916" s="558" t="s">
        <v>209</v>
      </c>
      <c r="V916" s="559" t="s">
        <v>210</v>
      </c>
      <c r="W916" s="543"/>
      <c r="X916" s="543"/>
      <c r="Z916" s="476"/>
      <c r="AP916" s="476"/>
      <c r="AQ916" s="543"/>
      <c r="AR916" s="543"/>
      <c r="AS916" s="559" t="s">
        <v>399</v>
      </c>
      <c r="AT916" s="543"/>
      <c r="AU916" s="560" t="s">
        <v>207</v>
      </c>
      <c r="AV916" s="560" t="s">
        <v>208</v>
      </c>
      <c r="AW916" s="543"/>
      <c r="AX916" s="560" t="s">
        <v>207</v>
      </c>
      <c r="AY916" s="560" t="s">
        <v>208</v>
      </c>
      <c r="AZ916" s="543"/>
      <c r="BA916" s="560" t="s">
        <v>207</v>
      </c>
      <c r="BB916" s="560" t="s">
        <v>208</v>
      </c>
      <c r="BC916" s="543"/>
      <c r="BD916" s="560" t="s">
        <v>207</v>
      </c>
      <c r="BE916" s="560" t="s">
        <v>208</v>
      </c>
      <c r="BF916" s="543"/>
      <c r="BG916" s="560" t="s">
        <v>207</v>
      </c>
      <c r="BH916" s="560" t="s">
        <v>208</v>
      </c>
      <c r="BI916" s="543"/>
      <c r="BJ916" s="560" t="s">
        <v>207</v>
      </c>
      <c r="BK916" s="560" t="s">
        <v>208</v>
      </c>
      <c r="BL916" s="543"/>
      <c r="BM916" s="560" t="s">
        <v>207</v>
      </c>
      <c r="BN916" s="560" t="s">
        <v>208</v>
      </c>
      <c r="BO916" s="543"/>
      <c r="BP916" s="560" t="s">
        <v>207</v>
      </c>
      <c r="BQ916" s="560" t="s">
        <v>208</v>
      </c>
      <c r="BR916" s="543"/>
      <c r="BS916" s="560" t="s">
        <v>207</v>
      </c>
      <c r="BT916" s="560" t="s">
        <v>208</v>
      </c>
      <c r="BU916" s="543"/>
      <c r="BV916" s="476"/>
    </row>
    <row r="917" spans="1:74" s="427" customFormat="1" ht="14.1" hidden="1">
      <c r="A917" s="561">
        <v>1</v>
      </c>
      <c r="B917" s="562" t="str">
        <f t="shared" ref="B917:B918" si="509">CONCATENATE(E917,": ",C917)</f>
        <v xml:space="preserve">: </v>
      </c>
      <c r="C917" s="563"/>
      <c r="D917" s="563"/>
      <c r="E917" s="563"/>
      <c r="F917" s="564"/>
      <c r="G917" s="563"/>
      <c r="H917" s="565"/>
      <c r="I917" s="566"/>
      <c r="J917" s="566"/>
      <c r="K917" s="568"/>
      <c r="L917" s="568"/>
      <c r="M917" s="572"/>
      <c r="N917" s="570" t="s">
        <v>445</v>
      </c>
      <c r="O917" s="571"/>
      <c r="P917" s="572"/>
      <c r="Q917" s="429"/>
      <c r="R917" s="573"/>
      <c r="S917" s="574" t="str">
        <f>IF(R917="Y","",IF(AND(M917="",K917=""),"",IF(M917="",K917,M917)))</f>
        <v/>
      </c>
      <c r="T917" s="575" t="str">
        <f t="shared" ref="T917:T936" si="510">IF(S917="","",IF($S$945="Y",U917,IF(S917&gt;=$S$937-$AB$35*$S$941,IF(S917&lt;=$S$937+$AB$35*$S$941,S917,""),"")))</f>
        <v/>
      </c>
      <c r="U917" s="574" t="str">
        <f>IF(R917="Y","",IF(AND(M917="",K917=""),"",IF(M917="",K917*O917,M917*O917)))</f>
        <v/>
      </c>
      <c r="V917" s="576" t="str">
        <f t="shared" ref="V917:V936" si="511">IF(AND(N917="",L917=""),"",IF(N917="",L917,N917))</f>
        <v>(ratio, no units)</v>
      </c>
      <c r="W917" s="391"/>
      <c r="X917" s="391"/>
      <c r="Z917" s="476"/>
      <c r="AP917" s="476"/>
      <c r="AQ917" s="391"/>
      <c r="AR917" s="391"/>
      <c r="AS917" s="577" t="str">
        <f>$U917</f>
        <v/>
      </c>
      <c r="AT917" s="391"/>
      <c r="AU917" s="578" t="str">
        <f t="shared" ref="AU917:AU936" si="512">IF($AT$44="region",IF($E917=AU$701,$S917,""),IF($G917=AU$701,$S917,""))</f>
        <v/>
      </c>
      <c r="AV917" s="578" t="str">
        <f t="shared" ref="AV917:AV936" si="513">IF($AT$44="Region",IF($E917=AU$701,$T917,""),IF($G917=AU$701,$T917,""))</f>
        <v/>
      </c>
      <c r="AW917" s="391"/>
      <c r="AX917" s="578" t="str">
        <f t="shared" ref="AX917:AX936" si="514">IF($AT$44="region",IF($E917=AX$701,$S917,""),IF($G917=AX$701,$S917,""))</f>
        <v/>
      </c>
      <c r="AY917" s="578" t="str">
        <f t="shared" ref="AY917:AY936" si="515">IF($AT$44="Region",IF($E917=AX$701,$T917,""),IF($G917=AX$701,$T917,""))</f>
        <v/>
      </c>
      <c r="AZ917" s="391"/>
      <c r="BA917" s="578" t="str">
        <f t="shared" ref="BA917:BA936" si="516">IF($AT$44="region",IF($E917=BA$701,$S917,""),IF($G917=BA$701,$S917,""))</f>
        <v/>
      </c>
      <c r="BB917" s="578" t="str">
        <f t="shared" ref="BB917:BB936" si="517">IF($AT$44="Region",IF($E917=BA$701,$T917,""),IF($G917=BA$701,$T917,""))</f>
        <v/>
      </c>
      <c r="BC917" s="391"/>
      <c r="BD917" s="578" t="str">
        <f t="shared" ref="BD917:BD936" si="518">IF($AT$44="region",IF($E917=BD$701,$S917,""),IF($G917=BD$701,$S917,""))</f>
        <v/>
      </c>
      <c r="BE917" s="578" t="str">
        <f t="shared" ref="BE917:BE936" si="519">IF($AT$44="Region",IF($E917=BD$701,$T917,""),IF($G917=BD$701,$T917,""))</f>
        <v/>
      </c>
      <c r="BF917" s="391"/>
      <c r="BG917" s="578" t="str">
        <f t="shared" ref="BG917:BG936" si="520">IF($AT$44="region",IF($E917=BG$701,$S917,""),IF($G917=BG$701,$S917,""))</f>
        <v/>
      </c>
      <c r="BH917" s="578" t="str">
        <f t="shared" ref="BH917:BH936" si="521">IF($AT$44="Region",IF($E917=BG$701,$T917,""),IF($G917=BG$701,$T917,""))</f>
        <v/>
      </c>
      <c r="BI917" s="391"/>
      <c r="BJ917" s="578" t="str">
        <f t="shared" ref="BJ917:BK936" si="522">IF($E917=$BJ$47,S917,"")</f>
        <v/>
      </c>
      <c r="BK917" s="578" t="str">
        <f t="shared" si="522"/>
        <v/>
      </c>
      <c r="BL917" s="391"/>
      <c r="BM917" s="578" t="str">
        <f t="shared" ref="BM917:BN936" si="523">IF($E917=$BM$47,S917,"")</f>
        <v/>
      </c>
      <c r="BN917" s="578" t="str">
        <f t="shared" si="523"/>
        <v/>
      </c>
      <c r="BO917" s="391"/>
      <c r="BP917" s="578" t="str">
        <f t="shared" ref="BP917:BQ936" si="524">IF($E917=$BP$47,S917,"")</f>
        <v/>
      </c>
      <c r="BQ917" s="578" t="str">
        <f t="shared" si="524"/>
        <v/>
      </c>
      <c r="BR917" s="391"/>
      <c r="BS917" s="578" t="str">
        <f t="shared" ref="BS917:BT936" si="525">IF($E917=$BS$47,S917,"")</f>
        <v/>
      </c>
      <c r="BT917" s="578" t="str">
        <f t="shared" si="525"/>
        <v/>
      </c>
      <c r="BU917" s="391"/>
      <c r="BV917" s="476"/>
    </row>
    <row r="918" spans="1:74" s="427" customFormat="1" ht="14.1" hidden="1">
      <c r="A918" s="561">
        <v>2</v>
      </c>
      <c r="B918" s="562" t="str">
        <f t="shared" si="509"/>
        <v xml:space="preserve">: </v>
      </c>
      <c r="C918" s="563"/>
      <c r="D918" s="563"/>
      <c r="E918" s="563"/>
      <c r="F918" s="563"/>
      <c r="G918" s="563"/>
      <c r="H918" s="565"/>
      <c r="I918" s="566"/>
      <c r="J918" s="566"/>
      <c r="K918" s="571"/>
      <c r="L918" s="568"/>
      <c r="M918" s="572"/>
      <c r="N918" s="570" t="s">
        <v>445</v>
      </c>
      <c r="O918" s="571"/>
      <c r="P918" s="572"/>
      <c r="Q918" s="429"/>
      <c r="R918" s="573"/>
      <c r="S918" s="574" t="str">
        <f t="shared" ref="S918:S936" si="526">IF(R918="Y","",IF(AND(M918="",K918=""),"",IF(M918="",K918,M918)))</f>
        <v/>
      </c>
      <c r="T918" s="575" t="str">
        <f t="shared" si="510"/>
        <v/>
      </c>
      <c r="U918" s="574" t="str">
        <f t="shared" ref="U918:U936" si="527">IF(R918="Y","",IF(AND(M918="",K918=""),"",IF(M918="",K918*O918,M918*O918)))</f>
        <v/>
      </c>
      <c r="V918" s="576" t="str">
        <f t="shared" si="511"/>
        <v>(ratio, no units)</v>
      </c>
      <c r="W918" s="391"/>
      <c r="X918" s="391"/>
      <c r="Z918" s="476"/>
      <c r="AP918" s="476"/>
      <c r="AQ918" s="391"/>
      <c r="AR918" s="391"/>
      <c r="AS918" s="580"/>
      <c r="AT918" s="391"/>
      <c r="AU918" s="578" t="str">
        <f t="shared" si="512"/>
        <v/>
      </c>
      <c r="AV918" s="578" t="str">
        <f t="shared" si="513"/>
        <v/>
      </c>
      <c r="AW918" s="391"/>
      <c r="AX918" s="578" t="str">
        <f t="shared" si="514"/>
        <v/>
      </c>
      <c r="AY918" s="578" t="str">
        <f t="shared" si="515"/>
        <v/>
      </c>
      <c r="AZ918" s="391"/>
      <c r="BA918" s="578" t="str">
        <f t="shared" si="516"/>
        <v/>
      </c>
      <c r="BB918" s="578" t="str">
        <f t="shared" si="517"/>
        <v/>
      </c>
      <c r="BC918" s="391"/>
      <c r="BD918" s="578" t="str">
        <f t="shared" si="518"/>
        <v/>
      </c>
      <c r="BE918" s="578" t="str">
        <f t="shared" si="519"/>
        <v/>
      </c>
      <c r="BF918" s="391"/>
      <c r="BG918" s="578" t="str">
        <f t="shared" si="520"/>
        <v/>
      </c>
      <c r="BH918" s="578" t="str">
        <f t="shared" si="521"/>
        <v/>
      </c>
      <c r="BI918" s="391"/>
      <c r="BJ918" s="578" t="str">
        <f t="shared" si="522"/>
        <v/>
      </c>
      <c r="BK918" s="578" t="str">
        <f t="shared" si="522"/>
        <v/>
      </c>
      <c r="BL918" s="391"/>
      <c r="BM918" s="578" t="str">
        <f t="shared" si="523"/>
        <v/>
      </c>
      <c r="BN918" s="578" t="str">
        <f t="shared" si="523"/>
        <v/>
      </c>
      <c r="BO918" s="391"/>
      <c r="BP918" s="578" t="str">
        <f t="shared" si="524"/>
        <v/>
      </c>
      <c r="BQ918" s="578" t="str">
        <f t="shared" si="524"/>
        <v/>
      </c>
      <c r="BR918" s="391"/>
      <c r="BS918" s="578" t="str">
        <f t="shared" si="525"/>
        <v/>
      </c>
      <c r="BT918" s="578" t="str">
        <f t="shared" si="525"/>
        <v/>
      </c>
      <c r="BU918" s="391"/>
      <c r="BV918" s="476"/>
    </row>
    <row r="919" spans="1:74" s="427" customFormat="1" ht="14.1" hidden="1">
      <c r="A919" s="561">
        <v>3</v>
      </c>
      <c r="B919" s="562" t="str">
        <f>CONCATENATE(E919,": ",C919)</f>
        <v xml:space="preserve">: </v>
      </c>
      <c r="C919" s="566"/>
      <c r="D919" s="566"/>
      <c r="E919" s="563"/>
      <c r="F919" s="566"/>
      <c r="G919" s="563"/>
      <c r="H919" s="565"/>
      <c r="I919" s="566"/>
      <c r="J919" s="566"/>
      <c r="K919" s="572"/>
      <c r="L919" s="568"/>
      <c r="M919" s="572"/>
      <c r="N919" s="570" t="s">
        <v>445</v>
      </c>
      <c r="O919" s="571"/>
      <c r="P919" s="572"/>
      <c r="Q919" s="429"/>
      <c r="R919" s="573"/>
      <c r="S919" s="574" t="str">
        <f t="shared" si="526"/>
        <v/>
      </c>
      <c r="T919" s="575" t="str">
        <f t="shared" si="510"/>
        <v/>
      </c>
      <c r="U919" s="574" t="str">
        <f t="shared" si="527"/>
        <v/>
      </c>
      <c r="V919" s="576" t="str">
        <f t="shared" si="511"/>
        <v>(ratio, no units)</v>
      </c>
      <c r="W919" s="391"/>
      <c r="X919" s="391"/>
      <c r="Z919" s="476"/>
      <c r="AP919" s="476"/>
      <c r="AQ919" s="391"/>
      <c r="AR919" s="391"/>
      <c r="AS919" s="429"/>
      <c r="AT919" s="391"/>
      <c r="AU919" s="578" t="str">
        <f t="shared" si="512"/>
        <v/>
      </c>
      <c r="AV919" s="578" t="str">
        <f t="shared" si="513"/>
        <v/>
      </c>
      <c r="AW919" s="391"/>
      <c r="AX919" s="578" t="str">
        <f t="shared" si="514"/>
        <v/>
      </c>
      <c r="AY919" s="578" t="str">
        <f t="shared" si="515"/>
        <v/>
      </c>
      <c r="AZ919" s="391"/>
      <c r="BA919" s="578" t="str">
        <f t="shared" si="516"/>
        <v/>
      </c>
      <c r="BB919" s="578" t="str">
        <f t="shared" si="517"/>
        <v/>
      </c>
      <c r="BC919" s="391"/>
      <c r="BD919" s="578" t="str">
        <f t="shared" si="518"/>
        <v/>
      </c>
      <c r="BE919" s="578" t="str">
        <f t="shared" si="519"/>
        <v/>
      </c>
      <c r="BF919" s="391"/>
      <c r="BG919" s="578" t="str">
        <f t="shared" si="520"/>
        <v/>
      </c>
      <c r="BH919" s="578" t="str">
        <f t="shared" si="521"/>
        <v/>
      </c>
      <c r="BI919" s="391"/>
      <c r="BJ919" s="578" t="str">
        <f t="shared" si="522"/>
        <v/>
      </c>
      <c r="BK919" s="578" t="str">
        <f t="shared" si="522"/>
        <v/>
      </c>
      <c r="BL919" s="391"/>
      <c r="BM919" s="578" t="str">
        <f t="shared" si="523"/>
        <v/>
      </c>
      <c r="BN919" s="578" t="str">
        <f t="shared" si="523"/>
        <v/>
      </c>
      <c r="BO919" s="391"/>
      <c r="BP919" s="578" t="str">
        <f t="shared" si="524"/>
        <v/>
      </c>
      <c r="BQ919" s="578" t="str">
        <f t="shared" si="524"/>
        <v/>
      </c>
      <c r="BR919" s="391"/>
      <c r="BS919" s="578" t="str">
        <f t="shared" si="525"/>
        <v/>
      </c>
      <c r="BT919" s="578" t="str">
        <f t="shared" si="525"/>
        <v/>
      </c>
      <c r="BU919" s="391"/>
      <c r="BV919" s="476"/>
    </row>
    <row r="920" spans="1:74" s="427" customFormat="1" ht="14.1" hidden="1">
      <c r="A920" s="561">
        <v>4</v>
      </c>
      <c r="B920" s="562" t="str">
        <f t="shared" ref="B920:B936" si="528">CONCATENATE(E920,": ",C920)</f>
        <v xml:space="preserve">: </v>
      </c>
      <c r="C920" s="566"/>
      <c r="D920" s="566"/>
      <c r="E920" s="563"/>
      <c r="F920" s="566"/>
      <c r="G920" s="563"/>
      <c r="H920" s="565"/>
      <c r="I920" s="566"/>
      <c r="J920" s="566"/>
      <c r="K920" s="572"/>
      <c r="L920" s="568"/>
      <c r="M920" s="572"/>
      <c r="N920" s="570" t="s">
        <v>445</v>
      </c>
      <c r="O920" s="571"/>
      <c r="P920" s="572"/>
      <c r="Q920" s="429"/>
      <c r="R920" s="573"/>
      <c r="S920" s="574" t="str">
        <f t="shared" si="526"/>
        <v/>
      </c>
      <c r="T920" s="575" t="str">
        <f t="shared" si="510"/>
        <v/>
      </c>
      <c r="U920" s="574" t="str">
        <f t="shared" si="527"/>
        <v/>
      </c>
      <c r="V920" s="576" t="str">
        <f t="shared" si="511"/>
        <v>(ratio, no units)</v>
      </c>
      <c r="W920" s="391"/>
      <c r="X920" s="391"/>
      <c r="Z920" s="476"/>
      <c r="AP920" s="476"/>
      <c r="AQ920" s="391"/>
      <c r="AR920" s="391"/>
      <c r="AS920" s="580"/>
      <c r="AT920" s="391"/>
      <c r="AU920" s="578" t="str">
        <f t="shared" si="512"/>
        <v/>
      </c>
      <c r="AV920" s="578" t="str">
        <f t="shared" si="513"/>
        <v/>
      </c>
      <c r="AW920" s="391"/>
      <c r="AX920" s="578" t="str">
        <f t="shared" si="514"/>
        <v/>
      </c>
      <c r="AY920" s="578" t="str">
        <f t="shared" si="515"/>
        <v/>
      </c>
      <c r="AZ920" s="391"/>
      <c r="BA920" s="578" t="str">
        <f t="shared" si="516"/>
        <v/>
      </c>
      <c r="BB920" s="578" t="str">
        <f t="shared" si="517"/>
        <v/>
      </c>
      <c r="BC920" s="391"/>
      <c r="BD920" s="578" t="str">
        <f t="shared" si="518"/>
        <v/>
      </c>
      <c r="BE920" s="578" t="str">
        <f t="shared" si="519"/>
        <v/>
      </c>
      <c r="BF920" s="391"/>
      <c r="BG920" s="578" t="str">
        <f t="shared" si="520"/>
        <v/>
      </c>
      <c r="BH920" s="578" t="str">
        <f t="shared" si="521"/>
        <v/>
      </c>
      <c r="BI920" s="391"/>
      <c r="BJ920" s="578" t="str">
        <f t="shared" si="522"/>
        <v/>
      </c>
      <c r="BK920" s="578" t="str">
        <f t="shared" si="522"/>
        <v/>
      </c>
      <c r="BL920" s="391"/>
      <c r="BM920" s="578" t="str">
        <f t="shared" si="523"/>
        <v/>
      </c>
      <c r="BN920" s="578" t="str">
        <f t="shared" si="523"/>
        <v/>
      </c>
      <c r="BO920" s="391"/>
      <c r="BP920" s="578" t="str">
        <f t="shared" si="524"/>
        <v/>
      </c>
      <c r="BQ920" s="578" t="str">
        <f t="shared" si="524"/>
        <v/>
      </c>
      <c r="BR920" s="391"/>
      <c r="BS920" s="578" t="str">
        <f t="shared" si="525"/>
        <v/>
      </c>
      <c r="BT920" s="578" t="str">
        <f t="shared" si="525"/>
        <v/>
      </c>
      <c r="BU920" s="391"/>
      <c r="BV920" s="476"/>
    </row>
    <row r="921" spans="1:74" s="427" customFormat="1" ht="14.1" hidden="1">
      <c r="A921" s="561">
        <v>5</v>
      </c>
      <c r="B921" s="562" t="str">
        <f t="shared" si="528"/>
        <v xml:space="preserve">: </v>
      </c>
      <c r="C921" s="566"/>
      <c r="D921" s="566"/>
      <c r="E921" s="563"/>
      <c r="F921" s="566"/>
      <c r="G921" s="563"/>
      <c r="H921" s="565"/>
      <c r="I921" s="566"/>
      <c r="J921" s="566"/>
      <c r="K921" s="572"/>
      <c r="L921" s="568"/>
      <c r="M921" s="572"/>
      <c r="N921" s="570" t="s">
        <v>445</v>
      </c>
      <c r="O921" s="571"/>
      <c r="P921" s="572"/>
      <c r="Q921" s="429"/>
      <c r="R921" s="573"/>
      <c r="S921" s="574" t="str">
        <f t="shared" si="526"/>
        <v/>
      </c>
      <c r="T921" s="575" t="str">
        <f t="shared" si="510"/>
        <v/>
      </c>
      <c r="U921" s="574" t="str">
        <f t="shared" si="527"/>
        <v/>
      </c>
      <c r="V921" s="576" t="str">
        <f t="shared" si="511"/>
        <v>(ratio, no units)</v>
      </c>
      <c r="W921" s="391"/>
      <c r="X921" s="391"/>
      <c r="Z921" s="476"/>
      <c r="AP921" s="476"/>
      <c r="AQ921" s="391"/>
      <c r="AR921" s="391"/>
      <c r="AS921" s="580"/>
      <c r="AT921" s="391"/>
      <c r="AU921" s="578" t="str">
        <f t="shared" si="512"/>
        <v/>
      </c>
      <c r="AV921" s="578" t="str">
        <f t="shared" si="513"/>
        <v/>
      </c>
      <c r="AW921" s="391"/>
      <c r="AX921" s="578" t="str">
        <f t="shared" si="514"/>
        <v/>
      </c>
      <c r="AY921" s="578" t="str">
        <f t="shared" si="515"/>
        <v/>
      </c>
      <c r="AZ921" s="391"/>
      <c r="BA921" s="578" t="str">
        <f t="shared" si="516"/>
        <v/>
      </c>
      <c r="BB921" s="578" t="str">
        <f t="shared" si="517"/>
        <v/>
      </c>
      <c r="BC921" s="391"/>
      <c r="BD921" s="578" t="str">
        <f t="shared" si="518"/>
        <v/>
      </c>
      <c r="BE921" s="578" t="str">
        <f t="shared" si="519"/>
        <v/>
      </c>
      <c r="BF921" s="391"/>
      <c r="BG921" s="578" t="str">
        <f t="shared" si="520"/>
        <v/>
      </c>
      <c r="BH921" s="578" t="str">
        <f t="shared" si="521"/>
        <v/>
      </c>
      <c r="BI921" s="391"/>
      <c r="BJ921" s="578" t="str">
        <f t="shared" si="522"/>
        <v/>
      </c>
      <c r="BK921" s="578" t="str">
        <f t="shared" si="522"/>
        <v/>
      </c>
      <c r="BL921" s="391"/>
      <c r="BM921" s="578" t="str">
        <f t="shared" si="523"/>
        <v/>
      </c>
      <c r="BN921" s="578" t="str">
        <f t="shared" si="523"/>
        <v/>
      </c>
      <c r="BO921" s="391"/>
      <c r="BP921" s="578" t="str">
        <f t="shared" si="524"/>
        <v/>
      </c>
      <c r="BQ921" s="578" t="str">
        <f t="shared" si="524"/>
        <v/>
      </c>
      <c r="BR921" s="391"/>
      <c r="BS921" s="578" t="str">
        <f t="shared" si="525"/>
        <v/>
      </c>
      <c r="BT921" s="578" t="str">
        <f t="shared" si="525"/>
        <v/>
      </c>
      <c r="BU921" s="391"/>
      <c r="BV921" s="476"/>
    </row>
    <row r="922" spans="1:74" s="427" customFormat="1" ht="14.1" hidden="1">
      <c r="A922" s="561">
        <v>6</v>
      </c>
      <c r="B922" s="562" t="str">
        <f t="shared" si="528"/>
        <v xml:space="preserve">: </v>
      </c>
      <c r="C922" s="566"/>
      <c r="D922" s="566"/>
      <c r="E922" s="563"/>
      <c r="F922" s="566"/>
      <c r="G922" s="563"/>
      <c r="H922" s="565"/>
      <c r="I922" s="566"/>
      <c r="J922" s="566"/>
      <c r="K922" s="572"/>
      <c r="L922" s="568"/>
      <c r="M922" s="572"/>
      <c r="N922" s="570" t="s">
        <v>445</v>
      </c>
      <c r="O922" s="571"/>
      <c r="P922" s="572"/>
      <c r="Q922" s="429"/>
      <c r="R922" s="573"/>
      <c r="S922" s="574" t="str">
        <f t="shared" si="526"/>
        <v/>
      </c>
      <c r="T922" s="575" t="str">
        <f t="shared" si="510"/>
        <v/>
      </c>
      <c r="U922" s="574" t="str">
        <f t="shared" si="527"/>
        <v/>
      </c>
      <c r="V922" s="576" t="str">
        <f t="shared" si="511"/>
        <v>(ratio, no units)</v>
      </c>
      <c r="W922" s="391"/>
      <c r="X922" s="391"/>
      <c r="Z922" s="476"/>
      <c r="AP922" s="476"/>
      <c r="AQ922" s="391"/>
      <c r="AR922" s="391"/>
      <c r="AS922" s="580"/>
      <c r="AT922" s="391"/>
      <c r="AU922" s="578" t="str">
        <f t="shared" si="512"/>
        <v/>
      </c>
      <c r="AV922" s="578" t="str">
        <f t="shared" si="513"/>
        <v/>
      </c>
      <c r="AW922" s="391"/>
      <c r="AX922" s="578" t="str">
        <f t="shared" si="514"/>
        <v/>
      </c>
      <c r="AY922" s="578" t="str">
        <f t="shared" si="515"/>
        <v/>
      </c>
      <c r="AZ922" s="391"/>
      <c r="BA922" s="578" t="str">
        <f t="shared" si="516"/>
        <v/>
      </c>
      <c r="BB922" s="578" t="str">
        <f t="shared" si="517"/>
        <v/>
      </c>
      <c r="BC922" s="391"/>
      <c r="BD922" s="578" t="str">
        <f t="shared" si="518"/>
        <v/>
      </c>
      <c r="BE922" s="578" t="str">
        <f t="shared" si="519"/>
        <v/>
      </c>
      <c r="BF922" s="391"/>
      <c r="BG922" s="578" t="str">
        <f t="shared" si="520"/>
        <v/>
      </c>
      <c r="BH922" s="578" t="str">
        <f t="shared" si="521"/>
        <v/>
      </c>
      <c r="BI922" s="391"/>
      <c r="BJ922" s="578" t="str">
        <f t="shared" si="522"/>
        <v/>
      </c>
      <c r="BK922" s="578" t="str">
        <f t="shared" si="522"/>
        <v/>
      </c>
      <c r="BL922" s="391"/>
      <c r="BM922" s="578" t="str">
        <f t="shared" si="523"/>
        <v/>
      </c>
      <c r="BN922" s="578" t="str">
        <f t="shared" si="523"/>
        <v/>
      </c>
      <c r="BO922" s="391"/>
      <c r="BP922" s="578" t="str">
        <f t="shared" si="524"/>
        <v/>
      </c>
      <c r="BQ922" s="578" t="str">
        <f t="shared" si="524"/>
        <v/>
      </c>
      <c r="BR922" s="391"/>
      <c r="BS922" s="578" t="str">
        <f t="shared" si="525"/>
        <v/>
      </c>
      <c r="BT922" s="578" t="str">
        <f t="shared" si="525"/>
        <v/>
      </c>
      <c r="BU922" s="391"/>
      <c r="BV922" s="476"/>
    </row>
    <row r="923" spans="1:74" s="427" customFormat="1" ht="14.1" hidden="1">
      <c r="A923" s="561">
        <v>7</v>
      </c>
      <c r="B923" s="562" t="str">
        <f t="shared" si="528"/>
        <v xml:space="preserve">: </v>
      </c>
      <c r="C923" s="566"/>
      <c r="D923" s="566"/>
      <c r="E923" s="563"/>
      <c r="F923" s="566"/>
      <c r="G923" s="563"/>
      <c r="H923" s="565"/>
      <c r="I923" s="566"/>
      <c r="J923" s="566"/>
      <c r="K923" s="572"/>
      <c r="L923" s="568"/>
      <c r="M923" s="572"/>
      <c r="N923" s="570" t="s">
        <v>445</v>
      </c>
      <c r="O923" s="571"/>
      <c r="P923" s="572"/>
      <c r="Q923" s="429"/>
      <c r="R923" s="573"/>
      <c r="S923" s="574" t="str">
        <f t="shared" si="526"/>
        <v/>
      </c>
      <c r="T923" s="575" t="str">
        <f t="shared" si="510"/>
        <v/>
      </c>
      <c r="U923" s="574" t="str">
        <f t="shared" si="527"/>
        <v/>
      </c>
      <c r="V923" s="576" t="str">
        <f t="shared" si="511"/>
        <v>(ratio, no units)</v>
      </c>
      <c r="W923" s="391"/>
      <c r="X923" s="391"/>
      <c r="Z923" s="476"/>
      <c r="AP923" s="476"/>
      <c r="AQ923" s="391"/>
      <c r="AR923" s="391"/>
      <c r="AS923" s="580"/>
      <c r="AT923" s="391"/>
      <c r="AU923" s="578" t="str">
        <f t="shared" si="512"/>
        <v/>
      </c>
      <c r="AV923" s="578" t="str">
        <f t="shared" si="513"/>
        <v/>
      </c>
      <c r="AW923" s="391"/>
      <c r="AX923" s="578" t="str">
        <f t="shared" si="514"/>
        <v/>
      </c>
      <c r="AY923" s="578" t="str">
        <f t="shared" si="515"/>
        <v/>
      </c>
      <c r="AZ923" s="391"/>
      <c r="BA923" s="578" t="str">
        <f t="shared" si="516"/>
        <v/>
      </c>
      <c r="BB923" s="578" t="str">
        <f t="shared" si="517"/>
        <v/>
      </c>
      <c r="BC923" s="391"/>
      <c r="BD923" s="578" t="str">
        <f t="shared" si="518"/>
        <v/>
      </c>
      <c r="BE923" s="578" t="str">
        <f t="shared" si="519"/>
        <v/>
      </c>
      <c r="BF923" s="391"/>
      <c r="BG923" s="578" t="str">
        <f t="shared" si="520"/>
        <v/>
      </c>
      <c r="BH923" s="578" t="str">
        <f t="shared" si="521"/>
        <v/>
      </c>
      <c r="BI923" s="391"/>
      <c r="BJ923" s="578" t="str">
        <f t="shared" si="522"/>
        <v/>
      </c>
      <c r="BK923" s="578" t="str">
        <f t="shared" si="522"/>
        <v/>
      </c>
      <c r="BL923" s="391"/>
      <c r="BM923" s="578" t="str">
        <f t="shared" si="523"/>
        <v/>
      </c>
      <c r="BN923" s="578" t="str">
        <f t="shared" si="523"/>
        <v/>
      </c>
      <c r="BO923" s="391"/>
      <c r="BP923" s="578" t="str">
        <f t="shared" si="524"/>
        <v/>
      </c>
      <c r="BQ923" s="578" t="str">
        <f t="shared" si="524"/>
        <v/>
      </c>
      <c r="BR923" s="391"/>
      <c r="BS923" s="578" t="str">
        <f t="shared" si="525"/>
        <v/>
      </c>
      <c r="BT923" s="578" t="str">
        <f t="shared" si="525"/>
        <v/>
      </c>
      <c r="BU923" s="391"/>
      <c r="BV923" s="476"/>
    </row>
    <row r="924" spans="1:74" s="427" customFormat="1" ht="14.1" hidden="1">
      <c r="A924" s="561">
        <v>8</v>
      </c>
      <c r="B924" s="562" t="str">
        <f t="shared" si="528"/>
        <v xml:space="preserve">: </v>
      </c>
      <c r="C924" s="566"/>
      <c r="D924" s="566"/>
      <c r="E924" s="563"/>
      <c r="F924" s="566"/>
      <c r="G924" s="563"/>
      <c r="H924" s="565"/>
      <c r="I924" s="566"/>
      <c r="J924" s="566"/>
      <c r="K924" s="572"/>
      <c r="L924" s="568"/>
      <c r="M924" s="572"/>
      <c r="N924" s="570" t="s">
        <v>445</v>
      </c>
      <c r="O924" s="571"/>
      <c r="P924" s="572"/>
      <c r="Q924" s="429"/>
      <c r="R924" s="573"/>
      <c r="S924" s="574" t="str">
        <f t="shared" si="526"/>
        <v/>
      </c>
      <c r="T924" s="575" t="str">
        <f t="shared" si="510"/>
        <v/>
      </c>
      <c r="U924" s="574" t="str">
        <f t="shared" si="527"/>
        <v/>
      </c>
      <c r="V924" s="576" t="str">
        <f t="shared" si="511"/>
        <v>(ratio, no units)</v>
      </c>
      <c r="W924" s="391"/>
      <c r="X924" s="391"/>
      <c r="Z924" s="476"/>
      <c r="AP924" s="476"/>
      <c r="AQ924" s="391"/>
      <c r="AR924" s="391"/>
      <c r="AS924" s="580"/>
      <c r="AT924" s="391"/>
      <c r="AU924" s="578" t="str">
        <f t="shared" si="512"/>
        <v/>
      </c>
      <c r="AV924" s="578" t="str">
        <f t="shared" si="513"/>
        <v/>
      </c>
      <c r="AW924" s="391"/>
      <c r="AX924" s="578" t="str">
        <f t="shared" si="514"/>
        <v/>
      </c>
      <c r="AY924" s="578" t="str">
        <f t="shared" si="515"/>
        <v/>
      </c>
      <c r="AZ924" s="391"/>
      <c r="BA924" s="578" t="str">
        <f t="shared" si="516"/>
        <v/>
      </c>
      <c r="BB924" s="578" t="str">
        <f t="shared" si="517"/>
        <v/>
      </c>
      <c r="BC924" s="391"/>
      <c r="BD924" s="578" t="str">
        <f t="shared" si="518"/>
        <v/>
      </c>
      <c r="BE924" s="578" t="str">
        <f t="shared" si="519"/>
        <v/>
      </c>
      <c r="BF924" s="391"/>
      <c r="BG924" s="578" t="str">
        <f t="shared" si="520"/>
        <v/>
      </c>
      <c r="BH924" s="578" t="str">
        <f t="shared" si="521"/>
        <v/>
      </c>
      <c r="BI924" s="391"/>
      <c r="BJ924" s="578" t="str">
        <f t="shared" si="522"/>
        <v/>
      </c>
      <c r="BK924" s="578" t="str">
        <f t="shared" si="522"/>
        <v/>
      </c>
      <c r="BL924" s="391"/>
      <c r="BM924" s="578" t="str">
        <f t="shared" si="523"/>
        <v/>
      </c>
      <c r="BN924" s="578" t="str">
        <f t="shared" si="523"/>
        <v/>
      </c>
      <c r="BO924" s="391"/>
      <c r="BP924" s="578" t="str">
        <f t="shared" si="524"/>
        <v/>
      </c>
      <c r="BQ924" s="578" t="str">
        <f t="shared" si="524"/>
        <v/>
      </c>
      <c r="BR924" s="391"/>
      <c r="BS924" s="578" t="str">
        <f t="shared" si="525"/>
        <v/>
      </c>
      <c r="BT924" s="578" t="str">
        <f t="shared" si="525"/>
        <v/>
      </c>
      <c r="BU924" s="391"/>
      <c r="BV924" s="476"/>
    </row>
    <row r="925" spans="1:74" s="427" customFormat="1" ht="14.1" hidden="1">
      <c r="A925" s="561">
        <v>9</v>
      </c>
      <c r="B925" s="562" t="str">
        <f t="shared" si="528"/>
        <v xml:space="preserve">: </v>
      </c>
      <c r="C925" s="566"/>
      <c r="D925" s="566"/>
      <c r="E925" s="563"/>
      <c r="F925" s="566"/>
      <c r="G925" s="563"/>
      <c r="H925" s="565"/>
      <c r="I925" s="566"/>
      <c r="J925" s="566"/>
      <c r="K925" s="572"/>
      <c r="L925" s="568"/>
      <c r="M925" s="572"/>
      <c r="N925" s="570" t="s">
        <v>445</v>
      </c>
      <c r="O925" s="571"/>
      <c r="P925" s="572"/>
      <c r="Q925" s="429"/>
      <c r="R925" s="573"/>
      <c r="S925" s="574" t="str">
        <f t="shared" si="526"/>
        <v/>
      </c>
      <c r="T925" s="575" t="str">
        <f t="shared" si="510"/>
        <v/>
      </c>
      <c r="U925" s="574" t="str">
        <f t="shared" si="527"/>
        <v/>
      </c>
      <c r="V925" s="576" t="str">
        <f t="shared" si="511"/>
        <v>(ratio, no units)</v>
      </c>
      <c r="W925" s="391"/>
      <c r="X925" s="391"/>
      <c r="Z925" s="476"/>
      <c r="AP925" s="476"/>
      <c r="AQ925" s="391"/>
      <c r="AR925" s="391"/>
      <c r="AS925" s="580"/>
      <c r="AT925" s="391"/>
      <c r="AU925" s="578" t="str">
        <f t="shared" si="512"/>
        <v/>
      </c>
      <c r="AV925" s="578" t="str">
        <f t="shared" si="513"/>
        <v/>
      </c>
      <c r="AW925" s="391"/>
      <c r="AX925" s="578" t="str">
        <f t="shared" si="514"/>
        <v/>
      </c>
      <c r="AY925" s="578" t="str">
        <f t="shared" si="515"/>
        <v/>
      </c>
      <c r="AZ925" s="391"/>
      <c r="BA925" s="578" t="str">
        <f t="shared" si="516"/>
        <v/>
      </c>
      <c r="BB925" s="578" t="str">
        <f t="shared" si="517"/>
        <v/>
      </c>
      <c r="BC925" s="391"/>
      <c r="BD925" s="578" t="str">
        <f t="shared" si="518"/>
        <v/>
      </c>
      <c r="BE925" s="578" t="str">
        <f t="shared" si="519"/>
        <v/>
      </c>
      <c r="BF925" s="391"/>
      <c r="BG925" s="578" t="str">
        <f t="shared" si="520"/>
        <v/>
      </c>
      <c r="BH925" s="578" t="str">
        <f t="shared" si="521"/>
        <v/>
      </c>
      <c r="BI925" s="391"/>
      <c r="BJ925" s="578" t="str">
        <f t="shared" si="522"/>
        <v/>
      </c>
      <c r="BK925" s="578" t="str">
        <f t="shared" si="522"/>
        <v/>
      </c>
      <c r="BL925" s="391"/>
      <c r="BM925" s="578" t="str">
        <f t="shared" si="523"/>
        <v/>
      </c>
      <c r="BN925" s="578" t="str">
        <f t="shared" si="523"/>
        <v/>
      </c>
      <c r="BO925" s="391"/>
      <c r="BP925" s="578" t="str">
        <f t="shared" si="524"/>
        <v/>
      </c>
      <c r="BQ925" s="578" t="str">
        <f t="shared" si="524"/>
        <v/>
      </c>
      <c r="BR925" s="391"/>
      <c r="BS925" s="578" t="str">
        <f t="shared" si="525"/>
        <v/>
      </c>
      <c r="BT925" s="578" t="str">
        <f t="shared" si="525"/>
        <v/>
      </c>
      <c r="BU925" s="391"/>
      <c r="BV925" s="476"/>
    </row>
    <row r="926" spans="1:74" s="427" customFormat="1" ht="14.1" hidden="1">
      <c r="A926" s="561">
        <v>10</v>
      </c>
      <c r="B926" s="562" t="str">
        <f t="shared" si="528"/>
        <v xml:space="preserve">: </v>
      </c>
      <c r="C926" s="566"/>
      <c r="D926" s="566"/>
      <c r="E926" s="563"/>
      <c r="F926" s="566"/>
      <c r="G926" s="563"/>
      <c r="H926" s="565"/>
      <c r="I926" s="566"/>
      <c r="J926" s="566"/>
      <c r="K926" s="572"/>
      <c r="L926" s="568"/>
      <c r="M926" s="572"/>
      <c r="N926" s="570" t="s">
        <v>445</v>
      </c>
      <c r="O926" s="571"/>
      <c r="P926" s="572"/>
      <c r="Q926" s="429"/>
      <c r="R926" s="573"/>
      <c r="S926" s="574" t="str">
        <f t="shared" si="526"/>
        <v/>
      </c>
      <c r="T926" s="575" t="str">
        <f t="shared" si="510"/>
        <v/>
      </c>
      <c r="U926" s="574" t="str">
        <f t="shared" si="527"/>
        <v/>
      </c>
      <c r="V926" s="576" t="str">
        <f t="shared" si="511"/>
        <v>(ratio, no units)</v>
      </c>
      <c r="W926" s="391"/>
      <c r="X926" s="391"/>
      <c r="Z926" s="476"/>
      <c r="AP926" s="476"/>
      <c r="AQ926" s="391"/>
      <c r="AR926" s="391"/>
      <c r="AS926" s="580"/>
      <c r="AT926" s="391"/>
      <c r="AU926" s="578" t="str">
        <f t="shared" si="512"/>
        <v/>
      </c>
      <c r="AV926" s="578" t="str">
        <f t="shared" si="513"/>
        <v/>
      </c>
      <c r="AW926" s="391"/>
      <c r="AX926" s="578" t="str">
        <f t="shared" si="514"/>
        <v/>
      </c>
      <c r="AY926" s="578" t="str">
        <f t="shared" si="515"/>
        <v/>
      </c>
      <c r="AZ926" s="391"/>
      <c r="BA926" s="578" t="str">
        <f t="shared" si="516"/>
        <v/>
      </c>
      <c r="BB926" s="578" t="str">
        <f t="shared" si="517"/>
        <v/>
      </c>
      <c r="BC926" s="391"/>
      <c r="BD926" s="578" t="str">
        <f t="shared" si="518"/>
        <v/>
      </c>
      <c r="BE926" s="578" t="str">
        <f t="shared" si="519"/>
        <v/>
      </c>
      <c r="BF926" s="391"/>
      <c r="BG926" s="578" t="str">
        <f t="shared" si="520"/>
        <v/>
      </c>
      <c r="BH926" s="578" t="str">
        <f t="shared" si="521"/>
        <v/>
      </c>
      <c r="BI926" s="391"/>
      <c r="BJ926" s="578" t="str">
        <f t="shared" si="522"/>
        <v/>
      </c>
      <c r="BK926" s="578" t="str">
        <f t="shared" si="522"/>
        <v/>
      </c>
      <c r="BL926" s="391"/>
      <c r="BM926" s="578" t="str">
        <f t="shared" si="523"/>
        <v/>
      </c>
      <c r="BN926" s="578" t="str">
        <f t="shared" si="523"/>
        <v/>
      </c>
      <c r="BO926" s="391"/>
      <c r="BP926" s="578" t="str">
        <f t="shared" si="524"/>
        <v/>
      </c>
      <c r="BQ926" s="578" t="str">
        <f t="shared" si="524"/>
        <v/>
      </c>
      <c r="BR926" s="391"/>
      <c r="BS926" s="578" t="str">
        <f t="shared" si="525"/>
        <v/>
      </c>
      <c r="BT926" s="578" t="str">
        <f t="shared" si="525"/>
        <v/>
      </c>
      <c r="BU926" s="391"/>
      <c r="BV926" s="476"/>
    </row>
    <row r="927" spans="1:74" s="427" customFormat="1" ht="14.1" hidden="1">
      <c r="A927" s="561">
        <v>11</v>
      </c>
      <c r="B927" s="562" t="str">
        <f t="shared" si="528"/>
        <v xml:space="preserve">: </v>
      </c>
      <c r="C927" s="566"/>
      <c r="D927" s="566"/>
      <c r="E927" s="563"/>
      <c r="F927" s="566"/>
      <c r="G927" s="563"/>
      <c r="H927" s="565"/>
      <c r="I927" s="566"/>
      <c r="J927" s="566"/>
      <c r="K927" s="572"/>
      <c r="L927" s="568"/>
      <c r="M927" s="572"/>
      <c r="N927" s="570" t="s">
        <v>445</v>
      </c>
      <c r="O927" s="571"/>
      <c r="P927" s="572"/>
      <c r="Q927" s="429"/>
      <c r="R927" s="573"/>
      <c r="S927" s="574" t="str">
        <f t="shared" si="526"/>
        <v/>
      </c>
      <c r="T927" s="575" t="str">
        <f t="shared" si="510"/>
        <v/>
      </c>
      <c r="U927" s="574" t="str">
        <f t="shared" si="527"/>
        <v/>
      </c>
      <c r="V927" s="576" t="str">
        <f t="shared" si="511"/>
        <v>(ratio, no units)</v>
      </c>
      <c r="W927" s="391"/>
      <c r="X927" s="391"/>
      <c r="Z927" s="476"/>
      <c r="AP927" s="476"/>
      <c r="AQ927" s="391"/>
      <c r="AR927" s="391"/>
      <c r="AS927" s="580"/>
      <c r="AT927" s="391"/>
      <c r="AU927" s="578" t="str">
        <f t="shared" si="512"/>
        <v/>
      </c>
      <c r="AV927" s="578" t="str">
        <f t="shared" si="513"/>
        <v/>
      </c>
      <c r="AW927" s="391"/>
      <c r="AX927" s="578" t="str">
        <f t="shared" si="514"/>
        <v/>
      </c>
      <c r="AY927" s="578" t="str">
        <f t="shared" si="515"/>
        <v/>
      </c>
      <c r="AZ927" s="391"/>
      <c r="BA927" s="578" t="str">
        <f t="shared" si="516"/>
        <v/>
      </c>
      <c r="BB927" s="578" t="str">
        <f t="shared" si="517"/>
        <v/>
      </c>
      <c r="BC927" s="391"/>
      <c r="BD927" s="578" t="str">
        <f t="shared" si="518"/>
        <v/>
      </c>
      <c r="BE927" s="578" t="str">
        <f t="shared" si="519"/>
        <v/>
      </c>
      <c r="BF927" s="391"/>
      <c r="BG927" s="578" t="str">
        <f t="shared" si="520"/>
        <v/>
      </c>
      <c r="BH927" s="578" t="str">
        <f t="shared" si="521"/>
        <v/>
      </c>
      <c r="BI927" s="391"/>
      <c r="BJ927" s="578" t="str">
        <f t="shared" si="522"/>
        <v/>
      </c>
      <c r="BK927" s="578" t="str">
        <f t="shared" si="522"/>
        <v/>
      </c>
      <c r="BL927" s="391"/>
      <c r="BM927" s="578" t="str">
        <f t="shared" si="523"/>
        <v/>
      </c>
      <c r="BN927" s="578" t="str">
        <f t="shared" si="523"/>
        <v/>
      </c>
      <c r="BO927" s="391"/>
      <c r="BP927" s="578" t="str">
        <f t="shared" si="524"/>
        <v/>
      </c>
      <c r="BQ927" s="578" t="str">
        <f t="shared" si="524"/>
        <v/>
      </c>
      <c r="BR927" s="391"/>
      <c r="BS927" s="578" t="str">
        <f t="shared" si="525"/>
        <v/>
      </c>
      <c r="BT927" s="578" t="str">
        <f t="shared" si="525"/>
        <v/>
      </c>
      <c r="BU927" s="391"/>
      <c r="BV927" s="476"/>
    </row>
    <row r="928" spans="1:74" s="427" customFormat="1" ht="14.1" hidden="1">
      <c r="A928" s="561">
        <v>12</v>
      </c>
      <c r="B928" s="562" t="str">
        <f t="shared" si="528"/>
        <v xml:space="preserve">: </v>
      </c>
      <c r="C928" s="566"/>
      <c r="D928" s="566"/>
      <c r="E928" s="563"/>
      <c r="F928" s="566"/>
      <c r="G928" s="563"/>
      <c r="H928" s="565"/>
      <c r="I928" s="566"/>
      <c r="J928" s="566"/>
      <c r="K928" s="572"/>
      <c r="L928" s="568"/>
      <c r="M928" s="572"/>
      <c r="N928" s="570" t="s">
        <v>445</v>
      </c>
      <c r="O928" s="571"/>
      <c r="P928" s="572"/>
      <c r="Q928" s="429"/>
      <c r="R928" s="573"/>
      <c r="S928" s="574" t="str">
        <f t="shared" si="526"/>
        <v/>
      </c>
      <c r="T928" s="575" t="str">
        <f t="shared" si="510"/>
        <v/>
      </c>
      <c r="U928" s="574" t="str">
        <f t="shared" si="527"/>
        <v/>
      </c>
      <c r="V928" s="576" t="str">
        <f t="shared" si="511"/>
        <v>(ratio, no units)</v>
      </c>
      <c r="W928" s="391"/>
      <c r="X928" s="391"/>
      <c r="Z928" s="476"/>
      <c r="AP928" s="476"/>
      <c r="AQ928" s="391"/>
      <c r="AR928" s="391"/>
      <c r="AS928" s="580"/>
      <c r="AT928" s="391"/>
      <c r="AU928" s="578" t="str">
        <f t="shared" si="512"/>
        <v/>
      </c>
      <c r="AV928" s="578" t="str">
        <f t="shared" si="513"/>
        <v/>
      </c>
      <c r="AW928" s="391"/>
      <c r="AX928" s="578" t="str">
        <f t="shared" si="514"/>
        <v/>
      </c>
      <c r="AY928" s="578" t="str">
        <f t="shared" si="515"/>
        <v/>
      </c>
      <c r="AZ928" s="391"/>
      <c r="BA928" s="578" t="str">
        <f t="shared" si="516"/>
        <v/>
      </c>
      <c r="BB928" s="578" t="str">
        <f t="shared" si="517"/>
        <v/>
      </c>
      <c r="BC928" s="391"/>
      <c r="BD928" s="578" t="str">
        <f t="shared" si="518"/>
        <v/>
      </c>
      <c r="BE928" s="578" t="str">
        <f t="shared" si="519"/>
        <v/>
      </c>
      <c r="BF928" s="391"/>
      <c r="BG928" s="578" t="str">
        <f t="shared" si="520"/>
        <v/>
      </c>
      <c r="BH928" s="578" t="str">
        <f t="shared" si="521"/>
        <v/>
      </c>
      <c r="BI928" s="391"/>
      <c r="BJ928" s="578" t="str">
        <f t="shared" si="522"/>
        <v/>
      </c>
      <c r="BK928" s="578" t="str">
        <f t="shared" si="522"/>
        <v/>
      </c>
      <c r="BL928" s="391"/>
      <c r="BM928" s="578" t="str">
        <f t="shared" si="523"/>
        <v/>
      </c>
      <c r="BN928" s="578" t="str">
        <f t="shared" si="523"/>
        <v/>
      </c>
      <c r="BO928" s="391"/>
      <c r="BP928" s="578" t="str">
        <f t="shared" si="524"/>
        <v/>
      </c>
      <c r="BQ928" s="578" t="str">
        <f t="shared" si="524"/>
        <v/>
      </c>
      <c r="BR928" s="391"/>
      <c r="BS928" s="578" t="str">
        <f t="shared" si="525"/>
        <v/>
      </c>
      <c r="BT928" s="578" t="str">
        <f t="shared" si="525"/>
        <v/>
      </c>
      <c r="BU928" s="391"/>
      <c r="BV928" s="476"/>
    </row>
    <row r="929" spans="1:74" s="427" customFormat="1" ht="14.1" hidden="1">
      <c r="A929" s="561">
        <v>13</v>
      </c>
      <c r="B929" s="562" t="str">
        <f t="shared" si="528"/>
        <v xml:space="preserve">: </v>
      </c>
      <c r="C929" s="566"/>
      <c r="D929" s="566"/>
      <c r="E929" s="563"/>
      <c r="F929" s="566"/>
      <c r="G929" s="563"/>
      <c r="H929" s="565"/>
      <c r="I929" s="566"/>
      <c r="J929" s="566"/>
      <c r="K929" s="572"/>
      <c r="L929" s="568"/>
      <c r="M929" s="572"/>
      <c r="N929" s="570" t="s">
        <v>445</v>
      </c>
      <c r="O929" s="571"/>
      <c r="P929" s="572"/>
      <c r="Q929" s="429"/>
      <c r="R929" s="573"/>
      <c r="S929" s="574" t="str">
        <f t="shared" si="526"/>
        <v/>
      </c>
      <c r="T929" s="575" t="str">
        <f t="shared" si="510"/>
        <v/>
      </c>
      <c r="U929" s="574" t="str">
        <f t="shared" si="527"/>
        <v/>
      </c>
      <c r="V929" s="576" t="str">
        <f t="shared" si="511"/>
        <v>(ratio, no units)</v>
      </c>
      <c r="W929" s="391"/>
      <c r="X929" s="391"/>
      <c r="Z929" s="476"/>
      <c r="AP929" s="476"/>
      <c r="AQ929" s="391"/>
      <c r="AR929" s="391"/>
      <c r="AS929" s="580"/>
      <c r="AT929" s="391"/>
      <c r="AU929" s="578" t="str">
        <f t="shared" si="512"/>
        <v/>
      </c>
      <c r="AV929" s="578" t="str">
        <f t="shared" si="513"/>
        <v/>
      </c>
      <c r="AW929" s="391"/>
      <c r="AX929" s="578" t="str">
        <f t="shared" si="514"/>
        <v/>
      </c>
      <c r="AY929" s="578" t="str">
        <f t="shared" si="515"/>
        <v/>
      </c>
      <c r="AZ929" s="391"/>
      <c r="BA929" s="578" t="str">
        <f t="shared" si="516"/>
        <v/>
      </c>
      <c r="BB929" s="578" t="str">
        <f t="shared" si="517"/>
        <v/>
      </c>
      <c r="BC929" s="391"/>
      <c r="BD929" s="578" t="str">
        <f t="shared" si="518"/>
        <v/>
      </c>
      <c r="BE929" s="578" t="str">
        <f t="shared" si="519"/>
        <v/>
      </c>
      <c r="BF929" s="391"/>
      <c r="BG929" s="578" t="str">
        <f t="shared" si="520"/>
        <v/>
      </c>
      <c r="BH929" s="578" t="str">
        <f t="shared" si="521"/>
        <v/>
      </c>
      <c r="BI929" s="391"/>
      <c r="BJ929" s="578" t="str">
        <f t="shared" si="522"/>
        <v/>
      </c>
      <c r="BK929" s="578" t="str">
        <f t="shared" si="522"/>
        <v/>
      </c>
      <c r="BL929" s="391"/>
      <c r="BM929" s="578" t="str">
        <f t="shared" si="523"/>
        <v/>
      </c>
      <c r="BN929" s="578" t="str">
        <f t="shared" si="523"/>
        <v/>
      </c>
      <c r="BO929" s="391"/>
      <c r="BP929" s="578" t="str">
        <f t="shared" si="524"/>
        <v/>
      </c>
      <c r="BQ929" s="578" t="str">
        <f t="shared" si="524"/>
        <v/>
      </c>
      <c r="BR929" s="391"/>
      <c r="BS929" s="578" t="str">
        <f t="shared" si="525"/>
        <v/>
      </c>
      <c r="BT929" s="578" t="str">
        <f t="shared" si="525"/>
        <v/>
      </c>
      <c r="BU929" s="391"/>
      <c r="BV929" s="476"/>
    </row>
    <row r="930" spans="1:74" s="427" customFormat="1" ht="14.1" hidden="1">
      <c r="A930" s="561">
        <v>14</v>
      </c>
      <c r="B930" s="562" t="str">
        <f t="shared" si="528"/>
        <v xml:space="preserve">: </v>
      </c>
      <c r="C930" s="566"/>
      <c r="D930" s="566"/>
      <c r="E930" s="563"/>
      <c r="F930" s="566"/>
      <c r="G930" s="563"/>
      <c r="H930" s="565"/>
      <c r="I930" s="566"/>
      <c r="J930" s="566"/>
      <c r="K930" s="572"/>
      <c r="L930" s="568"/>
      <c r="M930" s="572"/>
      <c r="N930" s="570" t="s">
        <v>445</v>
      </c>
      <c r="O930" s="571"/>
      <c r="P930" s="572"/>
      <c r="Q930" s="429"/>
      <c r="R930" s="573"/>
      <c r="S930" s="574" t="str">
        <f t="shared" si="526"/>
        <v/>
      </c>
      <c r="T930" s="575" t="str">
        <f t="shared" si="510"/>
        <v/>
      </c>
      <c r="U930" s="574" t="str">
        <f t="shared" si="527"/>
        <v/>
      </c>
      <c r="V930" s="576" t="str">
        <f t="shared" si="511"/>
        <v>(ratio, no units)</v>
      </c>
      <c r="W930" s="391"/>
      <c r="X930" s="391"/>
      <c r="Z930" s="476"/>
      <c r="AP930" s="476"/>
      <c r="AQ930" s="391"/>
      <c r="AR930" s="391"/>
      <c r="AS930" s="580"/>
      <c r="AT930" s="391"/>
      <c r="AU930" s="578" t="str">
        <f t="shared" si="512"/>
        <v/>
      </c>
      <c r="AV930" s="578" t="str">
        <f t="shared" si="513"/>
        <v/>
      </c>
      <c r="AW930" s="391"/>
      <c r="AX930" s="578" t="str">
        <f t="shared" si="514"/>
        <v/>
      </c>
      <c r="AY930" s="578" t="str">
        <f t="shared" si="515"/>
        <v/>
      </c>
      <c r="AZ930" s="391"/>
      <c r="BA930" s="578" t="str">
        <f t="shared" si="516"/>
        <v/>
      </c>
      <c r="BB930" s="578" t="str">
        <f t="shared" si="517"/>
        <v/>
      </c>
      <c r="BC930" s="391"/>
      <c r="BD930" s="578" t="str">
        <f t="shared" si="518"/>
        <v/>
      </c>
      <c r="BE930" s="578" t="str">
        <f t="shared" si="519"/>
        <v/>
      </c>
      <c r="BF930" s="391"/>
      <c r="BG930" s="578" t="str">
        <f t="shared" si="520"/>
        <v/>
      </c>
      <c r="BH930" s="578" t="str">
        <f t="shared" si="521"/>
        <v/>
      </c>
      <c r="BI930" s="391"/>
      <c r="BJ930" s="578" t="str">
        <f t="shared" si="522"/>
        <v/>
      </c>
      <c r="BK930" s="578" t="str">
        <f t="shared" si="522"/>
        <v/>
      </c>
      <c r="BL930" s="391"/>
      <c r="BM930" s="578" t="str">
        <f t="shared" si="523"/>
        <v/>
      </c>
      <c r="BN930" s="578" t="str">
        <f t="shared" si="523"/>
        <v/>
      </c>
      <c r="BO930" s="391"/>
      <c r="BP930" s="578" t="str">
        <f t="shared" si="524"/>
        <v/>
      </c>
      <c r="BQ930" s="578" t="str">
        <f t="shared" si="524"/>
        <v/>
      </c>
      <c r="BR930" s="391"/>
      <c r="BS930" s="578" t="str">
        <f t="shared" si="525"/>
        <v/>
      </c>
      <c r="BT930" s="578" t="str">
        <f t="shared" si="525"/>
        <v/>
      </c>
      <c r="BU930" s="391"/>
      <c r="BV930" s="476"/>
    </row>
    <row r="931" spans="1:74" s="427" customFormat="1" ht="14.1" hidden="1">
      <c r="A931" s="561">
        <v>15</v>
      </c>
      <c r="B931" s="562" t="str">
        <f t="shared" si="528"/>
        <v xml:space="preserve">: </v>
      </c>
      <c r="C931" s="566"/>
      <c r="D931" s="566"/>
      <c r="E931" s="563"/>
      <c r="F931" s="566"/>
      <c r="G931" s="563"/>
      <c r="H931" s="565"/>
      <c r="I931" s="566"/>
      <c r="J931" s="566"/>
      <c r="K931" s="572"/>
      <c r="L931" s="568"/>
      <c r="M931" s="572"/>
      <c r="N931" s="570" t="s">
        <v>445</v>
      </c>
      <c r="O931" s="571"/>
      <c r="P931" s="572"/>
      <c r="Q931" s="429"/>
      <c r="R931" s="573"/>
      <c r="S931" s="574" t="str">
        <f t="shared" si="526"/>
        <v/>
      </c>
      <c r="T931" s="575" t="str">
        <f t="shared" si="510"/>
        <v/>
      </c>
      <c r="U931" s="574" t="str">
        <f t="shared" si="527"/>
        <v/>
      </c>
      <c r="V931" s="576" t="str">
        <f t="shared" si="511"/>
        <v>(ratio, no units)</v>
      </c>
      <c r="W931" s="391"/>
      <c r="X931" s="391"/>
      <c r="Z931" s="476"/>
      <c r="AP931" s="476"/>
      <c r="AQ931" s="391"/>
      <c r="AR931" s="391"/>
      <c r="AS931" s="580"/>
      <c r="AT931" s="391"/>
      <c r="AU931" s="578" t="str">
        <f t="shared" si="512"/>
        <v/>
      </c>
      <c r="AV931" s="578" t="str">
        <f t="shared" si="513"/>
        <v/>
      </c>
      <c r="AW931" s="391"/>
      <c r="AX931" s="578" t="str">
        <f t="shared" si="514"/>
        <v/>
      </c>
      <c r="AY931" s="578" t="str">
        <f t="shared" si="515"/>
        <v/>
      </c>
      <c r="AZ931" s="391"/>
      <c r="BA931" s="578" t="str">
        <f t="shared" si="516"/>
        <v/>
      </c>
      <c r="BB931" s="578" t="str">
        <f t="shared" si="517"/>
        <v/>
      </c>
      <c r="BC931" s="391"/>
      <c r="BD931" s="578" t="str">
        <f t="shared" si="518"/>
        <v/>
      </c>
      <c r="BE931" s="578" t="str">
        <f t="shared" si="519"/>
        <v/>
      </c>
      <c r="BF931" s="391"/>
      <c r="BG931" s="578" t="str">
        <f t="shared" si="520"/>
        <v/>
      </c>
      <c r="BH931" s="578" t="str">
        <f t="shared" si="521"/>
        <v/>
      </c>
      <c r="BI931" s="391"/>
      <c r="BJ931" s="578" t="str">
        <f t="shared" si="522"/>
        <v/>
      </c>
      <c r="BK931" s="578" t="str">
        <f t="shared" si="522"/>
        <v/>
      </c>
      <c r="BL931" s="391"/>
      <c r="BM931" s="578" t="str">
        <f t="shared" si="523"/>
        <v/>
      </c>
      <c r="BN931" s="578" t="str">
        <f t="shared" si="523"/>
        <v/>
      </c>
      <c r="BO931" s="391"/>
      <c r="BP931" s="578" t="str">
        <f t="shared" si="524"/>
        <v/>
      </c>
      <c r="BQ931" s="578" t="str">
        <f t="shared" si="524"/>
        <v/>
      </c>
      <c r="BR931" s="391"/>
      <c r="BS931" s="578" t="str">
        <f t="shared" si="525"/>
        <v/>
      </c>
      <c r="BT931" s="578" t="str">
        <f t="shared" si="525"/>
        <v/>
      </c>
      <c r="BU931" s="391"/>
      <c r="BV931" s="476"/>
    </row>
    <row r="932" spans="1:74" s="427" customFormat="1" ht="14.1" hidden="1">
      <c r="A932" s="561">
        <v>16</v>
      </c>
      <c r="B932" s="562" t="str">
        <f t="shared" si="528"/>
        <v xml:space="preserve">: </v>
      </c>
      <c r="C932" s="566"/>
      <c r="D932" s="566"/>
      <c r="E932" s="563"/>
      <c r="F932" s="566"/>
      <c r="G932" s="563"/>
      <c r="H932" s="565"/>
      <c r="I932" s="566"/>
      <c r="J932" s="566"/>
      <c r="K932" s="572"/>
      <c r="L932" s="568"/>
      <c r="M932" s="572"/>
      <c r="N932" s="570" t="s">
        <v>445</v>
      </c>
      <c r="O932" s="571"/>
      <c r="P932" s="572"/>
      <c r="Q932" s="429"/>
      <c r="R932" s="573"/>
      <c r="S932" s="574" t="str">
        <f t="shared" si="526"/>
        <v/>
      </c>
      <c r="T932" s="575" t="str">
        <f t="shared" si="510"/>
        <v/>
      </c>
      <c r="U932" s="574" t="str">
        <f t="shared" si="527"/>
        <v/>
      </c>
      <c r="V932" s="576" t="str">
        <f t="shared" si="511"/>
        <v>(ratio, no units)</v>
      </c>
      <c r="W932" s="391"/>
      <c r="X932" s="391"/>
      <c r="Z932" s="476"/>
      <c r="AP932" s="476"/>
      <c r="AQ932" s="391"/>
      <c r="AR932" s="391"/>
      <c r="AS932" s="580"/>
      <c r="AT932" s="391"/>
      <c r="AU932" s="578" t="str">
        <f t="shared" si="512"/>
        <v/>
      </c>
      <c r="AV932" s="578" t="str">
        <f t="shared" si="513"/>
        <v/>
      </c>
      <c r="AW932" s="391"/>
      <c r="AX932" s="578" t="str">
        <f t="shared" si="514"/>
        <v/>
      </c>
      <c r="AY932" s="578" t="str">
        <f t="shared" si="515"/>
        <v/>
      </c>
      <c r="AZ932" s="391"/>
      <c r="BA932" s="578" t="str">
        <f t="shared" si="516"/>
        <v/>
      </c>
      <c r="BB932" s="578" t="str">
        <f t="shared" si="517"/>
        <v/>
      </c>
      <c r="BC932" s="391"/>
      <c r="BD932" s="578" t="str">
        <f t="shared" si="518"/>
        <v/>
      </c>
      <c r="BE932" s="578" t="str">
        <f t="shared" si="519"/>
        <v/>
      </c>
      <c r="BF932" s="391"/>
      <c r="BG932" s="578" t="str">
        <f t="shared" si="520"/>
        <v/>
      </c>
      <c r="BH932" s="578" t="str">
        <f t="shared" si="521"/>
        <v/>
      </c>
      <c r="BI932" s="391"/>
      <c r="BJ932" s="578" t="str">
        <f t="shared" si="522"/>
        <v/>
      </c>
      <c r="BK932" s="578" t="str">
        <f t="shared" si="522"/>
        <v/>
      </c>
      <c r="BL932" s="391"/>
      <c r="BM932" s="578" t="str">
        <f t="shared" si="523"/>
        <v/>
      </c>
      <c r="BN932" s="578" t="str">
        <f t="shared" si="523"/>
        <v/>
      </c>
      <c r="BO932" s="391"/>
      <c r="BP932" s="578" t="str">
        <f t="shared" si="524"/>
        <v/>
      </c>
      <c r="BQ932" s="578" t="str">
        <f t="shared" si="524"/>
        <v/>
      </c>
      <c r="BR932" s="391"/>
      <c r="BS932" s="578" t="str">
        <f t="shared" si="525"/>
        <v/>
      </c>
      <c r="BT932" s="578" t="str">
        <f t="shared" si="525"/>
        <v/>
      </c>
      <c r="BU932" s="391"/>
      <c r="BV932" s="476"/>
    </row>
    <row r="933" spans="1:74" s="427" customFormat="1" ht="14.1" hidden="1">
      <c r="A933" s="561">
        <v>17</v>
      </c>
      <c r="B933" s="562" t="str">
        <f t="shared" si="528"/>
        <v xml:space="preserve">: </v>
      </c>
      <c r="C933" s="566"/>
      <c r="D933" s="566"/>
      <c r="E933" s="563"/>
      <c r="F933" s="566"/>
      <c r="G933" s="563"/>
      <c r="H933" s="565"/>
      <c r="I933" s="566"/>
      <c r="J933" s="566"/>
      <c r="K933" s="572"/>
      <c r="L933" s="568"/>
      <c r="M933" s="572"/>
      <c r="N933" s="570" t="s">
        <v>445</v>
      </c>
      <c r="O933" s="571"/>
      <c r="P933" s="572"/>
      <c r="Q933" s="429"/>
      <c r="R933" s="573"/>
      <c r="S933" s="574" t="str">
        <f t="shared" si="526"/>
        <v/>
      </c>
      <c r="T933" s="575" t="str">
        <f t="shared" si="510"/>
        <v/>
      </c>
      <c r="U933" s="574" t="str">
        <f t="shared" si="527"/>
        <v/>
      </c>
      <c r="V933" s="576" t="str">
        <f t="shared" si="511"/>
        <v>(ratio, no units)</v>
      </c>
      <c r="W933" s="391"/>
      <c r="X933" s="391"/>
      <c r="Z933" s="476"/>
      <c r="AP933" s="476"/>
      <c r="AQ933" s="391"/>
      <c r="AR933" s="391"/>
      <c r="AS933" s="580"/>
      <c r="AT933" s="391"/>
      <c r="AU933" s="578" t="str">
        <f t="shared" si="512"/>
        <v/>
      </c>
      <c r="AV933" s="578" t="str">
        <f t="shared" si="513"/>
        <v/>
      </c>
      <c r="AW933" s="391"/>
      <c r="AX933" s="578" t="str">
        <f t="shared" si="514"/>
        <v/>
      </c>
      <c r="AY933" s="578" t="str">
        <f t="shared" si="515"/>
        <v/>
      </c>
      <c r="AZ933" s="391"/>
      <c r="BA933" s="578" t="str">
        <f t="shared" si="516"/>
        <v/>
      </c>
      <c r="BB933" s="578" t="str">
        <f t="shared" si="517"/>
        <v/>
      </c>
      <c r="BC933" s="391"/>
      <c r="BD933" s="578" t="str">
        <f t="shared" si="518"/>
        <v/>
      </c>
      <c r="BE933" s="578" t="str">
        <f t="shared" si="519"/>
        <v/>
      </c>
      <c r="BF933" s="391"/>
      <c r="BG933" s="578" t="str">
        <f t="shared" si="520"/>
        <v/>
      </c>
      <c r="BH933" s="578" t="str">
        <f t="shared" si="521"/>
        <v/>
      </c>
      <c r="BI933" s="391"/>
      <c r="BJ933" s="578" t="str">
        <f t="shared" si="522"/>
        <v/>
      </c>
      <c r="BK933" s="578" t="str">
        <f t="shared" si="522"/>
        <v/>
      </c>
      <c r="BL933" s="391"/>
      <c r="BM933" s="578" t="str">
        <f t="shared" si="523"/>
        <v/>
      </c>
      <c r="BN933" s="578" t="str">
        <f t="shared" si="523"/>
        <v/>
      </c>
      <c r="BO933" s="391"/>
      <c r="BP933" s="578" t="str">
        <f t="shared" si="524"/>
        <v/>
      </c>
      <c r="BQ933" s="578" t="str">
        <f t="shared" si="524"/>
        <v/>
      </c>
      <c r="BR933" s="391"/>
      <c r="BS933" s="578" t="str">
        <f t="shared" si="525"/>
        <v/>
      </c>
      <c r="BT933" s="578" t="str">
        <f t="shared" si="525"/>
        <v/>
      </c>
      <c r="BU933" s="391"/>
      <c r="BV933" s="476"/>
    </row>
    <row r="934" spans="1:74" s="427" customFormat="1" ht="14.1" hidden="1">
      <c r="A934" s="561">
        <v>18</v>
      </c>
      <c r="B934" s="562" t="str">
        <f t="shared" si="528"/>
        <v xml:space="preserve">: </v>
      </c>
      <c r="C934" s="566"/>
      <c r="D934" s="566"/>
      <c r="E934" s="563"/>
      <c r="F934" s="566"/>
      <c r="G934" s="563"/>
      <c r="H934" s="565"/>
      <c r="I934" s="566"/>
      <c r="J934" s="566"/>
      <c r="K934" s="572"/>
      <c r="L934" s="572"/>
      <c r="M934" s="572"/>
      <c r="N934" s="570" t="s">
        <v>445</v>
      </c>
      <c r="O934" s="571"/>
      <c r="P934" s="572"/>
      <c r="Q934" s="429"/>
      <c r="R934" s="573"/>
      <c r="S934" s="574" t="str">
        <f t="shared" si="526"/>
        <v/>
      </c>
      <c r="T934" s="575" t="str">
        <f t="shared" si="510"/>
        <v/>
      </c>
      <c r="U934" s="574" t="str">
        <f t="shared" si="527"/>
        <v/>
      </c>
      <c r="V934" s="576" t="str">
        <f t="shared" si="511"/>
        <v>(ratio, no units)</v>
      </c>
      <c r="W934" s="391"/>
      <c r="X934" s="391"/>
      <c r="Z934" s="476"/>
      <c r="AP934" s="476"/>
      <c r="AQ934" s="391"/>
      <c r="AR934" s="391"/>
      <c r="AS934" s="580"/>
      <c r="AT934" s="391"/>
      <c r="AU934" s="578" t="str">
        <f t="shared" si="512"/>
        <v/>
      </c>
      <c r="AV934" s="578" t="str">
        <f t="shared" si="513"/>
        <v/>
      </c>
      <c r="AW934" s="391"/>
      <c r="AX934" s="578" t="str">
        <f t="shared" si="514"/>
        <v/>
      </c>
      <c r="AY934" s="578" t="str">
        <f t="shared" si="515"/>
        <v/>
      </c>
      <c r="AZ934" s="391"/>
      <c r="BA934" s="578" t="str">
        <f t="shared" si="516"/>
        <v/>
      </c>
      <c r="BB934" s="578" t="str">
        <f t="shared" si="517"/>
        <v/>
      </c>
      <c r="BC934" s="391"/>
      <c r="BD934" s="578" t="str">
        <f t="shared" si="518"/>
        <v/>
      </c>
      <c r="BE934" s="578" t="str">
        <f t="shared" si="519"/>
        <v/>
      </c>
      <c r="BF934" s="391"/>
      <c r="BG934" s="578" t="str">
        <f t="shared" si="520"/>
        <v/>
      </c>
      <c r="BH934" s="578" t="str">
        <f t="shared" si="521"/>
        <v/>
      </c>
      <c r="BI934" s="391"/>
      <c r="BJ934" s="578" t="str">
        <f t="shared" si="522"/>
        <v/>
      </c>
      <c r="BK934" s="578" t="str">
        <f t="shared" si="522"/>
        <v/>
      </c>
      <c r="BL934" s="391"/>
      <c r="BM934" s="578" t="str">
        <f t="shared" si="523"/>
        <v/>
      </c>
      <c r="BN934" s="578" t="str">
        <f t="shared" si="523"/>
        <v/>
      </c>
      <c r="BO934" s="391"/>
      <c r="BP934" s="578" t="str">
        <f t="shared" si="524"/>
        <v/>
      </c>
      <c r="BQ934" s="578" t="str">
        <f t="shared" si="524"/>
        <v/>
      </c>
      <c r="BR934" s="391"/>
      <c r="BS934" s="578" t="str">
        <f t="shared" si="525"/>
        <v/>
      </c>
      <c r="BT934" s="578" t="str">
        <f t="shared" si="525"/>
        <v/>
      </c>
      <c r="BU934" s="391"/>
      <c r="BV934" s="476"/>
    </row>
    <row r="935" spans="1:74" s="427" customFormat="1" ht="14.1" hidden="1">
      <c r="A935" s="561">
        <v>19</v>
      </c>
      <c r="B935" s="562" t="str">
        <f t="shared" si="528"/>
        <v xml:space="preserve">: </v>
      </c>
      <c r="C935" s="566"/>
      <c r="D935" s="566"/>
      <c r="E935" s="563"/>
      <c r="F935" s="566"/>
      <c r="G935" s="563"/>
      <c r="H935" s="565"/>
      <c r="I935" s="566"/>
      <c r="J935" s="566"/>
      <c r="K935" s="572"/>
      <c r="L935" s="572"/>
      <c r="M935" s="572"/>
      <c r="N935" s="570" t="s">
        <v>445</v>
      </c>
      <c r="O935" s="571"/>
      <c r="P935" s="572"/>
      <c r="Q935" s="429"/>
      <c r="R935" s="573"/>
      <c r="S935" s="574" t="str">
        <f t="shared" si="526"/>
        <v/>
      </c>
      <c r="T935" s="575" t="str">
        <f t="shared" si="510"/>
        <v/>
      </c>
      <c r="U935" s="574" t="str">
        <f t="shared" si="527"/>
        <v/>
      </c>
      <c r="V935" s="576" t="str">
        <f t="shared" si="511"/>
        <v>(ratio, no units)</v>
      </c>
      <c r="W935" s="391"/>
      <c r="X935" s="391"/>
      <c r="Z935" s="476"/>
      <c r="AP935" s="476"/>
      <c r="AQ935" s="391"/>
      <c r="AR935" s="391"/>
      <c r="AS935" s="580"/>
      <c r="AT935" s="391"/>
      <c r="AU935" s="578" t="str">
        <f t="shared" si="512"/>
        <v/>
      </c>
      <c r="AV935" s="578" t="str">
        <f t="shared" si="513"/>
        <v/>
      </c>
      <c r="AW935" s="391"/>
      <c r="AX935" s="578" t="str">
        <f t="shared" si="514"/>
        <v/>
      </c>
      <c r="AY935" s="578" t="str">
        <f t="shared" si="515"/>
        <v/>
      </c>
      <c r="AZ935" s="391"/>
      <c r="BA935" s="578" t="str">
        <f t="shared" si="516"/>
        <v/>
      </c>
      <c r="BB935" s="578" t="str">
        <f t="shared" si="517"/>
        <v/>
      </c>
      <c r="BC935" s="391"/>
      <c r="BD935" s="578" t="str">
        <f t="shared" si="518"/>
        <v/>
      </c>
      <c r="BE935" s="578" t="str">
        <f t="shared" si="519"/>
        <v/>
      </c>
      <c r="BF935" s="391"/>
      <c r="BG935" s="578" t="str">
        <f t="shared" si="520"/>
        <v/>
      </c>
      <c r="BH935" s="578" t="str">
        <f t="shared" si="521"/>
        <v/>
      </c>
      <c r="BI935" s="391"/>
      <c r="BJ935" s="578" t="str">
        <f t="shared" si="522"/>
        <v/>
      </c>
      <c r="BK935" s="578" t="str">
        <f t="shared" si="522"/>
        <v/>
      </c>
      <c r="BL935" s="391"/>
      <c r="BM935" s="578" t="str">
        <f t="shared" si="523"/>
        <v/>
      </c>
      <c r="BN935" s="578" t="str">
        <f t="shared" si="523"/>
        <v/>
      </c>
      <c r="BO935" s="391"/>
      <c r="BP935" s="578" t="str">
        <f t="shared" si="524"/>
        <v/>
      </c>
      <c r="BQ935" s="578" t="str">
        <f t="shared" si="524"/>
        <v/>
      </c>
      <c r="BR935" s="391"/>
      <c r="BS935" s="578" t="str">
        <f t="shared" si="525"/>
        <v/>
      </c>
      <c r="BT935" s="578" t="str">
        <f t="shared" si="525"/>
        <v/>
      </c>
      <c r="BU935" s="391"/>
      <c r="BV935" s="476"/>
    </row>
    <row r="936" spans="1:74" s="427" customFormat="1" ht="14.1" hidden="1">
      <c r="A936" s="561">
        <v>20</v>
      </c>
      <c r="B936" s="562" t="str">
        <f t="shared" si="528"/>
        <v xml:space="preserve">: </v>
      </c>
      <c r="C936" s="566"/>
      <c r="D936" s="566"/>
      <c r="E936" s="563"/>
      <c r="F936" s="566"/>
      <c r="G936" s="563"/>
      <c r="H936" s="565"/>
      <c r="I936" s="566"/>
      <c r="J936" s="566"/>
      <c r="K936" s="572"/>
      <c r="L936" s="572"/>
      <c r="M936" s="572"/>
      <c r="N936" s="570" t="s">
        <v>445</v>
      </c>
      <c r="O936" s="571"/>
      <c r="P936" s="572"/>
      <c r="Q936" s="429"/>
      <c r="R936" s="573"/>
      <c r="S936" s="574" t="str">
        <f t="shared" si="526"/>
        <v/>
      </c>
      <c r="T936" s="575" t="str">
        <f t="shared" si="510"/>
        <v/>
      </c>
      <c r="U936" s="574" t="str">
        <f t="shared" si="527"/>
        <v/>
      </c>
      <c r="V936" s="576" t="str">
        <f t="shared" si="511"/>
        <v>(ratio, no units)</v>
      </c>
      <c r="W936" s="391"/>
      <c r="X936" s="391"/>
      <c r="Z936" s="476"/>
      <c r="AP936" s="476"/>
      <c r="AQ936" s="391"/>
      <c r="AR936" s="391"/>
      <c r="AS936" s="580"/>
      <c r="AT936" s="391"/>
      <c r="AU936" s="578" t="str">
        <f t="shared" si="512"/>
        <v/>
      </c>
      <c r="AV936" s="578" t="str">
        <f t="shared" si="513"/>
        <v/>
      </c>
      <c r="AW936" s="391"/>
      <c r="AX936" s="578" t="str">
        <f t="shared" si="514"/>
        <v/>
      </c>
      <c r="AY936" s="578" t="str">
        <f t="shared" si="515"/>
        <v/>
      </c>
      <c r="AZ936" s="391"/>
      <c r="BA936" s="578" t="str">
        <f t="shared" si="516"/>
        <v/>
      </c>
      <c r="BB936" s="578" t="str">
        <f t="shared" si="517"/>
        <v/>
      </c>
      <c r="BC936" s="391"/>
      <c r="BD936" s="578" t="str">
        <f t="shared" si="518"/>
        <v/>
      </c>
      <c r="BE936" s="578" t="str">
        <f t="shared" si="519"/>
        <v/>
      </c>
      <c r="BF936" s="391"/>
      <c r="BG936" s="578" t="str">
        <f t="shared" si="520"/>
        <v/>
      </c>
      <c r="BH936" s="578" t="str">
        <f t="shared" si="521"/>
        <v/>
      </c>
      <c r="BI936" s="391"/>
      <c r="BJ936" s="578" t="str">
        <f t="shared" si="522"/>
        <v/>
      </c>
      <c r="BK936" s="578" t="str">
        <f t="shared" si="522"/>
        <v/>
      </c>
      <c r="BL936" s="391"/>
      <c r="BM936" s="578" t="str">
        <f t="shared" si="523"/>
        <v/>
      </c>
      <c r="BN936" s="578" t="str">
        <f t="shared" si="523"/>
        <v/>
      </c>
      <c r="BO936" s="391"/>
      <c r="BP936" s="578" t="str">
        <f t="shared" si="524"/>
        <v/>
      </c>
      <c r="BQ936" s="578" t="str">
        <f t="shared" si="524"/>
        <v/>
      </c>
      <c r="BR936" s="391"/>
      <c r="BS936" s="578" t="str">
        <f t="shared" si="525"/>
        <v/>
      </c>
      <c r="BT936" s="578" t="str">
        <f t="shared" si="525"/>
        <v/>
      </c>
      <c r="BU936" s="391"/>
      <c r="BV936" s="476"/>
    </row>
    <row r="937" spans="1:74" s="427" customFormat="1" ht="14.1" hidden="1">
      <c r="A937" s="561"/>
      <c r="B937" s="582" t="s">
        <v>224</v>
      </c>
      <c r="C937" s="583"/>
      <c r="D937" s="583"/>
      <c r="E937" s="583"/>
      <c r="F937" s="583"/>
      <c r="G937" s="583"/>
      <c r="I937" s="391"/>
      <c r="J937" s="584"/>
      <c r="K937" s="429"/>
      <c r="L937" s="429"/>
      <c r="M937" s="429" t="s">
        <v>211</v>
      </c>
      <c r="N937" s="429"/>
      <c r="O937" s="429"/>
      <c r="P937" s="429"/>
      <c r="Q937" s="429"/>
      <c r="R937" s="584" t="s">
        <v>212</v>
      </c>
      <c r="S937" s="585" t="e">
        <f>AVERAGE(S917:S936)</f>
        <v>#DIV/0!</v>
      </c>
      <c r="T937" s="585" t="e">
        <f>IF(S945="Y",SUM(T917:T936)/SUM(O917:O936),AVERAGE(T917:T936))</f>
        <v>#DIV/0!</v>
      </c>
      <c r="U937" s="586" t="e">
        <f>SUM(U917:U936)/SUM(O917:O936)</f>
        <v>#DIV/0!</v>
      </c>
      <c r="V937" s="391"/>
      <c r="W937" s="391"/>
      <c r="X937" s="391"/>
      <c r="Z937" s="626"/>
      <c r="AP937" s="476"/>
      <c r="AQ937" s="391"/>
      <c r="AR937" s="391"/>
      <c r="AS937" s="391"/>
      <c r="AT937" s="584" t="s">
        <v>212</v>
      </c>
      <c r="AU937" s="587" t="e">
        <f>AVERAGE(AU917:AU936)</f>
        <v>#DIV/0!</v>
      </c>
      <c r="AV937" s="587" t="e">
        <f>SUM(AV917:AV936)/COUNTIF(AV917:AV936,"&gt;0")</f>
        <v>#DIV/0!</v>
      </c>
      <c r="AW937" s="391"/>
      <c r="AX937" s="587" t="e">
        <f>AVERAGE(AX917:AX936)</f>
        <v>#DIV/0!</v>
      </c>
      <c r="AY937" s="587" t="e">
        <f>SUM(AY917:AY936)/COUNTIF(AY917:AY936,"&gt;0")</f>
        <v>#DIV/0!</v>
      </c>
      <c r="AZ937" s="391"/>
      <c r="BA937" s="587" t="e">
        <f>AVERAGE(BA917:BA936)</f>
        <v>#DIV/0!</v>
      </c>
      <c r="BB937" s="587" t="e">
        <f>SUM(BB917:BB936)/COUNTIF(BB917:BB936,"&gt;0")</f>
        <v>#DIV/0!</v>
      </c>
      <c r="BC937" s="391"/>
      <c r="BD937" s="587" t="e">
        <f>AVERAGE(BD917:BD936)</f>
        <v>#DIV/0!</v>
      </c>
      <c r="BE937" s="587" t="e">
        <f>SUM(BE917:BE936)/COUNTIF(BE917:BE936,"&gt;0")</f>
        <v>#DIV/0!</v>
      </c>
      <c r="BF937" s="391"/>
      <c r="BG937" s="587" t="e">
        <f>AVERAGE(BG917:BG936)</f>
        <v>#DIV/0!</v>
      </c>
      <c r="BH937" s="587" t="e">
        <f>SUM(BH917:BH936)/COUNTIF(BH917:BH936,"&gt;0")</f>
        <v>#DIV/0!</v>
      </c>
      <c r="BI937" s="584"/>
      <c r="BJ937" s="587" t="e">
        <f>AVERAGE(BJ917:BJ936)</f>
        <v>#DIV/0!</v>
      </c>
      <c r="BK937" s="587" t="e">
        <f>SUM(BK917:BK936)/COUNTIF(BK917:BK936,"&gt;0")</f>
        <v>#DIV/0!</v>
      </c>
      <c r="BL937" s="391"/>
      <c r="BM937" s="587" t="e">
        <f>AVERAGE(BM917:BM936)</f>
        <v>#DIV/0!</v>
      </c>
      <c r="BN937" s="587" t="e">
        <f>SUM(BN917:BN936)/COUNTIF(BN917:BN936,"&gt;0")</f>
        <v>#DIV/0!</v>
      </c>
      <c r="BO937" s="391"/>
      <c r="BP937" s="587" t="e">
        <f>AVERAGE(BP917:BP936)</f>
        <v>#DIV/0!</v>
      </c>
      <c r="BQ937" s="587" t="e">
        <f>SUM(BQ917:BQ936)/COUNTIF(BQ917:BQ936,"&gt;0")</f>
        <v>#DIV/0!</v>
      </c>
      <c r="BR937" s="391"/>
      <c r="BS937" s="587" t="e">
        <f>AVERAGE(BS917:BS936)</f>
        <v>#DIV/0!</v>
      </c>
      <c r="BT937" s="587" t="e">
        <f>SUM(BT917:BT936)/COUNTIF(BT917:BT936,"&gt;0")</f>
        <v>#DIV/0!</v>
      </c>
      <c r="BU937" s="391"/>
      <c r="BV937" s="476"/>
    </row>
    <row r="938" spans="1:74" s="427" customFormat="1" ht="14.1" hidden="1">
      <c r="A938" s="561"/>
      <c r="B938" s="582" t="s">
        <v>225</v>
      </c>
      <c r="C938" s="583" t="s">
        <v>213</v>
      </c>
      <c r="D938" s="1138" t="s">
        <v>450</v>
      </c>
      <c r="E938" s="1139"/>
      <c r="F938" s="1139"/>
      <c r="G938" s="1139"/>
      <c r="H938" s="1139"/>
      <c r="I938" s="1139"/>
      <c r="J938" s="1139"/>
      <c r="K938" s="1140"/>
      <c r="L938" s="429"/>
      <c r="M938" s="429"/>
      <c r="N938" s="429"/>
      <c r="O938" s="429"/>
      <c r="P938" s="429"/>
      <c r="Q938" s="429"/>
      <c r="R938" s="588" t="s">
        <v>214</v>
      </c>
      <c r="S938" s="589" t="e">
        <f>S937+V938*S941</f>
        <v>#DIV/0!</v>
      </c>
      <c r="T938" s="589" t="e">
        <f>T937+V938*T941</f>
        <v>#DIV/0!</v>
      </c>
      <c r="U938" s="589" t="e">
        <f>U937+V938*U941</f>
        <v>#DIV/0!</v>
      </c>
      <c r="V938" s="590">
        <v>1</v>
      </c>
      <c r="W938" s="429" t="s">
        <v>215</v>
      </c>
      <c r="X938" s="391"/>
      <c r="Y938" s="391" t="s">
        <v>239</v>
      </c>
      <c r="Z938" s="627"/>
      <c r="AP938" s="476"/>
      <c r="AQ938" s="391"/>
      <c r="AR938" s="391"/>
      <c r="AS938" s="391"/>
      <c r="AT938" s="588" t="s">
        <v>214</v>
      </c>
      <c r="AU938" s="591" t="e">
        <f>AU937+(AU943*AU940)</f>
        <v>#DIV/0!</v>
      </c>
      <c r="AV938" s="591" t="e">
        <f>AV937+(AV943*AU940)</f>
        <v>#DIV/0!</v>
      </c>
      <c r="AW938" s="391"/>
      <c r="AX938" s="591" t="e">
        <f>AX937+(AX943*AX940)</f>
        <v>#DIV/0!</v>
      </c>
      <c r="AY938" s="591" t="e">
        <f>AY937+(AY943*AX940)</f>
        <v>#DIV/0!</v>
      </c>
      <c r="AZ938" s="391"/>
      <c r="BA938" s="591" t="e">
        <f>BA937+(BA943*BA940)</f>
        <v>#DIV/0!</v>
      </c>
      <c r="BB938" s="591" t="e">
        <f>BB937+(BB943*BA940)</f>
        <v>#DIV/0!</v>
      </c>
      <c r="BC938" s="391"/>
      <c r="BD938" s="591" t="e">
        <f>BD937+(BD943*BD940)</f>
        <v>#DIV/0!</v>
      </c>
      <c r="BE938" s="591" t="e">
        <f>BE937+(BE943*BD940)</f>
        <v>#DIV/0!</v>
      </c>
      <c r="BF938" s="391"/>
      <c r="BG938" s="591" t="e">
        <f>BG937+(BG943*BG940)</f>
        <v>#DIV/0!</v>
      </c>
      <c r="BH938" s="591" t="e">
        <f>BH937+(BH943*BG940)</f>
        <v>#DIV/0!</v>
      </c>
      <c r="BI938" s="588"/>
      <c r="BJ938" s="591" t="e">
        <f>BJ937+(BJ943*BJ940)</f>
        <v>#DIV/0!</v>
      </c>
      <c r="BK938" s="591" t="e">
        <f>BK937+(BK943*BJ940)</f>
        <v>#DIV/0!</v>
      </c>
      <c r="BL938" s="391"/>
      <c r="BM938" s="591" t="e">
        <f>BM937+(BM943*BM940)</f>
        <v>#DIV/0!</v>
      </c>
      <c r="BN938" s="591" t="e">
        <f>BN937+(BN943*BM940)</f>
        <v>#DIV/0!</v>
      </c>
      <c r="BO938" s="391"/>
      <c r="BP938" s="591" t="e">
        <f>BP937+(BP943*BP940)</f>
        <v>#DIV/0!</v>
      </c>
      <c r="BQ938" s="591" t="e">
        <f>BQ937+(BQ943*BP940)</f>
        <v>#DIV/0!</v>
      </c>
      <c r="BR938" s="391"/>
      <c r="BS938" s="591" t="e">
        <f>BS937+(BS943*BS940)</f>
        <v>#DIV/0!</v>
      </c>
      <c r="BT938" s="591" t="e">
        <f>BT937+(BT943*BS940)</f>
        <v>#DIV/0!</v>
      </c>
      <c r="BU938" s="391"/>
      <c r="BV938" s="476"/>
    </row>
    <row r="939" spans="1:74" s="427" customFormat="1" ht="14.1" hidden="1">
      <c r="A939" s="561"/>
      <c r="B939" s="582" t="s">
        <v>226</v>
      </c>
      <c r="C939" s="561"/>
      <c r="D939" s="1141"/>
      <c r="E939" s="1142"/>
      <c r="F939" s="1142"/>
      <c r="G939" s="1142"/>
      <c r="H939" s="1142"/>
      <c r="I939" s="1142"/>
      <c r="J939" s="1142"/>
      <c r="K939" s="1143"/>
      <c r="L939" s="391"/>
      <c r="M939" s="391"/>
      <c r="N939" s="429"/>
      <c r="O939" s="429"/>
      <c r="P939" s="429"/>
      <c r="Q939" s="429"/>
      <c r="R939" s="588" t="s">
        <v>216</v>
      </c>
      <c r="S939" s="589" t="e">
        <f>IF($Y939="Y",MIN(S917:S936),S937-$V939*S941)</f>
        <v>#DIV/0!</v>
      </c>
      <c r="T939" s="589" t="e">
        <f>IF($Y939="Y",MIN(T917:T936),T937-$V939*T941)</f>
        <v>#DIV/0!</v>
      </c>
      <c r="U939" s="589" t="e">
        <f>IF($Y939="Y",MIN(U917:U936),U937-$V939*U941)</f>
        <v>#DIV/0!</v>
      </c>
      <c r="V939" s="590">
        <v>1</v>
      </c>
      <c r="W939" s="429" t="s">
        <v>217</v>
      </c>
      <c r="X939" s="391"/>
      <c r="Y939" s="592" t="s">
        <v>223</v>
      </c>
      <c r="Z939" s="627"/>
      <c r="AP939" s="476"/>
      <c r="AQ939" s="391"/>
      <c r="AR939" s="391"/>
      <c r="AS939" s="391"/>
      <c r="AT939" s="588" t="s">
        <v>216</v>
      </c>
      <c r="AU939" s="591" t="e">
        <f>AU937-(AU943*AU941)</f>
        <v>#DIV/0!</v>
      </c>
      <c r="AV939" s="591" t="e">
        <f>AV937-(AV943*AU941)</f>
        <v>#DIV/0!</v>
      </c>
      <c r="AW939" s="391"/>
      <c r="AX939" s="591" t="e">
        <f>AX937-(AX943*AX941)</f>
        <v>#DIV/0!</v>
      </c>
      <c r="AY939" s="591" t="e">
        <f>AY937-(AY943*AX941)</f>
        <v>#DIV/0!</v>
      </c>
      <c r="AZ939" s="391"/>
      <c r="BA939" s="591" t="e">
        <f>BA937-(BA943*BA941)</f>
        <v>#DIV/0!</v>
      </c>
      <c r="BB939" s="591" t="e">
        <f>BB937-(BB943*BA941)</f>
        <v>#DIV/0!</v>
      </c>
      <c r="BC939" s="391"/>
      <c r="BD939" s="591" t="e">
        <f>BD937-(BD943*BD941)</f>
        <v>#DIV/0!</v>
      </c>
      <c r="BE939" s="591" t="e">
        <f>BE937-(BE943*BD941)</f>
        <v>#DIV/0!</v>
      </c>
      <c r="BF939" s="391"/>
      <c r="BG939" s="591" t="e">
        <f>BG937-(BG943*BG941)</f>
        <v>#DIV/0!</v>
      </c>
      <c r="BH939" s="591" t="e">
        <f>BH937-(BH943*BG941)</f>
        <v>#DIV/0!</v>
      </c>
      <c r="BI939" s="588"/>
      <c r="BJ939" s="591" t="e">
        <f>BJ937-(BJ943*BJ941)</f>
        <v>#DIV/0!</v>
      </c>
      <c r="BK939" s="591" t="e">
        <f>BK937-(BK943*BJ941)</f>
        <v>#DIV/0!</v>
      </c>
      <c r="BL939" s="391"/>
      <c r="BM939" s="591" t="e">
        <f>BM937-(BM943*BM941)</f>
        <v>#DIV/0!</v>
      </c>
      <c r="BN939" s="591" t="e">
        <f>BN937-(BN943*BM941)</f>
        <v>#DIV/0!</v>
      </c>
      <c r="BO939" s="391"/>
      <c r="BP939" s="591" t="e">
        <f>BP937-(BP943*BP941)</f>
        <v>#DIV/0!</v>
      </c>
      <c r="BQ939" s="591" t="e">
        <f>BQ937-(BQ943*BP941)</f>
        <v>#DIV/0!</v>
      </c>
      <c r="BR939" s="391"/>
      <c r="BS939" s="591" t="e">
        <f>BS937-(BS943*BS941)</f>
        <v>#DIV/0!</v>
      </c>
      <c r="BT939" s="591" t="e">
        <f>BT937-(BT943*BS941)</f>
        <v>#DIV/0!</v>
      </c>
      <c r="BU939" s="391"/>
      <c r="BV939" s="476"/>
    </row>
    <row r="940" spans="1:74" s="427" customFormat="1" ht="13.8" hidden="1">
      <c r="A940" s="561"/>
      <c r="B940" s="561"/>
      <c r="C940" s="561"/>
      <c r="D940" s="1141"/>
      <c r="E940" s="1142"/>
      <c r="F940" s="1142"/>
      <c r="G940" s="1142"/>
      <c r="H940" s="1142"/>
      <c r="I940" s="1142"/>
      <c r="J940" s="1142"/>
      <c r="K940" s="1143"/>
      <c r="L940" s="429"/>
      <c r="M940" s="429"/>
      <c r="N940" s="429"/>
      <c r="O940" s="429"/>
      <c r="P940" s="429"/>
      <c r="Q940" s="429"/>
      <c r="R940" s="588" t="s">
        <v>218</v>
      </c>
      <c r="S940" s="589" t="e">
        <f>IF((0.67*S941)&gt;S937,"no","yes")</f>
        <v>#DIV/0!</v>
      </c>
      <c r="T940" s="589" t="e">
        <f>IF((0.67*T941)&gt;T937,"no","yes")</f>
        <v>#DIV/0!</v>
      </c>
      <c r="U940" s="589" t="e">
        <f>IF((0.67*U941)&gt;U937,"no","yes")</f>
        <v>#DIV/0!</v>
      </c>
      <c r="V940" s="429"/>
      <c r="W940" s="429"/>
      <c r="X940" s="429"/>
      <c r="Z940" s="627"/>
      <c r="AP940" s="476"/>
      <c r="AQ940" s="429"/>
      <c r="AR940" s="429"/>
      <c r="AS940" s="1113" t="s">
        <v>407</v>
      </c>
      <c r="AT940" s="1114"/>
      <c r="AU940" s="590">
        <v>1</v>
      </c>
      <c r="AV940" s="429"/>
      <c r="AW940" s="429"/>
      <c r="AX940" s="590">
        <v>1</v>
      </c>
      <c r="AY940" s="429"/>
      <c r="AZ940" s="429"/>
      <c r="BA940" s="590">
        <v>1</v>
      </c>
      <c r="BB940" s="429"/>
      <c r="BC940" s="429"/>
      <c r="BD940" s="590">
        <v>1</v>
      </c>
      <c r="BE940" s="429"/>
      <c r="BF940" s="429"/>
      <c r="BG940" s="590">
        <v>1</v>
      </c>
      <c r="BH940" s="429"/>
      <c r="BI940" s="588"/>
      <c r="BJ940" s="590">
        <v>1</v>
      </c>
      <c r="BK940" s="429"/>
      <c r="BL940" s="429"/>
      <c r="BM940" s="590">
        <v>1</v>
      </c>
      <c r="BN940" s="429"/>
      <c r="BO940" s="429"/>
      <c r="BP940" s="590">
        <v>1</v>
      </c>
      <c r="BQ940" s="429"/>
      <c r="BR940" s="429"/>
      <c r="BS940" s="590">
        <v>1</v>
      </c>
      <c r="BT940" s="429"/>
      <c r="BU940" s="429"/>
      <c r="BV940" s="476"/>
    </row>
    <row r="941" spans="1:74" s="427" customFormat="1" ht="13.8" hidden="1">
      <c r="A941" s="561"/>
      <c r="B941" s="561"/>
      <c r="C941" s="561"/>
      <c r="D941" s="1141"/>
      <c r="E941" s="1142"/>
      <c r="F941" s="1142"/>
      <c r="G941" s="1142"/>
      <c r="H941" s="1142"/>
      <c r="I941" s="1142"/>
      <c r="J941" s="1142"/>
      <c r="K941" s="1143"/>
      <c r="L941" s="429"/>
      <c r="M941" s="429"/>
      <c r="N941" s="429"/>
      <c r="O941" s="429"/>
      <c r="P941" s="429"/>
      <c r="Q941" s="429"/>
      <c r="R941" s="588" t="s">
        <v>219</v>
      </c>
      <c r="S941" s="589" t="e">
        <f>_xlfn.STDEV.P(S917:S936)</f>
        <v>#DIV/0!</v>
      </c>
      <c r="T941" s="589" t="e">
        <f t="array" ref="T941">IF(S945="Y",SQRT(SUM(IFERROR(O917:O936*(S917:S936-(T937))^2,0))/((COUNTIFS(O917:O936,"&lt;&gt;"&amp;"")-1)/COUNTIFS(O917:O936,"&lt;&gt;"&amp;"")*SUM(O917:O936))),_xlfn.STDEV.P(T917:T936))</f>
        <v>#DIV/0!</v>
      </c>
      <c r="U941" s="589" t="e">
        <f t="array" ref="U941">SQRT(SUM(IFERROR(O917:O936*(S917:S936-(U937))^2,0))/((COUNTIFS(O917:O936,"&lt;&gt;"&amp;"")-1)/COUNTIFS(O917:O936,"&lt;&gt;"&amp;"")*SUM(O917:O936)))</f>
        <v>#DIV/0!</v>
      </c>
      <c r="V941" s="429"/>
      <c r="W941" s="429"/>
      <c r="X941" s="429"/>
      <c r="Z941" s="627"/>
      <c r="AP941" s="476"/>
      <c r="AQ941" s="429"/>
      <c r="AR941" s="429"/>
      <c r="AS941" s="1113"/>
      <c r="AT941" s="1114"/>
      <c r="AU941" s="590">
        <v>1</v>
      </c>
      <c r="AV941" s="429"/>
      <c r="AW941" s="429"/>
      <c r="AX941" s="590">
        <v>1</v>
      </c>
      <c r="AY941" s="429"/>
      <c r="AZ941" s="429"/>
      <c r="BA941" s="590">
        <v>1</v>
      </c>
      <c r="BB941" s="429"/>
      <c r="BC941" s="429"/>
      <c r="BD941" s="590">
        <v>1</v>
      </c>
      <c r="BE941" s="429"/>
      <c r="BF941" s="429"/>
      <c r="BG941" s="590">
        <v>1</v>
      </c>
      <c r="BH941" s="429"/>
      <c r="BI941" s="588"/>
      <c r="BJ941" s="590">
        <v>1</v>
      </c>
      <c r="BK941" s="429"/>
      <c r="BL941" s="429"/>
      <c r="BM941" s="590">
        <v>1</v>
      </c>
      <c r="BN941" s="429"/>
      <c r="BO941" s="429"/>
      <c r="BP941" s="590">
        <v>1</v>
      </c>
      <c r="BQ941" s="429"/>
      <c r="BR941" s="429"/>
      <c r="BS941" s="590">
        <v>1</v>
      </c>
      <c r="BT941" s="429"/>
      <c r="BU941" s="429"/>
      <c r="BV941" s="476"/>
    </row>
    <row r="942" spans="1:74" s="427" customFormat="1" ht="14.1" hidden="1">
      <c r="A942" s="429"/>
      <c r="B942" s="429"/>
      <c r="C942" s="561"/>
      <c r="D942" s="1141"/>
      <c r="E942" s="1142"/>
      <c r="F942" s="1142"/>
      <c r="G942" s="1142"/>
      <c r="H942" s="1142"/>
      <c r="I942" s="1142"/>
      <c r="J942" s="1142"/>
      <c r="K942" s="1143"/>
      <c r="L942" s="429"/>
      <c r="M942" s="429"/>
      <c r="N942" s="429"/>
      <c r="O942" s="429"/>
      <c r="P942" s="429"/>
      <c r="Q942" s="429"/>
      <c r="R942" s="471" t="s">
        <v>220</v>
      </c>
      <c r="S942" s="594">
        <f>COUNTIF(S917:S936,"&gt;0")</f>
        <v>0</v>
      </c>
      <c r="T942" s="594">
        <f>COUNTIF(T917:T936,"&gt;0")</f>
        <v>0</v>
      </c>
      <c r="U942" s="595"/>
      <c r="V942" s="596" t="s">
        <v>221</v>
      </c>
      <c r="W942" s="429"/>
      <c r="X942" s="429"/>
      <c r="Z942" s="476"/>
      <c r="AP942" s="476"/>
      <c r="AQ942" s="429"/>
      <c r="AR942" s="429"/>
      <c r="AS942" s="429"/>
      <c r="AT942" s="588" t="s">
        <v>218</v>
      </c>
      <c r="AU942" s="591" t="e">
        <f>IF((0.67*AU943)&gt;AU937,"no","yes")</f>
        <v>#DIV/0!</v>
      </c>
      <c r="AV942" s="591" t="e">
        <f>IF((0.67*AV943)&gt;AV937,"no","yes")</f>
        <v>#DIV/0!</v>
      </c>
      <c r="AW942" s="429"/>
      <c r="AX942" s="591" t="e">
        <f>IF((0.67*AX943)&gt;AX937,"no","yes")</f>
        <v>#DIV/0!</v>
      </c>
      <c r="AY942" s="591" t="e">
        <f>IF((0.67*AY943)&gt;AY937,"no","yes")</f>
        <v>#DIV/0!</v>
      </c>
      <c r="AZ942" s="429"/>
      <c r="BA942" s="591" t="e">
        <f>IF((0.67*BA943)&gt;BA937,"no","yes")</f>
        <v>#DIV/0!</v>
      </c>
      <c r="BB942" s="591" t="e">
        <f>IF((0.67*BB943)&gt;BB937,"no","yes")</f>
        <v>#DIV/0!</v>
      </c>
      <c r="BC942" s="429"/>
      <c r="BD942" s="591" t="e">
        <f>IF((0.67*BD943)&gt;BD937,"no","yes")</f>
        <v>#DIV/0!</v>
      </c>
      <c r="BE942" s="591" t="e">
        <f>IF((0.67*BE943)&gt;BE937,"no","yes")</f>
        <v>#DIV/0!</v>
      </c>
      <c r="BF942" s="429"/>
      <c r="BG942" s="591" t="e">
        <f>IF((0.67*BG943)&gt;BG937,"no","yes")</f>
        <v>#DIV/0!</v>
      </c>
      <c r="BH942" s="591" t="e">
        <f>IF((0.67*BH943)&gt;BH937,"no","yes")</f>
        <v>#DIV/0!</v>
      </c>
      <c r="BI942" s="471"/>
      <c r="BJ942" s="591" t="e">
        <f>IF((0.67*BJ943)&gt;BJ937,"no","yes")</f>
        <v>#DIV/0!</v>
      </c>
      <c r="BK942" s="591" t="e">
        <f>IF((0.67*BK943)&gt;BK937,"no","yes")</f>
        <v>#DIV/0!</v>
      </c>
      <c r="BL942" s="429"/>
      <c r="BM942" s="591" t="e">
        <f>IF((0.67*BM943)&gt;BM937,"no","yes")</f>
        <v>#DIV/0!</v>
      </c>
      <c r="BN942" s="591" t="e">
        <f>IF((0.67*BN943)&gt;BN937,"no","yes")</f>
        <v>#DIV/0!</v>
      </c>
      <c r="BO942" s="429"/>
      <c r="BP942" s="591" t="e">
        <f>IF((0.67*BP943)&gt;BP937,"no","yes")</f>
        <v>#DIV/0!</v>
      </c>
      <c r="BQ942" s="591" t="e">
        <f>IF((0.67*BQ943)&gt;BQ937,"no","yes")</f>
        <v>#DIV/0!</v>
      </c>
      <c r="BR942" s="429"/>
      <c r="BS942" s="591" t="e">
        <f>IF((0.67*BS943)&gt;BS937,"no","yes")</f>
        <v>#DIV/0!</v>
      </c>
      <c r="BT942" s="591" t="e">
        <f>IF((0.67*BT943)&gt;BT937,"no","yes")</f>
        <v>#DIV/0!</v>
      </c>
      <c r="BU942" s="429"/>
      <c r="BV942" s="476"/>
    </row>
    <row r="943" spans="1:74" s="427" customFormat="1" ht="13.8" hidden="1">
      <c r="C943" s="561"/>
      <c r="D943" s="1141"/>
      <c r="E943" s="1142"/>
      <c r="F943" s="1142"/>
      <c r="G943" s="1142"/>
      <c r="H943" s="1142"/>
      <c r="I943" s="1142"/>
      <c r="J943" s="1142"/>
      <c r="K943" s="1143"/>
      <c r="L943" s="429"/>
      <c r="M943" s="429"/>
      <c r="N943" s="429"/>
      <c r="O943" s="429"/>
      <c r="P943" s="429"/>
      <c r="Q943" s="429"/>
      <c r="R943" s="429"/>
      <c r="S943" s="653"/>
      <c r="T943" s="595"/>
      <c r="U943" s="595"/>
      <c r="V943" s="614"/>
      <c r="W943" s="615"/>
      <c r="X943" s="616"/>
      <c r="Z943" s="476"/>
      <c r="AP943" s="476"/>
      <c r="AQ943" s="429"/>
      <c r="AR943" s="429"/>
      <c r="AS943" s="429"/>
      <c r="AT943" s="588" t="s">
        <v>219</v>
      </c>
      <c r="AU943" s="591" t="e">
        <f>_xlfn.STDEV.P(AU917:AU936)</f>
        <v>#DIV/0!</v>
      </c>
      <c r="AV943" s="591" t="e">
        <f>_xlfn.STDEV.P(AV917:AV936)</f>
        <v>#DIV/0!</v>
      </c>
      <c r="AW943" s="429"/>
      <c r="AX943" s="591" t="e">
        <f>_xlfn.STDEV.P(AX917:AX936)</f>
        <v>#DIV/0!</v>
      </c>
      <c r="AY943" s="591" t="e">
        <f>_xlfn.STDEV.P(AY917:AY936)</f>
        <v>#DIV/0!</v>
      </c>
      <c r="AZ943" s="429"/>
      <c r="BA943" s="591" t="e">
        <f>_xlfn.STDEV.P(BA917:BA936)</f>
        <v>#DIV/0!</v>
      </c>
      <c r="BB943" s="591" t="e">
        <f>_xlfn.STDEV.P(BB917:BB936)</f>
        <v>#DIV/0!</v>
      </c>
      <c r="BC943" s="429"/>
      <c r="BD943" s="591" t="e">
        <f>_xlfn.STDEV.P(BD917:BD936)</f>
        <v>#DIV/0!</v>
      </c>
      <c r="BE943" s="591" t="e">
        <f>_xlfn.STDEV.P(BE917:BE936)</f>
        <v>#DIV/0!</v>
      </c>
      <c r="BF943" s="429"/>
      <c r="BG943" s="591" t="e">
        <f>_xlfn.STDEV.P(BG917:BG936)</f>
        <v>#DIV/0!</v>
      </c>
      <c r="BH943" s="591" t="e">
        <f>_xlfn.STDEV.P(BH917:BH936)</f>
        <v>#DIV/0!</v>
      </c>
      <c r="BI943" s="429"/>
      <c r="BJ943" s="591" t="e">
        <f>_xlfn.STDEV.P(BJ917:BJ936)</f>
        <v>#DIV/0!</v>
      </c>
      <c r="BK943" s="591" t="e">
        <f>_xlfn.STDEV.P(BK917:BK936)</f>
        <v>#DIV/0!</v>
      </c>
      <c r="BL943" s="429"/>
      <c r="BM943" s="591" t="e">
        <f>_xlfn.STDEV.P(BM917:BM936)</f>
        <v>#DIV/0!</v>
      </c>
      <c r="BN943" s="591" t="e">
        <f>_xlfn.STDEV.P(BN917:BN936)</f>
        <v>#DIV/0!</v>
      </c>
      <c r="BO943" s="429"/>
      <c r="BP943" s="591" t="e">
        <f>_xlfn.STDEV.P(BP917:BP936)</f>
        <v>#DIV/0!</v>
      </c>
      <c r="BQ943" s="591" t="e">
        <f>_xlfn.STDEV.P(BQ917:BQ936)</f>
        <v>#DIV/0!</v>
      </c>
      <c r="BR943" s="429"/>
      <c r="BS943" s="591" t="e">
        <f>_xlfn.STDEV.P(BS917:BS936)</f>
        <v>#DIV/0!</v>
      </c>
      <c r="BT943" s="591" t="e">
        <f>_xlfn.STDEV.P(BT917:BT936)</f>
        <v>#DIV/0!</v>
      </c>
      <c r="BV943" s="476"/>
    </row>
    <row r="944" spans="1:74" s="427" customFormat="1" ht="14.1" hidden="1">
      <c r="A944" s="593" t="str">
        <f ca="1">HYPERLINK("#"&amp;"'"&amp;A$1&amp;"'!a1","Back to top")</f>
        <v>Back to top</v>
      </c>
      <c r="B944" s="593"/>
      <c r="C944" s="429"/>
      <c r="D944" s="1144"/>
      <c r="E944" s="1145"/>
      <c r="F944" s="1145"/>
      <c r="G944" s="1145"/>
      <c r="H944" s="1145"/>
      <c r="I944" s="1145"/>
      <c r="J944" s="1145"/>
      <c r="K944" s="1146"/>
      <c r="S944" s="646" t="s">
        <v>222</v>
      </c>
      <c r="U944" s="429"/>
      <c r="V944" s="617"/>
      <c r="W944" s="618"/>
      <c r="X944" s="619"/>
      <c r="Z944" s="476"/>
      <c r="AP944" s="476"/>
      <c r="AQ944" s="429"/>
      <c r="AR944" s="429"/>
      <c r="AS944" s="429"/>
      <c r="AT944" s="471" t="s">
        <v>220</v>
      </c>
      <c r="AU944" s="597">
        <f>COUNTIF(AU917:AU936,"&gt;0")</f>
        <v>0</v>
      </c>
      <c r="AV944" s="597">
        <f>COUNTIF(AV917:AV936,"&gt;0")</f>
        <v>0</v>
      </c>
      <c r="AW944" s="429"/>
      <c r="AX944" s="597">
        <f>COUNTIF(AX917:AX936,"&gt;0")</f>
        <v>0</v>
      </c>
      <c r="AY944" s="597">
        <f>COUNTIF(AY917:AY936,"&gt;0")</f>
        <v>0</v>
      </c>
      <c r="AZ944" s="429"/>
      <c r="BA944" s="597">
        <f>COUNTIF(BA917:BA936,"&gt;0")</f>
        <v>0</v>
      </c>
      <c r="BB944" s="597">
        <f>COUNTIF(BB917:BB936,"&gt;0")</f>
        <v>0</v>
      </c>
      <c r="BC944" s="429"/>
      <c r="BD944" s="597">
        <f>COUNTIF(BD917:BD936,"&gt;0")</f>
        <v>0</v>
      </c>
      <c r="BE944" s="597">
        <f>COUNTIF(BE917:BE936,"&gt;0")</f>
        <v>0</v>
      </c>
      <c r="BF944" s="429"/>
      <c r="BG944" s="597">
        <f>COUNTIF(BG917:BG936,"&gt;0")</f>
        <v>0</v>
      </c>
      <c r="BH944" s="597">
        <f>COUNTIF(BH917:BH936,"&gt;0")</f>
        <v>0</v>
      </c>
      <c r="BI944" s="429"/>
      <c r="BJ944" s="597">
        <f>COUNTIF(BJ917:BJ936,"&gt;0")</f>
        <v>0</v>
      </c>
      <c r="BK944" s="597">
        <f>COUNTIF(BK917:BK936,"&gt;0")</f>
        <v>0</v>
      </c>
      <c r="BL944" s="429"/>
      <c r="BM944" s="597">
        <f>COUNTIF(BM917:BM936,"&gt;0")</f>
        <v>0</v>
      </c>
      <c r="BN944" s="597">
        <f>COUNTIF(BN917:BN936,"&gt;0")</f>
        <v>0</v>
      </c>
      <c r="BO944" s="429"/>
      <c r="BP944" s="597">
        <f>COUNTIF(BP917:BP936,"&gt;0")</f>
        <v>0</v>
      </c>
      <c r="BQ944" s="597">
        <f>COUNTIF(BQ917:BQ936,"&gt;0")</f>
        <v>0</v>
      </c>
      <c r="BR944" s="429"/>
      <c r="BS944" s="597">
        <f>COUNTIF(BS917:BS936,"&gt;0")</f>
        <v>0</v>
      </c>
      <c r="BT944" s="597">
        <f>COUNTIF(BT917:BT936,"&gt;0")</f>
        <v>0</v>
      </c>
      <c r="BV944" s="476"/>
    </row>
    <row r="945" spans="1:74" s="427" customFormat="1" ht="13.8" hidden="1">
      <c r="S945" s="599" t="s">
        <v>223</v>
      </c>
      <c r="U945" s="429"/>
      <c r="V945" s="617"/>
      <c r="W945" s="618"/>
      <c r="X945" s="619"/>
      <c r="Z945" s="476"/>
      <c r="AP945" s="476"/>
      <c r="BV945" s="476"/>
    </row>
    <row r="946" spans="1:74" s="427" customFormat="1" ht="13.8" hidden="1">
      <c r="U946" s="429"/>
      <c r="V946" s="621"/>
      <c r="W946" s="622"/>
      <c r="X946" s="623"/>
      <c r="Z946" s="476"/>
      <c r="AP946" s="476"/>
      <c r="BV946" s="476"/>
    </row>
    <row r="947" spans="1:74" s="427" customFormat="1" ht="17.7" hidden="1">
      <c r="U947" s="429"/>
      <c r="V947" s="429"/>
      <c r="W947" s="429"/>
      <c r="X947" s="429"/>
      <c r="Z947" s="476"/>
      <c r="AP947" s="542"/>
      <c r="AQ947" s="628"/>
      <c r="AR947" s="628"/>
      <c r="AS947" s="629"/>
      <c r="AT947" s="629"/>
      <c r="AU947" s="629"/>
      <c r="AV947" s="629"/>
      <c r="AW947" s="629"/>
      <c r="AX947" s="629"/>
      <c r="AY947" s="629"/>
      <c r="AZ947" s="629"/>
      <c r="BA947" s="629"/>
      <c r="BB947" s="629"/>
      <c r="BC947" s="629"/>
      <c r="BD947" s="629"/>
      <c r="BE947" s="629"/>
      <c r="BF947" s="629"/>
      <c r="BG947" s="629"/>
      <c r="BH947" s="629"/>
      <c r="BI947" s="629"/>
      <c r="BJ947" s="629"/>
      <c r="BK947" s="629"/>
      <c r="BL947" s="629"/>
      <c r="BM947" s="629"/>
      <c r="BN947" s="629"/>
      <c r="BO947" s="629"/>
      <c r="BP947" s="629"/>
      <c r="BQ947" s="629"/>
      <c r="BR947" s="629"/>
      <c r="BS947" s="629"/>
      <c r="BT947" s="629"/>
      <c r="BU947" s="629"/>
      <c r="BV947" s="542"/>
    </row>
    <row r="948" spans="1:74">
      <c r="U948" s="427"/>
      <c r="V948" s="427"/>
      <c r="W948" s="427"/>
      <c r="X948" s="427"/>
      <c r="Z948" s="375"/>
    </row>
    <row r="949" spans="1:74" s="632" customFormat="1" ht="27.6">
      <c r="A949" s="631" t="s">
        <v>451</v>
      </c>
      <c r="B949" s="631"/>
    </row>
    <row r="950" spans="1:74" s="427" customFormat="1" ht="13.8">
      <c r="A950" s="647"/>
      <c r="B950" s="647"/>
      <c r="Z950" s="476"/>
      <c r="AP950" s="476"/>
      <c r="BV950" s="476"/>
    </row>
    <row r="951" spans="1:74" s="427" customFormat="1" ht="13.8">
      <c r="A951" s="647"/>
      <c r="B951" s="647"/>
      <c r="Z951" s="476"/>
      <c r="AP951" s="476"/>
      <c r="BV951" s="476"/>
    </row>
    <row r="952" spans="1:74" s="476" customFormat="1" ht="17.7">
      <c r="A952" s="537">
        <f>1+A914</f>
        <v>26</v>
      </c>
      <c r="B952" s="537"/>
      <c r="C952" s="538" t="s">
        <v>452</v>
      </c>
      <c r="D952" s="612"/>
      <c r="E952" s="663"/>
      <c r="F952" s="663"/>
      <c r="G952" s="663"/>
      <c r="H952" s="375"/>
      <c r="I952" s="375"/>
      <c r="J952" s="375"/>
      <c r="K952" s="612"/>
      <c r="L952" s="612"/>
      <c r="M952" s="539"/>
      <c r="N952" s="663"/>
      <c r="O952" s="663"/>
      <c r="P952" s="375"/>
      <c r="Q952" s="375"/>
      <c r="R952" s="375"/>
      <c r="S952" s="375"/>
      <c r="T952" s="375"/>
      <c r="U952" s="375"/>
      <c r="V952" s="375"/>
      <c r="W952" s="375"/>
      <c r="X952" s="375"/>
      <c r="AQ952" s="541">
        <f>A952</f>
        <v>26</v>
      </c>
      <c r="AR952" s="541" t="str">
        <f>C952</f>
        <v>Degraded Grassland Area (Mha)</v>
      </c>
      <c r="AS952" s="542"/>
      <c r="AT952" s="542"/>
      <c r="AU952" s="542"/>
      <c r="AV952" s="542"/>
      <c r="AW952" s="542"/>
      <c r="AX952" s="542"/>
      <c r="AY952" s="542"/>
      <c r="AZ952" s="542"/>
      <c r="BA952" s="542"/>
      <c r="BB952" s="542"/>
      <c r="BC952" s="542"/>
      <c r="BD952" s="542"/>
      <c r="BE952" s="542"/>
      <c r="BF952" s="542"/>
      <c r="BG952" s="542"/>
      <c r="BH952" s="542"/>
      <c r="BI952" s="542"/>
      <c r="BJ952" s="542"/>
      <c r="BK952" s="542"/>
      <c r="BL952" s="542"/>
      <c r="BM952" s="542"/>
      <c r="BN952" s="542"/>
      <c r="BO952" s="542"/>
      <c r="BP952" s="542"/>
      <c r="BQ952" s="542"/>
      <c r="BR952" s="542"/>
      <c r="BS952" s="542"/>
      <c r="BT952" s="542"/>
      <c r="BU952" s="542"/>
    </row>
    <row r="953" spans="1:74" s="427" customFormat="1" ht="17.399999999999999">
      <c r="A953" s="561"/>
      <c r="B953" s="561"/>
      <c r="C953" s="561"/>
      <c r="D953" s="456"/>
      <c r="E953" s="456"/>
      <c r="F953" s="456"/>
      <c r="G953" s="456"/>
      <c r="H953" s="456"/>
      <c r="K953" s="456"/>
      <c r="L953" s="456"/>
      <c r="M953" s="429"/>
      <c r="N953" s="429"/>
      <c r="O953" s="429"/>
      <c r="Z953" s="476"/>
      <c r="AP953" s="476"/>
      <c r="AQ953" s="391"/>
      <c r="AR953" s="391"/>
      <c r="AS953" s="391"/>
      <c r="AT953" s="391"/>
      <c r="AU953" s="461" t="s">
        <v>70</v>
      </c>
      <c r="AV953" s="461"/>
      <c r="AW953" s="391"/>
      <c r="AX953" s="461" t="s">
        <v>74</v>
      </c>
      <c r="AY953" s="461"/>
      <c r="AZ953" s="391"/>
      <c r="BA953" s="461" t="s">
        <v>73</v>
      </c>
      <c r="BB953" s="461"/>
      <c r="BC953" s="391"/>
      <c r="BD953" s="461" t="s">
        <v>75</v>
      </c>
      <c r="BE953" s="461"/>
      <c r="BF953" s="391"/>
      <c r="BG953" s="461" t="s">
        <v>559</v>
      </c>
      <c r="BH953" s="461"/>
      <c r="BI953" s="542"/>
      <c r="BJ953" s="461" t="s">
        <v>191</v>
      </c>
      <c r="BK953" s="461"/>
      <c r="BL953" s="391"/>
      <c r="BM953" s="461" t="s">
        <v>190</v>
      </c>
      <c r="BN953" s="461"/>
      <c r="BO953" s="391"/>
      <c r="BP953" s="461" t="s">
        <v>397</v>
      </c>
      <c r="BQ953" s="461"/>
      <c r="BR953" s="391"/>
      <c r="BS953" s="461" t="s">
        <v>398</v>
      </c>
      <c r="BT953" s="461"/>
      <c r="BU953" s="391"/>
      <c r="BV953" s="476"/>
    </row>
    <row r="954" spans="1:74" s="427" customFormat="1" ht="28.5" thickBot="1">
      <c r="A954" s="583" t="s">
        <v>195</v>
      </c>
      <c r="B954" s="546" t="s">
        <v>196</v>
      </c>
      <c r="C954" s="550" t="s">
        <v>197</v>
      </c>
      <c r="D954" s="551" t="s">
        <v>198</v>
      </c>
      <c r="E954" s="551" t="s">
        <v>199</v>
      </c>
      <c r="F954" s="550" t="s">
        <v>200</v>
      </c>
      <c r="G954" s="549" t="s">
        <v>194</v>
      </c>
      <c r="H954" s="550" t="s">
        <v>236</v>
      </c>
      <c r="I954" s="551" t="s">
        <v>201</v>
      </c>
      <c r="J954" s="552" t="s">
        <v>237</v>
      </c>
      <c r="K954" s="625" t="s">
        <v>202</v>
      </c>
      <c r="L954" s="554" t="s">
        <v>203</v>
      </c>
      <c r="M954" s="555" t="s">
        <v>204</v>
      </c>
      <c r="N954" s="556" t="s">
        <v>205</v>
      </c>
      <c r="O954" s="543" t="s">
        <v>206</v>
      </c>
      <c r="P954" s="543" t="s">
        <v>106</v>
      </c>
      <c r="Q954" s="543"/>
      <c r="R954" s="557" t="s">
        <v>238</v>
      </c>
      <c r="S954" s="558" t="s">
        <v>207</v>
      </c>
      <c r="T954" s="558" t="s">
        <v>208</v>
      </c>
      <c r="U954" s="558" t="s">
        <v>209</v>
      </c>
      <c r="V954" s="559" t="s">
        <v>210</v>
      </c>
      <c r="W954" s="543"/>
      <c r="X954" s="543"/>
      <c r="Z954" s="476"/>
      <c r="AP954" s="476"/>
      <c r="AQ954" s="543"/>
      <c r="AR954" s="543"/>
      <c r="AS954" s="559" t="s">
        <v>399</v>
      </c>
      <c r="AT954" s="543"/>
      <c r="AU954" s="560" t="s">
        <v>207</v>
      </c>
      <c r="AV954" s="560" t="s">
        <v>208</v>
      </c>
      <c r="AW954" s="543"/>
      <c r="AX954" s="560" t="s">
        <v>207</v>
      </c>
      <c r="AY954" s="560" t="s">
        <v>208</v>
      </c>
      <c r="AZ954" s="543"/>
      <c r="BA954" s="560" t="s">
        <v>207</v>
      </c>
      <c r="BB954" s="560" t="s">
        <v>208</v>
      </c>
      <c r="BC954" s="543"/>
      <c r="BD954" s="560" t="s">
        <v>207</v>
      </c>
      <c r="BE954" s="560" t="s">
        <v>208</v>
      </c>
      <c r="BF954" s="543"/>
      <c r="BG954" s="560" t="s">
        <v>207</v>
      </c>
      <c r="BH954" s="560" t="s">
        <v>208</v>
      </c>
      <c r="BI954" s="543"/>
      <c r="BJ954" s="560" t="s">
        <v>207</v>
      </c>
      <c r="BK954" s="560" t="s">
        <v>208</v>
      </c>
      <c r="BL954" s="543"/>
      <c r="BM954" s="560" t="s">
        <v>207</v>
      </c>
      <c r="BN954" s="560" t="s">
        <v>208</v>
      </c>
      <c r="BO954" s="543"/>
      <c r="BP954" s="560" t="s">
        <v>207</v>
      </c>
      <c r="BQ954" s="560" t="s">
        <v>208</v>
      </c>
      <c r="BR954" s="543"/>
      <c r="BS954" s="560" t="s">
        <v>207</v>
      </c>
      <c r="BT954" s="560" t="s">
        <v>208</v>
      </c>
      <c r="BU954" s="543"/>
      <c r="BV954" s="476"/>
    </row>
    <row r="955" spans="1:74" s="427" customFormat="1" ht="14.1">
      <c r="A955" s="561">
        <v>1</v>
      </c>
      <c r="B955" s="562" t="str">
        <f t="shared" ref="B955:B974" si="529">CONCATENATE(E955,": ",C955)</f>
        <v>World: Janowiak, M., Connelly, W. J., Dante-Wood, K., Domke, G. M., Giardina, C., Kayler, Z., ... &amp; Woodall, C. W. (2017). Considering Forest and Grassland Carbon in Land Management. General Technical Report, Washington Office, 95.</v>
      </c>
      <c r="C955" s="563" t="s">
        <v>453</v>
      </c>
      <c r="D955" s="563" t="s">
        <v>454</v>
      </c>
      <c r="E955" s="563" t="s">
        <v>192</v>
      </c>
      <c r="F955" s="564"/>
      <c r="G955" s="563"/>
      <c r="H955" s="565"/>
      <c r="I955" s="566">
        <v>2008</v>
      </c>
      <c r="J955" s="566"/>
      <c r="K955" s="649">
        <f>(20*4515)/100</f>
        <v>903</v>
      </c>
      <c r="L955" s="571" t="s">
        <v>400</v>
      </c>
      <c r="M955" s="569"/>
      <c r="N955" s="571" t="s">
        <v>400</v>
      </c>
      <c r="O955" s="571"/>
      <c r="P955" s="572" t="s">
        <v>455</v>
      </c>
      <c r="Q955" s="429"/>
      <c r="R955" s="573"/>
      <c r="S955" s="574">
        <f>IF(R955="Y","",IF(AND(M955="",K955=""),"",IF(M955="",K955,M955)))</f>
        <v>903</v>
      </c>
      <c r="T955" s="575">
        <f t="shared" ref="T955:T974" si="530">IF(S955="","",IF($S$983="Y",U955,IF(S955&gt;=$S$975-$AB$35*$S$979,IF(S955&lt;=$S$975+$AB$35*$S$979,S955,""),"")))</f>
        <v>903</v>
      </c>
      <c r="U955" s="574">
        <f>IF(R955="Y","",IF(AND(M955="",K955=""),"",IF(M955="",K955*O955,M955*O955)))</f>
        <v>0</v>
      </c>
      <c r="V955" s="576" t="str">
        <f t="shared" ref="V955:V974" si="531">IF(AND(N955="",L955=""),"",IF(N955="",L955,N955))</f>
        <v>million hectares</v>
      </c>
      <c r="W955" s="391"/>
      <c r="X955" s="391"/>
      <c r="Z955" s="476"/>
      <c r="AP955" s="476"/>
      <c r="AQ955" s="391"/>
      <c r="AR955" s="391"/>
      <c r="AS955" s="577">
        <f>$U955</f>
        <v>0</v>
      </c>
      <c r="AT955" s="391"/>
      <c r="AU955" s="578" t="str">
        <f t="shared" ref="AU955:AU974" si="532">IF($AT$44="region",IF($E955=AU$701,$S955,""),IF($G955=AU$701,$S955,""))</f>
        <v/>
      </c>
      <c r="AV955" s="578" t="str">
        <f t="shared" ref="AV955:AV974" si="533">IF($AT$44="Region",IF($E955=AU$701,$T955,""),IF($G955=AU$701,$T955,""))</f>
        <v/>
      </c>
      <c r="AW955" s="391"/>
      <c r="AX955" s="578" t="str">
        <f t="shared" ref="AX955:AX974" si="534">IF($AT$44="region",IF($E955=AX$701,$S955,""),IF($G955=AX$701,$S955,""))</f>
        <v/>
      </c>
      <c r="AY955" s="578" t="str">
        <f t="shared" ref="AY955:AY974" si="535">IF($AT$44="Region",IF($E955=AX$701,$T955,""),IF($G955=AX$701,$T955,""))</f>
        <v/>
      </c>
      <c r="AZ955" s="391"/>
      <c r="BA955" s="578" t="str">
        <f t="shared" ref="BA955:BA974" si="536">IF($AT$44="region",IF($E955=BA$701,$S955,""),IF($G955=BA$701,$S955,""))</f>
        <v/>
      </c>
      <c r="BB955" s="578" t="str">
        <f t="shared" ref="BB955:BB974" si="537">IF($AT$44="Region",IF($E955=BA$701,$T955,""),IF($G955=BA$701,$T955,""))</f>
        <v/>
      </c>
      <c r="BC955" s="391"/>
      <c r="BD955" s="578" t="str">
        <f t="shared" ref="BD955:BD974" si="538">IF($AT$44="region",IF($E955=BD$701,$S955,""),IF($G955=BD$701,$S955,""))</f>
        <v/>
      </c>
      <c r="BE955" s="578" t="str">
        <f t="shared" ref="BE955:BE974" si="539">IF($AT$44="Region",IF($E955=BD$701,$T955,""),IF($G955=BD$701,$T955,""))</f>
        <v/>
      </c>
      <c r="BF955" s="391"/>
      <c r="BG955" s="578" t="str">
        <f t="shared" ref="BG955:BG974" si="540">IF($AT$44="region",IF($E955=BG$701,$S955,""),IF($G955=BG$701,$S955,""))</f>
        <v/>
      </c>
      <c r="BH955" s="578" t="str">
        <f t="shared" ref="BH955:BH974" si="541">IF($AT$44="Region",IF($E955=BG$701,$T955,""),IF($G955=BG$701,$T955,""))</f>
        <v/>
      </c>
      <c r="BI955" s="391"/>
      <c r="BJ955" s="578" t="str">
        <f t="shared" ref="BJ955:BK974" si="542">IF($E955=$BJ$47,S955,"")</f>
        <v/>
      </c>
      <c r="BK955" s="578" t="str">
        <f t="shared" si="542"/>
        <v/>
      </c>
      <c r="BL955" s="391"/>
      <c r="BM955" s="578" t="str">
        <f t="shared" ref="BM955:BN974" si="543">IF($E955=$BM$47,S955,"")</f>
        <v/>
      </c>
      <c r="BN955" s="578" t="str">
        <f t="shared" si="543"/>
        <v/>
      </c>
      <c r="BO955" s="391"/>
      <c r="BP955" s="578" t="str">
        <f t="shared" ref="BP955:BQ974" si="544">IF($E955=$BP$47,S955,"")</f>
        <v/>
      </c>
      <c r="BQ955" s="578" t="str">
        <f t="shared" si="544"/>
        <v/>
      </c>
      <c r="BR955" s="391"/>
      <c r="BS955" s="578" t="str">
        <f t="shared" ref="BS955:BT974" si="545">IF($E955=$BS$47,S955,"")</f>
        <v/>
      </c>
      <c r="BT955" s="578" t="str">
        <f t="shared" si="545"/>
        <v/>
      </c>
      <c r="BU955" s="391"/>
      <c r="BV955" s="476"/>
    </row>
    <row r="956" spans="1:74" s="427" customFormat="1" ht="14.1">
      <c r="A956" s="561">
        <v>2</v>
      </c>
      <c r="B956" s="562" t="str">
        <f t="shared" si="529"/>
        <v>World: Janowiak, M., Connelly, W. J., Dante-Wood, K., Domke, G. M., Giardina, C., Kayler, Z., ... &amp; Woodall, C. W. (2017). Considering Forest and Grassland Carbon in Land Management. General Technical Report, Washington Office, 95.</v>
      </c>
      <c r="C956" s="563" t="s">
        <v>453</v>
      </c>
      <c r="D956" s="563" t="s">
        <v>454</v>
      </c>
      <c r="E956" s="563" t="s">
        <v>192</v>
      </c>
      <c r="F956" s="563"/>
      <c r="G956" s="563"/>
      <c r="H956" s="565"/>
      <c r="I956" s="566">
        <v>2008</v>
      </c>
      <c r="J956" s="566"/>
      <c r="K956" s="649">
        <f>(25*4515)/100</f>
        <v>1128.75</v>
      </c>
      <c r="L956" s="571" t="s">
        <v>400</v>
      </c>
      <c r="M956" s="569"/>
      <c r="N956" s="571" t="s">
        <v>400</v>
      </c>
      <c r="O956" s="571"/>
      <c r="P956" s="572" t="s">
        <v>456</v>
      </c>
      <c r="Q956" s="429"/>
      <c r="R956" s="573"/>
      <c r="S956" s="574">
        <f t="shared" ref="S956:S974" si="546">IF(R956="Y","",IF(AND(M956="",K956=""),"",IF(M956="",K956,M956)))</f>
        <v>1128.75</v>
      </c>
      <c r="T956" s="575">
        <f t="shared" si="530"/>
        <v>1128.75</v>
      </c>
      <c r="U956" s="574">
        <f t="shared" ref="U956:U974" si="547">IF(R956="Y","",IF(AND(M956="",K956=""),"",IF(M956="",K956*O956,M956*O956)))</f>
        <v>0</v>
      </c>
      <c r="V956" s="576" t="str">
        <f t="shared" si="531"/>
        <v>million hectares</v>
      </c>
      <c r="W956" s="391"/>
      <c r="X956" s="391"/>
      <c r="Z956" s="476"/>
      <c r="AP956" s="476"/>
      <c r="AQ956" s="391"/>
      <c r="AR956" s="391"/>
      <c r="AS956" s="580"/>
      <c r="AT956" s="391"/>
      <c r="AU956" s="578" t="str">
        <f t="shared" si="532"/>
        <v/>
      </c>
      <c r="AV956" s="578" t="str">
        <f t="shared" si="533"/>
        <v/>
      </c>
      <c r="AW956" s="391"/>
      <c r="AX956" s="578" t="str">
        <f t="shared" si="534"/>
        <v/>
      </c>
      <c r="AY956" s="578" t="str">
        <f t="shared" si="535"/>
        <v/>
      </c>
      <c r="AZ956" s="391"/>
      <c r="BA956" s="578" t="str">
        <f t="shared" si="536"/>
        <v/>
      </c>
      <c r="BB956" s="578" t="str">
        <f t="shared" si="537"/>
        <v/>
      </c>
      <c r="BC956" s="391"/>
      <c r="BD956" s="578" t="str">
        <f t="shared" si="538"/>
        <v/>
      </c>
      <c r="BE956" s="578" t="str">
        <f t="shared" si="539"/>
        <v/>
      </c>
      <c r="BF956" s="391"/>
      <c r="BG956" s="578" t="str">
        <f t="shared" si="540"/>
        <v/>
      </c>
      <c r="BH956" s="578" t="str">
        <f t="shared" si="541"/>
        <v/>
      </c>
      <c r="BI956" s="391"/>
      <c r="BJ956" s="578" t="str">
        <f t="shared" si="542"/>
        <v/>
      </c>
      <c r="BK956" s="578" t="str">
        <f t="shared" si="542"/>
        <v/>
      </c>
      <c r="BL956" s="391"/>
      <c r="BM956" s="578" t="str">
        <f t="shared" si="543"/>
        <v/>
      </c>
      <c r="BN956" s="578" t="str">
        <f t="shared" si="543"/>
        <v/>
      </c>
      <c r="BO956" s="391"/>
      <c r="BP956" s="578" t="str">
        <f t="shared" si="544"/>
        <v/>
      </c>
      <c r="BQ956" s="578" t="str">
        <f t="shared" si="544"/>
        <v/>
      </c>
      <c r="BR956" s="391"/>
      <c r="BS956" s="578" t="str">
        <f t="shared" si="545"/>
        <v/>
      </c>
      <c r="BT956" s="578" t="str">
        <f t="shared" si="545"/>
        <v/>
      </c>
      <c r="BU956" s="391"/>
      <c r="BV956" s="476"/>
    </row>
    <row r="957" spans="1:74" s="427" customFormat="1" ht="12" customHeight="1">
      <c r="A957" s="561">
        <v>3</v>
      </c>
      <c r="B957" s="562" t="str">
        <f>CONCATENATE(E957,": ",C957)</f>
        <v>World: Kwon, H. Y., Nkonya, E., Johnson, T., Graw, V., Kato, E., &amp; Kihiu, E. (2016). Global estimates of the impacts of grassland degradation on livestock productivity from 2001 to 2011. In Economics of Land Degradation and Improvement–A Global Assessment for Sustainable Development (pp. 197-214). Springer, Cham.</v>
      </c>
      <c r="C957" s="566" t="s">
        <v>457</v>
      </c>
      <c r="D957" s="566" t="s">
        <v>458</v>
      </c>
      <c r="E957" s="563" t="s">
        <v>192</v>
      </c>
      <c r="F957" s="566"/>
      <c r="G957" s="563"/>
      <c r="H957" s="565"/>
      <c r="I957" s="566">
        <v>2016</v>
      </c>
      <c r="J957" s="566"/>
      <c r="K957" s="572">
        <v>1105.21</v>
      </c>
      <c r="L957" s="571" t="s">
        <v>400</v>
      </c>
      <c r="M957" s="569"/>
      <c r="N957" s="571" t="s">
        <v>400</v>
      </c>
      <c r="O957" s="571"/>
      <c r="P957" s="572" t="s">
        <v>459</v>
      </c>
      <c r="Q957" s="429"/>
      <c r="R957" s="573"/>
      <c r="S957" s="574">
        <f t="shared" si="546"/>
        <v>1105.21</v>
      </c>
      <c r="T957" s="575">
        <f t="shared" si="530"/>
        <v>1105.21</v>
      </c>
      <c r="U957" s="574">
        <f t="shared" si="547"/>
        <v>0</v>
      </c>
      <c r="V957" s="576" t="str">
        <f t="shared" si="531"/>
        <v>million hectares</v>
      </c>
      <c r="W957" s="391"/>
      <c r="X957" s="391"/>
      <c r="Z957" s="476"/>
      <c r="AP957" s="476"/>
      <c r="AQ957" s="391"/>
      <c r="AR957" s="391"/>
      <c r="AS957" s="429"/>
      <c r="AT957" s="391"/>
      <c r="AU957" s="578" t="str">
        <f t="shared" si="532"/>
        <v/>
      </c>
      <c r="AV957" s="578" t="str">
        <f t="shared" si="533"/>
        <v/>
      </c>
      <c r="AW957" s="391"/>
      <c r="AX957" s="578" t="str">
        <f t="shared" si="534"/>
        <v/>
      </c>
      <c r="AY957" s="578" t="str">
        <f t="shared" si="535"/>
        <v/>
      </c>
      <c r="AZ957" s="391"/>
      <c r="BA957" s="578" t="str">
        <f t="shared" si="536"/>
        <v/>
      </c>
      <c r="BB957" s="578" t="str">
        <f t="shared" si="537"/>
        <v/>
      </c>
      <c r="BC957" s="391"/>
      <c r="BD957" s="578" t="str">
        <f t="shared" si="538"/>
        <v/>
      </c>
      <c r="BE957" s="578" t="str">
        <f t="shared" si="539"/>
        <v/>
      </c>
      <c r="BF957" s="391"/>
      <c r="BG957" s="578" t="str">
        <f t="shared" si="540"/>
        <v/>
      </c>
      <c r="BH957" s="578" t="str">
        <f t="shared" si="541"/>
        <v/>
      </c>
      <c r="BI957" s="391"/>
      <c r="BJ957" s="578" t="str">
        <f t="shared" si="542"/>
        <v/>
      </c>
      <c r="BK957" s="578" t="str">
        <f t="shared" si="542"/>
        <v/>
      </c>
      <c r="BL957" s="391"/>
      <c r="BM957" s="578" t="str">
        <f t="shared" si="543"/>
        <v/>
      </c>
      <c r="BN957" s="578" t="str">
        <f t="shared" si="543"/>
        <v/>
      </c>
      <c r="BO957" s="391"/>
      <c r="BP957" s="578" t="str">
        <f t="shared" si="544"/>
        <v/>
      </c>
      <c r="BQ957" s="578" t="str">
        <f t="shared" si="544"/>
        <v/>
      </c>
      <c r="BR957" s="391"/>
      <c r="BS957" s="578" t="str">
        <f t="shared" si="545"/>
        <v/>
      </c>
      <c r="BT957" s="578" t="str">
        <f t="shared" si="545"/>
        <v/>
      </c>
      <c r="BU957" s="391"/>
      <c r="BV957" s="476"/>
    </row>
    <row r="958" spans="1:74" s="427" customFormat="1" ht="14.1">
      <c r="A958" s="561">
        <v>4</v>
      </c>
      <c r="B958" s="562" t="str">
        <f t="shared" si="529"/>
        <v>World: Murray, S., White, R., &amp; Rohweder, M. (2000). Pilot analysis of global ecosystems: grasslands ecosystems.</v>
      </c>
      <c r="C958" s="566" t="s">
        <v>460</v>
      </c>
      <c r="D958" s="566" t="s">
        <v>232</v>
      </c>
      <c r="E958" s="563" t="s">
        <v>192</v>
      </c>
      <c r="F958" s="566"/>
      <c r="G958" s="563"/>
      <c r="H958" s="565"/>
      <c r="I958" s="566">
        <v>2000</v>
      </c>
      <c r="J958" s="566"/>
      <c r="K958" s="649">
        <f>(26*4515)/100</f>
        <v>1173.9000000000001</v>
      </c>
      <c r="L958" s="571" t="s">
        <v>400</v>
      </c>
      <c r="M958" s="569"/>
      <c r="N958" s="571" t="s">
        <v>400</v>
      </c>
      <c r="O958" s="571"/>
      <c r="P958" s="572" t="s">
        <v>461</v>
      </c>
      <c r="Q958" s="429"/>
      <c r="R958" s="573"/>
      <c r="S958" s="574">
        <f t="shared" si="546"/>
        <v>1173.9000000000001</v>
      </c>
      <c r="T958" s="575">
        <f t="shared" si="530"/>
        <v>1173.9000000000001</v>
      </c>
      <c r="U958" s="574">
        <f t="shared" si="547"/>
        <v>0</v>
      </c>
      <c r="V958" s="576" t="str">
        <f t="shared" si="531"/>
        <v>million hectares</v>
      </c>
      <c r="W958" s="391"/>
      <c r="X958" s="391"/>
      <c r="Z958" s="476"/>
      <c r="AP958" s="476"/>
      <c r="AQ958" s="391"/>
      <c r="AR958" s="391"/>
      <c r="AS958" s="580"/>
      <c r="AT958" s="391"/>
      <c r="AU958" s="578" t="str">
        <f t="shared" si="532"/>
        <v/>
      </c>
      <c r="AV958" s="578" t="str">
        <f t="shared" si="533"/>
        <v/>
      </c>
      <c r="AW958" s="391"/>
      <c r="AX958" s="578" t="str">
        <f t="shared" si="534"/>
        <v/>
      </c>
      <c r="AY958" s="578" t="str">
        <f t="shared" si="535"/>
        <v/>
      </c>
      <c r="AZ958" s="391"/>
      <c r="BA958" s="578" t="str">
        <f t="shared" si="536"/>
        <v/>
      </c>
      <c r="BB958" s="578" t="str">
        <f t="shared" si="537"/>
        <v/>
      </c>
      <c r="BC958" s="391"/>
      <c r="BD958" s="578" t="str">
        <f t="shared" si="538"/>
        <v/>
      </c>
      <c r="BE958" s="578" t="str">
        <f t="shared" si="539"/>
        <v/>
      </c>
      <c r="BF958" s="391"/>
      <c r="BG958" s="578" t="str">
        <f t="shared" si="540"/>
        <v/>
      </c>
      <c r="BH958" s="578" t="str">
        <f t="shared" si="541"/>
        <v/>
      </c>
      <c r="BI958" s="391"/>
      <c r="BJ958" s="578" t="str">
        <f t="shared" si="542"/>
        <v/>
      </c>
      <c r="BK958" s="578" t="str">
        <f t="shared" si="542"/>
        <v/>
      </c>
      <c r="BL958" s="391"/>
      <c r="BM958" s="578" t="str">
        <f t="shared" si="543"/>
        <v/>
      </c>
      <c r="BN958" s="578" t="str">
        <f t="shared" si="543"/>
        <v/>
      </c>
      <c r="BO958" s="391"/>
      <c r="BP958" s="578" t="str">
        <f t="shared" si="544"/>
        <v/>
      </c>
      <c r="BQ958" s="578" t="str">
        <f t="shared" si="544"/>
        <v/>
      </c>
      <c r="BR958" s="391"/>
      <c r="BS958" s="578" t="str">
        <f t="shared" si="545"/>
        <v/>
      </c>
      <c r="BT958" s="578" t="str">
        <f t="shared" si="545"/>
        <v/>
      </c>
      <c r="BU958" s="391"/>
      <c r="BV958" s="476"/>
    </row>
    <row r="959" spans="1:74" s="427" customFormat="1" ht="14.1">
      <c r="A959" s="561">
        <v>5</v>
      </c>
      <c r="B959" s="562" t="str">
        <f t="shared" si="529"/>
        <v>World: Conant, R. T. (2010). Challenges and opportunities for carbon sequestration in grassland systems.</v>
      </c>
      <c r="C959" s="566" t="s">
        <v>462</v>
      </c>
      <c r="D959" s="566" t="s">
        <v>463</v>
      </c>
      <c r="E959" s="563" t="s">
        <v>192</v>
      </c>
      <c r="F959" s="566"/>
      <c r="G959" s="563"/>
      <c r="H959" s="565"/>
      <c r="I959" s="566">
        <v>2010</v>
      </c>
      <c r="J959" s="566"/>
      <c r="K959" s="649">
        <f>(16*4515)/100</f>
        <v>722.4</v>
      </c>
      <c r="L959" s="571" t="s">
        <v>400</v>
      </c>
      <c r="M959" s="569"/>
      <c r="N959" s="571" t="s">
        <v>400</v>
      </c>
      <c r="O959" s="571"/>
      <c r="P959" s="572" t="s">
        <v>464</v>
      </c>
      <c r="Q959" s="429"/>
      <c r="R959" s="573"/>
      <c r="S959" s="574">
        <f t="shared" si="546"/>
        <v>722.4</v>
      </c>
      <c r="T959" s="575">
        <f t="shared" si="530"/>
        <v>722.4</v>
      </c>
      <c r="U959" s="574">
        <f t="shared" si="547"/>
        <v>0</v>
      </c>
      <c r="V959" s="576" t="str">
        <f t="shared" si="531"/>
        <v>million hectares</v>
      </c>
      <c r="W959" s="391"/>
      <c r="X959" s="391"/>
      <c r="Z959" s="476"/>
      <c r="AP959" s="476"/>
      <c r="AQ959" s="391"/>
      <c r="AR959" s="391"/>
      <c r="AS959" s="580"/>
      <c r="AT959" s="391"/>
      <c r="AU959" s="578" t="str">
        <f t="shared" si="532"/>
        <v/>
      </c>
      <c r="AV959" s="578" t="str">
        <f t="shared" si="533"/>
        <v/>
      </c>
      <c r="AW959" s="391"/>
      <c r="AX959" s="578" t="str">
        <f t="shared" si="534"/>
        <v/>
      </c>
      <c r="AY959" s="578" t="str">
        <f t="shared" si="535"/>
        <v/>
      </c>
      <c r="AZ959" s="391"/>
      <c r="BA959" s="578" t="str">
        <f t="shared" si="536"/>
        <v/>
      </c>
      <c r="BB959" s="578" t="str">
        <f t="shared" si="537"/>
        <v/>
      </c>
      <c r="BC959" s="391"/>
      <c r="BD959" s="578" t="str">
        <f t="shared" si="538"/>
        <v/>
      </c>
      <c r="BE959" s="578" t="str">
        <f t="shared" si="539"/>
        <v/>
      </c>
      <c r="BF959" s="391"/>
      <c r="BG959" s="578" t="str">
        <f t="shared" si="540"/>
        <v/>
      </c>
      <c r="BH959" s="578" t="str">
        <f t="shared" si="541"/>
        <v/>
      </c>
      <c r="BI959" s="391"/>
      <c r="BJ959" s="578" t="str">
        <f t="shared" si="542"/>
        <v/>
      </c>
      <c r="BK959" s="578" t="str">
        <f t="shared" si="542"/>
        <v/>
      </c>
      <c r="BL959" s="391"/>
      <c r="BM959" s="578" t="str">
        <f t="shared" si="543"/>
        <v/>
      </c>
      <c r="BN959" s="578" t="str">
        <f t="shared" si="543"/>
        <v/>
      </c>
      <c r="BO959" s="391"/>
      <c r="BP959" s="578" t="str">
        <f t="shared" si="544"/>
        <v/>
      </c>
      <c r="BQ959" s="578" t="str">
        <f t="shared" si="544"/>
        <v/>
      </c>
      <c r="BR959" s="391"/>
      <c r="BS959" s="578" t="str">
        <f t="shared" si="545"/>
        <v/>
      </c>
      <c r="BT959" s="578" t="str">
        <f t="shared" si="545"/>
        <v/>
      </c>
      <c r="BU959" s="391"/>
      <c r="BV959" s="476"/>
    </row>
    <row r="960" spans="1:74" s="427" customFormat="1" ht="14.1">
      <c r="A960" s="561">
        <v>6</v>
      </c>
      <c r="B960" s="562" t="str">
        <f t="shared" si="529"/>
        <v>World: Fischer, G., Hizsnyik, E., Prieler, S., van Velthuizen, H., &amp; Wiberg, D. (2012). Scarcity and abundance of land resources: competing uses and the shrinking land resource base.</v>
      </c>
      <c r="C960" s="566" t="s">
        <v>465</v>
      </c>
      <c r="D960" s="566" t="s">
        <v>466</v>
      </c>
      <c r="E960" s="563" t="s">
        <v>192</v>
      </c>
      <c r="F960" s="566"/>
      <c r="G960" s="563"/>
      <c r="H960" s="565"/>
      <c r="I960" s="566">
        <v>2012</v>
      </c>
      <c r="J960" s="566"/>
      <c r="K960" s="572">
        <v>1600</v>
      </c>
      <c r="L960" s="571" t="s">
        <v>400</v>
      </c>
      <c r="M960" s="569"/>
      <c r="N960" s="571" t="s">
        <v>400</v>
      </c>
      <c r="O960" s="571"/>
      <c r="P960" s="572" t="s">
        <v>467</v>
      </c>
      <c r="Q960" s="429"/>
      <c r="R960" s="573"/>
      <c r="S960" s="574">
        <f t="shared" si="546"/>
        <v>1600</v>
      </c>
      <c r="T960" s="575">
        <f t="shared" si="530"/>
        <v>1600</v>
      </c>
      <c r="U960" s="574">
        <f t="shared" si="547"/>
        <v>0</v>
      </c>
      <c r="V960" s="576" t="str">
        <f t="shared" si="531"/>
        <v>million hectares</v>
      </c>
      <c r="W960" s="391"/>
      <c r="X960" s="391"/>
      <c r="Z960" s="476"/>
      <c r="AP960" s="476"/>
      <c r="AQ960" s="391"/>
      <c r="AR960" s="391"/>
      <c r="AS960" s="580"/>
      <c r="AT960" s="391"/>
      <c r="AU960" s="578" t="str">
        <f t="shared" si="532"/>
        <v/>
      </c>
      <c r="AV960" s="578" t="str">
        <f t="shared" si="533"/>
        <v/>
      </c>
      <c r="AW960" s="391"/>
      <c r="AX960" s="578" t="str">
        <f t="shared" si="534"/>
        <v/>
      </c>
      <c r="AY960" s="578" t="str">
        <f t="shared" si="535"/>
        <v/>
      </c>
      <c r="AZ960" s="391"/>
      <c r="BA960" s="578" t="str">
        <f t="shared" si="536"/>
        <v/>
      </c>
      <c r="BB960" s="578" t="str">
        <f t="shared" si="537"/>
        <v/>
      </c>
      <c r="BC960" s="391"/>
      <c r="BD960" s="578" t="str">
        <f t="shared" si="538"/>
        <v/>
      </c>
      <c r="BE960" s="578" t="str">
        <f t="shared" si="539"/>
        <v/>
      </c>
      <c r="BF960" s="391"/>
      <c r="BG960" s="578" t="str">
        <f t="shared" si="540"/>
        <v/>
      </c>
      <c r="BH960" s="578" t="str">
        <f t="shared" si="541"/>
        <v/>
      </c>
      <c r="BI960" s="391"/>
      <c r="BJ960" s="578" t="str">
        <f t="shared" si="542"/>
        <v/>
      </c>
      <c r="BK960" s="578" t="str">
        <f t="shared" si="542"/>
        <v/>
      </c>
      <c r="BL960" s="391"/>
      <c r="BM960" s="578" t="str">
        <f t="shared" si="543"/>
        <v/>
      </c>
      <c r="BN960" s="578" t="str">
        <f t="shared" si="543"/>
        <v/>
      </c>
      <c r="BO960" s="391"/>
      <c r="BP960" s="578" t="str">
        <f t="shared" si="544"/>
        <v/>
      </c>
      <c r="BQ960" s="578" t="str">
        <f t="shared" si="544"/>
        <v/>
      </c>
      <c r="BR960" s="391"/>
      <c r="BS960" s="578" t="str">
        <f t="shared" si="545"/>
        <v/>
      </c>
      <c r="BT960" s="578" t="str">
        <f t="shared" si="545"/>
        <v/>
      </c>
      <c r="BU960" s="391"/>
      <c r="BV960" s="476"/>
    </row>
    <row r="961" spans="1:74" s="427" customFormat="1" ht="14.1">
      <c r="A961" s="561">
        <v>7</v>
      </c>
      <c r="B961" s="562" t="str">
        <f t="shared" si="529"/>
        <v>World: Global Land Outlook 2017</v>
      </c>
      <c r="C961" s="566" t="s">
        <v>468</v>
      </c>
      <c r="D961" s="566" t="s">
        <v>469</v>
      </c>
      <c r="E961" s="563" t="s">
        <v>192</v>
      </c>
      <c r="F961" s="566"/>
      <c r="G961" s="563"/>
      <c r="H961" s="565"/>
      <c r="I961" s="566">
        <v>2013</v>
      </c>
      <c r="J961" s="566"/>
      <c r="K961" s="649">
        <f>(27*4515)/100</f>
        <v>1219.05</v>
      </c>
      <c r="L961" s="571" t="s">
        <v>400</v>
      </c>
      <c r="M961" s="569"/>
      <c r="N961" s="571" t="s">
        <v>400</v>
      </c>
      <c r="O961" s="571"/>
      <c r="P961" s="572" t="s">
        <v>470</v>
      </c>
      <c r="Q961" s="429"/>
      <c r="R961" s="573"/>
      <c r="S961" s="574">
        <f t="shared" si="546"/>
        <v>1219.05</v>
      </c>
      <c r="T961" s="575">
        <f t="shared" si="530"/>
        <v>1219.05</v>
      </c>
      <c r="U961" s="574">
        <f t="shared" si="547"/>
        <v>0</v>
      </c>
      <c r="V961" s="576" t="str">
        <f t="shared" si="531"/>
        <v>million hectares</v>
      </c>
      <c r="W961" s="391"/>
      <c r="X961" s="391"/>
      <c r="Z961" s="476"/>
      <c r="AP961" s="476"/>
      <c r="AQ961" s="391"/>
      <c r="AR961" s="391"/>
      <c r="AS961" s="580"/>
      <c r="AT961" s="391"/>
      <c r="AU961" s="578" t="str">
        <f t="shared" si="532"/>
        <v/>
      </c>
      <c r="AV961" s="578" t="str">
        <f t="shared" si="533"/>
        <v/>
      </c>
      <c r="AW961" s="391"/>
      <c r="AX961" s="578" t="str">
        <f t="shared" si="534"/>
        <v/>
      </c>
      <c r="AY961" s="578" t="str">
        <f t="shared" si="535"/>
        <v/>
      </c>
      <c r="AZ961" s="391"/>
      <c r="BA961" s="578" t="str">
        <f t="shared" si="536"/>
        <v/>
      </c>
      <c r="BB961" s="578" t="str">
        <f t="shared" si="537"/>
        <v/>
      </c>
      <c r="BC961" s="391"/>
      <c r="BD961" s="578" t="str">
        <f t="shared" si="538"/>
        <v/>
      </c>
      <c r="BE961" s="578" t="str">
        <f t="shared" si="539"/>
        <v/>
      </c>
      <c r="BF961" s="391"/>
      <c r="BG961" s="578" t="str">
        <f t="shared" si="540"/>
        <v/>
      </c>
      <c r="BH961" s="578" t="str">
        <f t="shared" si="541"/>
        <v/>
      </c>
      <c r="BI961" s="391"/>
      <c r="BJ961" s="578" t="str">
        <f t="shared" si="542"/>
        <v/>
      </c>
      <c r="BK961" s="578" t="str">
        <f t="shared" si="542"/>
        <v/>
      </c>
      <c r="BL961" s="391"/>
      <c r="BM961" s="578" t="str">
        <f t="shared" si="543"/>
        <v/>
      </c>
      <c r="BN961" s="578" t="str">
        <f t="shared" si="543"/>
        <v/>
      </c>
      <c r="BO961" s="391"/>
      <c r="BP961" s="578" t="str">
        <f t="shared" si="544"/>
        <v/>
      </c>
      <c r="BQ961" s="578" t="str">
        <f t="shared" si="544"/>
        <v/>
      </c>
      <c r="BR961" s="391"/>
      <c r="BS961" s="578" t="str">
        <f t="shared" si="545"/>
        <v/>
      </c>
      <c r="BT961" s="578" t="str">
        <f t="shared" si="545"/>
        <v/>
      </c>
      <c r="BU961" s="391"/>
      <c r="BV961" s="476"/>
    </row>
    <row r="962" spans="1:74" s="427" customFormat="1" ht="14.1">
      <c r="A962" s="561">
        <v>8</v>
      </c>
      <c r="B962" s="562" t="str">
        <f t="shared" si="529"/>
        <v>World: Global Land Outlook 2017</v>
      </c>
      <c r="C962" s="566" t="s">
        <v>468</v>
      </c>
      <c r="D962" s="566" t="s">
        <v>469</v>
      </c>
      <c r="E962" s="563" t="s">
        <v>192</v>
      </c>
      <c r="F962" s="566"/>
      <c r="G962" s="563"/>
      <c r="H962" s="565"/>
      <c r="I962" s="566">
        <v>2013</v>
      </c>
      <c r="J962" s="566"/>
      <c r="K962" s="649">
        <f>(19*4515)/100</f>
        <v>857.85</v>
      </c>
      <c r="L962" s="571" t="s">
        <v>400</v>
      </c>
      <c r="M962" s="569"/>
      <c r="N962" s="571" t="s">
        <v>400</v>
      </c>
      <c r="O962" s="571"/>
      <c r="P962" s="572" t="s">
        <v>470</v>
      </c>
      <c r="Q962" s="429"/>
      <c r="R962" s="573"/>
      <c r="S962" s="574">
        <f t="shared" si="546"/>
        <v>857.85</v>
      </c>
      <c r="T962" s="575">
        <f t="shared" si="530"/>
        <v>857.85</v>
      </c>
      <c r="U962" s="574">
        <f t="shared" si="547"/>
        <v>0</v>
      </c>
      <c r="V962" s="576" t="str">
        <f t="shared" si="531"/>
        <v>million hectares</v>
      </c>
      <c r="W962" s="391"/>
      <c r="X962" s="391"/>
      <c r="Z962" s="476"/>
      <c r="AP962" s="476"/>
      <c r="AQ962" s="391"/>
      <c r="AR962" s="391"/>
      <c r="AS962" s="580"/>
      <c r="AT962" s="391"/>
      <c r="AU962" s="578" t="str">
        <f t="shared" si="532"/>
        <v/>
      </c>
      <c r="AV962" s="578" t="str">
        <f t="shared" si="533"/>
        <v/>
      </c>
      <c r="AW962" s="391"/>
      <c r="AX962" s="578" t="str">
        <f t="shared" si="534"/>
        <v/>
      </c>
      <c r="AY962" s="578" t="str">
        <f t="shared" si="535"/>
        <v/>
      </c>
      <c r="AZ962" s="391"/>
      <c r="BA962" s="578" t="str">
        <f t="shared" si="536"/>
        <v/>
      </c>
      <c r="BB962" s="578" t="str">
        <f t="shared" si="537"/>
        <v/>
      </c>
      <c r="BC962" s="391"/>
      <c r="BD962" s="578" t="str">
        <f t="shared" si="538"/>
        <v/>
      </c>
      <c r="BE962" s="578" t="str">
        <f t="shared" si="539"/>
        <v/>
      </c>
      <c r="BF962" s="391"/>
      <c r="BG962" s="578" t="str">
        <f t="shared" si="540"/>
        <v/>
      </c>
      <c r="BH962" s="578" t="str">
        <f t="shared" si="541"/>
        <v/>
      </c>
      <c r="BI962" s="391"/>
      <c r="BJ962" s="578" t="str">
        <f t="shared" si="542"/>
        <v/>
      </c>
      <c r="BK962" s="578" t="str">
        <f t="shared" si="542"/>
        <v/>
      </c>
      <c r="BL962" s="391"/>
      <c r="BM962" s="578" t="str">
        <f t="shared" si="543"/>
        <v/>
      </c>
      <c r="BN962" s="578" t="str">
        <f t="shared" si="543"/>
        <v/>
      </c>
      <c r="BO962" s="391"/>
      <c r="BP962" s="578" t="str">
        <f t="shared" si="544"/>
        <v/>
      </c>
      <c r="BQ962" s="578" t="str">
        <f t="shared" si="544"/>
        <v/>
      </c>
      <c r="BR962" s="391"/>
      <c r="BS962" s="578" t="str">
        <f t="shared" si="545"/>
        <v/>
      </c>
      <c r="BT962" s="578" t="str">
        <f t="shared" si="545"/>
        <v/>
      </c>
      <c r="BU962" s="391"/>
      <c r="BV962" s="476"/>
    </row>
    <row r="963" spans="1:74" s="427" customFormat="1" ht="14.1">
      <c r="A963" s="561">
        <v>9</v>
      </c>
      <c r="B963" s="562" t="str">
        <f t="shared" si="529"/>
        <v xml:space="preserve">: Gibbs et al 2015. Table 2 - GLASOD. Gibbs, H. K., &amp; Salmon, J. M. (2015). Mapping the world's degraded lands. Applied geography, 57, 12-21. </v>
      </c>
      <c r="C963" s="566" t="s">
        <v>471</v>
      </c>
      <c r="D963" s="566"/>
      <c r="E963" s="563"/>
      <c r="F963" s="566"/>
      <c r="G963" s="563"/>
      <c r="H963" s="565"/>
      <c r="I963" s="566">
        <v>2015</v>
      </c>
      <c r="J963" s="566"/>
      <c r="K963" s="668">
        <v>565.41482975831138</v>
      </c>
      <c r="L963" s="571" t="s">
        <v>400</v>
      </c>
      <c r="M963" s="569"/>
      <c r="N963" s="571" t="s">
        <v>400</v>
      </c>
      <c r="O963" s="571"/>
      <c r="P963" s="572" t="s">
        <v>227</v>
      </c>
      <c r="Q963" s="429">
        <v>1216</v>
      </c>
      <c r="R963" s="573"/>
      <c r="S963" s="574">
        <f t="shared" si="546"/>
        <v>565.41482975831138</v>
      </c>
      <c r="T963" s="575">
        <f t="shared" si="530"/>
        <v>565.41482975831138</v>
      </c>
      <c r="U963" s="574">
        <f t="shared" si="547"/>
        <v>0</v>
      </c>
      <c r="V963" s="576" t="str">
        <f t="shared" si="531"/>
        <v>million hectares</v>
      </c>
      <c r="W963" s="391"/>
      <c r="X963" s="391"/>
      <c r="Z963" s="476"/>
      <c r="AP963" s="476"/>
      <c r="AQ963" s="391"/>
      <c r="AR963" s="391"/>
      <c r="AS963" s="580"/>
      <c r="AT963" s="391"/>
      <c r="AU963" s="578" t="str">
        <f t="shared" si="532"/>
        <v/>
      </c>
      <c r="AV963" s="578" t="str">
        <f t="shared" si="533"/>
        <v/>
      </c>
      <c r="AW963" s="391"/>
      <c r="AX963" s="578" t="str">
        <f t="shared" si="534"/>
        <v/>
      </c>
      <c r="AY963" s="578" t="str">
        <f t="shared" si="535"/>
        <v/>
      </c>
      <c r="AZ963" s="391"/>
      <c r="BA963" s="578" t="str">
        <f t="shared" si="536"/>
        <v/>
      </c>
      <c r="BB963" s="578" t="str">
        <f t="shared" si="537"/>
        <v/>
      </c>
      <c r="BC963" s="391"/>
      <c r="BD963" s="578" t="str">
        <f t="shared" si="538"/>
        <v/>
      </c>
      <c r="BE963" s="578" t="str">
        <f t="shared" si="539"/>
        <v/>
      </c>
      <c r="BF963" s="391"/>
      <c r="BG963" s="578" t="str">
        <f t="shared" si="540"/>
        <v/>
      </c>
      <c r="BH963" s="578" t="str">
        <f t="shared" si="541"/>
        <v/>
      </c>
      <c r="BI963" s="391"/>
      <c r="BJ963" s="578" t="str">
        <f t="shared" si="542"/>
        <v/>
      </c>
      <c r="BK963" s="578" t="str">
        <f t="shared" si="542"/>
        <v/>
      </c>
      <c r="BL963" s="391"/>
      <c r="BM963" s="578" t="str">
        <f t="shared" si="543"/>
        <v/>
      </c>
      <c r="BN963" s="578" t="str">
        <f t="shared" si="543"/>
        <v/>
      </c>
      <c r="BO963" s="391"/>
      <c r="BP963" s="578" t="str">
        <f t="shared" si="544"/>
        <v/>
      </c>
      <c r="BQ963" s="578" t="str">
        <f t="shared" si="544"/>
        <v/>
      </c>
      <c r="BR963" s="391"/>
      <c r="BS963" s="578" t="str">
        <f t="shared" si="545"/>
        <v/>
      </c>
      <c r="BT963" s="578" t="str">
        <f t="shared" si="545"/>
        <v/>
      </c>
      <c r="BU963" s="391"/>
      <c r="BV963" s="476"/>
    </row>
    <row r="964" spans="1:74" s="427" customFormat="1" ht="14.1">
      <c r="A964" s="561">
        <v>10</v>
      </c>
      <c r="B964" s="562" t="str">
        <f t="shared" si="529"/>
        <v xml:space="preserve">: Gibbs et al 2015. Table 2 - fao Terra Stat. Gibbs, H. K., &amp; Salmon, J. M. (2015). Mapping the world's degraded lands. Applied geography, 57, 12-21. </v>
      </c>
      <c r="C964" s="566" t="s">
        <v>472</v>
      </c>
      <c r="D964" s="566"/>
      <c r="E964" s="563"/>
      <c r="F964" s="566"/>
      <c r="G964" s="563"/>
      <c r="H964" s="565"/>
      <c r="I964" s="566">
        <v>2015</v>
      </c>
      <c r="J964" s="566"/>
      <c r="K964" s="668">
        <v>2854.9729068388419</v>
      </c>
      <c r="L964" s="571" t="s">
        <v>400</v>
      </c>
      <c r="M964" s="569"/>
      <c r="N964" s="571" t="s">
        <v>400</v>
      </c>
      <c r="O964" s="571"/>
      <c r="P964" s="572" t="s">
        <v>228</v>
      </c>
      <c r="Q964" s="429">
        <v>6140</v>
      </c>
      <c r="R964" s="573"/>
      <c r="S964" s="574">
        <f t="shared" si="546"/>
        <v>2854.9729068388419</v>
      </c>
      <c r="T964" s="575">
        <f t="shared" si="530"/>
        <v>2854.9729068388419</v>
      </c>
      <c r="U964" s="574">
        <f t="shared" si="547"/>
        <v>0</v>
      </c>
      <c r="V964" s="576" t="str">
        <f t="shared" si="531"/>
        <v>million hectares</v>
      </c>
      <c r="W964" s="391"/>
      <c r="X964" s="391"/>
      <c r="Z964" s="476"/>
      <c r="AP964" s="476"/>
      <c r="AQ964" s="391"/>
      <c r="AR964" s="391"/>
      <c r="AS964" s="580"/>
      <c r="AT964" s="391"/>
      <c r="AU964" s="578" t="str">
        <f t="shared" si="532"/>
        <v/>
      </c>
      <c r="AV964" s="578" t="str">
        <f t="shared" si="533"/>
        <v/>
      </c>
      <c r="AW964" s="391"/>
      <c r="AX964" s="578" t="str">
        <f t="shared" si="534"/>
        <v/>
      </c>
      <c r="AY964" s="578" t="str">
        <f t="shared" si="535"/>
        <v/>
      </c>
      <c r="AZ964" s="391"/>
      <c r="BA964" s="578" t="str">
        <f t="shared" si="536"/>
        <v/>
      </c>
      <c r="BB964" s="578" t="str">
        <f t="shared" si="537"/>
        <v/>
      </c>
      <c r="BC964" s="391"/>
      <c r="BD964" s="578" t="str">
        <f t="shared" si="538"/>
        <v/>
      </c>
      <c r="BE964" s="578" t="str">
        <f t="shared" si="539"/>
        <v/>
      </c>
      <c r="BF964" s="391"/>
      <c r="BG964" s="578" t="str">
        <f t="shared" si="540"/>
        <v/>
      </c>
      <c r="BH964" s="578" t="str">
        <f t="shared" si="541"/>
        <v/>
      </c>
      <c r="BI964" s="391"/>
      <c r="BJ964" s="578" t="str">
        <f t="shared" si="542"/>
        <v/>
      </c>
      <c r="BK964" s="578" t="str">
        <f t="shared" si="542"/>
        <v/>
      </c>
      <c r="BL964" s="391"/>
      <c r="BM964" s="578" t="str">
        <f t="shared" si="543"/>
        <v/>
      </c>
      <c r="BN964" s="578" t="str">
        <f t="shared" si="543"/>
        <v/>
      </c>
      <c r="BO964" s="391"/>
      <c r="BP964" s="578" t="str">
        <f t="shared" si="544"/>
        <v/>
      </c>
      <c r="BQ964" s="578" t="str">
        <f t="shared" si="544"/>
        <v/>
      </c>
      <c r="BR964" s="391"/>
      <c r="BS964" s="578" t="str">
        <f t="shared" si="545"/>
        <v/>
      </c>
      <c r="BT964" s="578" t="str">
        <f t="shared" si="545"/>
        <v/>
      </c>
      <c r="BU964" s="391"/>
      <c r="BV964" s="476"/>
    </row>
    <row r="965" spans="1:74" s="427" customFormat="1" ht="14.1">
      <c r="A965" s="561">
        <v>11</v>
      </c>
      <c r="B965" s="562" t="str">
        <f t="shared" si="529"/>
        <v xml:space="preserve">: Gibbs et al 2015. Table 2 - Dregene. Gibbs, H. K., &amp; Salmon, J. M. (2015). Mapping the world's degraded lands. Applied geography, 57, 12-21. </v>
      </c>
      <c r="C965" s="566" t="s">
        <v>473</v>
      </c>
      <c r="D965" s="566"/>
      <c r="E965" s="563"/>
      <c r="F965" s="566"/>
      <c r="G965" s="563"/>
      <c r="H965" s="565"/>
      <c r="I965" s="566">
        <v>2015</v>
      </c>
      <c r="J965" s="566"/>
      <c r="K965" s="668">
        <v>1670.2056484308011</v>
      </c>
      <c r="L965" s="571" t="s">
        <v>400</v>
      </c>
      <c r="M965" s="569"/>
      <c r="N965" s="571" t="s">
        <v>400</v>
      </c>
      <c r="O965" s="571"/>
      <c r="P965" s="572" t="s">
        <v>229</v>
      </c>
      <c r="Q965" s="429">
        <v>3592</v>
      </c>
      <c r="R965" s="573"/>
      <c r="S965" s="574">
        <f t="shared" si="546"/>
        <v>1670.2056484308011</v>
      </c>
      <c r="T965" s="575">
        <f t="shared" si="530"/>
        <v>1670.2056484308011</v>
      </c>
      <c r="U965" s="574">
        <f t="shared" si="547"/>
        <v>0</v>
      </c>
      <c r="V965" s="576" t="str">
        <f t="shared" si="531"/>
        <v>million hectares</v>
      </c>
      <c r="W965" s="391"/>
      <c r="X965" s="391"/>
      <c r="Z965" s="476"/>
      <c r="AP965" s="476"/>
      <c r="AQ965" s="391"/>
      <c r="AR965" s="391"/>
      <c r="AS965" s="580"/>
      <c r="AT965" s="391"/>
      <c r="AU965" s="578" t="str">
        <f t="shared" si="532"/>
        <v/>
      </c>
      <c r="AV965" s="578" t="str">
        <f t="shared" si="533"/>
        <v/>
      </c>
      <c r="AW965" s="391"/>
      <c r="AX965" s="578" t="str">
        <f t="shared" si="534"/>
        <v/>
      </c>
      <c r="AY965" s="578" t="str">
        <f t="shared" si="535"/>
        <v/>
      </c>
      <c r="AZ965" s="391"/>
      <c r="BA965" s="578" t="str">
        <f t="shared" si="536"/>
        <v/>
      </c>
      <c r="BB965" s="578" t="str">
        <f t="shared" si="537"/>
        <v/>
      </c>
      <c r="BC965" s="391"/>
      <c r="BD965" s="578" t="str">
        <f t="shared" si="538"/>
        <v/>
      </c>
      <c r="BE965" s="578" t="str">
        <f t="shared" si="539"/>
        <v/>
      </c>
      <c r="BF965" s="391"/>
      <c r="BG965" s="578" t="str">
        <f t="shared" si="540"/>
        <v/>
      </c>
      <c r="BH965" s="578" t="str">
        <f t="shared" si="541"/>
        <v/>
      </c>
      <c r="BI965" s="391"/>
      <c r="BJ965" s="578" t="str">
        <f t="shared" si="542"/>
        <v/>
      </c>
      <c r="BK965" s="578" t="str">
        <f t="shared" si="542"/>
        <v/>
      </c>
      <c r="BL965" s="391"/>
      <c r="BM965" s="578" t="str">
        <f t="shared" si="543"/>
        <v/>
      </c>
      <c r="BN965" s="578" t="str">
        <f t="shared" si="543"/>
        <v/>
      </c>
      <c r="BO965" s="391"/>
      <c r="BP965" s="578" t="str">
        <f t="shared" si="544"/>
        <v/>
      </c>
      <c r="BQ965" s="578" t="str">
        <f t="shared" si="544"/>
        <v/>
      </c>
      <c r="BR965" s="391"/>
      <c r="BS965" s="578" t="str">
        <f t="shared" si="545"/>
        <v/>
      </c>
      <c r="BT965" s="578" t="str">
        <f t="shared" si="545"/>
        <v/>
      </c>
      <c r="BU965" s="391"/>
      <c r="BV965" s="476"/>
    </row>
    <row r="966" spans="1:74" s="427" customFormat="1" ht="14.1">
      <c r="A966" s="561">
        <v>12</v>
      </c>
      <c r="B966" s="562" t="str">
        <f t="shared" si="529"/>
        <v xml:space="preserve">: Gibbs et al 2015. Table 2 - GLADA. Gibbs, H. K., &amp; Salmon, J. M. (2015). Mapping the world's degraded lands. Applied geography, 57, 12-21. </v>
      </c>
      <c r="C966" s="566" t="s">
        <v>474</v>
      </c>
      <c r="D966" s="566"/>
      <c r="E966" s="563"/>
      <c r="F966" s="566"/>
      <c r="G966" s="563"/>
      <c r="H966" s="565"/>
      <c r="I966" s="566">
        <v>2015</v>
      </c>
      <c r="J966" s="566"/>
      <c r="K966" s="668">
        <v>1274.0432841593529</v>
      </c>
      <c r="L966" s="571" t="s">
        <v>400</v>
      </c>
      <c r="M966" s="569"/>
      <c r="N966" s="571" t="s">
        <v>400</v>
      </c>
      <c r="O966" s="571"/>
      <c r="P966" s="572" t="s">
        <v>230</v>
      </c>
      <c r="Q966" s="429">
        <v>2740</v>
      </c>
      <c r="R966" s="573"/>
      <c r="S966" s="574">
        <f t="shared" si="546"/>
        <v>1274.0432841593529</v>
      </c>
      <c r="T966" s="575">
        <f t="shared" si="530"/>
        <v>1274.0432841593529</v>
      </c>
      <c r="U966" s="574">
        <f t="shared" si="547"/>
        <v>0</v>
      </c>
      <c r="V966" s="576" t="str">
        <f t="shared" si="531"/>
        <v>million hectares</v>
      </c>
      <c r="W966" s="391"/>
      <c r="X966" s="391"/>
      <c r="Z966" s="476"/>
      <c r="AP966" s="476"/>
      <c r="AQ966" s="391"/>
      <c r="AR966" s="391"/>
      <c r="AS966" s="580"/>
      <c r="AT966" s="391"/>
      <c r="AU966" s="578" t="str">
        <f t="shared" si="532"/>
        <v/>
      </c>
      <c r="AV966" s="578" t="str">
        <f t="shared" si="533"/>
        <v/>
      </c>
      <c r="AW966" s="391"/>
      <c r="AX966" s="578" t="str">
        <f t="shared" si="534"/>
        <v/>
      </c>
      <c r="AY966" s="578" t="str">
        <f t="shared" si="535"/>
        <v/>
      </c>
      <c r="AZ966" s="391"/>
      <c r="BA966" s="578" t="str">
        <f t="shared" si="536"/>
        <v/>
      </c>
      <c r="BB966" s="578" t="str">
        <f t="shared" si="537"/>
        <v/>
      </c>
      <c r="BC966" s="391"/>
      <c r="BD966" s="578" t="str">
        <f t="shared" si="538"/>
        <v/>
      </c>
      <c r="BE966" s="578" t="str">
        <f t="shared" si="539"/>
        <v/>
      </c>
      <c r="BF966" s="391"/>
      <c r="BG966" s="578" t="str">
        <f t="shared" si="540"/>
        <v/>
      </c>
      <c r="BH966" s="578" t="str">
        <f t="shared" si="541"/>
        <v/>
      </c>
      <c r="BI966" s="391"/>
      <c r="BJ966" s="578" t="str">
        <f t="shared" si="542"/>
        <v/>
      </c>
      <c r="BK966" s="578" t="str">
        <f t="shared" si="542"/>
        <v/>
      </c>
      <c r="BL966" s="391"/>
      <c r="BM966" s="578" t="str">
        <f t="shared" si="543"/>
        <v/>
      </c>
      <c r="BN966" s="578" t="str">
        <f t="shared" si="543"/>
        <v/>
      </c>
      <c r="BO966" s="391"/>
      <c r="BP966" s="578" t="str">
        <f t="shared" si="544"/>
        <v/>
      </c>
      <c r="BQ966" s="578" t="str">
        <f t="shared" si="544"/>
        <v/>
      </c>
      <c r="BR966" s="391"/>
      <c r="BS966" s="578" t="str">
        <f t="shared" si="545"/>
        <v/>
      </c>
      <c r="BT966" s="578" t="str">
        <f t="shared" si="545"/>
        <v/>
      </c>
      <c r="BU966" s="391"/>
      <c r="BV966" s="476"/>
    </row>
    <row r="967" spans="1:74" s="427" customFormat="1" ht="14.1">
      <c r="A967" s="561">
        <v>13</v>
      </c>
      <c r="B967" s="562" t="str">
        <f t="shared" si="529"/>
        <v xml:space="preserve">: Gibbs et al 2015. Table 2 - Cai. Gibbs, H. K., &amp; Salmon, J. M. (2015). Mapping the world's degraded lands. Applied geography, 57, 12-21. </v>
      </c>
      <c r="C967" s="566" t="s">
        <v>475</v>
      </c>
      <c r="D967" s="566"/>
      <c r="E967" s="563"/>
      <c r="F967" s="566"/>
      <c r="G967" s="563"/>
      <c r="H967" s="565"/>
      <c r="I967" s="566">
        <v>2015</v>
      </c>
      <c r="J967" s="566"/>
      <c r="K967" s="668">
        <v>460.79448708099216</v>
      </c>
      <c r="L967" s="571" t="s">
        <v>400</v>
      </c>
      <c r="M967" s="569"/>
      <c r="N967" s="571" t="s">
        <v>400</v>
      </c>
      <c r="O967" s="571"/>
      <c r="P967" s="572" t="s">
        <v>231</v>
      </c>
      <c r="Q967" s="429">
        <v>991</v>
      </c>
      <c r="R967" s="573"/>
      <c r="S967" s="574">
        <f t="shared" si="546"/>
        <v>460.79448708099216</v>
      </c>
      <c r="T967" s="575">
        <f t="shared" si="530"/>
        <v>460.79448708099216</v>
      </c>
      <c r="U967" s="574">
        <f t="shared" si="547"/>
        <v>0</v>
      </c>
      <c r="V967" s="576" t="str">
        <f t="shared" si="531"/>
        <v>million hectares</v>
      </c>
      <c r="W967" s="391"/>
      <c r="X967" s="391"/>
      <c r="Z967" s="476"/>
      <c r="AP967" s="476"/>
      <c r="AQ967" s="391"/>
      <c r="AR967" s="391"/>
      <c r="AS967" s="580"/>
      <c r="AT967" s="391"/>
      <c r="AU967" s="578" t="str">
        <f t="shared" si="532"/>
        <v/>
      </c>
      <c r="AV967" s="578" t="str">
        <f t="shared" si="533"/>
        <v/>
      </c>
      <c r="AW967" s="391"/>
      <c r="AX967" s="578" t="str">
        <f t="shared" si="534"/>
        <v/>
      </c>
      <c r="AY967" s="578" t="str">
        <f t="shared" si="535"/>
        <v/>
      </c>
      <c r="AZ967" s="391"/>
      <c r="BA967" s="578" t="str">
        <f t="shared" si="536"/>
        <v/>
      </c>
      <c r="BB967" s="578" t="str">
        <f t="shared" si="537"/>
        <v/>
      </c>
      <c r="BC967" s="391"/>
      <c r="BD967" s="578" t="str">
        <f t="shared" si="538"/>
        <v/>
      </c>
      <c r="BE967" s="578" t="str">
        <f t="shared" si="539"/>
        <v/>
      </c>
      <c r="BF967" s="391"/>
      <c r="BG967" s="578" t="str">
        <f t="shared" si="540"/>
        <v/>
      </c>
      <c r="BH967" s="578" t="str">
        <f t="shared" si="541"/>
        <v/>
      </c>
      <c r="BI967" s="391"/>
      <c r="BJ967" s="578" t="str">
        <f t="shared" si="542"/>
        <v/>
      </c>
      <c r="BK967" s="578" t="str">
        <f t="shared" si="542"/>
        <v/>
      </c>
      <c r="BL967" s="391"/>
      <c r="BM967" s="578" t="str">
        <f t="shared" si="543"/>
        <v/>
      </c>
      <c r="BN967" s="578" t="str">
        <f t="shared" si="543"/>
        <v/>
      </c>
      <c r="BO967" s="391"/>
      <c r="BP967" s="578" t="str">
        <f t="shared" si="544"/>
        <v/>
      </c>
      <c r="BQ967" s="578" t="str">
        <f t="shared" si="544"/>
        <v/>
      </c>
      <c r="BR967" s="391"/>
      <c r="BS967" s="578" t="str">
        <f t="shared" si="545"/>
        <v/>
      </c>
      <c r="BT967" s="578" t="str">
        <f t="shared" si="545"/>
        <v/>
      </c>
      <c r="BU967" s="391"/>
      <c r="BV967" s="476"/>
    </row>
    <row r="968" spans="1:74" s="427" customFormat="1" ht="14.1">
      <c r="A968" s="561">
        <v>14</v>
      </c>
      <c r="B968" s="562" t="str">
        <f t="shared" si="529"/>
        <v xml:space="preserve">: </v>
      </c>
      <c r="C968" s="566"/>
      <c r="D968" s="566"/>
      <c r="E968" s="563"/>
      <c r="F968" s="566"/>
      <c r="G968" s="563"/>
      <c r="H968" s="565"/>
      <c r="I968" s="566"/>
      <c r="J968" s="566"/>
      <c r="K968" s="572"/>
      <c r="L968" s="571" t="s">
        <v>400</v>
      </c>
      <c r="M968" s="572"/>
      <c r="N968" s="571" t="s">
        <v>400</v>
      </c>
      <c r="O968" s="571"/>
      <c r="P968" s="572"/>
      <c r="Q968" s="429"/>
      <c r="R968" s="573"/>
      <c r="S968" s="574" t="str">
        <f t="shared" si="546"/>
        <v/>
      </c>
      <c r="T968" s="575" t="str">
        <f t="shared" si="530"/>
        <v/>
      </c>
      <c r="U968" s="574" t="str">
        <f t="shared" si="547"/>
        <v/>
      </c>
      <c r="V968" s="576" t="str">
        <f t="shared" si="531"/>
        <v>million hectares</v>
      </c>
      <c r="W968" s="391"/>
      <c r="X968" s="391"/>
      <c r="Z968" s="476"/>
      <c r="AP968" s="476"/>
      <c r="AQ968" s="391"/>
      <c r="AR968" s="391"/>
      <c r="AS968" s="580"/>
      <c r="AT968" s="391"/>
      <c r="AU968" s="578" t="str">
        <f t="shared" si="532"/>
        <v/>
      </c>
      <c r="AV968" s="578" t="str">
        <f t="shared" si="533"/>
        <v/>
      </c>
      <c r="AW968" s="391"/>
      <c r="AX968" s="578" t="str">
        <f t="shared" si="534"/>
        <v/>
      </c>
      <c r="AY968" s="578" t="str">
        <f t="shared" si="535"/>
        <v/>
      </c>
      <c r="AZ968" s="391"/>
      <c r="BA968" s="578" t="str">
        <f t="shared" si="536"/>
        <v/>
      </c>
      <c r="BB968" s="578" t="str">
        <f t="shared" si="537"/>
        <v/>
      </c>
      <c r="BC968" s="391"/>
      <c r="BD968" s="578" t="str">
        <f t="shared" si="538"/>
        <v/>
      </c>
      <c r="BE968" s="578" t="str">
        <f t="shared" si="539"/>
        <v/>
      </c>
      <c r="BF968" s="391"/>
      <c r="BG968" s="578" t="str">
        <f t="shared" si="540"/>
        <v/>
      </c>
      <c r="BH968" s="578" t="str">
        <f t="shared" si="541"/>
        <v/>
      </c>
      <c r="BI968" s="391"/>
      <c r="BJ968" s="578" t="str">
        <f t="shared" si="542"/>
        <v/>
      </c>
      <c r="BK968" s="578" t="str">
        <f t="shared" si="542"/>
        <v/>
      </c>
      <c r="BL968" s="391"/>
      <c r="BM968" s="578" t="str">
        <f t="shared" si="543"/>
        <v/>
      </c>
      <c r="BN968" s="578" t="str">
        <f t="shared" si="543"/>
        <v/>
      </c>
      <c r="BO968" s="391"/>
      <c r="BP968" s="578" t="str">
        <f t="shared" si="544"/>
        <v/>
      </c>
      <c r="BQ968" s="578" t="str">
        <f t="shared" si="544"/>
        <v/>
      </c>
      <c r="BR968" s="391"/>
      <c r="BS968" s="578" t="str">
        <f t="shared" si="545"/>
        <v/>
      </c>
      <c r="BT968" s="578" t="str">
        <f t="shared" si="545"/>
        <v/>
      </c>
      <c r="BU968" s="391"/>
      <c r="BV968" s="476"/>
    </row>
    <row r="969" spans="1:74" s="427" customFormat="1" ht="14.1">
      <c r="A969" s="561">
        <v>15</v>
      </c>
      <c r="B969" s="562" t="str">
        <f t="shared" si="529"/>
        <v xml:space="preserve">: </v>
      </c>
      <c r="C969" s="566"/>
      <c r="D969" s="566"/>
      <c r="E969" s="563"/>
      <c r="F969" s="566"/>
      <c r="G969" s="563"/>
      <c r="H969" s="565"/>
      <c r="I969" s="566"/>
      <c r="J969" s="566"/>
      <c r="K969" s="572"/>
      <c r="L969" s="571" t="s">
        <v>400</v>
      </c>
      <c r="M969" s="572"/>
      <c r="N969" s="571" t="s">
        <v>400</v>
      </c>
      <c r="O969" s="571"/>
      <c r="P969" s="572"/>
      <c r="Q969" s="429"/>
      <c r="R969" s="573"/>
      <c r="S969" s="574" t="str">
        <f t="shared" si="546"/>
        <v/>
      </c>
      <c r="T969" s="575" t="str">
        <f t="shared" si="530"/>
        <v/>
      </c>
      <c r="U969" s="574" t="str">
        <f t="shared" si="547"/>
        <v/>
      </c>
      <c r="V969" s="576" t="str">
        <f t="shared" si="531"/>
        <v>million hectares</v>
      </c>
      <c r="W969" s="391"/>
      <c r="X969" s="391"/>
      <c r="Z969" s="476"/>
      <c r="AP969" s="476"/>
      <c r="AQ969" s="391"/>
      <c r="AR969" s="391"/>
      <c r="AS969" s="580"/>
      <c r="AT969" s="391"/>
      <c r="AU969" s="578" t="str">
        <f t="shared" si="532"/>
        <v/>
      </c>
      <c r="AV969" s="578" t="str">
        <f t="shared" si="533"/>
        <v/>
      </c>
      <c r="AW969" s="391"/>
      <c r="AX969" s="578" t="str">
        <f t="shared" si="534"/>
        <v/>
      </c>
      <c r="AY969" s="578" t="str">
        <f t="shared" si="535"/>
        <v/>
      </c>
      <c r="AZ969" s="391"/>
      <c r="BA969" s="578" t="str">
        <f t="shared" si="536"/>
        <v/>
      </c>
      <c r="BB969" s="578" t="str">
        <f t="shared" si="537"/>
        <v/>
      </c>
      <c r="BC969" s="391"/>
      <c r="BD969" s="578" t="str">
        <f t="shared" si="538"/>
        <v/>
      </c>
      <c r="BE969" s="578" t="str">
        <f t="shared" si="539"/>
        <v/>
      </c>
      <c r="BF969" s="391"/>
      <c r="BG969" s="578" t="str">
        <f t="shared" si="540"/>
        <v/>
      </c>
      <c r="BH969" s="578" t="str">
        <f t="shared" si="541"/>
        <v/>
      </c>
      <c r="BI969" s="391"/>
      <c r="BJ969" s="578" t="str">
        <f t="shared" si="542"/>
        <v/>
      </c>
      <c r="BK969" s="578" t="str">
        <f t="shared" si="542"/>
        <v/>
      </c>
      <c r="BL969" s="391"/>
      <c r="BM969" s="578" t="str">
        <f t="shared" si="543"/>
        <v/>
      </c>
      <c r="BN969" s="578" t="str">
        <f t="shared" si="543"/>
        <v/>
      </c>
      <c r="BO969" s="391"/>
      <c r="BP969" s="578" t="str">
        <f t="shared" si="544"/>
        <v/>
      </c>
      <c r="BQ969" s="578" t="str">
        <f t="shared" si="544"/>
        <v/>
      </c>
      <c r="BR969" s="391"/>
      <c r="BS969" s="578" t="str">
        <f t="shared" si="545"/>
        <v/>
      </c>
      <c r="BT969" s="578" t="str">
        <f t="shared" si="545"/>
        <v/>
      </c>
      <c r="BU969" s="391"/>
      <c r="BV969" s="476"/>
    </row>
    <row r="970" spans="1:74" s="427" customFormat="1" ht="14.1">
      <c r="A970" s="561">
        <v>16</v>
      </c>
      <c r="B970" s="562" t="str">
        <f t="shared" si="529"/>
        <v xml:space="preserve">: </v>
      </c>
      <c r="C970" s="566"/>
      <c r="D970" s="566"/>
      <c r="E970" s="563"/>
      <c r="F970" s="566"/>
      <c r="G970" s="563"/>
      <c r="H970" s="565"/>
      <c r="I970" s="566"/>
      <c r="J970" s="566"/>
      <c r="K970" s="572"/>
      <c r="L970" s="571" t="s">
        <v>400</v>
      </c>
      <c r="M970" s="572"/>
      <c r="N970" s="571" t="s">
        <v>400</v>
      </c>
      <c r="O970" s="571"/>
      <c r="P970" s="572"/>
      <c r="Q970" s="429"/>
      <c r="R970" s="573"/>
      <c r="S970" s="574" t="str">
        <f t="shared" si="546"/>
        <v/>
      </c>
      <c r="T970" s="575" t="str">
        <f t="shared" si="530"/>
        <v/>
      </c>
      <c r="U970" s="574" t="str">
        <f t="shared" si="547"/>
        <v/>
      </c>
      <c r="V970" s="576" t="str">
        <f t="shared" si="531"/>
        <v>million hectares</v>
      </c>
      <c r="W970" s="391"/>
      <c r="X970" s="391"/>
      <c r="Z970" s="476"/>
      <c r="AP970" s="476"/>
      <c r="AQ970" s="391"/>
      <c r="AR970" s="391"/>
      <c r="AS970" s="580"/>
      <c r="AT970" s="391"/>
      <c r="AU970" s="578" t="str">
        <f t="shared" si="532"/>
        <v/>
      </c>
      <c r="AV970" s="578" t="str">
        <f t="shared" si="533"/>
        <v/>
      </c>
      <c r="AW970" s="391"/>
      <c r="AX970" s="578" t="str">
        <f t="shared" si="534"/>
        <v/>
      </c>
      <c r="AY970" s="578" t="str">
        <f t="shared" si="535"/>
        <v/>
      </c>
      <c r="AZ970" s="391"/>
      <c r="BA970" s="578" t="str">
        <f t="shared" si="536"/>
        <v/>
      </c>
      <c r="BB970" s="578" t="str">
        <f t="shared" si="537"/>
        <v/>
      </c>
      <c r="BC970" s="391"/>
      <c r="BD970" s="578" t="str">
        <f t="shared" si="538"/>
        <v/>
      </c>
      <c r="BE970" s="578" t="str">
        <f t="shared" si="539"/>
        <v/>
      </c>
      <c r="BF970" s="391"/>
      <c r="BG970" s="578" t="str">
        <f t="shared" si="540"/>
        <v/>
      </c>
      <c r="BH970" s="578" t="str">
        <f t="shared" si="541"/>
        <v/>
      </c>
      <c r="BI970" s="391"/>
      <c r="BJ970" s="578" t="str">
        <f t="shared" si="542"/>
        <v/>
      </c>
      <c r="BK970" s="578" t="str">
        <f t="shared" si="542"/>
        <v/>
      </c>
      <c r="BL970" s="391"/>
      <c r="BM970" s="578" t="str">
        <f t="shared" si="543"/>
        <v/>
      </c>
      <c r="BN970" s="578" t="str">
        <f t="shared" si="543"/>
        <v/>
      </c>
      <c r="BO970" s="391"/>
      <c r="BP970" s="578" t="str">
        <f t="shared" si="544"/>
        <v/>
      </c>
      <c r="BQ970" s="578" t="str">
        <f t="shared" si="544"/>
        <v/>
      </c>
      <c r="BR970" s="391"/>
      <c r="BS970" s="578" t="str">
        <f t="shared" si="545"/>
        <v/>
      </c>
      <c r="BT970" s="578" t="str">
        <f t="shared" si="545"/>
        <v/>
      </c>
      <c r="BU970" s="391"/>
      <c r="BV970" s="476"/>
    </row>
    <row r="971" spans="1:74" s="427" customFormat="1" ht="14.1">
      <c r="A971" s="561">
        <v>17</v>
      </c>
      <c r="B971" s="562" t="str">
        <f t="shared" si="529"/>
        <v xml:space="preserve">: </v>
      </c>
      <c r="C971" s="566"/>
      <c r="D971" s="566"/>
      <c r="E971" s="563"/>
      <c r="F971" s="566"/>
      <c r="G971" s="563"/>
      <c r="H971" s="565"/>
      <c r="I971" s="566"/>
      <c r="J971" s="566"/>
      <c r="K971" s="572"/>
      <c r="L971" s="571" t="s">
        <v>400</v>
      </c>
      <c r="M971" s="572"/>
      <c r="N971" s="571" t="s">
        <v>400</v>
      </c>
      <c r="O971" s="571"/>
      <c r="P971" s="572"/>
      <c r="Q971" s="429"/>
      <c r="R971" s="573"/>
      <c r="S971" s="574" t="str">
        <f t="shared" si="546"/>
        <v/>
      </c>
      <c r="T971" s="575" t="str">
        <f t="shared" si="530"/>
        <v/>
      </c>
      <c r="U971" s="574" t="str">
        <f t="shared" si="547"/>
        <v/>
      </c>
      <c r="V971" s="576" t="str">
        <f t="shared" si="531"/>
        <v>million hectares</v>
      </c>
      <c r="W971" s="391"/>
      <c r="X971" s="391"/>
      <c r="Z971" s="476"/>
      <c r="AP971" s="476"/>
      <c r="AQ971" s="391"/>
      <c r="AR971" s="391"/>
      <c r="AS971" s="580"/>
      <c r="AT971" s="391"/>
      <c r="AU971" s="578" t="str">
        <f t="shared" si="532"/>
        <v/>
      </c>
      <c r="AV971" s="578" t="str">
        <f t="shared" si="533"/>
        <v/>
      </c>
      <c r="AW971" s="391"/>
      <c r="AX971" s="578" t="str">
        <f t="shared" si="534"/>
        <v/>
      </c>
      <c r="AY971" s="578" t="str">
        <f t="shared" si="535"/>
        <v/>
      </c>
      <c r="AZ971" s="391"/>
      <c r="BA971" s="578" t="str">
        <f t="shared" si="536"/>
        <v/>
      </c>
      <c r="BB971" s="578" t="str">
        <f t="shared" si="537"/>
        <v/>
      </c>
      <c r="BC971" s="391"/>
      <c r="BD971" s="578" t="str">
        <f t="shared" si="538"/>
        <v/>
      </c>
      <c r="BE971" s="578" t="str">
        <f t="shared" si="539"/>
        <v/>
      </c>
      <c r="BF971" s="391"/>
      <c r="BG971" s="578" t="str">
        <f t="shared" si="540"/>
        <v/>
      </c>
      <c r="BH971" s="578" t="str">
        <f t="shared" si="541"/>
        <v/>
      </c>
      <c r="BI971" s="391"/>
      <c r="BJ971" s="578" t="str">
        <f t="shared" si="542"/>
        <v/>
      </c>
      <c r="BK971" s="578" t="str">
        <f t="shared" si="542"/>
        <v/>
      </c>
      <c r="BL971" s="391"/>
      <c r="BM971" s="578" t="str">
        <f t="shared" si="543"/>
        <v/>
      </c>
      <c r="BN971" s="578" t="str">
        <f t="shared" si="543"/>
        <v/>
      </c>
      <c r="BO971" s="391"/>
      <c r="BP971" s="578" t="str">
        <f t="shared" si="544"/>
        <v/>
      </c>
      <c r="BQ971" s="578" t="str">
        <f t="shared" si="544"/>
        <v/>
      </c>
      <c r="BR971" s="391"/>
      <c r="BS971" s="578" t="str">
        <f t="shared" si="545"/>
        <v/>
      </c>
      <c r="BT971" s="578" t="str">
        <f t="shared" si="545"/>
        <v/>
      </c>
      <c r="BU971" s="391"/>
      <c r="BV971" s="476"/>
    </row>
    <row r="972" spans="1:74" s="427" customFormat="1" ht="14.1">
      <c r="A972" s="561">
        <v>18</v>
      </c>
      <c r="B972" s="562" t="str">
        <f t="shared" si="529"/>
        <v xml:space="preserve">: </v>
      </c>
      <c r="C972" s="566"/>
      <c r="D972" s="566"/>
      <c r="E972" s="563"/>
      <c r="F972" s="566"/>
      <c r="G972" s="563"/>
      <c r="H972" s="565"/>
      <c r="I972" s="566"/>
      <c r="J972" s="566"/>
      <c r="K972" s="572"/>
      <c r="L972" s="571" t="s">
        <v>400</v>
      </c>
      <c r="M972" s="572"/>
      <c r="N972" s="571" t="s">
        <v>400</v>
      </c>
      <c r="O972" s="571"/>
      <c r="P972" s="572"/>
      <c r="Q972" s="429"/>
      <c r="R972" s="573"/>
      <c r="S972" s="574" t="str">
        <f t="shared" si="546"/>
        <v/>
      </c>
      <c r="T972" s="575" t="str">
        <f t="shared" si="530"/>
        <v/>
      </c>
      <c r="U972" s="574" t="str">
        <f t="shared" si="547"/>
        <v/>
      </c>
      <c r="V972" s="576" t="str">
        <f t="shared" si="531"/>
        <v>million hectares</v>
      </c>
      <c r="W972" s="391"/>
      <c r="X972" s="391"/>
      <c r="Z972" s="476"/>
      <c r="AP972" s="476"/>
      <c r="AQ972" s="391"/>
      <c r="AR972" s="391"/>
      <c r="AS972" s="580"/>
      <c r="AT972" s="391"/>
      <c r="AU972" s="578" t="str">
        <f t="shared" si="532"/>
        <v/>
      </c>
      <c r="AV972" s="578" t="str">
        <f t="shared" si="533"/>
        <v/>
      </c>
      <c r="AW972" s="391"/>
      <c r="AX972" s="578" t="str">
        <f t="shared" si="534"/>
        <v/>
      </c>
      <c r="AY972" s="578" t="str">
        <f t="shared" si="535"/>
        <v/>
      </c>
      <c r="AZ972" s="391"/>
      <c r="BA972" s="578" t="str">
        <f t="shared" si="536"/>
        <v/>
      </c>
      <c r="BB972" s="578" t="str">
        <f t="shared" si="537"/>
        <v/>
      </c>
      <c r="BC972" s="391"/>
      <c r="BD972" s="578" t="str">
        <f t="shared" si="538"/>
        <v/>
      </c>
      <c r="BE972" s="578" t="str">
        <f t="shared" si="539"/>
        <v/>
      </c>
      <c r="BF972" s="391"/>
      <c r="BG972" s="578" t="str">
        <f t="shared" si="540"/>
        <v/>
      </c>
      <c r="BH972" s="578" t="str">
        <f t="shared" si="541"/>
        <v/>
      </c>
      <c r="BI972" s="391"/>
      <c r="BJ972" s="578" t="str">
        <f t="shared" si="542"/>
        <v/>
      </c>
      <c r="BK972" s="578" t="str">
        <f t="shared" si="542"/>
        <v/>
      </c>
      <c r="BL972" s="391"/>
      <c r="BM972" s="578" t="str">
        <f t="shared" si="543"/>
        <v/>
      </c>
      <c r="BN972" s="578" t="str">
        <f t="shared" si="543"/>
        <v/>
      </c>
      <c r="BO972" s="391"/>
      <c r="BP972" s="578" t="str">
        <f t="shared" si="544"/>
        <v/>
      </c>
      <c r="BQ972" s="578" t="str">
        <f t="shared" si="544"/>
        <v/>
      </c>
      <c r="BR972" s="391"/>
      <c r="BS972" s="578" t="str">
        <f t="shared" si="545"/>
        <v/>
      </c>
      <c r="BT972" s="578" t="str">
        <f t="shared" si="545"/>
        <v/>
      </c>
      <c r="BU972" s="391"/>
      <c r="BV972" s="476"/>
    </row>
    <row r="973" spans="1:74" s="427" customFormat="1" ht="14.1">
      <c r="A973" s="561">
        <v>19</v>
      </c>
      <c r="B973" s="562" t="str">
        <f t="shared" si="529"/>
        <v xml:space="preserve">: </v>
      </c>
      <c r="C973" s="566"/>
      <c r="D973" s="566"/>
      <c r="E973" s="563"/>
      <c r="F973" s="566"/>
      <c r="G973" s="563"/>
      <c r="H973" s="565"/>
      <c r="I973" s="566"/>
      <c r="J973" s="566"/>
      <c r="K973" s="572"/>
      <c r="L973" s="571" t="s">
        <v>400</v>
      </c>
      <c r="M973" s="572"/>
      <c r="N973" s="571" t="s">
        <v>400</v>
      </c>
      <c r="O973" s="571"/>
      <c r="P973" s="572"/>
      <c r="Q973" s="429"/>
      <c r="R973" s="573"/>
      <c r="S973" s="574" t="str">
        <f t="shared" si="546"/>
        <v/>
      </c>
      <c r="T973" s="575" t="str">
        <f t="shared" si="530"/>
        <v/>
      </c>
      <c r="U973" s="574" t="str">
        <f t="shared" si="547"/>
        <v/>
      </c>
      <c r="V973" s="576" t="str">
        <f t="shared" si="531"/>
        <v>million hectares</v>
      </c>
      <c r="W973" s="391"/>
      <c r="X973" s="391"/>
      <c r="Z973" s="476"/>
      <c r="AP973" s="476"/>
      <c r="AQ973" s="391"/>
      <c r="AR973" s="391"/>
      <c r="AS973" s="580"/>
      <c r="AT973" s="391"/>
      <c r="AU973" s="578" t="str">
        <f t="shared" si="532"/>
        <v/>
      </c>
      <c r="AV973" s="578" t="str">
        <f t="shared" si="533"/>
        <v/>
      </c>
      <c r="AW973" s="391"/>
      <c r="AX973" s="578" t="str">
        <f t="shared" si="534"/>
        <v/>
      </c>
      <c r="AY973" s="578" t="str">
        <f t="shared" si="535"/>
        <v/>
      </c>
      <c r="AZ973" s="391"/>
      <c r="BA973" s="578" t="str">
        <f t="shared" si="536"/>
        <v/>
      </c>
      <c r="BB973" s="578" t="str">
        <f t="shared" si="537"/>
        <v/>
      </c>
      <c r="BC973" s="391"/>
      <c r="BD973" s="578" t="str">
        <f t="shared" si="538"/>
        <v/>
      </c>
      <c r="BE973" s="578" t="str">
        <f t="shared" si="539"/>
        <v/>
      </c>
      <c r="BF973" s="391"/>
      <c r="BG973" s="578" t="str">
        <f t="shared" si="540"/>
        <v/>
      </c>
      <c r="BH973" s="578" t="str">
        <f t="shared" si="541"/>
        <v/>
      </c>
      <c r="BI973" s="391"/>
      <c r="BJ973" s="578" t="str">
        <f t="shared" si="542"/>
        <v/>
      </c>
      <c r="BK973" s="578" t="str">
        <f t="shared" si="542"/>
        <v/>
      </c>
      <c r="BL973" s="391"/>
      <c r="BM973" s="578" t="str">
        <f t="shared" si="543"/>
        <v/>
      </c>
      <c r="BN973" s="578" t="str">
        <f t="shared" si="543"/>
        <v/>
      </c>
      <c r="BO973" s="391"/>
      <c r="BP973" s="578" t="str">
        <f t="shared" si="544"/>
        <v/>
      </c>
      <c r="BQ973" s="578" t="str">
        <f t="shared" si="544"/>
        <v/>
      </c>
      <c r="BR973" s="391"/>
      <c r="BS973" s="578" t="str">
        <f t="shared" si="545"/>
        <v/>
      </c>
      <c r="BT973" s="578" t="str">
        <f t="shared" si="545"/>
        <v/>
      </c>
      <c r="BU973" s="391"/>
      <c r="BV973" s="476"/>
    </row>
    <row r="974" spans="1:74" s="427" customFormat="1" ht="14.1">
      <c r="A974" s="561">
        <v>20</v>
      </c>
      <c r="B974" s="562" t="str">
        <f t="shared" si="529"/>
        <v xml:space="preserve">: </v>
      </c>
      <c r="C974" s="566"/>
      <c r="D974" s="566"/>
      <c r="E974" s="563"/>
      <c r="F974" s="566"/>
      <c r="G974" s="563"/>
      <c r="H974" s="565"/>
      <c r="I974" s="566"/>
      <c r="J974" s="566"/>
      <c r="K974" s="572"/>
      <c r="L974" s="571" t="s">
        <v>400</v>
      </c>
      <c r="M974" s="572"/>
      <c r="N974" s="571" t="s">
        <v>400</v>
      </c>
      <c r="O974" s="571"/>
      <c r="P974" s="572"/>
      <c r="Q974" s="429"/>
      <c r="R974" s="573"/>
      <c r="S974" s="574" t="str">
        <f t="shared" si="546"/>
        <v/>
      </c>
      <c r="T974" s="575" t="str">
        <f t="shared" si="530"/>
        <v/>
      </c>
      <c r="U974" s="574" t="str">
        <f t="shared" si="547"/>
        <v/>
      </c>
      <c r="V974" s="576" t="str">
        <f t="shared" si="531"/>
        <v>million hectares</v>
      </c>
      <c r="W974" s="391"/>
      <c r="X974" s="391"/>
      <c r="Z974" s="476"/>
      <c r="AP974" s="476"/>
      <c r="AQ974" s="391"/>
      <c r="AR974" s="391"/>
      <c r="AS974" s="580"/>
      <c r="AT974" s="391"/>
      <c r="AU974" s="578" t="str">
        <f t="shared" si="532"/>
        <v/>
      </c>
      <c r="AV974" s="578" t="str">
        <f t="shared" si="533"/>
        <v/>
      </c>
      <c r="AW974" s="391"/>
      <c r="AX974" s="578" t="str">
        <f t="shared" si="534"/>
        <v/>
      </c>
      <c r="AY974" s="578" t="str">
        <f t="shared" si="535"/>
        <v/>
      </c>
      <c r="AZ974" s="391"/>
      <c r="BA974" s="578" t="str">
        <f t="shared" si="536"/>
        <v/>
      </c>
      <c r="BB974" s="578" t="str">
        <f t="shared" si="537"/>
        <v/>
      </c>
      <c r="BC974" s="391"/>
      <c r="BD974" s="578" t="str">
        <f t="shared" si="538"/>
        <v/>
      </c>
      <c r="BE974" s="578" t="str">
        <f t="shared" si="539"/>
        <v/>
      </c>
      <c r="BF974" s="391"/>
      <c r="BG974" s="578" t="str">
        <f t="shared" si="540"/>
        <v/>
      </c>
      <c r="BH974" s="578" t="str">
        <f t="shared" si="541"/>
        <v/>
      </c>
      <c r="BI974" s="391"/>
      <c r="BJ974" s="578" t="str">
        <f t="shared" si="542"/>
        <v/>
      </c>
      <c r="BK974" s="578" t="str">
        <f t="shared" si="542"/>
        <v/>
      </c>
      <c r="BL974" s="391"/>
      <c r="BM974" s="578" t="str">
        <f t="shared" si="543"/>
        <v/>
      </c>
      <c r="BN974" s="578" t="str">
        <f t="shared" si="543"/>
        <v/>
      </c>
      <c r="BO974" s="391"/>
      <c r="BP974" s="578" t="str">
        <f t="shared" si="544"/>
        <v/>
      </c>
      <c r="BQ974" s="578" t="str">
        <f t="shared" si="544"/>
        <v/>
      </c>
      <c r="BR974" s="391"/>
      <c r="BS974" s="578" t="str">
        <f t="shared" si="545"/>
        <v/>
      </c>
      <c r="BT974" s="578" t="str">
        <f t="shared" si="545"/>
        <v/>
      </c>
      <c r="BU974" s="391"/>
      <c r="BV974" s="476"/>
    </row>
    <row r="975" spans="1:74" s="427" customFormat="1" ht="14.1">
      <c r="A975" s="561"/>
      <c r="B975" s="582" t="s">
        <v>224</v>
      </c>
      <c r="C975" s="583"/>
      <c r="D975" s="583"/>
      <c r="E975" s="583"/>
      <c r="F975" s="583"/>
      <c r="G975" s="583"/>
      <c r="H975" s="429"/>
      <c r="I975" s="391"/>
      <c r="J975" s="584"/>
      <c r="K975" s="429"/>
      <c r="L975" s="429"/>
      <c r="M975" s="429" t="s">
        <v>211</v>
      </c>
      <c r="N975" s="429"/>
      <c r="O975" s="429"/>
      <c r="P975" s="429"/>
      <c r="Q975" s="429"/>
      <c r="R975" s="584" t="s">
        <v>212</v>
      </c>
      <c r="S975" s="585">
        <f>AVERAGE(S955:S974)</f>
        <v>1195.0454735590999</v>
      </c>
      <c r="T975" s="585">
        <f>IF(S983="Y",SUM(T955:T974)/SUM(O955:O974),AVERAGE(T955:T974))</f>
        <v>1195.0454735590999</v>
      </c>
      <c r="U975" s="586" t="e">
        <f>SUM(U955:U974)/SUM(O955:O974)</f>
        <v>#DIV/0!</v>
      </c>
      <c r="V975" s="391"/>
      <c r="W975" s="391"/>
      <c r="X975" s="391"/>
      <c r="Z975" s="476"/>
      <c r="AP975" s="476"/>
      <c r="AQ975" s="391"/>
      <c r="AR975" s="391"/>
      <c r="AS975" s="391"/>
      <c r="AT975" s="584" t="s">
        <v>212</v>
      </c>
      <c r="AU975" s="587" t="e">
        <f>AVERAGE(AU955:AU974)</f>
        <v>#DIV/0!</v>
      </c>
      <c r="AV975" s="587" t="e">
        <f>SUM(AV955:AV974)/COUNTIF(AV955:AV974,"&gt;0")</f>
        <v>#DIV/0!</v>
      </c>
      <c r="AW975" s="391"/>
      <c r="AX975" s="587" t="e">
        <f>AVERAGE(AX955:AX974)</f>
        <v>#DIV/0!</v>
      </c>
      <c r="AY975" s="587" t="e">
        <f>SUM(AY955:AY974)/COUNTIF(AY955:AY974,"&gt;0")</f>
        <v>#DIV/0!</v>
      </c>
      <c r="AZ975" s="391"/>
      <c r="BA975" s="587" t="e">
        <f>AVERAGE(BA955:BA974)</f>
        <v>#DIV/0!</v>
      </c>
      <c r="BB975" s="587" t="e">
        <f>SUM(BB955:BB974)/COUNTIF(BB955:BB974,"&gt;0")</f>
        <v>#DIV/0!</v>
      </c>
      <c r="BC975" s="391"/>
      <c r="BD975" s="587" t="e">
        <f>AVERAGE(BD955:BD974)</f>
        <v>#DIV/0!</v>
      </c>
      <c r="BE975" s="587" t="e">
        <f>SUM(BE955:BE974)/COUNTIF(BE955:BE974,"&gt;0")</f>
        <v>#DIV/0!</v>
      </c>
      <c r="BF975" s="391"/>
      <c r="BG975" s="587" t="e">
        <f>AVERAGE(BG955:BG974)</f>
        <v>#DIV/0!</v>
      </c>
      <c r="BH975" s="587" t="e">
        <f>SUM(BH955:BH974)/COUNTIF(BH955:BH974,"&gt;0")</f>
        <v>#DIV/0!</v>
      </c>
      <c r="BI975" s="584"/>
      <c r="BJ975" s="587" t="e">
        <f>AVERAGE(BJ955:BJ974)</f>
        <v>#DIV/0!</v>
      </c>
      <c r="BK975" s="587" t="e">
        <f>SUM(BK955:BK974)/COUNTIF(BK955:BK974,"&gt;0")</f>
        <v>#DIV/0!</v>
      </c>
      <c r="BL975" s="391"/>
      <c r="BM975" s="587" t="e">
        <f>AVERAGE(BM955:BM974)</f>
        <v>#DIV/0!</v>
      </c>
      <c r="BN975" s="587" t="e">
        <f>SUM(BN955:BN974)/COUNTIF(BN955:BN974,"&gt;0")</f>
        <v>#DIV/0!</v>
      </c>
      <c r="BO975" s="391"/>
      <c r="BP975" s="587" t="e">
        <f>AVERAGE(BP955:BP974)</f>
        <v>#DIV/0!</v>
      </c>
      <c r="BQ975" s="587" t="e">
        <f>SUM(BQ955:BQ974)/COUNTIF(BQ955:BQ974,"&gt;0")</f>
        <v>#DIV/0!</v>
      </c>
      <c r="BR975" s="391"/>
      <c r="BS975" s="587" t="e">
        <f>AVERAGE(BS955:BS974)</f>
        <v>#DIV/0!</v>
      </c>
      <c r="BT975" s="587" t="e">
        <f>SUM(BT955:BT974)/COUNTIF(BT955:BT974,"&gt;0")</f>
        <v>#DIV/0!</v>
      </c>
      <c r="BU975" s="391"/>
      <c r="BV975" s="476"/>
    </row>
    <row r="976" spans="1:74" s="427" customFormat="1" ht="14.1">
      <c r="A976" s="561"/>
      <c r="B976" s="582" t="s">
        <v>225</v>
      </c>
      <c r="C976" s="583" t="s">
        <v>213</v>
      </c>
      <c r="D976" s="1117" t="s">
        <v>476</v>
      </c>
      <c r="E976" s="1118"/>
      <c r="F976" s="1118"/>
      <c r="G976" s="1118"/>
      <c r="H976" s="1118"/>
      <c r="I976" s="1118"/>
      <c r="J976" s="1118"/>
      <c r="K976" s="1119"/>
      <c r="L976" s="429"/>
      <c r="M976" s="429"/>
      <c r="N976" s="429"/>
      <c r="O976" s="429"/>
      <c r="P976" s="429"/>
      <c r="Q976" s="429"/>
      <c r="R976" s="588" t="s">
        <v>214</v>
      </c>
      <c r="S976" s="589">
        <f>S975+V976*S979</f>
        <v>1784.882367377224</v>
      </c>
      <c r="T976" s="589">
        <f>T975+V976*T979</f>
        <v>1784.882367377224</v>
      </c>
      <c r="U976" s="589" t="e">
        <f>U975+V976*U979</f>
        <v>#DIV/0!</v>
      </c>
      <c r="V976" s="590">
        <v>1</v>
      </c>
      <c r="W976" s="429" t="s">
        <v>215</v>
      </c>
      <c r="X976" s="391"/>
      <c r="Y976" s="391" t="s">
        <v>239</v>
      </c>
      <c r="Z976" s="476"/>
      <c r="AP976" s="476"/>
      <c r="AQ976" s="391"/>
      <c r="AR976" s="391"/>
      <c r="AS976" s="391"/>
      <c r="AT976" s="588" t="s">
        <v>214</v>
      </c>
      <c r="AU976" s="591" t="e">
        <f>AU975+(AU981*AU978)</f>
        <v>#DIV/0!</v>
      </c>
      <c r="AV976" s="591" t="e">
        <f>AV975+(AV981*AU978)</f>
        <v>#DIV/0!</v>
      </c>
      <c r="AW976" s="391"/>
      <c r="AX976" s="591" t="e">
        <f>AX975+(AX981*AX978)</f>
        <v>#DIV/0!</v>
      </c>
      <c r="AY976" s="591" t="e">
        <f>AY975+(AY981*AX978)</f>
        <v>#DIV/0!</v>
      </c>
      <c r="AZ976" s="391"/>
      <c r="BA976" s="591" t="e">
        <f>BA975+(BA981*BA978)</f>
        <v>#DIV/0!</v>
      </c>
      <c r="BB976" s="591" t="e">
        <f>BB975+(BB981*BA978)</f>
        <v>#DIV/0!</v>
      </c>
      <c r="BC976" s="391"/>
      <c r="BD976" s="591" t="e">
        <f>BD975+(BD981*BD978)</f>
        <v>#DIV/0!</v>
      </c>
      <c r="BE976" s="591" t="e">
        <f>BE975+(BE981*BD978)</f>
        <v>#DIV/0!</v>
      </c>
      <c r="BF976" s="391"/>
      <c r="BG976" s="591" t="e">
        <f>BG975+(BG981*BG978)</f>
        <v>#DIV/0!</v>
      </c>
      <c r="BH976" s="591" t="e">
        <f>BH975+(BH981*BG978)</f>
        <v>#DIV/0!</v>
      </c>
      <c r="BI976" s="588"/>
      <c r="BJ976" s="591" t="e">
        <f>BJ975+(BJ981*BJ978)</f>
        <v>#DIV/0!</v>
      </c>
      <c r="BK976" s="591" t="e">
        <f>BK975+(BK981*BJ978)</f>
        <v>#DIV/0!</v>
      </c>
      <c r="BL976" s="391"/>
      <c r="BM976" s="591" t="e">
        <f>BM975+(BM981*BM978)</f>
        <v>#DIV/0!</v>
      </c>
      <c r="BN976" s="591" t="e">
        <f>BN975+(BN981*BM978)</f>
        <v>#DIV/0!</v>
      </c>
      <c r="BO976" s="391"/>
      <c r="BP976" s="591" t="e">
        <f>BP975+(BP981*BP978)</f>
        <v>#DIV/0!</v>
      </c>
      <c r="BQ976" s="591" t="e">
        <f>BQ975+(BQ981*BP978)</f>
        <v>#DIV/0!</v>
      </c>
      <c r="BR976" s="391"/>
      <c r="BS976" s="591" t="e">
        <f>BS975+(BS981*BS978)</f>
        <v>#DIV/0!</v>
      </c>
      <c r="BT976" s="591" t="e">
        <f>BT975+(BT981*BS978)</f>
        <v>#DIV/0!</v>
      </c>
      <c r="BU976" s="391"/>
      <c r="BV976" s="476"/>
    </row>
    <row r="977" spans="1:74" s="427" customFormat="1" ht="14.1">
      <c r="A977" s="561"/>
      <c r="B977" s="582" t="s">
        <v>226</v>
      </c>
      <c r="C977" s="561"/>
      <c r="D977" s="1120"/>
      <c r="E977" s="1121"/>
      <c r="F977" s="1121"/>
      <c r="G977" s="1121"/>
      <c r="H977" s="1121"/>
      <c r="I977" s="1121"/>
      <c r="J977" s="1121"/>
      <c r="K977" s="1122"/>
      <c r="L977" s="391"/>
      <c r="M977" s="391"/>
      <c r="N977" s="429"/>
      <c r="O977" s="429"/>
      <c r="P977" s="429"/>
      <c r="Q977" s="429"/>
      <c r="R977" s="588" t="s">
        <v>216</v>
      </c>
      <c r="S977" s="589">
        <f>IF($Y977="Y",MIN(S955:S974),S975-$V977*S979)</f>
        <v>605.20857974097601</v>
      </c>
      <c r="T977" s="589">
        <f t="shared" ref="T977:U977" si="548">IF($Y977="Y",MIN(T955:T974),T975-$V977*T979)</f>
        <v>605.20857974097601</v>
      </c>
      <c r="U977" s="589" t="e">
        <f t="shared" si="548"/>
        <v>#DIV/0!</v>
      </c>
      <c r="V977" s="590">
        <v>1</v>
      </c>
      <c r="W977" s="429" t="s">
        <v>217</v>
      </c>
      <c r="X977" s="391"/>
      <c r="Y977" s="592" t="s">
        <v>223</v>
      </c>
      <c r="Z977" s="476"/>
      <c r="AP977" s="476"/>
      <c r="AQ977" s="391"/>
      <c r="AR977" s="391"/>
      <c r="AS977" s="391"/>
      <c r="AT977" s="588" t="s">
        <v>216</v>
      </c>
      <c r="AU977" s="591" t="e">
        <f>AU975-(AU981*AU979)</f>
        <v>#DIV/0!</v>
      </c>
      <c r="AV977" s="591" t="e">
        <f>AV975-(AV981*AU979)</f>
        <v>#DIV/0!</v>
      </c>
      <c r="AW977" s="391"/>
      <c r="AX977" s="591" t="e">
        <f>AX975-(AX981*AX979)</f>
        <v>#DIV/0!</v>
      </c>
      <c r="AY977" s="591" t="e">
        <f>AY975-(AY981*AX979)</f>
        <v>#DIV/0!</v>
      </c>
      <c r="AZ977" s="391"/>
      <c r="BA977" s="591" t="e">
        <f>BA975-(BA981*BA979)</f>
        <v>#DIV/0!</v>
      </c>
      <c r="BB977" s="591" t="e">
        <f>BB975-(BB981*BA979)</f>
        <v>#DIV/0!</v>
      </c>
      <c r="BC977" s="391"/>
      <c r="BD977" s="591" t="e">
        <f>BD975-(BD981*BD979)</f>
        <v>#DIV/0!</v>
      </c>
      <c r="BE977" s="591" t="e">
        <f>BE975-(BE981*BD979)</f>
        <v>#DIV/0!</v>
      </c>
      <c r="BF977" s="391"/>
      <c r="BG977" s="591" t="e">
        <f>BG975-(BG981*BG979)</f>
        <v>#DIV/0!</v>
      </c>
      <c r="BH977" s="591" t="e">
        <f>BH975-(BH981*BG979)</f>
        <v>#DIV/0!</v>
      </c>
      <c r="BI977" s="588"/>
      <c r="BJ977" s="591" t="e">
        <f>BJ975-(BJ981*BJ979)</f>
        <v>#DIV/0!</v>
      </c>
      <c r="BK977" s="591" t="e">
        <f>BK975-(BK981*BJ979)</f>
        <v>#DIV/0!</v>
      </c>
      <c r="BL977" s="391"/>
      <c r="BM977" s="591" t="e">
        <f>BM975-(BM981*BM979)</f>
        <v>#DIV/0!</v>
      </c>
      <c r="BN977" s="591" t="e">
        <f>BN975-(BN981*BM979)</f>
        <v>#DIV/0!</v>
      </c>
      <c r="BO977" s="391"/>
      <c r="BP977" s="591" t="e">
        <f>BP975-(BP981*BP979)</f>
        <v>#DIV/0!</v>
      </c>
      <c r="BQ977" s="591" t="e">
        <f>BQ975-(BQ981*BP979)</f>
        <v>#DIV/0!</v>
      </c>
      <c r="BR977" s="391"/>
      <c r="BS977" s="591" t="e">
        <f>BS975-(BS981*BS979)</f>
        <v>#DIV/0!</v>
      </c>
      <c r="BT977" s="591" t="e">
        <f>BT975-(BT981*BS979)</f>
        <v>#DIV/0!</v>
      </c>
      <c r="BU977" s="391"/>
      <c r="BV977" s="476"/>
    </row>
    <row r="978" spans="1:74" s="427" customFormat="1" ht="13.8">
      <c r="A978" s="561"/>
      <c r="B978" s="561"/>
      <c r="C978" s="561"/>
      <c r="D978" s="1120"/>
      <c r="E978" s="1121"/>
      <c r="F978" s="1121"/>
      <c r="G978" s="1121"/>
      <c r="H978" s="1121"/>
      <c r="I978" s="1121"/>
      <c r="J978" s="1121"/>
      <c r="K978" s="1122"/>
      <c r="L978" s="429"/>
      <c r="M978" s="429"/>
      <c r="N978" s="429"/>
      <c r="O978" s="429"/>
      <c r="P978" s="429"/>
      <c r="Q978" s="429"/>
      <c r="R978" s="588" t="s">
        <v>218</v>
      </c>
      <c r="S978" s="589" t="str">
        <f>IF((0.67*S979)&gt;S975,"no","yes")</f>
        <v>yes</v>
      </c>
      <c r="T978" s="589" t="str">
        <f>IF((0.67*T979)&gt;T975,"no","yes")</f>
        <v>yes</v>
      </c>
      <c r="U978" s="589" t="e">
        <f>IF((0.67*U979)&gt;U975,"no","yes")</f>
        <v>#DIV/0!</v>
      </c>
      <c r="V978" s="429"/>
      <c r="W978" s="429"/>
      <c r="X978" s="429"/>
      <c r="Z978" s="476"/>
      <c r="AP978" s="476"/>
      <c r="AQ978" s="429"/>
      <c r="AR978" s="429"/>
      <c r="AS978" s="1113" t="s">
        <v>407</v>
      </c>
      <c r="AT978" s="1114"/>
      <c r="AU978" s="590">
        <v>1</v>
      </c>
      <c r="AV978" s="429"/>
      <c r="AW978" s="429"/>
      <c r="AX978" s="590">
        <v>1</v>
      </c>
      <c r="AY978" s="429"/>
      <c r="AZ978" s="429"/>
      <c r="BA978" s="590">
        <v>1</v>
      </c>
      <c r="BB978" s="429"/>
      <c r="BC978" s="429"/>
      <c r="BD978" s="590">
        <v>1</v>
      </c>
      <c r="BE978" s="429"/>
      <c r="BF978" s="429"/>
      <c r="BG978" s="590">
        <v>1</v>
      </c>
      <c r="BH978" s="429"/>
      <c r="BI978" s="588"/>
      <c r="BJ978" s="590">
        <v>1</v>
      </c>
      <c r="BK978" s="429"/>
      <c r="BL978" s="429"/>
      <c r="BM978" s="590">
        <v>1</v>
      </c>
      <c r="BN978" s="429"/>
      <c r="BO978" s="429"/>
      <c r="BP978" s="590">
        <v>1</v>
      </c>
      <c r="BQ978" s="429"/>
      <c r="BR978" s="429"/>
      <c r="BS978" s="590">
        <v>1</v>
      </c>
      <c r="BT978" s="429"/>
      <c r="BU978" s="429"/>
      <c r="BV978" s="476"/>
    </row>
    <row r="979" spans="1:74" s="427" customFormat="1" ht="13.8">
      <c r="A979" s="593" t="str">
        <f ca="1">HYPERLINK("#"&amp;"'"&amp;A$1&amp;"'!a1","Back to top")</f>
        <v>Back to top</v>
      </c>
      <c r="B979" s="593"/>
      <c r="C979" s="561"/>
      <c r="D979" s="1120"/>
      <c r="E979" s="1121"/>
      <c r="F979" s="1121"/>
      <c r="G979" s="1121"/>
      <c r="H979" s="1121"/>
      <c r="I979" s="1121"/>
      <c r="J979" s="1121"/>
      <c r="K979" s="1122"/>
      <c r="L979" s="429"/>
      <c r="M979" s="429"/>
      <c r="N979" s="429"/>
      <c r="O979" s="429"/>
      <c r="P979" s="429"/>
      <c r="Q979" s="429"/>
      <c r="R979" s="588" t="s">
        <v>219</v>
      </c>
      <c r="S979" s="589">
        <f>_xlfn.STDEV.P(S955:S974)</f>
        <v>589.83689381812394</v>
      </c>
      <c r="T979" s="589">
        <f t="array" ref="T979">IF(S983="Y",SQRT(SUM(IFERROR(O955:O974*(S955:S974-(T975))^2,0))/((COUNTIFS(O955:O974,"&lt;&gt;"&amp;"")-1)/COUNTIFS(O955:O974,"&lt;&gt;"&amp;"")*SUM(O955:O974))),_xlfn.STDEV.P(T955:T974))</f>
        <v>589.83689381812394</v>
      </c>
      <c r="U979" s="589" t="e">
        <f t="array" ref="U979">SQRT(SUM(IFERROR(O955:O974*(S955:S974-(U975))^2,0))/((COUNTIFS(O955:O974,"&lt;&gt;"&amp;"")-1)/COUNTIFS(O955:O974,"&lt;&gt;"&amp;"")*SUM(O955:O974)))</f>
        <v>#DIV/0!</v>
      </c>
      <c r="V979" s="429"/>
      <c r="W979" s="429"/>
      <c r="X979" s="429"/>
      <c r="Z979" s="476"/>
      <c r="AP979" s="476"/>
      <c r="AQ979" s="429"/>
      <c r="AR979" s="429"/>
      <c r="AS979" s="1113"/>
      <c r="AT979" s="1114"/>
      <c r="AU979" s="590">
        <v>1</v>
      </c>
      <c r="AV979" s="429"/>
      <c r="AW979" s="429"/>
      <c r="AX979" s="590">
        <v>1</v>
      </c>
      <c r="AY979" s="429"/>
      <c r="AZ979" s="429"/>
      <c r="BA979" s="590">
        <v>1</v>
      </c>
      <c r="BB979" s="429"/>
      <c r="BC979" s="429"/>
      <c r="BD979" s="590">
        <v>1</v>
      </c>
      <c r="BE979" s="429"/>
      <c r="BF979" s="429"/>
      <c r="BG979" s="590">
        <v>1</v>
      </c>
      <c r="BH979" s="429"/>
      <c r="BI979" s="588"/>
      <c r="BJ979" s="590">
        <v>1</v>
      </c>
      <c r="BK979" s="429"/>
      <c r="BL979" s="429"/>
      <c r="BM979" s="590">
        <v>1</v>
      </c>
      <c r="BN979" s="429"/>
      <c r="BO979" s="429"/>
      <c r="BP979" s="590">
        <v>1</v>
      </c>
      <c r="BQ979" s="429"/>
      <c r="BR979" s="429"/>
      <c r="BS979" s="590">
        <v>1</v>
      </c>
      <c r="BT979" s="429"/>
      <c r="BU979" s="429"/>
      <c r="BV979" s="476"/>
    </row>
    <row r="980" spans="1:74" s="427" customFormat="1" ht="14.1">
      <c r="A980" s="561"/>
      <c r="B980" s="561"/>
      <c r="C980" s="561"/>
      <c r="D980" s="1120"/>
      <c r="E980" s="1121"/>
      <c r="F980" s="1121"/>
      <c r="G980" s="1121"/>
      <c r="H980" s="1121"/>
      <c r="I980" s="1121"/>
      <c r="J980" s="1121"/>
      <c r="K980" s="1122"/>
      <c r="L980" s="429"/>
      <c r="M980" s="429"/>
      <c r="N980" s="429"/>
      <c r="O980" s="429"/>
      <c r="P980" s="429"/>
      <c r="Q980" s="429"/>
      <c r="R980" s="471" t="s">
        <v>220</v>
      </c>
      <c r="S980" s="594">
        <f>COUNTIF(S955:S974,"&gt;0")</f>
        <v>13</v>
      </c>
      <c r="T980" s="594">
        <f>COUNTIF(T955:T974,"&gt;0")</f>
        <v>13</v>
      </c>
      <c r="U980" s="595"/>
      <c r="V980" s="596" t="s">
        <v>221</v>
      </c>
      <c r="W980" s="429"/>
      <c r="X980" s="429"/>
      <c r="Z980" s="476"/>
      <c r="AP980" s="476"/>
      <c r="AQ980" s="429"/>
      <c r="AR980" s="429"/>
      <c r="AS980" s="429"/>
      <c r="AT980" s="588" t="s">
        <v>218</v>
      </c>
      <c r="AU980" s="591" t="e">
        <f>IF((0.67*AU981)&gt;AU975,"no","yes")</f>
        <v>#DIV/0!</v>
      </c>
      <c r="AV980" s="591" t="e">
        <f>IF((0.67*AV981)&gt;AV975,"no","yes")</f>
        <v>#DIV/0!</v>
      </c>
      <c r="AW980" s="429"/>
      <c r="AX980" s="591" t="e">
        <f>IF((0.67*AX981)&gt;AX975,"no","yes")</f>
        <v>#DIV/0!</v>
      </c>
      <c r="AY980" s="591" t="e">
        <f>IF((0.67*AY981)&gt;AY975,"no","yes")</f>
        <v>#DIV/0!</v>
      </c>
      <c r="AZ980" s="429"/>
      <c r="BA980" s="591" t="e">
        <f>IF((0.67*BA981)&gt;BA975,"no","yes")</f>
        <v>#DIV/0!</v>
      </c>
      <c r="BB980" s="591" t="e">
        <f>IF((0.67*BB981)&gt;BB975,"no","yes")</f>
        <v>#DIV/0!</v>
      </c>
      <c r="BC980" s="429"/>
      <c r="BD980" s="591" t="e">
        <f>IF((0.67*BD981)&gt;BD975,"no","yes")</f>
        <v>#DIV/0!</v>
      </c>
      <c r="BE980" s="591" t="e">
        <f>IF((0.67*BE981)&gt;BE975,"no","yes")</f>
        <v>#DIV/0!</v>
      </c>
      <c r="BF980" s="429"/>
      <c r="BG980" s="591" t="e">
        <f>IF((0.67*BG981)&gt;BG975,"no","yes")</f>
        <v>#DIV/0!</v>
      </c>
      <c r="BH980" s="591" t="e">
        <f>IF((0.67*BH981)&gt;BH975,"no","yes")</f>
        <v>#DIV/0!</v>
      </c>
      <c r="BI980" s="471"/>
      <c r="BJ980" s="591" t="e">
        <f>IF((0.67*BJ981)&gt;BJ975,"no","yes")</f>
        <v>#DIV/0!</v>
      </c>
      <c r="BK980" s="591" t="e">
        <f>IF((0.67*BK981)&gt;BK975,"no","yes")</f>
        <v>#DIV/0!</v>
      </c>
      <c r="BL980" s="429"/>
      <c r="BM980" s="591" t="e">
        <f>IF((0.67*BM981)&gt;BM975,"no","yes")</f>
        <v>#DIV/0!</v>
      </c>
      <c r="BN980" s="591" t="e">
        <f>IF((0.67*BN981)&gt;BN975,"no","yes")</f>
        <v>#DIV/0!</v>
      </c>
      <c r="BO980" s="429"/>
      <c r="BP980" s="591" t="e">
        <f>IF((0.67*BP981)&gt;BP975,"no","yes")</f>
        <v>#DIV/0!</v>
      </c>
      <c r="BQ980" s="591" t="e">
        <f>IF((0.67*BQ981)&gt;BQ975,"no","yes")</f>
        <v>#DIV/0!</v>
      </c>
      <c r="BR980" s="429"/>
      <c r="BS980" s="591" t="e">
        <f>IF((0.67*BS981)&gt;BS975,"no","yes")</f>
        <v>#DIV/0!</v>
      </c>
      <c r="BT980" s="591" t="e">
        <f>IF((0.67*BT981)&gt;BT975,"no","yes")</f>
        <v>#DIV/0!</v>
      </c>
      <c r="BU980" s="429"/>
      <c r="BV980" s="476"/>
    </row>
    <row r="981" spans="1:74" s="427" customFormat="1" ht="13.8">
      <c r="C981" s="561"/>
      <c r="D981" s="1120"/>
      <c r="E981" s="1121"/>
      <c r="F981" s="1121"/>
      <c r="G981" s="1121"/>
      <c r="H981" s="1121"/>
      <c r="I981" s="1121"/>
      <c r="J981" s="1121"/>
      <c r="K981" s="1122"/>
      <c r="L981" s="429"/>
      <c r="M981" s="429"/>
      <c r="N981" s="429"/>
      <c r="O981" s="429"/>
      <c r="P981" s="429"/>
      <c r="Q981" s="429"/>
      <c r="R981" s="429"/>
      <c r="S981" s="429"/>
      <c r="T981" s="429"/>
      <c r="U981" s="429"/>
      <c r="V981" s="614"/>
      <c r="W981" s="615"/>
      <c r="X981" s="616"/>
      <c r="Z981" s="476"/>
      <c r="AP981" s="476"/>
      <c r="AQ981" s="429"/>
      <c r="AR981" s="429"/>
      <c r="AS981" s="429"/>
      <c r="AT981" s="588" t="s">
        <v>219</v>
      </c>
      <c r="AU981" s="591" t="e">
        <f>_xlfn.STDEV.P(AU955:AU974)</f>
        <v>#DIV/0!</v>
      </c>
      <c r="AV981" s="591" t="e">
        <f>_xlfn.STDEV.P(AV955:AV974)</f>
        <v>#DIV/0!</v>
      </c>
      <c r="AW981" s="429"/>
      <c r="AX981" s="591" t="e">
        <f>_xlfn.STDEV.P(AX955:AX974)</f>
        <v>#DIV/0!</v>
      </c>
      <c r="AY981" s="591" t="e">
        <f>_xlfn.STDEV.P(AY955:AY974)</f>
        <v>#DIV/0!</v>
      </c>
      <c r="AZ981" s="429"/>
      <c r="BA981" s="591" t="e">
        <f>_xlfn.STDEV.P(BA955:BA974)</f>
        <v>#DIV/0!</v>
      </c>
      <c r="BB981" s="591" t="e">
        <f>_xlfn.STDEV.P(BB955:BB974)</f>
        <v>#DIV/0!</v>
      </c>
      <c r="BC981" s="429"/>
      <c r="BD981" s="591" t="e">
        <f>_xlfn.STDEV.P(BD955:BD974)</f>
        <v>#DIV/0!</v>
      </c>
      <c r="BE981" s="591" t="e">
        <f>_xlfn.STDEV.P(BE955:BE974)</f>
        <v>#DIV/0!</v>
      </c>
      <c r="BF981" s="429"/>
      <c r="BG981" s="591" t="e">
        <f>_xlfn.STDEV.P(BG955:BG974)</f>
        <v>#DIV/0!</v>
      </c>
      <c r="BH981" s="591" t="e">
        <f>_xlfn.STDEV.P(BH955:BH974)</f>
        <v>#DIV/0!</v>
      </c>
      <c r="BI981" s="429"/>
      <c r="BJ981" s="591" t="e">
        <f>_xlfn.STDEV.P(BJ955:BJ974)</f>
        <v>#DIV/0!</v>
      </c>
      <c r="BK981" s="591" t="e">
        <f>_xlfn.STDEV.P(BK955:BK974)</f>
        <v>#DIV/0!</v>
      </c>
      <c r="BL981" s="429"/>
      <c r="BM981" s="591" t="e">
        <f>_xlfn.STDEV.P(BM955:BM974)</f>
        <v>#DIV/0!</v>
      </c>
      <c r="BN981" s="591" t="e">
        <f>_xlfn.STDEV.P(BN955:BN974)</f>
        <v>#DIV/0!</v>
      </c>
      <c r="BO981" s="429"/>
      <c r="BP981" s="591" t="e">
        <f>_xlfn.STDEV.P(BP955:BP974)</f>
        <v>#DIV/0!</v>
      </c>
      <c r="BQ981" s="591" t="e">
        <f>_xlfn.STDEV.P(BQ955:BQ974)</f>
        <v>#DIV/0!</v>
      </c>
      <c r="BR981" s="429"/>
      <c r="BS981" s="591" t="e">
        <f>_xlfn.STDEV.P(BS955:BS974)</f>
        <v>#DIV/0!</v>
      </c>
      <c r="BT981" s="591" t="e">
        <f>_xlfn.STDEV.P(BT955:BT974)</f>
        <v>#DIV/0!</v>
      </c>
      <c r="BV981" s="476"/>
    </row>
    <row r="982" spans="1:74" s="427" customFormat="1" ht="14.1">
      <c r="C982" s="429"/>
      <c r="D982" s="1123"/>
      <c r="E982" s="1124"/>
      <c r="F982" s="1124"/>
      <c r="G982" s="1124"/>
      <c r="H982" s="1124"/>
      <c r="I982" s="1124"/>
      <c r="J982" s="1124"/>
      <c r="K982" s="1125"/>
      <c r="S982" s="598" t="s">
        <v>222</v>
      </c>
      <c r="U982" s="429"/>
      <c r="V982" s="617"/>
      <c r="W982" s="618"/>
      <c r="X982" s="619"/>
      <c r="Z982" s="476"/>
      <c r="AP982" s="476"/>
      <c r="AQ982" s="429"/>
      <c r="AR982" s="429"/>
      <c r="AS982" s="429"/>
      <c r="AT982" s="471" t="s">
        <v>220</v>
      </c>
      <c r="AU982" s="597">
        <f>COUNTIF(AU955:AU974,"&gt;0")</f>
        <v>0</v>
      </c>
      <c r="AV982" s="597">
        <f>COUNTIF(AV955:AV974,"&gt;0")</f>
        <v>0</v>
      </c>
      <c r="AW982" s="429"/>
      <c r="AX982" s="597">
        <f>COUNTIF(AX955:AX974,"&gt;0")</f>
        <v>0</v>
      </c>
      <c r="AY982" s="597">
        <f>COUNTIF(AY955:AY974,"&gt;0")</f>
        <v>0</v>
      </c>
      <c r="AZ982" s="429"/>
      <c r="BA982" s="597">
        <f>COUNTIF(BA955:BA974,"&gt;0")</f>
        <v>0</v>
      </c>
      <c r="BB982" s="597">
        <f>COUNTIF(BB955:BB974,"&gt;0")</f>
        <v>0</v>
      </c>
      <c r="BC982" s="429"/>
      <c r="BD982" s="597">
        <f>COUNTIF(BD955:BD974,"&gt;0")</f>
        <v>0</v>
      </c>
      <c r="BE982" s="597">
        <f>COUNTIF(BE955:BE974,"&gt;0")</f>
        <v>0</v>
      </c>
      <c r="BF982" s="429"/>
      <c r="BG982" s="597">
        <f>COUNTIF(BG955:BG974,"&gt;0")</f>
        <v>0</v>
      </c>
      <c r="BH982" s="597">
        <f>COUNTIF(BH955:BH974,"&gt;0")</f>
        <v>0</v>
      </c>
      <c r="BI982" s="429"/>
      <c r="BJ982" s="597">
        <f>COUNTIF(BJ955:BJ974,"&gt;0")</f>
        <v>0</v>
      </c>
      <c r="BK982" s="597">
        <f>COUNTIF(BK955:BK974,"&gt;0")</f>
        <v>0</v>
      </c>
      <c r="BL982" s="429"/>
      <c r="BM982" s="597">
        <f>COUNTIF(BM955:BM974,"&gt;0")</f>
        <v>0</v>
      </c>
      <c r="BN982" s="597">
        <f>COUNTIF(BN955:BN974,"&gt;0")</f>
        <v>0</v>
      </c>
      <c r="BO982" s="429"/>
      <c r="BP982" s="597">
        <f>COUNTIF(BP955:BP974,"&gt;0")</f>
        <v>0</v>
      </c>
      <c r="BQ982" s="597">
        <f>COUNTIF(BQ955:BQ974,"&gt;0")</f>
        <v>0</v>
      </c>
      <c r="BR982" s="429"/>
      <c r="BS982" s="597">
        <f>COUNTIF(BS955:BS974,"&gt;0")</f>
        <v>0</v>
      </c>
      <c r="BT982" s="597">
        <f>COUNTIF(BT955:BT974,"&gt;0")</f>
        <v>0</v>
      </c>
      <c r="BV982" s="476"/>
    </row>
    <row r="983" spans="1:74" s="427" customFormat="1" ht="13.8">
      <c r="C983" s="429"/>
      <c r="D983" s="620"/>
      <c r="E983" s="620"/>
      <c r="F983" s="620"/>
      <c r="G983" s="620"/>
      <c r="H983" s="620"/>
      <c r="I983" s="620"/>
      <c r="J983" s="620"/>
      <c r="K983" s="620"/>
      <c r="S983" s="599" t="s">
        <v>223</v>
      </c>
      <c r="U983" s="429"/>
      <c r="V983" s="617"/>
      <c r="W983" s="618"/>
      <c r="X983" s="619"/>
      <c r="Z983" s="476"/>
      <c r="AP983" s="476"/>
      <c r="AQ983" s="429"/>
      <c r="AR983" s="429"/>
      <c r="AS983" s="429"/>
      <c r="AT983" s="471"/>
      <c r="AU983" s="561"/>
      <c r="AV983" s="561"/>
      <c r="AW983" s="429"/>
      <c r="AX983" s="561"/>
      <c r="AY983" s="561"/>
      <c r="AZ983" s="429"/>
      <c r="BA983" s="561"/>
      <c r="BB983" s="561"/>
      <c r="BC983" s="429"/>
      <c r="BD983" s="561"/>
      <c r="BE983" s="561"/>
      <c r="BF983" s="429"/>
      <c r="BG983" s="561"/>
      <c r="BH983" s="561"/>
      <c r="BI983" s="429"/>
      <c r="BJ983" s="561"/>
      <c r="BK983" s="561"/>
      <c r="BL983" s="429"/>
      <c r="BM983" s="561"/>
      <c r="BN983" s="561"/>
      <c r="BO983" s="429"/>
      <c r="BP983" s="561"/>
      <c r="BQ983" s="561"/>
      <c r="BR983" s="429"/>
      <c r="BS983" s="561"/>
      <c r="BT983" s="561"/>
      <c r="BV983" s="476"/>
    </row>
    <row r="984" spans="1:74" s="427" customFormat="1" ht="13.8">
      <c r="C984" s="429"/>
      <c r="D984" s="620"/>
      <c r="E984" s="620"/>
      <c r="F984" s="620"/>
      <c r="G984" s="620"/>
      <c r="H984" s="620"/>
      <c r="I984" s="620"/>
      <c r="J984" s="620"/>
      <c r="K984" s="620"/>
      <c r="U984" s="429"/>
      <c r="V984" s="621"/>
      <c r="W984" s="622"/>
      <c r="X984" s="623"/>
      <c r="Z984" s="476"/>
      <c r="AP984" s="476"/>
      <c r="AQ984" s="429"/>
      <c r="AR984" s="429"/>
      <c r="AS984" s="429"/>
      <c r="AT984" s="471"/>
      <c r="AU984" s="561"/>
      <c r="AV984" s="561"/>
      <c r="AW984" s="429"/>
      <c r="AX984" s="561"/>
      <c r="AY984" s="561"/>
      <c r="AZ984" s="429"/>
      <c r="BA984" s="561"/>
      <c r="BB984" s="561"/>
      <c r="BC984" s="429"/>
      <c r="BD984" s="561"/>
      <c r="BE984" s="561"/>
      <c r="BF984" s="429"/>
      <c r="BG984" s="561"/>
      <c r="BH984" s="561"/>
      <c r="BI984" s="429"/>
      <c r="BJ984" s="561"/>
      <c r="BK984" s="561"/>
      <c r="BL984" s="429"/>
      <c r="BM984" s="561"/>
      <c r="BN984" s="561"/>
      <c r="BO984" s="429"/>
      <c r="BP984" s="561"/>
      <c r="BQ984" s="561"/>
      <c r="BR984" s="429"/>
      <c r="BS984" s="561"/>
      <c r="BT984" s="561"/>
      <c r="BV984" s="476"/>
    </row>
    <row r="985" spans="1:74" s="427" customFormat="1" ht="17.399999999999999">
      <c r="U985" s="429"/>
      <c r="V985" s="429"/>
      <c r="W985" s="429"/>
      <c r="X985" s="429"/>
      <c r="Z985" s="476"/>
      <c r="AP985" s="542"/>
      <c r="BV985" s="542"/>
    </row>
    <row r="986" spans="1:74">
      <c r="Z986" s="476"/>
    </row>
    <row r="987" spans="1:74" s="375" customFormat="1">
      <c r="A987" s="537">
        <f>1+A952</f>
        <v>27</v>
      </c>
      <c r="B987" s="537"/>
      <c r="C987" s="538" t="s">
        <v>477</v>
      </c>
      <c r="D987" s="612"/>
      <c r="E987" s="612"/>
      <c r="F987" s="612"/>
      <c r="G987" s="612"/>
      <c r="H987" s="612"/>
      <c r="K987" s="612"/>
      <c r="L987" s="612"/>
      <c r="M987" s="539"/>
      <c r="N987" s="539"/>
      <c r="O987" s="539"/>
      <c r="Z987" s="476"/>
      <c r="AQ987" s="513">
        <f>A987</f>
        <v>27</v>
      </c>
      <c r="AR987" s="513" t="str">
        <f>C987</f>
        <v>Degraded Cropland Area (Mha)</v>
      </c>
    </row>
    <row r="988" spans="1:74" s="427" customFormat="1" ht="17.399999999999999">
      <c r="A988" s="561"/>
      <c r="B988" s="561"/>
      <c r="C988" s="561"/>
      <c r="D988" s="456"/>
      <c r="E988" s="456"/>
      <c r="F988" s="456"/>
      <c r="G988" s="456"/>
      <c r="H988" s="456"/>
      <c r="K988" s="456"/>
      <c r="L988" s="456"/>
      <c r="M988" s="429"/>
      <c r="N988" s="429"/>
      <c r="O988" s="429"/>
      <c r="Z988" s="476"/>
      <c r="AP988" s="476"/>
      <c r="AQ988" s="391"/>
      <c r="AR988" s="391"/>
      <c r="AS988" s="391"/>
      <c r="AT988" s="391"/>
      <c r="AU988" s="461" t="s">
        <v>70</v>
      </c>
      <c r="AV988" s="461"/>
      <c r="AW988" s="391"/>
      <c r="AX988" s="461" t="s">
        <v>74</v>
      </c>
      <c r="AY988" s="461"/>
      <c r="AZ988" s="391"/>
      <c r="BA988" s="461" t="s">
        <v>73</v>
      </c>
      <c r="BB988" s="461"/>
      <c r="BC988" s="391"/>
      <c r="BD988" s="461" t="s">
        <v>75</v>
      </c>
      <c r="BE988" s="461"/>
      <c r="BF988" s="391"/>
      <c r="BG988" s="461" t="s">
        <v>559</v>
      </c>
      <c r="BH988" s="461"/>
      <c r="BI988" s="542"/>
      <c r="BJ988" s="461" t="s">
        <v>191</v>
      </c>
      <c r="BK988" s="461"/>
      <c r="BL988" s="391"/>
      <c r="BM988" s="461" t="s">
        <v>190</v>
      </c>
      <c r="BN988" s="461"/>
      <c r="BO988" s="391"/>
      <c r="BP988" s="461" t="s">
        <v>397</v>
      </c>
      <c r="BQ988" s="461"/>
      <c r="BR988" s="391"/>
      <c r="BS988" s="461" t="s">
        <v>398</v>
      </c>
      <c r="BT988" s="461"/>
      <c r="BU988" s="391"/>
      <c r="BV988" s="476"/>
    </row>
    <row r="989" spans="1:74" s="427" customFormat="1" ht="28.5" thickBot="1">
      <c r="A989" s="583" t="s">
        <v>195</v>
      </c>
      <c r="B989" s="546" t="s">
        <v>196</v>
      </c>
      <c r="C989" s="550" t="s">
        <v>197</v>
      </c>
      <c r="D989" s="551" t="s">
        <v>198</v>
      </c>
      <c r="E989" s="551" t="s">
        <v>199</v>
      </c>
      <c r="F989" s="550" t="s">
        <v>200</v>
      </c>
      <c r="G989" s="549" t="s">
        <v>194</v>
      </c>
      <c r="H989" s="550" t="s">
        <v>236</v>
      </c>
      <c r="I989" s="551" t="s">
        <v>201</v>
      </c>
      <c r="J989" s="552" t="s">
        <v>237</v>
      </c>
      <c r="K989" s="625" t="s">
        <v>202</v>
      </c>
      <c r="L989" s="554" t="s">
        <v>203</v>
      </c>
      <c r="M989" s="633" t="s">
        <v>204</v>
      </c>
      <c r="N989" s="601" t="s">
        <v>205</v>
      </c>
      <c r="O989" s="602" t="s">
        <v>206</v>
      </c>
      <c r="P989" s="601" t="s">
        <v>106</v>
      </c>
      <c r="Q989" s="543"/>
      <c r="R989" s="557" t="s">
        <v>238</v>
      </c>
      <c r="S989" s="558" t="s">
        <v>207</v>
      </c>
      <c r="T989" s="558" t="s">
        <v>208</v>
      </c>
      <c r="U989" s="558" t="s">
        <v>209</v>
      </c>
      <c r="V989" s="559" t="s">
        <v>210</v>
      </c>
      <c r="W989" s="543"/>
      <c r="X989" s="543"/>
      <c r="Z989" s="476"/>
      <c r="AP989" s="476"/>
      <c r="AQ989" s="543"/>
      <c r="AR989" s="543"/>
      <c r="AS989" s="559" t="s">
        <v>399</v>
      </c>
      <c r="AT989" s="543"/>
      <c r="AU989" s="560" t="s">
        <v>207</v>
      </c>
      <c r="AV989" s="560" t="s">
        <v>208</v>
      </c>
      <c r="AW989" s="543"/>
      <c r="AX989" s="560" t="s">
        <v>207</v>
      </c>
      <c r="AY989" s="560" t="s">
        <v>208</v>
      </c>
      <c r="AZ989" s="543"/>
      <c r="BA989" s="560" t="s">
        <v>207</v>
      </c>
      <c r="BB989" s="560" t="s">
        <v>208</v>
      </c>
      <c r="BC989" s="543"/>
      <c r="BD989" s="560" t="s">
        <v>207</v>
      </c>
      <c r="BE989" s="560" t="s">
        <v>208</v>
      </c>
      <c r="BF989" s="543"/>
      <c r="BG989" s="560" t="s">
        <v>207</v>
      </c>
      <c r="BH989" s="560" t="s">
        <v>208</v>
      </c>
      <c r="BI989" s="543"/>
      <c r="BJ989" s="560" t="s">
        <v>207</v>
      </c>
      <c r="BK989" s="560" t="s">
        <v>208</v>
      </c>
      <c r="BL989" s="543"/>
      <c r="BM989" s="560" t="s">
        <v>207</v>
      </c>
      <c r="BN989" s="560" t="s">
        <v>208</v>
      </c>
      <c r="BO989" s="543"/>
      <c r="BP989" s="560" t="s">
        <v>207</v>
      </c>
      <c r="BQ989" s="560" t="s">
        <v>208</v>
      </c>
      <c r="BR989" s="543"/>
      <c r="BS989" s="560" t="s">
        <v>207</v>
      </c>
      <c r="BT989" s="560" t="s">
        <v>208</v>
      </c>
      <c r="BU989" s="543"/>
      <c r="BV989" s="476"/>
    </row>
    <row r="990" spans="1:74" s="427" customFormat="1" ht="14.1">
      <c r="A990" s="561">
        <v>1</v>
      </c>
      <c r="B990" s="562" t="str">
        <f t="shared" ref="B990:B1009" si="549">CONCATENATE(E990,": ",C990)</f>
        <v>World: Janowiak, M., Connelly, W. J., Dante-Wood, K., Domke, G. M., Giardina, C., Kayler, Z., ... &amp; Woodall, C. W. (2017). Considering Forest and Grassland Carbon in Land Management. General Technical Report, Washington Office, 95.</v>
      </c>
      <c r="C990" s="563" t="s">
        <v>453</v>
      </c>
      <c r="D990" s="563" t="s">
        <v>454</v>
      </c>
      <c r="E990" s="563" t="s">
        <v>192</v>
      </c>
      <c r="F990" s="564"/>
      <c r="G990" s="563"/>
      <c r="H990" s="565"/>
      <c r="I990" s="566">
        <v>2008</v>
      </c>
      <c r="J990" s="566"/>
      <c r="K990" s="649">
        <f>(20*1536)/100</f>
        <v>307.2</v>
      </c>
      <c r="L990" s="571" t="s">
        <v>400</v>
      </c>
      <c r="M990" s="569"/>
      <c r="N990" s="571" t="s">
        <v>400</v>
      </c>
      <c r="O990" s="571"/>
      <c r="P990" s="572" t="s">
        <v>478</v>
      </c>
      <c r="Q990" s="429"/>
      <c r="R990" s="573"/>
      <c r="S990" s="574">
        <f>IF(R990="Y","",IF(AND(M990="",K990=""),"",IF(M990="",K990,M990)))</f>
        <v>307.2</v>
      </c>
      <c r="T990" s="575">
        <f t="shared" ref="T990:T1009" si="550">IF(S990="","",IF($S$1018="Y",U990,IF(S990&gt;=$S$1010-$AB$35*$S$1014,IF(S990&lt;=$S$1010+$AB$35*$S$1014,S990,""),"")))</f>
        <v>307.2</v>
      </c>
      <c r="U990" s="574">
        <f>IF(R990="Y","",IF(AND(M990="",K990=""),"",IF(M990="",K990*O990,M990*O990)))</f>
        <v>0</v>
      </c>
      <c r="V990" s="576" t="str">
        <f t="shared" ref="V990:V1009" si="551">IF(AND(N990="",L990=""),"",IF(N990="",L990,N990))</f>
        <v>million hectares</v>
      </c>
      <c r="W990" s="391"/>
      <c r="X990" s="391"/>
      <c r="Z990" s="476"/>
      <c r="AP990" s="476"/>
      <c r="AQ990" s="391"/>
      <c r="AR990" s="391"/>
      <c r="AS990" s="577">
        <f>$U990</f>
        <v>0</v>
      </c>
      <c r="AT990" s="391"/>
      <c r="AU990" s="578" t="str">
        <f t="shared" ref="AU990:AU1009" si="552">IF($AT$44="region",IF($E990=AU$701,$S990,""),IF($G990=AU$701,$S990,""))</f>
        <v/>
      </c>
      <c r="AV990" s="578" t="str">
        <f t="shared" ref="AV990:AV1009" si="553">IF($AT$44="Region",IF($E990=AU$701,$T990,""),IF($G990=AU$701,$T990,""))</f>
        <v/>
      </c>
      <c r="AW990" s="391"/>
      <c r="AX990" s="578" t="str">
        <f t="shared" ref="AX990:AX1009" si="554">IF($AT$44="region",IF($E990=AX$701,$S990,""),IF($G990=AX$701,$S990,""))</f>
        <v/>
      </c>
      <c r="AY990" s="578" t="str">
        <f t="shared" ref="AY990:AY1009" si="555">IF($AT$44="Region",IF($E990=AX$701,$T990,""),IF($G990=AX$701,$T990,""))</f>
        <v/>
      </c>
      <c r="AZ990" s="391"/>
      <c r="BA990" s="578" t="str">
        <f t="shared" ref="BA990:BA1009" si="556">IF($AT$44="region",IF($E990=BA$701,$S990,""),IF($G990=BA$701,$S990,""))</f>
        <v/>
      </c>
      <c r="BB990" s="578" t="str">
        <f t="shared" ref="BB990:BB1009" si="557">IF($AT$44="Region",IF($E990=BA$701,$T990,""),IF($G990=BA$701,$T990,""))</f>
        <v/>
      </c>
      <c r="BC990" s="391"/>
      <c r="BD990" s="578" t="str">
        <f t="shared" ref="BD990:BD1009" si="558">IF($AT$44="region",IF($E990=BD$701,$S990,""),IF($G990=BD$701,$S990,""))</f>
        <v/>
      </c>
      <c r="BE990" s="578" t="str">
        <f t="shared" ref="BE990:BE1009" si="559">IF($AT$44="Region",IF($E990=BD$701,$T990,""),IF($G990=BD$701,$T990,""))</f>
        <v/>
      </c>
      <c r="BF990" s="391"/>
      <c r="BG990" s="578" t="str">
        <f t="shared" ref="BG990:BG1009" si="560">IF($AT$44="region",IF($E990=BG$701,$S990,""),IF($G990=BG$701,$S990,""))</f>
        <v/>
      </c>
      <c r="BH990" s="578" t="str">
        <f t="shared" ref="BH990:BH1009" si="561">IF($AT$44="Region",IF($E990=BG$701,$T990,""),IF($G990=BG$701,$T990,""))</f>
        <v/>
      </c>
      <c r="BI990" s="391"/>
      <c r="BJ990" s="578" t="str">
        <f t="shared" ref="BJ990:BK1009" si="562">IF($E990=$BJ$47,S990,"")</f>
        <v/>
      </c>
      <c r="BK990" s="578" t="str">
        <f t="shared" si="562"/>
        <v/>
      </c>
      <c r="BL990" s="391"/>
      <c r="BM990" s="578" t="str">
        <f t="shared" ref="BM990:BN1009" si="563">IF($E990=$BM$47,S990,"")</f>
        <v/>
      </c>
      <c r="BN990" s="578" t="str">
        <f t="shared" si="563"/>
        <v/>
      </c>
      <c r="BO990" s="391"/>
      <c r="BP990" s="578" t="str">
        <f t="shared" ref="BP990:BQ1009" si="564">IF($E990=$BP$47,S990,"")</f>
        <v/>
      </c>
      <c r="BQ990" s="578" t="str">
        <f t="shared" si="564"/>
        <v/>
      </c>
      <c r="BR990" s="391"/>
      <c r="BS990" s="578" t="str">
        <f t="shared" ref="BS990:BT1009" si="565">IF($E990=$BS$47,S990,"")</f>
        <v/>
      </c>
      <c r="BT990" s="578" t="str">
        <f t="shared" si="565"/>
        <v/>
      </c>
      <c r="BU990" s="391"/>
      <c r="BV990" s="476"/>
    </row>
    <row r="991" spans="1:74" s="427" customFormat="1" ht="14.1">
      <c r="A991" s="561">
        <v>2</v>
      </c>
      <c r="B991" s="562" t="str">
        <f t="shared" si="549"/>
        <v>World: Murray, S., White, R., &amp; Rohweder, M. (2000). Pilot analysis of global ecosystems: grasslands ecosystems.</v>
      </c>
      <c r="C991" s="566" t="s">
        <v>460</v>
      </c>
      <c r="D991" s="566" t="s">
        <v>232</v>
      </c>
      <c r="E991" s="563" t="s">
        <v>192</v>
      </c>
      <c r="F991" s="566"/>
      <c r="G991" s="563"/>
      <c r="H991" s="565"/>
      <c r="I991" s="566">
        <v>2000</v>
      </c>
      <c r="J991" s="566"/>
      <c r="K991" s="649">
        <f>(26*1536)/100</f>
        <v>399.36</v>
      </c>
      <c r="L991" s="571" t="s">
        <v>400</v>
      </c>
      <c r="M991" s="569"/>
      <c r="N991" s="571" t="s">
        <v>400</v>
      </c>
      <c r="O991" s="571"/>
      <c r="P991" s="572" t="s">
        <v>461</v>
      </c>
      <c r="Q991" s="429"/>
      <c r="R991" s="573"/>
      <c r="S991" s="574">
        <f t="shared" ref="S991:S1009" si="566">IF(R991="Y","",IF(AND(M991="",K991=""),"",IF(M991="",K991,M991)))</f>
        <v>399.36</v>
      </c>
      <c r="T991" s="575">
        <f t="shared" si="550"/>
        <v>399.36</v>
      </c>
      <c r="U991" s="574">
        <f t="shared" ref="U991:U1009" si="567">IF(R991="Y","",IF(AND(M991="",K991=""),"",IF(M991="",K991*O991,M991*O991)))</f>
        <v>0</v>
      </c>
      <c r="V991" s="576" t="str">
        <f t="shared" si="551"/>
        <v>million hectares</v>
      </c>
      <c r="W991" s="391"/>
      <c r="X991" s="391"/>
      <c r="Z991" s="476"/>
      <c r="AP991" s="476"/>
      <c r="AQ991" s="391"/>
      <c r="AR991" s="391"/>
      <c r="AS991" s="580"/>
      <c r="AT991" s="391"/>
      <c r="AU991" s="578" t="str">
        <f t="shared" si="552"/>
        <v/>
      </c>
      <c r="AV991" s="578" t="str">
        <f t="shared" si="553"/>
        <v/>
      </c>
      <c r="AW991" s="391"/>
      <c r="AX991" s="578" t="str">
        <f t="shared" si="554"/>
        <v/>
      </c>
      <c r="AY991" s="578" t="str">
        <f t="shared" si="555"/>
        <v/>
      </c>
      <c r="AZ991" s="391"/>
      <c r="BA991" s="578" t="str">
        <f t="shared" si="556"/>
        <v/>
      </c>
      <c r="BB991" s="578" t="str">
        <f t="shared" si="557"/>
        <v/>
      </c>
      <c r="BC991" s="391"/>
      <c r="BD991" s="578" t="str">
        <f t="shared" si="558"/>
        <v/>
      </c>
      <c r="BE991" s="578" t="str">
        <f t="shared" si="559"/>
        <v/>
      </c>
      <c r="BF991" s="391"/>
      <c r="BG991" s="578" t="str">
        <f t="shared" si="560"/>
        <v/>
      </c>
      <c r="BH991" s="578" t="str">
        <f t="shared" si="561"/>
        <v/>
      </c>
      <c r="BI991" s="391"/>
      <c r="BJ991" s="578" t="str">
        <f t="shared" si="562"/>
        <v/>
      </c>
      <c r="BK991" s="578" t="str">
        <f t="shared" si="562"/>
        <v/>
      </c>
      <c r="BL991" s="391"/>
      <c r="BM991" s="578" t="str">
        <f t="shared" si="563"/>
        <v/>
      </c>
      <c r="BN991" s="578" t="str">
        <f t="shared" si="563"/>
        <v/>
      </c>
      <c r="BO991" s="391"/>
      <c r="BP991" s="578" t="str">
        <f t="shared" si="564"/>
        <v/>
      </c>
      <c r="BQ991" s="578" t="str">
        <f t="shared" si="564"/>
        <v/>
      </c>
      <c r="BR991" s="391"/>
      <c r="BS991" s="578" t="str">
        <f t="shared" si="565"/>
        <v/>
      </c>
      <c r="BT991" s="578" t="str">
        <f t="shared" si="565"/>
        <v/>
      </c>
      <c r="BU991" s="391"/>
      <c r="BV991" s="476"/>
    </row>
    <row r="992" spans="1:74" s="427" customFormat="1" ht="14.1">
      <c r="A992" s="561">
        <v>3</v>
      </c>
      <c r="B992" s="562" t="str">
        <f>CONCATENATE(E992,": ",C992)</f>
        <v>World: Fischer, G., Hizsnyik, E., Prieler, S., van Velthuizen, H., &amp; Wiberg, D. (2012). Scarcity and abundance of land resources: competing uses and the shrinking land resource base.</v>
      </c>
      <c r="C992" s="566" t="s">
        <v>465</v>
      </c>
      <c r="D992" s="566" t="s">
        <v>466</v>
      </c>
      <c r="E992" s="563" t="s">
        <v>192</v>
      </c>
      <c r="F992" s="566"/>
      <c r="G992" s="563"/>
      <c r="H992" s="565"/>
      <c r="I992" s="566">
        <v>2012</v>
      </c>
      <c r="J992" s="566"/>
      <c r="K992" s="572">
        <v>300</v>
      </c>
      <c r="L992" s="571" t="s">
        <v>400</v>
      </c>
      <c r="M992" s="569"/>
      <c r="N992" s="571" t="s">
        <v>400</v>
      </c>
      <c r="O992" s="571"/>
      <c r="P992" s="572" t="s">
        <v>479</v>
      </c>
      <c r="Q992" s="429"/>
      <c r="R992" s="573"/>
      <c r="S992" s="574">
        <f t="shared" si="566"/>
        <v>300</v>
      </c>
      <c r="T992" s="575">
        <f t="shared" si="550"/>
        <v>300</v>
      </c>
      <c r="U992" s="574">
        <f t="shared" si="567"/>
        <v>0</v>
      </c>
      <c r="V992" s="576" t="str">
        <f t="shared" si="551"/>
        <v>million hectares</v>
      </c>
      <c r="W992" s="391"/>
      <c r="X992" s="391"/>
      <c r="Z992" s="476"/>
      <c r="AP992" s="476"/>
      <c r="AQ992" s="391"/>
      <c r="AR992" s="391"/>
      <c r="AS992" s="429"/>
      <c r="AT992" s="391"/>
      <c r="AU992" s="578" t="str">
        <f t="shared" si="552"/>
        <v/>
      </c>
      <c r="AV992" s="578" t="str">
        <f t="shared" si="553"/>
        <v/>
      </c>
      <c r="AW992" s="391"/>
      <c r="AX992" s="578" t="str">
        <f t="shared" si="554"/>
        <v/>
      </c>
      <c r="AY992" s="578" t="str">
        <f t="shared" si="555"/>
        <v/>
      </c>
      <c r="AZ992" s="391"/>
      <c r="BA992" s="578" t="str">
        <f t="shared" si="556"/>
        <v/>
      </c>
      <c r="BB992" s="578" t="str">
        <f t="shared" si="557"/>
        <v/>
      </c>
      <c r="BC992" s="391"/>
      <c r="BD992" s="578" t="str">
        <f t="shared" si="558"/>
        <v/>
      </c>
      <c r="BE992" s="578" t="str">
        <f t="shared" si="559"/>
        <v/>
      </c>
      <c r="BF992" s="391"/>
      <c r="BG992" s="578" t="str">
        <f t="shared" si="560"/>
        <v/>
      </c>
      <c r="BH992" s="578" t="str">
        <f t="shared" si="561"/>
        <v/>
      </c>
      <c r="BI992" s="391"/>
      <c r="BJ992" s="578" t="str">
        <f t="shared" si="562"/>
        <v/>
      </c>
      <c r="BK992" s="578" t="str">
        <f t="shared" si="562"/>
        <v/>
      </c>
      <c r="BL992" s="391"/>
      <c r="BM992" s="578" t="str">
        <f t="shared" si="563"/>
        <v/>
      </c>
      <c r="BN992" s="578" t="str">
        <f t="shared" si="563"/>
        <v/>
      </c>
      <c r="BO992" s="391"/>
      <c r="BP992" s="578" t="str">
        <f t="shared" si="564"/>
        <v/>
      </c>
      <c r="BQ992" s="578" t="str">
        <f t="shared" si="564"/>
        <v/>
      </c>
      <c r="BR992" s="391"/>
      <c r="BS992" s="578" t="str">
        <f t="shared" si="565"/>
        <v/>
      </c>
      <c r="BT992" s="578" t="str">
        <f t="shared" si="565"/>
        <v/>
      </c>
      <c r="BU992" s="391"/>
      <c r="BV992" s="476"/>
    </row>
    <row r="993" spans="1:74" s="427" customFormat="1" ht="14.1">
      <c r="A993" s="561">
        <v>4</v>
      </c>
      <c r="B993" s="562" t="str">
        <f t="shared" si="549"/>
        <v>World: Global Land Outlook 2017</v>
      </c>
      <c r="C993" s="566" t="s">
        <v>468</v>
      </c>
      <c r="D993" s="566" t="s">
        <v>469</v>
      </c>
      <c r="E993" s="563" t="s">
        <v>192</v>
      </c>
      <c r="F993" s="566"/>
      <c r="G993" s="563"/>
      <c r="H993" s="565"/>
      <c r="I993" s="566">
        <v>2013</v>
      </c>
      <c r="J993" s="566"/>
      <c r="K993" s="649">
        <f>(20*1536)/100</f>
        <v>307.2</v>
      </c>
      <c r="L993" s="571" t="s">
        <v>400</v>
      </c>
      <c r="M993" s="569"/>
      <c r="N993" s="571" t="s">
        <v>400</v>
      </c>
      <c r="O993" s="571"/>
      <c r="P993" s="572" t="s">
        <v>470</v>
      </c>
      <c r="Q993" s="429"/>
      <c r="R993" s="573"/>
      <c r="S993" s="574">
        <f t="shared" si="566"/>
        <v>307.2</v>
      </c>
      <c r="T993" s="575">
        <f t="shared" si="550"/>
        <v>307.2</v>
      </c>
      <c r="U993" s="574">
        <f t="shared" si="567"/>
        <v>0</v>
      </c>
      <c r="V993" s="576" t="str">
        <f t="shared" si="551"/>
        <v>million hectares</v>
      </c>
      <c r="W993" s="391"/>
      <c r="X993" s="391"/>
      <c r="Z993" s="476"/>
      <c r="AP993" s="476"/>
      <c r="AQ993" s="391"/>
      <c r="AR993" s="391"/>
      <c r="AS993" s="580"/>
      <c r="AT993" s="391"/>
      <c r="AU993" s="578" t="str">
        <f t="shared" si="552"/>
        <v/>
      </c>
      <c r="AV993" s="578" t="str">
        <f t="shared" si="553"/>
        <v/>
      </c>
      <c r="AW993" s="391"/>
      <c r="AX993" s="578" t="str">
        <f t="shared" si="554"/>
        <v/>
      </c>
      <c r="AY993" s="578" t="str">
        <f t="shared" si="555"/>
        <v/>
      </c>
      <c r="AZ993" s="391"/>
      <c r="BA993" s="578" t="str">
        <f t="shared" si="556"/>
        <v/>
      </c>
      <c r="BB993" s="578" t="str">
        <f t="shared" si="557"/>
        <v/>
      </c>
      <c r="BC993" s="391"/>
      <c r="BD993" s="578" t="str">
        <f t="shared" si="558"/>
        <v/>
      </c>
      <c r="BE993" s="578" t="str">
        <f t="shared" si="559"/>
        <v/>
      </c>
      <c r="BF993" s="391"/>
      <c r="BG993" s="578" t="str">
        <f t="shared" si="560"/>
        <v/>
      </c>
      <c r="BH993" s="578" t="str">
        <f t="shared" si="561"/>
        <v/>
      </c>
      <c r="BI993" s="391"/>
      <c r="BJ993" s="578" t="str">
        <f t="shared" si="562"/>
        <v/>
      </c>
      <c r="BK993" s="578" t="str">
        <f t="shared" si="562"/>
        <v/>
      </c>
      <c r="BL993" s="391"/>
      <c r="BM993" s="578" t="str">
        <f t="shared" si="563"/>
        <v/>
      </c>
      <c r="BN993" s="578" t="str">
        <f t="shared" si="563"/>
        <v/>
      </c>
      <c r="BO993" s="391"/>
      <c r="BP993" s="578" t="str">
        <f t="shared" si="564"/>
        <v/>
      </c>
      <c r="BQ993" s="578" t="str">
        <f t="shared" si="564"/>
        <v/>
      </c>
      <c r="BR993" s="391"/>
      <c r="BS993" s="578" t="str">
        <f t="shared" si="565"/>
        <v/>
      </c>
      <c r="BT993" s="578" t="str">
        <f t="shared" si="565"/>
        <v/>
      </c>
      <c r="BU993" s="391"/>
      <c r="BV993" s="476"/>
    </row>
    <row r="994" spans="1:74" s="427" customFormat="1" ht="14.1">
      <c r="A994" s="561">
        <v>5</v>
      </c>
      <c r="B994" s="562" t="str">
        <f t="shared" si="549"/>
        <v xml:space="preserve">: Gibbs et al 2015. Table 2 - GLASOD. Gibbs, H. K., &amp; Salmon, J. M. (2015). Mapping the world's degraded lands. Applied geography, 57, 12-21. </v>
      </c>
      <c r="C994" s="566" t="s">
        <v>471</v>
      </c>
      <c r="D994" s="566"/>
      <c r="E994" s="563"/>
      <c r="F994" s="566"/>
      <c r="G994" s="563"/>
      <c r="H994" s="565"/>
      <c r="I994" s="566">
        <v>2015</v>
      </c>
      <c r="J994" s="566"/>
      <c r="K994" s="668">
        <v>192.33627735890798</v>
      </c>
      <c r="L994" s="571" t="s">
        <v>400</v>
      </c>
      <c r="M994" s="569"/>
      <c r="N994" s="571" t="s">
        <v>400</v>
      </c>
      <c r="O994" s="571"/>
      <c r="P994" s="572" t="s">
        <v>227</v>
      </c>
      <c r="Q994" s="429">
        <v>1216</v>
      </c>
      <c r="R994" s="573"/>
      <c r="S994" s="574">
        <f t="shared" si="566"/>
        <v>192.33627735890798</v>
      </c>
      <c r="T994" s="575">
        <f t="shared" si="550"/>
        <v>192.33627735890798</v>
      </c>
      <c r="U994" s="574">
        <f t="shared" si="567"/>
        <v>0</v>
      </c>
      <c r="V994" s="576" t="str">
        <f t="shared" si="551"/>
        <v>million hectares</v>
      </c>
      <c r="W994" s="391"/>
      <c r="X994" s="391"/>
      <c r="Z994" s="476"/>
      <c r="AP994" s="476"/>
      <c r="AQ994" s="391"/>
      <c r="AR994" s="391"/>
      <c r="AS994" s="580"/>
      <c r="AT994" s="391"/>
      <c r="AU994" s="578" t="str">
        <f t="shared" si="552"/>
        <v/>
      </c>
      <c r="AV994" s="578" t="str">
        <f t="shared" si="553"/>
        <v/>
      </c>
      <c r="AW994" s="391"/>
      <c r="AX994" s="578" t="str">
        <f t="shared" si="554"/>
        <v/>
      </c>
      <c r="AY994" s="578" t="str">
        <f t="shared" si="555"/>
        <v/>
      </c>
      <c r="AZ994" s="391"/>
      <c r="BA994" s="578" t="str">
        <f t="shared" si="556"/>
        <v/>
      </c>
      <c r="BB994" s="578" t="str">
        <f t="shared" si="557"/>
        <v/>
      </c>
      <c r="BC994" s="391"/>
      <c r="BD994" s="578" t="str">
        <f t="shared" si="558"/>
        <v/>
      </c>
      <c r="BE994" s="578" t="str">
        <f t="shared" si="559"/>
        <v/>
      </c>
      <c r="BF994" s="391"/>
      <c r="BG994" s="578" t="str">
        <f t="shared" si="560"/>
        <v/>
      </c>
      <c r="BH994" s="578" t="str">
        <f t="shared" si="561"/>
        <v/>
      </c>
      <c r="BI994" s="391"/>
      <c r="BJ994" s="578" t="str">
        <f t="shared" si="562"/>
        <v/>
      </c>
      <c r="BK994" s="578" t="str">
        <f t="shared" si="562"/>
        <v/>
      </c>
      <c r="BL994" s="391"/>
      <c r="BM994" s="578" t="str">
        <f t="shared" si="563"/>
        <v/>
      </c>
      <c r="BN994" s="578" t="str">
        <f t="shared" si="563"/>
        <v/>
      </c>
      <c r="BO994" s="391"/>
      <c r="BP994" s="578" t="str">
        <f t="shared" si="564"/>
        <v/>
      </c>
      <c r="BQ994" s="578" t="str">
        <f t="shared" si="564"/>
        <v/>
      </c>
      <c r="BR994" s="391"/>
      <c r="BS994" s="578" t="str">
        <f t="shared" si="565"/>
        <v/>
      </c>
      <c r="BT994" s="578" t="str">
        <f t="shared" si="565"/>
        <v/>
      </c>
      <c r="BU994" s="391"/>
      <c r="BV994" s="476"/>
    </row>
    <row r="995" spans="1:74" s="427" customFormat="1" ht="14.1">
      <c r="A995" s="561">
        <v>6</v>
      </c>
      <c r="B995" s="562" t="str">
        <f t="shared" si="549"/>
        <v xml:space="preserve">: Gibbs et al 2015. Table 2 - fao Terra Stat. Gibbs, H. K., &amp; Salmon, J. M. (2015). Mapping the world's degraded lands. Applied geography, 57, 12-21. </v>
      </c>
      <c r="C995" s="566" t="s">
        <v>472</v>
      </c>
      <c r="D995" s="566"/>
      <c r="E995" s="563"/>
      <c r="F995" s="566"/>
      <c r="G995" s="563"/>
      <c r="H995" s="565"/>
      <c r="I995" s="566">
        <v>2015</v>
      </c>
      <c r="J995" s="566"/>
      <c r="K995" s="668">
        <v>971.17166363790705</v>
      </c>
      <c r="L995" s="571" t="s">
        <v>400</v>
      </c>
      <c r="M995" s="569"/>
      <c r="N995" s="571" t="s">
        <v>400</v>
      </c>
      <c r="O995" s="571"/>
      <c r="P995" s="572" t="s">
        <v>228</v>
      </c>
      <c r="Q995" s="429">
        <v>6140</v>
      </c>
      <c r="R995" s="573"/>
      <c r="S995" s="574">
        <f t="shared" si="566"/>
        <v>971.17166363790705</v>
      </c>
      <c r="T995" s="575">
        <f t="shared" si="550"/>
        <v>971.17166363790705</v>
      </c>
      <c r="U995" s="574">
        <f t="shared" si="567"/>
        <v>0</v>
      </c>
      <c r="V995" s="576" t="str">
        <f t="shared" si="551"/>
        <v>million hectares</v>
      </c>
      <c r="W995" s="391"/>
      <c r="X995" s="391"/>
      <c r="Z995" s="476"/>
      <c r="AP995" s="476"/>
      <c r="AQ995" s="391"/>
      <c r="AR995" s="391"/>
      <c r="AS995" s="580"/>
      <c r="AT995" s="391"/>
      <c r="AU995" s="578" t="str">
        <f t="shared" si="552"/>
        <v/>
      </c>
      <c r="AV995" s="578" t="str">
        <f t="shared" si="553"/>
        <v/>
      </c>
      <c r="AW995" s="391"/>
      <c r="AX995" s="578" t="str">
        <f t="shared" si="554"/>
        <v/>
      </c>
      <c r="AY995" s="578" t="str">
        <f t="shared" si="555"/>
        <v/>
      </c>
      <c r="AZ995" s="391"/>
      <c r="BA995" s="578" t="str">
        <f t="shared" si="556"/>
        <v/>
      </c>
      <c r="BB995" s="578" t="str">
        <f t="shared" si="557"/>
        <v/>
      </c>
      <c r="BC995" s="391"/>
      <c r="BD995" s="578" t="str">
        <f t="shared" si="558"/>
        <v/>
      </c>
      <c r="BE995" s="578" t="str">
        <f t="shared" si="559"/>
        <v/>
      </c>
      <c r="BF995" s="391"/>
      <c r="BG995" s="578" t="str">
        <f t="shared" si="560"/>
        <v/>
      </c>
      <c r="BH995" s="578" t="str">
        <f t="shared" si="561"/>
        <v/>
      </c>
      <c r="BI995" s="391"/>
      <c r="BJ995" s="578" t="str">
        <f t="shared" si="562"/>
        <v/>
      </c>
      <c r="BK995" s="578" t="str">
        <f t="shared" si="562"/>
        <v/>
      </c>
      <c r="BL995" s="391"/>
      <c r="BM995" s="578" t="str">
        <f t="shared" si="563"/>
        <v/>
      </c>
      <c r="BN995" s="578" t="str">
        <f t="shared" si="563"/>
        <v/>
      </c>
      <c r="BO995" s="391"/>
      <c r="BP995" s="578" t="str">
        <f t="shared" si="564"/>
        <v/>
      </c>
      <c r="BQ995" s="578" t="str">
        <f t="shared" si="564"/>
        <v/>
      </c>
      <c r="BR995" s="391"/>
      <c r="BS995" s="578" t="str">
        <f t="shared" si="565"/>
        <v/>
      </c>
      <c r="BT995" s="578" t="str">
        <f t="shared" si="565"/>
        <v/>
      </c>
      <c r="BU995" s="391"/>
      <c r="BV995" s="476"/>
    </row>
    <row r="996" spans="1:74" s="427" customFormat="1" ht="14.1">
      <c r="A996" s="561">
        <v>7</v>
      </c>
      <c r="B996" s="562" t="str">
        <f t="shared" si="549"/>
        <v xml:space="preserve">: Gibbs et al 2015. Table 2 - Dregene. Gibbs, H. K., &amp; Salmon, J. M. (2015). Mapping the world's degraded lands. Applied geography, 57, 12-21. </v>
      </c>
      <c r="C996" s="566" t="s">
        <v>473</v>
      </c>
      <c r="D996" s="566"/>
      <c r="E996" s="563"/>
      <c r="F996" s="566"/>
      <c r="G996" s="563"/>
      <c r="H996" s="565"/>
      <c r="I996" s="566">
        <v>2015</v>
      </c>
      <c r="J996" s="566"/>
      <c r="K996" s="668">
        <v>568.15124035624785</v>
      </c>
      <c r="L996" s="571" t="s">
        <v>400</v>
      </c>
      <c r="M996" s="569"/>
      <c r="N996" s="571" t="s">
        <v>400</v>
      </c>
      <c r="O996" s="571"/>
      <c r="P996" s="572" t="s">
        <v>229</v>
      </c>
      <c r="Q996" s="429">
        <v>3592</v>
      </c>
      <c r="R996" s="573"/>
      <c r="S996" s="574">
        <f t="shared" si="566"/>
        <v>568.15124035624785</v>
      </c>
      <c r="T996" s="575">
        <f t="shared" si="550"/>
        <v>568.15124035624785</v>
      </c>
      <c r="U996" s="574">
        <f t="shared" si="567"/>
        <v>0</v>
      </c>
      <c r="V996" s="576" t="str">
        <f t="shared" si="551"/>
        <v>million hectares</v>
      </c>
      <c r="W996" s="391"/>
      <c r="X996" s="391"/>
      <c r="Z996" s="476"/>
      <c r="AP996" s="476"/>
      <c r="AQ996" s="391"/>
      <c r="AR996" s="391"/>
      <c r="AS996" s="580"/>
      <c r="AT996" s="391"/>
      <c r="AU996" s="578" t="str">
        <f t="shared" si="552"/>
        <v/>
      </c>
      <c r="AV996" s="578" t="str">
        <f t="shared" si="553"/>
        <v/>
      </c>
      <c r="AW996" s="391"/>
      <c r="AX996" s="578" t="str">
        <f t="shared" si="554"/>
        <v/>
      </c>
      <c r="AY996" s="578" t="str">
        <f t="shared" si="555"/>
        <v/>
      </c>
      <c r="AZ996" s="391"/>
      <c r="BA996" s="578" t="str">
        <f t="shared" si="556"/>
        <v/>
      </c>
      <c r="BB996" s="578" t="str">
        <f t="shared" si="557"/>
        <v/>
      </c>
      <c r="BC996" s="391"/>
      <c r="BD996" s="578" t="str">
        <f t="shared" si="558"/>
        <v/>
      </c>
      <c r="BE996" s="578" t="str">
        <f t="shared" si="559"/>
        <v/>
      </c>
      <c r="BF996" s="391"/>
      <c r="BG996" s="578" t="str">
        <f t="shared" si="560"/>
        <v/>
      </c>
      <c r="BH996" s="578" t="str">
        <f t="shared" si="561"/>
        <v/>
      </c>
      <c r="BI996" s="391"/>
      <c r="BJ996" s="578" t="str">
        <f t="shared" si="562"/>
        <v/>
      </c>
      <c r="BK996" s="578" t="str">
        <f t="shared" si="562"/>
        <v/>
      </c>
      <c r="BL996" s="391"/>
      <c r="BM996" s="578" t="str">
        <f t="shared" si="563"/>
        <v/>
      </c>
      <c r="BN996" s="578" t="str">
        <f t="shared" si="563"/>
        <v/>
      </c>
      <c r="BO996" s="391"/>
      <c r="BP996" s="578" t="str">
        <f t="shared" si="564"/>
        <v/>
      </c>
      <c r="BQ996" s="578" t="str">
        <f t="shared" si="564"/>
        <v/>
      </c>
      <c r="BR996" s="391"/>
      <c r="BS996" s="578" t="str">
        <f t="shared" si="565"/>
        <v/>
      </c>
      <c r="BT996" s="578" t="str">
        <f t="shared" si="565"/>
        <v/>
      </c>
      <c r="BU996" s="391"/>
      <c r="BV996" s="476"/>
    </row>
    <row r="997" spans="1:74" s="427" customFormat="1" ht="14.1">
      <c r="A997" s="561">
        <v>8</v>
      </c>
      <c r="B997" s="562" t="str">
        <f t="shared" si="549"/>
        <v xml:space="preserve">: Gibbs et al 2015. Table 2 - GLADA. Gibbs, H. K., &amp; Salmon, J. M. (2015). Mapping the world's degraded lands. Applied geography, 57, 12-21. </v>
      </c>
      <c r="C997" s="566" t="s">
        <v>474</v>
      </c>
      <c r="D997" s="566"/>
      <c r="E997" s="563"/>
      <c r="F997" s="566"/>
      <c r="G997" s="563"/>
      <c r="H997" s="565"/>
      <c r="I997" s="566">
        <v>2015</v>
      </c>
      <c r="J997" s="566"/>
      <c r="K997" s="668">
        <v>433.38930918043411</v>
      </c>
      <c r="L997" s="571" t="s">
        <v>400</v>
      </c>
      <c r="M997" s="569"/>
      <c r="N997" s="571" t="s">
        <v>400</v>
      </c>
      <c r="O997" s="571"/>
      <c r="P997" s="572" t="s">
        <v>230</v>
      </c>
      <c r="Q997" s="429">
        <v>2740</v>
      </c>
      <c r="R997" s="573"/>
      <c r="S997" s="574">
        <f t="shared" si="566"/>
        <v>433.38930918043411</v>
      </c>
      <c r="T997" s="575">
        <f t="shared" si="550"/>
        <v>433.38930918043411</v>
      </c>
      <c r="U997" s="574">
        <f t="shared" si="567"/>
        <v>0</v>
      </c>
      <c r="V997" s="576" t="str">
        <f t="shared" si="551"/>
        <v>million hectares</v>
      </c>
      <c r="W997" s="391"/>
      <c r="X997" s="391"/>
      <c r="Z997" s="476"/>
      <c r="AP997" s="476"/>
      <c r="AQ997" s="391"/>
      <c r="AR997" s="391"/>
      <c r="AS997" s="580"/>
      <c r="AT997" s="391"/>
      <c r="AU997" s="578" t="str">
        <f t="shared" si="552"/>
        <v/>
      </c>
      <c r="AV997" s="578" t="str">
        <f t="shared" si="553"/>
        <v/>
      </c>
      <c r="AW997" s="391"/>
      <c r="AX997" s="578" t="str">
        <f t="shared" si="554"/>
        <v/>
      </c>
      <c r="AY997" s="578" t="str">
        <f t="shared" si="555"/>
        <v/>
      </c>
      <c r="AZ997" s="391"/>
      <c r="BA997" s="578" t="str">
        <f t="shared" si="556"/>
        <v/>
      </c>
      <c r="BB997" s="578" t="str">
        <f t="shared" si="557"/>
        <v/>
      </c>
      <c r="BC997" s="391"/>
      <c r="BD997" s="578" t="str">
        <f t="shared" si="558"/>
        <v/>
      </c>
      <c r="BE997" s="578" t="str">
        <f t="shared" si="559"/>
        <v/>
      </c>
      <c r="BF997" s="391"/>
      <c r="BG997" s="578" t="str">
        <f t="shared" si="560"/>
        <v/>
      </c>
      <c r="BH997" s="578" t="str">
        <f t="shared" si="561"/>
        <v/>
      </c>
      <c r="BI997" s="391"/>
      <c r="BJ997" s="578" t="str">
        <f t="shared" si="562"/>
        <v/>
      </c>
      <c r="BK997" s="578" t="str">
        <f t="shared" si="562"/>
        <v/>
      </c>
      <c r="BL997" s="391"/>
      <c r="BM997" s="578" t="str">
        <f t="shared" si="563"/>
        <v/>
      </c>
      <c r="BN997" s="578" t="str">
        <f t="shared" si="563"/>
        <v/>
      </c>
      <c r="BO997" s="391"/>
      <c r="BP997" s="578" t="str">
        <f t="shared" si="564"/>
        <v/>
      </c>
      <c r="BQ997" s="578" t="str">
        <f t="shared" si="564"/>
        <v/>
      </c>
      <c r="BR997" s="391"/>
      <c r="BS997" s="578" t="str">
        <f t="shared" si="565"/>
        <v/>
      </c>
      <c r="BT997" s="578" t="str">
        <f t="shared" si="565"/>
        <v/>
      </c>
      <c r="BU997" s="391"/>
      <c r="BV997" s="476"/>
    </row>
    <row r="998" spans="1:74" s="427" customFormat="1" ht="14.1">
      <c r="A998" s="561">
        <v>9</v>
      </c>
      <c r="B998" s="562" t="str">
        <f t="shared" si="549"/>
        <v xml:space="preserve">: Gibbs et al 2015. Table 2 - Cai. Gibbs, H. K., &amp; Salmon, J. M. (2015). Mapping the world's degraded lands. Applied geography, 57, 12-21. </v>
      </c>
      <c r="C998" s="566" t="s">
        <v>475</v>
      </c>
      <c r="D998" s="566"/>
      <c r="E998" s="563"/>
      <c r="F998" s="566"/>
      <c r="G998" s="563"/>
      <c r="H998" s="565"/>
      <c r="I998" s="566">
        <v>2015</v>
      </c>
      <c r="J998" s="566"/>
      <c r="K998" s="668">
        <v>156.74773919628109</v>
      </c>
      <c r="L998" s="571" t="s">
        <v>400</v>
      </c>
      <c r="M998" s="569"/>
      <c r="N998" s="571" t="s">
        <v>400</v>
      </c>
      <c r="O998" s="571"/>
      <c r="P998" s="572" t="s">
        <v>231</v>
      </c>
      <c r="Q998" s="429">
        <v>991</v>
      </c>
      <c r="R998" s="573"/>
      <c r="S998" s="574">
        <f t="shared" si="566"/>
        <v>156.74773919628109</v>
      </c>
      <c r="T998" s="575">
        <f t="shared" si="550"/>
        <v>156.74773919628109</v>
      </c>
      <c r="U998" s="574">
        <f t="shared" si="567"/>
        <v>0</v>
      </c>
      <c r="V998" s="576" t="str">
        <f t="shared" si="551"/>
        <v>million hectares</v>
      </c>
      <c r="W998" s="391"/>
      <c r="X998" s="391"/>
      <c r="Z998" s="476"/>
      <c r="AP998" s="476"/>
      <c r="AQ998" s="391"/>
      <c r="AR998" s="391"/>
      <c r="AS998" s="580"/>
      <c r="AT998" s="391"/>
      <c r="AU998" s="578" t="str">
        <f t="shared" si="552"/>
        <v/>
      </c>
      <c r="AV998" s="578" t="str">
        <f t="shared" si="553"/>
        <v/>
      </c>
      <c r="AW998" s="391"/>
      <c r="AX998" s="578" t="str">
        <f t="shared" si="554"/>
        <v/>
      </c>
      <c r="AY998" s="578" t="str">
        <f t="shared" si="555"/>
        <v/>
      </c>
      <c r="AZ998" s="391"/>
      <c r="BA998" s="578" t="str">
        <f t="shared" si="556"/>
        <v/>
      </c>
      <c r="BB998" s="578" t="str">
        <f t="shared" si="557"/>
        <v/>
      </c>
      <c r="BC998" s="391"/>
      <c r="BD998" s="578" t="str">
        <f t="shared" si="558"/>
        <v/>
      </c>
      <c r="BE998" s="578" t="str">
        <f t="shared" si="559"/>
        <v/>
      </c>
      <c r="BF998" s="391"/>
      <c r="BG998" s="578" t="str">
        <f t="shared" si="560"/>
        <v/>
      </c>
      <c r="BH998" s="578" t="str">
        <f t="shared" si="561"/>
        <v/>
      </c>
      <c r="BI998" s="391"/>
      <c r="BJ998" s="578" t="str">
        <f t="shared" si="562"/>
        <v/>
      </c>
      <c r="BK998" s="578" t="str">
        <f t="shared" si="562"/>
        <v/>
      </c>
      <c r="BL998" s="391"/>
      <c r="BM998" s="578" t="str">
        <f t="shared" si="563"/>
        <v/>
      </c>
      <c r="BN998" s="578" t="str">
        <f t="shared" si="563"/>
        <v/>
      </c>
      <c r="BO998" s="391"/>
      <c r="BP998" s="578" t="str">
        <f t="shared" si="564"/>
        <v/>
      </c>
      <c r="BQ998" s="578" t="str">
        <f t="shared" si="564"/>
        <v/>
      </c>
      <c r="BR998" s="391"/>
      <c r="BS998" s="578" t="str">
        <f t="shared" si="565"/>
        <v/>
      </c>
      <c r="BT998" s="578" t="str">
        <f t="shared" si="565"/>
        <v/>
      </c>
      <c r="BU998" s="391"/>
      <c r="BV998" s="476"/>
    </row>
    <row r="999" spans="1:74" s="427" customFormat="1" ht="14.1">
      <c r="A999" s="561">
        <v>10</v>
      </c>
      <c r="B999" s="562" t="str">
        <f t="shared" si="549"/>
        <v xml:space="preserve">: </v>
      </c>
      <c r="C999" s="566"/>
      <c r="D999" s="566"/>
      <c r="E999" s="563"/>
      <c r="F999" s="566"/>
      <c r="G999" s="563"/>
      <c r="H999" s="565"/>
      <c r="I999" s="566"/>
      <c r="J999" s="566"/>
      <c r="K999" s="572"/>
      <c r="L999" s="571" t="s">
        <v>400</v>
      </c>
      <c r="M999" s="569"/>
      <c r="N999" s="571" t="s">
        <v>400</v>
      </c>
      <c r="O999" s="571"/>
      <c r="P999" s="572"/>
      <c r="Q999" s="429"/>
      <c r="R999" s="573"/>
      <c r="S999" s="574" t="str">
        <f t="shared" si="566"/>
        <v/>
      </c>
      <c r="T999" s="575" t="str">
        <f t="shared" si="550"/>
        <v/>
      </c>
      <c r="U999" s="574" t="str">
        <f t="shared" si="567"/>
        <v/>
      </c>
      <c r="V999" s="576" t="str">
        <f t="shared" si="551"/>
        <v>million hectares</v>
      </c>
      <c r="W999" s="391"/>
      <c r="X999" s="391"/>
      <c r="Z999" s="476"/>
      <c r="AP999" s="476"/>
      <c r="AQ999" s="391"/>
      <c r="AR999" s="391"/>
      <c r="AS999" s="580"/>
      <c r="AT999" s="391"/>
      <c r="AU999" s="578" t="str">
        <f t="shared" si="552"/>
        <v/>
      </c>
      <c r="AV999" s="578" t="str">
        <f t="shared" si="553"/>
        <v/>
      </c>
      <c r="AW999" s="391"/>
      <c r="AX999" s="578" t="str">
        <f t="shared" si="554"/>
        <v/>
      </c>
      <c r="AY999" s="578" t="str">
        <f t="shared" si="555"/>
        <v/>
      </c>
      <c r="AZ999" s="391"/>
      <c r="BA999" s="578" t="str">
        <f t="shared" si="556"/>
        <v/>
      </c>
      <c r="BB999" s="578" t="str">
        <f t="shared" si="557"/>
        <v/>
      </c>
      <c r="BC999" s="391"/>
      <c r="BD999" s="578" t="str">
        <f t="shared" si="558"/>
        <v/>
      </c>
      <c r="BE999" s="578" t="str">
        <f t="shared" si="559"/>
        <v/>
      </c>
      <c r="BF999" s="391"/>
      <c r="BG999" s="578" t="str">
        <f t="shared" si="560"/>
        <v/>
      </c>
      <c r="BH999" s="578" t="str">
        <f t="shared" si="561"/>
        <v/>
      </c>
      <c r="BI999" s="391"/>
      <c r="BJ999" s="578" t="str">
        <f t="shared" si="562"/>
        <v/>
      </c>
      <c r="BK999" s="578" t="str">
        <f t="shared" si="562"/>
        <v/>
      </c>
      <c r="BL999" s="391"/>
      <c r="BM999" s="578" t="str">
        <f t="shared" si="563"/>
        <v/>
      </c>
      <c r="BN999" s="578" t="str">
        <f t="shared" si="563"/>
        <v/>
      </c>
      <c r="BO999" s="391"/>
      <c r="BP999" s="578" t="str">
        <f t="shared" si="564"/>
        <v/>
      </c>
      <c r="BQ999" s="578" t="str">
        <f t="shared" si="564"/>
        <v/>
      </c>
      <c r="BR999" s="391"/>
      <c r="BS999" s="578" t="str">
        <f t="shared" si="565"/>
        <v/>
      </c>
      <c r="BT999" s="578" t="str">
        <f t="shared" si="565"/>
        <v/>
      </c>
      <c r="BU999" s="391"/>
      <c r="BV999" s="476"/>
    </row>
    <row r="1000" spans="1:74" s="427" customFormat="1" ht="14.1">
      <c r="A1000" s="561">
        <v>11</v>
      </c>
      <c r="B1000" s="562" t="str">
        <f t="shared" si="549"/>
        <v xml:space="preserve">: </v>
      </c>
      <c r="C1000" s="566"/>
      <c r="D1000" s="566"/>
      <c r="E1000" s="563"/>
      <c r="F1000" s="566"/>
      <c r="G1000" s="563"/>
      <c r="H1000" s="565"/>
      <c r="I1000" s="566"/>
      <c r="J1000" s="566"/>
      <c r="K1000" s="572"/>
      <c r="L1000" s="571" t="s">
        <v>400</v>
      </c>
      <c r="M1000" s="569"/>
      <c r="N1000" s="571" t="s">
        <v>400</v>
      </c>
      <c r="O1000" s="571"/>
      <c r="P1000" s="572"/>
      <c r="Q1000" s="429"/>
      <c r="R1000" s="573"/>
      <c r="S1000" s="574" t="str">
        <f t="shared" si="566"/>
        <v/>
      </c>
      <c r="T1000" s="575" t="str">
        <f t="shared" si="550"/>
        <v/>
      </c>
      <c r="U1000" s="574" t="str">
        <f t="shared" si="567"/>
        <v/>
      </c>
      <c r="V1000" s="576" t="str">
        <f t="shared" si="551"/>
        <v>million hectares</v>
      </c>
      <c r="W1000" s="391"/>
      <c r="X1000" s="391"/>
      <c r="Z1000" s="476"/>
      <c r="AP1000" s="476"/>
      <c r="AQ1000" s="391"/>
      <c r="AR1000" s="391"/>
      <c r="AS1000" s="580"/>
      <c r="AT1000" s="391"/>
      <c r="AU1000" s="578" t="str">
        <f t="shared" si="552"/>
        <v/>
      </c>
      <c r="AV1000" s="578" t="str">
        <f t="shared" si="553"/>
        <v/>
      </c>
      <c r="AW1000" s="391"/>
      <c r="AX1000" s="578" t="str">
        <f t="shared" si="554"/>
        <v/>
      </c>
      <c r="AY1000" s="578" t="str">
        <f t="shared" si="555"/>
        <v/>
      </c>
      <c r="AZ1000" s="391"/>
      <c r="BA1000" s="578" t="str">
        <f t="shared" si="556"/>
        <v/>
      </c>
      <c r="BB1000" s="578" t="str">
        <f t="shared" si="557"/>
        <v/>
      </c>
      <c r="BC1000" s="391"/>
      <c r="BD1000" s="578" t="str">
        <f t="shared" si="558"/>
        <v/>
      </c>
      <c r="BE1000" s="578" t="str">
        <f t="shared" si="559"/>
        <v/>
      </c>
      <c r="BF1000" s="391"/>
      <c r="BG1000" s="578" t="str">
        <f t="shared" si="560"/>
        <v/>
      </c>
      <c r="BH1000" s="578" t="str">
        <f t="shared" si="561"/>
        <v/>
      </c>
      <c r="BI1000" s="391"/>
      <c r="BJ1000" s="578" t="str">
        <f t="shared" si="562"/>
        <v/>
      </c>
      <c r="BK1000" s="578" t="str">
        <f t="shared" si="562"/>
        <v/>
      </c>
      <c r="BL1000" s="391"/>
      <c r="BM1000" s="578" t="str">
        <f t="shared" si="563"/>
        <v/>
      </c>
      <c r="BN1000" s="578" t="str">
        <f t="shared" si="563"/>
        <v/>
      </c>
      <c r="BO1000" s="391"/>
      <c r="BP1000" s="578" t="str">
        <f t="shared" si="564"/>
        <v/>
      </c>
      <c r="BQ1000" s="578" t="str">
        <f t="shared" si="564"/>
        <v/>
      </c>
      <c r="BR1000" s="391"/>
      <c r="BS1000" s="578" t="str">
        <f t="shared" si="565"/>
        <v/>
      </c>
      <c r="BT1000" s="578" t="str">
        <f t="shared" si="565"/>
        <v/>
      </c>
      <c r="BU1000" s="391"/>
      <c r="BV1000" s="476"/>
    </row>
    <row r="1001" spans="1:74" s="427" customFormat="1" ht="14.1">
      <c r="A1001" s="561">
        <v>12</v>
      </c>
      <c r="B1001" s="562" t="str">
        <f t="shared" si="549"/>
        <v xml:space="preserve">: </v>
      </c>
      <c r="C1001" s="566"/>
      <c r="D1001" s="566"/>
      <c r="E1001" s="563"/>
      <c r="F1001" s="566"/>
      <c r="G1001" s="563"/>
      <c r="H1001" s="565"/>
      <c r="I1001" s="566"/>
      <c r="J1001" s="566"/>
      <c r="K1001" s="572"/>
      <c r="L1001" s="571" t="s">
        <v>400</v>
      </c>
      <c r="M1001" s="569"/>
      <c r="N1001" s="571" t="s">
        <v>400</v>
      </c>
      <c r="O1001" s="571"/>
      <c r="P1001" s="572"/>
      <c r="Q1001" s="429"/>
      <c r="R1001" s="573"/>
      <c r="S1001" s="574" t="str">
        <f t="shared" si="566"/>
        <v/>
      </c>
      <c r="T1001" s="575" t="str">
        <f t="shared" si="550"/>
        <v/>
      </c>
      <c r="U1001" s="574" t="str">
        <f t="shared" si="567"/>
        <v/>
      </c>
      <c r="V1001" s="576" t="str">
        <f t="shared" si="551"/>
        <v>million hectares</v>
      </c>
      <c r="W1001" s="391"/>
      <c r="X1001" s="391"/>
      <c r="Z1001" s="476"/>
      <c r="AP1001" s="476"/>
      <c r="AQ1001" s="391"/>
      <c r="AR1001" s="391"/>
      <c r="AS1001" s="580"/>
      <c r="AT1001" s="391"/>
      <c r="AU1001" s="578" t="str">
        <f t="shared" si="552"/>
        <v/>
      </c>
      <c r="AV1001" s="578" t="str">
        <f t="shared" si="553"/>
        <v/>
      </c>
      <c r="AW1001" s="391"/>
      <c r="AX1001" s="578" t="str">
        <f t="shared" si="554"/>
        <v/>
      </c>
      <c r="AY1001" s="578" t="str">
        <f t="shared" si="555"/>
        <v/>
      </c>
      <c r="AZ1001" s="391"/>
      <c r="BA1001" s="578" t="str">
        <f t="shared" si="556"/>
        <v/>
      </c>
      <c r="BB1001" s="578" t="str">
        <f t="shared" si="557"/>
        <v/>
      </c>
      <c r="BC1001" s="391"/>
      <c r="BD1001" s="578" t="str">
        <f t="shared" si="558"/>
        <v/>
      </c>
      <c r="BE1001" s="578" t="str">
        <f t="shared" si="559"/>
        <v/>
      </c>
      <c r="BF1001" s="391"/>
      <c r="BG1001" s="578" t="str">
        <f t="shared" si="560"/>
        <v/>
      </c>
      <c r="BH1001" s="578" t="str">
        <f t="shared" si="561"/>
        <v/>
      </c>
      <c r="BI1001" s="391"/>
      <c r="BJ1001" s="578" t="str">
        <f t="shared" si="562"/>
        <v/>
      </c>
      <c r="BK1001" s="578" t="str">
        <f t="shared" si="562"/>
        <v/>
      </c>
      <c r="BL1001" s="391"/>
      <c r="BM1001" s="578" t="str">
        <f t="shared" si="563"/>
        <v/>
      </c>
      <c r="BN1001" s="578" t="str">
        <f t="shared" si="563"/>
        <v/>
      </c>
      <c r="BO1001" s="391"/>
      <c r="BP1001" s="578" t="str">
        <f t="shared" si="564"/>
        <v/>
      </c>
      <c r="BQ1001" s="578" t="str">
        <f t="shared" si="564"/>
        <v/>
      </c>
      <c r="BR1001" s="391"/>
      <c r="BS1001" s="578" t="str">
        <f t="shared" si="565"/>
        <v/>
      </c>
      <c r="BT1001" s="578" t="str">
        <f t="shared" si="565"/>
        <v/>
      </c>
      <c r="BU1001" s="391"/>
      <c r="BV1001" s="476"/>
    </row>
    <row r="1002" spans="1:74" s="427" customFormat="1" ht="14.1">
      <c r="A1002" s="561">
        <v>13</v>
      </c>
      <c r="B1002" s="562" t="str">
        <f t="shared" si="549"/>
        <v xml:space="preserve">: </v>
      </c>
      <c r="C1002" s="566"/>
      <c r="D1002" s="566"/>
      <c r="E1002" s="563"/>
      <c r="F1002" s="566"/>
      <c r="G1002" s="563"/>
      <c r="H1002" s="565"/>
      <c r="I1002" s="566"/>
      <c r="J1002" s="566"/>
      <c r="K1002" s="572"/>
      <c r="L1002" s="571" t="s">
        <v>400</v>
      </c>
      <c r="M1002" s="569"/>
      <c r="N1002" s="571" t="s">
        <v>400</v>
      </c>
      <c r="O1002" s="571"/>
      <c r="P1002" s="572"/>
      <c r="Q1002" s="429"/>
      <c r="R1002" s="573"/>
      <c r="S1002" s="574" t="str">
        <f t="shared" si="566"/>
        <v/>
      </c>
      <c r="T1002" s="575" t="str">
        <f t="shared" si="550"/>
        <v/>
      </c>
      <c r="U1002" s="574" t="str">
        <f t="shared" si="567"/>
        <v/>
      </c>
      <c r="V1002" s="576" t="str">
        <f t="shared" si="551"/>
        <v>million hectares</v>
      </c>
      <c r="W1002" s="391"/>
      <c r="X1002" s="391"/>
      <c r="Z1002" s="476"/>
      <c r="AP1002" s="476"/>
      <c r="AQ1002" s="391"/>
      <c r="AR1002" s="391"/>
      <c r="AS1002" s="580"/>
      <c r="AT1002" s="391"/>
      <c r="AU1002" s="578" t="str">
        <f t="shared" si="552"/>
        <v/>
      </c>
      <c r="AV1002" s="578" t="str">
        <f t="shared" si="553"/>
        <v/>
      </c>
      <c r="AW1002" s="391"/>
      <c r="AX1002" s="578" t="str">
        <f t="shared" si="554"/>
        <v/>
      </c>
      <c r="AY1002" s="578" t="str">
        <f t="shared" si="555"/>
        <v/>
      </c>
      <c r="AZ1002" s="391"/>
      <c r="BA1002" s="578" t="str">
        <f t="shared" si="556"/>
        <v/>
      </c>
      <c r="BB1002" s="578" t="str">
        <f t="shared" si="557"/>
        <v/>
      </c>
      <c r="BC1002" s="391"/>
      <c r="BD1002" s="578" t="str">
        <f t="shared" si="558"/>
        <v/>
      </c>
      <c r="BE1002" s="578" t="str">
        <f t="shared" si="559"/>
        <v/>
      </c>
      <c r="BF1002" s="391"/>
      <c r="BG1002" s="578" t="str">
        <f t="shared" si="560"/>
        <v/>
      </c>
      <c r="BH1002" s="578" t="str">
        <f t="shared" si="561"/>
        <v/>
      </c>
      <c r="BI1002" s="391"/>
      <c r="BJ1002" s="578" t="str">
        <f t="shared" si="562"/>
        <v/>
      </c>
      <c r="BK1002" s="578" t="str">
        <f t="shared" si="562"/>
        <v/>
      </c>
      <c r="BL1002" s="391"/>
      <c r="BM1002" s="578" t="str">
        <f t="shared" si="563"/>
        <v/>
      </c>
      <c r="BN1002" s="578" t="str">
        <f t="shared" si="563"/>
        <v/>
      </c>
      <c r="BO1002" s="391"/>
      <c r="BP1002" s="578" t="str">
        <f t="shared" si="564"/>
        <v/>
      </c>
      <c r="BQ1002" s="578" t="str">
        <f t="shared" si="564"/>
        <v/>
      </c>
      <c r="BR1002" s="391"/>
      <c r="BS1002" s="578" t="str">
        <f t="shared" si="565"/>
        <v/>
      </c>
      <c r="BT1002" s="578" t="str">
        <f t="shared" si="565"/>
        <v/>
      </c>
      <c r="BU1002" s="391"/>
      <c r="BV1002" s="476"/>
    </row>
    <row r="1003" spans="1:74" s="427" customFormat="1" ht="14.1">
      <c r="A1003" s="561">
        <v>14</v>
      </c>
      <c r="B1003" s="562" t="str">
        <f t="shared" si="549"/>
        <v xml:space="preserve">: </v>
      </c>
      <c r="C1003" s="566"/>
      <c r="D1003" s="566"/>
      <c r="E1003" s="563"/>
      <c r="F1003" s="566"/>
      <c r="G1003" s="563"/>
      <c r="H1003" s="565"/>
      <c r="I1003" s="566"/>
      <c r="J1003" s="566"/>
      <c r="K1003" s="572"/>
      <c r="L1003" s="571" t="s">
        <v>400</v>
      </c>
      <c r="M1003" s="569"/>
      <c r="N1003" s="571" t="s">
        <v>400</v>
      </c>
      <c r="O1003" s="571"/>
      <c r="P1003" s="572"/>
      <c r="Q1003" s="429"/>
      <c r="R1003" s="573"/>
      <c r="S1003" s="574" t="str">
        <f t="shared" si="566"/>
        <v/>
      </c>
      <c r="T1003" s="575" t="str">
        <f t="shared" si="550"/>
        <v/>
      </c>
      <c r="U1003" s="574" t="str">
        <f t="shared" si="567"/>
        <v/>
      </c>
      <c r="V1003" s="576" t="str">
        <f t="shared" si="551"/>
        <v>million hectares</v>
      </c>
      <c r="W1003" s="391"/>
      <c r="X1003" s="391"/>
      <c r="Z1003" s="476"/>
      <c r="AP1003" s="476"/>
      <c r="AQ1003" s="391"/>
      <c r="AR1003" s="391"/>
      <c r="AS1003" s="580"/>
      <c r="AT1003" s="391"/>
      <c r="AU1003" s="578" t="str">
        <f t="shared" si="552"/>
        <v/>
      </c>
      <c r="AV1003" s="578" t="str">
        <f t="shared" si="553"/>
        <v/>
      </c>
      <c r="AW1003" s="391"/>
      <c r="AX1003" s="578" t="str">
        <f t="shared" si="554"/>
        <v/>
      </c>
      <c r="AY1003" s="578" t="str">
        <f t="shared" si="555"/>
        <v/>
      </c>
      <c r="AZ1003" s="391"/>
      <c r="BA1003" s="578" t="str">
        <f t="shared" si="556"/>
        <v/>
      </c>
      <c r="BB1003" s="578" t="str">
        <f t="shared" si="557"/>
        <v/>
      </c>
      <c r="BC1003" s="391"/>
      <c r="BD1003" s="578" t="str">
        <f t="shared" si="558"/>
        <v/>
      </c>
      <c r="BE1003" s="578" t="str">
        <f t="shared" si="559"/>
        <v/>
      </c>
      <c r="BF1003" s="391"/>
      <c r="BG1003" s="578" t="str">
        <f t="shared" si="560"/>
        <v/>
      </c>
      <c r="BH1003" s="578" t="str">
        <f t="shared" si="561"/>
        <v/>
      </c>
      <c r="BI1003" s="391"/>
      <c r="BJ1003" s="578" t="str">
        <f t="shared" si="562"/>
        <v/>
      </c>
      <c r="BK1003" s="578" t="str">
        <f t="shared" si="562"/>
        <v/>
      </c>
      <c r="BL1003" s="391"/>
      <c r="BM1003" s="578" t="str">
        <f t="shared" si="563"/>
        <v/>
      </c>
      <c r="BN1003" s="578" t="str">
        <f t="shared" si="563"/>
        <v/>
      </c>
      <c r="BO1003" s="391"/>
      <c r="BP1003" s="578" t="str">
        <f t="shared" si="564"/>
        <v/>
      </c>
      <c r="BQ1003" s="578" t="str">
        <f t="shared" si="564"/>
        <v/>
      </c>
      <c r="BR1003" s="391"/>
      <c r="BS1003" s="578" t="str">
        <f t="shared" si="565"/>
        <v/>
      </c>
      <c r="BT1003" s="578" t="str">
        <f t="shared" si="565"/>
        <v/>
      </c>
      <c r="BU1003" s="391"/>
      <c r="BV1003" s="476"/>
    </row>
    <row r="1004" spans="1:74" s="427" customFormat="1" ht="14.1">
      <c r="A1004" s="561">
        <v>15</v>
      </c>
      <c r="B1004" s="562" t="str">
        <f t="shared" si="549"/>
        <v xml:space="preserve">: </v>
      </c>
      <c r="C1004" s="566"/>
      <c r="D1004" s="566"/>
      <c r="E1004" s="563"/>
      <c r="F1004" s="566"/>
      <c r="G1004" s="563"/>
      <c r="H1004" s="565"/>
      <c r="I1004" s="566"/>
      <c r="J1004" s="566"/>
      <c r="K1004" s="572"/>
      <c r="L1004" s="571" t="s">
        <v>400</v>
      </c>
      <c r="M1004" s="569"/>
      <c r="N1004" s="571" t="s">
        <v>400</v>
      </c>
      <c r="O1004" s="571"/>
      <c r="P1004" s="572"/>
      <c r="Q1004" s="429"/>
      <c r="R1004" s="573"/>
      <c r="S1004" s="574" t="str">
        <f t="shared" si="566"/>
        <v/>
      </c>
      <c r="T1004" s="575" t="str">
        <f t="shared" si="550"/>
        <v/>
      </c>
      <c r="U1004" s="574" t="str">
        <f t="shared" si="567"/>
        <v/>
      </c>
      <c r="V1004" s="576" t="str">
        <f t="shared" si="551"/>
        <v>million hectares</v>
      </c>
      <c r="W1004" s="391"/>
      <c r="X1004" s="391"/>
      <c r="Z1004" s="476"/>
      <c r="AP1004" s="476"/>
      <c r="AQ1004" s="391"/>
      <c r="AR1004" s="391"/>
      <c r="AS1004" s="580"/>
      <c r="AT1004" s="391"/>
      <c r="AU1004" s="578" t="str">
        <f t="shared" si="552"/>
        <v/>
      </c>
      <c r="AV1004" s="578" t="str">
        <f t="shared" si="553"/>
        <v/>
      </c>
      <c r="AW1004" s="391"/>
      <c r="AX1004" s="578" t="str">
        <f t="shared" si="554"/>
        <v/>
      </c>
      <c r="AY1004" s="578" t="str">
        <f t="shared" si="555"/>
        <v/>
      </c>
      <c r="AZ1004" s="391"/>
      <c r="BA1004" s="578" t="str">
        <f t="shared" si="556"/>
        <v/>
      </c>
      <c r="BB1004" s="578" t="str">
        <f t="shared" si="557"/>
        <v/>
      </c>
      <c r="BC1004" s="391"/>
      <c r="BD1004" s="578" t="str">
        <f t="shared" si="558"/>
        <v/>
      </c>
      <c r="BE1004" s="578" t="str">
        <f t="shared" si="559"/>
        <v/>
      </c>
      <c r="BF1004" s="391"/>
      <c r="BG1004" s="578" t="str">
        <f t="shared" si="560"/>
        <v/>
      </c>
      <c r="BH1004" s="578" t="str">
        <f t="shared" si="561"/>
        <v/>
      </c>
      <c r="BI1004" s="391"/>
      <c r="BJ1004" s="578" t="str">
        <f t="shared" si="562"/>
        <v/>
      </c>
      <c r="BK1004" s="578" t="str">
        <f t="shared" si="562"/>
        <v/>
      </c>
      <c r="BL1004" s="391"/>
      <c r="BM1004" s="578" t="str">
        <f t="shared" si="563"/>
        <v/>
      </c>
      <c r="BN1004" s="578" t="str">
        <f t="shared" si="563"/>
        <v/>
      </c>
      <c r="BO1004" s="391"/>
      <c r="BP1004" s="578" t="str">
        <f t="shared" si="564"/>
        <v/>
      </c>
      <c r="BQ1004" s="578" t="str">
        <f t="shared" si="564"/>
        <v/>
      </c>
      <c r="BR1004" s="391"/>
      <c r="BS1004" s="578" t="str">
        <f t="shared" si="565"/>
        <v/>
      </c>
      <c r="BT1004" s="578" t="str">
        <f t="shared" si="565"/>
        <v/>
      </c>
      <c r="BU1004" s="391"/>
      <c r="BV1004" s="476"/>
    </row>
    <row r="1005" spans="1:74" s="427" customFormat="1" ht="14.1">
      <c r="A1005" s="561">
        <v>16</v>
      </c>
      <c r="B1005" s="562" t="str">
        <f t="shared" si="549"/>
        <v xml:space="preserve">: </v>
      </c>
      <c r="C1005" s="566"/>
      <c r="D1005" s="566"/>
      <c r="E1005" s="563"/>
      <c r="F1005" s="566"/>
      <c r="G1005" s="563"/>
      <c r="H1005" s="565"/>
      <c r="I1005" s="566"/>
      <c r="J1005" s="566"/>
      <c r="K1005" s="572"/>
      <c r="L1005" s="571" t="s">
        <v>400</v>
      </c>
      <c r="M1005" s="569"/>
      <c r="N1005" s="571" t="s">
        <v>400</v>
      </c>
      <c r="O1005" s="571"/>
      <c r="P1005" s="572"/>
      <c r="Q1005" s="429"/>
      <c r="R1005" s="573"/>
      <c r="S1005" s="574" t="str">
        <f t="shared" si="566"/>
        <v/>
      </c>
      <c r="T1005" s="575" t="str">
        <f t="shared" si="550"/>
        <v/>
      </c>
      <c r="U1005" s="574" t="str">
        <f t="shared" si="567"/>
        <v/>
      </c>
      <c r="V1005" s="576" t="str">
        <f t="shared" si="551"/>
        <v>million hectares</v>
      </c>
      <c r="W1005" s="391"/>
      <c r="X1005" s="391"/>
      <c r="Z1005" s="476"/>
      <c r="AP1005" s="476"/>
      <c r="AQ1005" s="391"/>
      <c r="AR1005" s="391"/>
      <c r="AS1005" s="580"/>
      <c r="AT1005" s="391"/>
      <c r="AU1005" s="578" t="str">
        <f t="shared" si="552"/>
        <v/>
      </c>
      <c r="AV1005" s="578" t="str">
        <f t="shared" si="553"/>
        <v/>
      </c>
      <c r="AW1005" s="391"/>
      <c r="AX1005" s="578" t="str">
        <f t="shared" si="554"/>
        <v/>
      </c>
      <c r="AY1005" s="578" t="str">
        <f t="shared" si="555"/>
        <v/>
      </c>
      <c r="AZ1005" s="391"/>
      <c r="BA1005" s="578" t="str">
        <f t="shared" si="556"/>
        <v/>
      </c>
      <c r="BB1005" s="578" t="str">
        <f t="shared" si="557"/>
        <v/>
      </c>
      <c r="BC1005" s="391"/>
      <c r="BD1005" s="578" t="str">
        <f t="shared" si="558"/>
        <v/>
      </c>
      <c r="BE1005" s="578" t="str">
        <f t="shared" si="559"/>
        <v/>
      </c>
      <c r="BF1005" s="391"/>
      <c r="BG1005" s="578" t="str">
        <f t="shared" si="560"/>
        <v/>
      </c>
      <c r="BH1005" s="578" t="str">
        <f t="shared" si="561"/>
        <v/>
      </c>
      <c r="BI1005" s="391"/>
      <c r="BJ1005" s="578" t="str">
        <f t="shared" si="562"/>
        <v/>
      </c>
      <c r="BK1005" s="578" t="str">
        <f t="shared" si="562"/>
        <v/>
      </c>
      <c r="BL1005" s="391"/>
      <c r="BM1005" s="578" t="str">
        <f t="shared" si="563"/>
        <v/>
      </c>
      <c r="BN1005" s="578" t="str">
        <f t="shared" si="563"/>
        <v/>
      </c>
      <c r="BO1005" s="391"/>
      <c r="BP1005" s="578" t="str">
        <f t="shared" si="564"/>
        <v/>
      </c>
      <c r="BQ1005" s="578" t="str">
        <f t="shared" si="564"/>
        <v/>
      </c>
      <c r="BR1005" s="391"/>
      <c r="BS1005" s="578" t="str">
        <f t="shared" si="565"/>
        <v/>
      </c>
      <c r="BT1005" s="578" t="str">
        <f t="shared" si="565"/>
        <v/>
      </c>
      <c r="BU1005" s="391"/>
      <c r="BV1005" s="476"/>
    </row>
    <row r="1006" spans="1:74" s="427" customFormat="1" ht="14.1">
      <c r="A1006" s="561">
        <v>17</v>
      </c>
      <c r="B1006" s="562" t="str">
        <f t="shared" si="549"/>
        <v xml:space="preserve">: </v>
      </c>
      <c r="C1006" s="566"/>
      <c r="D1006" s="566"/>
      <c r="E1006" s="563"/>
      <c r="F1006" s="566"/>
      <c r="G1006" s="563"/>
      <c r="H1006" s="565"/>
      <c r="I1006" s="566"/>
      <c r="J1006" s="566"/>
      <c r="K1006" s="572"/>
      <c r="L1006" s="571" t="s">
        <v>400</v>
      </c>
      <c r="M1006" s="569"/>
      <c r="N1006" s="571" t="s">
        <v>400</v>
      </c>
      <c r="O1006" s="571"/>
      <c r="P1006" s="572"/>
      <c r="Q1006" s="429"/>
      <c r="R1006" s="573"/>
      <c r="S1006" s="574" t="str">
        <f t="shared" si="566"/>
        <v/>
      </c>
      <c r="T1006" s="575" t="str">
        <f t="shared" si="550"/>
        <v/>
      </c>
      <c r="U1006" s="574" t="str">
        <f t="shared" si="567"/>
        <v/>
      </c>
      <c r="V1006" s="576" t="str">
        <f t="shared" si="551"/>
        <v>million hectares</v>
      </c>
      <c r="W1006" s="391"/>
      <c r="X1006" s="391"/>
      <c r="Z1006" s="476"/>
      <c r="AP1006" s="476"/>
      <c r="AQ1006" s="391"/>
      <c r="AR1006" s="391"/>
      <c r="AS1006" s="580"/>
      <c r="AT1006" s="391"/>
      <c r="AU1006" s="578" t="str">
        <f t="shared" si="552"/>
        <v/>
      </c>
      <c r="AV1006" s="578" t="str">
        <f t="shared" si="553"/>
        <v/>
      </c>
      <c r="AW1006" s="391"/>
      <c r="AX1006" s="578" t="str">
        <f t="shared" si="554"/>
        <v/>
      </c>
      <c r="AY1006" s="578" t="str">
        <f t="shared" si="555"/>
        <v/>
      </c>
      <c r="AZ1006" s="391"/>
      <c r="BA1006" s="578" t="str">
        <f t="shared" si="556"/>
        <v/>
      </c>
      <c r="BB1006" s="578" t="str">
        <f t="shared" si="557"/>
        <v/>
      </c>
      <c r="BC1006" s="391"/>
      <c r="BD1006" s="578" t="str">
        <f t="shared" si="558"/>
        <v/>
      </c>
      <c r="BE1006" s="578" t="str">
        <f t="shared" si="559"/>
        <v/>
      </c>
      <c r="BF1006" s="391"/>
      <c r="BG1006" s="578" t="str">
        <f t="shared" si="560"/>
        <v/>
      </c>
      <c r="BH1006" s="578" t="str">
        <f t="shared" si="561"/>
        <v/>
      </c>
      <c r="BI1006" s="391"/>
      <c r="BJ1006" s="578" t="str">
        <f t="shared" si="562"/>
        <v/>
      </c>
      <c r="BK1006" s="578" t="str">
        <f t="shared" si="562"/>
        <v/>
      </c>
      <c r="BL1006" s="391"/>
      <c r="BM1006" s="578" t="str">
        <f t="shared" si="563"/>
        <v/>
      </c>
      <c r="BN1006" s="578" t="str">
        <f t="shared" si="563"/>
        <v/>
      </c>
      <c r="BO1006" s="391"/>
      <c r="BP1006" s="578" t="str">
        <f t="shared" si="564"/>
        <v/>
      </c>
      <c r="BQ1006" s="578" t="str">
        <f t="shared" si="564"/>
        <v/>
      </c>
      <c r="BR1006" s="391"/>
      <c r="BS1006" s="578" t="str">
        <f t="shared" si="565"/>
        <v/>
      </c>
      <c r="BT1006" s="578" t="str">
        <f t="shared" si="565"/>
        <v/>
      </c>
      <c r="BU1006" s="391"/>
      <c r="BV1006" s="476"/>
    </row>
    <row r="1007" spans="1:74" s="427" customFormat="1" ht="14.1">
      <c r="A1007" s="561">
        <v>18</v>
      </c>
      <c r="B1007" s="562" t="str">
        <f t="shared" si="549"/>
        <v xml:space="preserve">: </v>
      </c>
      <c r="C1007" s="566"/>
      <c r="D1007" s="566"/>
      <c r="E1007" s="563"/>
      <c r="F1007" s="566"/>
      <c r="G1007" s="563"/>
      <c r="H1007" s="565"/>
      <c r="I1007" s="566"/>
      <c r="J1007" s="566"/>
      <c r="K1007" s="572"/>
      <c r="L1007" s="571" t="s">
        <v>400</v>
      </c>
      <c r="M1007" s="569"/>
      <c r="N1007" s="571" t="s">
        <v>400</v>
      </c>
      <c r="O1007" s="571"/>
      <c r="P1007" s="572"/>
      <c r="Q1007" s="429"/>
      <c r="R1007" s="573"/>
      <c r="S1007" s="574" t="str">
        <f t="shared" si="566"/>
        <v/>
      </c>
      <c r="T1007" s="575" t="str">
        <f t="shared" si="550"/>
        <v/>
      </c>
      <c r="U1007" s="574" t="str">
        <f t="shared" si="567"/>
        <v/>
      </c>
      <c r="V1007" s="576" t="str">
        <f t="shared" si="551"/>
        <v>million hectares</v>
      </c>
      <c r="W1007" s="391"/>
      <c r="X1007" s="391"/>
      <c r="Z1007" s="476"/>
      <c r="AP1007" s="476"/>
      <c r="AQ1007" s="391"/>
      <c r="AR1007" s="391"/>
      <c r="AS1007" s="580"/>
      <c r="AT1007" s="391"/>
      <c r="AU1007" s="578" t="str">
        <f t="shared" si="552"/>
        <v/>
      </c>
      <c r="AV1007" s="578" t="str">
        <f t="shared" si="553"/>
        <v/>
      </c>
      <c r="AW1007" s="391"/>
      <c r="AX1007" s="578" t="str">
        <f t="shared" si="554"/>
        <v/>
      </c>
      <c r="AY1007" s="578" t="str">
        <f t="shared" si="555"/>
        <v/>
      </c>
      <c r="AZ1007" s="391"/>
      <c r="BA1007" s="578" t="str">
        <f t="shared" si="556"/>
        <v/>
      </c>
      <c r="BB1007" s="578" t="str">
        <f t="shared" si="557"/>
        <v/>
      </c>
      <c r="BC1007" s="391"/>
      <c r="BD1007" s="578" t="str">
        <f t="shared" si="558"/>
        <v/>
      </c>
      <c r="BE1007" s="578" t="str">
        <f t="shared" si="559"/>
        <v/>
      </c>
      <c r="BF1007" s="391"/>
      <c r="BG1007" s="578" t="str">
        <f t="shared" si="560"/>
        <v/>
      </c>
      <c r="BH1007" s="578" t="str">
        <f t="shared" si="561"/>
        <v/>
      </c>
      <c r="BI1007" s="391"/>
      <c r="BJ1007" s="578" t="str">
        <f t="shared" si="562"/>
        <v/>
      </c>
      <c r="BK1007" s="578" t="str">
        <f t="shared" si="562"/>
        <v/>
      </c>
      <c r="BL1007" s="391"/>
      <c r="BM1007" s="578" t="str">
        <f t="shared" si="563"/>
        <v/>
      </c>
      <c r="BN1007" s="578" t="str">
        <f t="shared" si="563"/>
        <v/>
      </c>
      <c r="BO1007" s="391"/>
      <c r="BP1007" s="578" t="str">
        <f t="shared" si="564"/>
        <v/>
      </c>
      <c r="BQ1007" s="578" t="str">
        <f t="shared" si="564"/>
        <v/>
      </c>
      <c r="BR1007" s="391"/>
      <c r="BS1007" s="578" t="str">
        <f t="shared" si="565"/>
        <v/>
      </c>
      <c r="BT1007" s="578" t="str">
        <f t="shared" si="565"/>
        <v/>
      </c>
      <c r="BU1007" s="391"/>
      <c r="BV1007" s="476"/>
    </row>
    <row r="1008" spans="1:74" s="427" customFormat="1" ht="14.1">
      <c r="A1008" s="561">
        <v>19</v>
      </c>
      <c r="B1008" s="562" t="str">
        <f t="shared" si="549"/>
        <v xml:space="preserve">: </v>
      </c>
      <c r="C1008" s="566"/>
      <c r="D1008" s="566"/>
      <c r="E1008" s="563"/>
      <c r="F1008" s="566"/>
      <c r="G1008" s="563"/>
      <c r="H1008" s="565"/>
      <c r="I1008" s="566"/>
      <c r="J1008" s="566"/>
      <c r="K1008" s="572"/>
      <c r="L1008" s="571" t="s">
        <v>400</v>
      </c>
      <c r="M1008" s="569"/>
      <c r="N1008" s="571" t="s">
        <v>400</v>
      </c>
      <c r="O1008" s="571"/>
      <c r="P1008" s="572"/>
      <c r="Q1008" s="429"/>
      <c r="R1008" s="573"/>
      <c r="S1008" s="574" t="str">
        <f t="shared" si="566"/>
        <v/>
      </c>
      <c r="T1008" s="575" t="str">
        <f t="shared" si="550"/>
        <v/>
      </c>
      <c r="U1008" s="574" t="str">
        <f t="shared" si="567"/>
        <v/>
      </c>
      <c r="V1008" s="576" t="str">
        <f t="shared" si="551"/>
        <v>million hectares</v>
      </c>
      <c r="W1008" s="391"/>
      <c r="X1008" s="391"/>
      <c r="Z1008" s="476"/>
      <c r="AP1008" s="476"/>
      <c r="AQ1008" s="391"/>
      <c r="AR1008" s="391"/>
      <c r="AS1008" s="580"/>
      <c r="AT1008" s="391"/>
      <c r="AU1008" s="578" t="str">
        <f t="shared" si="552"/>
        <v/>
      </c>
      <c r="AV1008" s="578" t="str">
        <f t="shared" si="553"/>
        <v/>
      </c>
      <c r="AW1008" s="391"/>
      <c r="AX1008" s="578" t="str">
        <f t="shared" si="554"/>
        <v/>
      </c>
      <c r="AY1008" s="578" t="str">
        <f t="shared" si="555"/>
        <v/>
      </c>
      <c r="AZ1008" s="391"/>
      <c r="BA1008" s="578" t="str">
        <f t="shared" si="556"/>
        <v/>
      </c>
      <c r="BB1008" s="578" t="str">
        <f t="shared" si="557"/>
        <v/>
      </c>
      <c r="BC1008" s="391"/>
      <c r="BD1008" s="578" t="str">
        <f t="shared" si="558"/>
        <v/>
      </c>
      <c r="BE1008" s="578" t="str">
        <f t="shared" si="559"/>
        <v/>
      </c>
      <c r="BF1008" s="391"/>
      <c r="BG1008" s="578" t="str">
        <f t="shared" si="560"/>
        <v/>
      </c>
      <c r="BH1008" s="578" t="str">
        <f t="shared" si="561"/>
        <v/>
      </c>
      <c r="BI1008" s="391"/>
      <c r="BJ1008" s="578" t="str">
        <f t="shared" si="562"/>
        <v/>
      </c>
      <c r="BK1008" s="578" t="str">
        <f t="shared" si="562"/>
        <v/>
      </c>
      <c r="BL1008" s="391"/>
      <c r="BM1008" s="578" t="str">
        <f t="shared" si="563"/>
        <v/>
      </c>
      <c r="BN1008" s="578" t="str">
        <f t="shared" si="563"/>
        <v/>
      </c>
      <c r="BO1008" s="391"/>
      <c r="BP1008" s="578" t="str">
        <f t="shared" si="564"/>
        <v/>
      </c>
      <c r="BQ1008" s="578" t="str">
        <f t="shared" si="564"/>
        <v/>
      </c>
      <c r="BR1008" s="391"/>
      <c r="BS1008" s="578" t="str">
        <f t="shared" si="565"/>
        <v/>
      </c>
      <c r="BT1008" s="578" t="str">
        <f t="shared" si="565"/>
        <v/>
      </c>
      <c r="BU1008" s="391"/>
      <c r="BV1008" s="476"/>
    </row>
    <row r="1009" spans="1:74" s="427" customFormat="1" ht="14.1">
      <c r="A1009" s="561">
        <v>20</v>
      </c>
      <c r="B1009" s="562" t="str">
        <f t="shared" si="549"/>
        <v xml:space="preserve">: </v>
      </c>
      <c r="C1009" s="566"/>
      <c r="D1009" s="566"/>
      <c r="E1009" s="563"/>
      <c r="F1009" s="566"/>
      <c r="G1009" s="563"/>
      <c r="H1009" s="565"/>
      <c r="I1009" s="566"/>
      <c r="J1009" s="566"/>
      <c r="K1009" s="572"/>
      <c r="L1009" s="571" t="s">
        <v>400</v>
      </c>
      <c r="M1009" s="569"/>
      <c r="N1009" s="571" t="s">
        <v>400</v>
      </c>
      <c r="O1009" s="571"/>
      <c r="P1009" s="572"/>
      <c r="Q1009" s="429"/>
      <c r="R1009" s="573"/>
      <c r="S1009" s="574" t="str">
        <f t="shared" si="566"/>
        <v/>
      </c>
      <c r="T1009" s="575" t="str">
        <f t="shared" si="550"/>
        <v/>
      </c>
      <c r="U1009" s="574" t="str">
        <f t="shared" si="567"/>
        <v/>
      </c>
      <c r="V1009" s="576" t="str">
        <f t="shared" si="551"/>
        <v>million hectares</v>
      </c>
      <c r="W1009" s="391"/>
      <c r="X1009" s="391"/>
      <c r="Z1009" s="476"/>
      <c r="AP1009" s="476"/>
      <c r="AQ1009" s="391"/>
      <c r="AR1009" s="391"/>
      <c r="AS1009" s="580"/>
      <c r="AT1009" s="391"/>
      <c r="AU1009" s="578" t="str">
        <f t="shared" si="552"/>
        <v/>
      </c>
      <c r="AV1009" s="578" t="str">
        <f t="shared" si="553"/>
        <v/>
      </c>
      <c r="AW1009" s="391"/>
      <c r="AX1009" s="578" t="str">
        <f t="shared" si="554"/>
        <v/>
      </c>
      <c r="AY1009" s="578" t="str">
        <f t="shared" si="555"/>
        <v/>
      </c>
      <c r="AZ1009" s="391"/>
      <c r="BA1009" s="578" t="str">
        <f t="shared" si="556"/>
        <v/>
      </c>
      <c r="BB1009" s="578" t="str">
        <f t="shared" si="557"/>
        <v/>
      </c>
      <c r="BC1009" s="391"/>
      <c r="BD1009" s="578" t="str">
        <f t="shared" si="558"/>
        <v/>
      </c>
      <c r="BE1009" s="578" t="str">
        <f t="shared" si="559"/>
        <v/>
      </c>
      <c r="BF1009" s="391"/>
      <c r="BG1009" s="578" t="str">
        <f t="shared" si="560"/>
        <v/>
      </c>
      <c r="BH1009" s="578" t="str">
        <f t="shared" si="561"/>
        <v/>
      </c>
      <c r="BI1009" s="391"/>
      <c r="BJ1009" s="578" t="str">
        <f t="shared" si="562"/>
        <v/>
      </c>
      <c r="BK1009" s="578" t="str">
        <f t="shared" si="562"/>
        <v/>
      </c>
      <c r="BL1009" s="391"/>
      <c r="BM1009" s="578" t="str">
        <f t="shared" si="563"/>
        <v/>
      </c>
      <c r="BN1009" s="578" t="str">
        <f t="shared" si="563"/>
        <v/>
      </c>
      <c r="BO1009" s="391"/>
      <c r="BP1009" s="578" t="str">
        <f t="shared" si="564"/>
        <v/>
      </c>
      <c r="BQ1009" s="578" t="str">
        <f t="shared" si="564"/>
        <v/>
      </c>
      <c r="BR1009" s="391"/>
      <c r="BS1009" s="578" t="str">
        <f t="shared" si="565"/>
        <v/>
      </c>
      <c r="BT1009" s="578" t="str">
        <f t="shared" si="565"/>
        <v/>
      </c>
      <c r="BU1009" s="391"/>
      <c r="BV1009" s="476"/>
    </row>
    <row r="1010" spans="1:74" s="427" customFormat="1" ht="14.1">
      <c r="A1010" s="561"/>
      <c r="B1010" s="582" t="s">
        <v>224</v>
      </c>
      <c r="C1010" s="583"/>
      <c r="D1010" s="583"/>
      <c r="E1010" s="583"/>
      <c r="F1010" s="583"/>
      <c r="G1010" s="583"/>
      <c r="I1010" s="391"/>
      <c r="J1010" s="584"/>
      <c r="K1010" s="429"/>
      <c r="L1010" s="429"/>
      <c r="M1010" s="429" t="s">
        <v>211</v>
      </c>
      <c r="N1010" s="429"/>
      <c r="O1010" s="429"/>
      <c r="P1010" s="429"/>
      <c r="Q1010" s="429"/>
      <c r="R1010" s="584" t="s">
        <v>212</v>
      </c>
      <c r="S1010" s="585">
        <f>AVERAGE(S990:S1009)</f>
        <v>403.95069219219761</v>
      </c>
      <c r="T1010" s="585">
        <f>IF(S1018="Y",SUM(T990:T1009)/SUM(O990:O1009),AVERAGE(T990:T1009))</f>
        <v>403.95069219219761</v>
      </c>
      <c r="U1010" s="586" t="e">
        <f>SUM(U990:U1009)/SUM(O990:O1009)</f>
        <v>#DIV/0!</v>
      </c>
      <c r="V1010" s="391"/>
      <c r="W1010" s="391"/>
      <c r="X1010" s="391"/>
      <c r="Z1010" s="476"/>
      <c r="AP1010" s="476"/>
      <c r="AQ1010" s="391"/>
      <c r="AR1010" s="391"/>
      <c r="AS1010" s="391"/>
      <c r="AT1010" s="584" t="s">
        <v>212</v>
      </c>
      <c r="AU1010" s="587" t="e">
        <f>AVERAGE(AU990:AU1009)</f>
        <v>#DIV/0!</v>
      </c>
      <c r="AV1010" s="587" t="e">
        <f>SUM(AV990:AV1009)/COUNTIF(AV990:AV1009,"&gt;0")</f>
        <v>#DIV/0!</v>
      </c>
      <c r="AW1010" s="391"/>
      <c r="AX1010" s="587" t="e">
        <f>AVERAGE(AX990:AX1009)</f>
        <v>#DIV/0!</v>
      </c>
      <c r="AY1010" s="587" t="e">
        <f>SUM(AY990:AY1009)/COUNTIF(AY990:AY1009,"&gt;0")</f>
        <v>#DIV/0!</v>
      </c>
      <c r="AZ1010" s="391"/>
      <c r="BA1010" s="587" t="e">
        <f>AVERAGE(BA990:BA1009)</f>
        <v>#DIV/0!</v>
      </c>
      <c r="BB1010" s="587" t="e">
        <f>SUM(BB990:BB1009)/COUNTIF(BB990:BB1009,"&gt;0")</f>
        <v>#DIV/0!</v>
      </c>
      <c r="BC1010" s="391"/>
      <c r="BD1010" s="587" t="e">
        <f>AVERAGE(BD990:BD1009)</f>
        <v>#DIV/0!</v>
      </c>
      <c r="BE1010" s="587" t="e">
        <f>SUM(BE990:BE1009)/COUNTIF(BE990:BE1009,"&gt;0")</f>
        <v>#DIV/0!</v>
      </c>
      <c r="BF1010" s="391"/>
      <c r="BG1010" s="587" t="e">
        <f>AVERAGE(BG990:BG1009)</f>
        <v>#DIV/0!</v>
      </c>
      <c r="BH1010" s="587" t="e">
        <f>SUM(BH990:BH1009)/COUNTIF(BH990:BH1009,"&gt;0")</f>
        <v>#DIV/0!</v>
      </c>
      <c r="BI1010" s="584"/>
      <c r="BJ1010" s="587" t="e">
        <f>AVERAGE(BJ990:BJ1009)</f>
        <v>#DIV/0!</v>
      </c>
      <c r="BK1010" s="587" t="e">
        <f>SUM(BK990:BK1009)/COUNTIF(BK990:BK1009,"&gt;0")</f>
        <v>#DIV/0!</v>
      </c>
      <c r="BL1010" s="391"/>
      <c r="BM1010" s="587" t="e">
        <f>AVERAGE(BM990:BM1009)</f>
        <v>#DIV/0!</v>
      </c>
      <c r="BN1010" s="587" t="e">
        <f>SUM(BN990:BN1009)/COUNTIF(BN990:BN1009,"&gt;0")</f>
        <v>#DIV/0!</v>
      </c>
      <c r="BO1010" s="391"/>
      <c r="BP1010" s="587" t="e">
        <f>AVERAGE(BP990:BP1009)</f>
        <v>#DIV/0!</v>
      </c>
      <c r="BQ1010" s="587" t="e">
        <f>SUM(BQ990:BQ1009)/COUNTIF(BQ990:BQ1009,"&gt;0")</f>
        <v>#DIV/0!</v>
      </c>
      <c r="BR1010" s="391"/>
      <c r="BS1010" s="587" t="e">
        <f>AVERAGE(BS990:BS1009)</f>
        <v>#DIV/0!</v>
      </c>
      <c r="BT1010" s="587" t="e">
        <f>SUM(BT990:BT1009)/COUNTIF(BT990:BT1009,"&gt;0")</f>
        <v>#DIV/0!</v>
      </c>
      <c r="BU1010" s="391"/>
      <c r="BV1010" s="476"/>
    </row>
    <row r="1011" spans="1:74" s="427" customFormat="1" ht="14.1">
      <c r="A1011" s="561"/>
      <c r="B1011" s="582" t="s">
        <v>225</v>
      </c>
      <c r="C1011" s="583" t="s">
        <v>213</v>
      </c>
      <c r="D1011" s="1117" t="s">
        <v>476</v>
      </c>
      <c r="E1011" s="1118"/>
      <c r="F1011" s="1118"/>
      <c r="G1011" s="1118"/>
      <c r="H1011" s="1118"/>
      <c r="I1011" s="1118"/>
      <c r="J1011" s="1118"/>
      <c r="K1011" s="1119"/>
      <c r="L1011" s="429"/>
      <c r="M1011" s="429"/>
      <c r="N1011" s="429"/>
      <c r="O1011" s="429"/>
      <c r="P1011" s="429"/>
      <c r="Q1011" s="429"/>
      <c r="R1011" s="588" t="s">
        <v>214</v>
      </c>
      <c r="S1011" s="589">
        <f>S1010+V1011*S1014</f>
        <v>636.09199420741527</v>
      </c>
      <c r="T1011" s="589">
        <f>T1010+V1011*T1014</f>
        <v>636.09199420741527</v>
      </c>
      <c r="U1011" s="589" t="e">
        <f>U1010+V1011*U1014</f>
        <v>#DIV/0!</v>
      </c>
      <c r="V1011" s="590">
        <v>1</v>
      </c>
      <c r="W1011" s="429" t="s">
        <v>215</v>
      </c>
      <c r="X1011" s="391"/>
      <c r="Y1011" s="391" t="s">
        <v>239</v>
      </c>
      <c r="Z1011" s="476"/>
      <c r="AP1011" s="476"/>
      <c r="AQ1011" s="391"/>
      <c r="AR1011" s="391"/>
      <c r="AS1011" s="391"/>
      <c r="AT1011" s="588" t="s">
        <v>214</v>
      </c>
      <c r="AU1011" s="591" t="e">
        <f>AU1010+(AU1016*AU1013)</f>
        <v>#DIV/0!</v>
      </c>
      <c r="AV1011" s="591" t="e">
        <f>AV1010+(AV1016*AU1013)</f>
        <v>#DIV/0!</v>
      </c>
      <c r="AW1011" s="391"/>
      <c r="AX1011" s="591" t="e">
        <f>AX1010+(AX1016*AX1013)</f>
        <v>#DIV/0!</v>
      </c>
      <c r="AY1011" s="591" t="e">
        <f>AY1010+(AY1016*AX1013)</f>
        <v>#DIV/0!</v>
      </c>
      <c r="AZ1011" s="391"/>
      <c r="BA1011" s="591" t="e">
        <f>BA1010+(BA1016*BA1013)</f>
        <v>#DIV/0!</v>
      </c>
      <c r="BB1011" s="591" t="e">
        <f>BB1010+(BB1016*BA1013)</f>
        <v>#DIV/0!</v>
      </c>
      <c r="BC1011" s="391"/>
      <c r="BD1011" s="591" t="e">
        <f>BD1010+(BD1016*BD1013)</f>
        <v>#DIV/0!</v>
      </c>
      <c r="BE1011" s="591" t="e">
        <f>BE1010+(BE1016*BD1013)</f>
        <v>#DIV/0!</v>
      </c>
      <c r="BF1011" s="391"/>
      <c r="BG1011" s="591" t="e">
        <f>BG1010+(BG1016*BG1013)</f>
        <v>#DIV/0!</v>
      </c>
      <c r="BH1011" s="591" t="e">
        <f>BH1010+(BH1016*BG1013)</f>
        <v>#DIV/0!</v>
      </c>
      <c r="BI1011" s="588"/>
      <c r="BJ1011" s="591" t="e">
        <f>BJ1010+(BJ1016*BJ1013)</f>
        <v>#DIV/0!</v>
      </c>
      <c r="BK1011" s="591" t="e">
        <f>BK1010+(BK1016*BJ1013)</f>
        <v>#DIV/0!</v>
      </c>
      <c r="BL1011" s="391"/>
      <c r="BM1011" s="591" t="e">
        <f>BM1010+(BM1016*BM1013)</f>
        <v>#DIV/0!</v>
      </c>
      <c r="BN1011" s="591" t="e">
        <f>BN1010+(BN1016*BM1013)</f>
        <v>#DIV/0!</v>
      </c>
      <c r="BO1011" s="391"/>
      <c r="BP1011" s="591" t="e">
        <f>BP1010+(BP1016*BP1013)</f>
        <v>#DIV/0!</v>
      </c>
      <c r="BQ1011" s="591" t="e">
        <f>BQ1010+(BQ1016*BP1013)</f>
        <v>#DIV/0!</v>
      </c>
      <c r="BR1011" s="391"/>
      <c r="BS1011" s="591" t="e">
        <f>BS1010+(BS1016*BS1013)</f>
        <v>#DIV/0!</v>
      </c>
      <c r="BT1011" s="591" t="e">
        <f>BT1010+(BT1016*BS1013)</f>
        <v>#DIV/0!</v>
      </c>
      <c r="BU1011" s="391"/>
      <c r="BV1011" s="476"/>
    </row>
    <row r="1012" spans="1:74" s="427" customFormat="1" ht="14.1">
      <c r="A1012" s="561"/>
      <c r="B1012" s="582" t="s">
        <v>226</v>
      </c>
      <c r="C1012" s="561"/>
      <c r="D1012" s="1120"/>
      <c r="E1012" s="1121"/>
      <c r="F1012" s="1121"/>
      <c r="G1012" s="1121"/>
      <c r="H1012" s="1121"/>
      <c r="I1012" s="1121"/>
      <c r="J1012" s="1121"/>
      <c r="K1012" s="1122"/>
      <c r="L1012" s="391"/>
      <c r="M1012" s="391"/>
      <c r="N1012" s="429"/>
      <c r="O1012" s="429"/>
      <c r="P1012" s="429"/>
      <c r="Q1012" s="429"/>
      <c r="R1012" s="588" t="s">
        <v>216</v>
      </c>
      <c r="S1012" s="589">
        <f>IF($Y1012="Y",MIN(S990:S1009),S1010-$V1012*S1014)</f>
        <v>171.80939017697992</v>
      </c>
      <c r="T1012" s="589">
        <f t="shared" ref="T1012:U1012" si="568">IF($Y1012="Y",MIN(T990:T1009),T1010-$V1012*T1014)</f>
        <v>171.80939017697992</v>
      </c>
      <c r="U1012" s="589" t="e">
        <f t="shared" si="568"/>
        <v>#DIV/0!</v>
      </c>
      <c r="V1012" s="590">
        <v>1</v>
      </c>
      <c r="W1012" s="429" t="s">
        <v>217</v>
      </c>
      <c r="X1012" s="391"/>
      <c r="Y1012" s="592" t="s">
        <v>223</v>
      </c>
      <c r="Z1012" s="476"/>
      <c r="AP1012" s="476"/>
      <c r="AQ1012" s="391"/>
      <c r="AR1012" s="391"/>
      <c r="AS1012" s="391"/>
      <c r="AT1012" s="588" t="s">
        <v>216</v>
      </c>
      <c r="AU1012" s="591" t="e">
        <f>AU1010-(AU1016*AU1014)</f>
        <v>#DIV/0!</v>
      </c>
      <c r="AV1012" s="591" t="e">
        <f>AV1010-(AV1016*AU1014)</f>
        <v>#DIV/0!</v>
      </c>
      <c r="AW1012" s="391"/>
      <c r="AX1012" s="591" t="e">
        <f>AX1010-(AX1016*AX1014)</f>
        <v>#DIV/0!</v>
      </c>
      <c r="AY1012" s="591" t="e">
        <f>AY1010-(AY1016*AX1014)</f>
        <v>#DIV/0!</v>
      </c>
      <c r="AZ1012" s="391"/>
      <c r="BA1012" s="591" t="e">
        <f>BA1010-(BA1016*BA1014)</f>
        <v>#DIV/0!</v>
      </c>
      <c r="BB1012" s="591" t="e">
        <f>BB1010-(BB1016*BA1014)</f>
        <v>#DIV/0!</v>
      </c>
      <c r="BC1012" s="391"/>
      <c r="BD1012" s="591" t="e">
        <f>BD1010-(BD1016*BD1014)</f>
        <v>#DIV/0!</v>
      </c>
      <c r="BE1012" s="591" t="e">
        <f>BE1010-(BE1016*BD1014)</f>
        <v>#DIV/0!</v>
      </c>
      <c r="BF1012" s="391"/>
      <c r="BG1012" s="591" t="e">
        <f>BG1010-(BG1016*BG1014)</f>
        <v>#DIV/0!</v>
      </c>
      <c r="BH1012" s="591" t="e">
        <f>BH1010-(BH1016*BG1014)</f>
        <v>#DIV/0!</v>
      </c>
      <c r="BI1012" s="588"/>
      <c r="BJ1012" s="591" t="e">
        <f>BJ1010-(BJ1016*BJ1014)</f>
        <v>#DIV/0!</v>
      </c>
      <c r="BK1012" s="591" t="e">
        <f>BK1010-(BK1016*BJ1014)</f>
        <v>#DIV/0!</v>
      </c>
      <c r="BL1012" s="391"/>
      <c r="BM1012" s="591" t="e">
        <f>BM1010-(BM1016*BM1014)</f>
        <v>#DIV/0!</v>
      </c>
      <c r="BN1012" s="591" t="e">
        <f>BN1010-(BN1016*BM1014)</f>
        <v>#DIV/0!</v>
      </c>
      <c r="BO1012" s="391"/>
      <c r="BP1012" s="591" t="e">
        <f>BP1010-(BP1016*BP1014)</f>
        <v>#DIV/0!</v>
      </c>
      <c r="BQ1012" s="591" t="e">
        <f>BQ1010-(BQ1016*BP1014)</f>
        <v>#DIV/0!</v>
      </c>
      <c r="BR1012" s="391"/>
      <c r="BS1012" s="591" t="e">
        <f>BS1010-(BS1016*BS1014)</f>
        <v>#DIV/0!</v>
      </c>
      <c r="BT1012" s="591" t="e">
        <f>BT1010-(BT1016*BS1014)</f>
        <v>#DIV/0!</v>
      </c>
      <c r="BU1012" s="391"/>
      <c r="BV1012" s="476"/>
    </row>
    <row r="1013" spans="1:74" s="427" customFormat="1" ht="13.8">
      <c r="A1013" s="561"/>
      <c r="B1013" s="561"/>
      <c r="C1013" s="561"/>
      <c r="D1013" s="1120"/>
      <c r="E1013" s="1121"/>
      <c r="F1013" s="1121"/>
      <c r="G1013" s="1121"/>
      <c r="H1013" s="1121"/>
      <c r="I1013" s="1121"/>
      <c r="J1013" s="1121"/>
      <c r="K1013" s="1122"/>
      <c r="L1013" s="429"/>
      <c r="M1013" s="429"/>
      <c r="N1013" s="429"/>
      <c r="O1013" s="429"/>
      <c r="P1013" s="429"/>
      <c r="Q1013" s="429"/>
      <c r="R1013" s="588" t="s">
        <v>218</v>
      </c>
      <c r="S1013" s="589" t="str">
        <f>IF((0.67*S1014)&gt;S1010,"no","yes")</f>
        <v>yes</v>
      </c>
      <c r="T1013" s="589" t="str">
        <f>IF((0.67*T1014)&gt;T1010,"no","yes")</f>
        <v>yes</v>
      </c>
      <c r="U1013" s="589" t="e">
        <f>IF((0.67*U1014)&gt;U1010,"no","yes")</f>
        <v>#DIV/0!</v>
      </c>
      <c r="V1013" s="429"/>
      <c r="W1013" s="429"/>
      <c r="X1013" s="429"/>
      <c r="Z1013" s="476"/>
      <c r="AP1013" s="476"/>
      <c r="AQ1013" s="429"/>
      <c r="AR1013" s="429"/>
      <c r="AS1013" s="1113" t="s">
        <v>407</v>
      </c>
      <c r="AT1013" s="1114"/>
      <c r="AU1013" s="590">
        <v>1</v>
      </c>
      <c r="AV1013" s="429"/>
      <c r="AW1013" s="429"/>
      <c r="AX1013" s="590">
        <v>1</v>
      </c>
      <c r="AY1013" s="429"/>
      <c r="AZ1013" s="429"/>
      <c r="BA1013" s="590">
        <v>1</v>
      </c>
      <c r="BB1013" s="429"/>
      <c r="BC1013" s="429"/>
      <c r="BD1013" s="590">
        <v>1</v>
      </c>
      <c r="BE1013" s="429"/>
      <c r="BF1013" s="429"/>
      <c r="BG1013" s="590">
        <v>1</v>
      </c>
      <c r="BH1013" s="429"/>
      <c r="BI1013" s="588"/>
      <c r="BJ1013" s="590">
        <v>1</v>
      </c>
      <c r="BK1013" s="429"/>
      <c r="BL1013" s="429"/>
      <c r="BM1013" s="590">
        <v>1</v>
      </c>
      <c r="BN1013" s="429"/>
      <c r="BO1013" s="429"/>
      <c r="BP1013" s="590">
        <v>1</v>
      </c>
      <c r="BQ1013" s="429"/>
      <c r="BR1013" s="429"/>
      <c r="BS1013" s="590">
        <v>1</v>
      </c>
      <c r="BT1013" s="429"/>
      <c r="BU1013" s="429"/>
      <c r="BV1013" s="476"/>
    </row>
    <row r="1014" spans="1:74" s="427" customFormat="1" ht="13.8">
      <c r="A1014" s="561"/>
      <c r="B1014" s="561"/>
      <c r="C1014" s="561"/>
      <c r="D1014" s="1120"/>
      <c r="E1014" s="1121"/>
      <c r="F1014" s="1121"/>
      <c r="G1014" s="1121"/>
      <c r="H1014" s="1121"/>
      <c r="I1014" s="1121"/>
      <c r="J1014" s="1121"/>
      <c r="K1014" s="1122"/>
      <c r="L1014" s="429"/>
      <c r="M1014" s="429"/>
      <c r="N1014" s="429"/>
      <c r="O1014" s="429"/>
      <c r="P1014" s="429"/>
      <c r="Q1014" s="429"/>
      <c r="R1014" s="588" t="s">
        <v>219</v>
      </c>
      <c r="S1014" s="589">
        <f>_xlfn.STDEV.P(S990:S1009)</f>
        <v>232.14130201521769</v>
      </c>
      <c r="T1014" s="589">
        <f t="array" ref="T1014">IF(S1018="Y",SQRT(SUM(IFERROR(O990:O1009*(S990:S1009-(T1010))^2,0))/((COUNTIFS(O990:O1009,"&lt;&gt;"&amp;"")-1)/COUNTIFS(O990:O1009,"&lt;&gt;"&amp;"")*SUM(O990:O1009))),_xlfn.STDEV.P(T990:T1009))</f>
        <v>232.14130201521769</v>
      </c>
      <c r="U1014" s="589" t="e">
        <f t="array" ref="U1014">SQRT(SUM(IFERROR(O990:O1009*(S990:S1009-(U1010))^2,0))/((COUNTIFS(O990:O1009,"&lt;&gt;"&amp;"")-1)/COUNTIFS(O990:O1009,"&lt;&gt;"&amp;"")*SUM(O990:O1009)))</f>
        <v>#DIV/0!</v>
      </c>
      <c r="V1014" s="429"/>
      <c r="W1014" s="429"/>
      <c r="X1014" s="429"/>
      <c r="Z1014" s="476"/>
      <c r="AP1014" s="476"/>
      <c r="AQ1014" s="429"/>
      <c r="AR1014" s="429"/>
      <c r="AS1014" s="1113"/>
      <c r="AT1014" s="1114"/>
      <c r="AU1014" s="590">
        <v>1</v>
      </c>
      <c r="AV1014" s="429"/>
      <c r="AW1014" s="429"/>
      <c r="AX1014" s="590">
        <v>1</v>
      </c>
      <c r="AY1014" s="429"/>
      <c r="AZ1014" s="429"/>
      <c r="BA1014" s="590">
        <v>1</v>
      </c>
      <c r="BB1014" s="429"/>
      <c r="BC1014" s="429"/>
      <c r="BD1014" s="590">
        <v>1</v>
      </c>
      <c r="BE1014" s="429"/>
      <c r="BF1014" s="429"/>
      <c r="BG1014" s="590">
        <v>1</v>
      </c>
      <c r="BH1014" s="429"/>
      <c r="BI1014" s="588"/>
      <c r="BJ1014" s="590">
        <v>1</v>
      </c>
      <c r="BK1014" s="429"/>
      <c r="BL1014" s="429"/>
      <c r="BM1014" s="590">
        <v>1</v>
      </c>
      <c r="BN1014" s="429"/>
      <c r="BO1014" s="429"/>
      <c r="BP1014" s="590">
        <v>1</v>
      </c>
      <c r="BQ1014" s="429"/>
      <c r="BR1014" s="429"/>
      <c r="BS1014" s="590">
        <v>1</v>
      </c>
      <c r="BT1014" s="429"/>
      <c r="BU1014" s="429"/>
      <c r="BV1014" s="476"/>
    </row>
    <row r="1015" spans="1:74" s="427" customFormat="1" ht="14.1">
      <c r="A1015" s="429"/>
      <c r="B1015" s="429"/>
      <c r="C1015" s="561"/>
      <c r="D1015" s="1120"/>
      <c r="E1015" s="1121"/>
      <c r="F1015" s="1121"/>
      <c r="G1015" s="1121"/>
      <c r="H1015" s="1121"/>
      <c r="I1015" s="1121"/>
      <c r="J1015" s="1121"/>
      <c r="K1015" s="1122"/>
      <c r="L1015" s="429"/>
      <c r="M1015" s="429"/>
      <c r="N1015" s="429"/>
      <c r="O1015" s="429"/>
      <c r="P1015" s="429"/>
      <c r="Q1015" s="429"/>
      <c r="R1015" s="471" t="s">
        <v>220</v>
      </c>
      <c r="S1015" s="594">
        <f>COUNTIF(S990:S1009,"&gt;0")</f>
        <v>9</v>
      </c>
      <c r="T1015" s="594">
        <f>COUNTIF(T990:T1009,"&gt;0")</f>
        <v>9</v>
      </c>
      <c r="U1015" s="595"/>
      <c r="V1015" s="596" t="s">
        <v>221</v>
      </c>
      <c r="W1015" s="429"/>
      <c r="X1015" s="429"/>
      <c r="Z1015" s="476"/>
      <c r="AP1015" s="476"/>
      <c r="AQ1015" s="429"/>
      <c r="AR1015" s="429"/>
      <c r="AS1015" s="429"/>
      <c r="AT1015" s="588" t="s">
        <v>218</v>
      </c>
      <c r="AU1015" s="591" t="e">
        <f>IF((0.67*AU1016)&gt;AU1010,"no","yes")</f>
        <v>#DIV/0!</v>
      </c>
      <c r="AV1015" s="591" t="e">
        <f>IF((0.67*AV1016)&gt;AV1010,"no","yes")</f>
        <v>#DIV/0!</v>
      </c>
      <c r="AW1015" s="429"/>
      <c r="AX1015" s="591" t="e">
        <f>IF((0.67*AX1016)&gt;AX1010,"no","yes")</f>
        <v>#DIV/0!</v>
      </c>
      <c r="AY1015" s="591" t="e">
        <f>IF((0.67*AY1016)&gt;AY1010,"no","yes")</f>
        <v>#DIV/0!</v>
      </c>
      <c r="AZ1015" s="429"/>
      <c r="BA1015" s="591" t="e">
        <f>IF((0.67*BA1016)&gt;BA1010,"no","yes")</f>
        <v>#DIV/0!</v>
      </c>
      <c r="BB1015" s="591" t="e">
        <f>IF((0.67*BB1016)&gt;BB1010,"no","yes")</f>
        <v>#DIV/0!</v>
      </c>
      <c r="BC1015" s="429"/>
      <c r="BD1015" s="591" t="e">
        <f>IF((0.67*BD1016)&gt;BD1010,"no","yes")</f>
        <v>#DIV/0!</v>
      </c>
      <c r="BE1015" s="591" t="e">
        <f>IF((0.67*BE1016)&gt;BE1010,"no","yes")</f>
        <v>#DIV/0!</v>
      </c>
      <c r="BF1015" s="429"/>
      <c r="BG1015" s="591" t="e">
        <f>IF((0.67*BG1016)&gt;BG1010,"no","yes")</f>
        <v>#DIV/0!</v>
      </c>
      <c r="BH1015" s="591" t="e">
        <f>IF((0.67*BH1016)&gt;BH1010,"no","yes")</f>
        <v>#DIV/0!</v>
      </c>
      <c r="BI1015" s="471"/>
      <c r="BJ1015" s="591" t="e">
        <f>IF((0.67*BJ1016)&gt;BJ1010,"no","yes")</f>
        <v>#DIV/0!</v>
      </c>
      <c r="BK1015" s="591" t="e">
        <f>IF((0.67*BK1016)&gt;BK1010,"no","yes")</f>
        <v>#DIV/0!</v>
      </c>
      <c r="BL1015" s="429"/>
      <c r="BM1015" s="591" t="e">
        <f>IF((0.67*BM1016)&gt;BM1010,"no","yes")</f>
        <v>#DIV/0!</v>
      </c>
      <c r="BN1015" s="591" t="e">
        <f>IF((0.67*BN1016)&gt;BN1010,"no","yes")</f>
        <v>#DIV/0!</v>
      </c>
      <c r="BO1015" s="429"/>
      <c r="BP1015" s="591" t="e">
        <f>IF((0.67*BP1016)&gt;BP1010,"no","yes")</f>
        <v>#DIV/0!</v>
      </c>
      <c r="BQ1015" s="591" t="e">
        <f>IF((0.67*BQ1016)&gt;BQ1010,"no","yes")</f>
        <v>#DIV/0!</v>
      </c>
      <c r="BR1015" s="429"/>
      <c r="BS1015" s="591" t="e">
        <f>IF((0.67*BS1016)&gt;BS1010,"no","yes")</f>
        <v>#DIV/0!</v>
      </c>
      <c r="BT1015" s="591" t="e">
        <f>IF((0.67*BT1016)&gt;BT1010,"no","yes")</f>
        <v>#DIV/0!</v>
      </c>
      <c r="BU1015" s="429"/>
      <c r="BV1015" s="476"/>
    </row>
    <row r="1016" spans="1:74" s="427" customFormat="1" ht="13.8">
      <c r="C1016" s="561"/>
      <c r="D1016" s="1120"/>
      <c r="E1016" s="1121"/>
      <c r="F1016" s="1121"/>
      <c r="G1016" s="1121"/>
      <c r="H1016" s="1121"/>
      <c r="I1016" s="1121"/>
      <c r="J1016" s="1121"/>
      <c r="K1016" s="1122"/>
      <c r="L1016" s="429"/>
      <c r="M1016" s="429"/>
      <c r="N1016" s="429"/>
      <c r="O1016" s="429"/>
      <c r="P1016" s="429"/>
      <c r="Q1016" s="429"/>
      <c r="R1016" s="429"/>
      <c r="S1016" s="653"/>
      <c r="T1016" s="595"/>
      <c r="U1016" s="595"/>
      <c r="V1016" s="614"/>
      <c r="W1016" s="615"/>
      <c r="X1016" s="616"/>
      <c r="Z1016" s="476"/>
      <c r="AP1016" s="476"/>
      <c r="AQ1016" s="429"/>
      <c r="AR1016" s="429"/>
      <c r="AS1016" s="429"/>
      <c r="AT1016" s="588" t="s">
        <v>219</v>
      </c>
      <c r="AU1016" s="591" t="e">
        <f>_xlfn.STDEV.P(AU990:AU1009)</f>
        <v>#DIV/0!</v>
      </c>
      <c r="AV1016" s="591" t="e">
        <f>_xlfn.STDEV.P(AV990:AV1009)</f>
        <v>#DIV/0!</v>
      </c>
      <c r="AW1016" s="429"/>
      <c r="AX1016" s="591" t="e">
        <f>_xlfn.STDEV.P(AX990:AX1009)</f>
        <v>#DIV/0!</v>
      </c>
      <c r="AY1016" s="591" t="e">
        <f>_xlfn.STDEV.P(AY990:AY1009)</f>
        <v>#DIV/0!</v>
      </c>
      <c r="AZ1016" s="429"/>
      <c r="BA1016" s="591" t="e">
        <f>_xlfn.STDEV.P(BA990:BA1009)</f>
        <v>#DIV/0!</v>
      </c>
      <c r="BB1016" s="591" t="e">
        <f>_xlfn.STDEV.P(BB990:BB1009)</f>
        <v>#DIV/0!</v>
      </c>
      <c r="BC1016" s="429"/>
      <c r="BD1016" s="591" t="e">
        <f>_xlfn.STDEV.P(BD990:BD1009)</f>
        <v>#DIV/0!</v>
      </c>
      <c r="BE1016" s="591" t="e">
        <f>_xlfn.STDEV.P(BE990:BE1009)</f>
        <v>#DIV/0!</v>
      </c>
      <c r="BF1016" s="429"/>
      <c r="BG1016" s="591" t="e">
        <f>_xlfn.STDEV.P(BG990:BG1009)</f>
        <v>#DIV/0!</v>
      </c>
      <c r="BH1016" s="591" t="e">
        <f>_xlfn.STDEV.P(BH990:BH1009)</f>
        <v>#DIV/0!</v>
      </c>
      <c r="BI1016" s="429"/>
      <c r="BJ1016" s="591" t="e">
        <f>_xlfn.STDEV.P(BJ990:BJ1009)</f>
        <v>#DIV/0!</v>
      </c>
      <c r="BK1016" s="591" t="e">
        <f>_xlfn.STDEV.P(BK990:BK1009)</f>
        <v>#DIV/0!</v>
      </c>
      <c r="BL1016" s="429"/>
      <c r="BM1016" s="591" t="e">
        <f>_xlfn.STDEV.P(BM990:BM1009)</f>
        <v>#DIV/0!</v>
      </c>
      <c r="BN1016" s="591" t="e">
        <f>_xlfn.STDEV.P(BN990:BN1009)</f>
        <v>#DIV/0!</v>
      </c>
      <c r="BO1016" s="429"/>
      <c r="BP1016" s="591" t="e">
        <f>_xlfn.STDEV.P(BP990:BP1009)</f>
        <v>#DIV/0!</v>
      </c>
      <c r="BQ1016" s="591" t="e">
        <f>_xlfn.STDEV.P(BQ990:BQ1009)</f>
        <v>#DIV/0!</v>
      </c>
      <c r="BR1016" s="429"/>
      <c r="BS1016" s="591" t="e">
        <f>_xlfn.STDEV.P(BS990:BS1009)</f>
        <v>#DIV/0!</v>
      </c>
      <c r="BT1016" s="591" t="e">
        <f>_xlfn.STDEV.P(BT990:BT1009)</f>
        <v>#DIV/0!</v>
      </c>
      <c r="BV1016" s="476"/>
    </row>
    <row r="1017" spans="1:74" s="427" customFormat="1" ht="14.1">
      <c r="C1017" s="561"/>
      <c r="D1017" s="1120"/>
      <c r="E1017" s="1121"/>
      <c r="F1017" s="1121"/>
      <c r="G1017" s="1121"/>
      <c r="H1017" s="1121"/>
      <c r="I1017" s="1121"/>
      <c r="J1017" s="1121"/>
      <c r="K1017" s="1122"/>
      <c r="L1017" s="429"/>
      <c r="M1017" s="429"/>
      <c r="N1017" s="429"/>
      <c r="O1017" s="429"/>
      <c r="P1017" s="429"/>
      <c r="Q1017" s="429"/>
      <c r="R1017" s="429"/>
      <c r="S1017" s="646" t="s">
        <v>222</v>
      </c>
      <c r="T1017" s="429"/>
      <c r="U1017" s="429"/>
      <c r="V1017" s="617"/>
      <c r="W1017" s="618"/>
      <c r="X1017" s="619"/>
      <c r="Z1017" s="476"/>
      <c r="AP1017" s="476"/>
      <c r="AQ1017" s="429"/>
      <c r="AR1017" s="429"/>
      <c r="AS1017" s="429"/>
      <c r="AT1017" s="471" t="s">
        <v>220</v>
      </c>
      <c r="AU1017" s="597">
        <f>COUNTIF(AU990:AU1009,"&gt;0")</f>
        <v>0</v>
      </c>
      <c r="AV1017" s="597">
        <f>COUNTIF(AV990:AV1009,"&gt;0")</f>
        <v>0</v>
      </c>
      <c r="AW1017" s="429"/>
      <c r="AX1017" s="597">
        <f>COUNTIF(AX990:AX1009,"&gt;0")</f>
        <v>0</v>
      </c>
      <c r="AY1017" s="597">
        <f>COUNTIF(AY990:AY1009,"&gt;0")</f>
        <v>0</v>
      </c>
      <c r="AZ1017" s="429"/>
      <c r="BA1017" s="597">
        <f>COUNTIF(BA990:BA1009,"&gt;0")</f>
        <v>0</v>
      </c>
      <c r="BB1017" s="597">
        <f>COUNTIF(BB990:BB1009,"&gt;0")</f>
        <v>0</v>
      </c>
      <c r="BC1017" s="429"/>
      <c r="BD1017" s="597">
        <f>COUNTIF(BD990:BD1009,"&gt;0")</f>
        <v>0</v>
      </c>
      <c r="BE1017" s="597">
        <f>COUNTIF(BE990:BE1009,"&gt;0")</f>
        <v>0</v>
      </c>
      <c r="BF1017" s="429"/>
      <c r="BG1017" s="597">
        <f>COUNTIF(BG990:BG1009,"&gt;0")</f>
        <v>0</v>
      </c>
      <c r="BH1017" s="597">
        <f>COUNTIF(BH990:BH1009,"&gt;0")</f>
        <v>0</v>
      </c>
      <c r="BI1017" s="429"/>
      <c r="BJ1017" s="597">
        <f>COUNTIF(BJ990:BJ1009,"&gt;0")</f>
        <v>0</v>
      </c>
      <c r="BK1017" s="597">
        <f>COUNTIF(BK990:BK1009,"&gt;0")</f>
        <v>0</v>
      </c>
      <c r="BL1017" s="429"/>
      <c r="BM1017" s="597">
        <f>COUNTIF(BM990:BM1009,"&gt;0")</f>
        <v>0</v>
      </c>
      <c r="BN1017" s="597">
        <f>COUNTIF(BN990:BN1009,"&gt;0")</f>
        <v>0</v>
      </c>
      <c r="BO1017" s="429"/>
      <c r="BP1017" s="597">
        <f>COUNTIF(BP990:BP1009,"&gt;0")</f>
        <v>0</v>
      </c>
      <c r="BQ1017" s="597">
        <f>COUNTIF(BQ990:BQ1009,"&gt;0")</f>
        <v>0</v>
      </c>
      <c r="BR1017" s="429"/>
      <c r="BS1017" s="597">
        <f>COUNTIF(BS990:BS1009,"&gt;0")</f>
        <v>0</v>
      </c>
      <c r="BT1017" s="597">
        <f>COUNTIF(BT990:BT1009,"&gt;0")</f>
        <v>0</v>
      </c>
      <c r="BV1017" s="476"/>
    </row>
    <row r="1018" spans="1:74" s="427" customFormat="1" ht="13.8">
      <c r="C1018" s="561"/>
      <c r="D1018" s="1120"/>
      <c r="E1018" s="1121"/>
      <c r="F1018" s="1121"/>
      <c r="G1018" s="1121"/>
      <c r="H1018" s="1121"/>
      <c r="I1018" s="1121"/>
      <c r="J1018" s="1121"/>
      <c r="K1018" s="1122"/>
      <c r="L1018" s="429"/>
      <c r="M1018" s="429"/>
      <c r="N1018" s="429"/>
      <c r="O1018" s="429"/>
      <c r="P1018" s="429"/>
      <c r="Q1018" s="429"/>
      <c r="R1018" s="429"/>
      <c r="S1018" s="592" t="s">
        <v>223</v>
      </c>
      <c r="T1018" s="429"/>
      <c r="U1018" s="429"/>
      <c r="V1018" s="617"/>
      <c r="W1018" s="618"/>
      <c r="X1018" s="619"/>
      <c r="Z1018" s="476"/>
      <c r="AP1018" s="476"/>
      <c r="BV1018" s="476"/>
    </row>
    <row r="1019" spans="1:74" s="427" customFormat="1" ht="13.8">
      <c r="C1019" s="561"/>
      <c r="D1019" s="1123"/>
      <c r="E1019" s="1124"/>
      <c r="F1019" s="1124"/>
      <c r="G1019" s="1124"/>
      <c r="H1019" s="1124"/>
      <c r="I1019" s="1124"/>
      <c r="J1019" s="1124"/>
      <c r="K1019" s="1125"/>
      <c r="L1019" s="429"/>
      <c r="M1019" s="429"/>
      <c r="N1019" s="429"/>
      <c r="O1019" s="429"/>
      <c r="P1019" s="429"/>
      <c r="Q1019" s="429"/>
      <c r="R1019" s="429"/>
      <c r="S1019" s="429"/>
      <c r="T1019" s="429"/>
      <c r="U1019" s="429"/>
      <c r="V1019" s="621"/>
      <c r="W1019" s="622"/>
      <c r="X1019" s="623"/>
      <c r="Z1019" s="476"/>
      <c r="AP1019" s="476"/>
      <c r="BV1019" s="476"/>
    </row>
    <row r="1020" spans="1:74" s="427" customFormat="1" ht="22.5">
      <c r="A1020" s="593" t="str">
        <f ca="1">HYPERLINK("#"&amp;"'"&amp;A$1&amp;"'!a1","Back to top")</f>
        <v>Back to top</v>
      </c>
      <c r="B1020" s="593"/>
      <c r="C1020" s="429"/>
      <c r="D1020" s="1126"/>
      <c r="E1020" s="1127"/>
      <c r="F1020" s="1127"/>
      <c r="G1020" s="1127"/>
      <c r="H1020" s="1127"/>
      <c r="I1020" s="1127"/>
      <c r="J1020" s="1127"/>
      <c r="K1020" s="1128"/>
      <c r="U1020" s="429"/>
      <c r="V1020" s="429"/>
      <c r="W1020" s="429"/>
      <c r="X1020" s="429"/>
      <c r="Z1020" s="476"/>
      <c r="AP1020" s="542"/>
      <c r="AQ1020" s="628"/>
      <c r="AR1020" s="628"/>
      <c r="AS1020" s="629"/>
      <c r="AT1020" s="629"/>
      <c r="AU1020" s="629"/>
      <c r="AV1020" s="629"/>
      <c r="AW1020" s="629"/>
      <c r="AX1020" s="629"/>
      <c r="AY1020" s="629"/>
      <c r="AZ1020" s="629"/>
      <c r="BA1020" s="629"/>
      <c r="BB1020" s="629"/>
      <c r="BC1020" s="629"/>
      <c r="BD1020" s="629"/>
      <c r="BE1020" s="629"/>
      <c r="BF1020" s="629"/>
      <c r="BG1020" s="629"/>
      <c r="BH1020" s="629"/>
      <c r="BI1020" s="629"/>
      <c r="BJ1020" s="629"/>
      <c r="BK1020" s="629"/>
      <c r="BL1020" s="629"/>
      <c r="BM1020" s="629"/>
      <c r="BN1020" s="629"/>
      <c r="BO1020" s="629"/>
      <c r="BP1020" s="629"/>
      <c r="BQ1020" s="629"/>
      <c r="BR1020" s="629"/>
      <c r="BS1020" s="629"/>
      <c r="BT1020" s="629"/>
      <c r="BU1020" s="629"/>
      <c r="BV1020" s="542"/>
    </row>
    <row r="1021" spans="1:74" s="427" customFormat="1" ht="13.8">
      <c r="Z1021" s="476"/>
      <c r="AP1021" s="476"/>
      <c r="BV1021" s="476"/>
    </row>
    <row r="1022" spans="1:74" s="427" customFormat="1" ht="13.8">
      <c r="Z1022" s="476"/>
      <c r="AP1022" s="476"/>
      <c r="BV1022" s="476"/>
    </row>
    <row r="1023" spans="1:74" s="375" customFormat="1">
      <c r="A1023" s="537">
        <f>1+A987</f>
        <v>28</v>
      </c>
      <c r="B1023" s="537"/>
      <c r="C1023" s="538" t="s">
        <v>480</v>
      </c>
      <c r="D1023" s="612"/>
      <c r="E1023" s="612"/>
      <c r="F1023" s="612"/>
      <c r="G1023" s="612"/>
      <c r="H1023" s="612"/>
      <c r="K1023" s="612"/>
      <c r="L1023" s="612"/>
      <c r="M1023" s="539"/>
      <c r="N1023" s="539"/>
      <c r="O1023" s="539"/>
      <c r="AQ1023" s="513">
        <f>A1023</f>
        <v>28</v>
      </c>
      <c r="AR1023" s="513" t="str">
        <f>C1023</f>
        <v>Degraded Forest Area</v>
      </c>
    </row>
    <row r="1024" spans="1:74" s="427" customFormat="1" ht="17.399999999999999">
      <c r="A1024" s="561"/>
      <c r="B1024" s="561"/>
      <c r="C1024" s="561"/>
      <c r="D1024" s="456"/>
      <c r="E1024" s="456"/>
      <c r="F1024" s="456"/>
      <c r="G1024" s="456"/>
      <c r="H1024" s="456"/>
      <c r="K1024" s="456"/>
      <c r="L1024" s="456"/>
      <c r="M1024" s="429"/>
      <c r="N1024" s="429"/>
      <c r="O1024" s="429"/>
      <c r="S1024" s="655"/>
      <c r="T1024" s="655"/>
      <c r="U1024" s="655"/>
      <c r="Z1024" s="476"/>
      <c r="AP1024" s="476"/>
      <c r="AQ1024" s="391"/>
      <c r="AR1024" s="391"/>
      <c r="AS1024" s="391"/>
      <c r="AT1024" s="391"/>
      <c r="AU1024" s="461" t="s">
        <v>70</v>
      </c>
      <c r="AV1024" s="461"/>
      <c r="AW1024" s="391"/>
      <c r="AX1024" s="461" t="s">
        <v>74</v>
      </c>
      <c r="AY1024" s="461"/>
      <c r="AZ1024" s="391"/>
      <c r="BA1024" s="461" t="s">
        <v>73</v>
      </c>
      <c r="BB1024" s="461"/>
      <c r="BC1024" s="391"/>
      <c r="BD1024" s="461" t="s">
        <v>75</v>
      </c>
      <c r="BE1024" s="461"/>
      <c r="BF1024" s="391"/>
      <c r="BG1024" s="461" t="s">
        <v>559</v>
      </c>
      <c r="BH1024" s="461"/>
      <c r="BI1024" s="542"/>
      <c r="BJ1024" s="461" t="s">
        <v>191</v>
      </c>
      <c r="BK1024" s="461"/>
      <c r="BL1024" s="391"/>
      <c r="BM1024" s="461" t="s">
        <v>190</v>
      </c>
      <c r="BN1024" s="461"/>
      <c r="BO1024" s="391"/>
      <c r="BP1024" s="461" t="s">
        <v>397</v>
      </c>
      <c r="BQ1024" s="461"/>
      <c r="BR1024" s="391"/>
      <c r="BS1024" s="461" t="s">
        <v>398</v>
      </c>
      <c r="BT1024" s="461"/>
      <c r="BU1024" s="391"/>
      <c r="BV1024" s="476"/>
    </row>
    <row r="1025" spans="1:74" s="427" customFormat="1" ht="28.5" thickBot="1">
      <c r="A1025" s="583" t="s">
        <v>195</v>
      </c>
      <c r="B1025" s="546" t="s">
        <v>196</v>
      </c>
      <c r="C1025" s="550" t="s">
        <v>197</v>
      </c>
      <c r="D1025" s="551" t="s">
        <v>198</v>
      </c>
      <c r="E1025" s="551" t="s">
        <v>199</v>
      </c>
      <c r="F1025" s="550" t="s">
        <v>200</v>
      </c>
      <c r="G1025" s="549" t="s">
        <v>194</v>
      </c>
      <c r="H1025" s="550" t="s">
        <v>236</v>
      </c>
      <c r="I1025" s="551" t="s">
        <v>201</v>
      </c>
      <c r="J1025" s="552" t="s">
        <v>237</v>
      </c>
      <c r="K1025" s="625" t="s">
        <v>202</v>
      </c>
      <c r="L1025" s="554" t="s">
        <v>203</v>
      </c>
      <c r="M1025" s="633" t="s">
        <v>204</v>
      </c>
      <c r="N1025" s="601" t="s">
        <v>205</v>
      </c>
      <c r="O1025" s="602" t="s">
        <v>206</v>
      </c>
      <c r="P1025" s="601" t="s">
        <v>106</v>
      </c>
      <c r="Q1025" s="543"/>
      <c r="R1025" s="557" t="s">
        <v>238</v>
      </c>
      <c r="S1025" s="558" t="s">
        <v>207</v>
      </c>
      <c r="T1025" s="558" t="s">
        <v>208</v>
      </c>
      <c r="U1025" s="558" t="s">
        <v>209</v>
      </c>
      <c r="V1025" s="559" t="s">
        <v>210</v>
      </c>
      <c r="W1025" s="543"/>
      <c r="X1025" s="543"/>
      <c r="Z1025" s="476"/>
      <c r="AP1025" s="476"/>
      <c r="AQ1025" s="543"/>
      <c r="AR1025" s="543"/>
      <c r="AS1025" s="559" t="s">
        <v>399</v>
      </c>
      <c r="AT1025" s="543"/>
      <c r="AU1025" s="560" t="s">
        <v>207</v>
      </c>
      <c r="AV1025" s="560" t="s">
        <v>208</v>
      </c>
      <c r="AW1025" s="543"/>
      <c r="AX1025" s="560" t="s">
        <v>207</v>
      </c>
      <c r="AY1025" s="560" t="s">
        <v>208</v>
      </c>
      <c r="AZ1025" s="543"/>
      <c r="BA1025" s="560" t="s">
        <v>207</v>
      </c>
      <c r="BB1025" s="560" t="s">
        <v>208</v>
      </c>
      <c r="BC1025" s="543"/>
      <c r="BD1025" s="560" t="s">
        <v>207</v>
      </c>
      <c r="BE1025" s="560" t="s">
        <v>208</v>
      </c>
      <c r="BF1025" s="543"/>
      <c r="BG1025" s="560" t="s">
        <v>207</v>
      </c>
      <c r="BH1025" s="560" t="s">
        <v>208</v>
      </c>
      <c r="BI1025" s="543"/>
      <c r="BJ1025" s="560" t="s">
        <v>207</v>
      </c>
      <c r="BK1025" s="560" t="s">
        <v>208</v>
      </c>
      <c r="BL1025" s="543"/>
      <c r="BM1025" s="560" t="s">
        <v>207</v>
      </c>
      <c r="BN1025" s="560" t="s">
        <v>208</v>
      </c>
      <c r="BO1025" s="543"/>
      <c r="BP1025" s="560" t="s">
        <v>207</v>
      </c>
      <c r="BQ1025" s="560" t="s">
        <v>208</v>
      </c>
      <c r="BR1025" s="543"/>
      <c r="BS1025" s="560" t="s">
        <v>207</v>
      </c>
      <c r="BT1025" s="560" t="s">
        <v>208</v>
      </c>
      <c r="BU1025" s="543"/>
      <c r="BV1025" s="476"/>
    </row>
    <row r="1026" spans="1:74" s="427" customFormat="1" ht="14.1">
      <c r="A1026" s="561">
        <v>1</v>
      </c>
      <c r="B1026" s="562" t="str">
        <f t="shared" ref="B1026:B1045" si="569">CONCATENATE(E1026,": ",C1026)</f>
        <v>World: Murray, S., White, R., &amp; Rohweder, M. (2000). Pilot analysis of global ecosystems: grasslands ecosystems.</v>
      </c>
      <c r="C1026" s="566" t="s">
        <v>460</v>
      </c>
      <c r="D1026" s="566" t="s">
        <v>232</v>
      </c>
      <c r="E1026" s="563" t="s">
        <v>192</v>
      </c>
      <c r="F1026" s="566"/>
      <c r="G1026" s="563"/>
      <c r="H1026" s="565"/>
      <c r="I1026" s="566">
        <v>2000</v>
      </c>
      <c r="J1026" s="566"/>
      <c r="K1026" s="649">
        <f>(26*3659)/100</f>
        <v>951.34</v>
      </c>
      <c r="L1026" s="571" t="s">
        <v>400</v>
      </c>
      <c r="M1026" s="569"/>
      <c r="N1026" s="571" t="s">
        <v>400</v>
      </c>
      <c r="O1026" s="571"/>
      <c r="P1026" s="572" t="s">
        <v>461</v>
      </c>
      <c r="Q1026" s="429"/>
      <c r="R1026" s="573"/>
      <c r="S1026" s="574">
        <f>IF(R1026="Y","",IF(AND(M1026="",K1026=""),"",IF(M1026="",K1026,M1026)))</f>
        <v>951.34</v>
      </c>
      <c r="T1026" s="575">
        <f t="shared" ref="T1026:T1045" si="570">IF(S1026="","",IF($S$1054="Y",U1026,IF(S1026&gt;=$S$1046-$AB$35*$S$1050,IF(S1026&lt;=$S$1046+$AB$35*$S$1050,S1026,""),"")))</f>
        <v>951.34</v>
      </c>
      <c r="U1026" s="574">
        <f>IF(R1026="Y","",IF(AND(M1026="",K1026=""),"",IF(M1026="",K1026*O1026,M1026*O1026)))</f>
        <v>0</v>
      </c>
      <c r="V1026" s="576" t="str">
        <f t="shared" ref="V1026:V1045" si="571">IF(AND(N1026="",L1026=""),"",IF(N1026="",L1026,N1026))</f>
        <v>million hectares</v>
      </c>
      <c r="W1026" s="391"/>
      <c r="X1026" s="391"/>
      <c r="Z1026" s="476"/>
      <c r="AP1026" s="476"/>
      <c r="AQ1026" s="391"/>
      <c r="AR1026" s="391"/>
      <c r="AS1026" s="577">
        <f>$U1026</f>
        <v>0</v>
      </c>
      <c r="AT1026" s="391"/>
      <c r="AU1026" s="578" t="str">
        <f t="shared" ref="AU1026:AU1045" si="572">IF($AT$44="region",IF($E1026=AU$701,$S1026,""),IF($G1026=AU$701,$S1026,""))</f>
        <v/>
      </c>
      <c r="AV1026" s="578" t="str">
        <f t="shared" ref="AV1026:AV1045" si="573">IF($AT$44="Region",IF($E1026=AU$701,$T1026,""),IF($G1026=AU$701,$T1026,""))</f>
        <v/>
      </c>
      <c r="AW1026" s="391"/>
      <c r="AX1026" s="578" t="str">
        <f t="shared" ref="AX1026:AX1045" si="574">IF($AT$44="region",IF($E1026=AX$701,$S1026,""),IF($G1026=AX$701,$S1026,""))</f>
        <v/>
      </c>
      <c r="AY1026" s="578" t="str">
        <f t="shared" ref="AY1026:AY1045" si="575">IF($AT$44="Region",IF($E1026=AX$701,$T1026,""),IF($G1026=AX$701,$T1026,""))</f>
        <v/>
      </c>
      <c r="AZ1026" s="391"/>
      <c r="BA1026" s="578" t="str">
        <f t="shared" ref="BA1026:BA1045" si="576">IF($AT$44="region",IF($E1026=BA$701,$S1026,""),IF($G1026=BA$701,$S1026,""))</f>
        <v/>
      </c>
      <c r="BB1026" s="578" t="str">
        <f t="shared" ref="BB1026:BB1045" si="577">IF($AT$44="Region",IF($E1026=BA$701,$T1026,""),IF($G1026=BA$701,$T1026,""))</f>
        <v/>
      </c>
      <c r="BC1026" s="391"/>
      <c r="BD1026" s="578" t="str">
        <f t="shared" ref="BD1026:BD1045" si="578">IF($AT$44="region",IF($E1026=BD$701,$S1026,""),IF($G1026=BD$701,$S1026,""))</f>
        <v/>
      </c>
      <c r="BE1026" s="578" t="str">
        <f t="shared" ref="BE1026:BE1045" si="579">IF($AT$44="Region",IF($E1026=BD$701,$T1026,""),IF($G1026=BD$701,$T1026,""))</f>
        <v/>
      </c>
      <c r="BF1026" s="391"/>
      <c r="BG1026" s="578" t="str">
        <f t="shared" ref="BG1026:BG1045" si="580">IF($AT$44="region",IF($E1026=BG$701,$S1026,""),IF($G1026=BG$701,$S1026,""))</f>
        <v/>
      </c>
      <c r="BH1026" s="578" t="str">
        <f t="shared" ref="BH1026:BH1045" si="581">IF($AT$44="Region",IF($E1026=BG$701,$T1026,""),IF($G1026=BG$701,$T1026,""))</f>
        <v/>
      </c>
      <c r="BI1026" s="391"/>
      <c r="BJ1026" s="578" t="str">
        <f t="shared" ref="BJ1026:BK1045" si="582">IF($E1026=$BJ$47,S1026,"")</f>
        <v/>
      </c>
      <c r="BK1026" s="578" t="str">
        <f t="shared" si="582"/>
        <v/>
      </c>
      <c r="BL1026" s="391"/>
      <c r="BM1026" s="578" t="str">
        <f t="shared" ref="BM1026:BN1045" si="583">IF($E1026=$BM$47,S1026,"")</f>
        <v/>
      </c>
      <c r="BN1026" s="578" t="str">
        <f t="shared" si="583"/>
        <v/>
      </c>
      <c r="BO1026" s="391"/>
      <c r="BP1026" s="578" t="str">
        <f t="shared" ref="BP1026:BQ1045" si="584">IF($E1026=$BP$47,S1026,"")</f>
        <v/>
      </c>
      <c r="BQ1026" s="578" t="str">
        <f t="shared" si="584"/>
        <v/>
      </c>
      <c r="BR1026" s="391"/>
      <c r="BS1026" s="578" t="str">
        <f t="shared" ref="BS1026:BT1045" si="585">IF($E1026=$BS$47,S1026,"")</f>
        <v/>
      </c>
      <c r="BT1026" s="578" t="str">
        <f t="shared" si="585"/>
        <v/>
      </c>
      <c r="BU1026" s="391"/>
      <c r="BV1026" s="476"/>
    </row>
    <row r="1027" spans="1:74" s="427" customFormat="1" ht="14.1">
      <c r="A1027" s="561">
        <v>2</v>
      </c>
      <c r="B1027" s="562" t="str">
        <f t="shared" si="569"/>
        <v>World: Gibbs, H. K., &amp; Salmon, J. M. (2015). Mapping the world's degraded lands. Applied geography, 57, 12-21.</v>
      </c>
      <c r="C1027" s="563" t="s">
        <v>481</v>
      </c>
      <c r="D1027" s="563" t="s">
        <v>482</v>
      </c>
      <c r="E1027" s="563" t="s">
        <v>192</v>
      </c>
      <c r="F1027" s="563"/>
      <c r="G1027" s="563"/>
      <c r="H1027" s="565"/>
      <c r="I1027" s="566">
        <v>2008</v>
      </c>
      <c r="J1027" s="566"/>
      <c r="K1027" s="649">
        <f>(40*3659)/100</f>
        <v>1463.6</v>
      </c>
      <c r="L1027" s="571" t="s">
        <v>400</v>
      </c>
      <c r="M1027" s="569"/>
      <c r="N1027" s="571" t="s">
        <v>400</v>
      </c>
      <c r="O1027" s="571"/>
      <c r="P1027" s="572" t="s">
        <v>483</v>
      </c>
      <c r="Q1027" s="429"/>
      <c r="R1027" s="573"/>
      <c r="S1027" s="574">
        <f t="shared" ref="S1027:S1045" si="586">IF(R1027="Y","",IF(AND(M1027="",K1027=""),"",IF(M1027="",K1027,M1027)))</f>
        <v>1463.6</v>
      </c>
      <c r="T1027" s="575">
        <f t="shared" si="570"/>
        <v>1463.6</v>
      </c>
      <c r="U1027" s="574">
        <f t="shared" ref="U1027:U1045" si="587">IF(R1027="Y","",IF(AND(M1027="",K1027=""),"",IF(M1027="",K1027*O1027,M1027*O1027)))</f>
        <v>0</v>
      </c>
      <c r="V1027" s="576" t="str">
        <f t="shared" si="571"/>
        <v>million hectares</v>
      </c>
      <c r="W1027" s="391"/>
      <c r="X1027" s="391"/>
      <c r="Z1027" s="476"/>
      <c r="AP1027" s="476"/>
      <c r="AQ1027" s="391"/>
      <c r="AR1027" s="391"/>
      <c r="AS1027" s="580"/>
      <c r="AT1027" s="391"/>
      <c r="AU1027" s="578" t="str">
        <f t="shared" si="572"/>
        <v/>
      </c>
      <c r="AV1027" s="578" t="str">
        <f t="shared" si="573"/>
        <v/>
      </c>
      <c r="AW1027" s="391"/>
      <c r="AX1027" s="578" t="str">
        <f t="shared" si="574"/>
        <v/>
      </c>
      <c r="AY1027" s="578" t="str">
        <f t="shared" si="575"/>
        <v/>
      </c>
      <c r="AZ1027" s="391"/>
      <c r="BA1027" s="578" t="str">
        <f t="shared" si="576"/>
        <v/>
      </c>
      <c r="BB1027" s="578" t="str">
        <f t="shared" si="577"/>
        <v/>
      </c>
      <c r="BC1027" s="391"/>
      <c r="BD1027" s="578" t="str">
        <f t="shared" si="578"/>
        <v/>
      </c>
      <c r="BE1027" s="578" t="str">
        <f t="shared" si="579"/>
        <v/>
      </c>
      <c r="BF1027" s="391"/>
      <c r="BG1027" s="578" t="str">
        <f t="shared" si="580"/>
        <v/>
      </c>
      <c r="BH1027" s="578" t="str">
        <f t="shared" si="581"/>
        <v/>
      </c>
      <c r="BI1027" s="391"/>
      <c r="BJ1027" s="578" t="str">
        <f t="shared" si="582"/>
        <v/>
      </c>
      <c r="BK1027" s="578" t="str">
        <f t="shared" si="582"/>
        <v/>
      </c>
      <c r="BL1027" s="391"/>
      <c r="BM1027" s="578" t="str">
        <f t="shared" si="583"/>
        <v/>
      </c>
      <c r="BN1027" s="578" t="str">
        <f t="shared" si="583"/>
        <v/>
      </c>
      <c r="BO1027" s="391"/>
      <c r="BP1027" s="578" t="str">
        <f t="shared" si="584"/>
        <v/>
      </c>
      <c r="BQ1027" s="578" t="str">
        <f t="shared" si="584"/>
        <v/>
      </c>
      <c r="BR1027" s="391"/>
      <c r="BS1027" s="578" t="str">
        <f t="shared" si="585"/>
        <v/>
      </c>
      <c r="BT1027" s="578" t="str">
        <f t="shared" si="585"/>
        <v/>
      </c>
      <c r="BU1027" s="391"/>
      <c r="BV1027" s="476"/>
    </row>
    <row r="1028" spans="1:74" s="427" customFormat="1" ht="14.1">
      <c r="A1028" s="561">
        <v>3</v>
      </c>
      <c r="B1028" s="562" t="str">
        <f>CONCATENATE(E1028,": ",C1028)</f>
        <v>World: Global Land Outlook 2017</v>
      </c>
      <c r="C1028" s="566" t="s">
        <v>468</v>
      </c>
      <c r="D1028" s="566" t="s">
        <v>469</v>
      </c>
      <c r="E1028" s="563" t="s">
        <v>192</v>
      </c>
      <c r="F1028" s="566"/>
      <c r="G1028" s="563"/>
      <c r="H1028" s="565"/>
      <c r="I1028" s="566">
        <v>2013</v>
      </c>
      <c r="J1028" s="566"/>
      <c r="K1028" s="649">
        <f>(16*3659)/100</f>
        <v>585.44000000000005</v>
      </c>
      <c r="L1028" s="571" t="s">
        <v>400</v>
      </c>
      <c r="M1028" s="569"/>
      <c r="N1028" s="571" t="s">
        <v>400</v>
      </c>
      <c r="O1028" s="571"/>
      <c r="P1028" s="572" t="s">
        <v>470</v>
      </c>
      <c r="Q1028" s="429"/>
      <c r="R1028" s="573"/>
      <c r="S1028" s="574">
        <f t="shared" si="586"/>
        <v>585.44000000000005</v>
      </c>
      <c r="T1028" s="575">
        <f t="shared" si="570"/>
        <v>585.44000000000005</v>
      </c>
      <c r="U1028" s="574">
        <f t="shared" si="587"/>
        <v>0</v>
      </c>
      <c r="V1028" s="576" t="str">
        <f t="shared" si="571"/>
        <v>million hectares</v>
      </c>
      <c r="W1028" s="391"/>
      <c r="X1028" s="391"/>
      <c r="Z1028" s="476"/>
      <c r="AP1028" s="476"/>
      <c r="AQ1028" s="391"/>
      <c r="AR1028" s="391"/>
      <c r="AS1028" s="429"/>
      <c r="AT1028" s="391"/>
      <c r="AU1028" s="578" t="str">
        <f t="shared" si="572"/>
        <v/>
      </c>
      <c r="AV1028" s="578" t="str">
        <f t="shared" si="573"/>
        <v/>
      </c>
      <c r="AW1028" s="391"/>
      <c r="AX1028" s="578" t="str">
        <f t="shared" si="574"/>
        <v/>
      </c>
      <c r="AY1028" s="578" t="str">
        <f t="shared" si="575"/>
        <v/>
      </c>
      <c r="AZ1028" s="391"/>
      <c r="BA1028" s="578" t="str">
        <f t="shared" si="576"/>
        <v/>
      </c>
      <c r="BB1028" s="578" t="str">
        <f t="shared" si="577"/>
        <v/>
      </c>
      <c r="BC1028" s="391"/>
      <c r="BD1028" s="578" t="str">
        <f t="shared" si="578"/>
        <v/>
      </c>
      <c r="BE1028" s="578" t="str">
        <f t="shared" si="579"/>
        <v/>
      </c>
      <c r="BF1028" s="391"/>
      <c r="BG1028" s="578" t="str">
        <f t="shared" si="580"/>
        <v/>
      </c>
      <c r="BH1028" s="578" t="str">
        <f t="shared" si="581"/>
        <v/>
      </c>
      <c r="BI1028" s="391"/>
      <c r="BJ1028" s="578" t="str">
        <f t="shared" si="582"/>
        <v/>
      </c>
      <c r="BK1028" s="578" t="str">
        <f t="shared" si="582"/>
        <v/>
      </c>
      <c r="BL1028" s="391"/>
      <c r="BM1028" s="578" t="str">
        <f t="shared" si="583"/>
        <v/>
      </c>
      <c r="BN1028" s="578" t="str">
        <f t="shared" si="583"/>
        <v/>
      </c>
      <c r="BO1028" s="391"/>
      <c r="BP1028" s="578" t="str">
        <f t="shared" si="584"/>
        <v/>
      </c>
      <c r="BQ1028" s="578" t="str">
        <f t="shared" si="584"/>
        <v/>
      </c>
      <c r="BR1028" s="391"/>
      <c r="BS1028" s="578" t="str">
        <f t="shared" si="585"/>
        <v/>
      </c>
      <c r="BT1028" s="578" t="str">
        <f t="shared" si="585"/>
        <v/>
      </c>
      <c r="BU1028" s="391"/>
      <c r="BV1028" s="476"/>
    </row>
    <row r="1029" spans="1:74" s="427" customFormat="1" ht="14.1">
      <c r="A1029" s="561">
        <v>4</v>
      </c>
      <c r="B1029" s="562" t="str">
        <f t="shared" si="569"/>
        <v xml:space="preserve">: Gibbs et al 2015. Table 2 - GLASOD. Gibbs, H. K., &amp; Salmon, J. M. (2015). Mapping the world's degraded lands. Applied geography, 57, 12-21. </v>
      </c>
      <c r="C1029" s="566" t="s">
        <v>471</v>
      </c>
      <c r="D1029" s="566"/>
      <c r="E1029" s="563"/>
      <c r="F1029" s="566"/>
      <c r="G1029" s="563"/>
      <c r="H1029" s="565"/>
      <c r="I1029" s="566">
        <v>2015</v>
      </c>
      <c r="J1029" s="566"/>
      <c r="K1029" s="572">
        <v>458.24889288278041</v>
      </c>
      <c r="L1029" s="571" t="s">
        <v>400</v>
      </c>
      <c r="M1029" s="569"/>
      <c r="N1029" s="571" t="s">
        <v>400</v>
      </c>
      <c r="O1029" s="571"/>
      <c r="P1029" s="572" t="s">
        <v>227</v>
      </c>
      <c r="Q1029" s="429">
        <v>1216</v>
      </c>
      <c r="R1029" s="573"/>
      <c r="S1029" s="574">
        <f t="shared" si="586"/>
        <v>458.24889288278041</v>
      </c>
      <c r="T1029" s="575">
        <f t="shared" si="570"/>
        <v>458.24889288278041</v>
      </c>
      <c r="U1029" s="574">
        <f t="shared" si="587"/>
        <v>0</v>
      </c>
      <c r="V1029" s="576" t="str">
        <f t="shared" si="571"/>
        <v>million hectares</v>
      </c>
      <c r="W1029" s="391"/>
      <c r="X1029" s="391"/>
      <c r="Z1029" s="476"/>
      <c r="AP1029" s="476"/>
      <c r="AQ1029" s="391"/>
      <c r="AR1029" s="391"/>
      <c r="AS1029" s="580"/>
      <c r="AT1029" s="391"/>
      <c r="AU1029" s="578" t="str">
        <f t="shared" si="572"/>
        <v/>
      </c>
      <c r="AV1029" s="578" t="str">
        <f t="shared" si="573"/>
        <v/>
      </c>
      <c r="AW1029" s="391"/>
      <c r="AX1029" s="578" t="str">
        <f t="shared" si="574"/>
        <v/>
      </c>
      <c r="AY1029" s="578" t="str">
        <f t="shared" si="575"/>
        <v/>
      </c>
      <c r="AZ1029" s="391"/>
      <c r="BA1029" s="578" t="str">
        <f t="shared" si="576"/>
        <v/>
      </c>
      <c r="BB1029" s="578" t="str">
        <f t="shared" si="577"/>
        <v/>
      </c>
      <c r="BC1029" s="391"/>
      <c r="BD1029" s="578" t="str">
        <f t="shared" si="578"/>
        <v/>
      </c>
      <c r="BE1029" s="578" t="str">
        <f t="shared" si="579"/>
        <v/>
      </c>
      <c r="BF1029" s="391"/>
      <c r="BG1029" s="578" t="str">
        <f t="shared" si="580"/>
        <v/>
      </c>
      <c r="BH1029" s="578" t="str">
        <f t="shared" si="581"/>
        <v/>
      </c>
      <c r="BI1029" s="391"/>
      <c r="BJ1029" s="578" t="str">
        <f t="shared" si="582"/>
        <v/>
      </c>
      <c r="BK1029" s="578" t="str">
        <f t="shared" si="582"/>
        <v/>
      </c>
      <c r="BL1029" s="391"/>
      <c r="BM1029" s="578" t="str">
        <f t="shared" si="583"/>
        <v/>
      </c>
      <c r="BN1029" s="578" t="str">
        <f t="shared" si="583"/>
        <v/>
      </c>
      <c r="BO1029" s="391"/>
      <c r="BP1029" s="578" t="str">
        <f t="shared" si="584"/>
        <v/>
      </c>
      <c r="BQ1029" s="578" t="str">
        <f t="shared" si="584"/>
        <v/>
      </c>
      <c r="BR1029" s="391"/>
      <c r="BS1029" s="578" t="str">
        <f t="shared" si="585"/>
        <v/>
      </c>
      <c r="BT1029" s="578" t="str">
        <f t="shared" si="585"/>
        <v/>
      </c>
      <c r="BU1029" s="391"/>
      <c r="BV1029" s="476"/>
    </row>
    <row r="1030" spans="1:74" s="427" customFormat="1" ht="14.1">
      <c r="A1030" s="561">
        <v>5</v>
      </c>
      <c r="B1030" s="562" t="str">
        <f t="shared" si="569"/>
        <v xml:space="preserve">: Gibbs et al 2015. Table 2 - fao Terra Stat. Gibbs, H. K., &amp; Salmon, J. M. (2015). Mapping the world's degraded lands. Applied geography, 57, 12-21. </v>
      </c>
      <c r="C1030" s="566" t="s">
        <v>472</v>
      </c>
      <c r="D1030" s="566"/>
      <c r="E1030" s="563"/>
      <c r="F1030" s="566"/>
      <c r="G1030" s="563"/>
      <c r="H1030" s="565"/>
      <c r="I1030" s="566">
        <v>2015</v>
      </c>
      <c r="J1030" s="566"/>
      <c r="K1030" s="572">
        <v>2313.8554295232498</v>
      </c>
      <c r="L1030" s="571" t="s">
        <v>400</v>
      </c>
      <c r="M1030" s="569"/>
      <c r="N1030" s="571" t="s">
        <v>400</v>
      </c>
      <c r="O1030" s="571"/>
      <c r="P1030" s="572" t="s">
        <v>228</v>
      </c>
      <c r="Q1030" s="429">
        <v>6140</v>
      </c>
      <c r="R1030" s="573"/>
      <c r="S1030" s="574">
        <f t="shared" si="586"/>
        <v>2313.8554295232498</v>
      </c>
      <c r="T1030" s="575">
        <f t="shared" si="570"/>
        <v>2313.8554295232498</v>
      </c>
      <c r="U1030" s="574">
        <f t="shared" si="587"/>
        <v>0</v>
      </c>
      <c r="V1030" s="576" t="str">
        <f t="shared" si="571"/>
        <v>million hectares</v>
      </c>
      <c r="W1030" s="391"/>
      <c r="X1030" s="391"/>
      <c r="Z1030" s="476"/>
      <c r="AP1030" s="476"/>
      <c r="AQ1030" s="391"/>
      <c r="AR1030" s="391"/>
      <c r="AS1030" s="580"/>
      <c r="AT1030" s="391"/>
      <c r="AU1030" s="578" t="str">
        <f t="shared" si="572"/>
        <v/>
      </c>
      <c r="AV1030" s="578" t="str">
        <f t="shared" si="573"/>
        <v/>
      </c>
      <c r="AW1030" s="391"/>
      <c r="AX1030" s="578" t="str">
        <f t="shared" si="574"/>
        <v/>
      </c>
      <c r="AY1030" s="578" t="str">
        <f t="shared" si="575"/>
        <v/>
      </c>
      <c r="AZ1030" s="391"/>
      <c r="BA1030" s="578" t="str">
        <f t="shared" si="576"/>
        <v/>
      </c>
      <c r="BB1030" s="578" t="str">
        <f t="shared" si="577"/>
        <v/>
      </c>
      <c r="BC1030" s="391"/>
      <c r="BD1030" s="578" t="str">
        <f t="shared" si="578"/>
        <v/>
      </c>
      <c r="BE1030" s="578" t="str">
        <f t="shared" si="579"/>
        <v/>
      </c>
      <c r="BF1030" s="391"/>
      <c r="BG1030" s="578" t="str">
        <f t="shared" si="580"/>
        <v/>
      </c>
      <c r="BH1030" s="578" t="str">
        <f t="shared" si="581"/>
        <v/>
      </c>
      <c r="BI1030" s="391"/>
      <c r="BJ1030" s="578" t="str">
        <f t="shared" si="582"/>
        <v/>
      </c>
      <c r="BK1030" s="578" t="str">
        <f t="shared" si="582"/>
        <v/>
      </c>
      <c r="BL1030" s="391"/>
      <c r="BM1030" s="578" t="str">
        <f t="shared" si="583"/>
        <v/>
      </c>
      <c r="BN1030" s="578" t="str">
        <f t="shared" si="583"/>
        <v/>
      </c>
      <c r="BO1030" s="391"/>
      <c r="BP1030" s="578" t="str">
        <f t="shared" si="584"/>
        <v/>
      </c>
      <c r="BQ1030" s="578" t="str">
        <f t="shared" si="584"/>
        <v/>
      </c>
      <c r="BR1030" s="391"/>
      <c r="BS1030" s="578" t="str">
        <f t="shared" si="585"/>
        <v/>
      </c>
      <c r="BT1030" s="578" t="str">
        <f t="shared" si="585"/>
        <v/>
      </c>
      <c r="BU1030" s="391"/>
      <c r="BV1030" s="476"/>
    </row>
    <row r="1031" spans="1:74" s="427" customFormat="1" ht="14.1">
      <c r="A1031" s="561">
        <v>6</v>
      </c>
      <c r="B1031" s="562" t="str">
        <f t="shared" si="569"/>
        <v xml:space="preserve">: Gibbs et al 2015. Table 2 - Dregene. Gibbs, H. K., &amp; Salmon, J. M. (2015). Mapping the world's degraded lands. Applied geography, 57, 12-21. </v>
      </c>
      <c r="C1031" s="566" t="s">
        <v>473</v>
      </c>
      <c r="D1031" s="566"/>
      <c r="E1031" s="563"/>
      <c r="F1031" s="566"/>
      <c r="G1031" s="563"/>
      <c r="H1031" s="565"/>
      <c r="I1031" s="566">
        <v>2015</v>
      </c>
      <c r="J1031" s="566"/>
      <c r="K1031" s="572">
        <v>1353.6431112129499</v>
      </c>
      <c r="L1031" s="571" t="s">
        <v>400</v>
      </c>
      <c r="M1031" s="569"/>
      <c r="N1031" s="571" t="s">
        <v>400</v>
      </c>
      <c r="O1031" s="571"/>
      <c r="P1031" s="572" t="s">
        <v>229</v>
      </c>
      <c r="Q1031" s="429">
        <v>3592</v>
      </c>
      <c r="R1031" s="573"/>
      <c r="S1031" s="574">
        <f t="shared" si="586"/>
        <v>1353.6431112129499</v>
      </c>
      <c r="T1031" s="575">
        <f t="shared" si="570"/>
        <v>1353.6431112129499</v>
      </c>
      <c r="U1031" s="574">
        <f t="shared" si="587"/>
        <v>0</v>
      </c>
      <c r="V1031" s="576" t="str">
        <f t="shared" si="571"/>
        <v>million hectares</v>
      </c>
      <c r="W1031" s="391"/>
      <c r="X1031" s="391"/>
      <c r="Z1031" s="476"/>
      <c r="AP1031" s="476"/>
      <c r="AQ1031" s="391"/>
      <c r="AR1031" s="391"/>
      <c r="AS1031" s="580"/>
      <c r="AT1031" s="391"/>
      <c r="AU1031" s="578" t="str">
        <f t="shared" si="572"/>
        <v/>
      </c>
      <c r="AV1031" s="578" t="str">
        <f t="shared" si="573"/>
        <v/>
      </c>
      <c r="AW1031" s="391"/>
      <c r="AX1031" s="578" t="str">
        <f t="shared" si="574"/>
        <v/>
      </c>
      <c r="AY1031" s="578" t="str">
        <f t="shared" si="575"/>
        <v/>
      </c>
      <c r="AZ1031" s="391"/>
      <c r="BA1031" s="578" t="str">
        <f t="shared" si="576"/>
        <v/>
      </c>
      <c r="BB1031" s="578" t="str">
        <f t="shared" si="577"/>
        <v/>
      </c>
      <c r="BC1031" s="391"/>
      <c r="BD1031" s="578" t="str">
        <f t="shared" si="578"/>
        <v/>
      </c>
      <c r="BE1031" s="578" t="str">
        <f t="shared" si="579"/>
        <v/>
      </c>
      <c r="BF1031" s="391"/>
      <c r="BG1031" s="578" t="str">
        <f t="shared" si="580"/>
        <v/>
      </c>
      <c r="BH1031" s="578" t="str">
        <f t="shared" si="581"/>
        <v/>
      </c>
      <c r="BI1031" s="391"/>
      <c r="BJ1031" s="578" t="str">
        <f t="shared" si="582"/>
        <v/>
      </c>
      <c r="BK1031" s="578" t="str">
        <f t="shared" si="582"/>
        <v/>
      </c>
      <c r="BL1031" s="391"/>
      <c r="BM1031" s="578" t="str">
        <f t="shared" si="583"/>
        <v/>
      </c>
      <c r="BN1031" s="578" t="str">
        <f t="shared" si="583"/>
        <v/>
      </c>
      <c r="BO1031" s="391"/>
      <c r="BP1031" s="578" t="str">
        <f t="shared" si="584"/>
        <v/>
      </c>
      <c r="BQ1031" s="578" t="str">
        <f t="shared" si="584"/>
        <v/>
      </c>
      <c r="BR1031" s="391"/>
      <c r="BS1031" s="578" t="str">
        <f t="shared" si="585"/>
        <v/>
      </c>
      <c r="BT1031" s="578" t="str">
        <f t="shared" si="585"/>
        <v/>
      </c>
      <c r="BU1031" s="391"/>
      <c r="BV1031" s="476"/>
    </row>
    <row r="1032" spans="1:74" s="427" customFormat="1" ht="14.1">
      <c r="A1032" s="561">
        <v>7</v>
      </c>
      <c r="B1032" s="562" t="str">
        <f t="shared" si="569"/>
        <v xml:space="preserve">: Gibbs et al 2015. Table 2 - GLADA. Gibbs, H. K., &amp; Salmon, J. M. (2015). Mapping the world's degraded lands. Applied geography, 57, 12-21. </v>
      </c>
      <c r="C1032" s="566" t="s">
        <v>474</v>
      </c>
      <c r="D1032" s="566"/>
      <c r="E1032" s="563"/>
      <c r="F1032" s="566"/>
      <c r="G1032" s="563"/>
      <c r="H1032" s="565"/>
      <c r="I1032" s="566">
        <v>2015</v>
      </c>
      <c r="J1032" s="566"/>
      <c r="K1032" s="572">
        <v>1032.5674066602123</v>
      </c>
      <c r="L1032" s="571" t="s">
        <v>400</v>
      </c>
      <c r="M1032" s="569"/>
      <c r="N1032" s="571" t="s">
        <v>400</v>
      </c>
      <c r="O1032" s="571"/>
      <c r="P1032" s="572" t="s">
        <v>230</v>
      </c>
      <c r="Q1032" s="429">
        <v>2740</v>
      </c>
      <c r="R1032" s="573"/>
      <c r="S1032" s="574">
        <f t="shared" si="586"/>
        <v>1032.5674066602123</v>
      </c>
      <c r="T1032" s="575">
        <f t="shared" si="570"/>
        <v>1032.5674066602123</v>
      </c>
      <c r="U1032" s="574">
        <f t="shared" si="587"/>
        <v>0</v>
      </c>
      <c r="V1032" s="576" t="str">
        <f t="shared" si="571"/>
        <v>million hectares</v>
      </c>
      <c r="W1032" s="391"/>
      <c r="X1032" s="391"/>
      <c r="Z1032" s="476"/>
      <c r="AP1032" s="476"/>
      <c r="AQ1032" s="391"/>
      <c r="AR1032" s="391"/>
      <c r="AS1032" s="580"/>
      <c r="AT1032" s="391"/>
      <c r="AU1032" s="578" t="str">
        <f t="shared" si="572"/>
        <v/>
      </c>
      <c r="AV1032" s="578" t="str">
        <f t="shared" si="573"/>
        <v/>
      </c>
      <c r="AW1032" s="391"/>
      <c r="AX1032" s="578" t="str">
        <f t="shared" si="574"/>
        <v/>
      </c>
      <c r="AY1032" s="578" t="str">
        <f t="shared" si="575"/>
        <v/>
      </c>
      <c r="AZ1032" s="391"/>
      <c r="BA1032" s="578" t="str">
        <f t="shared" si="576"/>
        <v/>
      </c>
      <c r="BB1032" s="578" t="str">
        <f t="shared" si="577"/>
        <v/>
      </c>
      <c r="BC1032" s="391"/>
      <c r="BD1032" s="578" t="str">
        <f t="shared" si="578"/>
        <v/>
      </c>
      <c r="BE1032" s="578" t="str">
        <f t="shared" si="579"/>
        <v/>
      </c>
      <c r="BF1032" s="391"/>
      <c r="BG1032" s="578" t="str">
        <f t="shared" si="580"/>
        <v/>
      </c>
      <c r="BH1032" s="578" t="str">
        <f t="shared" si="581"/>
        <v/>
      </c>
      <c r="BI1032" s="391"/>
      <c r="BJ1032" s="578" t="str">
        <f t="shared" si="582"/>
        <v/>
      </c>
      <c r="BK1032" s="578" t="str">
        <f t="shared" si="582"/>
        <v/>
      </c>
      <c r="BL1032" s="391"/>
      <c r="BM1032" s="578" t="str">
        <f t="shared" si="583"/>
        <v/>
      </c>
      <c r="BN1032" s="578" t="str">
        <f t="shared" si="583"/>
        <v/>
      </c>
      <c r="BO1032" s="391"/>
      <c r="BP1032" s="578" t="str">
        <f t="shared" si="584"/>
        <v/>
      </c>
      <c r="BQ1032" s="578" t="str">
        <f t="shared" si="584"/>
        <v/>
      </c>
      <c r="BR1032" s="391"/>
      <c r="BS1032" s="578" t="str">
        <f t="shared" si="585"/>
        <v/>
      </c>
      <c r="BT1032" s="578" t="str">
        <f t="shared" si="585"/>
        <v/>
      </c>
      <c r="BU1032" s="391"/>
      <c r="BV1032" s="476"/>
    </row>
    <row r="1033" spans="1:74" s="427" customFormat="1" ht="14.1">
      <c r="A1033" s="561">
        <v>8</v>
      </c>
      <c r="B1033" s="562" t="str">
        <f t="shared" si="569"/>
        <v xml:space="preserve">: Gibbs et al 2015. Table 2 - Cai. Gibbs, H. K., &amp; Salmon, J. M. (2015). Mapping the world's degraded lands. Applied geography, 57, 12-21. </v>
      </c>
      <c r="C1033" s="566" t="s">
        <v>475</v>
      </c>
      <c r="D1033" s="566"/>
      <c r="E1033" s="563"/>
      <c r="F1033" s="566"/>
      <c r="G1033" s="563"/>
      <c r="H1033" s="565"/>
      <c r="I1033" s="566">
        <v>2015</v>
      </c>
      <c r="J1033" s="566"/>
      <c r="K1033" s="572">
        <v>373.45777372272642</v>
      </c>
      <c r="L1033" s="571" t="s">
        <v>400</v>
      </c>
      <c r="M1033" s="569"/>
      <c r="N1033" s="571" t="s">
        <v>400</v>
      </c>
      <c r="O1033" s="571"/>
      <c r="P1033" s="572" t="s">
        <v>231</v>
      </c>
      <c r="Q1033" s="429">
        <v>991</v>
      </c>
      <c r="R1033" s="573"/>
      <c r="S1033" s="574">
        <f t="shared" si="586"/>
        <v>373.45777372272642</v>
      </c>
      <c r="T1033" s="575">
        <f t="shared" si="570"/>
        <v>373.45777372272642</v>
      </c>
      <c r="U1033" s="574">
        <f t="shared" si="587"/>
        <v>0</v>
      </c>
      <c r="V1033" s="576" t="str">
        <f t="shared" si="571"/>
        <v>million hectares</v>
      </c>
      <c r="W1033" s="391"/>
      <c r="X1033" s="391"/>
      <c r="Z1033" s="476"/>
      <c r="AP1033" s="476"/>
      <c r="AQ1033" s="391"/>
      <c r="AR1033" s="391"/>
      <c r="AS1033" s="580"/>
      <c r="AT1033" s="391"/>
      <c r="AU1033" s="578" t="str">
        <f t="shared" si="572"/>
        <v/>
      </c>
      <c r="AV1033" s="578" t="str">
        <f t="shared" si="573"/>
        <v/>
      </c>
      <c r="AW1033" s="391"/>
      <c r="AX1033" s="578" t="str">
        <f t="shared" si="574"/>
        <v/>
      </c>
      <c r="AY1033" s="578" t="str">
        <f t="shared" si="575"/>
        <v/>
      </c>
      <c r="AZ1033" s="391"/>
      <c r="BA1033" s="578" t="str">
        <f t="shared" si="576"/>
        <v/>
      </c>
      <c r="BB1033" s="578" t="str">
        <f t="shared" si="577"/>
        <v/>
      </c>
      <c r="BC1033" s="391"/>
      <c r="BD1033" s="578" t="str">
        <f t="shared" si="578"/>
        <v/>
      </c>
      <c r="BE1033" s="578" t="str">
        <f t="shared" si="579"/>
        <v/>
      </c>
      <c r="BF1033" s="391"/>
      <c r="BG1033" s="578" t="str">
        <f t="shared" si="580"/>
        <v/>
      </c>
      <c r="BH1033" s="578" t="str">
        <f t="shared" si="581"/>
        <v/>
      </c>
      <c r="BI1033" s="391"/>
      <c r="BJ1033" s="578" t="str">
        <f t="shared" si="582"/>
        <v/>
      </c>
      <c r="BK1033" s="578" t="str">
        <f t="shared" si="582"/>
        <v/>
      </c>
      <c r="BL1033" s="391"/>
      <c r="BM1033" s="578" t="str">
        <f t="shared" si="583"/>
        <v/>
      </c>
      <c r="BN1033" s="578" t="str">
        <f t="shared" si="583"/>
        <v/>
      </c>
      <c r="BO1033" s="391"/>
      <c r="BP1033" s="578" t="str">
        <f t="shared" si="584"/>
        <v/>
      </c>
      <c r="BQ1033" s="578" t="str">
        <f t="shared" si="584"/>
        <v/>
      </c>
      <c r="BR1033" s="391"/>
      <c r="BS1033" s="578" t="str">
        <f t="shared" si="585"/>
        <v/>
      </c>
      <c r="BT1033" s="578" t="str">
        <f t="shared" si="585"/>
        <v/>
      </c>
      <c r="BU1033" s="391"/>
      <c r="BV1033" s="476"/>
    </row>
    <row r="1034" spans="1:74" s="427" customFormat="1" ht="14.1">
      <c r="A1034" s="561">
        <v>9</v>
      </c>
      <c r="B1034" s="562" t="str">
        <f t="shared" si="569"/>
        <v xml:space="preserve">: </v>
      </c>
      <c r="C1034" s="566"/>
      <c r="D1034" s="566"/>
      <c r="E1034" s="563"/>
      <c r="F1034" s="566"/>
      <c r="G1034" s="563"/>
      <c r="H1034" s="565"/>
      <c r="I1034" s="566"/>
      <c r="J1034" s="566"/>
      <c r="K1034" s="572"/>
      <c r="L1034" s="568"/>
      <c r="M1034" s="569"/>
      <c r="N1034" s="571"/>
      <c r="O1034" s="571"/>
      <c r="P1034" s="572"/>
      <c r="Q1034" s="429"/>
      <c r="R1034" s="573"/>
      <c r="S1034" s="574" t="str">
        <f t="shared" si="586"/>
        <v/>
      </c>
      <c r="T1034" s="575" t="str">
        <f t="shared" si="570"/>
        <v/>
      </c>
      <c r="U1034" s="574" t="str">
        <f t="shared" si="587"/>
        <v/>
      </c>
      <c r="V1034" s="576" t="str">
        <f t="shared" si="571"/>
        <v/>
      </c>
      <c r="W1034" s="391"/>
      <c r="X1034" s="391"/>
      <c r="Z1034" s="476"/>
      <c r="AP1034" s="476"/>
      <c r="AQ1034" s="391"/>
      <c r="AR1034" s="391"/>
      <c r="AS1034" s="580"/>
      <c r="AT1034" s="391"/>
      <c r="AU1034" s="578" t="str">
        <f t="shared" si="572"/>
        <v/>
      </c>
      <c r="AV1034" s="578" t="str">
        <f t="shared" si="573"/>
        <v/>
      </c>
      <c r="AW1034" s="391"/>
      <c r="AX1034" s="578" t="str">
        <f t="shared" si="574"/>
        <v/>
      </c>
      <c r="AY1034" s="578" t="str">
        <f t="shared" si="575"/>
        <v/>
      </c>
      <c r="AZ1034" s="391"/>
      <c r="BA1034" s="578" t="str">
        <f t="shared" si="576"/>
        <v/>
      </c>
      <c r="BB1034" s="578" t="str">
        <f t="shared" si="577"/>
        <v/>
      </c>
      <c r="BC1034" s="391"/>
      <c r="BD1034" s="578" t="str">
        <f t="shared" si="578"/>
        <v/>
      </c>
      <c r="BE1034" s="578" t="str">
        <f t="shared" si="579"/>
        <v/>
      </c>
      <c r="BF1034" s="391"/>
      <c r="BG1034" s="578" t="str">
        <f t="shared" si="580"/>
        <v/>
      </c>
      <c r="BH1034" s="578" t="str">
        <f t="shared" si="581"/>
        <v/>
      </c>
      <c r="BI1034" s="391"/>
      <c r="BJ1034" s="578" t="str">
        <f t="shared" si="582"/>
        <v/>
      </c>
      <c r="BK1034" s="578" t="str">
        <f t="shared" si="582"/>
        <v/>
      </c>
      <c r="BL1034" s="391"/>
      <c r="BM1034" s="578" t="str">
        <f t="shared" si="583"/>
        <v/>
      </c>
      <c r="BN1034" s="578" t="str">
        <f t="shared" si="583"/>
        <v/>
      </c>
      <c r="BO1034" s="391"/>
      <c r="BP1034" s="578" t="str">
        <f t="shared" si="584"/>
        <v/>
      </c>
      <c r="BQ1034" s="578" t="str">
        <f t="shared" si="584"/>
        <v/>
      </c>
      <c r="BR1034" s="391"/>
      <c r="BS1034" s="578" t="str">
        <f t="shared" si="585"/>
        <v/>
      </c>
      <c r="BT1034" s="578" t="str">
        <f t="shared" si="585"/>
        <v/>
      </c>
      <c r="BU1034" s="391"/>
      <c r="BV1034" s="476"/>
    </row>
    <row r="1035" spans="1:74" s="427" customFormat="1" ht="14.1">
      <c r="A1035" s="561">
        <v>10</v>
      </c>
      <c r="B1035" s="562" t="str">
        <f t="shared" si="569"/>
        <v xml:space="preserve">: </v>
      </c>
      <c r="C1035" s="566"/>
      <c r="D1035" s="566"/>
      <c r="E1035" s="563"/>
      <c r="F1035" s="566"/>
      <c r="G1035" s="563"/>
      <c r="H1035" s="565"/>
      <c r="I1035" s="566"/>
      <c r="J1035" s="566"/>
      <c r="K1035" s="572"/>
      <c r="L1035" s="568"/>
      <c r="M1035" s="569"/>
      <c r="N1035" s="571"/>
      <c r="O1035" s="571"/>
      <c r="P1035" s="572"/>
      <c r="Q1035" s="429"/>
      <c r="R1035" s="573"/>
      <c r="S1035" s="574" t="str">
        <f t="shared" si="586"/>
        <v/>
      </c>
      <c r="T1035" s="575" t="str">
        <f t="shared" si="570"/>
        <v/>
      </c>
      <c r="U1035" s="574" t="str">
        <f t="shared" si="587"/>
        <v/>
      </c>
      <c r="V1035" s="576" t="str">
        <f t="shared" si="571"/>
        <v/>
      </c>
      <c r="W1035" s="391"/>
      <c r="X1035" s="391"/>
      <c r="Z1035" s="476"/>
      <c r="AP1035" s="476"/>
      <c r="AQ1035" s="391"/>
      <c r="AR1035" s="391"/>
      <c r="AS1035" s="580"/>
      <c r="AT1035" s="391"/>
      <c r="AU1035" s="578" t="str">
        <f t="shared" si="572"/>
        <v/>
      </c>
      <c r="AV1035" s="578" t="str">
        <f t="shared" si="573"/>
        <v/>
      </c>
      <c r="AW1035" s="391"/>
      <c r="AX1035" s="578" t="str">
        <f t="shared" si="574"/>
        <v/>
      </c>
      <c r="AY1035" s="578" t="str">
        <f t="shared" si="575"/>
        <v/>
      </c>
      <c r="AZ1035" s="391"/>
      <c r="BA1035" s="578" t="str">
        <f t="shared" si="576"/>
        <v/>
      </c>
      <c r="BB1035" s="578" t="str">
        <f t="shared" si="577"/>
        <v/>
      </c>
      <c r="BC1035" s="391"/>
      <c r="BD1035" s="578" t="str">
        <f t="shared" si="578"/>
        <v/>
      </c>
      <c r="BE1035" s="578" t="str">
        <f t="shared" si="579"/>
        <v/>
      </c>
      <c r="BF1035" s="391"/>
      <c r="BG1035" s="578" t="str">
        <f t="shared" si="580"/>
        <v/>
      </c>
      <c r="BH1035" s="578" t="str">
        <f t="shared" si="581"/>
        <v/>
      </c>
      <c r="BI1035" s="391"/>
      <c r="BJ1035" s="578" t="str">
        <f t="shared" si="582"/>
        <v/>
      </c>
      <c r="BK1035" s="578" t="str">
        <f t="shared" si="582"/>
        <v/>
      </c>
      <c r="BL1035" s="391"/>
      <c r="BM1035" s="578" t="str">
        <f t="shared" si="583"/>
        <v/>
      </c>
      <c r="BN1035" s="578" t="str">
        <f t="shared" si="583"/>
        <v/>
      </c>
      <c r="BO1035" s="391"/>
      <c r="BP1035" s="578" t="str">
        <f t="shared" si="584"/>
        <v/>
      </c>
      <c r="BQ1035" s="578" t="str">
        <f t="shared" si="584"/>
        <v/>
      </c>
      <c r="BR1035" s="391"/>
      <c r="BS1035" s="578" t="str">
        <f t="shared" si="585"/>
        <v/>
      </c>
      <c r="BT1035" s="578" t="str">
        <f t="shared" si="585"/>
        <v/>
      </c>
      <c r="BU1035" s="391"/>
      <c r="BV1035" s="476"/>
    </row>
    <row r="1036" spans="1:74" s="427" customFormat="1" ht="14.1">
      <c r="A1036" s="561">
        <v>11</v>
      </c>
      <c r="B1036" s="562" t="str">
        <f t="shared" si="569"/>
        <v xml:space="preserve">: </v>
      </c>
      <c r="C1036" s="566"/>
      <c r="D1036" s="566"/>
      <c r="E1036" s="563"/>
      <c r="F1036" s="566"/>
      <c r="G1036" s="563"/>
      <c r="H1036" s="565"/>
      <c r="I1036" s="566"/>
      <c r="J1036" s="566"/>
      <c r="K1036" s="572"/>
      <c r="L1036" s="568"/>
      <c r="M1036" s="569"/>
      <c r="N1036" s="571"/>
      <c r="O1036" s="571"/>
      <c r="P1036" s="572"/>
      <c r="Q1036" s="429"/>
      <c r="R1036" s="573"/>
      <c r="S1036" s="574" t="str">
        <f t="shared" si="586"/>
        <v/>
      </c>
      <c r="T1036" s="575" t="str">
        <f t="shared" si="570"/>
        <v/>
      </c>
      <c r="U1036" s="574" t="str">
        <f t="shared" si="587"/>
        <v/>
      </c>
      <c r="V1036" s="576" t="str">
        <f t="shared" si="571"/>
        <v/>
      </c>
      <c r="W1036" s="391"/>
      <c r="X1036" s="391"/>
      <c r="Z1036" s="476"/>
      <c r="AP1036" s="476"/>
      <c r="AQ1036" s="391"/>
      <c r="AR1036" s="391"/>
      <c r="AS1036" s="580"/>
      <c r="AT1036" s="391"/>
      <c r="AU1036" s="578" t="str">
        <f t="shared" si="572"/>
        <v/>
      </c>
      <c r="AV1036" s="578" t="str">
        <f t="shared" si="573"/>
        <v/>
      </c>
      <c r="AW1036" s="391"/>
      <c r="AX1036" s="578" t="str">
        <f t="shared" si="574"/>
        <v/>
      </c>
      <c r="AY1036" s="578" t="str">
        <f t="shared" si="575"/>
        <v/>
      </c>
      <c r="AZ1036" s="391"/>
      <c r="BA1036" s="578" t="str">
        <f t="shared" si="576"/>
        <v/>
      </c>
      <c r="BB1036" s="578" t="str">
        <f t="shared" si="577"/>
        <v/>
      </c>
      <c r="BC1036" s="391"/>
      <c r="BD1036" s="578" t="str">
        <f t="shared" si="578"/>
        <v/>
      </c>
      <c r="BE1036" s="578" t="str">
        <f t="shared" si="579"/>
        <v/>
      </c>
      <c r="BF1036" s="391"/>
      <c r="BG1036" s="578" t="str">
        <f t="shared" si="580"/>
        <v/>
      </c>
      <c r="BH1036" s="578" t="str">
        <f t="shared" si="581"/>
        <v/>
      </c>
      <c r="BI1036" s="391"/>
      <c r="BJ1036" s="578" t="str">
        <f t="shared" si="582"/>
        <v/>
      </c>
      <c r="BK1036" s="578" t="str">
        <f t="shared" si="582"/>
        <v/>
      </c>
      <c r="BL1036" s="391"/>
      <c r="BM1036" s="578" t="str">
        <f t="shared" si="583"/>
        <v/>
      </c>
      <c r="BN1036" s="578" t="str">
        <f t="shared" si="583"/>
        <v/>
      </c>
      <c r="BO1036" s="391"/>
      <c r="BP1036" s="578" t="str">
        <f t="shared" si="584"/>
        <v/>
      </c>
      <c r="BQ1036" s="578" t="str">
        <f t="shared" si="584"/>
        <v/>
      </c>
      <c r="BR1036" s="391"/>
      <c r="BS1036" s="578" t="str">
        <f t="shared" si="585"/>
        <v/>
      </c>
      <c r="BT1036" s="578" t="str">
        <f t="shared" si="585"/>
        <v/>
      </c>
      <c r="BU1036" s="391"/>
      <c r="BV1036" s="476"/>
    </row>
    <row r="1037" spans="1:74" s="427" customFormat="1" ht="14.1">
      <c r="A1037" s="561">
        <v>12</v>
      </c>
      <c r="B1037" s="562" t="str">
        <f t="shared" si="569"/>
        <v xml:space="preserve">: </v>
      </c>
      <c r="C1037" s="566"/>
      <c r="D1037" s="566"/>
      <c r="E1037" s="563"/>
      <c r="F1037" s="566"/>
      <c r="G1037" s="563"/>
      <c r="H1037" s="565"/>
      <c r="I1037" s="566"/>
      <c r="J1037" s="566"/>
      <c r="K1037" s="572"/>
      <c r="L1037" s="568"/>
      <c r="M1037" s="569"/>
      <c r="N1037" s="571"/>
      <c r="O1037" s="571"/>
      <c r="P1037" s="572"/>
      <c r="Q1037" s="429"/>
      <c r="R1037" s="573"/>
      <c r="S1037" s="574" t="str">
        <f t="shared" si="586"/>
        <v/>
      </c>
      <c r="T1037" s="575" t="str">
        <f t="shared" si="570"/>
        <v/>
      </c>
      <c r="U1037" s="574" t="str">
        <f t="shared" si="587"/>
        <v/>
      </c>
      <c r="V1037" s="576" t="str">
        <f t="shared" si="571"/>
        <v/>
      </c>
      <c r="W1037" s="391"/>
      <c r="X1037" s="391"/>
      <c r="Z1037" s="476"/>
      <c r="AP1037" s="476"/>
      <c r="AQ1037" s="391"/>
      <c r="AR1037" s="391"/>
      <c r="AS1037" s="580"/>
      <c r="AT1037" s="391"/>
      <c r="AU1037" s="578" t="str">
        <f t="shared" si="572"/>
        <v/>
      </c>
      <c r="AV1037" s="578" t="str">
        <f t="shared" si="573"/>
        <v/>
      </c>
      <c r="AW1037" s="391"/>
      <c r="AX1037" s="578" t="str">
        <f t="shared" si="574"/>
        <v/>
      </c>
      <c r="AY1037" s="578" t="str">
        <f t="shared" si="575"/>
        <v/>
      </c>
      <c r="AZ1037" s="391"/>
      <c r="BA1037" s="578" t="str">
        <f t="shared" si="576"/>
        <v/>
      </c>
      <c r="BB1037" s="578" t="str">
        <f t="shared" si="577"/>
        <v/>
      </c>
      <c r="BC1037" s="391"/>
      <c r="BD1037" s="578" t="str">
        <f t="shared" si="578"/>
        <v/>
      </c>
      <c r="BE1037" s="578" t="str">
        <f t="shared" si="579"/>
        <v/>
      </c>
      <c r="BF1037" s="391"/>
      <c r="BG1037" s="578" t="str">
        <f t="shared" si="580"/>
        <v/>
      </c>
      <c r="BH1037" s="578" t="str">
        <f t="shared" si="581"/>
        <v/>
      </c>
      <c r="BI1037" s="391"/>
      <c r="BJ1037" s="578" t="str">
        <f t="shared" si="582"/>
        <v/>
      </c>
      <c r="BK1037" s="578" t="str">
        <f t="shared" si="582"/>
        <v/>
      </c>
      <c r="BL1037" s="391"/>
      <c r="BM1037" s="578" t="str">
        <f t="shared" si="583"/>
        <v/>
      </c>
      <c r="BN1037" s="578" t="str">
        <f t="shared" si="583"/>
        <v/>
      </c>
      <c r="BO1037" s="391"/>
      <c r="BP1037" s="578" t="str">
        <f t="shared" si="584"/>
        <v/>
      </c>
      <c r="BQ1037" s="578" t="str">
        <f t="shared" si="584"/>
        <v/>
      </c>
      <c r="BR1037" s="391"/>
      <c r="BS1037" s="578" t="str">
        <f t="shared" si="585"/>
        <v/>
      </c>
      <c r="BT1037" s="578" t="str">
        <f t="shared" si="585"/>
        <v/>
      </c>
      <c r="BU1037" s="391"/>
      <c r="BV1037" s="476"/>
    </row>
    <row r="1038" spans="1:74" s="427" customFormat="1" ht="14.1">
      <c r="A1038" s="561">
        <v>13</v>
      </c>
      <c r="B1038" s="562" t="str">
        <f t="shared" si="569"/>
        <v xml:space="preserve">: </v>
      </c>
      <c r="C1038" s="566"/>
      <c r="D1038" s="566"/>
      <c r="E1038" s="563"/>
      <c r="F1038" s="566"/>
      <c r="G1038" s="563"/>
      <c r="H1038" s="565"/>
      <c r="I1038" s="566"/>
      <c r="J1038" s="566"/>
      <c r="K1038" s="572"/>
      <c r="L1038" s="568"/>
      <c r="M1038" s="572"/>
      <c r="N1038" s="571"/>
      <c r="O1038" s="571"/>
      <c r="P1038" s="572"/>
      <c r="Q1038" s="429"/>
      <c r="R1038" s="573"/>
      <c r="S1038" s="574" t="str">
        <f t="shared" si="586"/>
        <v/>
      </c>
      <c r="T1038" s="575" t="str">
        <f t="shared" si="570"/>
        <v/>
      </c>
      <c r="U1038" s="574" t="str">
        <f t="shared" si="587"/>
        <v/>
      </c>
      <c r="V1038" s="576" t="str">
        <f t="shared" si="571"/>
        <v/>
      </c>
      <c r="W1038" s="391"/>
      <c r="X1038" s="391"/>
      <c r="Z1038" s="476"/>
      <c r="AP1038" s="476"/>
      <c r="AQ1038" s="391"/>
      <c r="AR1038" s="391"/>
      <c r="AS1038" s="580"/>
      <c r="AT1038" s="391"/>
      <c r="AU1038" s="578" t="str">
        <f t="shared" si="572"/>
        <v/>
      </c>
      <c r="AV1038" s="578" t="str">
        <f t="shared" si="573"/>
        <v/>
      </c>
      <c r="AW1038" s="391"/>
      <c r="AX1038" s="578" t="str">
        <f t="shared" si="574"/>
        <v/>
      </c>
      <c r="AY1038" s="578" t="str">
        <f t="shared" si="575"/>
        <v/>
      </c>
      <c r="AZ1038" s="391"/>
      <c r="BA1038" s="578" t="str">
        <f t="shared" si="576"/>
        <v/>
      </c>
      <c r="BB1038" s="578" t="str">
        <f t="shared" si="577"/>
        <v/>
      </c>
      <c r="BC1038" s="391"/>
      <c r="BD1038" s="578" t="str">
        <f t="shared" si="578"/>
        <v/>
      </c>
      <c r="BE1038" s="578" t="str">
        <f t="shared" si="579"/>
        <v/>
      </c>
      <c r="BF1038" s="391"/>
      <c r="BG1038" s="578" t="str">
        <f t="shared" si="580"/>
        <v/>
      </c>
      <c r="BH1038" s="578" t="str">
        <f t="shared" si="581"/>
        <v/>
      </c>
      <c r="BI1038" s="391"/>
      <c r="BJ1038" s="578" t="str">
        <f t="shared" si="582"/>
        <v/>
      </c>
      <c r="BK1038" s="578" t="str">
        <f t="shared" si="582"/>
        <v/>
      </c>
      <c r="BL1038" s="391"/>
      <c r="BM1038" s="578" t="str">
        <f t="shared" si="583"/>
        <v/>
      </c>
      <c r="BN1038" s="578" t="str">
        <f t="shared" si="583"/>
        <v/>
      </c>
      <c r="BO1038" s="391"/>
      <c r="BP1038" s="578" t="str">
        <f t="shared" si="584"/>
        <v/>
      </c>
      <c r="BQ1038" s="578" t="str">
        <f t="shared" si="584"/>
        <v/>
      </c>
      <c r="BR1038" s="391"/>
      <c r="BS1038" s="578" t="str">
        <f t="shared" si="585"/>
        <v/>
      </c>
      <c r="BT1038" s="578" t="str">
        <f t="shared" si="585"/>
        <v/>
      </c>
      <c r="BU1038" s="391"/>
      <c r="BV1038" s="476"/>
    </row>
    <row r="1039" spans="1:74" s="427" customFormat="1" ht="14.1">
      <c r="A1039" s="561">
        <v>14</v>
      </c>
      <c r="B1039" s="562" t="str">
        <f t="shared" si="569"/>
        <v xml:space="preserve">: </v>
      </c>
      <c r="C1039" s="566"/>
      <c r="D1039" s="566"/>
      <c r="E1039" s="563"/>
      <c r="F1039" s="566"/>
      <c r="G1039" s="563"/>
      <c r="H1039" s="565"/>
      <c r="I1039" s="566"/>
      <c r="J1039" s="566"/>
      <c r="K1039" s="572"/>
      <c r="L1039" s="568"/>
      <c r="M1039" s="572"/>
      <c r="N1039" s="571"/>
      <c r="O1039" s="571"/>
      <c r="P1039" s="572"/>
      <c r="Q1039" s="429"/>
      <c r="R1039" s="573"/>
      <c r="S1039" s="574" t="str">
        <f t="shared" si="586"/>
        <v/>
      </c>
      <c r="T1039" s="575" t="str">
        <f t="shared" si="570"/>
        <v/>
      </c>
      <c r="U1039" s="574" t="str">
        <f t="shared" si="587"/>
        <v/>
      </c>
      <c r="V1039" s="576" t="str">
        <f t="shared" si="571"/>
        <v/>
      </c>
      <c r="W1039" s="391"/>
      <c r="X1039" s="391"/>
      <c r="Z1039" s="476"/>
      <c r="AP1039" s="476"/>
      <c r="AQ1039" s="391"/>
      <c r="AR1039" s="391"/>
      <c r="AS1039" s="580"/>
      <c r="AT1039" s="391"/>
      <c r="AU1039" s="578" t="str">
        <f t="shared" si="572"/>
        <v/>
      </c>
      <c r="AV1039" s="578" t="str">
        <f t="shared" si="573"/>
        <v/>
      </c>
      <c r="AW1039" s="391"/>
      <c r="AX1039" s="578" t="str">
        <f t="shared" si="574"/>
        <v/>
      </c>
      <c r="AY1039" s="578" t="str">
        <f t="shared" si="575"/>
        <v/>
      </c>
      <c r="AZ1039" s="391"/>
      <c r="BA1039" s="578" t="str">
        <f t="shared" si="576"/>
        <v/>
      </c>
      <c r="BB1039" s="578" t="str">
        <f t="shared" si="577"/>
        <v/>
      </c>
      <c r="BC1039" s="391"/>
      <c r="BD1039" s="578" t="str">
        <f t="shared" si="578"/>
        <v/>
      </c>
      <c r="BE1039" s="578" t="str">
        <f t="shared" si="579"/>
        <v/>
      </c>
      <c r="BF1039" s="391"/>
      <c r="BG1039" s="578" t="str">
        <f t="shared" si="580"/>
        <v/>
      </c>
      <c r="BH1039" s="578" t="str">
        <f t="shared" si="581"/>
        <v/>
      </c>
      <c r="BI1039" s="391"/>
      <c r="BJ1039" s="578" t="str">
        <f t="shared" si="582"/>
        <v/>
      </c>
      <c r="BK1039" s="578" t="str">
        <f t="shared" si="582"/>
        <v/>
      </c>
      <c r="BL1039" s="391"/>
      <c r="BM1039" s="578" t="str">
        <f t="shared" si="583"/>
        <v/>
      </c>
      <c r="BN1039" s="578" t="str">
        <f t="shared" si="583"/>
        <v/>
      </c>
      <c r="BO1039" s="391"/>
      <c r="BP1039" s="578" t="str">
        <f t="shared" si="584"/>
        <v/>
      </c>
      <c r="BQ1039" s="578" t="str">
        <f t="shared" si="584"/>
        <v/>
      </c>
      <c r="BR1039" s="391"/>
      <c r="BS1039" s="578" t="str">
        <f t="shared" si="585"/>
        <v/>
      </c>
      <c r="BT1039" s="578" t="str">
        <f t="shared" si="585"/>
        <v/>
      </c>
      <c r="BU1039" s="391"/>
      <c r="BV1039" s="476"/>
    </row>
    <row r="1040" spans="1:74" s="427" customFormat="1" ht="14.1">
      <c r="A1040" s="561">
        <v>15</v>
      </c>
      <c r="B1040" s="562" t="str">
        <f t="shared" si="569"/>
        <v xml:space="preserve">: </v>
      </c>
      <c r="C1040" s="566"/>
      <c r="D1040" s="566"/>
      <c r="E1040" s="563"/>
      <c r="F1040" s="566"/>
      <c r="G1040" s="563"/>
      <c r="H1040" s="565"/>
      <c r="I1040" s="566"/>
      <c r="J1040" s="566"/>
      <c r="K1040" s="572"/>
      <c r="L1040" s="568"/>
      <c r="M1040" s="572"/>
      <c r="N1040" s="571"/>
      <c r="O1040" s="571"/>
      <c r="P1040" s="572"/>
      <c r="Q1040" s="429"/>
      <c r="R1040" s="573"/>
      <c r="S1040" s="574" t="str">
        <f t="shared" si="586"/>
        <v/>
      </c>
      <c r="T1040" s="575" t="str">
        <f t="shared" si="570"/>
        <v/>
      </c>
      <c r="U1040" s="574" t="str">
        <f t="shared" si="587"/>
        <v/>
      </c>
      <c r="V1040" s="576" t="str">
        <f t="shared" si="571"/>
        <v/>
      </c>
      <c r="W1040" s="391"/>
      <c r="X1040" s="391"/>
      <c r="Z1040" s="476"/>
      <c r="AP1040" s="476"/>
      <c r="AQ1040" s="391"/>
      <c r="AR1040" s="391"/>
      <c r="AS1040" s="580"/>
      <c r="AT1040" s="391"/>
      <c r="AU1040" s="578" t="str">
        <f t="shared" si="572"/>
        <v/>
      </c>
      <c r="AV1040" s="578" t="str">
        <f t="shared" si="573"/>
        <v/>
      </c>
      <c r="AW1040" s="391"/>
      <c r="AX1040" s="578" t="str">
        <f t="shared" si="574"/>
        <v/>
      </c>
      <c r="AY1040" s="578" t="str">
        <f t="shared" si="575"/>
        <v/>
      </c>
      <c r="AZ1040" s="391"/>
      <c r="BA1040" s="578" t="str">
        <f t="shared" si="576"/>
        <v/>
      </c>
      <c r="BB1040" s="578" t="str">
        <f t="shared" si="577"/>
        <v/>
      </c>
      <c r="BC1040" s="391"/>
      <c r="BD1040" s="578" t="str">
        <f t="shared" si="578"/>
        <v/>
      </c>
      <c r="BE1040" s="578" t="str">
        <f t="shared" si="579"/>
        <v/>
      </c>
      <c r="BF1040" s="391"/>
      <c r="BG1040" s="578" t="str">
        <f t="shared" si="580"/>
        <v/>
      </c>
      <c r="BH1040" s="578" t="str">
        <f t="shared" si="581"/>
        <v/>
      </c>
      <c r="BI1040" s="391"/>
      <c r="BJ1040" s="578" t="str">
        <f t="shared" si="582"/>
        <v/>
      </c>
      <c r="BK1040" s="578" t="str">
        <f t="shared" si="582"/>
        <v/>
      </c>
      <c r="BL1040" s="391"/>
      <c r="BM1040" s="578" t="str">
        <f t="shared" si="583"/>
        <v/>
      </c>
      <c r="BN1040" s="578" t="str">
        <f t="shared" si="583"/>
        <v/>
      </c>
      <c r="BO1040" s="391"/>
      <c r="BP1040" s="578" t="str">
        <f t="shared" si="584"/>
        <v/>
      </c>
      <c r="BQ1040" s="578" t="str">
        <f t="shared" si="584"/>
        <v/>
      </c>
      <c r="BR1040" s="391"/>
      <c r="BS1040" s="578" t="str">
        <f t="shared" si="585"/>
        <v/>
      </c>
      <c r="BT1040" s="578" t="str">
        <f t="shared" si="585"/>
        <v/>
      </c>
      <c r="BU1040" s="391"/>
      <c r="BV1040" s="476"/>
    </row>
    <row r="1041" spans="1:74" s="427" customFormat="1" ht="14.1">
      <c r="A1041" s="561">
        <v>16</v>
      </c>
      <c r="B1041" s="562" t="str">
        <f t="shared" si="569"/>
        <v xml:space="preserve">: </v>
      </c>
      <c r="C1041" s="566"/>
      <c r="D1041" s="566"/>
      <c r="E1041" s="563"/>
      <c r="F1041" s="566"/>
      <c r="G1041" s="563"/>
      <c r="H1041" s="565"/>
      <c r="I1041" s="566"/>
      <c r="J1041" s="566"/>
      <c r="K1041" s="572"/>
      <c r="L1041" s="568"/>
      <c r="M1041" s="572"/>
      <c r="N1041" s="571"/>
      <c r="O1041" s="571"/>
      <c r="P1041" s="572"/>
      <c r="Q1041" s="429"/>
      <c r="R1041" s="573"/>
      <c r="S1041" s="574" t="str">
        <f t="shared" si="586"/>
        <v/>
      </c>
      <c r="T1041" s="575" t="str">
        <f t="shared" si="570"/>
        <v/>
      </c>
      <c r="U1041" s="574" t="str">
        <f t="shared" si="587"/>
        <v/>
      </c>
      <c r="V1041" s="576" t="str">
        <f t="shared" si="571"/>
        <v/>
      </c>
      <c r="W1041" s="391"/>
      <c r="X1041" s="391"/>
      <c r="Z1041" s="476"/>
      <c r="AP1041" s="476"/>
      <c r="AQ1041" s="391"/>
      <c r="AR1041" s="391"/>
      <c r="AS1041" s="580"/>
      <c r="AT1041" s="391"/>
      <c r="AU1041" s="578" t="str">
        <f t="shared" si="572"/>
        <v/>
      </c>
      <c r="AV1041" s="578" t="str">
        <f t="shared" si="573"/>
        <v/>
      </c>
      <c r="AW1041" s="391"/>
      <c r="AX1041" s="578" t="str">
        <f t="shared" si="574"/>
        <v/>
      </c>
      <c r="AY1041" s="578" t="str">
        <f t="shared" si="575"/>
        <v/>
      </c>
      <c r="AZ1041" s="391"/>
      <c r="BA1041" s="578" t="str">
        <f t="shared" si="576"/>
        <v/>
      </c>
      <c r="BB1041" s="578" t="str">
        <f t="shared" si="577"/>
        <v/>
      </c>
      <c r="BC1041" s="391"/>
      <c r="BD1041" s="578" t="str">
        <f t="shared" si="578"/>
        <v/>
      </c>
      <c r="BE1041" s="578" t="str">
        <f t="shared" si="579"/>
        <v/>
      </c>
      <c r="BF1041" s="391"/>
      <c r="BG1041" s="578" t="str">
        <f t="shared" si="580"/>
        <v/>
      </c>
      <c r="BH1041" s="578" t="str">
        <f t="shared" si="581"/>
        <v/>
      </c>
      <c r="BI1041" s="391"/>
      <c r="BJ1041" s="578" t="str">
        <f t="shared" si="582"/>
        <v/>
      </c>
      <c r="BK1041" s="578" t="str">
        <f t="shared" si="582"/>
        <v/>
      </c>
      <c r="BL1041" s="391"/>
      <c r="BM1041" s="578" t="str">
        <f t="shared" si="583"/>
        <v/>
      </c>
      <c r="BN1041" s="578" t="str">
        <f t="shared" si="583"/>
        <v/>
      </c>
      <c r="BO1041" s="391"/>
      <c r="BP1041" s="578" t="str">
        <f t="shared" si="584"/>
        <v/>
      </c>
      <c r="BQ1041" s="578" t="str">
        <f t="shared" si="584"/>
        <v/>
      </c>
      <c r="BR1041" s="391"/>
      <c r="BS1041" s="578" t="str">
        <f t="shared" si="585"/>
        <v/>
      </c>
      <c r="BT1041" s="578" t="str">
        <f t="shared" si="585"/>
        <v/>
      </c>
      <c r="BU1041" s="391"/>
      <c r="BV1041" s="476"/>
    </row>
    <row r="1042" spans="1:74" s="427" customFormat="1" ht="14.1">
      <c r="A1042" s="561">
        <v>17</v>
      </c>
      <c r="B1042" s="562" t="str">
        <f t="shared" si="569"/>
        <v xml:space="preserve">: </v>
      </c>
      <c r="C1042" s="566"/>
      <c r="D1042" s="566"/>
      <c r="E1042" s="563"/>
      <c r="F1042" s="566"/>
      <c r="G1042" s="563"/>
      <c r="H1042" s="565"/>
      <c r="I1042" s="566"/>
      <c r="J1042" s="566"/>
      <c r="K1042" s="572"/>
      <c r="L1042" s="568"/>
      <c r="M1042" s="572"/>
      <c r="N1042" s="571"/>
      <c r="O1042" s="571"/>
      <c r="P1042" s="572"/>
      <c r="Q1042" s="429"/>
      <c r="R1042" s="573"/>
      <c r="S1042" s="574" t="str">
        <f t="shared" si="586"/>
        <v/>
      </c>
      <c r="T1042" s="575" t="str">
        <f t="shared" si="570"/>
        <v/>
      </c>
      <c r="U1042" s="574" t="str">
        <f t="shared" si="587"/>
        <v/>
      </c>
      <c r="V1042" s="576" t="str">
        <f t="shared" si="571"/>
        <v/>
      </c>
      <c r="W1042" s="391"/>
      <c r="X1042" s="391"/>
      <c r="Z1042" s="476"/>
      <c r="AP1042" s="476"/>
      <c r="AQ1042" s="391"/>
      <c r="AR1042" s="391"/>
      <c r="AS1042" s="580"/>
      <c r="AT1042" s="391"/>
      <c r="AU1042" s="578" t="str">
        <f t="shared" si="572"/>
        <v/>
      </c>
      <c r="AV1042" s="578" t="str">
        <f t="shared" si="573"/>
        <v/>
      </c>
      <c r="AW1042" s="391"/>
      <c r="AX1042" s="578" t="str">
        <f t="shared" si="574"/>
        <v/>
      </c>
      <c r="AY1042" s="578" t="str">
        <f t="shared" si="575"/>
        <v/>
      </c>
      <c r="AZ1042" s="391"/>
      <c r="BA1042" s="578" t="str">
        <f t="shared" si="576"/>
        <v/>
      </c>
      <c r="BB1042" s="578" t="str">
        <f t="shared" si="577"/>
        <v/>
      </c>
      <c r="BC1042" s="391"/>
      <c r="BD1042" s="578" t="str">
        <f t="shared" si="578"/>
        <v/>
      </c>
      <c r="BE1042" s="578" t="str">
        <f t="shared" si="579"/>
        <v/>
      </c>
      <c r="BF1042" s="391"/>
      <c r="BG1042" s="578" t="str">
        <f t="shared" si="580"/>
        <v/>
      </c>
      <c r="BH1042" s="578" t="str">
        <f t="shared" si="581"/>
        <v/>
      </c>
      <c r="BI1042" s="391"/>
      <c r="BJ1042" s="578" t="str">
        <f t="shared" si="582"/>
        <v/>
      </c>
      <c r="BK1042" s="578" t="str">
        <f t="shared" si="582"/>
        <v/>
      </c>
      <c r="BL1042" s="391"/>
      <c r="BM1042" s="578" t="str">
        <f t="shared" si="583"/>
        <v/>
      </c>
      <c r="BN1042" s="578" t="str">
        <f t="shared" si="583"/>
        <v/>
      </c>
      <c r="BO1042" s="391"/>
      <c r="BP1042" s="578" t="str">
        <f t="shared" si="584"/>
        <v/>
      </c>
      <c r="BQ1042" s="578" t="str">
        <f t="shared" si="584"/>
        <v/>
      </c>
      <c r="BR1042" s="391"/>
      <c r="BS1042" s="578" t="str">
        <f t="shared" si="585"/>
        <v/>
      </c>
      <c r="BT1042" s="578" t="str">
        <f t="shared" si="585"/>
        <v/>
      </c>
      <c r="BU1042" s="391"/>
      <c r="BV1042" s="476"/>
    </row>
    <row r="1043" spans="1:74" s="427" customFormat="1" ht="14.1">
      <c r="A1043" s="561">
        <v>18</v>
      </c>
      <c r="B1043" s="562" t="str">
        <f t="shared" si="569"/>
        <v xml:space="preserve">: </v>
      </c>
      <c r="C1043" s="566"/>
      <c r="D1043" s="566"/>
      <c r="E1043" s="563"/>
      <c r="F1043" s="566"/>
      <c r="G1043" s="563"/>
      <c r="H1043" s="565"/>
      <c r="I1043" s="566"/>
      <c r="J1043" s="566"/>
      <c r="K1043" s="572"/>
      <c r="L1043" s="572"/>
      <c r="M1043" s="572"/>
      <c r="N1043" s="571"/>
      <c r="O1043" s="571"/>
      <c r="P1043" s="572"/>
      <c r="Q1043" s="429"/>
      <c r="R1043" s="573"/>
      <c r="S1043" s="574" t="str">
        <f t="shared" si="586"/>
        <v/>
      </c>
      <c r="T1043" s="575" t="str">
        <f t="shared" si="570"/>
        <v/>
      </c>
      <c r="U1043" s="574" t="str">
        <f t="shared" si="587"/>
        <v/>
      </c>
      <c r="V1043" s="576" t="str">
        <f t="shared" si="571"/>
        <v/>
      </c>
      <c r="W1043" s="391"/>
      <c r="X1043" s="391"/>
      <c r="Z1043" s="476"/>
      <c r="AP1043" s="476"/>
      <c r="AQ1043" s="391"/>
      <c r="AR1043" s="391"/>
      <c r="AS1043" s="580"/>
      <c r="AT1043" s="391"/>
      <c r="AU1043" s="578" t="str">
        <f t="shared" si="572"/>
        <v/>
      </c>
      <c r="AV1043" s="578" t="str">
        <f t="shared" si="573"/>
        <v/>
      </c>
      <c r="AW1043" s="391"/>
      <c r="AX1043" s="578" t="str">
        <f t="shared" si="574"/>
        <v/>
      </c>
      <c r="AY1043" s="578" t="str">
        <f t="shared" si="575"/>
        <v/>
      </c>
      <c r="AZ1043" s="391"/>
      <c r="BA1043" s="578" t="str">
        <f t="shared" si="576"/>
        <v/>
      </c>
      <c r="BB1043" s="578" t="str">
        <f t="shared" si="577"/>
        <v/>
      </c>
      <c r="BC1043" s="391"/>
      <c r="BD1043" s="578" t="str">
        <f t="shared" si="578"/>
        <v/>
      </c>
      <c r="BE1043" s="578" t="str">
        <f t="shared" si="579"/>
        <v/>
      </c>
      <c r="BF1043" s="391"/>
      <c r="BG1043" s="578" t="str">
        <f t="shared" si="580"/>
        <v/>
      </c>
      <c r="BH1043" s="578" t="str">
        <f t="shared" si="581"/>
        <v/>
      </c>
      <c r="BI1043" s="391"/>
      <c r="BJ1043" s="578" t="str">
        <f t="shared" si="582"/>
        <v/>
      </c>
      <c r="BK1043" s="578" t="str">
        <f t="shared" si="582"/>
        <v/>
      </c>
      <c r="BL1043" s="391"/>
      <c r="BM1043" s="578" t="str">
        <f t="shared" si="583"/>
        <v/>
      </c>
      <c r="BN1043" s="578" t="str">
        <f t="shared" si="583"/>
        <v/>
      </c>
      <c r="BO1043" s="391"/>
      <c r="BP1043" s="578" t="str">
        <f t="shared" si="584"/>
        <v/>
      </c>
      <c r="BQ1043" s="578" t="str">
        <f t="shared" si="584"/>
        <v/>
      </c>
      <c r="BR1043" s="391"/>
      <c r="BS1043" s="578" t="str">
        <f t="shared" si="585"/>
        <v/>
      </c>
      <c r="BT1043" s="578" t="str">
        <f t="shared" si="585"/>
        <v/>
      </c>
      <c r="BU1043" s="391"/>
      <c r="BV1043" s="476"/>
    </row>
    <row r="1044" spans="1:74" s="427" customFormat="1" ht="14.1">
      <c r="A1044" s="561">
        <v>19</v>
      </c>
      <c r="B1044" s="562" t="str">
        <f t="shared" si="569"/>
        <v xml:space="preserve">: </v>
      </c>
      <c r="C1044" s="566"/>
      <c r="D1044" s="566"/>
      <c r="E1044" s="563"/>
      <c r="F1044" s="566"/>
      <c r="G1044" s="563"/>
      <c r="H1044" s="565"/>
      <c r="I1044" s="566"/>
      <c r="J1044" s="566"/>
      <c r="K1044" s="572"/>
      <c r="L1044" s="572"/>
      <c r="M1044" s="572"/>
      <c r="N1044" s="571"/>
      <c r="O1044" s="571"/>
      <c r="P1044" s="572"/>
      <c r="Q1044" s="429"/>
      <c r="R1044" s="573"/>
      <c r="S1044" s="574" t="str">
        <f t="shared" si="586"/>
        <v/>
      </c>
      <c r="T1044" s="575" t="str">
        <f t="shared" si="570"/>
        <v/>
      </c>
      <c r="U1044" s="574" t="str">
        <f t="shared" si="587"/>
        <v/>
      </c>
      <c r="V1044" s="576" t="str">
        <f t="shared" si="571"/>
        <v/>
      </c>
      <c r="W1044" s="391"/>
      <c r="X1044" s="391"/>
      <c r="Z1044" s="476"/>
      <c r="AP1044" s="476"/>
      <c r="AQ1044" s="391"/>
      <c r="AR1044" s="391"/>
      <c r="AS1044" s="580"/>
      <c r="AT1044" s="391"/>
      <c r="AU1044" s="578" t="str">
        <f t="shared" si="572"/>
        <v/>
      </c>
      <c r="AV1044" s="578" t="str">
        <f t="shared" si="573"/>
        <v/>
      </c>
      <c r="AW1044" s="391"/>
      <c r="AX1044" s="578" t="str">
        <f t="shared" si="574"/>
        <v/>
      </c>
      <c r="AY1044" s="578" t="str">
        <f t="shared" si="575"/>
        <v/>
      </c>
      <c r="AZ1044" s="391"/>
      <c r="BA1044" s="578" t="str">
        <f t="shared" si="576"/>
        <v/>
      </c>
      <c r="BB1044" s="578" t="str">
        <f t="shared" si="577"/>
        <v/>
      </c>
      <c r="BC1044" s="391"/>
      <c r="BD1044" s="578" t="str">
        <f t="shared" si="578"/>
        <v/>
      </c>
      <c r="BE1044" s="578" t="str">
        <f t="shared" si="579"/>
        <v/>
      </c>
      <c r="BF1044" s="391"/>
      <c r="BG1044" s="578" t="str">
        <f t="shared" si="580"/>
        <v/>
      </c>
      <c r="BH1044" s="578" t="str">
        <f t="shared" si="581"/>
        <v/>
      </c>
      <c r="BI1044" s="391"/>
      <c r="BJ1044" s="578" t="str">
        <f t="shared" si="582"/>
        <v/>
      </c>
      <c r="BK1044" s="578" t="str">
        <f t="shared" si="582"/>
        <v/>
      </c>
      <c r="BL1044" s="391"/>
      <c r="BM1044" s="578" t="str">
        <f t="shared" si="583"/>
        <v/>
      </c>
      <c r="BN1044" s="578" t="str">
        <f t="shared" si="583"/>
        <v/>
      </c>
      <c r="BO1044" s="391"/>
      <c r="BP1044" s="578" t="str">
        <f t="shared" si="584"/>
        <v/>
      </c>
      <c r="BQ1044" s="578" t="str">
        <f t="shared" si="584"/>
        <v/>
      </c>
      <c r="BR1044" s="391"/>
      <c r="BS1044" s="578" t="str">
        <f t="shared" si="585"/>
        <v/>
      </c>
      <c r="BT1044" s="578" t="str">
        <f t="shared" si="585"/>
        <v/>
      </c>
      <c r="BU1044" s="391"/>
      <c r="BV1044" s="476"/>
    </row>
    <row r="1045" spans="1:74" s="427" customFormat="1" ht="14.1">
      <c r="A1045" s="561">
        <v>20</v>
      </c>
      <c r="B1045" s="562" t="str">
        <f t="shared" si="569"/>
        <v xml:space="preserve">: </v>
      </c>
      <c r="C1045" s="566"/>
      <c r="D1045" s="566"/>
      <c r="E1045" s="563"/>
      <c r="F1045" s="566"/>
      <c r="G1045" s="563"/>
      <c r="H1045" s="565"/>
      <c r="I1045" s="566"/>
      <c r="J1045" s="566"/>
      <c r="K1045" s="572"/>
      <c r="L1045" s="572"/>
      <c r="M1045" s="572"/>
      <c r="N1045" s="571"/>
      <c r="O1045" s="571"/>
      <c r="P1045" s="572"/>
      <c r="Q1045" s="429"/>
      <c r="R1045" s="573"/>
      <c r="S1045" s="574" t="str">
        <f t="shared" si="586"/>
        <v/>
      </c>
      <c r="T1045" s="575" t="str">
        <f t="shared" si="570"/>
        <v/>
      </c>
      <c r="U1045" s="574" t="str">
        <f t="shared" si="587"/>
        <v/>
      </c>
      <c r="V1045" s="576" t="str">
        <f t="shared" si="571"/>
        <v/>
      </c>
      <c r="W1045" s="391"/>
      <c r="X1045" s="391"/>
      <c r="Z1045" s="476"/>
      <c r="AP1045" s="476"/>
      <c r="AQ1045" s="391"/>
      <c r="AR1045" s="391"/>
      <c r="AS1045" s="580"/>
      <c r="AT1045" s="391"/>
      <c r="AU1045" s="578" t="str">
        <f t="shared" si="572"/>
        <v/>
      </c>
      <c r="AV1045" s="578" t="str">
        <f t="shared" si="573"/>
        <v/>
      </c>
      <c r="AW1045" s="391"/>
      <c r="AX1045" s="578" t="str">
        <f t="shared" si="574"/>
        <v/>
      </c>
      <c r="AY1045" s="578" t="str">
        <f t="shared" si="575"/>
        <v/>
      </c>
      <c r="AZ1045" s="391"/>
      <c r="BA1045" s="578" t="str">
        <f t="shared" si="576"/>
        <v/>
      </c>
      <c r="BB1045" s="578" t="str">
        <f t="shared" si="577"/>
        <v/>
      </c>
      <c r="BC1045" s="391"/>
      <c r="BD1045" s="578" t="str">
        <f t="shared" si="578"/>
        <v/>
      </c>
      <c r="BE1045" s="578" t="str">
        <f t="shared" si="579"/>
        <v/>
      </c>
      <c r="BF1045" s="391"/>
      <c r="BG1045" s="578" t="str">
        <f t="shared" si="580"/>
        <v/>
      </c>
      <c r="BH1045" s="578" t="str">
        <f t="shared" si="581"/>
        <v/>
      </c>
      <c r="BI1045" s="391"/>
      <c r="BJ1045" s="578" t="str">
        <f t="shared" si="582"/>
        <v/>
      </c>
      <c r="BK1045" s="578" t="str">
        <f t="shared" si="582"/>
        <v/>
      </c>
      <c r="BL1045" s="391"/>
      <c r="BM1045" s="578" t="str">
        <f t="shared" si="583"/>
        <v/>
      </c>
      <c r="BN1045" s="578" t="str">
        <f t="shared" si="583"/>
        <v/>
      </c>
      <c r="BO1045" s="391"/>
      <c r="BP1045" s="578" t="str">
        <f t="shared" si="584"/>
        <v/>
      </c>
      <c r="BQ1045" s="578" t="str">
        <f t="shared" si="584"/>
        <v/>
      </c>
      <c r="BR1045" s="391"/>
      <c r="BS1045" s="578" t="str">
        <f t="shared" si="585"/>
        <v/>
      </c>
      <c r="BT1045" s="578" t="str">
        <f t="shared" si="585"/>
        <v/>
      </c>
      <c r="BU1045" s="391"/>
      <c r="BV1045" s="476"/>
    </row>
    <row r="1046" spans="1:74" s="427" customFormat="1" ht="14.1">
      <c r="A1046" s="561"/>
      <c r="B1046" s="582" t="s">
        <v>224</v>
      </c>
      <c r="C1046" s="583"/>
      <c r="D1046" s="583"/>
      <c r="E1046" s="583"/>
      <c r="F1046" s="583"/>
      <c r="G1046" s="583"/>
      <c r="I1046" s="391"/>
      <c r="J1046" s="584"/>
      <c r="K1046" s="429"/>
      <c r="L1046" s="429"/>
      <c r="M1046" s="429" t="s">
        <v>211</v>
      </c>
      <c r="N1046" s="429"/>
      <c r="O1046" s="429"/>
      <c r="P1046" s="429"/>
      <c r="Q1046" s="429"/>
      <c r="R1046" s="584" t="s">
        <v>212</v>
      </c>
      <c r="S1046" s="585">
        <f>AVERAGE(S1026:S1045)</f>
        <v>1066.5190767502399</v>
      </c>
      <c r="T1046" s="585">
        <f>IF(S1054="Y",SUM(T1026:T1045)/SUM(O1026:O1045),AVERAGE(T1026:T1045))</f>
        <v>1066.5190767502399</v>
      </c>
      <c r="U1046" s="586" t="e">
        <f>SUM(U1026:U1045)/SUM(O1026:O1045)</f>
        <v>#DIV/0!</v>
      </c>
      <c r="V1046" s="391"/>
      <c r="W1046" s="391"/>
      <c r="X1046" s="391"/>
      <c r="Z1046" s="626"/>
      <c r="AP1046" s="476"/>
      <c r="AQ1046" s="391"/>
      <c r="AR1046" s="391"/>
      <c r="AS1046" s="391"/>
      <c r="AT1046" s="584" t="s">
        <v>212</v>
      </c>
      <c r="AU1046" s="587" t="e">
        <f>AVERAGE(AU1026:AU1045)</f>
        <v>#DIV/0!</v>
      </c>
      <c r="AV1046" s="587" t="e">
        <f>SUM(AV1026:AV1045)/COUNTIF(AV1026:AV1045,"&gt;0")</f>
        <v>#DIV/0!</v>
      </c>
      <c r="AW1046" s="391"/>
      <c r="AX1046" s="587" t="e">
        <f>AVERAGE(AX1026:AX1045)</f>
        <v>#DIV/0!</v>
      </c>
      <c r="AY1046" s="587" t="e">
        <f>SUM(AY1026:AY1045)/COUNTIF(AY1026:AY1045,"&gt;0")</f>
        <v>#DIV/0!</v>
      </c>
      <c r="AZ1046" s="391"/>
      <c r="BA1046" s="587" t="e">
        <f>AVERAGE(BA1026:BA1045)</f>
        <v>#DIV/0!</v>
      </c>
      <c r="BB1046" s="587" t="e">
        <f>SUM(BB1026:BB1045)/COUNTIF(BB1026:BB1045,"&gt;0")</f>
        <v>#DIV/0!</v>
      </c>
      <c r="BC1046" s="391"/>
      <c r="BD1046" s="587" t="e">
        <f>AVERAGE(BD1026:BD1045)</f>
        <v>#DIV/0!</v>
      </c>
      <c r="BE1046" s="587" t="e">
        <f>SUM(BE1026:BE1045)/COUNTIF(BE1026:BE1045,"&gt;0")</f>
        <v>#DIV/0!</v>
      </c>
      <c r="BF1046" s="391"/>
      <c r="BG1046" s="587" t="e">
        <f>AVERAGE(BG1026:BG1045)</f>
        <v>#DIV/0!</v>
      </c>
      <c r="BH1046" s="587" t="e">
        <f>SUM(BH1026:BH1045)/COUNTIF(BH1026:BH1045,"&gt;0")</f>
        <v>#DIV/0!</v>
      </c>
      <c r="BI1046" s="584"/>
      <c r="BJ1046" s="587" t="e">
        <f>AVERAGE(BJ1026:BJ1045)</f>
        <v>#DIV/0!</v>
      </c>
      <c r="BK1046" s="587" t="e">
        <f>SUM(BK1026:BK1045)/COUNTIF(BK1026:BK1045,"&gt;0")</f>
        <v>#DIV/0!</v>
      </c>
      <c r="BL1046" s="391"/>
      <c r="BM1046" s="587" t="e">
        <f>AVERAGE(BM1026:BM1045)</f>
        <v>#DIV/0!</v>
      </c>
      <c r="BN1046" s="587" t="e">
        <f>SUM(BN1026:BN1045)/COUNTIF(BN1026:BN1045,"&gt;0")</f>
        <v>#DIV/0!</v>
      </c>
      <c r="BO1046" s="391"/>
      <c r="BP1046" s="587" t="e">
        <f>AVERAGE(BP1026:BP1045)</f>
        <v>#DIV/0!</v>
      </c>
      <c r="BQ1046" s="587" t="e">
        <f>SUM(BQ1026:BQ1045)/COUNTIF(BQ1026:BQ1045,"&gt;0")</f>
        <v>#DIV/0!</v>
      </c>
      <c r="BR1046" s="391"/>
      <c r="BS1046" s="587" t="e">
        <f>AVERAGE(BS1026:BS1045)</f>
        <v>#DIV/0!</v>
      </c>
      <c r="BT1046" s="587" t="e">
        <f>SUM(BT1026:BT1045)/COUNTIF(BT1026:BT1045,"&gt;0")</f>
        <v>#DIV/0!</v>
      </c>
      <c r="BU1046" s="391"/>
      <c r="BV1046" s="476"/>
    </row>
    <row r="1047" spans="1:74" s="427" customFormat="1" ht="14.1">
      <c r="A1047" s="561"/>
      <c r="B1047" s="582" t="s">
        <v>225</v>
      </c>
      <c r="C1047" s="583" t="s">
        <v>213</v>
      </c>
      <c r="D1047" s="1117" t="s">
        <v>476</v>
      </c>
      <c r="E1047" s="1118"/>
      <c r="F1047" s="1118"/>
      <c r="G1047" s="1118"/>
      <c r="H1047" s="1118"/>
      <c r="I1047" s="1118"/>
      <c r="J1047" s="1118"/>
      <c r="K1047" s="1119"/>
      <c r="L1047" s="429"/>
      <c r="M1047" s="429"/>
      <c r="N1047" s="429"/>
      <c r="O1047" s="429"/>
      <c r="P1047" s="429"/>
      <c r="Q1047" s="429"/>
      <c r="R1047" s="588" t="s">
        <v>214</v>
      </c>
      <c r="S1047" s="589">
        <f>S1046+V1047*S1050</f>
        <v>1667.7827509991348</v>
      </c>
      <c r="T1047" s="589">
        <f>T1046+V1047*T1050</f>
        <v>1667.7827509991348</v>
      </c>
      <c r="U1047" s="589" t="e">
        <f>U1046+V1047*U1050</f>
        <v>#DIV/0!</v>
      </c>
      <c r="V1047" s="590">
        <v>1</v>
      </c>
      <c r="W1047" s="429" t="s">
        <v>215</v>
      </c>
      <c r="X1047" s="391"/>
      <c r="Y1047" s="391" t="s">
        <v>239</v>
      </c>
      <c r="Z1047" s="627"/>
      <c r="AP1047" s="476"/>
      <c r="AQ1047" s="391"/>
      <c r="AR1047" s="391"/>
      <c r="AS1047" s="391"/>
      <c r="AT1047" s="588" t="s">
        <v>214</v>
      </c>
      <c r="AU1047" s="591" t="e">
        <f>AU1046+(AU1052*AU1049)</f>
        <v>#DIV/0!</v>
      </c>
      <c r="AV1047" s="591" t="e">
        <f>AV1046+(AV1052*AU1049)</f>
        <v>#DIV/0!</v>
      </c>
      <c r="AW1047" s="391"/>
      <c r="AX1047" s="591" t="e">
        <f>AX1046+(AX1052*AX1049)</f>
        <v>#DIV/0!</v>
      </c>
      <c r="AY1047" s="591" t="e">
        <f>AY1046+(AY1052*AX1049)</f>
        <v>#DIV/0!</v>
      </c>
      <c r="AZ1047" s="391"/>
      <c r="BA1047" s="591" t="e">
        <f>BA1046+(BA1052*BA1049)</f>
        <v>#DIV/0!</v>
      </c>
      <c r="BB1047" s="591" t="e">
        <f>BB1046+(BB1052*BA1049)</f>
        <v>#DIV/0!</v>
      </c>
      <c r="BC1047" s="391"/>
      <c r="BD1047" s="591" t="e">
        <f>BD1046+(BD1052*BD1049)</f>
        <v>#DIV/0!</v>
      </c>
      <c r="BE1047" s="591" t="e">
        <f>BE1046+(BE1052*BD1049)</f>
        <v>#DIV/0!</v>
      </c>
      <c r="BF1047" s="391"/>
      <c r="BG1047" s="591" t="e">
        <f>BG1046+(BG1052*BG1049)</f>
        <v>#DIV/0!</v>
      </c>
      <c r="BH1047" s="591" t="e">
        <f>BH1046+(BH1052*BG1049)</f>
        <v>#DIV/0!</v>
      </c>
      <c r="BI1047" s="588"/>
      <c r="BJ1047" s="591" t="e">
        <f>BJ1046+(BJ1052*BJ1049)</f>
        <v>#DIV/0!</v>
      </c>
      <c r="BK1047" s="591" t="e">
        <f>BK1046+(BK1052*BJ1049)</f>
        <v>#DIV/0!</v>
      </c>
      <c r="BL1047" s="391"/>
      <c r="BM1047" s="591" t="e">
        <f>BM1046+(BM1052*BM1049)</f>
        <v>#DIV/0!</v>
      </c>
      <c r="BN1047" s="591" t="e">
        <f>BN1046+(BN1052*BM1049)</f>
        <v>#DIV/0!</v>
      </c>
      <c r="BO1047" s="391"/>
      <c r="BP1047" s="591" t="e">
        <f>BP1046+(BP1052*BP1049)</f>
        <v>#DIV/0!</v>
      </c>
      <c r="BQ1047" s="591" t="e">
        <f>BQ1046+(BQ1052*BP1049)</f>
        <v>#DIV/0!</v>
      </c>
      <c r="BR1047" s="391"/>
      <c r="BS1047" s="591" t="e">
        <f>BS1046+(BS1052*BS1049)</f>
        <v>#DIV/0!</v>
      </c>
      <c r="BT1047" s="591" t="e">
        <f>BT1046+(BT1052*BS1049)</f>
        <v>#DIV/0!</v>
      </c>
      <c r="BU1047" s="391"/>
      <c r="BV1047" s="476"/>
    </row>
    <row r="1048" spans="1:74" s="427" customFormat="1" ht="14.1">
      <c r="A1048" s="561"/>
      <c r="B1048" s="582" t="s">
        <v>226</v>
      </c>
      <c r="C1048" s="561"/>
      <c r="D1048" s="1120"/>
      <c r="E1048" s="1121"/>
      <c r="F1048" s="1121"/>
      <c r="G1048" s="1121"/>
      <c r="H1048" s="1121"/>
      <c r="I1048" s="1121"/>
      <c r="J1048" s="1121"/>
      <c r="K1048" s="1122"/>
      <c r="L1048" s="391"/>
      <c r="M1048" s="391"/>
      <c r="N1048" s="429"/>
      <c r="O1048" s="429"/>
      <c r="P1048" s="429"/>
      <c r="Q1048" s="429"/>
      <c r="R1048" s="588" t="s">
        <v>216</v>
      </c>
      <c r="S1048" s="589">
        <f>IF($Y1048="Y",MIN(S1026:S1045),S1046-$V1048*S1050)</f>
        <v>465.25540250134509</v>
      </c>
      <c r="T1048" s="589">
        <f t="shared" ref="T1048:U1048" si="588">IF($Y1048="Y",MIN(T1026:T1045),T1046-$V1048*T1050)</f>
        <v>465.25540250134509</v>
      </c>
      <c r="U1048" s="589" t="e">
        <f t="shared" si="588"/>
        <v>#DIV/0!</v>
      </c>
      <c r="V1048" s="590">
        <v>1</v>
      </c>
      <c r="W1048" s="429" t="s">
        <v>217</v>
      </c>
      <c r="X1048" s="391"/>
      <c r="Y1048" s="592" t="s">
        <v>223</v>
      </c>
      <c r="Z1048" s="627"/>
      <c r="AP1048" s="476"/>
      <c r="AQ1048" s="391"/>
      <c r="AR1048" s="391"/>
      <c r="AS1048" s="391"/>
      <c r="AT1048" s="588" t="s">
        <v>216</v>
      </c>
      <c r="AU1048" s="591" t="e">
        <f>AU1046-(AU1052*AU1050)</f>
        <v>#DIV/0!</v>
      </c>
      <c r="AV1048" s="591" t="e">
        <f>AV1046-(AV1052*AU1050)</f>
        <v>#DIV/0!</v>
      </c>
      <c r="AW1048" s="391"/>
      <c r="AX1048" s="591" t="e">
        <f>AX1046-(AX1052*AX1050)</f>
        <v>#DIV/0!</v>
      </c>
      <c r="AY1048" s="591" t="e">
        <f>AY1046-(AY1052*AX1050)</f>
        <v>#DIV/0!</v>
      </c>
      <c r="AZ1048" s="391"/>
      <c r="BA1048" s="591" t="e">
        <f>BA1046-(BA1052*BA1050)</f>
        <v>#DIV/0!</v>
      </c>
      <c r="BB1048" s="591" t="e">
        <f>BB1046-(BB1052*BA1050)</f>
        <v>#DIV/0!</v>
      </c>
      <c r="BC1048" s="391"/>
      <c r="BD1048" s="591" t="e">
        <f>BD1046-(BD1052*BD1050)</f>
        <v>#DIV/0!</v>
      </c>
      <c r="BE1048" s="591" t="e">
        <f>BE1046-(BE1052*BD1050)</f>
        <v>#DIV/0!</v>
      </c>
      <c r="BF1048" s="391"/>
      <c r="BG1048" s="591" t="e">
        <f>BG1046-(BG1052*BG1050)</f>
        <v>#DIV/0!</v>
      </c>
      <c r="BH1048" s="591" t="e">
        <f>BH1046-(BH1052*BG1050)</f>
        <v>#DIV/0!</v>
      </c>
      <c r="BI1048" s="588"/>
      <c r="BJ1048" s="591" t="e">
        <f>BJ1046-(BJ1052*BJ1050)</f>
        <v>#DIV/0!</v>
      </c>
      <c r="BK1048" s="591" t="e">
        <f>BK1046-(BK1052*BJ1050)</f>
        <v>#DIV/0!</v>
      </c>
      <c r="BL1048" s="391"/>
      <c r="BM1048" s="591" t="e">
        <f>BM1046-(BM1052*BM1050)</f>
        <v>#DIV/0!</v>
      </c>
      <c r="BN1048" s="591" t="e">
        <f>BN1046-(BN1052*BM1050)</f>
        <v>#DIV/0!</v>
      </c>
      <c r="BO1048" s="391"/>
      <c r="BP1048" s="591" t="e">
        <f>BP1046-(BP1052*BP1050)</f>
        <v>#DIV/0!</v>
      </c>
      <c r="BQ1048" s="591" t="e">
        <f>BQ1046-(BQ1052*BP1050)</f>
        <v>#DIV/0!</v>
      </c>
      <c r="BR1048" s="391"/>
      <c r="BS1048" s="591" t="e">
        <f>BS1046-(BS1052*BS1050)</f>
        <v>#DIV/0!</v>
      </c>
      <c r="BT1048" s="591" t="e">
        <f>BT1046-(BT1052*BS1050)</f>
        <v>#DIV/0!</v>
      </c>
      <c r="BU1048" s="391"/>
      <c r="BV1048" s="476"/>
    </row>
    <row r="1049" spans="1:74" s="427" customFormat="1" ht="13.8">
      <c r="A1049" s="561"/>
      <c r="B1049" s="561"/>
      <c r="C1049" s="561"/>
      <c r="D1049" s="1120"/>
      <c r="E1049" s="1121"/>
      <c r="F1049" s="1121"/>
      <c r="G1049" s="1121"/>
      <c r="H1049" s="1121"/>
      <c r="I1049" s="1121"/>
      <c r="J1049" s="1121"/>
      <c r="K1049" s="1122"/>
      <c r="L1049" s="429"/>
      <c r="M1049" s="429"/>
      <c r="N1049" s="429"/>
      <c r="O1049" s="429"/>
      <c r="P1049" s="429"/>
      <c r="Q1049" s="429"/>
      <c r="R1049" s="588" t="s">
        <v>218</v>
      </c>
      <c r="S1049" s="589" t="str">
        <f>IF((0.67*S1050)&gt;S1046,"no","yes")</f>
        <v>yes</v>
      </c>
      <c r="T1049" s="589" t="str">
        <f>IF((0.67*T1050)&gt;T1046,"no","yes")</f>
        <v>yes</v>
      </c>
      <c r="U1049" s="589" t="e">
        <f>IF((0.67*U1050)&gt;U1046,"no","yes")</f>
        <v>#DIV/0!</v>
      </c>
      <c r="V1049" s="429"/>
      <c r="W1049" s="429"/>
      <c r="X1049" s="429"/>
      <c r="Z1049" s="627"/>
      <c r="AP1049" s="476"/>
      <c r="AQ1049" s="429"/>
      <c r="AR1049" s="429"/>
      <c r="AS1049" s="1113" t="s">
        <v>407</v>
      </c>
      <c r="AT1049" s="1114"/>
      <c r="AU1049" s="590">
        <v>1</v>
      </c>
      <c r="AV1049" s="429"/>
      <c r="AW1049" s="429"/>
      <c r="AX1049" s="590">
        <v>1</v>
      </c>
      <c r="AY1049" s="429"/>
      <c r="AZ1049" s="429"/>
      <c r="BA1049" s="590">
        <v>1</v>
      </c>
      <c r="BB1049" s="429"/>
      <c r="BC1049" s="429"/>
      <c r="BD1049" s="590">
        <v>1</v>
      </c>
      <c r="BE1049" s="429"/>
      <c r="BF1049" s="429"/>
      <c r="BG1049" s="590">
        <v>1</v>
      </c>
      <c r="BH1049" s="429"/>
      <c r="BI1049" s="588"/>
      <c r="BJ1049" s="590">
        <v>1</v>
      </c>
      <c r="BK1049" s="429"/>
      <c r="BL1049" s="429"/>
      <c r="BM1049" s="590">
        <v>1</v>
      </c>
      <c r="BN1049" s="429"/>
      <c r="BO1049" s="429"/>
      <c r="BP1049" s="590">
        <v>1</v>
      </c>
      <c r="BQ1049" s="429"/>
      <c r="BR1049" s="429"/>
      <c r="BS1049" s="590">
        <v>1</v>
      </c>
      <c r="BT1049" s="429"/>
      <c r="BU1049" s="429"/>
      <c r="BV1049" s="476"/>
    </row>
    <row r="1050" spans="1:74" s="427" customFormat="1" ht="13.8">
      <c r="A1050" s="561"/>
      <c r="B1050" s="561"/>
      <c r="C1050" s="561"/>
      <c r="D1050" s="1120"/>
      <c r="E1050" s="1121"/>
      <c r="F1050" s="1121"/>
      <c r="G1050" s="1121"/>
      <c r="H1050" s="1121"/>
      <c r="I1050" s="1121"/>
      <c r="J1050" s="1121"/>
      <c r="K1050" s="1122"/>
      <c r="L1050" s="429"/>
      <c r="M1050" s="429"/>
      <c r="N1050" s="429"/>
      <c r="O1050" s="429"/>
      <c r="P1050" s="429"/>
      <c r="Q1050" s="429"/>
      <c r="R1050" s="588" t="s">
        <v>219</v>
      </c>
      <c r="S1050" s="589">
        <f>_xlfn.STDEV.P(S1026:S1045)</f>
        <v>601.26367424889486</v>
      </c>
      <c r="T1050" s="589">
        <f t="array" ref="T1050">IF(S1054="Y",SQRT(SUM(IFERROR(O1026:O1045*(S1026:S1045-(T1046))^2,0))/((COUNTIFS(O1026:O1045,"&lt;&gt;"&amp;"")-1)/COUNTIFS(O1026:O1045,"&lt;&gt;"&amp;"")*SUM(O1026:O1045))),_xlfn.STDEV.P(T1026:T1045))</f>
        <v>601.26367424889486</v>
      </c>
      <c r="U1050" s="589" t="e">
        <f t="array" ref="U1050">SQRT(SUM(IFERROR(O1026:O1045*(S1026:S1045-(U1046))^2,0))/((COUNTIFS(O1026:O1045,"&lt;&gt;"&amp;"")-1)/COUNTIFS(O1026:O1045,"&lt;&gt;"&amp;"")*SUM(O1026:O1045)))</f>
        <v>#DIV/0!</v>
      </c>
      <c r="V1050" s="429"/>
      <c r="W1050" s="429"/>
      <c r="X1050" s="429"/>
      <c r="Z1050" s="627"/>
      <c r="AP1050" s="476"/>
      <c r="AQ1050" s="429"/>
      <c r="AR1050" s="429"/>
      <c r="AS1050" s="1113"/>
      <c r="AT1050" s="1114"/>
      <c r="AU1050" s="590">
        <v>1</v>
      </c>
      <c r="AV1050" s="429"/>
      <c r="AW1050" s="429"/>
      <c r="AX1050" s="590">
        <v>1</v>
      </c>
      <c r="AY1050" s="429"/>
      <c r="AZ1050" s="429"/>
      <c r="BA1050" s="590">
        <v>1</v>
      </c>
      <c r="BB1050" s="429"/>
      <c r="BC1050" s="429"/>
      <c r="BD1050" s="590">
        <v>1</v>
      </c>
      <c r="BE1050" s="429"/>
      <c r="BF1050" s="429"/>
      <c r="BG1050" s="590">
        <v>1</v>
      </c>
      <c r="BH1050" s="429"/>
      <c r="BI1050" s="588"/>
      <c r="BJ1050" s="590">
        <v>1</v>
      </c>
      <c r="BK1050" s="429"/>
      <c r="BL1050" s="429"/>
      <c r="BM1050" s="590">
        <v>1</v>
      </c>
      <c r="BN1050" s="429"/>
      <c r="BO1050" s="429"/>
      <c r="BP1050" s="590">
        <v>1</v>
      </c>
      <c r="BQ1050" s="429"/>
      <c r="BR1050" s="429"/>
      <c r="BS1050" s="590">
        <v>1</v>
      </c>
      <c r="BT1050" s="429"/>
      <c r="BU1050" s="429"/>
      <c r="BV1050" s="476"/>
    </row>
    <row r="1051" spans="1:74" s="427" customFormat="1" ht="14.1">
      <c r="A1051" s="429"/>
      <c r="B1051" s="429"/>
      <c r="C1051" s="561"/>
      <c r="D1051" s="1120"/>
      <c r="E1051" s="1121"/>
      <c r="F1051" s="1121"/>
      <c r="G1051" s="1121"/>
      <c r="H1051" s="1121"/>
      <c r="I1051" s="1121"/>
      <c r="J1051" s="1121"/>
      <c r="K1051" s="1122"/>
      <c r="L1051" s="429"/>
      <c r="M1051" s="429"/>
      <c r="N1051" s="429"/>
      <c r="O1051" s="429"/>
      <c r="P1051" s="429"/>
      <c r="Q1051" s="429"/>
      <c r="R1051" s="471" t="s">
        <v>220</v>
      </c>
      <c r="S1051" s="594">
        <f>COUNTIF(S1026:S1045,"&gt;0")</f>
        <v>8</v>
      </c>
      <c r="T1051" s="594">
        <f>COUNTIF(T1026:T1045,"&gt;0")</f>
        <v>8</v>
      </c>
      <c r="U1051" s="595"/>
      <c r="V1051" s="596" t="s">
        <v>221</v>
      </c>
      <c r="W1051" s="429"/>
      <c r="X1051" s="429"/>
      <c r="Z1051" s="476"/>
      <c r="AP1051" s="476"/>
      <c r="AQ1051" s="429"/>
      <c r="AR1051" s="429"/>
      <c r="AS1051" s="429"/>
      <c r="AT1051" s="588" t="s">
        <v>218</v>
      </c>
      <c r="AU1051" s="591" t="e">
        <f>IF((0.67*AU1052)&gt;AU1046,"no","yes")</f>
        <v>#DIV/0!</v>
      </c>
      <c r="AV1051" s="591" t="e">
        <f>IF((0.67*AV1052)&gt;AV1046,"no","yes")</f>
        <v>#DIV/0!</v>
      </c>
      <c r="AW1051" s="429"/>
      <c r="AX1051" s="591" t="e">
        <f>IF((0.67*AX1052)&gt;AX1046,"no","yes")</f>
        <v>#DIV/0!</v>
      </c>
      <c r="AY1051" s="591" t="e">
        <f>IF((0.67*AY1052)&gt;AY1046,"no","yes")</f>
        <v>#DIV/0!</v>
      </c>
      <c r="AZ1051" s="429"/>
      <c r="BA1051" s="591" t="e">
        <f>IF((0.67*BA1052)&gt;BA1046,"no","yes")</f>
        <v>#DIV/0!</v>
      </c>
      <c r="BB1051" s="591" t="e">
        <f>IF((0.67*BB1052)&gt;BB1046,"no","yes")</f>
        <v>#DIV/0!</v>
      </c>
      <c r="BC1051" s="429"/>
      <c r="BD1051" s="591" t="e">
        <f>IF((0.67*BD1052)&gt;BD1046,"no","yes")</f>
        <v>#DIV/0!</v>
      </c>
      <c r="BE1051" s="591" t="e">
        <f>IF((0.67*BE1052)&gt;BE1046,"no","yes")</f>
        <v>#DIV/0!</v>
      </c>
      <c r="BF1051" s="429"/>
      <c r="BG1051" s="591" t="e">
        <f>IF((0.67*BG1052)&gt;BG1046,"no","yes")</f>
        <v>#DIV/0!</v>
      </c>
      <c r="BH1051" s="591" t="e">
        <f>IF((0.67*BH1052)&gt;BH1046,"no","yes")</f>
        <v>#DIV/0!</v>
      </c>
      <c r="BI1051" s="471"/>
      <c r="BJ1051" s="591" t="e">
        <f>IF((0.67*BJ1052)&gt;BJ1046,"no","yes")</f>
        <v>#DIV/0!</v>
      </c>
      <c r="BK1051" s="591" t="e">
        <f>IF((0.67*BK1052)&gt;BK1046,"no","yes")</f>
        <v>#DIV/0!</v>
      </c>
      <c r="BL1051" s="429"/>
      <c r="BM1051" s="591" t="e">
        <f>IF((0.67*BM1052)&gt;BM1046,"no","yes")</f>
        <v>#DIV/0!</v>
      </c>
      <c r="BN1051" s="591" t="e">
        <f>IF((0.67*BN1052)&gt;BN1046,"no","yes")</f>
        <v>#DIV/0!</v>
      </c>
      <c r="BO1051" s="429"/>
      <c r="BP1051" s="591" t="e">
        <f>IF((0.67*BP1052)&gt;BP1046,"no","yes")</f>
        <v>#DIV/0!</v>
      </c>
      <c r="BQ1051" s="591" t="e">
        <f>IF((0.67*BQ1052)&gt;BQ1046,"no","yes")</f>
        <v>#DIV/0!</v>
      </c>
      <c r="BR1051" s="429"/>
      <c r="BS1051" s="591" t="e">
        <f>IF((0.67*BS1052)&gt;BS1046,"no","yes")</f>
        <v>#DIV/0!</v>
      </c>
      <c r="BT1051" s="591" t="e">
        <f>IF((0.67*BT1052)&gt;BT1046,"no","yes")</f>
        <v>#DIV/0!</v>
      </c>
      <c r="BU1051" s="429"/>
      <c r="BV1051" s="476"/>
    </row>
    <row r="1052" spans="1:74" s="427" customFormat="1" ht="13.8">
      <c r="C1052" s="561"/>
      <c r="D1052" s="1120"/>
      <c r="E1052" s="1121"/>
      <c r="F1052" s="1121"/>
      <c r="G1052" s="1121"/>
      <c r="H1052" s="1121"/>
      <c r="I1052" s="1121"/>
      <c r="J1052" s="1121"/>
      <c r="K1052" s="1122"/>
      <c r="L1052" s="429"/>
      <c r="M1052" s="429"/>
      <c r="N1052" s="429"/>
      <c r="O1052" s="429"/>
      <c r="P1052" s="429"/>
      <c r="Q1052" s="429"/>
      <c r="R1052" s="429"/>
      <c r="S1052" s="653"/>
      <c r="T1052" s="595"/>
      <c r="U1052" s="595"/>
      <c r="V1052" s="614"/>
      <c r="W1052" s="615"/>
      <c r="X1052" s="616"/>
      <c r="Z1052" s="476"/>
      <c r="AP1052" s="476"/>
      <c r="AQ1052" s="429"/>
      <c r="AR1052" s="429"/>
      <c r="AS1052" s="429"/>
      <c r="AT1052" s="588" t="s">
        <v>219</v>
      </c>
      <c r="AU1052" s="591" t="e">
        <f>_xlfn.STDEV.P(AU1026:AU1045)</f>
        <v>#DIV/0!</v>
      </c>
      <c r="AV1052" s="591" t="e">
        <f>_xlfn.STDEV.P(AV1026:AV1045)</f>
        <v>#DIV/0!</v>
      </c>
      <c r="AW1052" s="429"/>
      <c r="AX1052" s="591" t="e">
        <f>_xlfn.STDEV.P(AX1026:AX1045)</f>
        <v>#DIV/0!</v>
      </c>
      <c r="AY1052" s="591" t="e">
        <f>_xlfn.STDEV.P(AY1026:AY1045)</f>
        <v>#DIV/0!</v>
      </c>
      <c r="AZ1052" s="429"/>
      <c r="BA1052" s="591" t="e">
        <f>_xlfn.STDEV.P(BA1026:BA1045)</f>
        <v>#DIV/0!</v>
      </c>
      <c r="BB1052" s="591" t="e">
        <f>_xlfn.STDEV.P(BB1026:BB1045)</f>
        <v>#DIV/0!</v>
      </c>
      <c r="BC1052" s="429"/>
      <c r="BD1052" s="591" t="e">
        <f>_xlfn.STDEV.P(BD1026:BD1045)</f>
        <v>#DIV/0!</v>
      </c>
      <c r="BE1052" s="591" t="e">
        <f>_xlfn.STDEV.P(BE1026:BE1045)</f>
        <v>#DIV/0!</v>
      </c>
      <c r="BF1052" s="429"/>
      <c r="BG1052" s="591" t="e">
        <f>_xlfn.STDEV.P(BG1026:BG1045)</f>
        <v>#DIV/0!</v>
      </c>
      <c r="BH1052" s="591" t="e">
        <f>_xlfn.STDEV.P(BH1026:BH1045)</f>
        <v>#DIV/0!</v>
      </c>
      <c r="BI1052" s="429"/>
      <c r="BJ1052" s="591" t="e">
        <f>_xlfn.STDEV.P(BJ1026:BJ1045)</f>
        <v>#DIV/0!</v>
      </c>
      <c r="BK1052" s="591" t="e">
        <f>_xlfn.STDEV.P(BK1026:BK1045)</f>
        <v>#DIV/0!</v>
      </c>
      <c r="BL1052" s="429"/>
      <c r="BM1052" s="591" t="e">
        <f>_xlfn.STDEV.P(BM1026:BM1045)</f>
        <v>#DIV/0!</v>
      </c>
      <c r="BN1052" s="591" t="e">
        <f>_xlfn.STDEV.P(BN1026:BN1045)</f>
        <v>#DIV/0!</v>
      </c>
      <c r="BO1052" s="429"/>
      <c r="BP1052" s="591" t="e">
        <f>_xlfn.STDEV.P(BP1026:BP1045)</f>
        <v>#DIV/0!</v>
      </c>
      <c r="BQ1052" s="591" t="e">
        <f>_xlfn.STDEV.P(BQ1026:BQ1045)</f>
        <v>#DIV/0!</v>
      </c>
      <c r="BR1052" s="429"/>
      <c r="BS1052" s="591" t="e">
        <f>_xlfn.STDEV.P(BS1026:BS1045)</f>
        <v>#DIV/0!</v>
      </c>
      <c r="BT1052" s="591" t="e">
        <f>_xlfn.STDEV.P(BT1026:BT1045)</f>
        <v>#DIV/0!</v>
      </c>
      <c r="BV1052" s="476"/>
    </row>
    <row r="1053" spans="1:74" s="427" customFormat="1" ht="14.1">
      <c r="C1053" s="561"/>
      <c r="D1053" s="1120"/>
      <c r="E1053" s="1121"/>
      <c r="F1053" s="1121"/>
      <c r="G1053" s="1121"/>
      <c r="H1053" s="1121"/>
      <c r="I1053" s="1121"/>
      <c r="J1053" s="1121"/>
      <c r="K1053" s="1122"/>
      <c r="L1053" s="429"/>
      <c r="M1053" s="429"/>
      <c r="N1053" s="429"/>
      <c r="O1053" s="429"/>
      <c r="P1053" s="429"/>
      <c r="Q1053" s="429"/>
      <c r="R1053" s="429"/>
      <c r="S1053" s="654" t="s">
        <v>222</v>
      </c>
      <c r="T1053" s="595"/>
      <c r="U1053" s="595"/>
      <c r="V1053" s="617"/>
      <c r="W1053" s="618"/>
      <c r="X1053" s="619"/>
      <c r="Z1053" s="476"/>
      <c r="AP1053" s="476"/>
      <c r="AQ1053" s="429"/>
      <c r="AR1053" s="429"/>
      <c r="AS1053" s="429"/>
      <c r="AT1053" s="471" t="s">
        <v>220</v>
      </c>
      <c r="AU1053" s="597">
        <f>COUNTIF(AU1026:AU1045,"&gt;0")</f>
        <v>0</v>
      </c>
      <c r="AV1053" s="597">
        <f>COUNTIF(AV1026:AV1045,"&gt;0")</f>
        <v>0</v>
      </c>
      <c r="AW1053" s="429"/>
      <c r="AX1053" s="597">
        <f>COUNTIF(AX1026:AX1045,"&gt;0")</f>
        <v>0</v>
      </c>
      <c r="AY1053" s="597">
        <f>COUNTIF(AY1026:AY1045,"&gt;0")</f>
        <v>0</v>
      </c>
      <c r="AZ1053" s="429"/>
      <c r="BA1053" s="597">
        <f>COUNTIF(BA1026:BA1045,"&gt;0")</f>
        <v>0</v>
      </c>
      <c r="BB1053" s="597">
        <f>COUNTIF(BB1026:BB1045,"&gt;0")</f>
        <v>0</v>
      </c>
      <c r="BC1053" s="429"/>
      <c r="BD1053" s="597">
        <f>COUNTIF(BD1026:BD1045,"&gt;0")</f>
        <v>0</v>
      </c>
      <c r="BE1053" s="597">
        <f>COUNTIF(BE1026:BE1045,"&gt;0")</f>
        <v>0</v>
      </c>
      <c r="BF1053" s="429"/>
      <c r="BG1053" s="597">
        <f>COUNTIF(BG1026:BG1045,"&gt;0")</f>
        <v>0</v>
      </c>
      <c r="BH1053" s="597">
        <f>COUNTIF(BH1026:BH1045,"&gt;0")</f>
        <v>0</v>
      </c>
      <c r="BI1053" s="429"/>
      <c r="BJ1053" s="597">
        <f>COUNTIF(BJ1026:BJ1045,"&gt;0")</f>
        <v>0</v>
      </c>
      <c r="BK1053" s="597">
        <f>COUNTIF(BK1026:BK1045,"&gt;0")</f>
        <v>0</v>
      </c>
      <c r="BL1053" s="429"/>
      <c r="BM1053" s="597">
        <f>COUNTIF(BM1026:BM1045,"&gt;0")</f>
        <v>0</v>
      </c>
      <c r="BN1053" s="597">
        <f>COUNTIF(BN1026:BN1045,"&gt;0")</f>
        <v>0</v>
      </c>
      <c r="BO1053" s="429"/>
      <c r="BP1053" s="597">
        <f>COUNTIF(BP1026:BP1045,"&gt;0")</f>
        <v>0</v>
      </c>
      <c r="BQ1053" s="597">
        <f>COUNTIF(BQ1026:BQ1045,"&gt;0")</f>
        <v>0</v>
      </c>
      <c r="BR1053" s="429"/>
      <c r="BS1053" s="597">
        <f>COUNTIF(BS1026:BS1045,"&gt;0")</f>
        <v>0</v>
      </c>
      <c r="BT1053" s="597">
        <f>COUNTIF(BT1026:BT1045,"&gt;0")</f>
        <v>0</v>
      </c>
      <c r="BV1053" s="476"/>
    </row>
    <row r="1054" spans="1:74" s="427" customFormat="1" ht="13.8">
      <c r="C1054" s="561"/>
      <c r="D1054" s="1120"/>
      <c r="E1054" s="1121"/>
      <c r="F1054" s="1121"/>
      <c r="G1054" s="1121"/>
      <c r="H1054" s="1121"/>
      <c r="I1054" s="1121"/>
      <c r="J1054" s="1121"/>
      <c r="K1054" s="1122"/>
      <c r="L1054" s="429"/>
      <c r="M1054" s="429"/>
      <c r="N1054" s="429"/>
      <c r="O1054" s="429"/>
      <c r="P1054" s="429"/>
      <c r="Q1054" s="429"/>
      <c r="R1054" s="429"/>
      <c r="S1054" s="592" t="s">
        <v>223</v>
      </c>
      <c r="T1054" s="429"/>
      <c r="U1054" s="429"/>
      <c r="V1054" s="617"/>
      <c r="W1054" s="618"/>
      <c r="X1054" s="619"/>
      <c r="Z1054" s="476"/>
      <c r="AP1054" s="476"/>
      <c r="BV1054" s="476"/>
    </row>
    <row r="1055" spans="1:74" s="427" customFormat="1" ht="26.1" customHeight="1">
      <c r="A1055" s="593" t="str">
        <f ca="1">HYPERLINK("#"&amp;"'"&amp;A$1&amp;"'!a1","Back to top")</f>
        <v>Back to top</v>
      </c>
      <c r="B1055" s="593"/>
      <c r="C1055" s="429"/>
      <c r="D1055" s="1123"/>
      <c r="E1055" s="1124"/>
      <c r="F1055" s="1124"/>
      <c r="G1055" s="1124"/>
      <c r="H1055" s="1124"/>
      <c r="I1055" s="1124"/>
      <c r="J1055" s="1124"/>
      <c r="K1055" s="1125"/>
      <c r="U1055" s="429"/>
      <c r="V1055" s="621"/>
      <c r="W1055" s="622"/>
      <c r="X1055" s="623"/>
      <c r="Z1055" s="476"/>
      <c r="AP1055" s="542"/>
      <c r="BV1055" s="542"/>
    </row>
    <row r="1056" spans="1:74" s="427" customFormat="1" ht="13.8">
      <c r="U1056" s="429"/>
      <c r="V1056" s="429"/>
      <c r="W1056" s="429"/>
      <c r="X1056" s="429"/>
      <c r="Z1056" s="476"/>
      <c r="AP1056" s="476"/>
      <c r="BV1056" s="476"/>
    </row>
    <row r="1057" spans="1:74" s="427" customFormat="1" ht="13.8">
      <c r="Z1057" s="476"/>
      <c r="AP1057" s="476"/>
      <c r="BV1057" s="476"/>
    </row>
    <row r="1058" spans="1:74" s="375" customFormat="1">
      <c r="A1058" s="537">
        <f>1+A1023</f>
        <v>29</v>
      </c>
      <c r="B1058" s="537"/>
      <c r="C1058" s="538" t="s">
        <v>484</v>
      </c>
      <c r="D1058" s="612"/>
      <c r="E1058" s="612"/>
      <c r="F1058" s="612"/>
      <c r="G1058" s="612"/>
      <c r="H1058" s="612"/>
      <c r="K1058" s="612"/>
      <c r="L1058" s="612"/>
      <c r="M1058" s="539"/>
      <c r="N1058" s="539"/>
      <c r="O1058" s="539"/>
      <c r="AQ1058" s="513">
        <f>A1058</f>
        <v>29</v>
      </c>
      <c r="AR1058" s="513" t="str">
        <f>C1058</f>
        <v>VARIABLE 29</v>
      </c>
    </row>
    <row r="1059" spans="1:74" s="427" customFormat="1" ht="17.399999999999999">
      <c r="A1059" s="561"/>
      <c r="B1059" s="561"/>
      <c r="C1059" s="561"/>
      <c r="D1059" s="456"/>
      <c r="E1059" s="456"/>
      <c r="F1059" s="456"/>
      <c r="G1059" s="456"/>
      <c r="H1059" s="456"/>
      <c r="K1059" s="456"/>
      <c r="L1059" s="456"/>
      <c r="M1059" s="429"/>
      <c r="N1059" s="429"/>
      <c r="O1059" s="429"/>
      <c r="Z1059" s="476"/>
      <c r="AP1059" s="476"/>
      <c r="AQ1059" s="391"/>
      <c r="AR1059" s="391"/>
      <c r="AS1059" s="391"/>
      <c r="AT1059" s="391"/>
      <c r="AU1059" s="461" t="s">
        <v>70</v>
      </c>
      <c r="AV1059" s="461"/>
      <c r="AW1059" s="391"/>
      <c r="AX1059" s="461" t="s">
        <v>74</v>
      </c>
      <c r="AY1059" s="461"/>
      <c r="AZ1059" s="391"/>
      <c r="BA1059" s="461" t="s">
        <v>73</v>
      </c>
      <c r="BB1059" s="461"/>
      <c r="BC1059" s="391"/>
      <c r="BD1059" s="461" t="s">
        <v>75</v>
      </c>
      <c r="BE1059" s="461"/>
      <c r="BF1059" s="391"/>
      <c r="BG1059" s="461" t="s">
        <v>559</v>
      </c>
      <c r="BH1059" s="461"/>
      <c r="BI1059" s="542"/>
      <c r="BJ1059" s="461" t="s">
        <v>191</v>
      </c>
      <c r="BK1059" s="461"/>
      <c r="BL1059" s="391"/>
      <c r="BM1059" s="461" t="s">
        <v>190</v>
      </c>
      <c r="BN1059" s="461"/>
      <c r="BO1059" s="391"/>
      <c r="BP1059" s="461" t="s">
        <v>397</v>
      </c>
      <c r="BQ1059" s="461"/>
      <c r="BR1059" s="391"/>
      <c r="BS1059" s="461" t="s">
        <v>398</v>
      </c>
      <c r="BT1059" s="461"/>
      <c r="BU1059" s="391"/>
      <c r="BV1059" s="476"/>
    </row>
    <row r="1060" spans="1:74" s="427" customFormat="1" ht="28.5" thickBot="1">
      <c r="A1060" s="583" t="s">
        <v>195</v>
      </c>
      <c r="B1060" s="546" t="s">
        <v>196</v>
      </c>
      <c r="C1060" s="550" t="s">
        <v>197</v>
      </c>
      <c r="D1060" s="551" t="s">
        <v>198</v>
      </c>
      <c r="E1060" s="551" t="s">
        <v>199</v>
      </c>
      <c r="F1060" s="550" t="s">
        <v>200</v>
      </c>
      <c r="G1060" s="549" t="s">
        <v>194</v>
      </c>
      <c r="H1060" s="550" t="s">
        <v>236</v>
      </c>
      <c r="I1060" s="551" t="s">
        <v>201</v>
      </c>
      <c r="J1060" s="552" t="s">
        <v>237</v>
      </c>
      <c r="K1060" s="625" t="s">
        <v>202</v>
      </c>
      <c r="L1060" s="554" t="s">
        <v>203</v>
      </c>
      <c r="M1060" s="633" t="s">
        <v>204</v>
      </c>
      <c r="N1060" s="601" t="s">
        <v>205</v>
      </c>
      <c r="O1060" s="602" t="s">
        <v>206</v>
      </c>
      <c r="P1060" s="601" t="s">
        <v>106</v>
      </c>
      <c r="Q1060" s="543"/>
      <c r="R1060" s="557" t="s">
        <v>238</v>
      </c>
      <c r="S1060" s="558" t="s">
        <v>207</v>
      </c>
      <c r="T1060" s="558" t="s">
        <v>208</v>
      </c>
      <c r="U1060" s="558" t="s">
        <v>209</v>
      </c>
      <c r="V1060" s="559" t="s">
        <v>210</v>
      </c>
      <c r="W1060" s="543"/>
      <c r="X1060" s="543"/>
      <c r="Z1060" s="476"/>
      <c r="AP1060" s="476"/>
      <c r="AQ1060" s="543"/>
      <c r="AR1060" s="543"/>
      <c r="AS1060" s="559" t="s">
        <v>399</v>
      </c>
      <c r="AT1060" s="543"/>
      <c r="AU1060" s="560" t="s">
        <v>207</v>
      </c>
      <c r="AV1060" s="560" t="s">
        <v>208</v>
      </c>
      <c r="AW1060" s="543"/>
      <c r="AX1060" s="560" t="s">
        <v>207</v>
      </c>
      <c r="AY1060" s="560" t="s">
        <v>208</v>
      </c>
      <c r="AZ1060" s="543"/>
      <c r="BA1060" s="560" t="s">
        <v>207</v>
      </c>
      <c r="BB1060" s="560" t="s">
        <v>208</v>
      </c>
      <c r="BC1060" s="543"/>
      <c r="BD1060" s="560" t="s">
        <v>207</v>
      </c>
      <c r="BE1060" s="560" t="s">
        <v>208</v>
      </c>
      <c r="BF1060" s="543"/>
      <c r="BG1060" s="560" t="s">
        <v>207</v>
      </c>
      <c r="BH1060" s="560" t="s">
        <v>208</v>
      </c>
      <c r="BI1060" s="543"/>
      <c r="BJ1060" s="560" t="s">
        <v>207</v>
      </c>
      <c r="BK1060" s="560" t="s">
        <v>208</v>
      </c>
      <c r="BL1060" s="543"/>
      <c r="BM1060" s="560" t="s">
        <v>207</v>
      </c>
      <c r="BN1060" s="560" t="s">
        <v>208</v>
      </c>
      <c r="BO1060" s="543"/>
      <c r="BP1060" s="560" t="s">
        <v>207</v>
      </c>
      <c r="BQ1060" s="560" t="s">
        <v>208</v>
      </c>
      <c r="BR1060" s="543"/>
      <c r="BS1060" s="560" t="s">
        <v>207</v>
      </c>
      <c r="BT1060" s="560" t="s">
        <v>208</v>
      </c>
      <c r="BU1060" s="543"/>
      <c r="BV1060" s="476"/>
    </row>
    <row r="1061" spans="1:74" s="427" customFormat="1" ht="14.1">
      <c r="A1061" s="561">
        <v>1</v>
      </c>
      <c r="B1061" s="562" t="str">
        <f t="shared" ref="B1061:B1080" si="589">CONCATENATE(E1061,": ",C1061)</f>
        <v xml:space="preserve">: </v>
      </c>
      <c r="C1061" s="566"/>
      <c r="D1061" s="566"/>
      <c r="E1061" s="563"/>
      <c r="F1061" s="566"/>
      <c r="G1061" s="563"/>
      <c r="H1061" s="565"/>
      <c r="I1061" s="566"/>
      <c r="J1061" s="566"/>
      <c r="K1061" s="649"/>
      <c r="L1061" s="571"/>
      <c r="M1061" s="569"/>
      <c r="N1061" s="571"/>
      <c r="O1061" s="571"/>
      <c r="P1061" s="572"/>
      <c r="Q1061" s="429"/>
      <c r="R1061" s="573"/>
      <c r="S1061" s="574" t="str">
        <f>IF(R1061="Y","",IF(AND(M1061="",K1061=""),"",IF(M1061="",K1061,M1061)))</f>
        <v/>
      </c>
      <c r="T1061" s="575" t="str">
        <f t="shared" ref="T1061:T1080" si="590">IF(S1061="","",IF($S$1089="Y",U1061,IF(S1061&gt;=$S$1081-$AB$35*$S$1085,IF(S1061&lt;=$S$1081+$AB$35*$S$1085,S1061,""),"")))</f>
        <v/>
      </c>
      <c r="U1061" s="574" t="str">
        <f>IF(R1061="Y","",IF(AND(M1061="",K1061=""),"",IF(M1061="",K1061*O1061,M1061*O1061)))</f>
        <v/>
      </c>
      <c r="V1061" s="576" t="str">
        <f t="shared" ref="V1061:V1080" si="591">IF(AND(N1061="",L1061=""),"",IF(N1061="",L1061,N1061))</f>
        <v/>
      </c>
      <c r="W1061" s="391"/>
      <c r="X1061" s="391"/>
      <c r="Z1061" s="476"/>
      <c r="AP1061" s="476"/>
      <c r="AQ1061" s="391"/>
      <c r="AR1061" s="391"/>
      <c r="AS1061" s="577" t="str">
        <f>$U1061</f>
        <v/>
      </c>
      <c r="AT1061" s="391"/>
      <c r="AU1061" s="578" t="str">
        <f t="shared" ref="AU1061:AU1080" si="592">IF($AT$44="region",IF($E1061=AU$701,$S1061,""),IF($G1061=AU$701,$S1061,""))</f>
        <v/>
      </c>
      <c r="AV1061" s="578" t="str">
        <f t="shared" ref="AV1061:AV1080" si="593">IF($AT$44="Region",IF($E1061=AU$701,$T1061,""),IF($G1061=AU$701,$T1061,""))</f>
        <v/>
      </c>
      <c r="AW1061" s="391"/>
      <c r="AX1061" s="578" t="str">
        <f t="shared" ref="AX1061:AX1080" si="594">IF($AT$44="region",IF($E1061=AX$701,$S1061,""),IF($G1061=AX$701,$S1061,""))</f>
        <v/>
      </c>
      <c r="AY1061" s="578" t="str">
        <f t="shared" ref="AY1061:AY1080" si="595">IF($AT$44="Region",IF($E1061=AX$701,$T1061,""),IF($G1061=AX$701,$T1061,""))</f>
        <v/>
      </c>
      <c r="AZ1061" s="391"/>
      <c r="BA1061" s="578" t="str">
        <f t="shared" ref="BA1061:BA1080" si="596">IF($AT$44="region",IF($E1061=BA$701,$S1061,""),IF($G1061=BA$701,$S1061,""))</f>
        <v/>
      </c>
      <c r="BB1061" s="578" t="str">
        <f t="shared" ref="BB1061:BB1080" si="597">IF($AT$44="Region",IF($E1061=BA$701,$T1061,""),IF($G1061=BA$701,$T1061,""))</f>
        <v/>
      </c>
      <c r="BC1061" s="391"/>
      <c r="BD1061" s="578" t="str">
        <f t="shared" ref="BD1061:BD1080" si="598">IF($AT$44="region",IF($E1061=BD$701,$S1061,""),IF($G1061=BD$701,$S1061,""))</f>
        <v/>
      </c>
      <c r="BE1061" s="578" t="str">
        <f t="shared" ref="BE1061:BE1080" si="599">IF($AT$44="Region",IF($E1061=BD$701,$T1061,""),IF($G1061=BD$701,$T1061,""))</f>
        <v/>
      </c>
      <c r="BF1061" s="391"/>
      <c r="BG1061" s="578" t="str">
        <f t="shared" ref="BG1061:BG1080" si="600">IF($AT$44="region",IF($E1061=BG$701,$S1061,""),IF($G1061=BG$701,$S1061,""))</f>
        <v/>
      </c>
      <c r="BH1061" s="578" t="str">
        <f t="shared" ref="BH1061:BH1080" si="601">IF($AT$44="Region",IF($E1061=BG$701,$T1061,""),IF($G1061=BG$701,$T1061,""))</f>
        <v/>
      </c>
      <c r="BI1061" s="391"/>
      <c r="BJ1061" s="578" t="str">
        <f t="shared" ref="BJ1061:BK1080" si="602">IF($E1061=$BJ$47,S1061,"")</f>
        <v/>
      </c>
      <c r="BK1061" s="578" t="str">
        <f t="shared" si="602"/>
        <v/>
      </c>
      <c r="BL1061" s="391"/>
      <c r="BM1061" s="578" t="str">
        <f t="shared" ref="BM1061:BN1080" si="603">IF($E1061=$BM$47,S1061,"")</f>
        <v/>
      </c>
      <c r="BN1061" s="578" t="str">
        <f t="shared" si="603"/>
        <v/>
      </c>
      <c r="BO1061" s="391"/>
      <c r="BP1061" s="578" t="str">
        <f t="shared" ref="BP1061:BQ1080" si="604">IF($E1061=$BP$47,S1061,"")</f>
        <v/>
      </c>
      <c r="BQ1061" s="578" t="str">
        <f t="shared" si="604"/>
        <v/>
      </c>
      <c r="BR1061" s="391"/>
      <c r="BS1061" s="578" t="str">
        <f t="shared" ref="BS1061:BT1080" si="605">IF($E1061=$BS$47,S1061,"")</f>
        <v/>
      </c>
      <c r="BT1061" s="578" t="str">
        <f t="shared" si="605"/>
        <v/>
      </c>
      <c r="BU1061" s="391"/>
      <c r="BV1061" s="476"/>
    </row>
    <row r="1062" spans="1:74" s="427" customFormat="1" ht="14.1">
      <c r="A1062" s="561">
        <v>2</v>
      </c>
      <c r="B1062" s="562" t="str">
        <f t="shared" si="589"/>
        <v xml:space="preserve">: </v>
      </c>
      <c r="C1062" s="563"/>
      <c r="D1062" s="563"/>
      <c r="E1062" s="563"/>
      <c r="F1062" s="563"/>
      <c r="G1062" s="563"/>
      <c r="H1062" s="565"/>
      <c r="I1062" s="566"/>
      <c r="J1062" s="566"/>
      <c r="K1062" s="649"/>
      <c r="L1062" s="571"/>
      <c r="M1062" s="569"/>
      <c r="N1062" s="571"/>
      <c r="O1062" s="571"/>
      <c r="P1062" s="572"/>
      <c r="Q1062" s="429"/>
      <c r="R1062" s="573"/>
      <c r="S1062" s="574" t="str">
        <f t="shared" ref="S1062:S1080" si="606">IF(R1062="Y","",IF(AND(M1062="",K1062=""),"",IF(M1062="",K1062,M1062)))</f>
        <v/>
      </c>
      <c r="T1062" s="575" t="str">
        <f t="shared" si="590"/>
        <v/>
      </c>
      <c r="U1062" s="574" t="str">
        <f t="shared" ref="U1062:U1080" si="607">IF(R1062="Y","",IF(AND(M1062="",K1062=""),"",IF(M1062="",K1062*O1062,M1062*O1062)))</f>
        <v/>
      </c>
      <c r="V1062" s="576" t="str">
        <f t="shared" si="591"/>
        <v/>
      </c>
      <c r="W1062" s="391"/>
      <c r="X1062" s="391"/>
      <c r="Z1062" s="476"/>
      <c r="AP1062" s="476"/>
      <c r="AQ1062" s="391"/>
      <c r="AR1062" s="391"/>
      <c r="AS1062" s="580"/>
      <c r="AT1062" s="391"/>
      <c r="AU1062" s="578" t="str">
        <f t="shared" si="592"/>
        <v/>
      </c>
      <c r="AV1062" s="578" t="str">
        <f t="shared" si="593"/>
        <v/>
      </c>
      <c r="AW1062" s="391"/>
      <c r="AX1062" s="578" t="str">
        <f t="shared" si="594"/>
        <v/>
      </c>
      <c r="AY1062" s="578" t="str">
        <f t="shared" si="595"/>
        <v/>
      </c>
      <c r="AZ1062" s="391"/>
      <c r="BA1062" s="578" t="str">
        <f t="shared" si="596"/>
        <v/>
      </c>
      <c r="BB1062" s="578" t="str">
        <f t="shared" si="597"/>
        <v/>
      </c>
      <c r="BC1062" s="391"/>
      <c r="BD1062" s="578" t="str">
        <f t="shared" si="598"/>
        <v/>
      </c>
      <c r="BE1062" s="578" t="str">
        <f t="shared" si="599"/>
        <v/>
      </c>
      <c r="BF1062" s="391"/>
      <c r="BG1062" s="578" t="str">
        <f t="shared" si="600"/>
        <v/>
      </c>
      <c r="BH1062" s="578" t="str">
        <f t="shared" si="601"/>
        <v/>
      </c>
      <c r="BI1062" s="391"/>
      <c r="BJ1062" s="578" t="str">
        <f t="shared" si="602"/>
        <v/>
      </c>
      <c r="BK1062" s="578" t="str">
        <f t="shared" si="602"/>
        <v/>
      </c>
      <c r="BL1062" s="391"/>
      <c r="BM1062" s="578" t="str">
        <f t="shared" si="603"/>
        <v/>
      </c>
      <c r="BN1062" s="578" t="str">
        <f t="shared" si="603"/>
        <v/>
      </c>
      <c r="BO1062" s="391"/>
      <c r="BP1062" s="578" t="str">
        <f t="shared" si="604"/>
        <v/>
      </c>
      <c r="BQ1062" s="578" t="str">
        <f t="shared" si="604"/>
        <v/>
      </c>
      <c r="BR1062" s="391"/>
      <c r="BS1062" s="578" t="str">
        <f t="shared" si="605"/>
        <v/>
      </c>
      <c r="BT1062" s="578" t="str">
        <f t="shared" si="605"/>
        <v/>
      </c>
      <c r="BU1062" s="391"/>
      <c r="BV1062" s="476"/>
    </row>
    <row r="1063" spans="1:74" s="427" customFormat="1" ht="14.1">
      <c r="A1063" s="561">
        <v>3</v>
      </c>
      <c r="B1063" s="562" t="str">
        <f>CONCATENATE(E1063,": ",C1063)</f>
        <v xml:space="preserve">: </v>
      </c>
      <c r="C1063" s="566"/>
      <c r="D1063" s="566"/>
      <c r="E1063" s="563"/>
      <c r="F1063" s="566"/>
      <c r="G1063" s="563"/>
      <c r="H1063" s="565"/>
      <c r="I1063" s="566"/>
      <c r="J1063" s="566"/>
      <c r="K1063" s="572"/>
      <c r="L1063" s="571"/>
      <c r="M1063" s="569"/>
      <c r="N1063" s="571"/>
      <c r="O1063" s="571"/>
      <c r="P1063" s="572"/>
      <c r="Q1063" s="429"/>
      <c r="R1063" s="573"/>
      <c r="S1063" s="574" t="str">
        <f t="shared" si="606"/>
        <v/>
      </c>
      <c r="T1063" s="575" t="str">
        <f t="shared" si="590"/>
        <v/>
      </c>
      <c r="U1063" s="574" t="str">
        <f t="shared" si="607"/>
        <v/>
      </c>
      <c r="V1063" s="576" t="str">
        <f t="shared" si="591"/>
        <v/>
      </c>
      <c r="W1063" s="391"/>
      <c r="X1063" s="391"/>
      <c r="Z1063" s="476"/>
      <c r="AP1063" s="476"/>
      <c r="AQ1063" s="391"/>
      <c r="AR1063" s="391"/>
      <c r="AS1063" s="429"/>
      <c r="AT1063" s="391"/>
      <c r="AU1063" s="578" t="str">
        <f t="shared" si="592"/>
        <v/>
      </c>
      <c r="AV1063" s="578" t="str">
        <f t="shared" si="593"/>
        <v/>
      </c>
      <c r="AW1063" s="391"/>
      <c r="AX1063" s="578" t="str">
        <f t="shared" si="594"/>
        <v/>
      </c>
      <c r="AY1063" s="578" t="str">
        <f t="shared" si="595"/>
        <v/>
      </c>
      <c r="AZ1063" s="391"/>
      <c r="BA1063" s="578" t="str">
        <f t="shared" si="596"/>
        <v/>
      </c>
      <c r="BB1063" s="578" t="str">
        <f t="shared" si="597"/>
        <v/>
      </c>
      <c r="BC1063" s="391"/>
      <c r="BD1063" s="578" t="str">
        <f t="shared" si="598"/>
        <v/>
      </c>
      <c r="BE1063" s="578" t="str">
        <f t="shared" si="599"/>
        <v/>
      </c>
      <c r="BF1063" s="391"/>
      <c r="BG1063" s="578" t="str">
        <f t="shared" si="600"/>
        <v/>
      </c>
      <c r="BH1063" s="578" t="str">
        <f t="shared" si="601"/>
        <v/>
      </c>
      <c r="BI1063" s="391"/>
      <c r="BJ1063" s="578" t="str">
        <f t="shared" si="602"/>
        <v/>
      </c>
      <c r="BK1063" s="578" t="str">
        <f t="shared" si="602"/>
        <v/>
      </c>
      <c r="BL1063" s="391"/>
      <c r="BM1063" s="578" t="str">
        <f t="shared" si="603"/>
        <v/>
      </c>
      <c r="BN1063" s="578" t="str">
        <f t="shared" si="603"/>
        <v/>
      </c>
      <c r="BO1063" s="391"/>
      <c r="BP1063" s="578" t="str">
        <f t="shared" si="604"/>
        <v/>
      </c>
      <c r="BQ1063" s="578" t="str">
        <f t="shared" si="604"/>
        <v/>
      </c>
      <c r="BR1063" s="391"/>
      <c r="BS1063" s="578" t="str">
        <f t="shared" si="605"/>
        <v/>
      </c>
      <c r="BT1063" s="578" t="str">
        <f t="shared" si="605"/>
        <v/>
      </c>
      <c r="BU1063" s="391"/>
      <c r="BV1063" s="476"/>
    </row>
    <row r="1064" spans="1:74" s="427" customFormat="1" ht="14.1">
      <c r="A1064" s="561">
        <v>4</v>
      </c>
      <c r="B1064" s="562" t="str">
        <f t="shared" si="589"/>
        <v xml:space="preserve">: </v>
      </c>
      <c r="C1064" s="566"/>
      <c r="D1064" s="566"/>
      <c r="E1064" s="563"/>
      <c r="F1064" s="566"/>
      <c r="G1064" s="563"/>
      <c r="H1064" s="565"/>
      <c r="I1064" s="566"/>
      <c r="J1064" s="566"/>
      <c r="K1064" s="572"/>
      <c r="L1064" s="571"/>
      <c r="M1064" s="569"/>
      <c r="N1064" s="571"/>
      <c r="O1064" s="571"/>
      <c r="P1064" s="572"/>
      <c r="Q1064" s="429"/>
      <c r="R1064" s="573"/>
      <c r="S1064" s="574" t="str">
        <f t="shared" si="606"/>
        <v/>
      </c>
      <c r="T1064" s="575" t="str">
        <f t="shared" si="590"/>
        <v/>
      </c>
      <c r="U1064" s="574" t="str">
        <f t="shared" si="607"/>
        <v/>
      </c>
      <c r="V1064" s="576" t="str">
        <f t="shared" si="591"/>
        <v/>
      </c>
      <c r="W1064" s="391"/>
      <c r="X1064" s="391"/>
      <c r="Z1064" s="476"/>
      <c r="AP1064" s="476"/>
      <c r="AQ1064" s="391"/>
      <c r="AR1064" s="391"/>
      <c r="AS1064" s="580"/>
      <c r="AT1064" s="391"/>
      <c r="AU1064" s="578" t="str">
        <f t="shared" si="592"/>
        <v/>
      </c>
      <c r="AV1064" s="578" t="str">
        <f t="shared" si="593"/>
        <v/>
      </c>
      <c r="AW1064" s="391"/>
      <c r="AX1064" s="578" t="str">
        <f t="shared" si="594"/>
        <v/>
      </c>
      <c r="AY1064" s="578" t="str">
        <f t="shared" si="595"/>
        <v/>
      </c>
      <c r="AZ1064" s="391"/>
      <c r="BA1064" s="578" t="str">
        <f t="shared" si="596"/>
        <v/>
      </c>
      <c r="BB1064" s="578" t="str">
        <f t="shared" si="597"/>
        <v/>
      </c>
      <c r="BC1064" s="391"/>
      <c r="BD1064" s="578" t="str">
        <f t="shared" si="598"/>
        <v/>
      </c>
      <c r="BE1064" s="578" t="str">
        <f t="shared" si="599"/>
        <v/>
      </c>
      <c r="BF1064" s="391"/>
      <c r="BG1064" s="578" t="str">
        <f t="shared" si="600"/>
        <v/>
      </c>
      <c r="BH1064" s="578" t="str">
        <f t="shared" si="601"/>
        <v/>
      </c>
      <c r="BI1064" s="391"/>
      <c r="BJ1064" s="578" t="str">
        <f t="shared" si="602"/>
        <v/>
      </c>
      <c r="BK1064" s="578" t="str">
        <f t="shared" si="602"/>
        <v/>
      </c>
      <c r="BL1064" s="391"/>
      <c r="BM1064" s="578" t="str">
        <f t="shared" si="603"/>
        <v/>
      </c>
      <c r="BN1064" s="578" t="str">
        <f t="shared" si="603"/>
        <v/>
      </c>
      <c r="BO1064" s="391"/>
      <c r="BP1064" s="578" t="str">
        <f t="shared" si="604"/>
        <v/>
      </c>
      <c r="BQ1064" s="578" t="str">
        <f t="shared" si="604"/>
        <v/>
      </c>
      <c r="BR1064" s="391"/>
      <c r="BS1064" s="578" t="str">
        <f t="shared" si="605"/>
        <v/>
      </c>
      <c r="BT1064" s="578" t="str">
        <f t="shared" si="605"/>
        <v/>
      </c>
      <c r="BU1064" s="391"/>
      <c r="BV1064" s="476"/>
    </row>
    <row r="1065" spans="1:74" s="427" customFormat="1" ht="14.1">
      <c r="A1065" s="561">
        <v>5</v>
      </c>
      <c r="B1065" s="562" t="str">
        <f t="shared" si="589"/>
        <v xml:space="preserve">: </v>
      </c>
      <c r="C1065" s="566"/>
      <c r="D1065" s="566"/>
      <c r="E1065" s="563"/>
      <c r="F1065" s="566"/>
      <c r="G1065" s="563"/>
      <c r="H1065" s="565"/>
      <c r="I1065" s="566"/>
      <c r="J1065" s="566"/>
      <c r="K1065" s="572"/>
      <c r="L1065" s="571"/>
      <c r="M1065" s="569"/>
      <c r="N1065" s="571"/>
      <c r="O1065" s="571"/>
      <c r="P1065" s="572"/>
      <c r="Q1065" s="429"/>
      <c r="R1065" s="573"/>
      <c r="S1065" s="574" t="str">
        <f t="shared" si="606"/>
        <v/>
      </c>
      <c r="T1065" s="575" t="str">
        <f t="shared" si="590"/>
        <v/>
      </c>
      <c r="U1065" s="574" t="str">
        <f t="shared" si="607"/>
        <v/>
      </c>
      <c r="V1065" s="576" t="str">
        <f t="shared" si="591"/>
        <v/>
      </c>
      <c r="W1065" s="391"/>
      <c r="X1065" s="391"/>
      <c r="Z1065" s="476"/>
      <c r="AP1065" s="476"/>
      <c r="AQ1065" s="391"/>
      <c r="AR1065" s="391"/>
      <c r="AS1065" s="580"/>
      <c r="AT1065" s="391"/>
      <c r="AU1065" s="578" t="str">
        <f t="shared" si="592"/>
        <v/>
      </c>
      <c r="AV1065" s="578" t="str">
        <f t="shared" si="593"/>
        <v/>
      </c>
      <c r="AW1065" s="391"/>
      <c r="AX1065" s="578" t="str">
        <f t="shared" si="594"/>
        <v/>
      </c>
      <c r="AY1065" s="578" t="str">
        <f t="shared" si="595"/>
        <v/>
      </c>
      <c r="AZ1065" s="391"/>
      <c r="BA1065" s="578" t="str">
        <f t="shared" si="596"/>
        <v/>
      </c>
      <c r="BB1065" s="578" t="str">
        <f t="shared" si="597"/>
        <v/>
      </c>
      <c r="BC1065" s="391"/>
      <c r="BD1065" s="578" t="str">
        <f t="shared" si="598"/>
        <v/>
      </c>
      <c r="BE1065" s="578" t="str">
        <f t="shared" si="599"/>
        <v/>
      </c>
      <c r="BF1065" s="391"/>
      <c r="BG1065" s="578" t="str">
        <f t="shared" si="600"/>
        <v/>
      </c>
      <c r="BH1065" s="578" t="str">
        <f t="shared" si="601"/>
        <v/>
      </c>
      <c r="BI1065" s="391"/>
      <c r="BJ1065" s="578" t="str">
        <f t="shared" si="602"/>
        <v/>
      </c>
      <c r="BK1065" s="578" t="str">
        <f t="shared" si="602"/>
        <v/>
      </c>
      <c r="BL1065" s="391"/>
      <c r="BM1065" s="578" t="str">
        <f t="shared" si="603"/>
        <v/>
      </c>
      <c r="BN1065" s="578" t="str">
        <f t="shared" si="603"/>
        <v/>
      </c>
      <c r="BO1065" s="391"/>
      <c r="BP1065" s="578" t="str">
        <f t="shared" si="604"/>
        <v/>
      </c>
      <c r="BQ1065" s="578" t="str">
        <f t="shared" si="604"/>
        <v/>
      </c>
      <c r="BR1065" s="391"/>
      <c r="BS1065" s="578" t="str">
        <f t="shared" si="605"/>
        <v/>
      </c>
      <c r="BT1065" s="578" t="str">
        <f t="shared" si="605"/>
        <v/>
      </c>
      <c r="BU1065" s="391"/>
      <c r="BV1065" s="476"/>
    </row>
    <row r="1066" spans="1:74" s="427" customFormat="1" ht="14.1">
      <c r="A1066" s="561">
        <v>6</v>
      </c>
      <c r="B1066" s="562" t="str">
        <f t="shared" si="589"/>
        <v xml:space="preserve">: </v>
      </c>
      <c r="C1066" s="566"/>
      <c r="D1066" s="566"/>
      <c r="E1066" s="563"/>
      <c r="F1066" s="566"/>
      <c r="G1066" s="563"/>
      <c r="H1066" s="565"/>
      <c r="I1066" s="566"/>
      <c r="J1066" s="566"/>
      <c r="K1066" s="572"/>
      <c r="L1066" s="571"/>
      <c r="M1066" s="569"/>
      <c r="N1066" s="571"/>
      <c r="O1066" s="571"/>
      <c r="P1066" s="572"/>
      <c r="Q1066" s="429"/>
      <c r="R1066" s="573"/>
      <c r="S1066" s="574" t="str">
        <f t="shared" si="606"/>
        <v/>
      </c>
      <c r="T1066" s="575" t="str">
        <f t="shared" si="590"/>
        <v/>
      </c>
      <c r="U1066" s="574" t="str">
        <f t="shared" si="607"/>
        <v/>
      </c>
      <c r="V1066" s="576" t="str">
        <f t="shared" si="591"/>
        <v/>
      </c>
      <c r="W1066" s="391"/>
      <c r="X1066" s="391"/>
      <c r="Z1066" s="476"/>
      <c r="AP1066" s="476"/>
      <c r="AQ1066" s="391"/>
      <c r="AR1066" s="391"/>
      <c r="AS1066" s="580"/>
      <c r="AT1066" s="391"/>
      <c r="AU1066" s="578" t="str">
        <f t="shared" si="592"/>
        <v/>
      </c>
      <c r="AV1066" s="578" t="str">
        <f t="shared" si="593"/>
        <v/>
      </c>
      <c r="AW1066" s="391"/>
      <c r="AX1066" s="578" t="str">
        <f t="shared" si="594"/>
        <v/>
      </c>
      <c r="AY1066" s="578" t="str">
        <f t="shared" si="595"/>
        <v/>
      </c>
      <c r="AZ1066" s="391"/>
      <c r="BA1066" s="578" t="str">
        <f t="shared" si="596"/>
        <v/>
      </c>
      <c r="BB1066" s="578" t="str">
        <f t="shared" si="597"/>
        <v/>
      </c>
      <c r="BC1066" s="391"/>
      <c r="BD1066" s="578" t="str">
        <f t="shared" si="598"/>
        <v/>
      </c>
      <c r="BE1066" s="578" t="str">
        <f t="shared" si="599"/>
        <v/>
      </c>
      <c r="BF1066" s="391"/>
      <c r="BG1066" s="578" t="str">
        <f t="shared" si="600"/>
        <v/>
      </c>
      <c r="BH1066" s="578" t="str">
        <f t="shared" si="601"/>
        <v/>
      </c>
      <c r="BI1066" s="391"/>
      <c r="BJ1066" s="578" t="str">
        <f t="shared" si="602"/>
        <v/>
      </c>
      <c r="BK1066" s="578" t="str">
        <f t="shared" si="602"/>
        <v/>
      </c>
      <c r="BL1066" s="391"/>
      <c r="BM1066" s="578" t="str">
        <f t="shared" si="603"/>
        <v/>
      </c>
      <c r="BN1066" s="578" t="str">
        <f t="shared" si="603"/>
        <v/>
      </c>
      <c r="BO1066" s="391"/>
      <c r="BP1066" s="578" t="str">
        <f t="shared" si="604"/>
        <v/>
      </c>
      <c r="BQ1066" s="578" t="str">
        <f t="shared" si="604"/>
        <v/>
      </c>
      <c r="BR1066" s="391"/>
      <c r="BS1066" s="578" t="str">
        <f t="shared" si="605"/>
        <v/>
      </c>
      <c r="BT1066" s="578" t="str">
        <f t="shared" si="605"/>
        <v/>
      </c>
      <c r="BU1066" s="391"/>
      <c r="BV1066" s="476"/>
    </row>
    <row r="1067" spans="1:74" s="427" customFormat="1" ht="14.1">
      <c r="A1067" s="561">
        <v>7</v>
      </c>
      <c r="B1067" s="562" t="str">
        <f t="shared" si="589"/>
        <v xml:space="preserve">: </v>
      </c>
      <c r="C1067" s="566"/>
      <c r="D1067" s="566"/>
      <c r="E1067" s="563"/>
      <c r="F1067" s="566"/>
      <c r="G1067" s="563"/>
      <c r="H1067" s="565"/>
      <c r="I1067" s="566"/>
      <c r="J1067" s="566"/>
      <c r="K1067" s="572"/>
      <c r="L1067" s="571"/>
      <c r="M1067" s="569"/>
      <c r="N1067" s="571"/>
      <c r="O1067" s="571"/>
      <c r="P1067" s="572"/>
      <c r="Q1067" s="429"/>
      <c r="R1067" s="573"/>
      <c r="S1067" s="574" t="str">
        <f t="shared" si="606"/>
        <v/>
      </c>
      <c r="T1067" s="575" t="str">
        <f t="shared" si="590"/>
        <v/>
      </c>
      <c r="U1067" s="574" t="str">
        <f t="shared" si="607"/>
        <v/>
      </c>
      <c r="V1067" s="576" t="str">
        <f t="shared" si="591"/>
        <v/>
      </c>
      <c r="W1067" s="391"/>
      <c r="X1067" s="391"/>
      <c r="Z1067" s="476"/>
      <c r="AP1067" s="476"/>
      <c r="AQ1067" s="391"/>
      <c r="AR1067" s="391"/>
      <c r="AS1067" s="580"/>
      <c r="AT1067" s="391"/>
      <c r="AU1067" s="578" t="str">
        <f t="shared" si="592"/>
        <v/>
      </c>
      <c r="AV1067" s="578" t="str">
        <f t="shared" si="593"/>
        <v/>
      </c>
      <c r="AW1067" s="391"/>
      <c r="AX1067" s="578" t="str">
        <f t="shared" si="594"/>
        <v/>
      </c>
      <c r="AY1067" s="578" t="str">
        <f t="shared" si="595"/>
        <v/>
      </c>
      <c r="AZ1067" s="391"/>
      <c r="BA1067" s="578" t="str">
        <f t="shared" si="596"/>
        <v/>
      </c>
      <c r="BB1067" s="578" t="str">
        <f t="shared" si="597"/>
        <v/>
      </c>
      <c r="BC1067" s="391"/>
      <c r="BD1067" s="578" t="str">
        <f t="shared" si="598"/>
        <v/>
      </c>
      <c r="BE1067" s="578" t="str">
        <f t="shared" si="599"/>
        <v/>
      </c>
      <c r="BF1067" s="391"/>
      <c r="BG1067" s="578" t="str">
        <f t="shared" si="600"/>
        <v/>
      </c>
      <c r="BH1067" s="578" t="str">
        <f t="shared" si="601"/>
        <v/>
      </c>
      <c r="BI1067" s="391"/>
      <c r="BJ1067" s="578" t="str">
        <f t="shared" si="602"/>
        <v/>
      </c>
      <c r="BK1067" s="578" t="str">
        <f t="shared" si="602"/>
        <v/>
      </c>
      <c r="BL1067" s="391"/>
      <c r="BM1067" s="578" t="str">
        <f t="shared" si="603"/>
        <v/>
      </c>
      <c r="BN1067" s="578" t="str">
        <f t="shared" si="603"/>
        <v/>
      </c>
      <c r="BO1067" s="391"/>
      <c r="BP1067" s="578" t="str">
        <f t="shared" si="604"/>
        <v/>
      </c>
      <c r="BQ1067" s="578" t="str">
        <f t="shared" si="604"/>
        <v/>
      </c>
      <c r="BR1067" s="391"/>
      <c r="BS1067" s="578" t="str">
        <f t="shared" si="605"/>
        <v/>
      </c>
      <c r="BT1067" s="578" t="str">
        <f t="shared" si="605"/>
        <v/>
      </c>
      <c r="BU1067" s="391"/>
      <c r="BV1067" s="476"/>
    </row>
    <row r="1068" spans="1:74" s="427" customFormat="1" ht="14.1">
      <c r="A1068" s="561">
        <v>8</v>
      </c>
      <c r="B1068" s="562" t="str">
        <f t="shared" si="589"/>
        <v xml:space="preserve">: </v>
      </c>
      <c r="C1068" s="566"/>
      <c r="D1068" s="566"/>
      <c r="E1068" s="563"/>
      <c r="F1068" s="566"/>
      <c r="G1068" s="563"/>
      <c r="H1068" s="565"/>
      <c r="I1068" s="566"/>
      <c r="J1068" s="566"/>
      <c r="K1068" s="572"/>
      <c r="L1068" s="571"/>
      <c r="M1068" s="569"/>
      <c r="N1068" s="571"/>
      <c r="O1068" s="571"/>
      <c r="P1068" s="572"/>
      <c r="Q1068" s="429"/>
      <c r="R1068" s="573"/>
      <c r="S1068" s="574" t="str">
        <f t="shared" si="606"/>
        <v/>
      </c>
      <c r="T1068" s="575" t="str">
        <f t="shared" si="590"/>
        <v/>
      </c>
      <c r="U1068" s="574" t="str">
        <f t="shared" si="607"/>
        <v/>
      </c>
      <c r="V1068" s="576" t="str">
        <f t="shared" si="591"/>
        <v/>
      </c>
      <c r="W1068" s="391"/>
      <c r="X1068" s="391"/>
      <c r="Z1068" s="476"/>
      <c r="AP1068" s="476"/>
      <c r="AQ1068" s="391"/>
      <c r="AR1068" s="391"/>
      <c r="AS1068" s="580"/>
      <c r="AT1068" s="391"/>
      <c r="AU1068" s="578" t="str">
        <f t="shared" si="592"/>
        <v/>
      </c>
      <c r="AV1068" s="578" t="str">
        <f t="shared" si="593"/>
        <v/>
      </c>
      <c r="AW1068" s="391"/>
      <c r="AX1068" s="578" t="str">
        <f t="shared" si="594"/>
        <v/>
      </c>
      <c r="AY1068" s="578" t="str">
        <f t="shared" si="595"/>
        <v/>
      </c>
      <c r="AZ1068" s="391"/>
      <c r="BA1068" s="578" t="str">
        <f t="shared" si="596"/>
        <v/>
      </c>
      <c r="BB1068" s="578" t="str">
        <f t="shared" si="597"/>
        <v/>
      </c>
      <c r="BC1068" s="391"/>
      <c r="BD1068" s="578" t="str">
        <f t="shared" si="598"/>
        <v/>
      </c>
      <c r="BE1068" s="578" t="str">
        <f t="shared" si="599"/>
        <v/>
      </c>
      <c r="BF1068" s="391"/>
      <c r="BG1068" s="578" t="str">
        <f t="shared" si="600"/>
        <v/>
      </c>
      <c r="BH1068" s="578" t="str">
        <f t="shared" si="601"/>
        <v/>
      </c>
      <c r="BI1068" s="391"/>
      <c r="BJ1068" s="578" t="str">
        <f t="shared" si="602"/>
        <v/>
      </c>
      <c r="BK1068" s="578" t="str">
        <f t="shared" si="602"/>
        <v/>
      </c>
      <c r="BL1068" s="391"/>
      <c r="BM1068" s="578" t="str">
        <f t="shared" si="603"/>
        <v/>
      </c>
      <c r="BN1068" s="578" t="str">
        <f t="shared" si="603"/>
        <v/>
      </c>
      <c r="BO1068" s="391"/>
      <c r="BP1068" s="578" t="str">
        <f t="shared" si="604"/>
        <v/>
      </c>
      <c r="BQ1068" s="578" t="str">
        <f t="shared" si="604"/>
        <v/>
      </c>
      <c r="BR1068" s="391"/>
      <c r="BS1068" s="578" t="str">
        <f t="shared" si="605"/>
        <v/>
      </c>
      <c r="BT1068" s="578" t="str">
        <f t="shared" si="605"/>
        <v/>
      </c>
      <c r="BU1068" s="391"/>
      <c r="BV1068" s="476"/>
    </row>
    <row r="1069" spans="1:74" s="427" customFormat="1" ht="14.1">
      <c r="A1069" s="561">
        <v>9</v>
      </c>
      <c r="B1069" s="562" t="str">
        <f t="shared" si="589"/>
        <v xml:space="preserve">: </v>
      </c>
      <c r="C1069" s="566"/>
      <c r="D1069" s="566"/>
      <c r="E1069" s="563"/>
      <c r="F1069" s="566"/>
      <c r="G1069" s="563"/>
      <c r="H1069" s="565"/>
      <c r="I1069" s="566"/>
      <c r="J1069" s="566"/>
      <c r="K1069" s="572"/>
      <c r="L1069" s="571"/>
      <c r="M1069" s="569"/>
      <c r="N1069" s="571"/>
      <c r="O1069" s="571"/>
      <c r="P1069" s="572"/>
      <c r="Q1069" s="429"/>
      <c r="R1069" s="573"/>
      <c r="S1069" s="574" t="str">
        <f t="shared" si="606"/>
        <v/>
      </c>
      <c r="T1069" s="575" t="str">
        <f t="shared" si="590"/>
        <v/>
      </c>
      <c r="U1069" s="574" t="str">
        <f t="shared" si="607"/>
        <v/>
      </c>
      <c r="V1069" s="576" t="str">
        <f t="shared" si="591"/>
        <v/>
      </c>
      <c r="W1069" s="391"/>
      <c r="X1069" s="391"/>
      <c r="Z1069" s="476"/>
      <c r="AP1069" s="476"/>
      <c r="AQ1069" s="391"/>
      <c r="AR1069" s="391"/>
      <c r="AS1069" s="580"/>
      <c r="AT1069" s="391"/>
      <c r="AU1069" s="578" t="str">
        <f t="shared" si="592"/>
        <v/>
      </c>
      <c r="AV1069" s="578" t="str">
        <f t="shared" si="593"/>
        <v/>
      </c>
      <c r="AW1069" s="391"/>
      <c r="AX1069" s="578" t="str">
        <f t="shared" si="594"/>
        <v/>
      </c>
      <c r="AY1069" s="578" t="str">
        <f t="shared" si="595"/>
        <v/>
      </c>
      <c r="AZ1069" s="391"/>
      <c r="BA1069" s="578" t="str">
        <f t="shared" si="596"/>
        <v/>
      </c>
      <c r="BB1069" s="578" t="str">
        <f t="shared" si="597"/>
        <v/>
      </c>
      <c r="BC1069" s="391"/>
      <c r="BD1069" s="578" t="str">
        <f t="shared" si="598"/>
        <v/>
      </c>
      <c r="BE1069" s="578" t="str">
        <f t="shared" si="599"/>
        <v/>
      </c>
      <c r="BF1069" s="391"/>
      <c r="BG1069" s="578" t="str">
        <f t="shared" si="600"/>
        <v/>
      </c>
      <c r="BH1069" s="578" t="str">
        <f t="shared" si="601"/>
        <v/>
      </c>
      <c r="BI1069" s="391"/>
      <c r="BJ1069" s="578" t="str">
        <f t="shared" si="602"/>
        <v/>
      </c>
      <c r="BK1069" s="578" t="str">
        <f t="shared" si="602"/>
        <v/>
      </c>
      <c r="BL1069" s="391"/>
      <c r="BM1069" s="578" t="str">
        <f t="shared" si="603"/>
        <v/>
      </c>
      <c r="BN1069" s="578" t="str">
        <f t="shared" si="603"/>
        <v/>
      </c>
      <c r="BO1069" s="391"/>
      <c r="BP1069" s="578" t="str">
        <f t="shared" si="604"/>
        <v/>
      </c>
      <c r="BQ1069" s="578" t="str">
        <f t="shared" si="604"/>
        <v/>
      </c>
      <c r="BR1069" s="391"/>
      <c r="BS1069" s="578" t="str">
        <f t="shared" si="605"/>
        <v/>
      </c>
      <c r="BT1069" s="578" t="str">
        <f t="shared" si="605"/>
        <v/>
      </c>
      <c r="BU1069" s="391"/>
      <c r="BV1069" s="476"/>
    </row>
    <row r="1070" spans="1:74" s="427" customFormat="1" ht="14.1">
      <c r="A1070" s="561">
        <v>10</v>
      </c>
      <c r="B1070" s="562" t="str">
        <f t="shared" si="589"/>
        <v xml:space="preserve">: </v>
      </c>
      <c r="C1070" s="566"/>
      <c r="D1070" s="566"/>
      <c r="E1070" s="563"/>
      <c r="F1070" s="566"/>
      <c r="G1070" s="563"/>
      <c r="H1070" s="565"/>
      <c r="I1070" s="566"/>
      <c r="J1070" s="566"/>
      <c r="K1070" s="572"/>
      <c r="L1070" s="571"/>
      <c r="M1070" s="569"/>
      <c r="N1070" s="571"/>
      <c r="O1070" s="571"/>
      <c r="P1070" s="572"/>
      <c r="Q1070" s="429"/>
      <c r="R1070" s="573"/>
      <c r="S1070" s="574" t="str">
        <f t="shared" si="606"/>
        <v/>
      </c>
      <c r="T1070" s="575" t="str">
        <f t="shared" si="590"/>
        <v/>
      </c>
      <c r="U1070" s="574" t="str">
        <f t="shared" si="607"/>
        <v/>
      </c>
      <c r="V1070" s="576" t="str">
        <f t="shared" si="591"/>
        <v/>
      </c>
      <c r="W1070" s="391"/>
      <c r="X1070" s="391"/>
      <c r="Z1070" s="476"/>
      <c r="AP1070" s="476"/>
      <c r="AQ1070" s="391"/>
      <c r="AR1070" s="391"/>
      <c r="AS1070" s="580"/>
      <c r="AT1070" s="391"/>
      <c r="AU1070" s="578" t="str">
        <f t="shared" si="592"/>
        <v/>
      </c>
      <c r="AV1070" s="578" t="str">
        <f t="shared" si="593"/>
        <v/>
      </c>
      <c r="AW1070" s="391"/>
      <c r="AX1070" s="578" t="str">
        <f t="shared" si="594"/>
        <v/>
      </c>
      <c r="AY1070" s="578" t="str">
        <f t="shared" si="595"/>
        <v/>
      </c>
      <c r="AZ1070" s="391"/>
      <c r="BA1070" s="578" t="str">
        <f t="shared" si="596"/>
        <v/>
      </c>
      <c r="BB1070" s="578" t="str">
        <f t="shared" si="597"/>
        <v/>
      </c>
      <c r="BC1070" s="391"/>
      <c r="BD1070" s="578" t="str">
        <f t="shared" si="598"/>
        <v/>
      </c>
      <c r="BE1070" s="578" t="str">
        <f t="shared" si="599"/>
        <v/>
      </c>
      <c r="BF1070" s="391"/>
      <c r="BG1070" s="578" t="str">
        <f t="shared" si="600"/>
        <v/>
      </c>
      <c r="BH1070" s="578" t="str">
        <f t="shared" si="601"/>
        <v/>
      </c>
      <c r="BI1070" s="391"/>
      <c r="BJ1070" s="578" t="str">
        <f t="shared" si="602"/>
        <v/>
      </c>
      <c r="BK1070" s="578" t="str">
        <f t="shared" si="602"/>
        <v/>
      </c>
      <c r="BL1070" s="391"/>
      <c r="BM1070" s="578" t="str">
        <f t="shared" si="603"/>
        <v/>
      </c>
      <c r="BN1070" s="578" t="str">
        <f t="shared" si="603"/>
        <v/>
      </c>
      <c r="BO1070" s="391"/>
      <c r="BP1070" s="578" t="str">
        <f t="shared" si="604"/>
        <v/>
      </c>
      <c r="BQ1070" s="578" t="str">
        <f t="shared" si="604"/>
        <v/>
      </c>
      <c r="BR1070" s="391"/>
      <c r="BS1070" s="578" t="str">
        <f t="shared" si="605"/>
        <v/>
      </c>
      <c r="BT1070" s="578" t="str">
        <f t="shared" si="605"/>
        <v/>
      </c>
      <c r="BU1070" s="391"/>
      <c r="BV1070" s="476"/>
    </row>
    <row r="1071" spans="1:74" s="427" customFormat="1" ht="14.1">
      <c r="A1071" s="561">
        <v>11</v>
      </c>
      <c r="B1071" s="562" t="str">
        <f t="shared" si="589"/>
        <v xml:space="preserve">: </v>
      </c>
      <c r="C1071" s="566"/>
      <c r="D1071" s="566"/>
      <c r="E1071" s="563"/>
      <c r="F1071" s="566"/>
      <c r="G1071" s="563"/>
      <c r="H1071" s="565"/>
      <c r="I1071" s="566"/>
      <c r="J1071" s="566"/>
      <c r="K1071" s="572"/>
      <c r="L1071" s="571"/>
      <c r="M1071" s="569"/>
      <c r="N1071" s="571"/>
      <c r="O1071" s="571"/>
      <c r="P1071" s="572"/>
      <c r="Q1071" s="429"/>
      <c r="R1071" s="573"/>
      <c r="S1071" s="574" t="str">
        <f t="shared" si="606"/>
        <v/>
      </c>
      <c r="T1071" s="575" t="str">
        <f t="shared" si="590"/>
        <v/>
      </c>
      <c r="U1071" s="574" t="str">
        <f t="shared" si="607"/>
        <v/>
      </c>
      <c r="V1071" s="576" t="str">
        <f t="shared" si="591"/>
        <v/>
      </c>
      <c r="W1071" s="391"/>
      <c r="X1071" s="391"/>
      <c r="Z1071" s="476"/>
      <c r="AP1071" s="476"/>
      <c r="AQ1071" s="391"/>
      <c r="AR1071" s="391"/>
      <c r="AS1071" s="580"/>
      <c r="AT1071" s="391"/>
      <c r="AU1071" s="578" t="str">
        <f t="shared" si="592"/>
        <v/>
      </c>
      <c r="AV1071" s="578" t="str">
        <f t="shared" si="593"/>
        <v/>
      </c>
      <c r="AW1071" s="391"/>
      <c r="AX1071" s="578" t="str">
        <f t="shared" si="594"/>
        <v/>
      </c>
      <c r="AY1071" s="578" t="str">
        <f t="shared" si="595"/>
        <v/>
      </c>
      <c r="AZ1071" s="391"/>
      <c r="BA1071" s="578" t="str">
        <f t="shared" si="596"/>
        <v/>
      </c>
      <c r="BB1071" s="578" t="str">
        <f t="shared" si="597"/>
        <v/>
      </c>
      <c r="BC1071" s="391"/>
      <c r="BD1071" s="578" t="str">
        <f t="shared" si="598"/>
        <v/>
      </c>
      <c r="BE1071" s="578" t="str">
        <f t="shared" si="599"/>
        <v/>
      </c>
      <c r="BF1071" s="391"/>
      <c r="BG1071" s="578" t="str">
        <f t="shared" si="600"/>
        <v/>
      </c>
      <c r="BH1071" s="578" t="str">
        <f t="shared" si="601"/>
        <v/>
      </c>
      <c r="BI1071" s="391"/>
      <c r="BJ1071" s="578" t="str">
        <f t="shared" si="602"/>
        <v/>
      </c>
      <c r="BK1071" s="578" t="str">
        <f t="shared" si="602"/>
        <v/>
      </c>
      <c r="BL1071" s="391"/>
      <c r="BM1071" s="578" t="str">
        <f t="shared" si="603"/>
        <v/>
      </c>
      <c r="BN1071" s="578" t="str">
        <f t="shared" si="603"/>
        <v/>
      </c>
      <c r="BO1071" s="391"/>
      <c r="BP1071" s="578" t="str">
        <f t="shared" si="604"/>
        <v/>
      </c>
      <c r="BQ1071" s="578" t="str">
        <f t="shared" si="604"/>
        <v/>
      </c>
      <c r="BR1071" s="391"/>
      <c r="BS1071" s="578" t="str">
        <f t="shared" si="605"/>
        <v/>
      </c>
      <c r="BT1071" s="578" t="str">
        <f t="shared" si="605"/>
        <v/>
      </c>
      <c r="BU1071" s="391"/>
      <c r="BV1071" s="476"/>
    </row>
    <row r="1072" spans="1:74" s="427" customFormat="1" ht="14.1">
      <c r="A1072" s="561">
        <v>12</v>
      </c>
      <c r="B1072" s="562" t="str">
        <f t="shared" si="589"/>
        <v xml:space="preserve">: </v>
      </c>
      <c r="C1072" s="566"/>
      <c r="D1072" s="566"/>
      <c r="E1072" s="563"/>
      <c r="F1072" s="566"/>
      <c r="G1072" s="563"/>
      <c r="H1072" s="565"/>
      <c r="I1072" s="566"/>
      <c r="J1072" s="566"/>
      <c r="K1072" s="572"/>
      <c r="L1072" s="571"/>
      <c r="M1072" s="569"/>
      <c r="N1072" s="571"/>
      <c r="O1072" s="571"/>
      <c r="P1072" s="572"/>
      <c r="Q1072" s="429"/>
      <c r="R1072" s="573"/>
      <c r="S1072" s="574" t="str">
        <f t="shared" si="606"/>
        <v/>
      </c>
      <c r="T1072" s="575" t="str">
        <f t="shared" si="590"/>
        <v/>
      </c>
      <c r="U1072" s="574" t="str">
        <f t="shared" si="607"/>
        <v/>
      </c>
      <c r="V1072" s="576" t="str">
        <f t="shared" si="591"/>
        <v/>
      </c>
      <c r="W1072" s="391"/>
      <c r="X1072" s="391"/>
      <c r="Z1072" s="476"/>
      <c r="AP1072" s="476"/>
      <c r="AQ1072" s="391"/>
      <c r="AR1072" s="391"/>
      <c r="AS1072" s="580"/>
      <c r="AT1072" s="391"/>
      <c r="AU1072" s="578" t="str">
        <f t="shared" si="592"/>
        <v/>
      </c>
      <c r="AV1072" s="578" t="str">
        <f t="shared" si="593"/>
        <v/>
      </c>
      <c r="AW1072" s="391"/>
      <c r="AX1072" s="578" t="str">
        <f t="shared" si="594"/>
        <v/>
      </c>
      <c r="AY1072" s="578" t="str">
        <f t="shared" si="595"/>
        <v/>
      </c>
      <c r="AZ1072" s="391"/>
      <c r="BA1072" s="578" t="str">
        <f t="shared" si="596"/>
        <v/>
      </c>
      <c r="BB1072" s="578" t="str">
        <f t="shared" si="597"/>
        <v/>
      </c>
      <c r="BC1072" s="391"/>
      <c r="BD1072" s="578" t="str">
        <f t="shared" si="598"/>
        <v/>
      </c>
      <c r="BE1072" s="578" t="str">
        <f t="shared" si="599"/>
        <v/>
      </c>
      <c r="BF1072" s="391"/>
      <c r="BG1072" s="578" t="str">
        <f t="shared" si="600"/>
        <v/>
      </c>
      <c r="BH1072" s="578" t="str">
        <f t="shared" si="601"/>
        <v/>
      </c>
      <c r="BI1072" s="391"/>
      <c r="BJ1072" s="578" t="str">
        <f t="shared" si="602"/>
        <v/>
      </c>
      <c r="BK1072" s="578" t="str">
        <f t="shared" si="602"/>
        <v/>
      </c>
      <c r="BL1072" s="391"/>
      <c r="BM1072" s="578" t="str">
        <f t="shared" si="603"/>
        <v/>
      </c>
      <c r="BN1072" s="578" t="str">
        <f t="shared" si="603"/>
        <v/>
      </c>
      <c r="BO1072" s="391"/>
      <c r="BP1072" s="578" t="str">
        <f t="shared" si="604"/>
        <v/>
      </c>
      <c r="BQ1072" s="578" t="str">
        <f t="shared" si="604"/>
        <v/>
      </c>
      <c r="BR1072" s="391"/>
      <c r="BS1072" s="578" t="str">
        <f t="shared" si="605"/>
        <v/>
      </c>
      <c r="BT1072" s="578" t="str">
        <f t="shared" si="605"/>
        <v/>
      </c>
      <c r="BU1072" s="391"/>
      <c r="BV1072" s="476"/>
    </row>
    <row r="1073" spans="1:74" s="427" customFormat="1" ht="14.1">
      <c r="A1073" s="561">
        <v>13</v>
      </c>
      <c r="B1073" s="562" t="str">
        <f t="shared" si="589"/>
        <v xml:space="preserve">: </v>
      </c>
      <c r="C1073" s="566"/>
      <c r="D1073" s="566"/>
      <c r="E1073" s="563"/>
      <c r="F1073" s="566"/>
      <c r="G1073" s="563"/>
      <c r="H1073" s="565"/>
      <c r="I1073" s="566"/>
      <c r="J1073" s="566"/>
      <c r="K1073" s="572"/>
      <c r="L1073" s="571"/>
      <c r="M1073" s="569"/>
      <c r="N1073" s="571"/>
      <c r="O1073" s="571"/>
      <c r="P1073" s="572"/>
      <c r="Q1073" s="429"/>
      <c r="R1073" s="573"/>
      <c r="S1073" s="574" t="str">
        <f t="shared" si="606"/>
        <v/>
      </c>
      <c r="T1073" s="575" t="str">
        <f t="shared" si="590"/>
        <v/>
      </c>
      <c r="U1073" s="574" t="str">
        <f t="shared" si="607"/>
        <v/>
      </c>
      <c r="V1073" s="576" t="str">
        <f t="shared" si="591"/>
        <v/>
      </c>
      <c r="W1073" s="391"/>
      <c r="X1073" s="391"/>
      <c r="Z1073" s="476"/>
      <c r="AP1073" s="476"/>
      <c r="AQ1073" s="391"/>
      <c r="AR1073" s="391"/>
      <c r="AS1073" s="580"/>
      <c r="AT1073" s="391"/>
      <c r="AU1073" s="578" t="str">
        <f t="shared" si="592"/>
        <v/>
      </c>
      <c r="AV1073" s="578" t="str">
        <f t="shared" si="593"/>
        <v/>
      </c>
      <c r="AW1073" s="391"/>
      <c r="AX1073" s="578" t="str">
        <f t="shared" si="594"/>
        <v/>
      </c>
      <c r="AY1073" s="578" t="str">
        <f t="shared" si="595"/>
        <v/>
      </c>
      <c r="AZ1073" s="391"/>
      <c r="BA1073" s="578" t="str">
        <f t="shared" si="596"/>
        <v/>
      </c>
      <c r="BB1073" s="578" t="str">
        <f t="shared" si="597"/>
        <v/>
      </c>
      <c r="BC1073" s="391"/>
      <c r="BD1073" s="578" t="str">
        <f t="shared" si="598"/>
        <v/>
      </c>
      <c r="BE1073" s="578" t="str">
        <f t="shared" si="599"/>
        <v/>
      </c>
      <c r="BF1073" s="391"/>
      <c r="BG1073" s="578" t="str">
        <f t="shared" si="600"/>
        <v/>
      </c>
      <c r="BH1073" s="578" t="str">
        <f t="shared" si="601"/>
        <v/>
      </c>
      <c r="BI1073" s="391"/>
      <c r="BJ1073" s="578" t="str">
        <f t="shared" si="602"/>
        <v/>
      </c>
      <c r="BK1073" s="578" t="str">
        <f t="shared" si="602"/>
        <v/>
      </c>
      <c r="BL1073" s="391"/>
      <c r="BM1073" s="578" t="str">
        <f t="shared" si="603"/>
        <v/>
      </c>
      <c r="BN1073" s="578" t="str">
        <f t="shared" si="603"/>
        <v/>
      </c>
      <c r="BO1073" s="391"/>
      <c r="BP1073" s="578" t="str">
        <f t="shared" si="604"/>
        <v/>
      </c>
      <c r="BQ1073" s="578" t="str">
        <f t="shared" si="604"/>
        <v/>
      </c>
      <c r="BR1073" s="391"/>
      <c r="BS1073" s="578" t="str">
        <f t="shared" si="605"/>
        <v/>
      </c>
      <c r="BT1073" s="578" t="str">
        <f t="shared" si="605"/>
        <v/>
      </c>
      <c r="BU1073" s="391"/>
      <c r="BV1073" s="476"/>
    </row>
    <row r="1074" spans="1:74" s="427" customFormat="1" ht="14.1">
      <c r="A1074" s="561">
        <v>14</v>
      </c>
      <c r="B1074" s="562" t="str">
        <f t="shared" si="589"/>
        <v xml:space="preserve">: </v>
      </c>
      <c r="C1074" s="566"/>
      <c r="D1074" s="566"/>
      <c r="E1074" s="563"/>
      <c r="F1074" s="566"/>
      <c r="G1074" s="563"/>
      <c r="H1074" s="565"/>
      <c r="I1074" s="566"/>
      <c r="J1074" s="566"/>
      <c r="K1074" s="572"/>
      <c r="L1074" s="571"/>
      <c r="M1074" s="569"/>
      <c r="N1074" s="571"/>
      <c r="O1074" s="571"/>
      <c r="P1074" s="572"/>
      <c r="Q1074" s="429"/>
      <c r="R1074" s="573"/>
      <c r="S1074" s="574" t="str">
        <f t="shared" si="606"/>
        <v/>
      </c>
      <c r="T1074" s="575" t="str">
        <f t="shared" si="590"/>
        <v/>
      </c>
      <c r="U1074" s="574" t="str">
        <f t="shared" si="607"/>
        <v/>
      </c>
      <c r="V1074" s="576" t="str">
        <f t="shared" si="591"/>
        <v/>
      </c>
      <c r="W1074" s="391"/>
      <c r="X1074" s="391"/>
      <c r="Z1074" s="476"/>
      <c r="AP1074" s="476"/>
      <c r="AQ1074" s="391"/>
      <c r="AR1074" s="391"/>
      <c r="AS1074" s="580"/>
      <c r="AT1074" s="391"/>
      <c r="AU1074" s="578" t="str">
        <f t="shared" si="592"/>
        <v/>
      </c>
      <c r="AV1074" s="578" t="str">
        <f t="shared" si="593"/>
        <v/>
      </c>
      <c r="AW1074" s="391"/>
      <c r="AX1074" s="578" t="str">
        <f t="shared" si="594"/>
        <v/>
      </c>
      <c r="AY1074" s="578" t="str">
        <f t="shared" si="595"/>
        <v/>
      </c>
      <c r="AZ1074" s="391"/>
      <c r="BA1074" s="578" t="str">
        <f t="shared" si="596"/>
        <v/>
      </c>
      <c r="BB1074" s="578" t="str">
        <f t="shared" si="597"/>
        <v/>
      </c>
      <c r="BC1074" s="391"/>
      <c r="BD1074" s="578" t="str">
        <f t="shared" si="598"/>
        <v/>
      </c>
      <c r="BE1074" s="578" t="str">
        <f t="shared" si="599"/>
        <v/>
      </c>
      <c r="BF1074" s="391"/>
      <c r="BG1074" s="578" t="str">
        <f t="shared" si="600"/>
        <v/>
      </c>
      <c r="BH1074" s="578" t="str">
        <f t="shared" si="601"/>
        <v/>
      </c>
      <c r="BI1074" s="391"/>
      <c r="BJ1074" s="578" t="str">
        <f t="shared" si="602"/>
        <v/>
      </c>
      <c r="BK1074" s="578" t="str">
        <f t="shared" si="602"/>
        <v/>
      </c>
      <c r="BL1074" s="391"/>
      <c r="BM1074" s="578" t="str">
        <f t="shared" si="603"/>
        <v/>
      </c>
      <c r="BN1074" s="578" t="str">
        <f t="shared" si="603"/>
        <v/>
      </c>
      <c r="BO1074" s="391"/>
      <c r="BP1074" s="578" t="str">
        <f t="shared" si="604"/>
        <v/>
      </c>
      <c r="BQ1074" s="578" t="str">
        <f t="shared" si="604"/>
        <v/>
      </c>
      <c r="BR1074" s="391"/>
      <c r="BS1074" s="578" t="str">
        <f t="shared" si="605"/>
        <v/>
      </c>
      <c r="BT1074" s="578" t="str">
        <f t="shared" si="605"/>
        <v/>
      </c>
      <c r="BU1074" s="391"/>
      <c r="BV1074" s="476"/>
    </row>
    <row r="1075" spans="1:74" s="427" customFormat="1" ht="14.1">
      <c r="A1075" s="561">
        <v>15</v>
      </c>
      <c r="B1075" s="562" t="str">
        <f t="shared" si="589"/>
        <v xml:space="preserve">: </v>
      </c>
      <c r="C1075" s="566"/>
      <c r="D1075" s="566"/>
      <c r="E1075" s="563"/>
      <c r="F1075" s="566"/>
      <c r="G1075" s="563"/>
      <c r="H1075" s="565"/>
      <c r="I1075" s="566"/>
      <c r="J1075" s="566"/>
      <c r="K1075" s="572"/>
      <c r="L1075" s="571"/>
      <c r="M1075" s="569"/>
      <c r="N1075" s="571"/>
      <c r="O1075" s="571"/>
      <c r="P1075" s="572"/>
      <c r="Q1075" s="429"/>
      <c r="R1075" s="573"/>
      <c r="S1075" s="574" t="str">
        <f t="shared" si="606"/>
        <v/>
      </c>
      <c r="T1075" s="575" t="str">
        <f t="shared" si="590"/>
        <v/>
      </c>
      <c r="U1075" s="574" t="str">
        <f t="shared" si="607"/>
        <v/>
      </c>
      <c r="V1075" s="576" t="str">
        <f t="shared" si="591"/>
        <v/>
      </c>
      <c r="W1075" s="391"/>
      <c r="X1075" s="391"/>
      <c r="Z1075" s="476"/>
      <c r="AP1075" s="476"/>
      <c r="AQ1075" s="391"/>
      <c r="AR1075" s="391"/>
      <c r="AS1075" s="580"/>
      <c r="AT1075" s="391"/>
      <c r="AU1075" s="578" t="str">
        <f t="shared" si="592"/>
        <v/>
      </c>
      <c r="AV1075" s="578" t="str">
        <f t="shared" si="593"/>
        <v/>
      </c>
      <c r="AW1075" s="391"/>
      <c r="AX1075" s="578" t="str">
        <f t="shared" si="594"/>
        <v/>
      </c>
      <c r="AY1075" s="578" t="str">
        <f t="shared" si="595"/>
        <v/>
      </c>
      <c r="AZ1075" s="391"/>
      <c r="BA1075" s="578" t="str">
        <f t="shared" si="596"/>
        <v/>
      </c>
      <c r="BB1075" s="578" t="str">
        <f t="shared" si="597"/>
        <v/>
      </c>
      <c r="BC1075" s="391"/>
      <c r="BD1075" s="578" t="str">
        <f t="shared" si="598"/>
        <v/>
      </c>
      <c r="BE1075" s="578" t="str">
        <f t="shared" si="599"/>
        <v/>
      </c>
      <c r="BF1075" s="391"/>
      <c r="BG1075" s="578" t="str">
        <f t="shared" si="600"/>
        <v/>
      </c>
      <c r="BH1075" s="578" t="str">
        <f t="shared" si="601"/>
        <v/>
      </c>
      <c r="BI1075" s="391"/>
      <c r="BJ1075" s="578" t="str">
        <f t="shared" si="602"/>
        <v/>
      </c>
      <c r="BK1075" s="578" t="str">
        <f t="shared" si="602"/>
        <v/>
      </c>
      <c r="BL1075" s="391"/>
      <c r="BM1075" s="578" t="str">
        <f t="shared" si="603"/>
        <v/>
      </c>
      <c r="BN1075" s="578" t="str">
        <f t="shared" si="603"/>
        <v/>
      </c>
      <c r="BO1075" s="391"/>
      <c r="BP1075" s="578" t="str">
        <f t="shared" si="604"/>
        <v/>
      </c>
      <c r="BQ1075" s="578" t="str">
        <f t="shared" si="604"/>
        <v/>
      </c>
      <c r="BR1075" s="391"/>
      <c r="BS1075" s="578" t="str">
        <f t="shared" si="605"/>
        <v/>
      </c>
      <c r="BT1075" s="578" t="str">
        <f t="shared" si="605"/>
        <v/>
      </c>
      <c r="BU1075" s="391"/>
      <c r="BV1075" s="476"/>
    </row>
    <row r="1076" spans="1:74" s="427" customFormat="1" ht="14.1">
      <c r="A1076" s="561">
        <v>16</v>
      </c>
      <c r="B1076" s="562" t="str">
        <f t="shared" si="589"/>
        <v xml:space="preserve">: </v>
      </c>
      <c r="C1076" s="566"/>
      <c r="D1076" s="566"/>
      <c r="E1076" s="563"/>
      <c r="F1076" s="566"/>
      <c r="G1076" s="563"/>
      <c r="H1076" s="565"/>
      <c r="I1076" s="566"/>
      <c r="J1076" s="566"/>
      <c r="K1076" s="572"/>
      <c r="L1076" s="571"/>
      <c r="M1076" s="569"/>
      <c r="N1076" s="571"/>
      <c r="O1076" s="571"/>
      <c r="P1076" s="572"/>
      <c r="Q1076" s="429"/>
      <c r="R1076" s="573"/>
      <c r="S1076" s="574" t="str">
        <f t="shared" si="606"/>
        <v/>
      </c>
      <c r="T1076" s="575" t="str">
        <f t="shared" si="590"/>
        <v/>
      </c>
      <c r="U1076" s="574" t="str">
        <f t="shared" si="607"/>
        <v/>
      </c>
      <c r="V1076" s="576" t="str">
        <f t="shared" si="591"/>
        <v/>
      </c>
      <c r="W1076" s="391"/>
      <c r="X1076" s="391"/>
      <c r="Z1076" s="476"/>
      <c r="AP1076" s="476"/>
      <c r="AQ1076" s="391"/>
      <c r="AR1076" s="391"/>
      <c r="AS1076" s="580"/>
      <c r="AT1076" s="391"/>
      <c r="AU1076" s="578" t="str">
        <f t="shared" si="592"/>
        <v/>
      </c>
      <c r="AV1076" s="578" t="str">
        <f t="shared" si="593"/>
        <v/>
      </c>
      <c r="AW1076" s="391"/>
      <c r="AX1076" s="578" t="str">
        <f t="shared" si="594"/>
        <v/>
      </c>
      <c r="AY1076" s="578" t="str">
        <f t="shared" si="595"/>
        <v/>
      </c>
      <c r="AZ1076" s="391"/>
      <c r="BA1076" s="578" t="str">
        <f t="shared" si="596"/>
        <v/>
      </c>
      <c r="BB1076" s="578" t="str">
        <f t="shared" si="597"/>
        <v/>
      </c>
      <c r="BC1076" s="391"/>
      <c r="BD1076" s="578" t="str">
        <f t="shared" si="598"/>
        <v/>
      </c>
      <c r="BE1076" s="578" t="str">
        <f t="shared" si="599"/>
        <v/>
      </c>
      <c r="BF1076" s="391"/>
      <c r="BG1076" s="578" t="str">
        <f t="shared" si="600"/>
        <v/>
      </c>
      <c r="BH1076" s="578" t="str">
        <f t="shared" si="601"/>
        <v/>
      </c>
      <c r="BI1076" s="391"/>
      <c r="BJ1076" s="578" t="str">
        <f t="shared" si="602"/>
        <v/>
      </c>
      <c r="BK1076" s="578" t="str">
        <f t="shared" si="602"/>
        <v/>
      </c>
      <c r="BL1076" s="391"/>
      <c r="BM1076" s="578" t="str">
        <f t="shared" si="603"/>
        <v/>
      </c>
      <c r="BN1076" s="578" t="str">
        <f t="shared" si="603"/>
        <v/>
      </c>
      <c r="BO1076" s="391"/>
      <c r="BP1076" s="578" t="str">
        <f t="shared" si="604"/>
        <v/>
      </c>
      <c r="BQ1076" s="578" t="str">
        <f t="shared" si="604"/>
        <v/>
      </c>
      <c r="BR1076" s="391"/>
      <c r="BS1076" s="578" t="str">
        <f t="shared" si="605"/>
        <v/>
      </c>
      <c r="BT1076" s="578" t="str">
        <f t="shared" si="605"/>
        <v/>
      </c>
      <c r="BU1076" s="391"/>
      <c r="BV1076" s="476"/>
    </row>
    <row r="1077" spans="1:74" s="427" customFormat="1" ht="14.1">
      <c r="A1077" s="561">
        <v>17</v>
      </c>
      <c r="B1077" s="562" t="str">
        <f t="shared" si="589"/>
        <v xml:space="preserve">: </v>
      </c>
      <c r="C1077" s="566"/>
      <c r="D1077" s="566"/>
      <c r="E1077" s="563"/>
      <c r="F1077" s="566"/>
      <c r="G1077" s="563"/>
      <c r="H1077" s="565"/>
      <c r="I1077" s="566"/>
      <c r="J1077" s="566"/>
      <c r="K1077" s="572"/>
      <c r="L1077" s="571"/>
      <c r="M1077" s="569"/>
      <c r="N1077" s="571"/>
      <c r="O1077" s="571"/>
      <c r="P1077" s="572"/>
      <c r="Q1077" s="429"/>
      <c r="R1077" s="573"/>
      <c r="S1077" s="574" t="str">
        <f t="shared" si="606"/>
        <v/>
      </c>
      <c r="T1077" s="575" t="str">
        <f t="shared" si="590"/>
        <v/>
      </c>
      <c r="U1077" s="574" t="str">
        <f t="shared" si="607"/>
        <v/>
      </c>
      <c r="V1077" s="576" t="str">
        <f t="shared" si="591"/>
        <v/>
      </c>
      <c r="W1077" s="391"/>
      <c r="X1077" s="391"/>
      <c r="Z1077" s="476"/>
      <c r="AP1077" s="476"/>
      <c r="AQ1077" s="391"/>
      <c r="AR1077" s="391"/>
      <c r="AS1077" s="580"/>
      <c r="AT1077" s="391"/>
      <c r="AU1077" s="578" t="str">
        <f t="shared" si="592"/>
        <v/>
      </c>
      <c r="AV1077" s="578" t="str">
        <f t="shared" si="593"/>
        <v/>
      </c>
      <c r="AW1077" s="391"/>
      <c r="AX1077" s="578" t="str">
        <f t="shared" si="594"/>
        <v/>
      </c>
      <c r="AY1077" s="578" t="str">
        <f t="shared" si="595"/>
        <v/>
      </c>
      <c r="AZ1077" s="391"/>
      <c r="BA1077" s="578" t="str">
        <f t="shared" si="596"/>
        <v/>
      </c>
      <c r="BB1077" s="578" t="str">
        <f t="shared" si="597"/>
        <v/>
      </c>
      <c r="BC1077" s="391"/>
      <c r="BD1077" s="578" t="str">
        <f t="shared" si="598"/>
        <v/>
      </c>
      <c r="BE1077" s="578" t="str">
        <f t="shared" si="599"/>
        <v/>
      </c>
      <c r="BF1077" s="391"/>
      <c r="BG1077" s="578" t="str">
        <f t="shared" si="600"/>
        <v/>
      </c>
      <c r="BH1077" s="578" t="str">
        <f t="shared" si="601"/>
        <v/>
      </c>
      <c r="BI1077" s="391"/>
      <c r="BJ1077" s="578" t="str">
        <f t="shared" si="602"/>
        <v/>
      </c>
      <c r="BK1077" s="578" t="str">
        <f t="shared" si="602"/>
        <v/>
      </c>
      <c r="BL1077" s="391"/>
      <c r="BM1077" s="578" t="str">
        <f t="shared" si="603"/>
        <v/>
      </c>
      <c r="BN1077" s="578" t="str">
        <f t="shared" si="603"/>
        <v/>
      </c>
      <c r="BO1077" s="391"/>
      <c r="BP1077" s="578" t="str">
        <f t="shared" si="604"/>
        <v/>
      </c>
      <c r="BQ1077" s="578" t="str">
        <f t="shared" si="604"/>
        <v/>
      </c>
      <c r="BR1077" s="391"/>
      <c r="BS1077" s="578" t="str">
        <f t="shared" si="605"/>
        <v/>
      </c>
      <c r="BT1077" s="578" t="str">
        <f t="shared" si="605"/>
        <v/>
      </c>
      <c r="BU1077" s="391"/>
      <c r="BV1077" s="476"/>
    </row>
    <row r="1078" spans="1:74" s="427" customFormat="1" ht="14.1">
      <c r="A1078" s="561">
        <v>18</v>
      </c>
      <c r="B1078" s="562" t="str">
        <f t="shared" si="589"/>
        <v xml:space="preserve">: </v>
      </c>
      <c r="C1078" s="566"/>
      <c r="D1078" s="566"/>
      <c r="E1078" s="563"/>
      <c r="F1078" s="566"/>
      <c r="G1078" s="563"/>
      <c r="H1078" s="565"/>
      <c r="I1078" s="566"/>
      <c r="J1078" s="566"/>
      <c r="K1078" s="572"/>
      <c r="L1078" s="571"/>
      <c r="M1078" s="569"/>
      <c r="N1078" s="571"/>
      <c r="O1078" s="571"/>
      <c r="P1078" s="572"/>
      <c r="Q1078" s="429"/>
      <c r="R1078" s="573"/>
      <c r="S1078" s="574" t="str">
        <f t="shared" si="606"/>
        <v/>
      </c>
      <c r="T1078" s="575" t="str">
        <f t="shared" si="590"/>
        <v/>
      </c>
      <c r="U1078" s="574" t="str">
        <f t="shared" si="607"/>
        <v/>
      </c>
      <c r="V1078" s="576" t="str">
        <f t="shared" si="591"/>
        <v/>
      </c>
      <c r="W1078" s="391"/>
      <c r="X1078" s="391"/>
      <c r="Z1078" s="476"/>
      <c r="AP1078" s="476"/>
      <c r="AQ1078" s="391"/>
      <c r="AR1078" s="391"/>
      <c r="AS1078" s="580"/>
      <c r="AT1078" s="391"/>
      <c r="AU1078" s="578" t="str">
        <f t="shared" si="592"/>
        <v/>
      </c>
      <c r="AV1078" s="578" t="str">
        <f t="shared" si="593"/>
        <v/>
      </c>
      <c r="AW1078" s="391"/>
      <c r="AX1078" s="578" t="str">
        <f t="shared" si="594"/>
        <v/>
      </c>
      <c r="AY1078" s="578" t="str">
        <f t="shared" si="595"/>
        <v/>
      </c>
      <c r="AZ1078" s="391"/>
      <c r="BA1078" s="578" t="str">
        <f t="shared" si="596"/>
        <v/>
      </c>
      <c r="BB1078" s="578" t="str">
        <f t="shared" si="597"/>
        <v/>
      </c>
      <c r="BC1078" s="391"/>
      <c r="BD1078" s="578" t="str">
        <f t="shared" si="598"/>
        <v/>
      </c>
      <c r="BE1078" s="578" t="str">
        <f t="shared" si="599"/>
        <v/>
      </c>
      <c r="BF1078" s="391"/>
      <c r="BG1078" s="578" t="str">
        <f t="shared" si="600"/>
        <v/>
      </c>
      <c r="BH1078" s="578" t="str">
        <f t="shared" si="601"/>
        <v/>
      </c>
      <c r="BI1078" s="391"/>
      <c r="BJ1078" s="578" t="str">
        <f t="shared" si="602"/>
        <v/>
      </c>
      <c r="BK1078" s="578" t="str">
        <f t="shared" si="602"/>
        <v/>
      </c>
      <c r="BL1078" s="391"/>
      <c r="BM1078" s="578" t="str">
        <f t="shared" si="603"/>
        <v/>
      </c>
      <c r="BN1078" s="578" t="str">
        <f t="shared" si="603"/>
        <v/>
      </c>
      <c r="BO1078" s="391"/>
      <c r="BP1078" s="578" t="str">
        <f t="shared" si="604"/>
        <v/>
      </c>
      <c r="BQ1078" s="578" t="str">
        <f t="shared" si="604"/>
        <v/>
      </c>
      <c r="BR1078" s="391"/>
      <c r="BS1078" s="578" t="str">
        <f t="shared" si="605"/>
        <v/>
      </c>
      <c r="BT1078" s="578" t="str">
        <f t="shared" si="605"/>
        <v/>
      </c>
      <c r="BU1078" s="391"/>
      <c r="BV1078" s="476"/>
    </row>
    <row r="1079" spans="1:74" s="427" customFormat="1" ht="14.1">
      <c r="A1079" s="561">
        <v>19</v>
      </c>
      <c r="B1079" s="562" t="str">
        <f t="shared" si="589"/>
        <v xml:space="preserve">: </v>
      </c>
      <c r="C1079" s="566"/>
      <c r="D1079" s="566"/>
      <c r="E1079" s="563"/>
      <c r="F1079" s="566"/>
      <c r="G1079" s="563"/>
      <c r="H1079" s="565"/>
      <c r="I1079" s="566"/>
      <c r="J1079" s="566"/>
      <c r="K1079" s="572"/>
      <c r="L1079" s="571"/>
      <c r="M1079" s="569"/>
      <c r="N1079" s="571"/>
      <c r="O1079" s="571"/>
      <c r="P1079" s="572"/>
      <c r="Q1079" s="429"/>
      <c r="R1079" s="573"/>
      <c r="S1079" s="574" t="str">
        <f t="shared" si="606"/>
        <v/>
      </c>
      <c r="T1079" s="575" t="str">
        <f t="shared" si="590"/>
        <v/>
      </c>
      <c r="U1079" s="574" t="str">
        <f t="shared" si="607"/>
        <v/>
      </c>
      <c r="V1079" s="576" t="str">
        <f t="shared" si="591"/>
        <v/>
      </c>
      <c r="W1079" s="391"/>
      <c r="X1079" s="391"/>
      <c r="Z1079" s="476"/>
      <c r="AP1079" s="476"/>
      <c r="AQ1079" s="391"/>
      <c r="AR1079" s="391"/>
      <c r="AS1079" s="580"/>
      <c r="AT1079" s="391"/>
      <c r="AU1079" s="578" t="str">
        <f t="shared" si="592"/>
        <v/>
      </c>
      <c r="AV1079" s="578" t="str">
        <f t="shared" si="593"/>
        <v/>
      </c>
      <c r="AW1079" s="391"/>
      <c r="AX1079" s="578" t="str">
        <f t="shared" si="594"/>
        <v/>
      </c>
      <c r="AY1079" s="578" t="str">
        <f t="shared" si="595"/>
        <v/>
      </c>
      <c r="AZ1079" s="391"/>
      <c r="BA1079" s="578" t="str">
        <f t="shared" si="596"/>
        <v/>
      </c>
      <c r="BB1079" s="578" t="str">
        <f t="shared" si="597"/>
        <v/>
      </c>
      <c r="BC1079" s="391"/>
      <c r="BD1079" s="578" t="str">
        <f t="shared" si="598"/>
        <v/>
      </c>
      <c r="BE1079" s="578" t="str">
        <f t="shared" si="599"/>
        <v/>
      </c>
      <c r="BF1079" s="391"/>
      <c r="BG1079" s="578" t="str">
        <f t="shared" si="600"/>
        <v/>
      </c>
      <c r="BH1079" s="578" t="str">
        <f t="shared" si="601"/>
        <v/>
      </c>
      <c r="BI1079" s="391"/>
      <c r="BJ1079" s="578" t="str">
        <f t="shared" si="602"/>
        <v/>
      </c>
      <c r="BK1079" s="578" t="str">
        <f t="shared" si="602"/>
        <v/>
      </c>
      <c r="BL1079" s="391"/>
      <c r="BM1079" s="578" t="str">
        <f t="shared" si="603"/>
        <v/>
      </c>
      <c r="BN1079" s="578" t="str">
        <f t="shared" si="603"/>
        <v/>
      </c>
      <c r="BO1079" s="391"/>
      <c r="BP1079" s="578" t="str">
        <f t="shared" si="604"/>
        <v/>
      </c>
      <c r="BQ1079" s="578" t="str">
        <f t="shared" si="604"/>
        <v/>
      </c>
      <c r="BR1079" s="391"/>
      <c r="BS1079" s="578" t="str">
        <f t="shared" si="605"/>
        <v/>
      </c>
      <c r="BT1079" s="578" t="str">
        <f t="shared" si="605"/>
        <v/>
      </c>
      <c r="BU1079" s="391"/>
      <c r="BV1079" s="476"/>
    </row>
    <row r="1080" spans="1:74" s="427" customFormat="1" ht="14.1">
      <c r="A1080" s="561">
        <v>20</v>
      </c>
      <c r="B1080" s="562" t="str">
        <f t="shared" si="589"/>
        <v xml:space="preserve">: </v>
      </c>
      <c r="C1080" s="566"/>
      <c r="D1080" s="566"/>
      <c r="E1080" s="563"/>
      <c r="F1080" s="566"/>
      <c r="G1080" s="563"/>
      <c r="H1080" s="565"/>
      <c r="I1080" s="566"/>
      <c r="J1080" s="566"/>
      <c r="K1080" s="572"/>
      <c r="L1080" s="571"/>
      <c r="M1080" s="569"/>
      <c r="N1080" s="571"/>
      <c r="O1080" s="571"/>
      <c r="P1080" s="572"/>
      <c r="Q1080" s="429"/>
      <c r="R1080" s="573"/>
      <c r="S1080" s="574" t="str">
        <f t="shared" si="606"/>
        <v/>
      </c>
      <c r="T1080" s="575" t="str">
        <f t="shared" si="590"/>
        <v/>
      </c>
      <c r="U1080" s="574" t="str">
        <f t="shared" si="607"/>
        <v/>
      </c>
      <c r="V1080" s="576" t="str">
        <f t="shared" si="591"/>
        <v/>
      </c>
      <c r="W1080" s="391"/>
      <c r="X1080" s="391"/>
      <c r="Z1080" s="476"/>
      <c r="AP1080" s="476"/>
      <c r="AQ1080" s="391"/>
      <c r="AR1080" s="391"/>
      <c r="AS1080" s="580"/>
      <c r="AT1080" s="391"/>
      <c r="AU1080" s="578" t="str">
        <f t="shared" si="592"/>
        <v/>
      </c>
      <c r="AV1080" s="578" t="str">
        <f t="shared" si="593"/>
        <v/>
      </c>
      <c r="AW1080" s="391"/>
      <c r="AX1080" s="578" t="str">
        <f t="shared" si="594"/>
        <v/>
      </c>
      <c r="AY1080" s="578" t="str">
        <f t="shared" si="595"/>
        <v/>
      </c>
      <c r="AZ1080" s="391"/>
      <c r="BA1080" s="578" t="str">
        <f t="shared" si="596"/>
        <v/>
      </c>
      <c r="BB1080" s="578" t="str">
        <f t="shared" si="597"/>
        <v/>
      </c>
      <c r="BC1080" s="391"/>
      <c r="BD1080" s="578" t="str">
        <f t="shared" si="598"/>
        <v/>
      </c>
      <c r="BE1080" s="578" t="str">
        <f t="shared" si="599"/>
        <v/>
      </c>
      <c r="BF1080" s="391"/>
      <c r="BG1080" s="578" t="str">
        <f t="shared" si="600"/>
        <v/>
      </c>
      <c r="BH1080" s="578" t="str">
        <f t="shared" si="601"/>
        <v/>
      </c>
      <c r="BI1080" s="391"/>
      <c r="BJ1080" s="578" t="str">
        <f t="shared" si="602"/>
        <v/>
      </c>
      <c r="BK1080" s="578" t="str">
        <f t="shared" si="602"/>
        <v/>
      </c>
      <c r="BL1080" s="391"/>
      <c r="BM1080" s="578" t="str">
        <f t="shared" si="603"/>
        <v/>
      </c>
      <c r="BN1080" s="578" t="str">
        <f t="shared" si="603"/>
        <v/>
      </c>
      <c r="BO1080" s="391"/>
      <c r="BP1080" s="578" t="str">
        <f t="shared" si="604"/>
        <v/>
      </c>
      <c r="BQ1080" s="578" t="str">
        <f t="shared" si="604"/>
        <v/>
      </c>
      <c r="BR1080" s="391"/>
      <c r="BS1080" s="578" t="str">
        <f t="shared" si="605"/>
        <v/>
      </c>
      <c r="BT1080" s="578" t="str">
        <f t="shared" si="605"/>
        <v/>
      </c>
      <c r="BU1080" s="391"/>
      <c r="BV1080" s="476"/>
    </row>
    <row r="1081" spans="1:74" s="427" customFormat="1" ht="14.1">
      <c r="A1081" s="561"/>
      <c r="B1081" s="582" t="s">
        <v>224</v>
      </c>
      <c r="C1081" s="583"/>
      <c r="D1081" s="583"/>
      <c r="E1081" s="583"/>
      <c r="F1081" s="583"/>
      <c r="G1081" s="583"/>
      <c r="I1081" s="391"/>
      <c r="J1081" s="584"/>
      <c r="K1081" s="429"/>
      <c r="L1081" s="429"/>
      <c r="M1081" s="429" t="s">
        <v>211</v>
      </c>
      <c r="N1081" s="429"/>
      <c r="O1081" s="429"/>
      <c r="P1081" s="429"/>
      <c r="Q1081" s="429"/>
      <c r="R1081" s="584" t="s">
        <v>212</v>
      </c>
      <c r="S1081" s="585" t="e">
        <f>AVERAGE(S1061:S1080)</f>
        <v>#DIV/0!</v>
      </c>
      <c r="T1081" s="585" t="e">
        <f>IF(S1089="Y",SUM(T1061:T1080)/SUM(O1061:O1080),AVERAGE(T1061:T1080))</f>
        <v>#DIV/0!</v>
      </c>
      <c r="U1081" s="586" t="e">
        <f>SUM(U1061:U1080)/SUM(O1061:O1080)</f>
        <v>#DIV/0!</v>
      </c>
      <c r="V1081" s="391"/>
      <c r="W1081" s="391"/>
      <c r="X1081" s="391"/>
      <c r="Z1081" s="626"/>
      <c r="AP1081" s="476"/>
      <c r="AQ1081" s="391"/>
      <c r="AR1081" s="391"/>
      <c r="AS1081" s="391"/>
      <c r="AT1081" s="584" t="s">
        <v>212</v>
      </c>
      <c r="AU1081" s="587" t="e">
        <f>AVERAGE(AU1061:AU1080)</f>
        <v>#DIV/0!</v>
      </c>
      <c r="AV1081" s="587" t="e">
        <f>SUM(AV1061:AV1080)/COUNTIF(AV1061:AV1080,"&gt;0")</f>
        <v>#DIV/0!</v>
      </c>
      <c r="AW1081" s="391"/>
      <c r="AX1081" s="587" t="e">
        <f>AVERAGE(AX1061:AX1080)</f>
        <v>#DIV/0!</v>
      </c>
      <c r="AY1081" s="587" t="e">
        <f>SUM(AY1061:AY1080)/COUNTIF(AY1061:AY1080,"&gt;0")</f>
        <v>#DIV/0!</v>
      </c>
      <c r="AZ1081" s="391"/>
      <c r="BA1081" s="587" t="e">
        <f>AVERAGE(BA1061:BA1080)</f>
        <v>#DIV/0!</v>
      </c>
      <c r="BB1081" s="587" t="e">
        <f>SUM(BB1061:BB1080)/COUNTIF(BB1061:BB1080,"&gt;0")</f>
        <v>#DIV/0!</v>
      </c>
      <c r="BC1081" s="391"/>
      <c r="BD1081" s="587" t="e">
        <f>AVERAGE(BD1061:BD1080)</f>
        <v>#DIV/0!</v>
      </c>
      <c r="BE1081" s="587" t="e">
        <f>SUM(BE1061:BE1080)/COUNTIF(BE1061:BE1080,"&gt;0")</f>
        <v>#DIV/0!</v>
      </c>
      <c r="BF1081" s="391"/>
      <c r="BG1081" s="587" t="e">
        <f>AVERAGE(BG1061:BG1080)</f>
        <v>#DIV/0!</v>
      </c>
      <c r="BH1081" s="587" t="e">
        <f>SUM(BH1061:BH1080)/COUNTIF(BH1061:BH1080,"&gt;0")</f>
        <v>#DIV/0!</v>
      </c>
      <c r="BI1081" s="584"/>
      <c r="BJ1081" s="587" t="e">
        <f>AVERAGE(BJ1061:BJ1080)</f>
        <v>#DIV/0!</v>
      </c>
      <c r="BK1081" s="587" t="e">
        <f>SUM(BK1061:BK1080)/COUNTIF(BK1061:BK1080,"&gt;0")</f>
        <v>#DIV/0!</v>
      </c>
      <c r="BL1081" s="391"/>
      <c r="BM1081" s="587" t="e">
        <f>AVERAGE(BM1061:BM1080)</f>
        <v>#DIV/0!</v>
      </c>
      <c r="BN1081" s="587" t="e">
        <f>SUM(BN1061:BN1080)/COUNTIF(BN1061:BN1080,"&gt;0")</f>
        <v>#DIV/0!</v>
      </c>
      <c r="BO1081" s="391"/>
      <c r="BP1081" s="587" t="e">
        <f>AVERAGE(BP1061:BP1080)</f>
        <v>#DIV/0!</v>
      </c>
      <c r="BQ1081" s="587" t="e">
        <f>SUM(BQ1061:BQ1080)/COUNTIF(BQ1061:BQ1080,"&gt;0")</f>
        <v>#DIV/0!</v>
      </c>
      <c r="BR1081" s="391"/>
      <c r="BS1081" s="587" t="e">
        <f>AVERAGE(BS1061:BS1080)</f>
        <v>#DIV/0!</v>
      </c>
      <c r="BT1081" s="587" t="e">
        <f>SUM(BT1061:BT1080)/COUNTIF(BT1061:BT1080,"&gt;0")</f>
        <v>#DIV/0!</v>
      </c>
      <c r="BU1081" s="391"/>
      <c r="BV1081" s="476"/>
    </row>
    <row r="1082" spans="1:74" s="427" customFormat="1" ht="14.1">
      <c r="A1082" s="561"/>
      <c r="B1082" s="582" t="s">
        <v>225</v>
      </c>
      <c r="C1082" s="583" t="s">
        <v>213</v>
      </c>
      <c r="D1082" s="1129"/>
      <c r="E1082" s="1130"/>
      <c r="F1082" s="1130"/>
      <c r="G1082" s="1130"/>
      <c r="H1082" s="1130"/>
      <c r="I1082" s="1130"/>
      <c r="J1082" s="1130"/>
      <c r="K1082" s="1131"/>
      <c r="L1082" s="429"/>
      <c r="M1082" s="429"/>
      <c r="N1082" s="429"/>
      <c r="O1082" s="429"/>
      <c r="P1082" s="429"/>
      <c r="Q1082" s="429"/>
      <c r="R1082" s="588" t="s">
        <v>214</v>
      </c>
      <c r="S1082" s="589" t="e">
        <f>S1081+V1082*S1085</f>
        <v>#DIV/0!</v>
      </c>
      <c r="T1082" s="589" t="e">
        <f>T1081+V1082*T1085</f>
        <v>#DIV/0!</v>
      </c>
      <c r="U1082" s="589" t="e">
        <f>U1081+V1082*U1085</f>
        <v>#DIV/0!</v>
      </c>
      <c r="V1082" s="590">
        <v>1</v>
      </c>
      <c r="W1082" s="429" t="s">
        <v>215</v>
      </c>
      <c r="X1082" s="391"/>
      <c r="Y1082" s="391" t="s">
        <v>239</v>
      </c>
      <c r="Z1082" s="627"/>
      <c r="AP1082" s="476"/>
      <c r="AQ1082" s="391"/>
      <c r="AR1082" s="391"/>
      <c r="AS1082" s="391"/>
      <c r="AT1082" s="588" t="s">
        <v>214</v>
      </c>
      <c r="AU1082" s="591" t="e">
        <f>AU1081+(AU1087*AU1084)</f>
        <v>#DIV/0!</v>
      </c>
      <c r="AV1082" s="591" t="e">
        <f>AV1081+(AV1087*AU1084)</f>
        <v>#DIV/0!</v>
      </c>
      <c r="AW1082" s="391"/>
      <c r="AX1082" s="591" t="e">
        <f>AX1081+(AX1087*AX1084)</f>
        <v>#DIV/0!</v>
      </c>
      <c r="AY1082" s="591" t="e">
        <f>AY1081+(AY1087*AX1084)</f>
        <v>#DIV/0!</v>
      </c>
      <c r="AZ1082" s="391"/>
      <c r="BA1082" s="591" t="e">
        <f>BA1081+(BA1087*BA1084)</f>
        <v>#DIV/0!</v>
      </c>
      <c r="BB1082" s="591" t="e">
        <f>BB1081+(BB1087*BA1084)</f>
        <v>#DIV/0!</v>
      </c>
      <c r="BC1082" s="391"/>
      <c r="BD1082" s="591" t="e">
        <f>BD1081+(BD1087*BD1084)</f>
        <v>#DIV/0!</v>
      </c>
      <c r="BE1082" s="591" t="e">
        <f>BE1081+(BE1087*BD1084)</f>
        <v>#DIV/0!</v>
      </c>
      <c r="BF1082" s="391"/>
      <c r="BG1082" s="591" t="e">
        <f>BG1081+(BG1087*BG1084)</f>
        <v>#DIV/0!</v>
      </c>
      <c r="BH1082" s="591" t="e">
        <f>BH1081+(BH1087*BG1084)</f>
        <v>#DIV/0!</v>
      </c>
      <c r="BI1082" s="588"/>
      <c r="BJ1082" s="591" t="e">
        <f>BJ1081+(BJ1087*BJ1084)</f>
        <v>#DIV/0!</v>
      </c>
      <c r="BK1082" s="591" t="e">
        <f>BK1081+(BK1087*BJ1084)</f>
        <v>#DIV/0!</v>
      </c>
      <c r="BL1082" s="391"/>
      <c r="BM1082" s="591" t="e">
        <f>BM1081+(BM1087*BM1084)</f>
        <v>#DIV/0!</v>
      </c>
      <c r="BN1082" s="591" t="e">
        <f>BN1081+(BN1087*BM1084)</f>
        <v>#DIV/0!</v>
      </c>
      <c r="BO1082" s="391"/>
      <c r="BP1082" s="591" t="e">
        <f>BP1081+(BP1087*BP1084)</f>
        <v>#DIV/0!</v>
      </c>
      <c r="BQ1082" s="591" t="e">
        <f>BQ1081+(BQ1087*BP1084)</f>
        <v>#DIV/0!</v>
      </c>
      <c r="BR1082" s="391"/>
      <c r="BS1082" s="591" t="e">
        <f>BS1081+(BS1087*BS1084)</f>
        <v>#DIV/0!</v>
      </c>
      <c r="BT1082" s="591" t="e">
        <f>BT1081+(BT1087*BS1084)</f>
        <v>#DIV/0!</v>
      </c>
      <c r="BU1082" s="391"/>
      <c r="BV1082" s="476"/>
    </row>
    <row r="1083" spans="1:74" s="427" customFormat="1" ht="14.1">
      <c r="A1083" s="561"/>
      <c r="B1083" s="582" t="s">
        <v>226</v>
      </c>
      <c r="C1083" s="561"/>
      <c r="D1083" s="1132"/>
      <c r="E1083" s="1133"/>
      <c r="F1083" s="1133"/>
      <c r="G1083" s="1133"/>
      <c r="H1083" s="1133"/>
      <c r="I1083" s="1133"/>
      <c r="J1083" s="1133"/>
      <c r="K1083" s="1134"/>
      <c r="L1083" s="391"/>
      <c r="M1083" s="391"/>
      <c r="N1083" s="429"/>
      <c r="O1083" s="429"/>
      <c r="P1083" s="429"/>
      <c r="Q1083" s="429"/>
      <c r="R1083" s="588" t="s">
        <v>216</v>
      </c>
      <c r="S1083" s="589" t="e">
        <f>IF($Y1083="Y",MIN(S1061:S1080),S1081-$V1083*S1085)</f>
        <v>#DIV/0!</v>
      </c>
      <c r="T1083" s="589" t="e">
        <f t="shared" ref="T1083:U1083" si="608">IF($Y1083="Y",MIN(T1061:T1080),T1081-$V1083*T1085)</f>
        <v>#DIV/0!</v>
      </c>
      <c r="U1083" s="589" t="e">
        <f t="shared" si="608"/>
        <v>#DIV/0!</v>
      </c>
      <c r="V1083" s="590">
        <v>1</v>
      </c>
      <c r="W1083" s="429" t="s">
        <v>217</v>
      </c>
      <c r="X1083" s="391"/>
      <c r="Y1083" s="592" t="s">
        <v>223</v>
      </c>
      <c r="Z1083" s="627"/>
      <c r="AP1083" s="476"/>
      <c r="AQ1083" s="391"/>
      <c r="AR1083" s="391"/>
      <c r="AS1083" s="391"/>
      <c r="AT1083" s="588" t="s">
        <v>216</v>
      </c>
      <c r="AU1083" s="591" t="e">
        <f>AU1081-(AU1087*AU1085)</f>
        <v>#DIV/0!</v>
      </c>
      <c r="AV1083" s="591" t="e">
        <f>AV1081-(AV1087*AU1085)</f>
        <v>#DIV/0!</v>
      </c>
      <c r="AW1083" s="391"/>
      <c r="AX1083" s="591" t="e">
        <f>AX1081-(AX1087*AX1085)</f>
        <v>#DIV/0!</v>
      </c>
      <c r="AY1083" s="591" t="e">
        <f>AY1081-(AY1087*AX1085)</f>
        <v>#DIV/0!</v>
      </c>
      <c r="AZ1083" s="391"/>
      <c r="BA1083" s="591" t="e">
        <f>BA1081-(BA1087*BA1085)</f>
        <v>#DIV/0!</v>
      </c>
      <c r="BB1083" s="591" t="e">
        <f>BB1081-(BB1087*BA1085)</f>
        <v>#DIV/0!</v>
      </c>
      <c r="BC1083" s="391"/>
      <c r="BD1083" s="591" t="e">
        <f>BD1081-(BD1087*BD1085)</f>
        <v>#DIV/0!</v>
      </c>
      <c r="BE1083" s="591" t="e">
        <f>BE1081-(BE1087*BD1085)</f>
        <v>#DIV/0!</v>
      </c>
      <c r="BF1083" s="391"/>
      <c r="BG1083" s="591" t="e">
        <f>BG1081-(BG1087*BG1085)</f>
        <v>#DIV/0!</v>
      </c>
      <c r="BH1083" s="591" t="e">
        <f>BH1081-(BH1087*BG1085)</f>
        <v>#DIV/0!</v>
      </c>
      <c r="BI1083" s="588"/>
      <c r="BJ1083" s="591" t="e">
        <f>BJ1081-(BJ1087*BJ1085)</f>
        <v>#DIV/0!</v>
      </c>
      <c r="BK1083" s="591" t="e">
        <f>BK1081-(BK1087*BJ1085)</f>
        <v>#DIV/0!</v>
      </c>
      <c r="BL1083" s="391"/>
      <c r="BM1083" s="591" t="e">
        <f>BM1081-(BM1087*BM1085)</f>
        <v>#DIV/0!</v>
      </c>
      <c r="BN1083" s="591" t="e">
        <f>BN1081-(BN1087*BM1085)</f>
        <v>#DIV/0!</v>
      </c>
      <c r="BO1083" s="391"/>
      <c r="BP1083" s="591" t="e">
        <f>BP1081-(BP1087*BP1085)</f>
        <v>#DIV/0!</v>
      </c>
      <c r="BQ1083" s="591" t="e">
        <f>BQ1081-(BQ1087*BP1085)</f>
        <v>#DIV/0!</v>
      </c>
      <c r="BR1083" s="391"/>
      <c r="BS1083" s="591" t="e">
        <f>BS1081-(BS1087*BS1085)</f>
        <v>#DIV/0!</v>
      </c>
      <c r="BT1083" s="591" t="e">
        <f>BT1081-(BT1087*BS1085)</f>
        <v>#DIV/0!</v>
      </c>
      <c r="BU1083" s="391"/>
      <c r="BV1083" s="476"/>
    </row>
    <row r="1084" spans="1:74" s="427" customFormat="1" ht="13.8">
      <c r="A1084" s="561"/>
      <c r="B1084" s="561"/>
      <c r="C1084" s="561"/>
      <c r="D1084" s="1132"/>
      <c r="E1084" s="1133"/>
      <c r="F1084" s="1133"/>
      <c r="G1084" s="1133"/>
      <c r="H1084" s="1133"/>
      <c r="I1084" s="1133"/>
      <c r="J1084" s="1133"/>
      <c r="K1084" s="1134"/>
      <c r="L1084" s="429"/>
      <c r="M1084" s="429"/>
      <c r="N1084" s="429"/>
      <c r="O1084" s="429"/>
      <c r="P1084" s="429"/>
      <c r="Q1084" s="429"/>
      <c r="R1084" s="588" t="s">
        <v>218</v>
      </c>
      <c r="S1084" s="589" t="e">
        <f>IF((0.67*S1085)&gt;S1081,"no","yes")</f>
        <v>#DIV/0!</v>
      </c>
      <c r="T1084" s="589" t="e">
        <f>IF((0.67*T1085)&gt;T1081,"no","yes")</f>
        <v>#DIV/0!</v>
      </c>
      <c r="U1084" s="589" t="e">
        <f>IF((0.67*U1085)&gt;U1081,"no","yes")</f>
        <v>#DIV/0!</v>
      </c>
      <c r="V1084" s="429"/>
      <c r="W1084" s="429"/>
      <c r="X1084" s="429"/>
      <c r="Z1084" s="627"/>
      <c r="AP1084" s="476"/>
      <c r="AQ1084" s="429"/>
      <c r="AR1084" s="429"/>
      <c r="AS1084" s="1113" t="s">
        <v>407</v>
      </c>
      <c r="AT1084" s="1114"/>
      <c r="AU1084" s="590">
        <v>1</v>
      </c>
      <c r="AV1084" s="429"/>
      <c r="AW1084" s="429"/>
      <c r="AX1084" s="590">
        <v>1</v>
      </c>
      <c r="AY1084" s="429"/>
      <c r="AZ1084" s="429"/>
      <c r="BA1084" s="590">
        <v>1</v>
      </c>
      <c r="BB1084" s="429"/>
      <c r="BC1084" s="429"/>
      <c r="BD1084" s="590">
        <v>1</v>
      </c>
      <c r="BE1084" s="429"/>
      <c r="BF1084" s="429"/>
      <c r="BG1084" s="590">
        <v>1</v>
      </c>
      <c r="BH1084" s="429"/>
      <c r="BI1084" s="588"/>
      <c r="BJ1084" s="590">
        <v>1</v>
      </c>
      <c r="BK1084" s="429"/>
      <c r="BL1084" s="429"/>
      <c r="BM1084" s="590">
        <v>1</v>
      </c>
      <c r="BN1084" s="429"/>
      <c r="BO1084" s="429"/>
      <c r="BP1084" s="590">
        <v>1</v>
      </c>
      <c r="BQ1084" s="429"/>
      <c r="BR1084" s="429"/>
      <c r="BS1084" s="590">
        <v>1</v>
      </c>
      <c r="BT1084" s="429"/>
      <c r="BU1084" s="429"/>
      <c r="BV1084" s="476"/>
    </row>
    <row r="1085" spans="1:74" s="427" customFormat="1" ht="13.8">
      <c r="A1085" s="561"/>
      <c r="B1085" s="561"/>
      <c r="C1085" s="561"/>
      <c r="D1085" s="1132"/>
      <c r="E1085" s="1133"/>
      <c r="F1085" s="1133"/>
      <c r="G1085" s="1133"/>
      <c r="H1085" s="1133"/>
      <c r="I1085" s="1133"/>
      <c r="J1085" s="1133"/>
      <c r="K1085" s="1134"/>
      <c r="L1085" s="429"/>
      <c r="M1085" s="429"/>
      <c r="N1085" s="429"/>
      <c r="O1085" s="429"/>
      <c r="P1085" s="429"/>
      <c r="Q1085" s="429"/>
      <c r="R1085" s="588" t="s">
        <v>219</v>
      </c>
      <c r="S1085" s="589" t="e">
        <f>_xlfn.STDEV.P(S1061:S1080)</f>
        <v>#DIV/0!</v>
      </c>
      <c r="T1085" s="589" t="e">
        <f t="array" ref="T1085">IF(S1089="Y",SQRT(SUM(IFERROR(O1061:O1080*(S1061:S1080-(T1081))^2,0))/((COUNTIFS(O1061:O1080,"&lt;&gt;"&amp;"")-1)/COUNTIFS(O1061:O1080,"&lt;&gt;"&amp;"")*SUM(O1061:O1080))),_xlfn.STDEV.P(T1061:T1080))</f>
        <v>#DIV/0!</v>
      </c>
      <c r="U1085" s="589" t="e">
        <f t="array" ref="U1085">SQRT(SUM(IFERROR(O1061:O1080*(S1061:S1080-(U1081))^2,0))/((COUNTIFS(O1061:O1080,"&lt;&gt;"&amp;"")-1)/COUNTIFS(O1061:O1080,"&lt;&gt;"&amp;"")*SUM(O1061:O1080)))</f>
        <v>#DIV/0!</v>
      </c>
      <c r="V1085" s="429"/>
      <c r="W1085" s="429"/>
      <c r="X1085" s="429"/>
      <c r="Z1085" s="627"/>
      <c r="AP1085" s="476"/>
      <c r="AQ1085" s="429"/>
      <c r="AR1085" s="429"/>
      <c r="AS1085" s="1113"/>
      <c r="AT1085" s="1114"/>
      <c r="AU1085" s="590">
        <v>1</v>
      </c>
      <c r="AV1085" s="429"/>
      <c r="AW1085" s="429"/>
      <c r="AX1085" s="590">
        <v>1</v>
      </c>
      <c r="AY1085" s="429"/>
      <c r="AZ1085" s="429"/>
      <c r="BA1085" s="590">
        <v>1</v>
      </c>
      <c r="BB1085" s="429"/>
      <c r="BC1085" s="429"/>
      <c r="BD1085" s="590">
        <v>1</v>
      </c>
      <c r="BE1085" s="429"/>
      <c r="BF1085" s="429"/>
      <c r="BG1085" s="590">
        <v>1</v>
      </c>
      <c r="BH1085" s="429"/>
      <c r="BI1085" s="588"/>
      <c r="BJ1085" s="590">
        <v>1</v>
      </c>
      <c r="BK1085" s="429"/>
      <c r="BL1085" s="429"/>
      <c r="BM1085" s="590">
        <v>1</v>
      </c>
      <c r="BN1085" s="429"/>
      <c r="BO1085" s="429"/>
      <c r="BP1085" s="590">
        <v>1</v>
      </c>
      <c r="BQ1085" s="429"/>
      <c r="BR1085" s="429"/>
      <c r="BS1085" s="590">
        <v>1</v>
      </c>
      <c r="BT1085" s="429"/>
      <c r="BU1085" s="429"/>
      <c r="BV1085" s="476"/>
    </row>
    <row r="1086" spans="1:74" s="427" customFormat="1" ht="14.1">
      <c r="A1086" s="429"/>
      <c r="B1086" s="429"/>
      <c r="C1086" s="561"/>
      <c r="D1086" s="1132"/>
      <c r="E1086" s="1133"/>
      <c r="F1086" s="1133"/>
      <c r="G1086" s="1133"/>
      <c r="H1086" s="1133"/>
      <c r="I1086" s="1133"/>
      <c r="J1086" s="1133"/>
      <c r="K1086" s="1134"/>
      <c r="L1086" s="429"/>
      <c r="M1086" s="429"/>
      <c r="N1086" s="429"/>
      <c r="O1086" s="429"/>
      <c r="P1086" s="429"/>
      <c r="Q1086" s="429"/>
      <c r="R1086" s="471" t="s">
        <v>220</v>
      </c>
      <c r="S1086" s="594">
        <f>COUNTIF(S1061:S1080,"&gt;0")</f>
        <v>0</v>
      </c>
      <c r="T1086" s="594">
        <f>COUNTIF(T1061:T1080,"&gt;0")</f>
        <v>0</v>
      </c>
      <c r="U1086" s="595"/>
      <c r="V1086" s="596" t="s">
        <v>221</v>
      </c>
      <c r="W1086" s="429"/>
      <c r="X1086" s="429"/>
      <c r="Z1086" s="476"/>
      <c r="AP1086" s="476"/>
      <c r="AQ1086" s="429"/>
      <c r="AR1086" s="429"/>
      <c r="AS1086" s="429"/>
      <c r="AT1086" s="588" t="s">
        <v>218</v>
      </c>
      <c r="AU1086" s="591" t="e">
        <f>IF((0.67*AU1087)&gt;AU1081,"no","yes")</f>
        <v>#DIV/0!</v>
      </c>
      <c r="AV1086" s="591" t="e">
        <f>IF((0.67*AV1087)&gt;AV1081,"no","yes")</f>
        <v>#DIV/0!</v>
      </c>
      <c r="AW1086" s="429"/>
      <c r="AX1086" s="591" t="e">
        <f>IF((0.67*AX1087)&gt;AX1081,"no","yes")</f>
        <v>#DIV/0!</v>
      </c>
      <c r="AY1086" s="591" t="e">
        <f>IF((0.67*AY1087)&gt;AY1081,"no","yes")</f>
        <v>#DIV/0!</v>
      </c>
      <c r="AZ1086" s="429"/>
      <c r="BA1086" s="591" t="e">
        <f>IF((0.67*BA1087)&gt;BA1081,"no","yes")</f>
        <v>#DIV/0!</v>
      </c>
      <c r="BB1086" s="591" t="e">
        <f>IF((0.67*BB1087)&gt;BB1081,"no","yes")</f>
        <v>#DIV/0!</v>
      </c>
      <c r="BC1086" s="429"/>
      <c r="BD1086" s="591" t="e">
        <f>IF((0.67*BD1087)&gt;BD1081,"no","yes")</f>
        <v>#DIV/0!</v>
      </c>
      <c r="BE1086" s="591" t="e">
        <f>IF((0.67*BE1087)&gt;BE1081,"no","yes")</f>
        <v>#DIV/0!</v>
      </c>
      <c r="BF1086" s="429"/>
      <c r="BG1086" s="591" t="e">
        <f>IF((0.67*BG1087)&gt;BG1081,"no","yes")</f>
        <v>#DIV/0!</v>
      </c>
      <c r="BH1086" s="591" t="e">
        <f>IF((0.67*BH1087)&gt;BH1081,"no","yes")</f>
        <v>#DIV/0!</v>
      </c>
      <c r="BI1086" s="471"/>
      <c r="BJ1086" s="591" t="e">
        <f>IF((0.67*BJ1087)&gt;BJ1081,"no","yes")</f>
        <v>#DIV/0!</v>
      </c>
      <c r="BK1086" s="591" t="e">
        <f>IF((0.67*BK1087)&gt;BK1081,"no","yes")</f>
        <v>#DIV/0!</v>
      </c>
      <c r="BL1086" s="429"/>
      <c r="BM1086" s="591" t="e">
        <f>IF((0.67*BM1087)&gt;BM1081,"no","yes")</f>
        <v>#DIV/0!</v>
      </c>
      <c r="BN1086" s="591" t="e">
        <f>IF((0.67*BN1087)&gt;BN1081,"no","yes")</f>
        <v>#DIV/0!</v>
      </c>
      <c r="BO1086" s="429"/>
      <c r="BP1086" s="591" t="e">
        <f>IF((0.67*BP1087)&gt;BP1081,"no","yes")</f>
        <v>#DIV/0!</v>
      </c>
      <c r="BQ1086" s="591" t="e">
        <f>IF((0.67*BQ1087)&gt;BQ1081,"no","yes")</f>
        <v>#DIV/0!</v>
      </c>
      <c r="BR1086" s="429"/>
      <c r="BS1086" s="591" t="e">
        <f>IF((0.67*BS1087)&gt;BS1081,"no","yes")</f>
        <v>#DIV/0!</v>
      </c>
      <c r="BT1086" s="591" t="e">
        <f>IF((0.67*BT1087)&gt;BT1081,"no","yes")</f>
        <v>#DIV/0!</v>
      </c>
      <c r="BU1086" s="429"/>
      <c r="BV1086" s="476"/>
    </row>
    <row r="1087" spans="1:74" s="427" customFormat="1" ht="13.8">
      <c r="C1087" s="561"/>
      <c r="D1087" s="1132"/>
      <c r="E1087" s="1133"/>
      <c r="F1087" s="1133"/>
      <c r="G1087" s="1133"/>
      <c r="H1087" s="1133"/>
      <c r="I1087" s="1133"/>
      <c r="J1087" s="1133"/>
      <c r="K1087" s="1134"/>
      <c r="L1087" s="429"/>
      <c r="M1087" s="429"/>
      <c r="N1087" s="429"/>
      <c r="O1087" s="429"/>
      <c r="P1087" s="429"/>
      <c r="Q1087" s="429"/>
      <c r="R1087" s="429"/>
      <c r="S1087" s="653"/>
      <c r="T1087" s="595"/>
      <c r="U1087" s="595"/>
      <c r="V1087" s="614"/>
      <c r="W1087" s="615"/>
      <c r="X1087" s="616"/>
      <c r="Z1087" s="476"/>
      <c r="AP1087" s="476"/>
      <c r="AQ1087" s="429"/>
      <c r="AR1087" s="429"/>
      <c r="AS1087" s="429"/>
      <c r="AT1087" s="588" t="s">
        <v>219</v>
      </c>
      <c r="AU1087" s="591" t="e">
        <f>_xlfn.STDEV.P(AU1061:AU1080)</f>
        <v>#DIV/0!</v>
      </c>
      <c r="AV1087" s="591" t="e">
        <f>_xlfn.STDEV.P(AV1061:AV1080)</f>
        <v>#DIV/0!</v>
      </c>
      <c r="AW1087" s="429"/>
      <c r="AX1087" s="591" t="e">
        <f>_xlfn.STDEV.P(AX1061:AX1080)</f>
        <v>#DIV/0!</v>
      </c>
      <c r="AY1087" s="591" t="e">
        <f>_xlfn.STDEV.P(AY1061:AY1080)</f>
        <v>#DIV/0!</v>
      </c>
      <c r="AZ1087" s="429"/>
      <c r="BA1087" s="591" t="e">
        <f>_xlfn.STDEV.P(BA1061:BA1080)</f>
        <v>#DIV/0!</v>
      </c>
      <c r="BB1087" s="591" t="e">
        <f>_xlfn.STDEV.P(BB1061:BB1080)</f>
        <v>#DIV/0!</v>
      </c>
      <c r="BC1087" s="429"/>
      <c r="BD1087" s="591" t="e">
        <f>_xlfn.STDEV.P(BD1061:BD1080)</f>
        <v>#DIV/0!</v>
      </c>
      <c r="BE1087" s="591" t="e">
        <f>_xlfn.STDEV.P(BE1061:BE1080)</f>
        <v>#DIV/0!</v>
      </c>
      <c r="BF1087" s="429"/>
      <c r="BG1087" s="591" t="e">
        <f>_xlfn.STDEV.P(BG1061:BG1080)</f>
        <v>#DIV/0!</v>
      </c>
      <c r="BH1087" s="591" t="e">
        <f>_xlfn.STDEV.P(BH1061:BH1080)</f>
        <v>#DIV/0!</v>
      </c>
      <c r="BI1087" s="429"/>
      <c r="BJ1087" s="591" t="e">
        <f>_xlfn.STDEV.P(BJ1061:BJ1080)</f>
        <v>#DIV/0!</v>
      </c>
      <c r="BK1087" s="591" t="e">
        <f>_xlfn.STDEV.P(BK1061:BK1080)</f>
        <v>#DIV/0!</v>
      </c>
      <c r="BL1087" s="429"/>
      <c r="BM1087" s="591" t="e">
        <f>_xlfn.STDEV.P(BM1061:BM1080)</f>
        <v>#DIV/0!</v>
      </c>
      <c r="BN1087" s="591" t="e">
        <f>_xlfn.STDEV.P(BN1061:BN1080)</f>
        <v>#DIV/0!</v>
      </c>
      <c r="BO1087" s="429"/>
      <c r="BP1087" s="591" t="e">
        <f>_xlfn.STDEV.P(BP1061:BP1080)</f>
        <v>#DIV/0!</v>
      </c>
      <c r="BQ1087" s="591" t="e">
        <f>_xlfn.STDEV.P(BQ1061:BQ1080)</f>
        <v>#DIV/0!</v>
      </c>
      <c r="BR1087" s="429"/>
      <c r="BS1087" s="591" t="e">
        <f>_xlfn.STDEV.P(BS1061:BS1080)</f>
        <v>#DIV/0!</v>
      </c>
      <c r="BT1087" s="591" t="e">
        <f>_xlfn.STDEV.P(BT1061:BT1080)</f>
        <v>#DIV/0!</v>
      </c>
      <c r="BV1087" s="476"/>
    </row>
    <row r="1088" spans="1:74" s="427" customFormat="1" ht="14.1">
      <c r="C1088" s="561"/>
      <c r="D1088" s="1132"/>
      <c r="E1088" s="1133"/>
      <c r="F1088" s="1133"/>
      <c r="G1088" s="1133"/>
      <c r="H1088" s="1133"/>
      <c r="I1088" s="1133"/>
      <c r="J1088" s="1133"/>
      <c r="K1088" s="1134"/>
      <c r="L1088" s="429"/>
      <c r="M1088" s="429"/>
      <c r="N1088" s="429"/>
      <c r="O1088" s="429"/>
      <c r="P1088" s="429"/>
      <c r="Q1088" s="429"/>
      <c r="R1088" s="429"/>
      <c r="S1088" s="646" t="s">
        <v>222</v>
      </c>
      <c r="T1088" s="429"/>
      <c r="U1088" s="429"/>
      <c r="V1088" s="617"/>
      <c r="W1088" s="618"/>
      <c r="X1088" s="619"/>
      <c r="Z1088" s="476"/>
      <c r="AP1088" s="476"/>
      <c r="AQ1088" s="429"/>
      <c r="AR1088" s="429"/>
      <c r="AS1088" s="429"/>
      <c r="AT1088" s="471" t="s">
        <v>220</v>
      </c>
      <c r="AU1088" s="597">
        <f>COUNTIF(AU1061:AU1080,"&gt;0")</f>
        <v>0</v>
      </c>
      <c r="AV1088" s="597">
        <f>COUNTIF(AV1061:AV1080,"&gt;0")</f>
        <v>0</v>
      </c>
      <c r="AW1088" s="429"/>
      <c r="AX1088" s="597">
        <f>COUNTIF(AX1061:AX1080,"&gt;0")</f>
        <v>0</v>
      </c>
      <c r="AY1088" s="597">
        <f>COUNTIF(AY1061:AY1080,"&gt;0")</f>
        <v>0</v>
      </c>
      <c r="AZ1088" s="429"/>
      <c r="BA1088" s="597">
        <f>COUNTIF(BA1061:BA1080,"&gt;0")</f>
        <v>0</v>
      </c>
      <c r="BB1088" s="597">
        <f>COUNTIF(BB1061:BB1080,"&gt;0")</f>
        <v>0</v>
      </c>
      <c r="BC1088" s="429"/>
      <c r="BD1088" s="597">
        <f>COUNTIF(BD1061:BD1080,"&gt;0")</f>
        <v>0</v>
      </c>
      <c r="BE1088" s="597">
        <f>COUNTIF(BE1061:BE1080,"&gt;0")</f>
        <v>0</v>
      </c>
      <c r="BF1088" s="429"/>
      <c r="BG1088" s="597">
        <f>COUNTIF(BG1061:BG1080,"&gt;0")</f>
        <v>0</v>
      </c>
      <c r="BH1088" s="597">
        <f>COUNTIF(BH1061:BH1080,"&gt;0")</f>
        <v>0</v>
      </c>
      <c r="BI1088" s="429"/>
      <c r="BJ1088" s="597">
        <f>COUNTIF(BJ1061:BJ1080,"&gt;0")</f>
        <v>0</v>
      </c>
      <c r="BK1088" s="597">
        <f>COUNTIF(BK1061:BK1080,"&gt;0")</f>
        <v>0</v>
      </c>
      <c r="BL1088" s="429"/>
      <c r="BM1088" s="597">
        <f>COUNTIF(BM1061:BM1080,"&gt;0")</f>
        <v>0</v>
      </c>
      <c r="BN1088" s="597">
        <f>COUNTIF(BN1061:BN1080,"&gt;0")</f>
        <v>0</v>
      </c>
      <c r="BO1088" s="429"/>
      <c r="BP1088" s="597">
        <f>COUNTIF(BP1061:BP1080,"&gt;0")</f>
        <v>0</v>
      </c>
      <c r="BQ1088" s="597">
        <f>COUNTIF(BQ1061:BQ1080,"&gt;0")</f>
        <v>0</v>
      </c>
      <c r="BR1088" s="429"/>
      <c r="BS1088" s="597">
        <f>COUNTIF(BS1061:BS1080,"&gt;0")</f>
        <v>0</v>
      </c>
      <c r="BT1088" s="597">
        <f>COUNTIF(BT1061:BT1080,"&gt;0")</f>
        <v>0</v>
      </c>
      <c r="BV1088" s="476"/>
    </row>
    <row r="1089" spans="1:74" s="427" customFormat="1" ht="13.8">
      <c r="C1089" s="561"/>
      <c r="D1089" s="1132"/>
      <c r="E1089" s="1133"/>
      <c r="F1089" s="1133"/>
      <c r="G1089" s="1133"/>
      <c r="H1089" s="1133"/>
      <c r="I1089" s="1133"/>
      <c r="J1089" s="1133"/>
      <c r="K1089" s="1134"/>
      <c r="L1089" s="429"/>
      <c r="M1089" s="429"/>
      <c r="N1089" s="429"/>
      <c r="O1089" s="429"/>
      <c r="P1089" s="429"/>
      <c r="Q1089" s="429"/>
      <c r="R1089" s="429"/>
      <c r="S1089" s="592" t="s">
        <v>223</v>
      </c>
      <c r="T1089" s="429"/>
      <c r="U1089" s="429"/>
      <c r="V1089" s="617"/>
      <c r="W1089" s="618"/>
      <c r="X1089" s="619"/>
      <c r="Z1089" s="476"/>
      <c r="AP1089" s="476"/>
      <c r="BV1089" s="476"/>
    </row>
    <row r="1090" spans="1:74" s="427" customFormat="1" ht="13.8">
      <c r="C1090" s="561"/>
      <c r="D1090" s="1132"/>
      <c r="E1090" s="1133"/>
      <c r="F1090" s="1133"/>
      <c r="G1090" s="1133"/>
      <c r="H1090" s="1133"/>
      <c r="I1090" s="1133"/>
      <c r="J1090" s="1133"/>
      <c r="K1090" s="1134"/>
      <c r="L1090" s="429"/>
      <c r="M1090" s="429"/>
      <c r="N1090" s="429"/>
      <c r="O1090" s="429"/>
      <c r="P1090" s="429"/>
      <c r="Q1090" s="429"/>
      <c r="R1090" s="429"/>
      <c r="S1090" s="429"/>
      <c r="T1090" s="429"/>
      <c r="U1090" s="429"/>
      <c r="V1090" s="621"/>
      <c r="W1090" s="622"/>
      <c r="X1090" s="623"/>
      <c r="Z1090" s="476"/>
      <c r="AP1090" s="476"/>
      <c r="BV1090" s="476"/>
    </row>
    <row r="1091" spans="1:74" s="427" customFormat="1" ht="17.7">
      <c r="A1091" s="593" t="str">
        <f ca="1">HYPERLINK("#"&amp;"'"&amp;A$1&amp;"'!a1","Back to top")</f>
        <v>Back to top</v>
      </c>
      <c r="B1091" s="593"/>
      <c r="C1091" s="429"/>
      <c r="D1091" s="1135"/>
      <c r="E1091" s="1136"/>
      <c r="F1091" s="1136"/>
      <c r="G1091" s="1136"/>
      <c r="H1091" s="1136"/>
      <c r="I1091" s="1136"/>
      <c r="J1091" s="1136"/>
      <c r="K1091" s="1137"/>
      <c r="U1091" s="429"/>
      <c r="V1091" s="429"/>
      <c r="W1091" s="429"/>
      <c r="X1091" s="429"/>
      <c r="Z1091" s="476"/>
      <c r="AP1091" s="542"/>
      <c r="AQ1091" s="628"/>
      <c r="AR1091" s="628"/>
      <c r="AS1091" s="629"/>
      <c r="AT1091" s="629"/>
      <c r="AU1091" s="629"/>
      <c r="AV1091" s="629"/>
      <c r="AW1091" s="629"/>
      <c r="AX1091" s="629"/>
      <c r="AY1091" s="629"/>
      <c r="AZ1091" s="629"/>
      <c r="BA1091" s="629"/>
      <c r="BB1091" s="629"/>
      <c r="BC1091" s="629"/>
      <c r="BD1091" s="629"/>
      <c r="BE1091" s="629"/>
      <c r="BF1091" s="629"/>
      <c r="BG1091" s="629"/>
      <c r="BH1091" s="629"/>
      <c r="BI1091" s="629"/>
      <c r="BJ1091" s="629"/>
      <c r="BK1091" s="629"/>
      <c r="BL1091" s="629"/>
      <c r="BM1091" s="629"/>
      <c r="BN1091" s="629"/>
      <c r="BO1091" s="629"/>
      <c r="BP1091" s="629"/>
      <c r="BQ1091" s="629"/>
      <c r="BR1091" s="629"/>
      <c r="BS1091" s="629"/>
      <c r="BT1091" s="629"/>
      <c r="BU1091" s="629"/>
      <c r="BV1091" s="542"/>
    </row>
    <row r="1092" spans="1:74" s="427" customFormat="1" ht="13.8">
      <c r="Z1092" s="476"/>
      <c r="AP1092" s="476"/>
      <c r="BV1092" s="476"/>
    </row>
    <row r="1093" spans="1:74" s="427" customFormat="1" ht="13.8">
      <c r="Z1093" s="476"/>
      <c r="AP1093" s="476"/>
      <c r="BV1093" s="476"/>
    </row>
    <row r="1094" spans="1:74" s="375" customFormat="1">
      <c r="A1094" s="537">
        <f>1+A1058</f>
        <v>30</v>
      </c>
      <c r="B1094" s="537"/>
      <c r="C1094" s="538" t="s">
        <v>485</v>
      </c>
      <c r="D1094" s="612"/>
      <c r="E1094" s="612"/>
      <c r="F1094" s="612"/>
      <c r="G1094" s="612"/>
      <c r="H1094" s="612"/>
      <c r="K1094" s="612"/>
      <c r="L1094" s="612"/>
      <c r="M1094" s="539"/>
      <c r="N1094" s="539"/>
      <c r="O1094" s="539"/>
      <c r="AQ1094" s="513">
        <f>A1094</f>
        <v>30</v>
      </c>
      <c r="AR1094" s="513" t="str">
        <f>C1094</f>
        <v>VARIABLE30</v>
      </c>
    </row>
    <row r="1095" spans="1:74" s="427" customFormat="1" ht="17.399999999999999">
      <c r="A1095" s="561"/>
      <c r="B1095" s="561"/>
      <c r="C1095" s="561"/>
      <c r="D1095" s="456"/>
      <c r="E1095" s="456"/>
      <c r="F1095" s="456"/>
      <c r="G1095" s="456"/>
      <c r="H1095" s="456"/>
      <c r="K1095" s="456"/>
      <c r="L1095" s="456"/>
      <c r="M1095" s="429"/>
      <c r="N1095" s="429"/>
      <c r="O1095" s="429"/>
      <c r="Z1095" s="476"/>
      <c r="AP1095" s="476"/>
      <c r="AQ1095" s="391"/>
      <c r="AR1095" s="391"/>
      <c r="AS1095" s="391"/>
      <c r="AT1095" s="391"/>
      <c r="AU1095" s="461" t="s">
        <v>70</v>
      </c>
      <c r="AV1095" s="461"/>
      <c r="AW1095" s="391"/>
      <c r="AX1095" s="461" t="s">
        <v>74</v>
      </c>
      <c r="AY1095" s="461"/>
      <c r="AZ1095" s="391"/>
      <c r="BA1095" s="461" t="s">
        <v>73</v>
      </c>
      <c r="BB1095" s="461"/>
      <c r="BC1095" s="391"/>
      <c r="BD1095" s="461" t="s">
        <v>75</v>
      </c>
      <c r="BE1095" s="461"/>
      <c r="BF1095" s="391"/>
      <c r="BG1095" s="461" t="s">
        <v>559</v>
      </c>
      <c r="BH1095" s="461"/>
      <c r="BI1095" s="542"/>
      <c r="BJ1095" s="461" t="s">
        <v>191</v>
      </c>
      <c r="BK1095" s="461"/>
      <c r="BL1095" s="391"/>
      <c r="BM1095" s="461" t="s">
        <v>190</v>
      </c>
      <c r="BN1095" s="461"/>
      <c r="BO1095" s="391"/>
      <c r="BP1095" s="461" t="s">
        <v>397</v>
      </c>
      <c r="BQ1095" s="461"/>
      <c r="BR1095" s="391"/>
      <c r="BS1095" s="461" t="s">
        <v>398</v>
      </c>
      <c r="BT1095" s="461"/>
      <c r="BU1095" s="391"/>
      <c r="BV1095" s="476"/>
    </row>
    <row r="1096" spans="1:74" s="427" customFormat="1" ht="28.5" thickBot="1">
      <c r="A1096" s="583" t="s">
        <v>195</v>
      </c>
      <c r="B1096" s="546" t="s">
        <v>196</v>
      </c>
      <c r="C1096" s="550" t="s">
        <v>197</v>
      </c>
      <c r="D1096" s="551" t="s">
        <v>198</v>
      </c>
      <c r="E1096" s="551" t="s">
        <v>199</v>
      </c>
      <c r="F1096" s="550" t="s">
        <v>200</v>
      </c>
      <c r="G1096" s="549" t="s">
        <v>194</v>
      </c>
      <c r="H1096" s="550" t="s">
        <v>236</v>
      </c>
      <c r="I1096" s="551" t="s">
        <v>201</v>
      </c>
      <c r="J1096" s="552" t="s">
        <v>237</v>
      </c>
      <c r="K1096" s="625" t="s">
        <v>202</v>
      </c>
      <c r="L1096" s="554" t="s">
        <v>203</v>
      </c>
      <c r="M1096" s="633" t="s">
        <v>204</v>
      </c>
      <c r="N1096" s="601" t="s">
        <v>205</v>
      </c>
      <c r="O1096" s="602" t="s">
        <v>206</v>
      </c>
      <c r="P1096" s="601" t="s">
        <v>106</v>
      </c>
      <c r="Q1096" s="543"/>
      <c r="R1096" s="557" t="s">
        <v>238</v>
      </c>
      <c r="S1096" s="558" t="s">
        <v>207</v>
      </c>
      <c r="T1096" s="558" t="s">
        <v>208</v>
      </c>
      <c r="U1096" s="558" t="s">
        <v>209</v>
      </c>
      <c r="V1096" s="559" t="s">
        <v>210</v>
      </c>
      <c r="W1096" s="543"/>
      <c r="X1096" s="543"/>
      <c r="Z1096" s="476"/>
      <c r="AP1096" s="476"/>
      <c r="AQ1096" s="543"/>
      <c r="AR1096" s="543"/>
      <c r="AS1096" s="559" t="s">
        <v>399</v>
      </c>
      <c r="AT1096" s="543"/>
      <c r="AU1096" s="560" t="s">
        <v>207</v>
      </c>
      <c r="AV1096" s="560" t="s">
        <v>208</v>
      </c>
      <c r="AW1096" s="543"/>
      <c r="AX1096" s="560" t="s">
        <v>207</v>
      </c>
      <c r="AY1096" s="560" t="s">
        <v>208</v>
      </c>
      <c r="AZ1096" s="543"/>
      <c r="BA1096" s="560" t="s">
        <v>207</v>
      </c>
      <c r="BB1096" s="560" t="s">
        <v>208</v>
      </c>
      <c r="BC1096" s="543"/>
      <c r="BD1096" s="560" t="s">
        <v>207</v>
      </c>
      <c r="BE1096" s="560" t="s">
        <v>208</v>
      </c>
      <c r="BF1096" s="543"/>
      <c r="BG1096" s="560" t="s">
        <v>207</v>
      </c>
      <c r="BH1096" s="560" t="s">
        <v>208</v>
      </c>
      <c r="BI1096" s="543"/>
      <c r="BJ1096" s="560" t="s">
        <v>207</v>
      </c>
      <c r="BK1096" s="560" t="s">
        <v>208</v>
      </c>
      <c r="BL1096" s="543"/>
      <c r="BM1096" s="560" t="s">
        <v>207</v>
      </c>
      <c r="BN1096" s="560" t="s">
        <v>208</v>
      </c>
      <c r="BO1096" s="543"/>
      <c r="BP1096" s="560" t="s">
        <v>207</v>
      </c>
      <c r="BQ1096" s="560" t="s">
        <v>208</v>
      </c>
      <c r="BR1096" s="543"/>
      <c r="BS1096" s="560" t="s">
        <v>207</v>
      </c>
      <c r="BT1096" s="560" t="s">
        <v>208</v>
      </c>
      <c r="BU1096" s="543"/>
      <c r="BV1096" s="476"/>
    </row>
    <row r="1097" spans="1:74" s="427" customFormat="1" ht="14.1">
      <c r="A1097" s="561">
        <v>1</v>
      </c>
      <c r="B1097" s="562" t="str">
        <f t="shared" ref="B1097:B1116" si="609">CONCATENATE(E1097,": ",C1097)</f>
        <v xml:space="preserve">: </v>
      </c>
      <c r="C1097" s="563"/>
      <c r="D1097" s="563"/>
      <c r="E1097" s="563"/>
      <c r="F1097" s="564"/>
      <c r="G1097" s="563"/>
      <c r="H1097" s="565"/>
      <c r="I1097" s="566"/>
      <c r="J1097" s="566"/>
      <c r="K1097" s="568"/>
      <c r="L1097" s="568"/>
      <c r="M1097" s="569"/>
      <c r="N1097" s="571"/>
      <c r="O1097" s="571"/>
      <c r="P1097" s="572"/>
      <c r="Q1097" s="429"/>
      <c r="R1097" s="573"/>
      <c r="S1097" s="574" t="str">
        <f>IF(R1097="Y","",IF(AND(M1097="",K1097=""),"",IF(M1097="",K1097,M1097)))</f>
        <v/>
      </c>
      <c r="T1097" s="575" t="str">
        <f t="shared" ref="T1097:T1116" si="610">IF(S1097="","",IF($S$1125="Y",U1097,IF(S1097&gt;=$S$1117-$AB$35*$S$1121,IF(S1097&lt;=$S$1117+$AB$35*$S$1121,S1097,""),"")))</f>
        <v/>
      </c>
      <c r="U1097" s="574" t="str">
        <f>IF(R1097="Y","",IF(AND(M1097="",K1097=""),"",IF(M1097="",K1097*O1097,M1097*O1097)))</f>
        <v/>
      </c>
      <c r="V1097" s="576" t="str">
        <f t="shared" ref="V1097:V1116" si="611">IF(AND(N1097="",L1097=""),"",IF(N1097="",L1097,N1097))</f>
        <v/>
      </c>
      <c r="W1097" s="391"/>
      <c r="X1097" s="391"/>
      <c r="Z1097" s="476"/>
      <c r="AP1097" s="476"/>
      <c r="AQ1097" s="391"/>
      <c r="AR1097" s="391"/>
      <c r="AS1097" s="577" t="str">
        <f>$U1097</f>
        <v/>
      </c>
      <c r="AT1097" s="391"/>
      <c r="AU1097" s="578" t="str">
        <f t="shared" ref="AU1097:AU1116" si="612">IF($AT$44="region",IF($E1097=AU$701,$S1097,""),IF($G1097=AU$701,$S1097,""))</f>
        <v/>
      </c>
      <c r="AV1097" s="578" t="str">
        <f t="shared" ref="AV1097:AV1116" si="613">IF($AT$44="Region",IF($E1097=AU$701,$T1097,""),IF($G1097=AU$701,$T1097,""))</f>
        <v/>
      </c>
      <c r="AW1097" s="391"/>
      <c r="AX1097" s="578" t="str">
        <f t="shared" ref="AX1097:AX1116" si="614">IF($AT$44="region",IF($E1097=AX$701,$S1097,""),IF($G1097=AX$701,$S1097,""))</f>
        <v/>
      </c>
      <c r="AY1097" s="578" t="str">
        <f t="shared" ref="AY1097:AY1116" si="615">IF($AT$44="Region",IF($E1097=AX$701,$T1097,""),IF($G1097=AX$701,$T1097,""))</f>
        <v/>
      </c>
      <c r="AZ1097" s="391"/>
      <c r="BA1097" s="578" t="str">
        <f t="shared" ref="BA1097:BA1116" si="616">IF($AT$44="region",IF($E1097=BA$701,$S1097,""),IF($G1097=BA$701,$S1097,""))</f>
        <v/>
      </c>
      <c r="BB1097" s="578" t="str">
        <f t="shared" ref="BB1097:BB1116" si="617">IF($AT$44="Region",IF($E1097=BA$701,$T1097,""),IF($G1097=BA$701,$T1097,""))</f>
        <v/>
      </c>
      <c r="BC1097" s="391"/>
      <c r="BD1097" s="578" t="str">
        <f t="shared" ref="BD1097:BD1116" si="618">IF($AT$44="region",IF($E1097=BD$701,$S1097,""),IF($G1097=BD$701,$S1097,""))</f>
        <v/>
      </c>
      <c r="BE1097" s="578" t="str">
        <f t="shared" ref="BE1097:BE1116" si="619">IF($AT$44="Region",IF($E1097=BD$701,$T1097,""),IF($G1097=BD$701,$T1097,""))</f>
        <v/>
      </c>
      <c r="BF1097" s="391"/>
      <c r="BG1097" s="578" t="str">
        <f t="shared" ref="BG1097:BG1116" si="620">IF($AT$44="region",IF($E1097=BG$701,$S1097,""),IF($G1097=BG$701,$S1097,""))</f>
        <v/>
      </c>
      <c r="BH1097" s="578" t="str">
        <f t="shared" ref="BH1097:BH1116" si="621">IF($AT$44="Region",IF($E1097=BG$701,$T1097,""),IF($G1097=BG$701,$T1097,""))</f>
        <v/>
      </c>
      <c r="BI1097" s="391"/>
      <c r="BJ1097" s="578" t="str">
        <f t="shared" ref="BJ1097:BK1116" si="622">IF($E1097=$BJ$47,S1097,"")</f>
        <v/>
      </c>
      <c r="BK1097" s="578" t="str">
        <f t="shared" si="622"/>
        <v/>
      </c>
      <c r="BL1097" s="391"/>
      <c r="BM1097" s="578" t="str">
        <f t="shared" ref="BM1097:BN1116" si="623">IF($E1097=$BM$47,S1097,"")</f>
        <v/>
      </c>
      <c r="BN1097" s="578" t="str">
        <f t="shared" si="623"/>
        <v/>
      </c>
      <c r="BO1097" s="391"/>
      <c r="BP1097" s="578" t="str">
        <f t="shared" ref="BP1097:BQ1116" si="624">IF($E1097=$BP$47,S1097,"")</f>
        <v/>
      </c>
      <c r="BQ1097" s="578" t="str">
        <f t="shared" si="624"/>
        <v/>
      </c>
      <c r="BR1097" s="391"/>
      <c r="BS1097" s="578" t="str">
        <f t="shared" ref="BS1097:BT1116" si="625">IF($E1097=$BS$47,S1097,"")</f>
        <v/>
      </c>
      <c r="BT1097" s="578" t="str">
        <f t="shared" si="625"/>
        <v/>
      </c>
      <c r="BU1097" s="391"/>
      <c r="BV1097" s="476"/>
    </row>
    <row r="1098" spans="1:74" s="427" customFormat="1" ht="14.1">
      <c r="A1098" s="561">
        <v>2</v>
      </c>
      <c r="B1098" s="562" t="str">
        <f t="shared" si="609"/>
        <v xml:space="preserve">: </v>
      </c>
      <c r="C1098" s="563"/>
      <c r="D1098" s="563"/>
      <c r="E1098" s="563"/>
      <c r="F1098" s="563"/>
      <c r="G1098" s="563"/>
      <c r="H1098" s="565"/>
      <c r="I1098" s="566"/>
      <c r="J1098" s="566"/>
      <c r="K1098" s="571"/>
      <c r="L1098" s="568"/>
      <c r="M1098" s="569"/>
      <c r="N1098" s="571"/>
      <c r="O1098" s="571"/>
      <c r="P1098" s="572"/>
      <c r="Q1098" s="429"/>
      <c r="R1098" s="573"/>
      <c r="S1098" s="574" t="str">
        <f t="shared" ref="S1098:S1116" si="626">IF(R1098="Y","",IF(AND(M1098="",K1098=""),"",IF(M1098="",K1098,M1098)))</f>
        <v/>
      </c>
      <c r="T1098" s="575" t="str">
        <f t="shared" si="610"/>
        <v/>
      </c>
      <c r="U1098" s="574" t="str">
        <f t="shared" ref="U1098:U1116" si="627">IF(R1098="Y","",IF(AND(M1098="",K1098=""),"",IF(M1098="",K1098*O1098,M1098*O1098)))</f>
        <v/>
      </c>
      <c r="V1098" s="576" t="str">
        <f t="shared" si="611"/>
        <v/>
      </c>
      <c r="W1098" s="391"/>
      <c r="X1098" s="391"/>
      <c r="Z1098" s="476"/>
      <c r="AP1098" s="476"/>
      <c r="AQ1098" s="391"/>
      <c r="AR1098" s="391"/>
      <c r="AS1098" s="580"/>
      <c r="AT1098" s="391"/>
      <c r="AU1098" s="578" t="str">
        <f t="shared" si="612"/>
        <v/>
      </c>
      <c r="AV1098" s="578" t="str">
        <f t="shared" si="613"/>
        <v/>
      </c>
      <c r="AW1098" s="391"/>
      <c r="AX1098" s="578" t="str">
        <f t="shared" si="614"/>
        <v/>
      </c>
      <c r="AY1098" s="578" t="str">
        <f t="shared" si="615"/>
        <v/>
      </c>
      <c r="AZ1098" s="391"/>
      <c r="BA1098" s="578" t="str">
        <f t="shared" si="616"/>
        <v/>
      </c>
      <c r="BB1098" s="578" t="str">
        <f t="shared" si="617"/>
        <v/>
      </c>
      <c r="BC1098" s="391"/>
      <c r="BD1098" s="578" t="str">
        <f t="shared" si="618"/>
        <v/>
      </c>
      <c r="BE1098" s="578" t="str">
        <f t="shared" si="619"/>
        <v/>
      </c>
      <c r="BF1098" s="391"/>
      <c r="BG1098" s="578" t="str">
        <f t="shared" si="620"/>
        <v/>
      </c>
      <c r="BH1098" s="578" t="str">
        <f t="shared" si="621"/>
        <v/>
      </c>
      <c r="BI1098" s="391"/>
      <c r="BJ1098" s="578" t="str">
        <f t="shared" si="622"/>
        <v/>
      </c>
      <c r="BK1098" s="578" t="str">
        <f t="shared" si="622"/>
        <v/>
      </c>
      <c r="BL1098" s="391"/>
      <c r="BM1098" s="578" t="str">
        <f t="shared" si="623"/>
        <v/>
      </c>
      <c r="BN1098" s="578" t="str">
        <f t="shared" si="623"/>
        <v/>
      </c>
      <c r="BO1098" s="391"/>
      <c r="BP1098" s="578" t="str">
        <f t="shared" si="624"/>
        <v/>
      </c>
      <c r="BQ1098" s="578" t="str">
        <f t="shared" si="624"/>
        <v/>
      </c>
      <c r="BR1098" s="391"/>
      <c r="BS1098" s="578" t="str">
        <f t="shared" si="625"/>
        <v/>
      </c>
      <c r="BT1098" s="578" t="str">
        <f t="shared" si="625"/>
        <v/>
      </c>
      <c r="BU1098" s="391"/>
      <c r="BV1098" s="476"/>
    </row>
    <row r="1099" spans="1:74" s="427" customFormat="1" ht="14.1">
      <c r="A1099" s="561">
        <v>3</v>
      </c>
      <c r="B1099" s="562" t="str">
        <f>CONCATENATE(E1099,": ",C1099)</f>
        <v xml:space="preserve">: </v>
      </c>
      <c r="C1099" s="566"/>
      <c r="D1099" s="566"/>
      <c r="E1099" s="563"/>
      <c r="F1099" s="566"/>
      <c r="G1099" s="563"/>
      <c r="H1099" s="565"/>
      <c r="I1099" s="566"/>
      <c r="J1099" s="566"/>
      <c r="K1099" s="572"/>
      <c r="L1099" s="568"/>
      <c r="M1099" s="569"/>
      <c r="N1099" s="571"/>
      <c r="O1099" s="571"/>
      <c r="P1099" s="572"/>
      <c r="Q1099" s="429"/>
      <c r="R1099" s="573"/>
      <c r="S1099" s="574" t="str">
        <f t="shared" si="626"/>
        <v/>
      </c>
      <c r="T1099" s="575" t="str">
        <f t="shared" si="610"/>
        <v/>
      </c>
      <c r="U1099" s="574" t="str">
        <f t="shared" si="627"/>
        <v/>
      </c>
      <c r="V1099" s="576" t="str">
        <f t="shared" si="611"/>
        <v/>
      </c>
      <c r="W1099" s="391"/>
      <c r="X1099" s="391"/>
      <c r="Z1099" s="476"/>
      <c r="AP1099" s="476"/>
      <c r="AQ1099" s="391"/>
      <c r="AR1099" s="391"/>
      <c r="AS1099" s="580"/>
      <c r="AT1099" s="391"/>
      <c r="AU1099" s="578" t="str">
        <f t="shared" si="612"/>
        <v/>
      </c>
      <c r="AV1099" s="578" t="str">
        <f t="shared" si="613"/>
        <v/>
      </c>
      <c r="AW1099" s="391"/>
      <c r="AX1099" s="578" t="str">
        <f t="shared" si="614"/>
        <v/>
      </c>
      <c r="AY1099" s="578" t="str">
        <f t="shared" si="615"/>
        <v/>
      </c>
      <c r="AZ1099" s="391"/>
      <c r="BA1099" s="578" t="str">
        <f t="shared" si="616"/>
        <v/>
      </c>
      <c r="BB1099" s="578" t="str">
        <f t="shared" si="617"/>
        <v/>
      </c>
      <c r="BC1099" s="391"/>
      <c r="BD1099" s="578" t="str">
        <f t="shared" si="618"/>
        <v/>
      </c>
      <c r="BE1099" s="578" t="str">
        <f t="shared" si="619"/>
        <v/>
      </c>
      <c r="BF1099" s="391"/>
      <c r="BG1099" s="578" t="str">
        <f t="shared" si="620"/>
        <v/>
      </c>
      <c r="BH1099" s="578" t="str">
        <f t="shared" si="621"/>
        <v/>
      </c>
      <c r="BI1099" s="391"/>
      <c r="BJ1099" s="578" t="str">
        <f t="shared" si="622"/>
        <v/>
      </c>
      <c r="BK1099" s="578" t="str">
        <f t="shared" si="622"/>
        <v/>
      </c>
      <c r="BL1099" s="391"/>
      <c r="BM1099" s="578" t="str">
        <f t="shared" si="623"/>
        <v/>
      </c>
      <c r="BN1099" s="578" t="str">
        <f t="shared" si="623"/>
        <v/>
      </c>
      <c r="BO1099" s="391"/>
      <c r="BP1099" s="578" t="str">
        <f t="shared" si="624"/>
        <v/>
      </c>
      <c r="BQ1099" s="578" t="str">
        <f t="shared" si="624"/>
        <v/>
      </c>
      <c r="BR1099" s="391"/>
      <c r="BS1099" s="578" t="str">
        <f t="shared" si="625"/>
        <v/>
      </c>
      <c r="BT1099" s="578" t="str">
        <f t="shared" si="625"/>
        <v/>
      </c>
      <c r="BU1099" s="391"/>
      <c r="BV1099" s="476"/>
    </row>
    <row r="1100" spans="1:74" s="427" customFormat="1" ht="14.1">
      <c r="A1100" s="561">
        <v>4</v>
      </c>
      <c r="B1100" s="562" t="str">
        <f t="shared" si="609"/>
        <v xml:space="preserve">: </v>
      </c>
      <c r="C1100" s="566"/>
      <c r="D1100" s="566"/>
      <c r="E1100" s="563"/>
      <c r="F1100" s="566"/>
      <c r="G1100" s="563"/>
      <c r="H1100" s="565"/>
      <c r="I1100" s="566"/>
      <c r="J1100" s="566"/>
      <c r="K1100" s="572"/>
      <c r="L1100" s="568"/>
      <c r="M1100" s="569"/>
      <c r="N1100" s="571"/>
      <c r="O1100" s="571"/>
      <c r="P1100" s="572"/>
      <c r="Q1100" s="429"/>
      <c r="R1100" s="573"/>
      <c r="S1100" s="574" t="str">
        <f t="shared" si="626"/>
        <v/>
      </c>
      <c r="T1100" s="575" t="str">
        <f t="shared" si="610"/>
        <v/>
      </c>
      <c r="U1100" s="574" t="str">
        <f t="shared" si="627"/>
        <v/>
      </c>
      <c r="V1100" s="576" t="str">
        <f t="shared" si="611"/>
        <v/>
      </c>
      <c r="W1100" s="391"/>
      <c r="X1100" s="391"/>
      <c r="Z1100" s="476"/>
      <c r="AP1100" s="476"/>
      <c r="AQ1100" s="391"/>
      <c r="AR1100" s="391"/>
      <c r="AS1100" s="580"/>
      <c r="AT1100" s="391"/>
      <c r="AU1100" s="578" t="str">
        <f t="shared" si="612"/>
        <v/>
      </c>
      <c r="AV1100" s="578" t="str">
        <f t="shared" si="613"/>
        <v/>
      </c>
      <c r="AW1100" s="391"/>
      <c r="AX1100" s="578" t="str">
        <f t="shared" si="614"/>
        <v/>
      </c>
      <c r="AY1100" s="578" t="str">
        <f t="shared" si="615"/>
        <v/>
      </c>
      <c r="AZ1100" s="391"/>
      <c r="BA1100" s="578" t="str">
        <f t="shared" si="616"/>
        <v/>
      </c>
      <c r="BB1100" s="578" t="str">
        <f t="shared" si="617"/>
        <v/>
      </c>
      <c r="BC1100" s="391"/>
      <c r="BD1100" s="578" t="str">
        <f t="shared" si="618"/>
        <v/>
      </c>
      <c r="BE1100" s="578" t="str">
        <f t="shared" si="619"/>
        <v/>
      </c>
      <c r="BF1100" s="391"/>
      <c r="BG1100" s="578" t="str">
        <f t="shared" si="620"/>
        <v/>
      </c>
      <c r="BH1100" s="578" t="str">
        <f t="shared" si="621"/>
        <v/>
      </c>
      <c r="BI1100" s="391"/>
      <c r="BJ1100" s="578" t="str">
        <f t="shared" si="622"/>
        <v/>
      </c>
      <c r="BK1100" s="578" t="str">
        <f t="shared" si="622"/>
        <v/>
      </c>
      <c r="BL1100" s="391"/>
      <c r="BM1100" s="578" t="str">
        <f t="shared" si="623"/>
        <v/>
      </c>
      <c r="BN1100" s="578" t="str">
        <f t="shared" si="623"/>
        <v/>
      </c>
      <c r="BO1100" s="391"/>
      <c r="BP1100" s="578" t="str">
        <f t="shared" si="624"/>
        <v/>
      </c>
      <c r="BQ1100" s="578" t="str">
        <f t="shared" si="624"/>
        <v/>
      </c>
      <c r="BR1100" s="391"/>
      <c r="BS1100" s="578" t="str">
        <f t="shared" si="625"/>
        <v/>
      </c>
      <c r="BT1100" s="578" t="str">
        <f t="shared" si="625"/>
        <v/>
      </c>
      <c r="BU1100" s="391"/>
      <c r="BV1100" s="476"/>
    </row>
    <row r="1101" spans="1:74" s="427" customFormat="1" ht="14.1">
      <c r="A1101" s="561">
        <v>5</v>
      </c>
      <c r="B1101" s="562" t="str">
        <f t="shared" si="609"/>
        <v xml:space="preserve">: </v>
      </c>
      <c r="C1101" s="566"/>
      <c r="D1101" s="566"/>
      <c r="E1101" s="563"/>
      <c r="F1101" s="566"/>
      <c r="G1101" s="563"/>
      <c r="H1101" s="565"/>
      <c r="I1101" s="566"/>
      <c r="J1101" s="566"/>
      <c r="K1101" s="572"/>
      <c r="L1101" s="568"/>
      <c r="M1101" s="569"/>
      <c r="N1101" s="571"/>
      <c r="O1101" s="571"/>
      <c r="P1101" s="572"/>
      <c r="Q1101" s="429"/>
      <c r="R1101" s="573"/>
      <c r="S1101" s="574" t="str">
        <f t="shared" si="626"/>
        <v/>
      </c>
      <c r="T1101" s="575" t="str">
        <f t="shared" si="610"/>
        <v/>
      </c>
      <c r="U1101" s="574" t="str">
        <f t="shared" si="627"/>
        <v/>
      </c>
      <c r="V1101" s="576" t="str">
        <f t="shared" si="611"/>
        <v/>
      </c>
      <c r="W1101" s="391"/>
      <c r="X1101" s="391"/>
      <c r="Z1101" s="476"/>
      <c r="AP1101" s="476"/>
      <c r="AQ1101" s="391"/>
      <c r="AR1101" s="391"/>
      <c r="AS1101" s="580"/>
      <c r="AT1101" s="391"/>
      <c r="AU1101" s="578" t="str">
        <f t="shared" si="612"/>
        <v/>
      </c>
      <c r="AV1101" s="578" t="str">
        <f t="shared" si="613"/>
        <v/>
      </c>
      <c r="AW1101" s="391"/>
      <c r="AX1101" s="578" t="str">
        <f t="shared" si="614"/>
        <v/>
      </c>
      <c r="AY1101" s="578" t="str">
        <f t="shared" si="615"/>
        <v/>
      </c>
      <c r="AZ1101" s="391"/>
      <c r="BA1101" s="578" t="str">
        <f t="shared" si="616"/>
        <v/>
      </c>
      <c r="BB1101" s="578" t="str">
        <f t="shared" si="617"/>
        <v/>
      </c>
      <c r="BC1101" s="391"/>
      <c r="BD1101" s="578" t="str">
        <f t="shared" si="618"/>
        <v/>
      </c>
      <c r="BE1101" s="578" t="str">
        <f t="shared" si="619"/>
        <v/>
      </c>
      <c r="BF1101" s="391"/>
      <c r="BG1101" s="578" t="str">
        <f t="shared" si="620"/>
        <v/>
      </c>
      <c r="BH1101" s="578" t="str">
        <f t="shared" si="621"/>
        <v/>
      </c>
      <c r="BI1101" s="391"/>
      <c r="BJ1101" s="578" t="str">
        <f t="shared" si="622"/>
        <v/>
      </c>
      <c r="BK1101" s="578" t="str">
        <f t="shared" si="622"/>
        <v/>
      </c>
      <c r="BL1101" s="391"/>
      <c r="BM1101" s="578" t="str">
        <f t="shared" si="623"/>
        <v/>
      </c>
      <c r="BN1101" s="578" t="str">
        <f t="shared" si="623"/>
        <v/>
      </c>
      <c r="BO1101" s="391"/>
      <c r="BP1101" s="578" t="str">
        <f t="shared" si="624"/>
        <v/>
      </c>
      <c r="BQ1101" s="578" t="str">
        <f t="shared" si="624"/>
        <v/>
      </c>
      <c r="BR1101" s="391"/>
      <c r="BS1101" s="578" t="str">
        <f t="shared" si="625"/>
        <v/>
      </c>
      <c r="BT1101" s="578" t="str">
        <f t="shared" si="625"/>
        <v/>
      </c>
      <c r="BU1101" s="391"/>
      <c r="BV1101" s="476"/>
    </row>
    <row r="1102" spans="1:74" s="427" customFormat="1" ht="14.1">
      <c r="A1102" s="561">
        <v>6</v>
      </c>
      <c r="B1102" s="562" t="str">
        <f t="shared" si="609"/>
        <v xml:space="preserve">: </v>
      </c>
      <c r="C1102" s="566"/>
      <c r="D1102" s="566"/>
      <c r="E1102" s="563"/>
      <c r="F1102" s="566"/>
      <c r="G1102" s="563"/>
      <c r="H1102" s="565"/>
      <c r="I1102" s="566"/>
      <c r="J1102" s="566"/>
      <c r="K1102" s="572"/>
      <c r="L1102" s="568"/>
      <c r="M1102" s="569"/>
      <c r="N1102" s="571"/>
      <c r="O1102" s="571"/>
      <c r="P1102" s="572"/>
      <c r="Q1102" s="429"/>
      <c r="R1102" s="573"/>
      <c r="S1102" s="574" t="str">
        <f t="shared" si="626"/>
        <v/>
      </c>
      <c r="T1102" s="575" t="str">
        <f t="shared" si="610"/>
        <v/>
      </c>
      <c r="U1102" s="574" t="str">
        <f t="shared" si="627"/>
        <v/>
      </c>
      <c r="V1102" s="576" t="str">
        <f t="shared" si="611"/>
        <v/>
      </c>
      <c r="W1102" s="391"/>
      <c r="X1102" s="391"/>
      <c r="Z1102" s="476"/>
      <c r="AP1102" s="476"/>
      <c r="AQ1102" s="391"/>
      <c r="AR1102" s="391"/>
      <c r="AS1102" s="580"/>
      <c r="AT1102" s="391"/>
      <c r="AU1102" s="578" t="str">
        <f t="shared" si="612"/>
        <v/>
      </c>
      <c r="AV1102" s="578" t="str">
        <f t="shared" si="613"/>
        <v/>
      </c>
      <c r="AW1102" s="391"/>
      <c r="AX1102" s="578" t="str">
        <f t="shared" si="614"/>
        <v/>
      </c>
      <c r="AY1102" s="578" t="str">
        <f t="shared" si="615"/>
        <v/>
      </c>
      <c r="AZ1102" s="391"/>
      <c r="BA1102" s="578" t="str">
        <f t="shared" si="616"/>
        <v/>
      </c>
      <c r="BB1102" s="578" t="str">
        <f t="shared" si="617"/>
        <v/>
      </c>
      <c r="BC1102" s="391"/>
      <c r="BD1102" s="578" t="str">
        <f t="shared" si="618"/>
        <v/>
      </c>
      <c r="BE1102" s="578" t="str">
        <f t="shared" si="619"/>
        <v/>
      </c>
      <c r="BF1102" s="391"/>
      <c r="BG1102" s="578" t="str">
        <f t="shared" si="620"/>
        <v/>
      </c>
      <c r="BH1102" s="578" t="str">
        <f t="shared" si="621"/>
        <v/>
      </c>
      <c r="BI1102" s="391"/>
      <c r="BJ1102" s="578" t="str">
        <f t="shared" si="622"/>
        <v/>
      </c>
      <c r="BK1102" s="578" t="str">
        <f t="shared" si="622"/>
        <v/>
      </c>
      <c r="BL1102" s="391"/>
      <c r="BM1102" s="578" t="str">
        <f t="shared" si="623"/>
        <v/>
      </c>
      <c r="BN1102" s="578" t="str">
        <f t="shared" si="623"/>
        <v/>
      </c>
      <c r="BO1102" s="391"/>
      <c r="BP1102" s="578" t="str">
        <f t="shared" si="624"/>
        <v/>
      </c>
      <c r="BQ1102" s="578" t="str">
        <f t="shared" si="624"/>
        <v/>
      </c>
      <c r="BR1102" s="391"/>
      <c r="BS1102" s="578" t="str">
        <f t="shared" si="625"/>
        <v/>
      </c>
      <c r="BT1102" s="578" t="str">
        <f t="shared" si="625"/>
        <v/>
      </c>
      <c r="BU1102" s="391"/>
      <c r="BV1102" s="476"/>
    </row>
    <row r="1103" spans="1:74" s="427" customFormat="1" ht="14.1">
      <c r="A1103" s="561">
        <v>7</v>
      </c>
      <c r="B1103" s="562" t="str">
        <f t="shared" si="609"/>
        <v xml:space="preserve">: </v>
      </c>
      <c r="C1103" s="566"/>
      <c r="D1103" s="566"/>
      <c r="E1103" s="563"/>
      <c r="F1103" s="566"/>
      <c r="G1103" s="563"/>
      <c r="H1103" s="565"/>
      <c r="I1103" s="566"/>
      <c r="J1103" s="566"/>
      <c r="K1103" s="572"/>
      <c r="L1103" s="568"/>
      <c r="M1103" s="569"/>
      <c r="N1103" s="571"/>
      <c r="O1103" s="571"/>
      <c r="P1103" s="572"/>
      <c r="Q1103" s="429"/>
      <c r="R1103" s="573"/>
      <c r="S1103" s="574" t="str">
        <f t="shared" si="626"/>
        <v/>
      </c>
      <c r="T1103" s="575" t="str">
        <f t="shared" si="610"/>
        <v/>
      </c>
      <c r="U1103" s="574" t="str">
        <f t="shared" si="627"/>
        <v/>
      </c>
      <c r="V1103" s="576" t="str">
        <f t="shared" si="611"/>
        <v/>
      </c>
      <c r="W1103" s="391"/>
      <c r="X1103" s="391"/>
      <c r="Z1103" s="476"/>
      <c r="AP1103" s="476"/>
      <c r="AQ1103" s="391"/>
      <c r="AR1103" s="391"/>
      <c r="AS1103" s="580"/>
      <c r="AT1103" s="391"/>
      <c r="AU1103" s="578" t="str">
        <f t="shared" si="612"/>
        <v/>
      </c>
      <c r="AV1103" s="578" t="str">
        <f t="shared" si="613"/>
        <v/>
      </c>
      <c r="AW1103" s="391"/>
      <c r="AX1103" s="578" t="str">
        <f t="shared" si="614"/>
        <v/>
      </c>
      <c r="AY1103" s="578" t="str">
        <f t="shared" si="615"/>
        <v/>
      </c>
      <c r="AZ1103" s="391"/>
      <c r="BA1103" s="578" t="str">
        <f t="shared" si="616"/>
        <v/>
      </c>
      <c r="BB1103" s="578" t="str">
        <f t="shared" si="617"/>
        <v/>
      </c>
      <c r="BC1103" s="391"/>
      <c r="BD1103" s="578" t="str">
        <f t="shared" si="618"/>
        <v/>
      </c>
      <c r="BE1103" s="578" t="str">
        <f t="shared" si="619"/>
        <v/>
      </c>
      <c r="BF1103" s="391"/>
      <c r="BG1103" s="578" t="str">
        <f t="shared" si="620"/>
        <v/>
      </c>
      <c r="BH1103" s="578" t="str">
        <f t="shared" si="621"/>
        <v/>
      </c>
      <c r="BI1103" s="391"/>
      <c r="BJ1103" s="578" t="str">
        <f t="shared" si="622"/>
        <v/>
      </c>
      <c r="BK1103" s="578" t="str">
        <f t="shared" si="622"/>
        <v/>
      </c>
      <c r="BL1103" s="391"/>
      <c r="BM1103" s="578" t="str">
        <f t="shared" si="623"/>
        <v/>
      </c>
      <c r="BN1103" s="578" t="str">
        <f t="shared" si="623"/>
        <v/>
      </c>
      <c r="BO1103" s="391"/>
      <c r="BP1103" s="578" t="str">
        <f t="shared" si="624"/>
        <v/>
      </c>
      <c r="BQ1103" s="578" t="str">
        <f t="shared" si="624"/>
        <v/>
      </c>
      <c r="BR1103" s="391"/>
      <c r="BS1103" s="578" t="str">
        <f t="shared" si="625"/>
        <v/>
      </c>
      <c r="BT1103" s="578" t="str">
        <f t="shared" si="625"/>
        <v/>
      </c>
      <c r="BU1103" s="391"/>
      <c r="BV1103" s="476"/>
    </row>
    <row r="1104" spans="1:74" s="427" customFormat="1" ht="14.1">
      <c r="A1104" s="561">
        <v>8</v>
      </c>
      <c r="B1104" s="562" t="str">
        <f t="shared" si="609"/>
        <v xml:space="preserve">: </v>
      </c>
      <c r="C1104" s="566"/>
      <c r="D1104" s="566"/>
      <c r="E1104" s="563"/>
      <c r="F1104" s="566"/>
      <c r="G1104" s="563"/>
      <c r="H1104" s="565"/>
      <c r="I1104" s="566"/>
      <c r="J1104" s="566"/>
      <c r="K1104" s="572"/>
      <c r="L1104" s="568"/>
      <c r="M1104" s="569"/>
      <c r="N1104" s="571"/>
      <c r="O1104" s="571"/>
      <c r="P1104" s="572"/>
      <c r="Q1104" s="429"/>
      <c r="R1104" s="573"/>
      <c r="S1104" s="574" t="str">
        <f t="shared" si="626"/>
        <v/>
      </c>
      <c r="T1104" s="575" t="str">
        <f t="shared" si="610"/>
        <v/>
      </c>
      <c r="U1104" s="574" t="str">
        <f t="shared" si="627"/>
        <v/>
      </c>
      <c r="V1104" s="576" t="str">
        <f t="shared" si="611"/>
        <v/>
      </c>
      <c r="W1104" s="391"/>
      <c r="X1104" s="391"/>
      <c r="Z1104" s="476"/>
      <c r="AP1104" s="476"/>
      <c r="AQ1104" s="391"/>
      <c r="AR1104" s="391"/>
      <c r="AS1104" s="580"/>
      <c r="AT1104" s="391"/>
      <c r="AU1104" s="578" t="str">
        <f t="shared" si="612"/>
        <v/>
      </c>
      <c r="AV1104" s="578" t="str">
        <f t="shared" si="613"/>
        <v/>
      </c>
      <c r="AW1104" s="391"/>
      <c r="AX1104" s="578" t="str">
        <f t="shared" si="614"/>
        <v/>
      </c>
      <c r="AY1104" s="578" t="str">
        <f t="shared" si="615"/>
        <v/>
      </c>
      <c r="AZ1104" s="391"/>
      <c r="BA1104" s="578" t="str">
        <f t="shared" si="616"/>
        <v/>
      </c>
      <c r="BB1104" s="578" t="str">
        <f t="shared" si="617"/>
        <v/>
      </c>
      <c r="BC1104" s="391"/>
      <c r="BD1104" s="578" t="str">
        <f t="shared" si="618"/>
        <v/>
      </c>
      <c r="BE1104" s="578" t="str">
        <f t="shared" si="619"/>
        <v/>
      </c>
      <c r="BF1104" s="391"/>
      <c r="BG1104" s="578" t="str">
        <f t="shared" si="620"/>
        <v/>
      </c>
      <c r="BH1104" s="578" t="str">
        <f t="shared" si="621"/>
        <v/>
      </c>
      <c r="BI1104" s="391"/>
      <c r="BJ1104" s="578" t="str">
        <f t="shared" si="622"/>
        <v/>
      </c>
      <c r="BK1104" s="578" t="str">
        <f t="shared" si="622"/>
        <v/>
      </c>
      <c r="BL1104" s="391"/>
      <c r="BM1104" s="578" t="str">
        <f t="shared" si="623"/>
        <v/>
      </c>
      <c r="BN1104" s="578" t="str">
        <f t="shared" si="623"/>
        <v/>
      </c>
      <c r="BO1104" s="391"/>
      <c r="BP1104" s="578" t="str">
        <f t="shared" si="624"/>
        <v/>
      </c>
      <c r="BQ1104" s="578" t="str">
        <f t="shared" si="624"/>
        <v/>
      </c>
      <c r="BR1104" s="391"/>
      <c r="BS1104" s="578" t="str">
        <f t="shared" si="625"/>
        <v/>
      </c>
      <c r="BT1104" s="578" t="str">
        <f t="shared" si="625"/>
        <v/>
      </c>
      <c r="BU1104" s="391"/>
      <c r="BV1104" s="476"/>
    </row>
    <row r="1105" spans="1:74" s="427" customFormat="1" ht="14.1">
      <c r="A1105" s="561">
        <v>9</v>
      </c>
      <c r="B1105" s="562" t="str">
        <f t="shared" si="609"/>
        <v xml:space="preserve">: </v>
      </c>
      <c r="C1105" s="566"/>
      <c r="D1105" s="566"/>
      <c r="E1105" s="563"/>
      <c r="F1105" s="566"/>
      <c r="G1105" s="563"/>
      <c r="H1105" s="565"/>
      <c r="I1105" s="566"/>
      <c r="J1105" s="566"/>
      <c r="K1105" s="572"/>
      <c r="L1105" s="568"/>
      <c r="M1105" s="569"/>
      <c r="N1105" s="571"/>
      <c r="O1105" s="571"/>
      <c r="P1105" s="572"/>
      <c r="Q1105" s="429"/>
      <c r="R1105" s="573"/>
      <c r="S1105" s="574" t="str">
        <f t="shared" si="626"/>
        <v/>
      </c>
      <c r="T1105" s="575" t="str">
        <f t="shared" si="610"/>
        <v/>
      </c>
      <c r="U1105" s="574" t="str">
        <f t="shared" si="627"/>
        <v/>
      </c>
      <c r="V1105" s="576" t="str">
        <f t="shared" si="611"/>
        <v/>
      </c>
      <c r="W1105" s="391"/>
      <c r="X1105" s="391"/>
      <c r="Z1105" s="476"/>
      <c r="AP1105" s="476"/>
      <c r="AQ1105" s="391"/>
      <c r="AR1105" s="391"/>
      <c r="AS1105" s="580"/>
      <c r="AT1105" s="391"/>
      <c r="AU1105" s="578" t="str">
        <f t="shared" si="612"/>
        <v/>
      </c>
      <c r="AV1105" s="578" t="str">
        <f t="shared" si="613"/>
        <v/>
      </c>
      <c r="AW1105" s="391"/>
      <c r="AX1105" s="578" t="str">
        <f t="shared" si="614"/>
        <v/>
      </c>
      <c r="AY1105" s="578" t="str">
        <f t="shared" si="615"/>
        <v/>
      </c>
      <c r="AZ1105" s="391"/>
      <c r="BA1105" s="578" t="str">
        <f t="shared" si="616"/>
        <v/>
      </c>
      <c r="BB1105" s="578" t="str">
        <f t="shared" si="617"/>
        <v/>
      </c>
      <c r="BC1105" s="391"/>
      <c r="BD1105" s="578" t="str">
        <f t="shared" si="618"/>
        <v/>
      </c>
      <c r="BE1105" s="578" t="str">
        <f t="shared" si="619"/>
        <v/>
      </c>
      <c r="BF1105" s="391"/>
      <c r="BG1105" s="578" t="str">
        <f t="shared" si="620"/>
        <v/>
      </c>
      <c r="BH1105" s="578" t="str">
        <f t="shared" si="621"/>
        <v/>
      </c>
      <c r="BI1105" s="391"/>
      <c r="BJ1105" s="578" t="str">
        <f t="shared" si="622"/>
        <v/>
      </c>
      <c r="BK1105" s="578" t="str">
        <f t="shared" si="622"/>
        <v/>
      </c>
      <c r="BL1105" s="391"/>
      <c r="BM1105" s="578" t="str">
        <f t="shared" si="623"/>
        <v/>
      </c>
      <c r="BN1105" s="578" t="str">
        <f t="shared" si="623"/>
        <v/>
      </c>
      <c r="BO1105" s="391"/>
      <c r="BP1105" s="578" t="str">
        <f t="shared" si="624"/>
        <v/>
      </c>
      <c r="BQ1105" s="578" t="str">
        <f t="shared" si="624"/>
        <v/>
      </c>
      <c r="BR1105" s="391"/>
      <c r="BS1105" s="578" t="str">
        <f t="shared" si="625"/>
        <v/>
      </c>
      <c r="BT1105" s="578" t="str">
        <f t="shared" si="625"/>
        <v/>
      </c>
      <c r="BU1105" s="391"/>
      <c r="BV1105" s="476"/>
    </row>
    <row r="1106" spans="1:74" s="427" customFormat="1" ht="14.1">
      <c r="A1106" s="561">
        <v>10</v>
      </c>
      <c r="B1106" s="562" t="str">
        <f t="shared" si="609"/>
        <v xml:space="preserve">: </v>
      </c>
      <c r="C1106" s="566"/>
      <c r="D1106" s="566"/>
      <c r="E1106" s="563"/>
      <c r="F1106" s="566"/>
      <c r="G1106" s="563"/>
      <c r="H1106" s="565"/>
      <c r="I1106" s="566"/>
      <c r="J1106" s="566"/>
      <c r="K1106" s="572"/>
      <c r="L1106" s="568"/>
      <c r="M1106" s="569"/>
      <c r="N1106" s="571"/>
      <c r="O1106" s="571"/>
      <c r="P1106" s="572"/>
      <c r="Q1106" s="429"/>
      <c r="R1106" s="573"/>
      <c r="S1106" s="574" t="str">
        <f t="shared" si="626"/>
        <v/>
      </c>
      <c r="T1106" s="575" t="str">
        <f t="shared" si="610"/>
        <v/>
      </c>
      <c r="U1106" s="574" t="str">
        <f t="shared" si="627"/>
        <v/>
      </c>
      <c r="V1106" s="576" t="str">
        <f t="shared" si="611"/>
        <v/>
      </c>
      <c r="W1106" s="391"/>
      <c r="X1106" s="391"/>
      <c r="Z1106" s="476"/>
      <c r="AP1106" s="476"/>
      <c r="AQ1106" s="391"/>
      <c r="AR1106" s="391"/>
      <c r="AS1106" s="580"/>
      <c r="AT1106" s="391"/>
      <c r="AU1106" s="578" t="str">
        <f t="shared" si="612"/>
        <v/>
      </c>
      <c r="AV1106" s="578" t="str">
        <f t="shared" si="613"/>
        <v/>
      </c>
      <c r="AW1106" s="391"/>
      <c r="AX1106" s="578" t="str">
        <f t="shared" si="614"/>
        <v/>
      </c>
      <c r="AY1106" s="578" t="str">
        <f t="shared" si="615"/>
        <v/>
      </c>
      <c r="AZ1106" s="391"/>
      <c r="BA1106" s="578" t="str">
        <f t="shared" si="616"/>
        <v/>
      </c>
      <c r="BB1106" s="578" t="str">
        <f t="shared" si="617"/>
        <v/>
      </c>
      <c r="BC1106" s="391"/>
      <c r="BD1106" s="578" t="str">
        <f t="shared" si="618"/>
        <v/>
      </c>
      <c r="BE1106" s="578" t="str">
        <f t="shared" si="619"/>
        <v/>
      </c>
      <c r="BF1106" s="391"/>
      <c r="BG1106" s="578" t="str">
        <f t="shared" si="620"/>
        <v/>
      </c>
      <c r="BH1106" s="578" t="str">
        <f t="shared" si="621"/>
        <v/>
      </c>
      <c r="BI1106" s="391"/>
      <c r="BJ1106" s="578" t="str">
        <f t="shared" si="622"/>
        <v/>
      </c>
      <c r="BK1106" s="578" t="str">
        <f t="shared" si="622"/>
        <v/>
      </c>
      <c r="BL1106" s="391"/>
      <c r="BM1106" s="578" t="str">
        <f t="shared" si="623"/>
        <v/>
      </c>
      <c r="BN1106" s="578" t="str">
        <f t="shared" si="623"/>
        <v/>
      </c>
      <c r="BO1106" s="391"/>
      <c r="BP1106" s="578" t="str">
        <f t="shared" si="624"/>
        <v/>
      </c>
      <c r="BQ1106" s="578" t="str">
        <f t="shared" si="624"/>
        <v/>
      </c>
      <c r="BR1106" s="391"/>
      <c r="BS1106" s="578" t="str">
        <f t="shared" si="625"/>
        <v/>
      </c>
      <c r="BT1106" s="578" t="str">
        <f t="shared" si="625"/>
        <v/>
      </c>
      <c r="BU1106" s="391"/>
      <c r="BV1106" s="476"/>
    </row>
    <row r="1107" spans="1:74" s="427" customFormat="1" ht="14.1">
      <c r="A1107" s="561">
        <v>11</v>
      </c>
      <c r="B1107" s="562" t="str">
        <f t="shared" si="609"/>
        <v xml:space="preserve">: </v>
      </c>
      <c r="C1107" s="566"/>
      <c r="D1107" s="566"/>
      <c r="E1107" s="563"/>
      <c r="F1107" s="566"/>
      <c r="G1107" s="563"/>
      <c r="H1107" s="565"/>
      <c r="I1107" s="566"/>
      <c r="J1107" s="566"/>
      <c r="K1107" s="572"/>
      <c r="L1107" s="568"/>
      <c r="M1107" s="569"/>
      <c r="N1107" s="571"/>
      <c r="O1107" s="571"/>
      <c r="P1107" s="572"/>
      <c r="Q1107" s="429"/>
      <c r="R1107" s="573"/>
      <c r="S1107" s="574" t="str">
        <f t="shared" si="626"/>
        <v/>
      </c>
      <c r="T1107" s="575" t="str">
        <f t="shared" si="610"/>
        <v/>
      </c>
      <c r="U1107" s="574" t="str">
        <f t="shared" si="627"/>
        <v/>
      </c>
      <c r="V1107" s="576" t="str">
        <f t="shared" si="611"/>
        <v/>
      </c>
      <c r="W1107" s="391"/>
      <c r="X1107" s="391"/>
      <c r="Z1107" s="476"/>
      <c r="AP1107" s="476"/>
      <c r="AQ1107" s="391"/>
      <c r="AR1107" s="391"/>
      <c r="AS1107" s="580"/>
      <c r="AT1107" s="391"/>
      <c r="AU1107" s="578" t="str">
        <f t="shared" si="612"/>
        <v/>
      </c>
      <c r="AV1107" s="578" t="str">
        <f t="shared" si="613"/>
        <v/>
      </c>
      <c r="AW1107" s="391"/>
      <c r="AX1107" s="578" t="str">
        <f t="shared" si="614"/>
        <v/>
      </c>
      <c r="AY1107" s="578" t="str">
        <f t="shared" si="615"/>
        <v/>
      </c>
      <c r="AZ1107" s="391"/>
      <c r="BA1107" s="578" t="str">
        <f t="shared" si="616"/>
        <v/>
      </c>
      <c r="BB1107" s="578" t="str">
        <f t="shared" si="617"/>
        <v/>
      </c>
      <c r="BC1107" s="391"/>
      <c r="BD1107" s="578" t="str">
        <f t="shared" si="618"/>
        <v/>
      </c>
      <c r="BE1107" s="578" t="str">
        <f t="shared" si="619"/>
        <v/>
      </c>
      <c r="BF1107" s="391"/>
      <c r="BG1107" s="578" t="str">
        <f t="shared" si="620"/>
        <v/>
      </c>
      <c r="BH1107" s="578" t="str">
        <f t="shared" si="621"/>
        <v/>
      </c>
      <c r="BI1107" s="391"/>
      <c r="BJ1107" s="578" t="str">
        <f t="shared" si="622"/>
        <v/>
      </c>
      <c r="BK1107" s="578" t="str">
        <f t="shared" si="622"/>
        <v/>
      </c>
      <c r="BL1107" s="391"/>
      <c r="BM1107" s="578" t="str">
        <f t="shared" si="623"/>
        <v/>
      </c>
      <c r="BN1107" s="578" t="str">
        <f t="shared" si="623"/>
        <v/>
      </c>
      <c r="BO1107" s="391"/>
      <c r="BP1107" s="578" t="str">
        <f t="shared" si="624"/>
        <v/>
      </c>
      <c r="BQ1107" s="578" t="str">
        <f t="shared" si="624"/>
        <v/>
      </c>
      <c r="BR1107" s="391"/>
      <c r="BS1107" s="578" t="str">
        <f t="shared" si="625"/>
        <v/>
      </c>
      <c r="BT1107" s="578" t="str">
        <f t="shared" si="625"/>
        <v/>
      </c>
      <c r="BU1107" s="391"/>
      <c r="BV1107" s="476"/>
    </row>
    <row r="1108" spans="1:74" s="427" customFormat="1" ht="14.1">
      <c r="A1108" s="561">
        <v>12</v>
      </c>
      <c r="B1108" s="562" t="str">
        <f t="shared" si="609"/>
        <v xml:space="preserve">: </v>
      </c>
      <c r="C1108" s="566"/>
      <c r="D1108" s="566"/>
      <c r="E1108" s="563"/>
      <c r="F1108" s="566"/>
      <c r="G1108" s="563"/>
      <c r="H1108" s="565"/>
      <c r="I1108" s="566"/>
      <c r="J1108" s="566"/>
      <c r="K1108" s="572"/>
      <c r="L1108" s="568"/>
      <c r="M1108" s="569"/>
      <c r="N1108" s="571"/>
      <c r="O1108" s="571"/>
      <c r="P1108" s="572"/>
      <c r="Q1108" s="429"/>
      <c r="R1108" s="573"/>
      <c r="S1108" s="574" t="str">
        <f t="shared" si="626"/>
        <v/>
      </c>
      <c r="T1108" s="575" t="str">
        <f t="shared" si="610"/>
        <v/>
      </c>
      <c r="U1108" s="574" t="str">
        <f t="shared" si="627"/>
        <v/>
      </c>
      <c r="V1108" s="576" t="str">
        <f t="shared" si="611"/>
        <v/>
      </c>
      <c r="W1108" s="391"/>
      <c r="X1108" s="391"/>
      <c r="Z1108" s="476"/>
      <c r="AP1108" s="476"/>
      <c r="AQ1108" s="391"/>
      <c r="AR1108" s="391"/>
      <c r="AS1108" s="580"/>
      <c r="AT1108" s="391"/>
      <c r="AU1108" s="578" t="str">
        <f t="shared" si="612"/>
        <v/>
      </c>
      <c r="AV1108" s="578" t="str">
        <f t="shared" si="613"/>
        <v/>
      </c>
      <c r="AW1108" s="391"/>
      <c r="AX1108" s="578" t="str">
        <f t="shared" si="614"/>
        <v/>
      </c>
      <c r="AY1108" s="578" t="str">
        <f t="shared" si="615"/>
        <v/>
      </c>
      <c r="AZ1108" s="391"/>
      <c r="BA1108" s="578" t="str">
        <f t="shared" si="616"/>
        <v/>
      </c>
      <c r="BB1108" s="578" t="str">
        <f t="shared" si="617"/>
        <v/>
      </c>
      <c r="BC1108" s="391"/>
      <c r="BD1108" s="578" t="str">
        <f t="shared" si="618"/>
        <v/>
      </c>
      <c r="BE1108" s="578" t="str">
        <f t="shared" si="619"/>
        <v/>
      </c>
      <c r="BF1108" s="391"/>
      <c r="BG1108" s="578" t="str">
        <f t="shared" si="620"/>
        <v/>
      </c>
      <c r="BH1108" s="578" t="str">
        <f t="shared" si="621"/>
        <v/>
      </c>
      <c r="BI1108" s="391"/>
      <c r="BJ1108" s="578" t="str">
        <f t="shared" si="622"/>
        <v/>
      </c>
      <c r="BK1108" s="578" t="str">
        <f t="shared" si="622"/>
        <v/>
      </c>
      <c r="BL1108" s="391"/>
      <c r="BM1108" s="578" t="str">
        <f t="shared" si="623"/>
        <v/>
      </c>
      <c r="BN1108" s="578" t="str">
        <f t="shared" si="623"/>
        <v/>
      </c>
      <c r="BO1108" s="391"/>
      <c r="BP1108" s="578" t="str">
        <f t="shared" si="624"/>
        <v/>
      </c>
      <c r="BQ1108" s="578" t="str">
        <f t="shared" si="624"/>
        <v/>
      </c>
      <c r="BR1108" s="391"/>
      <c r="BS1108" s="578" t="str">
        <f t="shared" si="625"/>
        <v/>
      </c>
      <c r="BT1108" s="578" t="str">
        <f t="shared" si="625"/>
        <v/>
      </c>
      <c r="BU1108" s="391"/>
      <c r="BV1108" s="476"/>
    </row>
    <row r="1109" spans="1:74" s="427" customFormat="1" ht="14.1">
      <c r="A1109" s="561">
        <v>13</v>
      </c>
      <c r="B1109" s="562" t="str">
        <f t="shared" si="609"/>
        <v xml:space="preserve">: </v>
      </c>
      <c r="C1109" s="566"/>
      <c r="D1109" s="566"/>
      <c r="E1109" s="563"/>
      <c r="F1109" s="566"/>
      <c r="G1109" s="563"/>
      <c r="H1109" s="565"/>
      <c r="I1109" s="566"/>
      <c r="J1109" s="566"/>
      <c r="K1109" s="572"/>
      <c r="L1109" s="568"/>
      <c r="M1109" s="572"/>
      <c r="N1109" s="571"/>
      <c r="O1109" s="571"/>
      <c r="P1109" s="572"/>
      <c r="Q1109" s="429"/>
      <c r="R1109" s="573"/>
      <c r="S1109" s="574" t="str">
        <f t="shared" si="626"/>
        <v/>
      </c>
      <c r="T1109" s="575" t="str">
        <f t="shared" si="610"/>
        <v/>
      </c>
      <c r="U1109" s="574" t="str">
        <f t="shared" si="627"/>
        <v/>
      </c>
      <c r="V1109" s="576" t="str">
        <f t="shared" si="611"/>
        <v/>
      </c>
      <c r="W1109" s="391"/>
      <c r="X1109" s="391"/>
      <c r="Z1109" s="476"/>
      <c r="AP1109" s="476"/>
      <c r="AQ1109" s="391"/>
      <c r="AR1109" s="391"/>
      <c r="AS1109" s="580"/>
      <c r="AT1109" s="391"/>
      <c r="AU1109" s="578" t="str">
        <f t="shared" si="612"/>
        <v/>
      </c>
      <c r="AV1109" s="578" t="str">
        <f t="shared" si="613"/>
        <v/>
      </c>
      <c r="AW1109" s="391"/>
      <c r="AX1109" s="578" t="str">
        <f t="shared" si="614"/>
        <v/>
      </c>
      <c r="AY1109" s="578" t="str">
        <f t="shared" si="615"/>
        <v/>
      </c>
      <c r="AZ1109" s="391"/>
      <c r="BA1109" s="578" t="str">
        <f t="shared" si="616"/>
        <v/>
      </c>
      <c r="BB1109" s="578" t="str">
        <f t="shared" si="617"/>
        <v/>
      </c>
      <c r="BC1109" s="391"/>
      <c r="BD1109" s="578" t="str">
        <f t="shared" si="618"/>
        <v/>
      </c>
      <c r="BE1109" s="578" t="str">
        <f t="shared" si="619"/>
        <v/>
      </c>
      <c r="BF1109" s="391"/>
      <c r="BG1109" s="578" t="str">
        <f t="shared" si="620"/>
        <v/>
      </c>
      <c r="BH1109" s="578" t="str">
        <f t="shared" si="621"/>
        <v/>
      </c>
      <c r="BI1109" s="391"/>
      <c r="BJ1109" s="578" t="str">
        <f t="shared" si="622"/>
        <v/>
      </c>
      <c r="BK1109" s="578" t="str">
        <f t="shared" si="622"/>
        <v/>
      </c>
      <c r="BL1109" s="391"/>
      <c r="BM1109" s="578" t="str">
        <f t="shared" si="623"/>
        <v/>
      </c>
      <c r="BN1109" s="578" t="str">
        <f t="shared" si="623"/>
        <v/>
      </c>
      <c r="BO1109" s="391"/>
      <c r="BP1109" s="578" t="str">
        <f t="shared" si="624"/>
        <v/>
      </c>
      <c r="BQ1109" s="578" t="str">
        <f t="shared" si="624"/>
        <v/>
      </c>
      <c r="BR1109" s="391"/>
      <c r="BS1109" s="578" t="str">
        <f t="shared" si="625"/>
        <v/>
      </c>
      <c r="BT1109" s="578" t="str">
        <f t="shared" si="625"/>
        <v/>
      </c>
      <c r="BU1109" s="391"/>
      <c r="BV1109" s="476"/>
    </row>
    <row r="1110" spans="1:74" s="427" customFormat="1" ht="14.1">
      <c r="A1110" s="561">
        <v>14</v>
      </c>
      <c r="B1110" s="562" t="str">
        <f t="shared" si="609"/>
        <v xml:space="preserve">: </v>
      </c>
      <c r="C1110" s="566"/>
      <c r="D1110" s="566"/>
      <c r="E1110" s="563"/>
      <c r="F1110" s="566"/>
      <c r="G1110" s="563"/>
      <c r="H1110" s="565"/>
      <c r="I1110" s="566"/>
      <c r="J1110" s="566"/>
      <c r="K1110" s="572"/>
      <c r="L1110" s="568"/>
      <c r="M1110" s="572"/>
      <c r="N1110" s="571"/>
      <c r="O1110" s="571"/>
      <c r="P1110" s="572"/>
      <c r="Q1110" s="429"/>
      <c r="R1110" s="573"/>
      <c r="S1110" s="574" t="str">
        <f t="shared" si="626"/>
        <v/>
      </c>
      <c r="T1110" s="575" t="str">
        <f t="shared" si="610"/>
        <v/>
      </c>
      <c r="U1110" s="574" t="str">
        <f t="shared" si="627"/>
        <v/>
      </c>
      <c r="V1110" s="576" t="str">
        <f t="shared" si="611"/>
        <v/>
      </c>
      <c r="W1110" s="391"/>
      <c r="X1110" s="391"/>
      <c r="Z1110" s="476"/>
      <c r="AP1110" s="476"/>
      <c r="AQ1110" s="391"/>
      <c r="AR1110" s="391"/>
      <c r="AS1110" s="580"/>
      <c r="AT1110" s="391"/>
      <c r="AU1110" s="578" t="str">
        <f t="shared" si="612"/>
        <v/>
      </c>
      <c r="AV1110" s="578" t="str">
        <f t="shared" si="613"/>
        <v/>
      </c>
      <c r="AW1110" s="391"/>
      <c r="AX1110" s="578" t="str">
        <f t="shared" si="614"/>
        <v/>
      </c>
      <c r="AY1110" s="578" t="str">
        <f t="shared" si="615"/>
        <v/>
      </c>
      <c r="AZ1110" s="391"/>
      <c r="BA1110" s="578" t="str">
        <f t="shared" si="616"/>
        <v/>
      </c>
      <c r="BB1110" s="578" t="str">
        <f t="shared" si="617"/>
        <v/>
      </c>
      <c r="BC1110" s="391"/>
      <c r="BD1110" s="578" t="str">
        <f t="shared" si="618"/>
        <v/>
      </c>
      <c r="BE1110" s="578" t="str">
        <f t="shared" si="619"/>
        <v/>
      </c>
      <c r="BF1110" s="391"/>
      <c r="BG1110" s="578" t="str">
        <f t="shared" si="620"/>
        <v/>
      </c>
      <c r="BH1110" s="578" t="str">
        <f t="shared" si="621"/>
        <v/>
      </c>
      <c r="BI1110" s="391"/>
      <c r="BJ1110" s="578" t="str">
        <f t="shared" si="622"/>
        <v/>
      </c>
      <c r="BK1110" s="578" t="str">
        <f t="shared" si="622"/>
        <v/>
      </c>
      <c r="BL1110" s="391"/>
      <c r="BM1110" s="578" t="str">
        <f t="shared" si="623"/>
        <v/>
      </c>
      <c r="BN1110" s="578" t="str">
        <f t="shared" si="623"/>
        <v/>
      </c>
      <c r="BO1110" s="391"/>
      <c r="BP1110" s="578" t="str">
        <f t="shared" si="624"/>
        <v/>
      </c>
      <c r="BQ1110" s="578" t="str">
        <f t="shared" si="624"/>
        <v/>
      </c>
      <c r="BR1110" s="391"/>
      <c r="BS1110" s="578" t="str">
        <f t="shared" si="625"/>
        <v/>
      </c>
      <c r="BT1110" s="578" t="str">
        <f t="shared" si="625"/>
        <v/>
      </c>
      <c r="BU1110" s="391"/>
      <c r="BV1110" s="476"/>
    </row>
    <row r="1111" spans="1:74" s="427" customFormat="1" ht="14.1">
      <c r="A1111" s="561">
        <v>15</v>
      </c>
      <c r="B1111" s="562" t="str">
        <f t="shared" si="609"/>
        <v xml:space="preserve">: </v>
      </c>
      <c r="C1111" s="566"/>
      <c r="D1111" s="566"/>
      <c r="E1111" s="563"/>
      <c r="F1111" s="566"/>
      <c r="G1111" s="563"/>
      <c r="H1111" s="565"/>
      <c r="I1111" s="566"/>
      <c r="J1111" s="566"/>
      <c r="K1111" s="572"/>
      <c r="L1111" s="568"/>
      <c r="M1111" s="572"/>
      <c r="N1111" s="571"/>
      <c r="O1111" s="571"/>
      <c r="P1111" s="572"/>
      <c r="Q1111" s="429"/>
      <c r="R1111" s="573"/>
      <c r="S1111" s="574" t="str">
        <f t="shared" si="626"/>
        <v/>
      </c>
      <c r="T1111" s="575" t="str">
        <f t="shared" si="610"/>
        <v/>
      </c>
      <c r="U1111" s="574" t="str">
        <f t="shared" si="627"/>
        <v/>
      </c>
      <c r="V1111" s="576" t="str">
        <f t="shared" si="611"/>
        <v/>
      </c>
      <c r="W1111" s="391"/>
      <c r="X1111" s="391"/>
      <c r="Z1111" s="476"/>
      <c r="AP1111" s="476"/>
      <c r="AQ1111" s="391"/>
      <c r="AR1111" s="391"/>
      <c r="AS1111" s="580"/>
      <c r="AT1111" s="391"/>
      <c r="AU1111" s="578" t="str">
        <f t="shared" si="612"/>
        <v/>
      </c>
      <c r="AV1111" s="578" t="str">
        <f t="shared" si="613"/>
        <v/>
      </c>
      <c r="AW1111" s="391"/>
      <c r="AX1111" s="578" t="str">
        <f t="shared" si="614"/>
        <v/>
      </c>
      <c r="AY1111" s="578" t="str">
        <f t="shared" si="615"/>
        <v/>
      </c>
      <c r="AZ1111" s="391"/>
      <c r="BA1111" s="578" t="str">
        <f t="shared" si="616"/>
        <v/>
      </c>
      <c r="BB1111" s="578" t="str">
        <f t="shared" si="617"/>
        <v/>
      </c>
      <c r="BC1111" s="391"/>
      <c r="BD1111" s="578" t="str">
        <f t="shared" si="618"/>
        <v/>
      </c>
      <c r="BE1111" s="578" t="str">
        <f t="shared" si="619"/>
        <v/>
      </c>
      <c r="BF1111" s="391"/>
      <c r="BG1111" s="578" t="str">
        <f t="shared" si="620"/>
        <v/>
      </c>
      <c r="BH1111" s="578" t="str">
        <f t="shared" si="621"/>
        <v/>
      </c>
      <c r="BI1111" s="391"/>
      <c r="BJ1111" s="578" t="str">
        <f t="shared" si="622"/>
        <v/>
      </c>
      <c r="BK1111" s="578" t="str">
        <f t="shared" si="622"/>
        <v/>
      </c>
      <c r="BL1111" s="391"/>
      <c r="BM1111" s="578" t="str">
        <f t="shared" si="623"/>
        <v/>
      </c>
      <c r="BN1111" s="578" t="str">
        <f t="shared" si="623"/>
        <v/>
      </c>
      <c r="BO1111" s="391"/>
      <c r="BP1111" s="578" t="str">
        <f t="shared" si="624"/>
        <v/>
      </c>
      <c r="BQ1111" s="578" t="str">
        <f t="shared" si="624"/>
        <v/>
      </c>
      <c r="BR1111" s="391"/>
      <c r="BS1111" s="578" t="str">
        <f t="shared" si="625"/>
        <v/>
      </c>
      <c r="BT1111" s="578" t="str">
        <f t="shared" si="625"/>
        <v/>
      </c>
      <c r="BU1111" s="391"/>
      <c r="BV1111" s="476"/>
    </row>
    <row r="1112" spans="1:74" s="427" customFormat="1" ht="14.1">
      <c r="A1112" s="561">
        <v>16</v>
      </c>
      <c r="B1112" s="562" t="str">
        <f t="shared" si="609"/>
        <v xml:space="preserve">: </v>
      </c>
      <c r="C1112" s="566"/>
      <c r="D1112" s="566"/>
      <c r="E1112" s="563"/>
      <c r="F1112" s="566"/>
      <c r="G1112" s="563"/>
      <c r="H1112" s="565"/>
      <c r="I1112" s="566"/>
      <c r="J1112" s="566"/>
      <c r="K1112" s="572"/>
      <c r="L1112" s="568"/>
      <c r="M1112" s="572"/>
      <c r="N1112" s="571"/>
      <c r="O1112" s="571"/>
      <c r="P1112" s="572"/>
      <c r="Q1112" s="429"/>
      <c r="R1112" s="573"/>
      <c r="S1112" s="574" t="str">
        <f t="shared" si="626"/>
        <v/>
      </c>
      <c r="T1112" s="575" t="str">
        <f t="shared" si="610"/>
        <v/>
      </c>
      <c r="U1112" s="574" t="str">
        <f t="shared" si="627"/>
        <v/>
      </c>
      <c r="V1112" s="576" t="str">
        <f t="shared" si="611"/>
        <v/>
      </c>
      <c r="W1112" s="391"/>
      <c r="X1112" s="391"/>
      <c r="Z1112" s="476"/>
      <c r="AP1112" s="476"/>
      <c r="AQ1112" s="391"/>
      <c r="AR1112" s="391"/>
      <c r="AS1112" s="580"/>
      <c r="AT1112" s="391"/>
      <c r="AU1112" s="578" t="str">
        <f t="shared" si="612"/>
        <v/>
      </c>
      <c r="AV1112" s="578" t="str">
        <f t="shared" si="613"/>
        <v/>
      </c>
      <c r="AW1112" s="391"/>
      <c r="AX1112" s="578" t="str">
        <f t="shared" si="614"/>
        <v/>
      </c>
      <c r="AY1112" s="578" t="str">
        <f t="shared" si="615"/>
        <v/>
      </c>
      <c r="AZ1112" s="391"/>
      <c r="BA1112" s="578" t="str">
        <f t="shared" si="616"/>
        <v/>
      </c>
      <c r="BB1112" s="578" t="str">
        <f t="shared" si="617"/>
        <v/>
      </c>
      <c r="BC1112" s="391"/>
      <c r="BD1112" s="578" t="str">
        <f t="shared" si="618"/>
        <v/>
      </c>
      <c r="BE1112" s="578" t="str">
        <f t="shared" si="619"/>
        <v/>
      </c>
      <c r="BF1112" s="391"/>
      <c r="BG1112" s="578" t="str">
        <f t="shared" si="620"/>
        <v/>
      </c>
      <c r="BH1112" s="578" t="str">
        <f t="shared" si="621"/>
        <v/>
      </c>
      <c r="BI1112" s="391"/>
      <c r="BJ1112" s="578" t="str">
        <f t="shared" si="622"/>
        <v/>
      </c>
      <c r="BK1112" s="578" t="str">
        <f t="shared" si="622"/>
        <v/>
      </c>
      <c r="BL1112" s="391"/>
      <c r="BM1112" s="578" t="str">
        <f t="shared" si="623"/>
        <v/>
      </c>
      <c r="BN1112" s="578" t="str">
        <f t="shared" si="623"/>
        <v/>
      </c>
      <c r="BO1112" s="391"/>
      <c r="BP1112" s="578" t="str">
        <f t="shared" si="624"/>
        <v/>
      </c>
      <c r="BQ1112" s="578" t="str">
        <f t="shared" si="624"/>
        <v/>
      </c>
      <c r="BR1112" s="391"/>
      <c r="BS1112" s="578" t="str">
        <f t="shared" si="625"/>
        <v/>
      </c>
      <c r="BT1112" s="578" t="str">
        <f t="shared" si="625"/>
        <v/>
      </c>
      <c r="BU1112" s="391"/>
      <c r="BV1112" s="476"/>
    </row>
    <row r="1113" spans="1:74" s="427" customFormat="1" ht="14.1">
      <c r="A1113" s="561">
        <v>17</v>
      </c>
      <c r="B1113" s="562" t="str">
        <f t="shared" si="609"/>
        <v xml:space="preserve">: </v>
      </c>
      <c r="C1113" s="566"/>
      <c r="D1113" s="566"/>
      <c r="E1113" s="563"/>
      <c r="F1113" s="566"/>
      <c r="G1113" s="563"/>
      <c r="H1113" s="565"/>
      <c r="I1113" s="566"/>
      <c r="J1113" s="566"/>
      <c r="K1113" s="572"/>
      <c r="L1113" s="568"/>
      <c r="M1113" s="572"/>
      <c r="N1113" s="571"/>
      <c r="O1113" s="571"/>
      <c r="P1113" s="572"/>
      <c r="Q1113" s="429"/>
      <c r="R1113" s="573"/>
      <c r="S1113" s="574" t="str">
        <f t="shared" si="626"/>
        <v/>
      </c>
      <c r="T1113" s="575" t="str">
        <f t="shared" si="610"/>
        <v/>
      </c>
      <c r="U1113" s="574" t="str">
        <f t="shared" si="627"/>
        <v/>
      </c>
      <c r="V1113" s="576" t="str">
        <f t="shared" si="611"/>
        <v/>
      </c>
      <c r="W1113" s="391"/>
      <c r="X1113" s="391"/>
      <c r="Z1113" s="476"/>
      <c r="AP1113" s="476"/>
      <c r="AQ1113" s="391"/>
      <c r="AR1113" s="391"/>
      <c r="AS1113" s="580"/>
      <c r="AT1113" s="391"/>
      <c r="AU1113" s="578" t="str">
        <f t="shared" si="612"/>
        <v/>
      </c>
      <c r="AV1113" s="578" t="str">
        <f t="shared" si="613"/>
        <v/>
      </c>
      <c r="AW1113" s="391"/>
      <c r="AX1113" s="578" t="str">
        <f t="shared" si="614"/>
        <v/>
      </c>
      <c r="AY1113" s="578" t="str">
        <f t="shared" si="615"/>
        <v/>
      </c>
      <c r="AZ1113" s="391"/>
      <c r="BA1113" s="578" t="str">
        <f t="shared" si="616"/>
        <v/>
      </c>
      <c r="BB1113" s="578" t="str">
        <f t="shared" si="617"/>
        <v/>
      </c>
      <c r="BC1113" s="391"/>
      <c r="BD1113" s="578" t="str">
        <f t="shared" si="618"/>
        <v/>
      </c>
      <c r="BE1113" s="578" t="str">
        <f t="shared" si="619"/>
        <v/>
      </c>
      <c r="BF1113" s="391"/>
      <c r="BG1113" s="578" t="str">
        <f t="shared" si="620"/>
        <v/>
      </c>
      <c r="BH1113" s="578" t="str">
        <f t="shared" si="621"/>
        <v/>
      </c>
      <c r="BI1113" s="391"/>
      <c r="BJ1113" s="578" t="str">
        <f t="shared" si="622"/>
        <v/>
      </c>
      <c r="BK1113" s="578" t="str">
        <f t="shared" si="622"/>
        <v/>
      </c>
      <c r="BL1113" s="391"/>
      <c r="BM1113" s="578" t="str">
        <f t="shared" si="623"/>
        <v/>
      </c>
      <c r="BN1113" s="578" t="str">
        <f t="shared" si="623"/>
        <v/>
      </c>
      <c r="BO1113" s="391"/>
      <c r="BP1113" s="578" t="str">
        <f t="shared" si="624"/>
        <v/>
      </c>
      <c r="BQ1113" s="578" t="str">
        <f t="shared" si="624"/>
        <v/>
      </c>
      <c r="BR1113" s="391"/>
      <c r="BS1113" s="578" t="str">
        <f t="shared" si="625"/>
        <v/>
      </c>
      <c r="BT1113" s="578" t="str">
        <f t="shared" si="625"/>
        <v/>
      </c>
      <c r="BU1113" s="391"/>
      <c r="BV1113" s="476"/>
    </row>
    <row r="1114" spans="1:74" s="427" customFormat="1" ht="14.1">
      <c r="A1114" s="561">
        <v>18</v>
      </c>
      <c r="B1114" s="562" t="str">
        <f t="shared" si="609"/>
        <v xml:space="preserve">: </v>
      </c>
      <c r="C1114" s="566"/>
      <c r="D1114" s="566"/>
      <c r="E1114" s="563"/>
      <c r="F1114" s="566"/>
      <c r="G1114" s="563"/>
      <c r="H1114" s="565"/>
      <c r="I1114" s="566"/>
      <c r="J1114" s="566"/>
      <c r="K1114" s="572"/>
      <c r="L1114" s="572"/>
      <c r="M1114" s="572"/>
      <c r="N1114" s="571"/>
      <c r="O1114" s="571"/>
      <c r="P1114" s="572"/>
      <c r="Q1114" s="429"/>
      <c r="R1114" s="573"/>
      <c r="S1114" s="574" t="str">
        <f t="shared" si="626"/>
        <v/>
      </c>
      <c r="T1114" s="575" t="str">
        <f t="shared" si="610"/>
        <v/>
      </c>
      <c r="U1114" s="574" t="str">
        <f t="shared" si="627"/>
        <v/>
      </c>
      <c r="V1114" s="576" t="str">
        <f t="shared" si="611"/>
        <v/>
      </c>
      <c r="W1114" s="391"/>
      <c r="X1114" s="391"/>
      <c r="Z1114" s="476"/>
      <c r="AP1114" s="476"/>
      <c r="AQ1114" s="391"/>
      <c r="AR1114" s="391"/>
      <c r="AS1114" s="580"/>
      <c r="AT1114" s="391"/>
      <c r="AU1114" s="578" t="str">
        <f t="shared" si="612"/>
        <v/>
      </c>
      <c r="AV1114" s="578" t="str">
        <f t="shared" si="613"/>
        <v/>
      </c>
      <c r="AW1114" s="391"/>
      <c r="AX1114" s="578" t="str">
        <f t="shared" si="614"/>
        <v/>
      </c>
      <c r="AY1114" s="578" t="str">
        <f t="shared" si="615"/>
        <v/>
      </c>
      <c r="AZ1114" s="391"/>
      <c r="BA1114" s="578" t="str">
        <f t="shared" si="616"/>
        <v/>
      </c>
      <c r="BB1114" s="578" t="str">
        <f t="shared" si="617"/>
        <v/>
      </c>
      <c r="BC1114" s="391"/>
      <c r="BD1114" s="578" t="str">
        <f t="shared" si="618"/>
        <v/>
      </c>
      <c r="BE1114" s="578" t="str">
        <f t="shared" si="619"/>
        <v/>
      </c>
      <c r="BF1114" s="391"/>
      <c r="BG1114" s="578" t="str">
        <f t="shared" si="620"/>
        <v/>
      </c>
      <c r="BH1114" s="578" t="str">
        <f t="shared" si="621"/>
        <v/>
      </c>
      <c r="BI1114" s="391"/>
      <c r="BJ1114" s="578" t="str">
        <f t="shared" si="622"/>
        <v/>
      </c>
      <c r="BK1114" s="578" t="str">
        <f t="shared" si="622"/>
        <v/>
      </c>
      <c r="BL1114" s="391"/>
      <c r="BM1114" s="578" t="str">
        <f t="shared" si="623"/>
        <v/>
      </c>
      <c r="BN1114" s="578" t="str">
        <f t="shared" si="623"/>
        <v/>
      </c>
      <c r="BO1114" s="391"/>
      <c r="BP1114" s="578" t="str">
        <f t="shared" si="624"/>
        <v/>
      </c>
      <c r="BQ1114" s="578" t="str">
        <f t="shared" si="624"/>
        <v/>
      </c>
      <c r="BR1114" s="391"/>
      <c r="BS1114" s="578" t="str">
        <f t="shared" si="625"/>
        <v/>
      </c>
      <c r="BT1114" s="578" t="str">
        <f t="shared" si="625"/>
        <v/>
      </c>
      <c r="BU1114" s="391"/>
      <c r="BV1114" s="476"/>
    </row>
    <row r="1115" spans="1:74" s="427" customFormat="1" ht="14.1">
      <c r="A1115" s="561">
        <v>19</v>
      </c>
      <c r="B1115" s="562" t="str">
        <f t="shared" si="609"/>
        <v xml:space="preserve">: </v>
      </c>
      <c r="C1115" s="566"/>
      <c r="D1115" s="566"/>
      <c r="E1115" s="563"/>
      <c r="F1115" s="566"/>
      <c r="G1115" s="563"/>
      <c r="H1115" s="565"/>
      <c r="I1115" s="566"/>
      <c r="J1115" s="566"/>
      <c r="K1115" s="572"/>
      <c r="L1115" s="572"/>
      <c r="M1115" s="572"/>
      <c r="N1115" s="571"/>
      <c r="O1115" s="571"/>
      <c r="P1115" s="572"/>
      <c r="Q1115" s="429"/>
      <c r="R1115" s="573"/>
      <c r="S1115" s="574" t="str">
        <f t="shared" si="626"/>
        <v/>
      </c>
      <c r="T1115" s="575" t="str">
        <f t="shared" si="610"/>
        <v/>
      </c>
      <c r="U1115" s="574" t="str">
        <f t="shared" si="627"/>
        <v/>
      </c>
      <c r="V1115" s="576" t="str">
        <f t="shared" si="611"/>
        <v/>
      </c>
      <c r="W1115" s="391"/>
      <c r="X1115" s="391"/>
      <c r="Z1115" s="476"/>
      <c r="AP1115" s="476"/>
      <c r="AQ1115" s="391"/>
      <c r="AR1115" s="391"/>
      <c r="AS1115" s="580"/>
      <c r="AT1115" s="391"/>
      <c r="AU1115" s="578" t="str">
        <f t="shared" si="612"/>
        <v/>
      </c>
      <c r="AV1115" s="578" t="str">
        <f t="shared" si="613"/>
        <v/>
      </c>
      <c r="AW1115" s="391"/>
      <c r="AX1115" s="578" t="str">
        <f t="shared" si="614"/>
        <v/>
      </c>
      <c r="AY1115" s="578" t="str">
        <f t="shared" si="615"/>
        <v/>
      </c>
      <c r="AZ1115" s="391"/>
      <c r="BA1115" s="578" t="str">
        <f t="shared" si="616"/>
        <v/>
      </c>
      <c r="BB1115" s="578" t="str">
        <f t="shared" si="617"/>
        <v/>
      </c>
      <c r="BC1115" s="391"/>
      <c r="BD1115" s="578" t="str">
        <f t="shared" si="618"/>
        <v/>
      </c>
      <c r="BE1115" s="578" t="str">
        <f t="shared" si="619"/>
        <v/>
      </c>
      <c r="BF1115" s="391"/>
      <c r="BG1115" s="578" t="str">
        <f t="shared" si="620"/>
        <v/>
      </c>
      <c r="BH1115" s="578" t="str">
        <f t="shared" si="621"/>
        <v/>
      </c>
      <c r="BI1115" s="391"/>
      <c r="BJ1115" s="578" t="str">
        <f t="shared" si="622"/>
        <v/>
      </c>
      <c r="BK1115" s="578" t="str">
        <f t="shared" si="622"/>
        <v/>
      </c>
      <c r="BL1115" s="391"/>
      <c r="BM1115" s="578" t="str">
        <f t="shared" si="623"/>
        <v/>
      </c>
      <c r="BN1115" s="578" t="str">
        <f t="shared" si="623"/>
        <v/>
      </c>
      <c r="BO1115" s="391"/>
      <c r="BP1115" s="578" t="str">
        <f t="shared" si="624"/>
        <v/>
      </c>
      <c r="BQ1115" s="578" t="str">
        <f t="shared" si="624"/>
        <v/>
      </c>
      <c r="BR1115" s="391"/>
      <c r="BS1115" s="578" t="str">
        <f t="shared" si="625"/>
        <v/>
      </c>
      <c r="BT1115" s="578" t="str">
        <f t="shared" si="625"/>
        <v/>
      </c>
      <c r="BU1115" s="391"/>
      <c r="BV1115" s="476"/>
    </row>
    <row r="1116" spans="1:74" s="427" customFormat="1" ht="14.1">
      <c r="A1116" s="561">
        <v>20</v>
      </c>
      <c r="B1116" s="562" t="str">
        <f t="shared" si="609"/>
        <v xml:space="preserve">: </v>
      </c>
      <c r="C1116" s="566"/>
      <c r="D1116" s="566"/>
      <c r="E1116" s="563"/>
      <c r="F1116" s="566"/>
      <c r="G1116" s="563"/>
      <c r="H1116" s="565"/>
      <c r="I1116" s="566"/>
      <c r="J1116" s="566"/>
      <c r="K1116" s="572"/>
      <c r="L1116" s="572"/>
      <c r="M1116" s="572"/>
      <c r="N1116" s="571"/>
      <c r="O1116" s="571"/>
      <c r="P1116" s="572"/>
      <c r="Q1116" s="429"/>
      <c r="R1116" s="573"/>
      <c r="S1116" s="574" t="str">
        <f t="shared" si="626"/>
        <v/>
      </c>
      <c r="T1116" s="575" t="str">
        <f t="shared" si="610"/>
        <v/>
      </c>
      <c r="U1116" s="574" t="str">
        <f t="shared" si="627"/>
        <v/>
      </c>
      <c r="V1116" s="576" t="str">
        <f t="shared" si="611"/>
        <v/>
      </c>
      <c r="W1116" s="391"/>
      <c r="X1116" s="391"/>
      <c r="Z1116" s="476"/>
      <c r="AP1116" s="476"/>
      <c r="AQ1116" s="391"/>
      <c r="AR1116" s="391"/>
      <c r="AS1116" s="580"/>
      <c r="AT1116" s="391"/>
      <c r="AU1116" s="578" t="str">
        <f t="shared" si="612"/>
        <v/>
      </c>
      <c r="AV1116" s="578" t="str">
        <f t="shared" si="613"/>
        <v/>
      </c>
      <c r="AW1116" s="391"/>
      <c r="AX1116" s="578" t="str">
        <f t="shared" si="614"/>
        <v/>
      </c>
      <c r="AY1116" s="578" t="str">
        <f t="shared" si="615"/>
        <v/>
      </c>
      <c r="AZ1116" s="391"/>
      <c r="BA1116" s="578" t="str">
        <f t="shared" si="616"/>
        <v/>
      </c>
      <c r="BB1116" s="578" t="str">
        <f t="shared" si="617"/>
        <v/>
      </c>
      <c r="BC1116" s="391"/>
      <c r="BD1116" s="578" t="str">
        <f t="shared" si="618"/>
        <v/>
      </c>
      <c r="BE1116" s="578" t="str">
        <f t="shared" si="619"/>
        <v/>
      </c>
      <c r="BF1116" s="391"/>
      <c r="BG1116" s="578" t="str">
        <f t="shared" si="620"/>
        <v/>
      </c>
      <c r="BH1116" s="578" t="str">
        <f t="shared" si="621"/>
        <v/>
      </c>
      <c r="BI1116" s="391"/>
      <c r="BJ1116" s="578" t="str">
        <f t="shared" si="622"/>
        <v/>
      </c>
      <c r="BK1116" s="578" t="str">
        <f t="shared" si="622"/>
        <v/>
      </c>
      <c r="BL1116" s="391"/>
      <c r="BM1116" s="578" t="str">
        <f t="shared" si="623"/>
        <v/>
      </c>
      <c r="BN1116" s="578" t="str">
        <f t="shared" si="623"/>
        <v/>
      </c>
      <c r="BO1116" s="391"/>
      <c r="BP1116" s="578" t="str">
        <f t="shared" si="624"/>
        <v/>
      </c>
      <c r="BQ1116" s="578" t="str">
        <f t="shared" si="624"/>
        <v/>
      </c>
      <c r="BR1116" s="391"/>
      <c r="BS1116" s="578" t="str">
        <f t="shared" si="625"/>
        <v/>
      </c>
      <c r="BT1116" s="578" t="str">
        <f t="shared" si="625"/>
        <v/>
      </c>
      <c r="BU1116" s="391"/>
      <c r="BV1116" s="476"/>
    </row>
    <row r="1117" spans="1:74" s="427" customFormat="1" ht="14.1">
      <c r="A1117" s="561"/>
      <c r="B1117" s="582" t="s">
        <v>224</v>
      </c>
      <c r="C1117" s="583"/>
      <c r="D1117" s="583"/>
      <c r="E1117" s="583"/>
      <c r="F1117" s="583"/>
      <c r="G1117" s="583"/>
      <c r="I1117" s="391"/>
      <c r="J1117" s="584"/>
      <c r="K1117" s="429"/>
      <c r="L1117" s="429"/>
      <c r="M1117" s="429" t="s">
        <v>211</v>
      </c>
      <c r="N1117" s="429"/>
      <c r="O1117" s="429"/>
      <c r="P1117" s="429"/>
      <c r="Q1117" s="429"/>
      <c r="R1117" s="584" t="s">
        <v>212</v>
      </c>
      <c r="S1117" s="585" t="e">
        <f>AVERAGE(S1097:S1116)</f>
        <v>#DIV/0!</v>
      </c>
      <c r="T1117" s="585" t="e">
        <f>IF(S1125="Y",SUM(T1097:T1116)/SUM(O1097:O1116),AVERAGE(T1097:T1116))</f>
        <v>#DIV/0!</v>
      </c>
      <c r="U1117" s="586" t="e">
        <f>SUM(U1097:U1116)/SUM(O1097:O1116)</f>
        <v>#DIV/0!</v>
      </c>
      <c r="V1117" s="391"/>
      <c r="W1117" s="391"/>
      <c r="X1117" s="391"/>
      <c r="Z1117" s="626"/>
      <c r="AP1117" s="476"/>
      <c r="AQ1117" s="391"/>
      <c r="AR1117" s="391"/>
      <c r="AS1117" s="391"/>
      <c r="AT1117" s="584" t="s">
        <v>212</v>
      </c>
      <c r="AU1117" s="587" t="e">
        <f>AVERAGE(AU1097:AU1116)</f>
        <v>#DIV/0!</v>
      </c>
      <c r="AV1117" s="587" t="e">
        <f>SUM(AV1097:AV1116)/COUNTIF(AV1097:AV1116,"&gt;0")</f>
        <v>#DIV/0!</v>
      </c>
      <c r="AW1117" s="391"/>
      <c r="AX1117" s="587" t="e">
        <f>AVERAGE(AX1097:AX1116)</f>
        <v>#DIV/0!</v>
      </c>
      <c r="AY1117" s="587" t="e">
        <f>SUM(AY1097:AY1116)/COUNTIF(AY1097:AY1116,"&gt;0")</f>
        <v>#DIV/0!</v>
      </c>
      <c r="AZ1117" s="391"/>
      <c r="BA1117" s="587" t="e">
        <f>AVERAGE(BA1097:BA1116)</f>
        <v>#DIV/0!</v>
      </c>
      <c r="BB1117" s="587" t="e">
        <f>SUM(BB1097:BB1116)/COUNTIF(BB1097:BB1116,"&gt;0")</f>
        <v>#DIV/0!</v>
      </c>
      <c r="BC1117" s="391"/>
      <c r="BD1117" s="587" t="e">
        <f>AVERAGE(BD1097:BD1116)</f>
        <v>#DIV/0!</v>
      </c>
      <c r="BE1117" s="587" t="e">
        <f>SUM(BE1097:BE1116)/COUNTIF(BE1097:BE1116,"&gt;0")</f>
        <v>#DIV/0!</v>
      </c>
      <c r="BF1117" s="391"/>
      <c r="BG1117" s="587" t="e">
        <f>AVERAGE(BG1097:BG1116)</f>
        <v>#DIV/0!</v>
      </c>
      <c r="BH1117" s="587" t="e">
        <f>SUM(BH1097:BH1116)/COUNTIF(BH1097:BH1116,"&gt;0")</f>
        <v>#DIV/0!</v>
      </c>
      <c r="BI1117" s="584"/>
      <c r="BJ1117" s="587" t="e">
        <f>AVERAGE(BJ1097:BJ1116)</f>
        <v>#DIV/0!</v>
      </c>
      <c r="BK1117" s="587" t="e">
        <f>SUM(BK1097:BK1116)/COUNTIF(BK1097:BK1116,"&gt;0")</f>
        <v>#DIV/0!</v>
      </c>
      <c r="BL1117" s="391"/>
      <c r="BM1117" s="587" t="e">
        <f>AVERAGE(BM1097:BM1116)</f>
        <v>#DIV/0!</v>
      </c>
      <c r="BN1117" s="587" t="e">
        <f>SUM(BN1097:BN1116)/COUNTIF(BN1097:BN1116,"&gt;0")</f>
        <v>#DIV/0!</v>
      </c>
      <c r="BO1117" s="391"/>
      <c r="BP1117" s="587" t="e">
        <f>AVERAGE(BP1097:BP1116)</f>
        <v>#DIV/0!</v>
      </c>
      <c r="BQ1117" s="587" t="e">
        <f>SUM(BQ1097:BQ1116)/COUNTIF(BQ1097:BQ1116,"&gt;0")</f>
        <v>#DIV/0!</v>
      </c>
      <c r="BR1117" s="391"/>
      <c r="BS1117" s="587" t="e">
        <f>AVERAGE(BS1097:BS1116)</f>
        <v>#DIV/0!</v>
      </c>
      <c r="BT1117" s="587" t="e">
        <f>SUM(BT1097:BT1116)/COUNTIF(BT1097:BT1116,"&gt;0")</f>
        <v>#DIV/0!</v>
      </c>
      <c r="BU1117" s="391"/>
      <c r="BV1117" s="476"/>
    </row>
    <row r="1118" spans="1:74" s="427" customFormat="1" ht="14.1">
      <c r="A1118" s="561"/>
      <c r="B1118" s="582" t="s">
        <v>225</v>
      </c>
      <c r="C1118" s="583" t="s">
        <v>213</v>
      </c>
      <c r="D1118" s="1104"/>
      <c r="E1118" s="1105"/>
      <c r="F1118" s="1105"/>
      <c r="G1118" s="1105"/>
      <c r="H1118" s="1105"/>
      <c r="I1118" s="1105"/>
      <c r="J1118" s="1105"/>
      <c r="K1118" s="1106"/>
      <c r="L1118" s="429"/>
      <c r="M1118" s="429"/>
      <c r="N1118" s="429"/>
      <c r="O1118" s="429"/>
      <c r="P1118" s="429"/>
      <c r="Q1118" s="429"/>
      <c r="R1118" s="588" t="s">
        <v>214</v>
      </c>
      <c r="S1118" s="589" t="e">
        <f>S1117+V1118*S1121</f>
        <v>#DIV/0!</v>
      </c>
      <c r="T1118" s="589" t="e">
        <f>T1117+V1118*T1121</f>
        <v>#DIV/0!</v>
      </c>
      <c r="U1118" s="589" t="e">
        <f>U1117+V1118*U1121</f>
        <v>#DIV/0!</v>
      </c>
      <c r="V1118" s="590">
        <v>1</v>
      </c>
      <c r="W1118" s="429" t="s">
        <v>215</v>
      </c>
      <c r="X1118" s="391"/>
      <c r="Y1118" s="391" t="s">
        <v>239</v>
      </c>
      <c r="Z1118" s="627"/>
      <c r="AP1118" s="476"/>
      <c r="AQ1118" s="391"/>
      <c r="AR1118" s="391"/>
      <c r="AS1118" s="391"/>
      <c r="AT1118" s="588" t="s">
        <v>214</v>
      </c>
      <c r="AU1118" s="591" t="e">
        <f>AU1117+(AU1123*AU1120)</f>
        <v>#DIV/0!</v>
      </c>
      <c r="AV1118" s="591" t="e">
        <f>AV1117+(AV1123*AU1120)</f>
        <v>#DIV/0!</v>
      </c>
      <c r="AW1118" s="391"/>
      <c r="AX1118" s="591" t="e">
        <f>AX1117+(AX1123*AX1120)</f>
        <v>#DIV/0!</v>
      </c>
      <c r="AY1118" s="591" t="e">
        <f>AY1117+(AY1123*AX1120)</f>
        <v>#DIV/0!</v>
      </c>
      <c r="AZ1118" s="391"/>
      <c r="BA1118" s="591" t="e">
        <f>BA1117+(BA1123*BA1120)</f>
        <v>#DIV/0!</v>
      </c>
      <c r="BB1118" s="591" t="e">
        <f>BB1117+(BB1123*BA1120)</f>
        <v>#DIV/0!</v>
      </c>
      <c r="BC1118" s="391"/>
      <c r="BD1118" s="591" t="e">
        <f>BD1117+(BD1123*BD1120)</f>
        <v>#DIV/0!</v>
      </c>
      <c r="BE1118" s="591" t="e">
        <f>BE1117+(BE1123*BD1120)</f>
        <v>#DIV/0!</v>
      </c>
      <c r="BF1118" s="391"/>
      <c r="BG1118" s="591" t="e">
        <f>BG1117+(BG1123*BG1120)</f>
        <v>#DIV/0!</v>
      </c>
      <c r="BH1118" s="591" t="e">
        <f>BH1117+(BH1123*BG1120)</f>
        <v>#DIV/0!</v>
      </c>
      <c r="BI1118" s="588"/>
      <c r="BJ1118" s="591" t="e">
        <f>BJ1117+(BJ1123*BJ1120)</f>
        <v>#DIV/0!</v>
      </c>
      <c r="BK1118" s="591" t="e">
        <f>BK1117+(BK1123*BJ1120)</f>
        <v>#DIV/0!</v>
      </c>
      <c r="BL1118" s="391"/>
      <c r="BM1118" s="591" t="e">
        <f>BM1117+(BM1123*BM1120)</f>
        <v>#DIV/0!</v>
      </c>
      <c r="BN1118" s="591" t="e">
        <f>BN1117+(BN1123*BM1120)</f>
        <v>#DIV/0!</v>
      </c>
      <c r="BO1118" s="391"/>
      <c r="BP1118" s="591" t="e">
        <f>BP1117+(BP1123*BP1120)</f>
        <v>#DIV/0!</v>
      </c>
      <c r="BQ1118" s="591" t="e">
        <f>BQ1117+(BQ1123*BP1120)</f>
        <v>#DIV/0!</v>
      </c>
      <c r="BR1118" s="391"/>
      <c r="BS1118" s="591" t="e">
        <f>BS1117+(BS1123*BS1120)</f>
        <v>#DIV/0!</v>
      </c>
      <c r="BT1118" s="591" t="e">
        <f>BT1117+(BT1123*BS1120)</f>
        <v>#DIV/0!</v>
      </c>
      <c r="BU1118" s="391"/>
      <c r="BV1118" s="476"/>
    </row>
    <row r="1119" spans="1:74" s="427" customFormat="1" ht="14.1">
      <c r="A1119" s="561"/>
      <c r="B1119" s="582" t="s">
        <v>226</v>
      </c>
      <c r="C1119" s="561"/>
      <c r="D1119" s="1107"/>
      <c r="E1119" s="1108"/>
      <c r="F1119" s="1108"/>
      <c r="G1119" s="1108"/>
      <c r="H1119" s="1108"/>
      <c r="I1119" s="1108"/>
      <c r="J1119" s="1108"/>
      <c r="K1119" s="1109"/>
      <c r="L1119" s="391"/>
      <c r="M1119" s="391"/>
      <c r="N1119" s="429"/>
      <c r="O1119" s="429"/>
      <c r="P1119" s="429"/>
      <c r="Q1119" s="429"/>
      <c r="R1119" s="588" t="s">
        <v>216</v>
      </c>
      <c r="S1119" s="589" t="e">
        <f>IF($Y1119="Y",MIN(S1097:S1116),S1117-$V1119*S1121)</f>
        <v>#DIV/0!</v>
      </c>
      <c r="T1119" s="589" t="e">
        <f t="shared" ref="T1119:U1119" si="628">IF($Y1119="Y",MIN(T1097:T1116),T1117-$V1119*T1121)</f>
        <v>#DIV/0!</v>
      </c>
      <c r="U1119" s="589" t="e">
        <f t="shared" si="628"/>
        <v>#DIV/0!</v>
      </c>
      <c r="V1119" s="590">
        <v>1</v>
      </c>
      <c r="W1119" s="429" t="s">
        <v>217</v>
      </c>
      <c r="X1119" s="391"/>
      <c r="Y1119" s="592" t="s">
        <v>223</v>
      </c>
      <c r="Z1119" s="627"/>
      <c r="AP1119" s="476"/>
      <c r="AQ1119" s="391"/>
      <c r="AR1119" s="391"/>
      <c r="AS1119" s="391"/>
      <c r="AT1119" s="588" t="s">
        <v>216</v>
      </c>
      <c r="AU1119" s="591" t="e">
        <f>AU1117-(AU1123*AU1121)</f>
        <v>#DIV/0!</v>
      </c>
      <c r="AV1119" s="591" t="e">
        <f>AV1117-(AV1123*AU1121)</f>
        <v>#DIV/0!</v>
      </c>
      <c r="AW1119" s="391"/>
      <c r="AX1119" s="591" t="e">
        <f>AX1117-(AX1123*AX1121)</f>
        <v>#DIV/0!</v>
      </c>
      <c r="AY1119" s="591" t="e">
        <f>AY1117-(AY1123*AX1121)</f>
        <v>#DIV/0!</v>
      </c>
      <c r="AZ1119" s="391"/>
      <c r="BA1119" s="591" t="e">
        <f>BA1117-(BA1123*BA1121)</f>
        <v>#DIV/0!</v>
      </c>
      <c r="BB1119" s="591" t="e">
        <f>BB1117-(BB1123*BA1121)</f>
        <v>#DIV/0!</v>
      </c>
      <c r="BC1119" s="391"/>
      <c r="BD1119" s="591" t="e">
        <f>BD1117-(BD1123*BD1121)</f>
        <v>#DIV/0!</v>
      </c>
      <c r="BE1119" s="591" t="e">
        <f>BE1117-(BE1123*BD1121)</f>
        <v>#DIV/0!</v>
      </c>
      <c r="BF1119" s="391"/>
      <c r="BG1119" s="591" t="e">
        <f>BG1117-(BG1123*BG1121)</f>
        <v>#DIV/0!</v>
      </c>
      <c r="BH1119" s="591" t="e">
        <f>BH1117-(BH1123*BG1121)</f>
        <v>#DIV/0!</v>
      </c>
      <c r="BI1119" s="588"/>
      <c r="BJ1119" s="591" t="e">
        <f>BJ1117-(BJ1123*BJ1121)</f>
        <v>#DIV/0!</v>
      </c>
      <c r="BK1119" s="591" t="e">
        <f>BK1117-(BK1123*BJ1121)</f>
        <v>#DIV/0!</v>
      </c>
      <c r="BL1119" s="391"/>
      <c r="BM1119" s="591" t="e">
        <f>BM1117-(BM1123*BM1121)</f>
        <v>#DIV/0!</v>
      </c>
      <c r="BN1119" s="591" t="e">
        <f>BN1117-(BN1123*BM1121)</f>
        <v>#DIV/0!</v>
      </c>
      <c r="BO1119" s="391"/>
      <c r="BP1119" s="591" t="e">
        <f>BP1117-(BP1123*BP1121)</f>
        <v>#DIV/0!</v>
      </c>
      <c r="BQ1119" s="591" t="e">
        <f>BQ1117-(BQ1123*BP1121)</f>
        <v>#DIV/0!</v>
      </c>
      <c r="BR1119" s="391"/>
      <c r="BS1119" s="591" t="e">
        <f>BS1117-(BS1123*BS1121)</f>
        <v>#DIV/0!</v>
      </c>
      <c r="BT1119" s="591" t="e">
        <f>BT1117-(BT1123*BS1121)</f>
        <v>#DIV/0!</v>
      </c>
      <c r="BU1119" s="391"/>
      <c r="BV1119" s="476"/>
    </row>
    <row r="1120" spans="1:74" s="427" customFormat="1" ht="13.8">
      <c r="A1120" s="561"/>
      <c r="B1120" s="561"/>
      <c r="C1120" s="561"/>
      <c r="D1120" s="1107"/>
      <c r="E1120" s="1108"/>
      <c r="F1120" s="1108"/>
      <c r="G1120" s="1108"/>
      <c r="H1120" s="1108"/>
      <c r="I1120" s="1108"/>
      <c r="J1120" s="1108"/>
      <c r="K1120" s="1109"/>
      <c r="L1120" s="429"/>
      <c r="M1120" s="429"/>
      <c r="N1120" s="429"/>
      <c r="O1120" s="429"/>
      <c r="P1120" s="429"/>
      <c r="Q1120" s="429"/>
      <c r="R1120" s="588" t="s">
        <v>218</v>
      </c>
      <c r="S1120" s="589" t="e">
        <f>IF((0.67*S1121)&gt;S1117,"no","yes")</f>
        <v>#DIV/0!</v>
      </c>
      <c r="T1120" s="589" t="e">
        <f>IF((0.67*T1121)&gt;T1117,"no","yes")</f>
        <v>#DIV/0!</v>
      </c>
      <c r="U1120" s="589" t="e">
        <f>IF((0.67*U1121)&gt;U1117,"no","yes")</f>
        <v>#DIV/0!</v>
      </c>
      <c r="V1120" s="429"/>
      <c r="W1120" s="429"/>
      <c r="X1120" s="429"/>
      <c r="Z1120" s="627"/>
      <c r="AP1120" s="476"/>
      <c r="AQ1120" s="429"/>
      <c r="AR1120" s="429"/>
      <c r="AS1120" s="1113" t="s">
        <v>407</v>
      </c>
      <c r="AT1120" s="1114"/>
      <c r="AU1120" s="590">
        <v>1</v>
      </c>
      <c r="AV1120" s="429"/>
      <c r="AW1120" s="429"/>
      <c r="AX1120" s="590">
        <v>1</v>
      </c>
      <c r="AY1120" s="429"/>
      <c r="AZ1120" s="429"/>
      <c r="BA1120" s="590">
        <v>1</v>
      </c>
      <c r="BB1120" s="429"/>
      <c r="BC1120" s="429"/>
      <c r="BD1120" s="590">
        <v>1</v>
      </c>
      <c r="BE1120" s="429"/>
      <c r="BF1120" s="429"/>
      <c r="BG1120" s="590">
        <v>1</v>
      </c>
      <c r="BH1120" s="429"/>
      <c r="BI1120" s="588"/>
      <c r="BJ1120" s="590">
        <v>1</v>
      </c>
      <c r="BK1120" s="429"/>
      <c r="BL1120" s="429"/>
      <c r="BM1120" s="590">
        <v>1</v>
      </c>
      <c r="BN1120" s="429"/>
      <c r="BO1120" s="429"/>
      <c r="BP1120" s="590">
        <v>1</v>
      </c>
      <c r="BQ1120" s="429"/>
      <c r="BR1120" s="429"/>
      <c r="BS1120" s="590">
        <v>1</v>
      </c>
      <c r="BT1120" s="429"/>
      <c r="BU1120" s="429"/>
      <c r="BV1120" s="476"/>
    </row>
    <row r="1121" spans="1:74" s="427" customFormat="1" ht="13.8">
      <c r="A1121" s="561"/>
      <c r="B1121" s="561"/>
      <c r="C1121" s="561"/>
      <c r="D1121" s="1107"/>
      <c r="E1121" s="1108"/>
      <c r="F1121" s="1108"/>
      <c r="G1121" s="1108"/>
      <c r="H1121" s="1108"/>
      <c r="I1121" s="1108"/>
      <c r="J1121" s="1108"/>
      <c r="K1121" s="1109"/>
      <c r="L1121" s="429"/>
      <c r="M1121" s="429"/>
      <c r="N1121" s="429"/>
      <c r="O1121" s="429"/>
      <c r="P1121" s="429"/>
      <c r="Q1121" s="429"/>
      <c r="R1121" s="588" t="s">
        <v>219</v>
      </c>
      <c r="S1121" s="589" t="e">
        <f>_xlfn.STDEV.P(S1097:S1116)</f>
        <v>#DIV/0!</v>
      </c>
      <c r="T1121" s="589" t="e">
        <f t="array" ref="T1121">IF(S1125="Y",SQRT(SUM(IFERROR(O1097:O1116*(S1097:S1116-(T1117))^2,0))/((COUNTIFS(O1097:O1116,"&lt;&gt;"&amp;"")-1)/COUNTIFS(O1097:O1116,"&lt;&gt;"&amp;"")*SUM(O1097:O1116))),_xlfn.STDEV.P(T1097:T1116))</f>
        <v>#DIV/0!</v>
      </c>
      <c r="U1121" s="589" t="e">
        <f t="array" ref="U1121">SQRT(SUM(IFERROR(O1097:O1116*(S1097:S1116-(U1117))^2,0))/((COUNTIFS(O1097:O1116,"&lt;&gt;"&amp;"")-1)/COUNTIFS(O1097:O1116,"&lt;&gt;"&amp;"")*SUM(O1097:O1116)))</f>
        <v>#DIV/0!</v>
      </c>
      <c r="V1121" s="429"/>
      <c r="W1121" s="429"/>
      <c r="X1121" s="429"/>
      <c r="Z1121" s="627"/>
      <c r="AP1121" s="476"/>
      <c r="AQ1121" s="429"/>
      <c r="AR1121" s="429"/>
      <c r="AS1121" s="1113"/>
      <c r="AT1121" s="1114"/>
      <c r="AU1121" s="590">
        <v>1</v>
      </c>
      <c r="AV1121" s="429"/>
      <c r="AW1121" s="429"/>
      <c r="AX1121" s="590">
        <v>1</v>
      </c>
      <c r="AY1121" s="429"/>
      <c r="AZ1121" s="429"/>
      <c r="BA1121" s="590">
        <v>1</v>
      </c>
      <c r="BB1121" s="429"/>
      <c r="BC1121" s="429"/>
      <c r="BD1121" s="590">
        <v>1</v>
      </c>
      <c r="BE1121" s="429"/>
      <c r="BF1121" s="429"/>
      <c r="BG1121" s="590">
        <v>1</v>
      </c>
      <c r="BH1121" s="429"/>
      <c r="BI1121" s="588"/>
      <c r="BJ1121" s="590">
        <v>1</v>
      </c>
      <c r="BK1121" s="429"/>
      <c r="BL1121" s="429"/>
      <c r="BM1121" s="590">
        <v>1</v>
      </c>
      <c r="BN1121" s="429"/>
      <c r="BO1121" s="429"/>
      <c r="BP1121" s="590">
        <v>1</v>
      </c>
      <c r="BQ1121" s="429"/>
      <c r="BR1121" s="429"/>
      <c r="BS1121" s="590">
        <v>1</v>
      </c>
      <c r="BT1121" s="429"/>
      <c r="BU1121" s="429"/>
      <c r="BV1121" s="476"/>
    </row>
    <row r="1122" spans="1:74" s="427" customFormat="1" ht="14.1">
      <c r="A1122" s="429"/>
      <c r="B1122" s="429"/>
      <c r="C1122" s="561"/>
      <c r="D1122" s="1107"/>
      <c r="E1122" s="1108"/>
      <c r="F1122" s="1108"/>
      <c r="G1122" s="1108"/>
      <c r="H1122" s="1108"/>
      <c r="I1122" s="1108"/>
      <c r="J1122" s="1108"/>
      <c r="K1122" s="1109"/>
      <c r="L1122" s="429"/>
      <c r="M1122" s="429"/>
      <c r="N1122" s="429"/>
      <c r="O1122" s="429"/>
      <c r="P1122" s="429"/>
      <c r="Q1122" s="429"/>
      <c r="R1122" s="471" t="s">
        <v>220</v>
      </c>
      <c r="S1122" s="594">
        <f>COUNTIF(S1097:S1116,"&gt;0")</f>
        <v>0</v>
      </c>
      <c r="T1122" s="594">
        <f>COUNTIF(T1097:T1116,"&gt;0")</f>
        <v>0</v>
      </c>
      <c r="U1122" s="595"/>
      <c r="V1122" s="596" t="s">
        <v>221</v>
      </c>
      <c r="W1122" s="429"/>
      <c r="X1122" s="429"/>
      <c r="Z1122" s="476"/>
      <c r="AP1122" s="476"/>
      <c r="AQ1122" s="429"/>
      <c r="AR1122" s="429"/>
      <c r="AS1122" s="429"/>
      <c r="AT1122" s="588" t="s">
        <v>218</v>
      </c>
      <c r="AU1122" s="591" t="e">
        <f>IF((0.67*AU1123)&gt;AU1117,"no","yes")</f>
        <v>#DIV/0!</v>
      </c>
      <c r="AV1122" s="591" t="e">
        <f>IF((0.67*AV1123)&gt;AV1117,"no","yes")</f>
        <v>#DIV/0!</v>
      </c>
      <c r="AW1122" s="429"/>
      <c r="AX1122" s="591" t="e">
        <f>IF((0.67*AX1123)&gt;AX1117,"no","yes")</f>
        <v>#DIV/0!</v>
      </c>
      <c r="AY1122" s="591" t="e">
        <f>IF((0.67*AY1123)&gt;AY1117,"no","yes")</f>
        <v>#DIV/0!</v>
      </c>
      <c r="AZ1122" s="429"/>
      <c r="BA1122" s="591" t="e">
        <f>IF((0.67*BA1123)&gt;BA1117,"no","yes")</f>
        <v>#DIV/0!</v>
      </c>
      <c r="BB1122" s="591" t="e">
        <f>IF((0.67*BB1123)&gt;BB1117,"no","yes")</f>
        <v>#DIV/0!</v>
      </c>
      <c r="BC1122" s="429"/>
      <c r="BD1122" s="591" t="e">
        <f>IF((0.67*BD1123)&gt;BD1117,"no","yes")</f>
        <v>#DIV/0!</v>
      </c>
      <c r="BE1122" s="591" t="e">
        <f>IF((0.67*BE1123)&gt;BE1117,"no","yes")</f>
        <v>#DIV/0!</v>
      </c>
      <c r="BF1122" s="429"/>
      <c r="BG1122" s="591" t="e">
        <f>IF((0.67*BG1123)&gt;BG1117,"no","yes")</f>
        <v>#DIV/0!</v>
      </c>
      <c r="BH1122" s="591" t="e">
        <f>IF((0.67*BH1123)&gt;BH1117,"no","yes")</f>
        <v>#DIV/0!</v>
      </c>
      <c r="BI1122" s="471"/>
      <c r="BJ1122" s="591" t="e">
        <f>IF((0.67*BJ1123)&gt;BJ1117,"no","yes")</f>
        <v>#DIV/0!</v>
      </c>
      <c r="BK1122" s="591" t="e">
        <f>IF((0.67*BK1123)&gt;BK1117,"no","yes")</f>
        <v>#DIV/0!</v>
      </c>
      <c r="BL1122" s="429"/>
      <c r="BM1122" s="591" t="e">
        <f>IF((0.67*BM1123)&gt;BM1117,"no","yes")</f>
        <v>#DIV/0!</v>
      </c>
      <c r="BN1122" s="591" t="e">
        <f>IF((0.67*BN1123)&gt;BN1117,"no","yes")</f>
        <v>#DIV/0!</v>
      </c>
      <c r="BO1122" s="429"/>
      <c r="BP1122" s="591" t="e">
        <f>IF((0.67*BP1123)&gt;BP1117,"no","yes")</f>
        <v>#DIV/0!</v>
      </c>
      <c r="BQ1122" s="591" t="e">
        <f>IF((0.67*BQ1123)&gt;BQ1117,"no","yes")</f>
        <v>#DIV/0!</v>
      </c>
      <c r="BR1122" s="429"/>
      <c r="BS1122" s="591" t="e">
        <f>IF((0.67*BS1123)&gt;BS1117,"no","yes")</f>
        <v>#DIV/0!</v>
      </c>
      <c r="BT1122" s="591" t="e">
        <f>IF((0.67*BT1123)&gt;BT1117,"no","yes")</f>
        <v>#DIV/0!</v>
      </c>
      <c r="BU1122" s="429"/>
      <c r="BV1122" s="476"/>
    </row>
    <row r="1123" spans="1:74" s="427" customFormat="1" ht="13.8">
      <c r="C1123" s="561"/>
      <c r="D1123" s="1107"/>
      <c r="E1123" s="1108"/>
      <c r="F1123" s="1108"/>
      <c r="G1123" s="1108"/>
      <c r="H1123" s="1108"/>
      <c r="I1123" s="1108"/>
      <c r="J1123" s="1108"/>
      <c r="K1123" s="1109"/>
      <c r="L1123" s="429"/>
      <c r="M1123" s="429"/>
      <c r="N1123" s="429"/>
      <c r="O1123" s="429"/>
      <c r="P1123" s="429"/>
      <c r="Q1123" s="429"/>
      <c r="R1123" s="429"/>
      <c r="S1123" s="653"/>
      <c r="T1123" s="595"/>
      <c r="U1123" s="595"/>
      <c r="V1123" s="614"/>
      <c r="W1123" s="615"/>
      <c r="X1123" s="616"/>
      <c r="Z1123" s="476"/>
      <c r="AP1123" s="476"/>
      <c r="AQ1123" s="429"/>
      <c r="AR1123" s="429"/>
      <c r="AS1123" s="429"/>
      <c r="AT1123" s="588" t="s">
        <v>219</v>
      </c>
      <c r="AU1123" s="591" t="e">
        <f>_xlfn.STDEV.P(AU1097:AU1116)</f>
        <v>#DIV/0!</v>
      </c>
      <c r="AV1123" s="591" t="e">
        <f>_xlfn.STDEV.P(AV1097:AV1116)</f>
        <v>#DIV/0!</v>
      </c>
      <c r="AW1123" s="429"/>
      <c r="AX1123" s="591" t="e">
        <f>_xlfn.STDEV.P(AX1097:AX1116)</f>
        <v>#DIV/0!</v>
      </c>
      <c r="AY1123" s="591" t="e">
        <f>_xlfn.STDEV.P(AY1097:AY1116)</f>
        <v>#DIV/0!</v>
      </c>
      <c r="AZ1123" s="429"/>
      <c r="BA1123" s="591" t="e">
        <f>_xlfn.STDEV.P(BA1097:BA1116)</f>
        <v>#DIV/0!</v>
      </c>
      <c r="BB1123" s="591" t="e">
        <f>_xlfn.STDEV.P(BB1097:BB1116)</f>
        <v>#DIV/0!</v>
      </c>
      <c r="BC1123" s="429"/>
      <c r="BD1123" s="591" t="e">
        <f>_xlfn.STDEV.P(BD1097:BD1116)</f>
        <v>#DIV/0!</v>
      </c>
      <c r="BE1123" s="591" t="e">
        <f>_xlfn.STDEV.P(BE1097:BE1116)</f>
        <v>#DIV/0!</v>
      </c>
      <c r="BF1123" s="429"/>
      <c r="BG1123" s="591" t="e">
        <f>_xlfn.STDEV.P(BG1097:BG1116)</f>
        <v>#DIV/0!</v>
      </c>
      <c r="BH1123" s="591" t="e">
        <f>_xlfn.STDEV.P(BH1097:BH1116)</f>
        <v>#DIV/0!</v>
      </c>
      <c r="BI1123" s="429"/>
      <c r="BJ1123" s="591" t="e">
        <f>_xlfn.STDEV.P(BJ1097:BJ1116)</f>
        <v>#DIV/0!</v>
      </c>
      <c r="BK1123" s="591" t="e">
        <f>_xlfn.STDEV.P(BK1097:BK1116)</f>
        <v>#DIV/0!</v>
      </c>
      <c r="BL1123" s="429"/>
      <c r="BM1123" s="591" t="e">
        <f>_xlfn.STDEV.P(BM1097:BM1116)</f>
        <v>#DIV/0!</v>
      </c>
      <c r="BN1123" s="591" t="e">
        <f>_xlfn.STDEV.P(BN1097:BN1116)</f>
        <v>#DIV/0!</v>
      </c>
      <c r="BO1123" s="429"/>
      <c r="BP1123" s="591" t="e">
        <f>_xlfn.STDEV.P(BP1097:BP1116)</f>
        <v>#DIV/0!</v>
      </c>
      <c r="BQ1123" s="591" t="e">
        <f>_xlfn.STDEV.P(BQ1097:BQ1116)</f>
        <v>#DIV/0!</v>
      </c>
      <c r="BR1123" s="429"/>
      <c r="BS1123" s="591" t="e">
        <f>_xlfn.STDEV.P(BS1097:BS1116)</f>
        <v>#DIV/0!</v>
      </c>
      <c r="BT1123" s="591" t="e">
        <f>_xlfn.STDEV.P(BT1097:BT1116)</f>
        <v>#DIV/0!</v>
      </c>
      <c r="BV1123" s="476"/>
    </row>
    <row r="1124" spans="1:74" s="427" customFormat="1" ht="14.1">
      <c r="C1124" s="561"/>
      <c r="D1124" s="1107"/>
      <c r="E1124" s="1108"/>
      <c r="F1124" s="1108"/>
      <c r="G1124" s="1108"/>
      <c r="H1124" s="1108"/>
      <c r="I1124" s="1108"/>
      <c r="J1124" s="1108"/>
      <c r="K1124" s="1109"/>
      <c r="L1124" s="429"/>
      <c r="M1124" s="429"/>
      <c r="N1124" s="429"/>
      <c r="O1124" s="429"/>
      <c r="P1124" s="429"/>
      <c r="Q1124" s="429"/>
      <c r="R1124" s="429"/>
      <c r="S1124" s="646" t="s">
        <v>222</v>
      </c>
      <c r="T1124" s="429"/>
      <c r="U1124" s="429"/>
      <c r="V1124" s="617"/>
      <c r="W1124" s="618"/>
      <c r="X1124" s="619"/>
      <c r="Z1124" s="476"/>
      <c r="AP1124" s="476"/>
      <c r="AQ1124" s="429"/>
      <c r="AR1124" s="429"/>
      <c r="AS1124" s="429"/>
      <c r="AT1124" s="471" t="s">
        <v>220</v>
      </c>
      <c r="AU1124" s="597">
        <f>COUNTIF(AU1097:AU1116,"&gt;0")</f>
        <v>0</v>
      </c>
      <c r="AV1124" s="597">
        <f>COUNTIF(AV1097:AV1116,"&gt;0")</f>
        <v>0</v>
      </c>
      <c r="AW1124" s="429"/>
      <c r="AX1124" s="597">
        <f>COUNTIF(AX1097:AX1116,"&gt;0")</f>
        <v>0</v>
      </c>
      <c r="AY1124" s="597">
        <f>COUNTIF(AY1097:AY1116,"&gt;0")</f>
        <v>0</v>
      </c>
      <c r="AZ1124" s="429"/>
      <c r="BA1124" s="597">
        <f>COUNTIF(BA1097:BA1116,"&gt;0")</f>
        <v>0</v>
      </c>
      <c r="BB1124" s="597">
        <f>COUNTIF(BB1097:BB1116,"&gt;0")</f>
        <v>0</v>
      </c>
      <c r="BC1124" s="429"/>
      <c r="BD1124" s="597">
        <f>COUNTIF(BD1097:BD1116,"&gt;0")</f>
        <v>0</v>
      </c>
      <c r="BE1124" s="597">
        <f>COUNTIF(BE1097:BE1116,"&gt;0")</f>
        <v>0</v>
      </c>
      <c r="BF1124" s="429"/>
      <c r="BG1124" s="597">
        <f>COUNTIF(BG1097:BG1116,"&gt;0")</f>
        <v>0</v>
      </c>
      <c r="BH1124" s="597">
        <f>COUNTIF(BH1097:BH1116,"&gt;0")</f>
        <v>0</v>
      </c>
      <c r="BI1124" s="429"/>
      <c r="BJ1124" s="597">
        <f>COUNTIF(BJ1097:BJ1116,"&gt;0")</f>
        <v>0</v>
      </c>
      <c r="BK1124" s="597">
        <f>COUNTIF(BK1097:BK1116,"&gt;0")</f>
        <v>0</v>
      </c>
      <c r="BL1124" s="429"/>
      <c r="BM1124" s="597">
        <f>COUNTIF(BM1097:BM1116,"&gt;0")</f>
        <v>0</v>
      </c>
      <c r="BN1124" s="597">
        <f>COUNTIF(BN1097:BN1116,"&gt;0")</f>
        <v>0</v>
      </c>
      <c r="BO1124" s="429"/>
      <c r="BP1124" s="597">
        <f>COUNTIF(BP1097:BP1116,"&gt;0")</f>
        <v>0</v>
      </c>
      <c r="BQ1124" s="597">
        <f>COUNTIF(BQ1097:BQ1116,"&gt;0")</f>
        <v>0</v>
      </c>
      <c r="BR1124" s="429"/>
      <c r="BS1124" s="597">
        <f>COUNTIF(BS1097:BS1116,"&gt;0")</f>
        <v>0</v>
      </c>
      <c r="BT1124" s="597">
        <f>COUNTIF(BT1097:BT1116,"&gt;0")</f>
        <v>0</v>
      </c>
      <c r="BV1124" s="476"/>
    </row>
    <row r="1125" spans="1:74" s="427" customFormat="1" ht="13.8">
      <c r="C1125" s="561"/>
      <c r="D1125" s="1107"/>
      <c r="E1125" s="1108"/>
      <c r="F1125" s="1108"/>
      <c r="G1125" s="1108"/>
      <c r="H1125" s="1108"/>
      <c r="I1125" s="1108"/>
      <c r="J1125" s="1108"/>
      <c r="K1125" s="1109"/>
      <c r="L1125" s="429"/>
      <c r="M1125" s="429"/>
      <c r="N1125" s="429"/>
      <c r="O1125" s="429"/>
      <c r="P1125" s="429"/>
      <c r="Q1125" s="429"/>
      <c r="R1125" s="429"/>
      <c r="S1125" s="592" t="s">
        <v>223</v>
      </c>
      <c r="T1125" s="429"/>
      <c r="U1125" s="429"/>
      <c r="V1125" s="617"/>
      <c r="W1125" s="618"/>
      <c r="X1125" s="619"/>
      <c r="Z1125" s="476"/>
      <c r="AP1125" s="476"/>
      <c r="BV1125" s="476"/>
    </row>
    <row r="1126" spans="1:74" s="427" customFormat="1" ht="13.8">
      <c r="C1126" s="561"/>
      <c r="D1126" s="1107"/>
      <c r="E1126" s="1108"/>
      <c r="F1126" s="1108"/>
      <c r="G1126" s="1108"/>
      <c r="H1126" s="1108"/>
      <c r="I1126" s="1108"/>
      <c r="J1126" s="1108"/>
      <c r="K1126" s="1109"/>
      <c r="L1126" s="429"/>
      <c r="M1126" s="429"/>
      <c r="N1126" s="429"/>
      <c r="O1126" s="429"/>
      <c r="P1126" s="429"/>
      <c r="Q1126" s="429"/>
      <c r="R1126" s="429"/>
      <c r="S1126" s="429"/>
      <c r="T1126" s="429"/>
      <c r="U1126" s="429"/>
      <c r="V1126" s="621"/>
      <c r="W1126" s="622"/>
      <c r="X1126" s="623"/>
      <c r="Z1126" s="476"/>
      <c r="AP1126" s="476"/>
      <c r="BV1126" s="476"/>
    </row>
    <row r="1127" spans="1:74" s="427" customFormat="1" ht="26.1" customHeight="1">
      <c r="A1127" s="593" t="str">
        <f ca="1">HYPERLINK("#"&amp;"'"&amp;A$1&amp;"'!a1","Back to top")</f>
        <v>Back to top</v>
      </c>
      <c r="B1127" s="593"/>
      <c r="C1127" s="429"/>
      <c r="D1127" s="1110"/>
      <c r="E1127" s="1111"/>
      <c r="F1127" s="1111"/>
      <c r="G1127" s="1111"/>
      <c r="H1127" s="1111"/>
      <c r="I1127" s="1111"/>
      <c r="J1127" s="1111"/>
      <c r="K1127" s="1112"/>
      <c r="U1127" s="429"/>
      <c r="V1127" s="429"/>
      <c r="W1127" s="429"/>
      <c r="X1127" s="429"/>
      <c r="Z1127" s="476"/>
      <c r="AP1127" s="542"/>
      <c r="AQ1127" s="628"/>
      <c r="AR1127" s="628"/>
      <c r="AS1127" s="629"/>
      <c r="AT1127" s="629"/>
      <c r="AU1127" s="629"/>
      <c r="AV1127" s="629"/>
      <c r="AW1127" s="629"/>
      <c r="AX1127" s="629"/>
      <c r="AY1127" s="629"/>
      <c r="AZ1127" s="629"/>
      <c r="BA1127" s="629"/>
      <c r="BB1127" s="629"/>
      <c r="BC1127" s="629"/>
      <c r="BD1127" s="629"/>
      <c r="BE1127" s="629"/>
      <c r="BF1127" s="629"/>
      <c r="BG1127" s="629"/>
      <c r="BH1127" s="629"/>
      <c r="BI1127" s="629"/>
      <c r="BJ1127" s="629"/>
      <c r="BK1127" s="629"/>
      <c r="BL1127" s="629"/>
      <c r="BM1127" s="629"/>
      <c r="BN1127" s="629"/>
      <c r="BO1127" s="629"/>
      <c r="BP1127" s="629"/>
      <c r="BQ1127" s="629"/>
      <c r="BR1127" s="629"/>
      <c r="BS1127" s="629"/>
      <c r="BT1127" s="629"/>
      <c r="BU1127" s="629"/>
      <c r="BV1127" s="542"/>
    </row>
    <row r="1128" spans="1:74" s="427" customFormat="1" ht="13.8">
      <c r="Z1128" s="476"/>
      <c r="AP1128" s="476"/>
      <c r="BV1128" s="476"/>
    </row>
    <row r="1129" spans="1:74" s="427" customFormat="1" ht="13.8">
      <c r="Z1129" s="476"/>
      <c r="AP1129" s="476"/>
      <c r="BV1129" s="476"/>
    </row>
    <row r="1130" spans="1:74" s="375" customFormat="1">
      <c r="A1130" s="537">
        <f>1+A1094</f>
        <v>31</v>
      </c>
      <c r="B1130" s="537"/>
      <c r="C1130" s="538" t="s">
        <v>486</v>
      </c>
      <c r="D1130" s="612"/>
      <c r="E1130" s="612"/>
      <c r="F1130" s="612"/>
      <c r="G1130" s="612"/>
      <c r="H1130" s="612"/>
      <c r="K1130" s="612"/>
      <c r="L1130" s="612"/>
      <c r="M1130" s="539"/>
      <c r="N1130" s="539"/>
      <c r="O1130" s="539"/>
      <c r="AQ1130" s="513">
        <f>A1130</f>
        <v>31</v>
      </c>
      <c r="AR1130" s="513" t="str">
        <f>C1130</f>
        <v>VARIABLE31</v>
      </c>
    </row>
    <row r="1131" spans="1:74" s="427" customFormat="1" ht="17.399999999999999">
      <c r="A1131" s="561"/>
      <c r="B1131" s="561"/>
      <c r="C1131" s="561"/>
      <c r="D1131" s="456"/>
      <c r="E1131" s="456"/>
      <c r="F1131" s="456"/>
      <c r="G1131" s="456"/>
      <c r="H1131" s="456"/>
      <c r="K1131" s="456"/>
      <c r="L1131" s="456"/>
      <c r="M1131" s="429"/>
      <c r="N1131" s="429"/>
      <c r="O1131" s="429"/>
      <c r="Z1131" s="476"/>
      <c r="AP1131" s="476"/>
      <c r="AQ1131" s="391"/>
      <c r="AR1131" s="391"/>
      <c r="AS1131" s="391"/>
      <c r="AT1131" s="391"/>
      <c r="AU1131" s="461" t="s">
        <v>70</v>
      </c>
      <c r="AV1131" s="461"/>
      <c r="AW1131" s="391"/>
      <c r="AX1131" s="461" t="s">
        <v>74</v>
      </c>
      <c r="AY1131" s="461"/>
      <c r="AZ1131" s="391"/>
      <c r="BA1131" s="461" t="s">
        <v>73</v>
      </c>
      <c r="BB1131" s="461"/>
      <c r="BC1131" s="391"/>
      <c r="BD1131" s="461" t="s">
        <v>75</v>
      </c>
      <c r="BE1131" s="461"/>
      <c r="BF1131" s="391"/>
      <c r="BG1131" s="461" t="s">
        <v>559</v>
      </c>
      <c r="BH1131" s="461"/>
      <c r="BI1131" s="542"/>
      <c r="BJ1131" s="461" t="s">
        <v>191</v>
      </c>
      <c r="BK1131" s="461"/>
      <c r="BL1131" s="391"/>
      <c r="BM1131" s="461" t="s">
        <v>190</v>
      </c>
      <c r="BN1131" s="461"/>
      <c r="BO1131" s="391"/>
      <c r="BP1131" s="461" t="s">
        <v>397</v>
      </c>
      <c r="BQ1131" s="461"/>
      <c r="BR1131" s="391"/>
      <c r="BS1131" s="461" t="s">
        <v>398</v>
      </c>
      <c r="BT1131" s="461"/>
      <c r="BU1131" s="391"/>
      <c r="BV1131" s="476"/>
    </row>
    <row r="1132" spans="1:74" s="427" customFormat="1" ht="28.5" thickBot="1">
      <c r="A1132" s="583" t="s">
        <v>195</v>
      </c>
      <c r="B1132" s="546" t="s">
        <v>196</v>
      </c>
      <c r="C1132" s="550" t="s">
        <v>197</v>
      </c>
      <c r="D1132" s="551" t="s">
        <v>198</v>
      </c>
      <c r="E1132" s="551" t="s">
        <v>199</v>
      </c>
      <c r="F1132" s="550" t="s">
        <v>200</v>
      </c>
      <c r="G1132" s="549" t="s">
        <v>194</v>
      </c>
      <c r="H1132" s="550" t="s">
        <v>236</v>
      </c>
      <c r="I1132" s="551" t="s">
        <v>201</v>
      </c>
      <c r="J1132" s="552" t="s">
        <v>237</v>
      </c>
      <c r="K1132" s="625" t="s">
        <v>202</v>
      </c>
      <c r="L1132" s="554" t="s">
        <v>203</v>
      </c>
      <c r="M1132" s="633" t="s">
        <v>204</v>
      </c>
      <c r="N1132" s="601" t="s">
        <v>205</v>
      </c>
      <c r="O1132" s="602" t="s">
        <v>206</v>
      </c>
      <c r="P1132" s="601" t="s">
        <v>106</v>
      </c>
      <c r="Q1132" s="543"/>
      <c r="R1132" s="557" t="s">
        <v>238</v>
      </c>
      <c r="S1132" s="558" t="s">
        <v>207</v>
      </c>
      <c r="T1132" s="558" t="s">
        <v>208</v>
      </c>
      <c r="U1132" s="558" t="s">
        <v>209</v>
      </c>
      <c r="V1132" s="559" t="s">
        <v>210</v>
      </c>
      <c r="W1132" s="543"/>
      <c r="X1132" s="543"/>
      <c r="Z1132" s="476"/>
      <c r="AP1132" s="476"/>
      <c r="AQ1132" s="543"/>
      <c r="AR1132" s="543"/>
      <c r="AS1132" s="559" t="s">
        <v>399</v>
      </c>
      <c r="AT1132" s="543"/>
      <c r="AU1132" s="560" t="s">
        <v>207</v>
      </c>
      <c r="AV1132" s="560" t="s">
        <v>208</v>
      </c>
      <c r="AW1132" s="543"/>
      <c r="AX1132" s="560" t="s">
        <v>207</v>
      </c>
      <c r="AY1132" s="560" t="s">
        <v>208</v>
      </c>
      <c r="AZ1132" s="543"/>
      <c r="BA1132" s="560" t="s">
        <v>207</v>
      </c>
      <c r="BB1132" s="560" t="s">
        <v>208</v>
      </c>
      <c r="BC1132" s="543"/>
      <c r="BD1132" s="560" t="s">
        <v>207</v>
      </c>
      <c r="BE1132" s="560" t="s">
        <v>208</v>
      </c>
      <c r="BF1132" s="543"/>
      <c r="BG1132" s="560" t="s">
        <v>207</v>
      </c>
      <c r="BH1132" s="560" t="s">
        <v>208</v>
      </c>
      <c r="BI1132" s="543"/>
      <c r="BJ1132" s="560" t="s">
        <v>207</v>
      </c>
      <c r="BK1132" s="560" t="s">
        <v>208</v>
      </c>
      <c r="BL1132" s="543"/>
      <c r="BM1132" s="560" t="s">
        <v>207</v>
      </c>
      <c r="BN1132" s="560" t="s">
        <v>208</v>
      </c>
      <c r="BO1132" s="543"/>
      <c r="BP1132" s="560" t="s">
        <v>207</v>
      </c>
      <c r="BQ1132" s="560" t="s">
        <v>208</v>
      </c>
      <c r="BR1132" s="543"/>
      <c r="BS1132" s="560" t="s">
        <v>207</v>
      </c>
      <c r="BT1132" s="560" t="s">
        <v>208</v>
      </c>
      <c r="BU1132" s="543"/>
      <c r="BV1132" s="476"/>
    </row>
    <row r="1133" spans="1:74" s="427" customFormat="1" ht="14.1">
      <c r="A1133" s="561">
        <v>1</v>
      </c>
      <c r="B1133" s="562" t="str">
        <f t="shared" ref="B1133:B1152" si="629">CONCATENATE(E1133,": ",C1133)</f>
        <v xml:space="preserve">: </v>
      </c>
      <c r="C1133" s="563"/>
      <c r="D1133" s="563"/>
      <c r="E1133" s="563"/>
      <c r="F1133" s="564"/>
      <c r="G1133" s="563"/>
      <c r="H1133" s="565"/>
      <c r="I1133" s="566"/>
      <c r="J1133" s="566"/>
      <c r="K1133" s="568"/>
      <c r="L1133" s="568"/>
      <c r="M1133" s="569"/>
      <c r="N1133" s="571"/>
      <c r="O1133" s="571"/>
      <c r="P1133" s="572"/>
      <c r="Q1133" s="429"/>
      <c r="R1133" s="573"/>
      <c r="S1133" s="574" t="str">
        <f>IF(R1133="Y","",IF(AND(M1133="",K1133=""),"",IF(M1133="",K1133,M1133)))</f>
        <v/>
      </c>
      <c r="T1133" s="575" t="str">
        <f t="shared" ref="T1133:T1152" si="630">IF(S1133="","",IF($S$1161="Y",U1133,IF(S1133&gt;=$S$1153-$AB$35*$S$1157,IF(S1133&lt;=$S$1153+$AB$35*$S$1157,S1133,""),"")))</f>
        <v/>
      </c>
      <c r="U1133" s="574" t="str">
        <f>IF(R1133="Y","",IF(AND(M1133="",K1133=""),"",IF(M1133="",K1133*O1133,M1133*O1133)))</f>
        <v/>
      </c>
      <c r="V1133" s="576" t="str">
        <f t="shared" ref="V1133:V1152" si="631">IF(AND(N1133="",L1133=""),"",IF(N1133="",L1133,N1133))</f>
        <v/>
      </c>
      <c r="W1133" s="391"/>
      <c r="X1133" s="391"/>
      <c r="Z1133" s="476"/>
      <c r="AP1133" s="476"/>
      <c r="AQ1133" s="391"/>
      <c r="AR1133" s="391"/>
      <c r="AS1133" s="577" t="str">
        <f>$U1133</f>
        <v/>
      </c>
      <c r="AT1133" s="391"/>
      <c r="AU1133" s="578" t="str">
        <f t="shared" ref="AU1133:AU1152" si="632">IF($AT$44="region",IF($E1133=AU$701,$S1133,""),IF($G1133=AU$701,$S1133,""))</f>
        <v/>
      </c>
      <c r="AV1133" s="578" t="str">
        <f t="shared" ref="AV1133:AV1152" si="633">IF($AT$44="Region",IF($E1133=AU$701,$T1133,""),IF($G1133=AU$701,$T1133,""))</f>
        <v/>
      </c>
      <c r="AW1133" s="391"/>
      <c r="AX1133" s="578" t="str">
        <f t="shared" ref="AX1133:AX1152" si="634">IF($AT$44="region",IF($E1133=AX$701,$S1133,""),IF($G1133=AX$701,$S1133,""))</f>
        <v/>
      </c>
      <c r="AY1133" s="578" t="str">
        <f t="shared" ref="AY1133:AY1152" si="635">IF($AT$44="Region",IF($E1133=AX$701,$T1133,""),IF($G1133=AX$701,$T1133,""))</f>
        <v/>
      </c>
      <c r="AZ1133" s="391"/>
      <c r="BA1133" s="578" t="str">
        <f t="shared" ref="BA1133:BA1152" si="636">IF($AT$44="region",IF($E1133=BA$701,$S1133,""),IF($G1133=BA$701,$S1133,""))</f>
        <v/>
      </c>
      <c r="BB1133" s="578" t="str">
        <f t="shared" ref="BB1133:BB1152" si="637">IF($AT$44="Region",IF($E1133=BA$701,$T1133,""),IF($G1133=BA$701,$T1133,""))</f>
        <v/>
      </c>
      <c r="BC1133" s="391"/>
      <c r="BD1133" s="578" t="str">
        <f t="shared" ref="BD1133:BD1152" si="638">IF($AT$44="region",IF($E1133=BD$701,$S1133,""),IF($G1133=BD$701,$S1133,""))</f>
        <v/>
      </c>
      <c r="BE1133" s="578" t="str">
        <f t="shared" ref="BE1133:BE1152" si="639">IF($AT$44="Region",IF($E1133=BD$701,$T1133,""),IF($G1133=BD$701,$T1133,""))</f>
        <v/>
      </c>
      <c r="BF1133" s="391"/>
      <c r="BG1133" s="578" t="str">
        <f t="shared" ref="BG1133:BG1152" si="640">IF($AT$44="region",IF($E1133=BG$701,$S1133,""),IF($G1133=BG$701,$S1133,""))</f>
        <v/>
      </c>
      <c r="BH1133" s="578" t="str">
        <f t="shared" ref="BH1133:BH1152" si="641">IF($AT$44="Region",IF($E1133=BG$701,$T1133,""),IF($G1133=BG$701,$T1133,""))</f>
        <v/>
      </c>
      <c r="BI1133" s="391"/>
      <c r="BJ1133" s="578" t="str">
        <f t="shared" ref="BJ1133:BK1152" si="642">IF($E1133=$BJ$47,S1133,"")</f>
        <v/>
      </c>
      <c r="BK1133" s="578" t="str">
        <f t="shared" si="642"/>
        <v/>
      </c>
      <c r="BL1133" s="391"/>
      <c r="BM1133" s="578" t="str">
        <f t="shared" ref="BM1133:BN1152" si="643">IF($E1133=$BM$47,S1133,"")</f>
        <v/>
      </c>
      <c r="BN1133" s="578" t="str">
        <f t="shared" si="643"/>
        <v/>
      </c>
      <c r="BO1133" s="391"/>
      <c r="BP1133" s="578" t="str">
        <f t="shared" ref="BP1133:BQ1152" si="644">IF($E1133=$BP$47,S1133,"")</f>
        <v/>
      </c>
      <c r="BQ1133" s="578" t="str">
        <f t="shared" si="644"/>
        <v/>
      </c>
      <c r="BR1133" s="391"/>
      <c r="BS1133" s="578" t="str">
        <f t="shared" ref="BS1133:BT1152" si="645">IF($E1133=$BS$47,S1133,"")</f>
        <v/>
      </c>
      <c r="BT1133" s="578" t="str">
        <f t="shared" si="645"/>
        <v/>
      </c>
      <c r="BU1133" s="391"/>
      <c r="BV1133" s="476"/>
    </row>
    <row r="1134" spans="1:74" s="427" customFormat="1" ht="14.1">
      <c r="A1134" s="561">
        <v>2</v>
      </c>
      <c r="B1134" s="562" t="str">
        <f t="shared" si="629"/>
        <v xml:space="preserve">: </v>
      </c>
      <c r="C1134" s="563"/>
      <c r="D1134" s="563"/>
      <c r="E1134" s="563"/>
      <c r="F1134" s="563"/>
      <c r="G1134" s="563"/>
      <c r="H1134" s="565"/>
      <c r="I1134" s="566"/>
      <c r="J1134" s="566"/>
      <c r="K1134" s="571"/>
      <c r="L1134" s="568"/>
      <c r="M1134" s="569"/>
      <c r="N1134" s="571"/>
      <c r="O1134" s="571"/>
      <c r="P1134" s="572"/>
      <c r="Q1134" s="429"/>
      <c r="R1134" s="573"/>
      <c r="S1134" s="574" t="str">
        <f t="shared" ref="S1134:S1152" si="646">IF(R1134="Y","",IF(AND(M1134="",K1134=""),"",IF(M1134="",K1134,M1134)))</f>
        <v/>
      </c>
      <c r="T1134" s="575" t="str">
        <f t="shared" si="630"/>
        <v/>
      </c>
      <c r="U1134" s="574" t="str">
        <f t="shared" ref="U1134:U1152" si="647">IF(R1134="Y","",IF(AND(M1134="",K1134=""),"",IF(M1134="",K1134*O1134,M1134*O1134)))</f>
        <v/>
      </c>
      <c r="V1134" s="576" t="str">
        <f t="shared" si="631"/>
        <v/>
      </c>
      <c r="W1134" s="391"/>
      <c r="X1134" s="391"/>
      <c r="Z1134" s="476"/>
      <c r="AP1134" s="476"/>
      <c r="AQ1134" s="391"/>
      <c r="AR1134" s="391"/>
      <c r="AS1134" s="580"/>
      <c r="AT1134" s="391"/>
      <c r="AU1134" s="578" t="str">
        <f t="shared" si="632"/>
        <v/>
      </c>
      <c r="AV1134" s="578" t="str">
        <f t="shared" si="633"/>
        <v/>
      </c>
      <c r="AW1134" s="391"/>
      <c r="AX1134" s="578" t="str">
        <f t="shared" si="634"/>
        <v/>
      </c>
      <c r="AY1134" s="578" t="str">
        <f t="shared" si="635"/>
        <v/>
      </c>
      <c r="AZ1134" s="391"/>
      <c r="BA1134" s="578" t="str">
        <f t="shared" si="636"/>
        <v/>
      </c>
      <c r="BB1134" s="578" t="str">
        <f t="shared" si="637"/>
        <v/>
      </c>
      <c r="BC1134" s="391"/>
      <c r="BD1134" s="578" t="str">
        <f t="shared" si="638"/>
        <v/>
      </c>
      <c r="BE1134" s="578" t="str">
        <f t="shared" si="639"/>
        <v/>
      </c>
      <c r="BF1134" s="391"/>
      <c r="BG1134" s="578" t="str">
        <f t="shared" si="640"/>
        <v/>
      </c>
      <c r="BH1134" s="578" t="str">
        <f t="shared" si="641"/>
        <v/>
      </c>
      <c r="BI1134" s="391"/>
      <c r="BJ1134" s="578" t="str">
        <f t="shared" si="642"/>
        <v/>
      </c>
      <c r="BK1134" s="578" t="str">
        <f t="shared" si="642"/>
        <v/>
      </c>
      <c r="BL1134" s="391"/>
      <c r="BM1134" s="578" t="str">
        <f t="shared" si="643"/>
        <v/>
      </c>
      <c r="BN1134" s="578" t="str">
        <f t="shared" si="643"/>
        <v/>
      </c>
      <c r="BO1134" s="391"/>
      <c r="BP1134" s="578" t="str">
        <f t="shared" si="644"/>
        <v/>
      </c>
      <c r="BQ1134" s="578" t="str">
        <f t="shared" si="644"/>
        <v/>
      </c>
      <c r="BR1134" s="391"/>
      <c r="BS1134" s="578" t="str">
        <f t="shared" si="645"/>
        <v/>
      </c>
      <c r="BT1134" s="578" t="str">
        <f t="shared" si="645"/>
        <v/>
      </c>
      <c r="BU1134" s="391"/>
      <c r="BV1134" s="476"/>
    </row>
    <row r="1135" spans="1:74" s="427" customFormat="1" ht="14.1">
      <c r="A1135" s="561">
        <v>3</v>
      </c>
      <c r="B1135" s="562" t="str">
        <f>CONCATENATE(E1135,": ",C1135)</f>
        <v xml:space="preserve">: </v>
      </c>
      <c r="C1135" s="566"/>
      <c r="D1135" s="566"/>
      <c r="E1135" s="563"/>
      <c r="F1135" s="566"/>
      <c r="G1135" s="563"/>
      <c r="H1135" s="565"/>
      <c r="I1135" s="566"/>
      <c r="J1135" s="566"/>
      <c r="K1135" s="572"/>
      <c r="L1135" s="568"/>
      <c r="M1135" s="569"/>
      <c r="N1135" s="571"/>
      <c r="O1135" s="571"/>
      <c r="P1135" s="572"/>
      <c r="Q1135" s="429"/>
      <c r="R1135" s="573"/>
      <c r="S1135" s="574" t="str">
        <f t="shared" si="646"/>
        <v/>
      </c>
      <c r="T1135" s="575" t="str">
        <f t="shared" si="630"/>
        <v/>
      </c>
      <c r="U1135" s="574" t="str">
        <f t="shared" si="647"/>
        <v/>
      </c>
      <c r="V1135" s="576" t="str">
        <f t="shared" si="631"/>
        <v/>
      </c>
      <c r="W1135" s="391"/>
      <c r="X1135" s="391"/>
      <c r="Z1135" s="476"/>
      <c r="AP1135" s="476"/>
      <c r="AQ1135" s="391"/>
      <c r="AR1135" s="391"/>
      <c r="AS1135" s="429"/>
      <c r="AT1135" s="391"/>
      <c r="AU1135" s="578" t="str">
        <f t="shared" si="632"/>
        <v/>
      </c>
      <c r="AV1135" s="578" t="str">
        <f t="shared" si="633"/>
        <v/>
      </c>
      <c r="AW1135" s="391"/>
      <c r="AX1135" s="578" t="str">
        <f t="shared" si="634"/>
        <v/>
      </c>
      <c r="AY1135" s="578" t="str">
        <f t="shared" si="635"/>
        <v/>
      </c>
      <c r="AZ1135" s="391"/>
      <c r="BA1135" s="578" t="str">
        <f t="shared" si="636"/>
        <v/>
      </c>
      <c r="BB1135" s="578" t="str">
        <f t="shared" si="637"/>
        <v/>
      </c>
      <c r="BC1135" s="391"/>
      <c r="BD1135" s="578" t="str">
        <f t="shared" si="638"/>
        <v/>
      </c>
      <c r="BE1135" s="578" t="str">
        <f t="shared" si="639"/>
        <v/>
      </c>
      <c r="BF1135" s="391"/>
      <c r="BG1135" s="578" t="str">
        <f t="shared" si="640"/>
        <v/>
      </c>
      <c r="BH1135" s="578" t="str">
        <f t="shared" si="641"/>
        <v/>
      </c>
      <c r="BI1135" s="391"/>
      <c r="BJ1135" s="578" t="str">
        <f t="shared" si="642"/>
        <v/>
      </c>
      <c r="BK1135" s="578" t="str">
        <f t="shared" si="642"/>
        <v/>
      </c>
      <c r="BL1135" s="391"/>
      <c r="BM1135" s="578" t="str">
        <f t="shared" si="643"/>
        <v/>
      </c>
      <c r="BN1135" s="578" t="str">
        <f t="shared" si="643"/>
        <v/>
      </c>
      <c r="BO1135" s="391"/>
      <c r="BP1135" s="578" t="str">
        <f t="shared" si="644"/>
        <v/>
      </c>
      <c r="BQ1135" s="578" t="str">
        <f t="shared" si="644"/>
        <v/>
      </c>
      <c r="BR1135" s="391"/>
      <c r="BS1135" s="578" t="str">
        <f t="shared" si="645"/>
        <v/>
      </c>
      <c r="BT1135" s="578" t="str">
        <f t="shared" si="645"/>
        <v/>
      </c>
      <c r="BU1135" s="391"/>
      <c r="BV1135" s="476"/>
    </row>
    <row r="1136" spans="1:74" s="427" customFormat="1" ht="14.1">
      <c r="A1136" s="561">
        <v>4</v>
      </c>
      <c r="B1136" s="562" t="str">
        <f t="shared" si="629"/>
        <v xml:space="preserve">: </v>
      </c>
      <c r="C1136" s="566"/>
      <c r="D1136" s="566"/>
      <c r="E1136" s="563"/>
      <c r="F1136" s="566"/>
      <c r="G1136" s="563"/>
      <c r="H1136" s="565"/>
      <c r="I1136" s="566"/>
      <c r="J1136" s="566"/>
      <c r="K1136" s="572"/>
      <c r="L1136" s="568"/>
      <c r="M1136" s="569"/>
      <c r="N1136" s="571"/>
      <c r="O1136" s="571"/>
      <c r="P1136" s="572"/>
      <c r="Q1136" s="429"/>
      <c r="R1136" s="573"/>
      <c r="S1136" s="574" t="str">
        <f t="shared" si="646"/>
        <v/>
      </c>
      <c r="T1136" s="575" t="str">
        <f t="shared" si="630"/>
        <v/>
      </c>
      <c r="U1136" s="574" t="str">
        <f t="shared" si="647"/>
        <v/>
      </c>
      <c r="V1136" s="576" t="str">
        <f t="shared" si="631"/>
        <v/>
      </c>
      <c r="W1136" s="391"/>
      <c r="X1136" s="391"/>
      <c r="Z1136" s="476"/>
      <c r="AP1136" s="476"/>
      <c r="AQ1136" s="391"/>
      <c r="AR1136" s="391"/>
      <c r="AS1136" s="580"/>
      <c r="AT1136" s="391"/>
      <c r="AU1136" s="578" t="str">
        <f t="shared" si="632"/>
        <v/>
      </c>
      <c r="AV1136" s="578" t="str">
        <f t="shared" si="633"/>
        <v/>
      </c>
      <c r="AW1136" s="391"/>
      <c r="AX1136" s="578" t="str">
        <f t="shared" si="634"/>
        <v/>
      </c>
      <c r="AY1136" s="578" t="str">
        <f t="shared" si="635"/>
        <v/>
      </c>
      <c r="AZ1136" s="391"/>
      <c r="BA1136" s="578" t="str">
        <f t="shared" si="636"/>
        <v/>
      </c>
      <c r="BB1136" s="578" t="str">
        <f t="shared" si="637"/>
        <v/>
      </c>
      <c r="BC1136" s="391"/>
      <c r="BD1136" s="578" t="str">
        <f t="shared" si="638"/>
        <v/>
      </c>
      <c r="BE1136" s="578" t="str">
        <f t="shared" si="639"/>
        <v/>
      </c>
      <c r="BF1136" s="391"/>
      <c r="BG1136" s="578" t="str">
        <f t="shared" si="640"/>
        <v/>
      </c>
      <c r="BH1136" s="578" t="str">
        <f t="shared" si="641"/>
        <v/>
      </c>
      <c r="BI1136" s="391"/>
      <c r="BJ1136" s="578" t="str">
        <f t="shared" si="642"/>
        <v/>
      </c>
      <c r="BK1136" s="578" t="str">
        <f t="shared" si="642"/>
        <v/>
      </c>
      <c r="BL1136" s="391"/>
      <c r="BM1136" s="578" t="str">
        <f t="shared" si="643"/>
        <v/>
      </c>
      <c r="BN1136" s="578" t="str">
        <f t="shared" si="643"/>
        <v/>
      </c>
      <c r="BO1136" s="391"/>
      <c r="BP1136" s="578" t="str">
        <f t="shared" si="644"/>
        <v/>
      </c>
      <c r="BQ1136" s="578" t="str">
        <f t="shared" si="644"/>
        <v/>
      </c>
      <c r="BR1136" s="391"/>
      <c r="BS1136" s="578" t="str">
        <f t="shared" si="645"/>
        <v/>
      </c>
      <c r="BT1136" s="578" t="str">
        <f t="shared" si="645"/>
        <v/>
      </c>
      <c r="BU1136" s="391"/>
      <c r="BV1136" s="476"/>
    </row>
    <row r="1137" spans="1:74" s="427" customFormat="1" ht="14.1">
      <c r="A1137" s="561">
        <v>5</v>
      </c>
      <c r="B1137" s="562" t="str">
        <f t="shared" si="629"/>
        <v xml:space="preserve">: </v>
      </c>
      <c r="C1137" s="566"/>
      <c r="D1137" s="566"/>
      <c r="E1137" s="563"/>
      <c r="F1137" s="566"/>
      <c r="G1137" s="563"/>
      <c r="H1137" s="565"/>
      <c r="I1137" s="566"/>
      <c r="J1137" s="566"/>
      <c r="K1137" s="572"/>
      <c r="L1137" s="568"/>
      <c r="M1137" s="569"/>
      <c r="N1137" s="571"/>
      <c r="O1137" s="571"/>
      <c r="P1137" s="572"/>
      <c r="Q1137" s="429"/>
      <c r="R1137" s="573"/>
      <c r="S1137" s="574" t="str">
        <f t="shared" si="646"/>
        <v/>
      </c>
      <c r="T1137" s="575" t="str">
        <f t="shared" si="630"/>
        <v/>
      </c>
      <c r="U1137" s="574" t="str">
        <f t="shared" si="647"/>
        <v/>
      </c>
      <c r="V1137" s="576" t="str">
        <f t="shared" si="631"/>
        <v/>
      </c>
      <c r="W1137" s="391"/>
      <c r="X1137" s="391"/>
      <c r="Z1137" s="476"/>
      <c r="AP1137" s="476"/>
      <c r="AQ1137" s="391"/>
      <c r="AR1137" s="391"/>
      <c r="AS1137" s="580"/>
      <c r="AT1137" s="391"/>
      <c r="AU1137" s="578" t="str">
        <f t="shared" si="632"/>
        <v/>
      </c>
      <c r="AV1137" s="578" t="str">
        <f t="shared" si="633"/>
        <v/>
      </c>
      <c r="AW1137" s="391"/>
      <c r="AX1137" s="578" t="str">
        <f t="shared" si="634"/>
        <v/>
      </c>
      <c r="AY1137" s="578" t="str">
        <f t="shared" si="635"/>
        <v/>
      </c>
      <c r="AZ1137" s="391"/>
      <c r="BA1137" s="578" t="str">
        <f t="shared" si="636"/>
        <v/>
      </c>
      <c r="BB1137" s="578" t="str">
        <f t="shared" si="637"/>
        <v/>
      </c>
      <c r="BC1137" s="391"/>
      <c r="BD1137" s="578" t="str">
        <f t="shared" si="638"/>
        <v/>
      </c>
      <c r="BE1137" s="578" t="str">
        <f t="shared" si="639"/>
        <v/>
      </c>
      <c r="BF1137" s="391"/>
      <c r="BG1137" s="578" t="str">
        <f t="shared" si="640"/>
        <v/>
      </c>
      <c r="BH1137" s="578" t="str">
        <f t="shared" si="641"/>
        <v/>
      </c>
      <c r="BI1137" s="391"/>
      <c r="BJ1137" s="578" t="str">
        <f t="shared" si="642"/>
        <v/>
      </c>
      <c r="BK1137" s="578" t="str">
        <f t="shared" si="642"/>
        <v/>
      </c>
      <c r="BL1137" s="391"/>
      <c r="BM1137" s="578" t="str">
        <f t="shared" si="643"/>
        <v/>
      </c>
      <c r="BN1137" s="578" t="str">
        <f t="shared" si="643"/>
        <v/>
      </c>
      <c r="BO1137" s="391"/>
      <c r="BP1137" s="578" t="str">
        <f t="shared" si="644"/>
        <v/>
      </c>
      <c r="BQ1137" s="578" t="str">
        <f t="shared" si="644"/>
        <v/>
      </c>
      <c r="BR1137" s="391"/>
      <c r="BS1137" s="578" t="str">
        <f t="shared" si="645"/>
        <v/>
      </c>
      <c r="BT1137" s="578" t="str">
        <f t="shared" si="645"/>
        <v/>
      </c>
      <c r="BU1137" s="391"/>
      <c r="BV1137" s="476"/>
    </row>
    <row r="1138" spans="1:74" s="427" customFormat="1" ht="14.1">
      <c r="A1138" s="561">
        <v>6</v>
      </c>
      <c r="B1138" s="562" t="str">
        <f t="shared" si="629"/>
        <v xml:space="preserve">: </v>
      </c>
      <c r="C1138" s="566"/>
      <c r="D1138" s="566"/>
      <c r="E1138" s="563"/>
      <c r="F1138" s="566"/>
      <c r="G1138" s="563"/>
      <c r="H1138" s="565"/>
      <c r="I1138" s="566"/>
      <c r="J1138" s="566"/>
      <c r="K1138" s="572"/>
      <c r="L1138" s="568"/>
      <c r="M1138" s="569"/>
      <c r="N1138" s="571"/>
      <c r="O1138" s="571"/>
      <c r="P1138" s="572"/>
      <c r="Q1138" s="429"/>
      <c r="R1138" s="573"/>
      <c r="S1138" s="574" t="str">
        <f t="shared" si="646"/>
        <v/>
      </c>
      <c r="T1138" s="575" t="str">
        <f t="shared" si="630"/>
        <v/>
      </c>
      <c r="U1138" s="574" t="str">
        <f t="shared" si="647"/>
        <v/>
      </c>
      <c r="V1138" s="576" t="str">
        <f t="shared" si="631"/>
        <v/>
      </c>
      <c r="W1138" s="391"/>
      <c r="X1138" s="391"/>
      <c r="Z1138" s="476"/>
      <c r="AP1138" s="476"/>
      <c r="AQ1138" s="391"/>
      <c r="AR1138" s="391"/>
      <c r="AS1138" s="580"/>
      <c r="AT1138" s="391"/>
      <c r="AU1138" s="578" t="str">
        <f t="shared" si="632"/>
        <v/>
      </c>
      <c r="AV1138" s="578" t="str">
        <f t="shared" si="633"/>
        <v/>
      </c>
      <c r="AW1138" s="391"/>
      <c r="AX1138" s="578" t="str">
        <f t="shared" si="634"/>
        <v/>
      </c>
      <c r="AY1138" s="578" t="str">
        <f t="shared" si="635"/>
        <v/>
      </c>
      <c r="AZ1138" s="391"/>
      <c r="BA1138" s="578" t="str">
        <f t="shared" si="636"/>
        <v/>
      </c>
      <c r="BB1138" s="578" t="str">
        <f t="shared" si="637"/>
        <v/>
      </c>
      <c r="BC1138" s="391"/>
      <c r="BD1138" s="578" t="str">
        <f t="shared" si="638"/>
        <v/>
      </c>
      <c r="BE1138" s="578" t="str">
        <f t="shared" si="639"/>
        <v/>
      </c>
      <c r="BF1138" s="391"/>
      <c r="BG1138" s="578" t="str">
        <f t="shared" si="640"/>
        <v/>
      </c>
      <c r="BH1138" s="578" t="str">
        <f t="shared" si="641"/>
        <v/>
      </c>
      <c r="BI1138" s="391"/>
      <c r="BJ1138" s="578" t="str">
        <f t="shared" si="642"/>
        <v/>
      </c>
      <c r="BK1138" s="578" t="str">
        <f t="shared" si="642"/>
        <v/>
      </c>
      <c r="BL1138" s="391"/>
      <c r="BM1138" s="578" t="str">
        <f t="shared" si="643"/>
        <v/>
      </c>
      <c r="BN1138" s="578" t="str">
        <f t="shared" si="643"/>
        <v/>
      </c>
      <c r="BO1138" s="391"/>
      <c r="BP1138" s="578" t="str">
        <f t="shared" si="644"/>
        <v/>
      </c>
      <c r="BQ1138" s="578" t="str">
        <f t="shared" si="644"/>
        <v/>
      </c>
      <c r="BR1138" s="391"/>
      <c r="BS1138" s="578" t="str">
        <f t="shared" si="645"/>
        <v/>
      </c>
      <c r="BT1138" s="578" t="str">
        <f t="shared" si="645"/>
        <v/>
      </c>
      <c r="BU1138" s="391"/>
      <c r="BV1138" s="476"/>
    </row>
    <row r="1139" spans="1:74" s="427" customFormat="1" ht="14.1">
      <c r="A1139" s="561">
        <v>7</v>
      </c>
      <c r="B1139" s="562" t="str">
        <f t="shared" si="629"/>
        <v xml:space="preserve">: </v>
      </c>
      <c r="C1139" s="566"/>
      <c r="D1139" s="566"/>
      <c r="E1139" s="563"/>
      <c r="F1139" s="566"/>
      <c r="G1139" s="563"/>
      <c r="H1139" s="565"/>
      <c r="I1139" s="566"/>
      <c r="J1139" s="566"/>
      <c r="K1139" s="572"/>
      <c r="L1139" s="568"/>
      <c r="M1139" s="569"/>
      <c r="N1139" s="571"/>
      <c r="O1139" s="571"/>
      <c r="P1139" s="572"/>
      <c r="Q1139" s="429"/>
      <c r="R1139" s="573"/>
      <c r="S1139" s="574" t="str">
        <f t="shared" si="646"/>
        <v/>
      </c>
      <c r="T1139" s="575" t="str">
        <f t="shared" si="630"/>
        <v/>
      </c>
      <c r="U1139" s="574" t="str">
        <f t="shared" si="647"/>
        <v/>
      </c>
      <c r="V1139" s="576" t="str">
        <f t="shared" si="631"/>
        <v/>
      </c>
      <c r="W1139" s="391"/>
      <c r="X1139" s="391"/>
      <c r="Z1139" s="476"/>
      <c r="AP1139" s="476"/>
      <c r="AQ1139" s="391"/>
      <c r="AR1139" s="391"/>
      <c r="AS1139" s="580"/>
      <c r="AT1139" s="391"/>
      <c r="AU1139" s="578" t="str">
        <f t="shared" si="632"/>
        <v/>
      </c>
      <c r="AV1139" s="578" t="str">
        <f t="shared" si="633"/>
        <v/>
      </c>
      <c r="AW1139" s="391"/>
      <c r="AX1139" s="578" t="str">
        <f t="shared" si="634"/>
        <v/>
      </c>
      <c r="AY1139" s="578" t="str">
        <f t="shared" si="635"/>
        <v/>
      </c>
      <c r="AZ1139" s="391"/>
      <c r="BA1139" s="578" t="str">
        <f t="shared" si="636"/>
        <v/>
      </c>
      <c r="BB1139" s="578" t="str">
        <f t="shared" si="637"/>
        <v/>
      </c>
      <c r="BC1139" s="391"/>
      <c r="BD1139" s="578" t="str">
        <f t="shared" si="638"/>
        <v/>
      </c>
      <c r="BE1139" s="578" t="str">
        <f t="shared" si="639"/>
        <v/>
      </c>
      <c r="BF1139" s="391"/>
      <c r="BG1139" s="578" t="str">
        <f t="shared" si="640"/>
        <v/>
      </c>
      <c r="BH1139" s="578" t="str">
        <f t="shared" si="641"/>
        <v/>
      </c>
      <c r="BI1139" s="391"/>
      <c r="BJ1139" s="578" t="str">
        <f t="shared" si="642"/>
        <v/>
      </c>
      <c r="BK1139" s="578" t="str">
        <f t="shared" si="642"/>
        <v/>
      </c>
      <c r="BL1139" s="391"/>
      <c r="BM1139" s="578" t="str">
        <f t="shared" si="643"/>
        <v/>
      </c>
      <c r="BN1139" s="578" t="str">
        <f t="shared" si="643"/>
        <v/>
      </c>
      <c r="BO1139" s="391"/>
      <c r="BP1139" s="578" t="str">
        <f t="shared" si="644"/>
        <v/>
      </c>
      <c r="BQ1139" s="578" t="str">
        <f t="shared" si="644"/>
        <v/>
      </c>
      <c r="BR1139" s="391"/>
      <c r="BS1139" s="578" t="str">
        <f t="shared" si="645"/>
        <v/>
      </c>
      <c r="BT1139" s="578" t="str">
        <f t="shared" si="645"/>
        <v/>
      </c>
      <c r="BU1139" s="391"/>
      <c r="BV1139" s="476"/>
    </row>
    <row r="1140" spans="1:74" s="427" customFormat="1" ht="14.1">
      <c r="A1140" s="561">
        <v>8</v>
      </c>
      <c r="B1140" s="562" t="str">
        <f t="shared" si="629"/>
        <v xml:space="preserve">: </v>
      </c>
      <c r="C1140" s="566"/>
      <c r="D1140" s="566"/>
      <c r="E1140" s="563"/>
      <c r="F1140" s="566"/>
      <c r="G1140" s="563"/>
      <c r="H1140" s="565"/>
      <c r="I1140" s="566"/>
      <c r="J1140" s="566"/>
      <c r="K1140" s="572"/>
      <c r="L1140" s="568"/>
      <c r="M1140" s="569"/>
      <c r="N1140" s="571"/>
      <c r="O1140" s="571"/>
      <c r="P1140" s="572"/>
      <c r="Q1140" s="429"/>
      <c r="R1140" s="573"/>
      <c r="S1140" s="574" t="str">
        <f t="shared" si="646"/>
        <v/>
      </c>
      <c r="T1140" s="575" t="str">
        <f t="shared" si="630"/>
        <v/>
      </c>
      <c r="U1140" s="574" t="str">
        <f t="shared" si="647"/>
        <v/>
      </c>
      <c r="V1140" s="576" t="str">
        <f t="shared" si="631"/>
        <v/>
      </c>
      <c r="W1140" s="391"/>
      <c r="X1140" s="391"/>
      <c r="Z1140" s="476"/>
      <c r="AP1140" s="476"/>
      <c r="AQ1140" s="391"/>
      <c r="AR1140" s="391"/>
      <c r="AS1140" s="580"/>
      <c r="AT1140" s="391"/>
      <c r="AU1140" s="578" t="str">
        <f t="shared" si="632"/>
        <v/>
      </c>
      <c r="AV1140" s="578" t="str">
        <f t="shared" si="633"/>
        <v/>
      </c>
      <c r="AW1140" s="391"/>
      <c r="AX1140" s="578" t="str">
        <f t="shared" si="634"/>
        <v/>
      </c>
      <c r="AY1140" s="578" t="str">
        <f t="shared" si="635"/>
        <v/>
      </c>
      <c r="AZ1140" s="391"/>
      <c r="BA1140" s="578" t="str">
        <f t="shared" si="636"/>
        <v/>
      </c>
      <c r="BB1140" s="578" t="str">
        <f t="shared" si="637"/>
        <v/>
      </c>
      <c r="BC1140" s="391"/>
      <c r="BD1140" s="578" t="str">
        <f t="shared" si="638"/>
        <v/>
      </c>
      <c r="BE1140" s="578" t="str">
        <f t="shared" si="639"/>
        <v/>
      </c>
      <c r="BF1140" s="391"/>
      <c r="BG1140" s="578" t="str">
        <f t="shared" si="640"/>
        <v/>
      </c>
      <c r="BH1140" s="578" t="str">
        <f t="shared" si="641"/>
        <v/>
      </c>
      <c r="BI1140" s="391"/>
      <c r="BJ1140" s="578" t="str">
        <f t="shared" si="642"/>
        <v/>
      </c>
      <c r="BK1140" s="578" t="str">
        <f t="shared" si="642"/>
        <v/>
      </c>
      <c r="BL1140" s="391"/>
      <c r="BM1140" s="578" t="str">
        <f t="shared" si="643"/>
        <v/>
      </c>
      <c r="BN1140" s="578" t="str">
        <f t="shared" si="643"/>
        <v/>
      </c>
      <c r="BO1140" s="391"/>
      <c r="BP1140" s="578" t="str">
        <f t="shared" si="644"/>
        <v/>
      </c>
      <c r="BQ1140" s="578" t="str">
        <f t="shared" si="644"/>
        <v/>
      </c>
      <c r="BR1140" s="391"/>
      <c r="BS1140" s="578" t="str">
        <f t="shared" si="645"/>
        <v/>
      </c>
      <c r="BT1140" s="578" t="str">
        <f t="shared" si="645"/>
        <v/>
      </c>
      <c r="BU1140" s="391"/>
      <c r="BV1140" s="476"/>
    </row>
    <row r="1141" spans="1:74" s="427" customFormat="1" ht="14.1">
      <c r="A1141" s="561">
        <v>9</v>
      </c>
      <c r="B1141" s="562" t="str">
        <f t="shared" si="629"/>
        <v xml:space="preserve">: </v>
      </c>
      <c r="C1141" s="566"/>
      <c r="D1141" s="566"/>
      <c r="E1141" s="563"/>
      <c r="F1141" s="566"/>
      <c r="G1141" s="563"/>
      <c r="H1141" s="565"/>
      <c r="I1141" s="566"/>
      <c r="J1141" s="566"/>
      <c r="K1141" s="572"/>
      <c r="L1141" s="568"/>
      <c r="M1141" s="569"/>
      <c r="N1141" s="571"/>
      <c r="O1141" s="571"/>
      <c r="P1141" s="572"/>
      <c r="Q1141" s="429"/>
      <c r="R1141" s="573"/>
      <c r="S1141" s="574" t="str">
        <f t="shared" si="646"/>
        <v/>
      </c>
      <c r="T1141" s="575" t="str">
        <f t="shared" si="630"/>
        <v/>
      </c>
      <c r="U1141" s="574" t="str">
        <f t="shared" si="647"/>
        <v/>
      </c>
      <c r="V1141" s="576" t="str">
        <f t="shared" si="631"/>
        <v/>
      </c>
      <c r="W1141" s="391"/>
      <c r="X1141" s="391"/>
      <c r="Z1141" s="476"/>
      <c r="AP1141" s="476"/>
      <c r="AQ1141" s="391"/>
      <c r="AR1141" s="391"/>
      <c r="AS1141" s="580"/>
      <c r="AT1141" s="391"/>
      <c r="AU1141" s="578" t="str">
        <f t="shared" si="632"/>
        <v/>
      </c>
      <c r="AV1141" s="578" t="str">
        <f t="shared" si="633"/>
        <v/>
      </c>
      <c r="AW1141" s="391"/>
      <c r="AX1141" s="578" t="str">
        <f t="shared" si="634"/>
        <v/>
      </c>
      <c r="AY1141" s="578" t="str">
        <f t="shared" si="635"/>
        <v/>
      </c>
      <c r="AZ1141" s="391"/>
      <c r="BA1141" s="578" t="str">
        <f t="shared" si="636"/>
        <v/>
      </c>
      <c r="BB1141" s="578" t="str">
        <f t="shared" si="637"/>
        <v/>
      </c>
      <c r="BC1141" s="391"/>
      <c r="BD1141" s="578" t="str">
        <f t="shared" si="638"/>
        <v/>
      </c>
      <c r="BE1141" s="578" t="str">
        <f t="shared" si="639"/>
        <v/>
      </c>
      <c r="BF1141" s="391"/>
      <c r="BG1141" s="578" t="str">
        <f t="shared" si="640"/>
        <v/>
      </c>
      <c r="BH1141" s="578" t="str">
        <f t="shared" si="641"/>
        <v/>
      </c>
      <c r="BI1141" s="391"/>
      <c r="BJ1141" s="578" t="str">
        <f t="shared" si="642"/>
        <v/>
      </c>
      <c r="BK1141" s="578" t="str">
        <f t="shared" si="642"/>
        <v/>
      </c>
      <c r="BL1141" s="391"/>
      <c r="BM1141" s="578" t="str">
        <f t="shared" si="643"/>
        <v/>
      </c>
      <c r="BN1141" s="578" t="str">
        <f t="shared" si="643"/>
        <v/>
      </c>
      <c r="BO1141" s="391"/>
      <c r="BP1141" s="578" t="str">
        <f t="shared" si="644"/>
        <v/>
      </c>
      <c r="BQ1141" s="578" t="str">
        <f t="shared" si="644"/>
        <v/>
      </c>
      <c r="BR1141" s="391"/>
      <c r="BS1141" s="578" t="str">
        <f t="shared" si="645"/>
        <v/>
      </c>
      <c r="BT1141" s="578" t="str">
        <f t="shared" si="645"/>
        <v/>
      </c>
      <c r="BU1141" s="391"/>
      <c r="BV1141" s="476"/>
    </row>
    <row r="1142" spans="1:74" s="427" customFormat="1" ht="14.1">
      <c r="A1142" s="561">
        <v>10</v>
      </c>
      <c r="B1142" s="562" t="str">
        <f t="shared" si="629"/>
        <v xml:space="preserve">: </v>
      </c>
      <c r="C1142" s="566"/>
      <c r="D1142" s="566"/>
      <c r="E1142" s="563"/>
      <c r="F1142" s="566"/>
      <c r="G1142" s="563"/>
      <c r="H1142" s="565"/>
      <c r="I1142" s="566"/>
      <c r="J1142" s="566"/>
      <c r="K1142" s="572"/>
      <c r="L1142" s="568"/>
      <c r="M1142" s="569"/>
      <c r="N1142" s="571"/>
      <c r="O1142" s="571"/>
      <c r="P1142" s="572"/>
      <c r="Q1142" s="429"/>
      <c r="R1142" s="573"/>
      <c r="S1142" s="574" t="str">
        <f t="shared" si="646"/>
        <v/>
      </c>
      <c r="T1142" s="575" t="str">
        <f t="shared" si="630"/>
        <v/>
      </c>
      <c r="U1142" s="574" t="str">
        <f t="shared" si="647"/>
        <v/>
      </c>
      <c r="V1142" s="576" t="str">
        <f t="shared" si="631"/>
        <v/>
      </c>
      <c r="W1142" s="391"/>
      <c r="X1142" s="391"/>
      <c r="Z1142" s="476"/>
      <c r="AP1142" s="476"/>
      <c r="AQ1142" s="391"/>
      <c r="AR1142" s="391"/>
      <c r="AS1142" s="580"/>
      <c r="AT1142" s="391"/>
      <c r="AU1142" s="578" t="str">
        <f t="shared" si="632"/>
        <v/>
      </c>
      <c r="AV1142" s="578" t="str">
        <f t="shared" si="633"/>
        <v/>
      </c>
      <c r="AW1142" s="391"/>
      <c r="AX1142" s="578" t="str">
        <f t="shared" si="634"/>
        <v/>
      </c>
      <c r="AY1142" s="578" t="str">
        <f t="shared" si="635"/>
        <v/>
      </c>
      <c r="AZ1142" s="391"/>
      <c r="BA1142" s="578" t="str">
        <f t="shared" si="636"/>
        <v/>
      </c>
      <c r="BB1142" s="578" t="str">
        <f t="shared" si="637"/>
        <v/>
      </c>
      <c r="BC1142" s="391"/>
      <c r="BD1142" s="578" t="str">
        <f t="shared" si="638"/>
        <v/>
      </c>
      <c r="BE1142" s="578" t="str">
        <f t="shared" si="639"/>
        <v/>
      </c>
      <c r="BF1142" s="391"/>
      <c r="BG1142" s="578" t="str">
        <f t="shared" si="640"/>
        <v/>
      </c>
      <c r="BH1142" s="578" t="str">
        <f t="shared" si="641"/>
        <v/>
      </c>
      <c r="BI1142" s="391"/>
      <c r="BJ1142" s="578" t="str">
        <f t="shared" si="642"/>
        <v/>
      </c>
      <c r="BK1142" s="578" t="str">
        <f t="shared" si="642"/>
        <v/>
      </c>
      <c r="BL1142" s="391"/>
      <c r="BM1142" s="578" t="str">
        <f t="shared" si="643"/>
        <v/>
      </c>
      <c r="BN1142" s="578" t="str">
        <f t="shared" si="643"/>
        <v/>
      </c>
      <c r="BO1142" s="391"/>
      <c r="BP1142" s="578" t="str">
        <f t="shared" si="644"/>
        <v/>
      </c>
      <c r="BQ1142" s="578" t="str">
        <f t="shared" si="644"/>
        <v/>
      </c>
      <c r="BR1142" s="391"/>
      <c r="BS1142" s="578" t="str">
        <f t="shared" si="645"/>
        <v/>
      </c>
      <c r="BT1142" s="578" t="str">
        <f t="shared" si="645"/>
        <v/>
      </c>
      <c r="BU1142" s="391"/>
      <c r="BV1142" s="476"/>
    </row>
    <row r="1143" spans="1:74" s="427" customFormat="1" ht="14.1">
      <c r="A1143" s="561">
        <v>11</v>
      </c>
      <c r="B1143" s="562" t="str">
        <f t="shared" si="629"/>
        <v xml:space="preserve">: </v>
      </c>
      <c r="C1143" s="566"/>
      <c r="D1143" s="566"/>
      <c r="E1143" s="563"/>
      <c r="F1143" s="566"/>
      <c r="G1143" s="563"/>
      <c r="H1143" s="565"/>
      <c r="I1143" s="566"/>
      <c r="J1143" s="566"/>
      <c r="K1143" s="572"/>
      <c r="L1143" s="568"/>
      <c r="M1143" s="569"/>
      <c r="N1143" s="571"/>
      <c r="O1143" s="571"/>
      <c r="P1143" s="572"/>
      <c r="Q1143" s="429"/>
      <c r="R1143" s="573"/>
      <c r="S1143" s="574" t="str">
        <f t="shared" si="646"/>
        <v/>
      </c>
      <c r="T1143" s="575" t="str">
        <f t="shared" si="630"/>
        <v/>
      </c>
      <c r="U1143" s="574" t="str">
        <f t="shared" si="647"/>
        <v/>
      </c>
      <c r="V1143" s="576" t="str">
        <f t="shared" si="631"/>
        <v/>
      </c>
      <c r="W1143" s="391"/>
      <c r="X1143" s="391"/>
      <c r="Z1143" s="476"/>
      <c r="AP1143" s="476"/>
      <c r="AQ1143" s="391"/>
      <c r="AR1143" s="391"/>
      <c r="AS1143" s="580"/>
      <c r="AT1143" s="391"/>
      <c r="AU1143" s="578" t="str">
        <f t="shared" si="632"/>
        <v/>
      </c>
      <c r="AV1143" s="578" t="str">
        <f t="shared" si="633"/>
        <v/>
      </c>
      <c r="AW1143" s="391"/>
      <c r="AX1143" s="578" t="str">
        <f t="shared" si="634"/>
        <v/>
      </c>
      <c r="AY1143" s="578" t="str">
        <f t="shared" si="635"/>
        <v/>
      </c>
      <c r="AZ1143" s="391"/>
      <c r="BA1143" s="578" t="str">
        <f t="shared" si="636"/>
        <v/>
      </c>
      <c r="BB1143" s="578" t="str">
        <f t="shared" si="637"/>
        <v/>
      </c>
      <c r="BC1143" s="391"/>
      <c r="BD1143" s="578" t="str">
        <f t="shared" si="638"/>
        <v/>
      </c>
      <c r="BE1143" s="578" t="str">
        <f t="shared" si="639"/>
        <v/>
      </c>
      <c r="BF1143" s="391"/>
      <c r="BG1143" s="578" t="str">
        <f t="shared" si="640"/>
        <v/>
      </c>
      <c r="BH1143" s="578" t="str">
        <f t="shared" si="641"/>
        <v/>
      </c>
      <c r="BI1143" s="391"/>
      <c r="BJ1143" s="578" t="str">
        <f t="shared" si="642"/>
        <v/>
      </c>
      <c r="BK1143" s="578" t="str">
        <f t="shared" si="642"/>
        <v/>
      </c>
      <c r="BL1143" s="391"/>
      <c r="BM1143" s="578" t="str">
        <f t="shared" si="643"/>
        <v/>
      </c>
      <c r="BN1143" s="578" t="str">
        <f t="shared" si="643"/>
        <v/>
      </c>
      <c r="BO1143" s="391"/>
      <c r="BP1143" s="578" t="str">
        <f t="shared" si="644"/>
        <v/>
      </c>
      <c r="BQ1143" s="578" t="str">
        <f t="shared" si="644"/>
        <v/>
      </c>
      <c r="BR1143" s="391"/>
      <c r="BS1143" s="578" t="str">
        <f t="shared" si="645"/>
        <v/>
      </c>
      <c r="BT1143" s="578" t="str">
        <f t="shared" si="645"/>
        <v/>
      </c>
      <c r="BU1143" s="391"/>
      <c r="BV1143" s="476"/>
    </row>
    <row r="1144" spans="1:74" s="427" customFormat="1" ht="14.1">
      <c r="A1144" s="561">
        <v>12</v>
      </c>
      <c r="B1144" s="562" t="str">
        <f t="shared" si="629"/>
        <v xml:space="preserve">: </v>
      </c>
      <c r="C1144" s="566"/>
      <c r="D1144" s="566"/>
      <c r="E1144" s="563"/>
      <c r="F1144" s="566"/>
      <c r="G1144" s="563"/>
      <c r="H1144" s="565"/>
      <c r="I1144" s="566"/>
      <c r="J1144" s="566"/>
      <c r="K1144" s="572"/>
      <c r="L1144" s="568"/>
      <c r="M1144" s="569"/>
      <c r="N1144" s="571"/>
      <c r="O1144" s="571"/>
      <c r="P1144" s="572"/>
      <c r="Q1144" s="429"/>
      <c r="R1144" s="573"/>
      <c r="S1144" s="574" t="str">
        <f t="shared" si="646"/>
        <v/>
      </c>
      <c r="T1144" s="575" t="str">
        <f t="shared" si="630"/>
        <v/>
      </c>
      <c r="U1144" s="574" t="str">
        <f t="shared" si="647"/>
        <v/>
      </c>
      <c r="V1144" s="576" t="str">
        <f t="shared" si="631"/>
        <v/>
      </c>
      <c r="W1144" s="391"/>
      <c r="X1144" s="391"/>
      <c r="Z1144" s="476"/>
      <c r="AP1144" s="476"/>
      <c r="AQ1144" s="391"/>
      <c r="AR1144" s="391"/>
      <c r="AS1144" s="580"/>
      <c r="AT1144" s="391"/>
      <c r="AU1144" s="578" t="str">
        <f t="shared" si="632"/>
        <v/>
      </c>
      <c r="AV1144" s="578" t="str">
        <f t="shared" si="633"/>
        <v/>
      </c>
      <c r="AW1144" s="391"/>
      <c r="AX1144" s="578" t="str">
        <f t="shared" si="634"/>
        <v/>
      </c>
      <c r="AY1144" s="578" t="str">
        <f t="shared" si="635"/>
        <v/>
      </c>
      <c r="AZ1144" s="391"/>
      <c r="BA1144" s="578" t="str">
        <f t="shared" si="636"/>
        <v/>
      </c>
      <c r="BB1144" s="578" t="str">
        <f t="shared" si="637"/>
        <v/>
      </c>
      <c r="BC1144" s="391"/>
      <c r="BD1144" s="578" t="str">
        <f t="shared" si="638"/>
        <v/>
      </c>
      <c r="BE1144" s="578" t="str">
        <f t="shared" si="639"/>
        <v/>
      </c>
      <c r="BF1144" s="391"/>
      <c r="BG1144" s="578" t="str">
        <f t="shared" si="640"/>
        <v/>
      </c>
      <c r="BH1144" s="578" t="str">
        <f t="shared" si="641"/>
        <v/>
      </c>
      <c r="BI1144" s="391"/>
      <c r="BJ1144" s="578" t="str">
        <f t="shared" si="642"/>
        <v/>
      </c>
      <c r="BK1144" s="578" t="str">
        <f t="shared" si="642"/>
        <v/>
      </c>
      <c r="BL1144" s="391"/>
      <c r="BM1144" s="578" t="str">
        <f t="shared" si="643"/>
        <v/>
      </c>
      <c r="BN1144" s="578" t="str">
        <f t="shared" si="643"/>
        <v/>
      </c>
      <c r="BO1144" s="391"/>
      <c r="BP1144" s="578" t="str">
        <f t="shared" si="644"/>
        <v/>
      </c>
      <c r="BQ1144" s="578" t="str">
        <f t="shared" si="644"/>
        <v/>
      </c>
      <c r="BR1144" s="391"/>
      <c r="BS1144" s="578" t="str">
        <f t="shared" si="645"/>
        <v/>
      </c>
      <c r="BT1144" s="578" t="str">
        <f t="shared" si="645"/>
        <v/>
      </c>
      <c r="BU1144" s="391"/>
      <c r="BV1144" s="476"/>
    </row>
    <row r="1145" spans="1:74" s="427" customFormat="1" ht="14.1">
      <c r="A1145" s="561">
        <v>13</v>
      </c>
      <c r="B1145" s="562" t="str">
        <f t="shared" si="629"/>
        <v xml:space="preserve">: </v>
      </c>
      <c r="C1145" s="566"/>
      <c r="D1145" s="566"/>
      <c r="E1145" s="563"/>
      <c r="F1145" s="566"/>
      <c r="G1145" s="563"/>
      <c r="H1145" s="565"/>
      <c r="I1145" s="566"/>
      <c r="J1145" s="566"/>
      <c r="K1145" s="572"/>
      <c r="L1145" s="568"/>
      <c r="M1145" s="572"/>
      <c r="N1145" s="571"/>
      <c r="O1145" s="571"/>
      <c r="P1145" s="572"/>
      <c r="Q1145" s="429"/>
      <c r="R1145" s="573"/>
      <c r="S1145" s="574" t="str">
        <f t="shared" si="646"/>
        <v/>
      </c>
      <c r="T1145" s="575" t="str">
        <f t="shared" si="630"/>
        <v/>
      </c>
      <c r="U1145" s="574" t="str">
        <f t="shared" si="647"/>
        <v/>
      </c>
      <c r="V1145" s="576" t="str">
        <f t="shared" si="631"/>
        <v/>
      </c>
      <c r="W1145" s="391"/>
      <c r="X1145" s="391"/>
      <c r="Z1145" s="476"/>
      <c r="AP1145" s="476"/>
      <c r="AQ1145" s="391"/>
      <c r="AR1145" s="391"/>
      <c r="AS1145" s="580"/>
      <c r="AT1145" s="391"/>
      <c r="AU1145" s="578" t="str">
        <f t="shared" si="632"/>
        <v/>
      </c>
      <c r="AV1145" s="578" t="str">
        <f t="shared" si="633"/>
        <v/>
      </c>
      <c r="AW1145" s="391"/>
      <c r="AX1145" s="578" t="str">
        <f t="shared" si="634"/>
        <v/>
      </c>
      <c r="AY1145" s="578" t="str">
        <f t="shared" si="635"/>
        <v/>
      </c>
      <c r="AZ1145" s="391"/>
      <c r="BA1145" s="578" t="str">
        <f t="shared" si="636"/>
        <v/>
      </c>
      <c r="BB1145" s="578" t="str">
        <f t="shared" si="637"/>
        <v/>
      </c>
      <c r="BC1145" s="391"/>
      <c r="BD1145" s="578" t="str">
        <f t="shared" si="638"/>
        <v/>
      </c>
      <c r="BE1145" s="578" t="str">
        <f t="shared" si="639"/>
        <v/>
      </c>
      <c r="BF1145" s="391"/>
      <c r="BG1145" s="578" t="str">
        <f t="shared" si="640"/>
        <v/>
      </c>
      <c r="BH1145" s="578" t="str">
        <f t="shared" si="641"/>
        <v/>
      </c>
      <c r="BI1145" s="391"/>
      <c r="BJ1145" s="578" t="str">
        <f t="shared" si="642"/>
        <v/>
      </c>
      <c r="BK1145" s="578" t="str">
        <f t="shared" si="642"/>
        <v/>
      </c>
      <c r="BL1145" s="391"/>
      <c r="BM1145" s="578" t="str">
        <f t="shared" si="643"/>
        <v/>
      </c>
      <c r="BN1145" s="578" t="str">
        <f t="shared" si="643"/>
        <v/>
      </c>
      <c r="BO1145" s="391"/>
      <c r="BP1145" s="578" t="str">
        <f t="shared" si="644"/>
        <v/>
      </c>
      <c r="BQ1145" s="578" t="str">
        <f t="shared" si="644"/>
        <v/>
      </c>
      <c r="BR1145" s="391"/>
      <c r="BS1145" s="578" t="str">
        <f t="shared" si="645"/>
        <v/>
      </c>
      <c r="BT1145" s="578" t="str">
        <f t="shared" si="645"/>
        <v/>
      </c>
      <c r="BU1145" s="391"/>
      <c r="BV1145" s="476"/>
    </row>
    <row r="1146" spans="1:74" s="427" customFormat="1" ht="14.1">
      <c r="A1146" s="561">
        <v>14</v>
      </c>
      <c r="B1146" s="562" t="str">
        <f t="shared" si="629"/>
        <v xml:space="preserve">: </v>
      </c>
      <c r="C1146" s="566"/>
      <c r="D1146" s="566"/>
      <c r="E1146" s="563"/>
      <c r="F1146" s="566"/>
      <c r="G1146" s="563"/>
      <c r="H1146" s="565"/>
      <c r="I1146" s="566"/>
      <c r="J1146" s="566"/>
      <c r="K1146" s="572"/>
      <c r="L1146" s="568"/>
      <c r="M1146" s="572"/>
      <c r="N1146" s="571"/>
      <c r="O1146" s="571"/>
      <c r="P1146" s="572"/>
      <c r="Q1146" s="429"/>
      <c r="R1146" s="573"/>
      <c r="S1146" s="574" t="str">
        <f t="shared" si="646"/>
        <v/>
      </c>
      <c r="T1146" s="575" t="str">
        <f t="shared" si="630"/>
        <v/>
      </c>
      <c r="U1146" s="574" t="str">
        <f t="shared" si="647"/>
        <v/>
      </c>
      <c r="V1146" s="576" t="str">
        <f t="shared" si="631"/>
        <v/>
      </c>
      <c r="W1146" s="391"/>
      <c r="X1146" s="391"/>
      <c r="Z1146" s="476"/>
      <c r="AP1146" s="476"/>
      <c r="AQ1146" s="391"/>
      <c r="AR1146" s="391"/>
      <c r="AS1146" s="580"/>
      <c r="AT1146" s="391"/>
      <c r="AU1146" s="578" t="str">
        <f t="shared" si="632"/>
        <v/>
      </c>
      <c r="AV1146" s="578" t="str">
        <f t="shared" si="633"/>
        <v/>
      </c>
      <c r="AW1146" s="391"/>
      <c r="AX1146" s="578" t="str">
        <f t="shared" si="634"/>
        <v/>
      </c>
      <c r="AY1146" s="578" t="str">
        <f t="shared" si="635"/>
        <v/>
      </c>
      <c r="AZ1146" s="391"/>
      <c r="BA1146" s="578" t="str">
        <f t="shared" si="636"/>
        <v/>
      </c>
      <c r="BB1146" s="578" t="str">
        <f t="shared" si="637"/>
        <v/>
      </c>
      <c r="BC1146" s="391"/>
      <c r="BD1146" s="578" t="str">
        <f t="shared" si="638"/>
        <v/>
      </c>
      <c r="BE1146" s="578" t="str">
        <f t="shared" si="639"/>
        <v/>
      </c>
      <c r="BF1146" s="391"/>
      <c r="BG1146" s="578" t="str">
        <f t="shared" si="640"/>
        <v/>
      </c>
      <c r="BH1146" s="578" t="str">
        <f t="shared" si="641"/>
        <v/>
      </c>
      <c r="BI1146" s="391"/>
      <c r="BJ1146" s="578" t="str">
        <f t="shared" si="642"/>
        <v/>
      </c>
      <c r="BK1146" s="578" t="str">
        <f t="shared" si="642"/>
        <v/>
      </c>
      <c r="BL1146" s="391"/>
      <c r="BM1146" s="578" t="str">
        <f t="shared" si="643"/>
        <v/>
      </c>
      <c r="BN1146" s="578" t="str">
        <f t="shared" si="643"/>
        <v/>
      </c>
      <c r="BO1146" s="391"/>
      <c r="BP1146" s="578" t="str">
        <f t="shared" si="644"/>
        <v/>
      </c>
      <c r="BQ1146" s="578" t="str">
        <f t="shared" si="644"/>
        <v/>
      </c>
      <c r="BR1146" s="391"/>
      <c r="BS1146" s="578" t="str">
        <f t="shared" si="645"/>
        <v/>
      </c>
      <c r="BT1146" s="578" t="str">
        <f t="shared" si="645"/>
        <v/>
      </c>
      <c r="BU1146" s="391"/>
      <c r="BV1146" s="476"/>
    </row>
    <row r="1147" spans="1:74" s="427" customFormat="1" ht="14.1">
      <c r="A1147" s="561">
        <v>15</v>
      </c>
      <c r="B1147" s="562" t="str">
        <f t="shared" si="629"/>
        <v xml:space="preserve">: </v>
      </c>
      <c r="C1147" s="566"/>
      <c r="D1147" s="566"/>
      <c r="E1147" s="563"/>
      <c r="F1147" s="566"/>
      <c r="G1147" s="563"/>
      <c r="H1147" s="565"/>
      <c r="I1147" s="566"/>
      <c r="J1147" s="566"/>
      <c r="K1147" s="572"/>
      <c r="L1147" s="568"/>
      <c r="M1147" s="572"/>
      <c r="N1147" s="571"/>
      <c r="O1147" s="571"/>
      <c r="P1147" s="572"/>
      <c r="Q1147" s="429"/>
      <c r="R1147" s="573"/>
      <c r="S1147" s="574" t="str">
        <f t="shared" si="646"/>
        <v/>
      </c>
      <c r="T1147" s="575" t="str">
        <f t="shared" si="630"/>
        <v/>
      </c>
      <c r="U1147" s="574" t="str">
        <f t="shared" si="647"/>
        <v/>
      </c>
      <c r="V1147" s="576" t="str">
        <f t="shared" si="631"/>
        <v/>
      </c>
      <c r="W1147" s="391"/>
      <c r="X1147" s="391"/>
      <c r="Z1147" s="476"/>
      <c r="AP1147" s="476"/>
      <c r="AQ1147" s="391"/>
      <c r="AR1147" s="391"/>
      <c r="AS1147" s="580"/>
      <c r="AT1147" s="391"/>
      <c r="AU1147" s="578" t="str">
        <f t="shared" si="632"/>
        <v/>
      </c>
      <c r="AV1147" s="578" t="str">
        <f t="shared" si="633"/>
        <v/>
      </c>
      <c r="AW1147" s="391"/>
      <c r="AX1147" s="578" t="str">
        <f t="shared" si="634"/>
        <v/>
      </c>
      <c r="AY1147" s="578" t="str">
        <f t="shared" si="635"/>
        <v/>
      </c>
      <c r="AZ1147" s="391"/>
      <c r="BA1147" s="578" t="str">
        <f t="shared" si="636"/>
        <v/>
      </c>
      <c r="BB1147" s="578" t="str">
        <f t="shared" si="637"/>
        <v/>
      </c>
      <c r="BC1147" s="391"/>
      <c r="BD1147" s="578" t="str">
        <f t="shared" si="638"/>
        <v/>
      </c>
      <c r="BE1147" s="578" t="str">
        <f t="shared" si="639"/>
        <v/>
      </c>
      <c r="BF1147" s="391"/>
      <c r="BG1147" s="578" t="str">
        <f t="shared" si="640"/>
        <v/>
      </c>
      <c r="BH1147" s="578" t="str">
        <f t="shared" si="641"/>
        <v/>
      </c>
      <c r="BI1147" s="391"/>
      <c r="BJ1147" s="578" t="str">
        <f t="shared" si="642"/>
        <v/>
      </c>
      <c r="BK1147" s="578" t="str">
        <f t="shared" si="642"/>
        <v/>
      </c>
      <c r="BL1147" s="391"/>
      <c r="BM1147" s="578" t="str">
        <f t="shared" si="643"/>
        <v/>
      </c>
      <c r="BN1147" s="578" t="str">
        <f t="shared" si="643"/>
        <v/>
      </c>
      <c r="BO1147" s="391"/>
      <c r="BP1147" s="578" t="str">
        <f t="shared" si="644"/>
        <v/>
      </c>
      <c r="BQ1147" s="578" t="str">
        <f t="shared" si="644"/>
        <v/>
      </c>
      <c r="BR1147" s="391"/>
      <c r="BS1147" s="578" t="str">
        <f t="shared" si="645"/>
        <v/>
      </c>
      <c r="BT1147" s="578" t="str">
        <f t="shared" si="645"/>
        <v/>
      </c>
      <c r="BU1147" s="391"/>
      <c r="BV1147" s="476"/>
    </row>
    <row r="1148" spans="1:74" s="427" customFormat="1" ht="14.1">
      <c r="A1148" s="561">
        <v>16</v>
      </c>
      <c r="B1148" s="562" t="str">
        <f t="shared" si="629"/>
        <v xml:space="preserve">: </v>
      </c>
      <c r="C1148" s="566"/>
      <c r="D1148" s="566"/>
      <c r="E1148" s="563"/>
      <c r="F1148" s="566"/>
      <c r="G1148" s="563"/>
      <c r="H1148" s="565"/>
      <c r="I1148" s="566"/>
      <c r="J1148" s="566"/>
      <c r="K1148" s="572"/>
      <c r="L1148" s="568"/>
      <c r="M1148" s="572"/>
      <c r="N1148" s="571"/>
      <c r="O1148" s="571"/>
      <c r="P1148" s="572"/>
      <c r="Q1148" s="429"/>
      <c r="R1148" s="573"/>
      <c r="S1148" s="574" t="str">
        <f t="shared" si="646"/>
        <v/>
      </c>
      <c r="T1148" s="575" t="str">
        <f t="shared" si="630"/>
        <v/>
      </c>
      <c r="U1148" s="574" t="str">
        <f t="shared" si="647"/>
        <v/>
      </c>
      <c r="V1148" s="576" t="str">
        <f t="shared" si="631"/>
        <v/>
      </c>
      <c r="W1148" s="391"/>
      <c r="X1148" s="391"/>
      <c r="Z1148" s="476"/>
      <c r="AP1148" s="476"/>
      <c r="AQ1148" s="391"/>
      <c r="AR1148" s="391"/>
      <c r="AS1148" s="580"/>
      <c r="AT1148" s="391"/>
      <c r="AU1148" s="578" t="str">
        <f t="shared" si="632"/>
        <v/>
      </c>
      <c r="AV1148" s="578" t="str">
        <f t="shared" si="633"/>
        <v/>
      </c>
      <c r="AW1148" s="391"/>
      <c r="AX1148" s="578" t="str">
        <f t="shared" si="634"/>
        <v/>
      </c>
      <c r="AY1148" s="578" t="str">
        <f t="shared" si="635"/>
        <v/>
      </c>
      <c r="AZ1148" s="391"/>
      <c r="BA1148" s="578" t="str">
        <f t="shared" si="636"/>
        <v/>
      </c>
      <c r="BB1148" s="578" t="str">
        <f t="shared" si="637"/>
        <v/>
      </c>
      <c r="BC1148" s="391"/>
      <c r="BD1148" s="578" t="str">
        <f t="shared" si="638"/>
        <v/>
      </c>
      <c r="BE1148" s="578" t="str">
        <f t="shared" si="639"/>
        <v/>
      </c>
      <c r="BF1148" s="391"/>
      <c r="BG1148" s="578" t="str">
        <f t="shared" si="640"/>
        <v/>
      </c>
      <c r="BH1148" s="578" t="str">
        <f t="shared" si="641"/>
        <v/>
      </c>
      <c r="BI1148" s="391"/>
      <c r="BJ1148" s="578" t="str">
        <f t="shared" si="642"/>
        <v/>
      </c>
      <c r="BK1148" s="578" t="str">
        <f t="shared" si="642"/>
        <v/>
      </c>
      <c r="BL1148" s="391"/>
      <c r="BM1148" s="578" t="str">
        <f t="shared" si="643"/>
        <v/>
      </c>
      <c r="BN1148" s="578" t="str">
        <f t="shared" si="643"/>
        <v/>
      </c>
      <c r="BO1148" s="391"/>
      <c r="BP1148" s="578" t="str">
        <f t="shared" si="644"/>
        <v/>
      </c>
      <c r="BQ1148" s="578" t="str">
        <f t="shared" si="644"/>
        <v/>
      </c>
      <c r="BR1148" s="391"/>
      <c r="BS1148" s="578" t="str">
        <f t="shared" si="645"/>
        <v/>
      </c>
      <c r="BT1148" s="578" t="str">
        <f t="shared" si="645"/>
        <v/>
      </c>
      <c r="BU1148" s="391"/>
      <c r="BV1148" s="476"/>
    </row>
    <row r="1149" spans="1:74" s="427" customFormat="1" ht="14.1">
      <c r="A1149" s="561">
        <v>17</v>
      </c>
      <c r="B1149" s="562" t="str">
        <f t="shared" si="629"/>
        <v xml:space="preserve">: </v>
      </c>
      <c r="C1149" s="566"/>
      <c r="D1149" s="566"/>
      <c r="E1149" s="563"/>
      <c r="F1149" s="566"/>
      <c r="G1149" s="563"/>
      <c r="H1149" s="565"/>
      <c r="I1149" s="566"/>
      <c r="J1149" s="566"/>
      <c r="K1149" s="572"/>
      <c r="L1149" s="568"/>
      <c r="M1149" s="572"/>
      <c r="N1149" s="571"/>
      <c r="O1149" s="571"/>
      <c r="P1149" s="572"/>
      <c r="Q1149" s="429"/>
      <c r="R1149" s="573"/>
      <c r="S1149" s="574" t="str">
        <f t="shared" si="646"/>
        <v/>
      </c>
      <c r="T1149" s="575" t="str">
        <f t="shared" si="630"/>
        <v/>
      </c>
      <c r="U1149" s="574" t="str">
        <f t="shared" si="647"/>
        <v/>
      </c>
      <c r="V1149" s="576" t="str">
        <f t="shared" si="631"/>
        <v/>
      </c>
      <c r="W1149" s="391"/>
      <c r="X1149" s="391"/>
      <c r="Z1149" s="476"/>
      <c r="AP1149" s="476"/>
      <c r="AQ1149" s="391"/>
      <c r="AR1149" s="391"/>
      <c r="AS1149" s="580"/>
      <c r="AT1149" s="391"/>
      <c r="AU1149" s="578" t="str">
        <f t="shared" si="632"/>
        <v/>
      </c>
      <c r="AV1149" s="578" t="str">
        <f t="shared" si="633"/>
        <v/>
      </c>
      <c r="AW1149" s="391"/>
      <c r="AX1149" s="578" t="str">
        <f t="shared" si="634"/>
        <v/>
      </c>
      <c r="AY1149" s="578" t="str">
        <f t="shared" si="635"/>
        <v/>
      </c>
      <c r="AZ1149" s="391"/>
      <c r="BA1149" s="578" t="str">
        <f t="shared" si="636"/>
        <v/>
      </c>
      <c r="BB1149" s="578" t="str">
        <f t="shared" si="637"/>
        <v/>
      </c>
      <c r="BC1149" s="391"/>
      <c r="BD1149" s="578" t="str">
        <f t="shared" si="638"/>
        <v/>
      </c>
      <c r="BE1149" s="578" t="str">
        <f t="shared" si="639"/>
        <v/>
      </c>
      <c r="BF1149" s="391"/>
      <c r="BG1149" s="578" t="str">
        <f t="shared" si="640"/>
        <v/>
      </c>
      <c r="BH1149" s="578" t="str">
        <f t="shared" si="641"/>
        <v/>
      </c>
      <c r="BI1149" s="391"/>
      <c r="BJ1149" s="578" t="str">
        <f t="shared" si="642"/>
        <v/>
      </c>
      <c r="BK1149" s="578" t="str">
        <f t="shared" si="642"/>
        <v/>
      </c>
      <c r="BL1149" s="391"/>
      <c r="BM1149" s="578" t="str">
        <f t="shared" si="643"/>
        <v/>
      </c>
      <c r="BN1149" s="578" t="str">
        <f t="shared" si="643"/>
        <v/>
      </c>
      <c r="BO1149" s="391"/>
      <c r="BP1149" s="578" t="str">
        <f t="shared" si="644"/>
        <v/>
      </c>
      <c r="BQ1149" s="578" t="str">
        <f t="shared" si="644"/>
        <v/>
      </c>
      <c r="BR1149" s="391"/>
      <c r="BS1149" s="578" t="str">
        <f t="shared" si="645"/>
        <v/>
      </c>
      <c r="BT1149" s="578" t="str">
        <f t="shared" si="645"/>
        <v/>
      </c>
      <c r="BU1149" s="391"/>
      <c r="BV1149" s="476"/>
    </row>
    <row r="1150" spans="1:74" s="427" customFormat="1" ht="14.1">
      <c r="A1150" s="561">
        <v>18</v>
      </c>
      <c r="B1150" s="562" t="str">
        <f t="shared" si="629"/>
        <v xml:space="preserve">: </v>
      </c>
      <c r="C1150" s="566"/>
      <c r="D1150" s="566"/>
      <c r="E1150" s="563"/>
      <c r="F1150" s="566"/>
      <c r="G1150" s="563"/>
      <c r="H1150" s="565"/>
      <c r="I1150" s="566"/>
      <c r="J1150" s="566"/>
      <c r="K1150" s="572"/>
      <c r="L1150" s="572"/>
      <c r="M1150" s="572"/>
      <c r="N1150" s="571"/>
      <c r="O1150" s="571"/>
      <c r="P1150" s="572"/>
      <c r="Q1150" s="429"/>
      <c r="R1150" s="573"/>
      <c r="S1150" s="574" t="str">
        <f t="shared" si="646"/>
        <v/>
      </c>
      <c r="T1150" s="575" t="str">
        <f t="shared" si="630"/>
        <v/>
      </c>
      <c r="U1150" s="574" t="str">
        <f t="shared" si="647"/>
        <v/>
      </c>
      <c r="V1150" s="576" t="str">
        <f t="shared" si="631"/>
        <v/>
      </c>
      <c r="W1150" s="391"/>
      <c r="X1150" s="391"/>
      <c r="Z1150" s="476"/>
      <c r="AP1150" s="476"/>
      <c r="AQ1150" s="391"/>
      <c r="AR1150" s="391"/>
      <c r="AS1150" s="580"/>
      <c r="AT1150" s="391"/>
      <c r="AU1150" s="578" t="str">
        <f t="shared" si="632"/>
        <v/>
      </c>
      <c r="AV1150" s="578" t="str">
        <f t="shared" si="633"/>
        <v/>
      </c>
      <c r="AW1150" s="391"/>
      <c r="AX1150" s="578" t="str">
        <f t="shared" si="634"/>
        <v/>
      </c>
      <c r="AY1150" s="578" t="str">
        <f t="shared" si="635"/>
        <v/>
      </c>
      <c r="AZ1150" s="391"/>
      <c r="BA1150" s="578" t="str">
        <f t="shared" si="636"/>
        <v/>
      </c>
      <c r="BB1150" s="578" t="str">
        <f t="shared" si="637"/>
        <v/>
      </c>
      <c r="BC1150" s="391"/>
      <c r="BD1150" s="578" t="str">
        <f t="shared" si="638"/>
        <v/>
      </c>
      <c r="BE1150" s="578" t="str">
        <f t="shared" si="639"/>
        <v/>
      </c>
      <c r="BF1150" s="391"/>
      <c r="BG1150" s="578" t="str">
        <f t="shared" si="640"/>
        <v/>
      </c>
      <c r="BH1150" s="578" t="str">
        <f t="shared" si="641"/>
        <v/>
      </c>
      <c r="BI1150" s="391"/>
      <c r="BJ1150" s="578" t="str">
        <f t="shared" si="642"/>
        <v/>
      </c>
      <c r="BK1150" s="578" t="str">
        <f t="shared" si="642"/>
        <v/>
      </c>
      <c r="BL1150" s="391"/>
      <c r="BM1150" s="578" t="str">
        <f t="shared" si="643"/>
        <v/>
      </c>
      <c r="BN1150" s="578" t="str">
        <f t="shared" si="643"/>
        <v/>
      </c>
      <c r="BO1150" s="391"/>
      <c r="BP1150" s="578" t="str">
        <f t="shared" si="644"/>
        <v/>
      </c>
      <c r="BQ1150" s="578" t="str">
        <f t="shared" si="644"/>
        <v/>
      </c>
      <c r="BR1150" s="391"/>
      <c r="BS1150" s="578" t="str">
        <f t="shared" si="645"/>
        <v/>
      </c>
      <c r="BT1150" s="578" t="str">
        <f t="shared" si="645"/>
        <v/>
      </c>
      <c r="BU1150" s="391"/>
      <c r="BV1150" s="476"/>
    </row>
    <row r="1151" spans="1:74" s="427" customFormat="1" ht="14.1">
      <c r="A1151" s="561">
        <v>19</v>
      </c>
      <c r="B1151" s="562" t="str">
        <f t="shared" si="629"/>
        <v xml:space="preserve">: </v>
      </c>
      <c r="C1151" s="566"/>
      <c r="D1151" s="566"/>
      <c r="E1151" s="563"/>
      <c r="F1151" s="566"/>
      <c r="G1151" s="563"/>
      <c r="H1151" s="565"/>
      <c r="I1151" s="566"/>
      <c r="J1151" s="566"/>
      <c r="K1151" s="572"/>
      <c r="L1151" s="572"/>
      <c r="M1151" s="572"/>
      <c r="N1151" s="571"/>
      <c r="O1151" s="571"/>
      <c r="P1151" s="572"/>
      <c r="Q1151" s="429"/>
      <c r="R1151" s="573"/>
      <c r="S1151" s="574" t="str">
        <f t="shared" si="646"/>
        <v/>
      </c>
      <c r="T1151" s="575" t="str">
        <f t="shared" si="630"/>
        <v/>
      </c>
      <c r="U1151" s="574" t="str">
        <f t="shared" si="647"/>
        <v/>
      </c>
      <c r="V1151" s="576" t="str">
        <f t="shared" si="631"/>
        <v/>
      </c>
      <c r="W1151" s="391"/>
      <c r="X1151" s="391"/>
      <c r="Z1151" s="476"/>
      <c r="AP1151" s="476"/>
      <c r="AQ1151" s="391"/>
      <c r="AR1151" s="391"/>
      <c r="AS1151" s="580"/>
      <c r="AT1151" s="391"/>
      <c r="AU1151" s="578" t="str">
        <f t="shared" si="632"/>
        <v/>
      </c>
      <c r="AV1151" s="578" t="str">
        <f t="shared" si="633"/>
        <v/>
      </c>
      <c r="AW1151" s="391"/>
      <c r="AX1151" s="578" t="str">
        <f t="shared" si="634"/>
        <v/>
      </c>
      <c r="AY1151" s="578" t="str">
        <f t="shared" si="635"/>
        <v/>
      </c>
      <c r="AZ1151" s="391"/>
      <c r="BA1151" s="578" t="str">
        <f t="shared" si="636"/>
        <v/>
      </c>
      <c r="BB1151" s="578" t="str">
        <f t="shared" si="637"/>
        <v/>
      </c>
      <c r="BC1151" s="391"/>
      <c r="BD1151" s="578" t="str">
        <f t="shared" si="638"/>
        <v/>
      </c>
      <c r="BE1151" s="578" t="str">
        <f t="shared" si="639"/>
        <v/>
      </c>
      <c r="BF1151" s="391"/>
      <c r="BG1151" s="578" t="str">
        <f t="shared" si="640"/>
        <v/>
      </c>
      <c r="BH1151" s="578" t="str">
        <f t="shared" si="641"/>
        <v/>
      </c>
      <c r="BI1151" s="391"/>
      <c r="BJ1151" s="578" t="str">
        <f t="shared" si="642"/>
        <v/>
      </c>
      <c r="BK1151" s="578" t="str">
        <f t="shared" si="642"/>
        <v/>
      </c>
      <c r="BL1151" s="391"/>
      <c r="BM1151" s="578" t="str">
        <f t="shared" si="643"/>
        <v/>
      </c>
      <c r="BN1151" s="578" t="str">
        <f t="shared" si="643"/>
        <v/>
      </c>
      <c r="BO1151" s="391"/>
      <c r="BP1151" s="578" t="str">
        <f t="shared" si="644"/>
        <v/>
      </c>
      <c r="BQ1151" s="578" t="str">
        <f t="shared" si="644"/>
        <v/>
      </c>
      <c r="BR1151" s="391"/>
      <c r="BS1151" s="578" t="str">
        <f t="shared" si="645"/>
        <v/>
      </c>
      <c r="BT1151" s="578" t="str">
        <f t="shared" si="645"/>
        <v/>
      </c>
      <c r="BU1151" s="391"/>
      <c r="BV1151" s="476"/>
    </row>
    <row r="1152" spans="1:74" s="427" customFormat="1" ht="14.1">
      <c r="A1152" s="561">
        <v>20</v>
      </c>
      <c r="B1152" s="562" t="str">
        <f t="shared" si="629"/>
        <v xml:space="preserve">: </v>
      </c>
      <c r="C1152" s="566"/>
      <c r="D1152" s="566"/>
      <c r="E1152" s="563"/>
      <c r="F1152" s="566"/>
      <c r="G1152" s="563"/>
      <c r="H1152" s="565"/>
      <c r="I1152" s="566"/>
      <c r="J1152" s="566"/>
      <c r="K1152" s="572"/>
      <c r="L1152" s="572"/>
      <c r="M1152" s="572"/>
      <c r="N1152" s="571"/>
      <c r="O1152" s="571"/>
      <c r="P1152" s="572"/>
      <c r="Q1152" s="429"/>
      <c r="R1152" s="573"/>
      <c r="S1152" s="574" t="str">
        <f t="shared" si="646"/>
        <v/>
      </c>
      <c r="T1152" s="575" t="str">
        <f t="shared" si="630"/>
        <v/>
      </c>
      <c r="U1152" s="574" t="str">
        <f t="shared" si="647"/>
        <v/>
      </c>
      <c r="V1152" s="576" t="str">
        <f t="shared" si="631"/>
        <v/>
      </c>
      <c r="W1152" s="391"/>
      <c r="X1152" s="391"/>
      <c r="Z1152" s="476"/>
      <c r="AP1152" s="476"/>
      <c r="AQ1152" s="391"/>
      <c r="AR1152" s="391"/>
      <c r="AS1152" s="580"/>
      <c r="AT1152" s="391"/>
      <c r="AU1152" s="578" t="str">
        <f t="shared" si="632"/>
        <v/>
      </c>
      <c r="AV1152" s="578" t="str">
        <f t="shared" si="633"/>
        <v/>
      </c>
      <c r="AW1152" s="391"/>
      <c r="AX1152" s="578" t="str">
        <f t="shared" si="634"/>
        <v/>
      </c>
      <c r="AY1152" s="578" t="str">
        <f t="shared" si="635"/>
        <v/>
      </c>
      <c r="AZ1152" s="391"/>
      <c r="BA1152" s="578" t="str">
        <f t="shared" si="636"/>
        <v/>
      </c>
      <c r="BB1152" s="578" t="str">
        <f t="shared" si="637"/>
        <v/>
      </c>
      <c r="BC1152" s="391"/>
      <c r="BD1152" s="578" t="str">
        <f t="shared" si="638"/>
        <v/>
      </c>
      <c r="BE1152" s="578" t="str">
        <f t="shared" si="639"/>
        <v/>
      </c>
      <c r="BF1152" s="391"/>
      <c r="BG1152" s="578" t="str">
        <f t="shared" si="640"/>
        <v/>
      </c>
      <c r="BH1152" s="578" t="str">
        <f t="shared" si="641"/>
        <v/>
      </c>
      <c r="BI1152" s="391"/>
      <c r="BJ1152" s="578" t="str">
        <f t="shared" si="642"/>
        <v/>
      </c>
      <c r="BK1152" s="578" t="str">
        <f t="shared" si="642"/>
        <v/>
      </c>
      <c r="BL1152" s="391"/>
      <c r="BM1152" s="578" t="str">
        <f t="shared" si="643"/>
        <v/>
      </c>
      <c r="BN1152" s="578" t="str">
        <f t="shared" si="643"/>
        <v/>
      </c>
      <c r="BO1152" s="391"/>
      <c r="BP1152" s="578" t="str">
        <f t="shared" si="644"/>
        <v/>
      </c>
      <c r="BQ1152" s="578" t="str">
        <f t="shared" si="644"/>
        <v/>
      </c>
      <c r="BR1152" s="391"/>
      <c r="BS1152" s="578" t="str">
        <f t="shared" si="645"/>
        <v/>
      </c>
      <c r="BT1152" s="578" t="str">
        <f t="shared" si="645"/>
        <v/>
      </c>
      <c r="BU1152" s="391"/>
      <c r="BV1152" s="476"/>
    </row>
    <row r="1153" spans="1:74" s="427" customFormat="1" ht="14.1">
      <c r="A1153" s="561"/>
      <c r="B1153" s="582" t="s">
        <v>224</v>
      </c>
      <c r="C1153" s="583"/>
      <c r="D1153" s="583"/>
      <c r="E1153" s="583"/>
      <c r="F1153" s="583"/>
      <c r="G1153" s="583"/>
      <c r="I1153" s="391"/>
      <c r="J1153" s="584"/>
      <c r="K1153" s="429"/>
      <c r="L1153" s="429"/>
      <c r="M1153" s="429" t="s">
        <v>211</v>
      </c>
      <c r="N1153" s="429"/>
      <c r="O1153" s="429"/>
      <c r="P1153" s="429"/>
      <c r="Q1153" s="429"/>
      <c r="R1153" s="584" t="s">
        <v>212</v>
      </c>
      <c r="S1153" s="585" t="e">
        <f>AVERAGE(S1133:S1152)</f>
        <v>#DIV/0!</v>
      </c>
      <c r="T1153" s="585" t="e">
        <f>IF(S1161="Y",SUM(T1133:T1152)/SUM(O1133:O1152),AVERAGE(T1133:T1152))</f>
        <v>#DIV/0!</v>
      </c>
      <c r="U1153" s="586" t="e">
        <f>SUM(U1133:U1152)/SUM(O1133:O1152)</f>
        <v>#DIV/0!</v>
      </c>
      <c r="V1153" s="391"/>
      <c r="W1153" s="391"/>
      <c r="X1153" s="391"/>
      <c r="Z1153" s="626"/>
      <c r="AP1153" s="476"/>
      <c r="AQ1153" s="391"/>
      <c r="AR1153" s="391"/>
      <c r="AS1153" s="391"/>
      <c r="AT1153" s="584" t="s">
        <v>212</v>
      </c>
      <c r="AU1153" s="587" t="e">
        <f>AVERAGE(AU1133:AU1152)</f>
        <v>#DIV/0!</v>
      </c>
      <c r="AV1153" s="587" t="e">
        <f>SUM(AV1133:AV1152)/COUNTIF(AV1133:AV1152,"&gt;0")</f>
        <v>#DIV/0!</v>
      </c>
      <c r="AW1153" s="391"/>
      <c r="AX1153" s="587" t="e">
        <f>AVERAGE(AX1133:AX1152)</f>
        <v>#DIV/0!</v>
      </c>
      <c r="AY1153" s="587" t="e">
        <f>SUM(AY1133:AY1152)/COUNTIF(AY1133:AY1152,"&gt;0")</f>
        <v>#DIV/0!</v>
      </c>
      <c r="AZ1153" s="391"/>
      <c r="BA1153" s="587" t="e">
        <f>AVERAGE(BA1133:BA1152)</f>
        <v>#DIV/0!</v>
      </c>
      <c r="BB1153" s="587" t="e">
        <f>SUM(BB1133:BB1152)/COUNTIF(BB1133:BB1152,"&gt;0")</f>
        <v>#DIV/0!</v>
      </c>
      <c r="BC1153" s="391"/>
      <c r="BD1153" s="587" t="e">
        <f>AVERAGE(BD1133:BD1152)</f>
        <v>#DIV/0!</v>
      </c>
      <c r="BE1153" s="587" t="e">
        <f>SUM(BE1133:BE1152)/COUNTIF(BE1133:BE1152,"&gt;0")</f>
        <v>#DIV/0!</v>
      </c>
      <c r="BF1153" s="391"/>
      <c r="BG1153" s="587" t="e">
        <f>AVERAGE(BG1133:BG1152)</f>
        <v>#DIV/0!</v>
      </c>
      <c r="BH1153" s="587" t="e">
        <f>SUM(BH1133:BH1152)/COUNTIF(BH1133:BH1152,"&gt;0")</f>
        <v>#DIV/0!</v>
      </c>
      <c r="BI1153" s="584"/>
      <c r="BJ1153" s="587" t="e">
        <f>AVERAGE(BJ1133:BJ1152)</f>
        <v>#DIV/0!</v>
      </c>
      <c r="BK1153" s="587" t="e">
        <f>SUM(BK1133:BK1152)/COUNTIF(BK1133:BK1152,"&gt;0")</f>
        <v>#DIV/0!</v>
      </c>
      <c r="BL1153" s="391"/>
      <c r="BM1153" s="587" t="e">
        <f>AVERAGE(BM1133:BM1152)</f>
        <v>#DIV/0!</v>
      </c>
      <c r="BN1153" s="587" t="e">
        <f>SUM(BN1133:BN1152)/COUNTIF(BN1133:BN1152,"&gt;0")</f>
        <v>#DIV/0!</v>
      </c>
      <c r="BO1153" s="391"/>
      <c r="BP1153" s="587" t="e">
        <f>AVERAGE(BP1133:BP1152)</f>
        <v>#DIV/0!</v>
      </c>
      <c r="BQ1153" s="587" t="e">
        <f>SUM(BQ1133:BQ1152)/COUNTIF(BQ1133:BQ1152,"&gt;0")</f>
        <v>#DIV/0!</v>
      </c>
      <c r="BR1153" s="391"/>
      <c r="BS1153" s="587" t="e">
        <f>AVERAGE(BS1133:BS1152)</f>
        <v>#DIV/0!</v>
      </c>
      <c r="BT1153" s="587" t="e">
        <f>SUM(BT1133:BT1152)/COUNTIF(BT1133:BT1152,"&gt;0")</f>
        <v>#DIV/0!</v>
      </c>
      <c r="BU1153" s="391"/>
      <c r="BV1153" s="476"/>
    </row>
    <row r="1154" spans="1:74" s="427" customFormat="1" ht="14.1">
      <c r="A1154" s="561"/>
      <c r="B1154" s="582" t="s">
        <v>225</v>
      </c>
      <c r="C1154" s="583" t="s">
        <v>213</v>
      </c>
      <c r="D1154" s="1104"/>
      <c r="E1154" s="1105"/>
      <c r="F1154" s="1105"/>
      <c r="G1154" s="1105"/>
      <c r="H1154" s="1105"/>
      <c r="I1154" s="1105"/>
      <c r="J1154" s="1105"/>
      <c r="K1154" s="1106"/>
      <c r="L1154" s="429"/>
      <c r="M1154" s="429"/>
      <c r="N1154" s="429"/>
      <c r="O1154" s="429"/>
      <c r="P1154" s="429"/>
      <c r="Q1154" s="429"/>
      <c r="R1154" s="588" t="s">
        <v>214</v>
      </c>
      <c r="S1154" s="589" t="e">
        <f>S1153+V1154*S1157</f>
        <v>#DIV/0!</v>
      </c>
      <c r="T1154" s="589" t="e">
        <f>T1153+V1154*T1157</f>
        <v>#DIV/0!</v>
      </c>
      <c r="U1154" s="589" t="e">
        <f>U1153+V1154*U1157</f>
        <v>#DIV/0!</v>
      </c>
      <c r="V1154" s="590">
        <v>1</v>
      </c>
      <c r="W1154" s="429" t="s">
        <v>215</v>
      </c>
      <c r="X1154" s="391"/>
      <c r="Y1154" s="391" t="s">
        <v>239</v>
      </c>
      <c r="Z1154" s="627"/>
      <c r="AP1154" s="476"/>
      <c r="AQ1154" s="391"/>
      <c r="AR1154" s="391"/>
      <c r="AS1154" s="391"/>
      <c r="AT1154" s="588" t="s">
        <v>214</v>
      </c>
      <c r="AU1154" s="591" t="e">
        <f>AU1153+(AU1159*AU1156)</f>
        <v>#DIV/0!</v>
      </c>
      <c r="AV1154" s="591" t="e">
        <f>AV1153+(AV1159*AU1156)</f>
        <v>#DIV/0!</v>
      </c>
      <c r="AW1154" s="391"/>
      <c r="AX1154" s="591" t="e">
        <f>AX1153+(AX1159*AX1156)</f>
        <v>#DIV/0!</v>
      </c>
      <c r="AY1154" s="591" t="e">
        <f>AY1153+(AY1159*AX1156)</f>
        <v>#DIV/0!</v>
      </c>
      <c r="AZ1154" s="391"/>
      <c r="BA1154" s="591" t="e">
        <f>BA1153+(BA1159*BA1156)</f>
        <v>#DIV/0!</v>
      </c>
      <c r="BB1154" s="591" t="e">
        <f>BB1153+(BB1159*BA1156)</f>
        <v>#DIV/0!</v>
      </c>
      <c r="BC1154" s="391"/>
      <c r="BD1154" s="591" t="e">
        <f>BD1153+(BD1159*BD1156)</f>
        <v>#DIV/0!</v>
      </c>
      <c r="BE1154" s="591" t="e">
        <f>BE1153+(BE1159*BD1156)</f>
        <v>#DIV/0!</v>
      </c>
      <c r="BF1154" s="391"/>
      <c r="BG1154" s="591" t="e">
        <f>BG1153+(BG1159*BG1156)</f>
        <v>#DIV/0!</v>
      </c>
      <c r="BH1154" s="591" t="e">
        <f>BH1153+(BH1159*BG1156)</f>
        <v>#DIV/0!</v>
      </c>
      <c r="BI1154" s="588"/>
      <c r="BJ1154" s="591" t="e">
        <f>BJ1153+(BJ1159*BJ1156)</f>
        <v>#DIV/0!</v>
      </c>
      <c r="BK1154" s="591" t="e">
        <f>BK1153+(BK1159*BJ1156)</f>
        <v>#DIV/0!</v>
      </c>
      <c r="BL1154" s="391"/>
      <c r="BM1154" s="591" t="e">
        <f>BM1153+(BM1159*BM1156)</f>
        <v>#DIV/0!</v>
      </c>
      <c r="BN1154" s="591" t="e">
        <f>BN1153+(BN1159*BM1156)</f>
        <v>#DIV/0!</v>
      </c>
      <c r="BO1154" s="391"/>
      <c r="BP1154" s="591" t="e">
        <f>BP1153+(BP1159*BP1156)</f>
        <v>#DIV/0!</v>
      </c>
      <c r="BQ1154" s="591" t="e">
        <f>BQ1153+(BQ1159*BP1156)</f>
        <v>#DIV/0!</v>
      </c>
      <c r="BR1154" s="391"/>
      <c r="BS1154" s="591" t="e">
        <f>BS1153+(BS1159*BS1156)</f>
        <v>#DIV/0!</v>
      </c>
      <c r="BT1154" s="591" t="e">
        <f>BT1153+(BT1159*BS1156)</f>
        <v>#DIV/0!</v>
      </c>
      <c r="BU1154" s="391"/>
      <c r="BV1154" s="476"/>
    </row>
    <row r="1155" spans="1:74" s="427" customFormat="1" ht="14.1">
      <c r="A1155" s="561"/>
      <c r="B1155" s="582" t="s">
        <v>226</v>
      </c>
      <c r="C1155" s="561"/>
      <c r="D1155" s="1107"/>
      <c r="E1155" s="1108"/>
      <c r="F1155" s="1108"/>
      <c r="G1155" s="1108"/>
      <c r="H1155" s="1108"/>
      <c r="I1155" s="1108"/>
      <c r="J1155" s="1108"/>
      <c r="K1155" s="1109"/>
      <c r="L1155" s="391"/>
      <c r="M1155" s="391"/>
      <c r="N1155" s="429"/>
      <c r="O1155" s="429"/>
      <c r="P1155" s="429"/>
      <c r="Q1155" s="429"/>
      <c r="R1155" s="588" t="s">
        <v>216</v>
      </c>
      <c r="S1155" s="589" t="e">
        <f>IF($Y1155="Y",MIN(S1133:S1152),S1153-$V1155*S1157)</f>
        <v>#DIV/0!</v>
      </c>
      <c r="T1155" s="589" t="e">
        <f t="shared" ref="T1155:U1155" si="648">IF($Y1155="Y",MIN(T1133:T1152),T1153-$V1155*T1157)</f>
        <v>#DIV/0!</v>
      </c>
      <c r="U1155" s="589" t="e">
        <f t="shared" si="648"/>
        <v>#DIV/0!</v>
      </c>
      <c r="V1155" s="590">
        <v>1</v>
      </c>
      <c r="W1155" s="429" t="s">
        <v>217</v>
      </c>
      <c r="X1155" s="391"/>
      <c r="Y1155" s="592" t="s">
        <v>223</v>
      </c>
      <c r="Z1155" s="627"/>
      <c r="AP1155" s="476"/>
      <c r="AQ1155" s="391"/>
      <c r="AR1155" s="391"/>
      <c r="AS1155" s="391"/>
      <c r="AT1155" s="588" t="s">
        <v>216</v>
      </c>
      <c r="AU1155" s="591" t="e">
        <f>AU1153-(AU1159*AU1157)</f>
        <v>#DIV/0!</v>
      </c>
      <c r="AV1155" s="591" t="e">
        <f>AV1153-(AV1159*AU1157)</f>
        <v>#DIV/0!</v>
      </c>
      <c r="AW1155" s="391"/>
      <c r="AX1155" s="591" t="e">
        <f>AX1153-(AX1159*AX1157)</f>
        <v>#DIV/0!</v>
      </c>
      <c r="AY1155" s="591" t="e">
        <f>AY1153-(AY1159*AX1157)</f>
        <v>#DIV/0!</v>
      </c>
      <c r="AZ1155" s="391"/>
      <c r="BA1155" s="591" t="e">
        <f>BA1153-(BA1159*BA1157)</f>
        <v>#DIV/0!</v>
      </c>
      <c r="BB1155" s="591" t="e">
        <f>BB1153-(BB1159*BA1157)</f>
        <v>#DIV/0!</v>
      </c>
      <c r="BC1155" s="391"/>
      <c r="BD1155" s="591" t="e">
        <f>BD1153-(BD1159*BD1157)</f>
        <v>#DIV/0!</v>
      </c>
      <c r="BE1155" s="591" t="e">
        <f>BE1153-(BE1159*BD1157)</f>
        <v>#DIV/0!</v>
      </c>
      <c r="BF1155" s="391"/>
      <c r="BG1155" s="591" t="e">
        <f>BG1153-(BG1159*BG1157)</f>
        <v>#DIV/0!</v>
      </c>
      <c r="BH1155" s="591" t="e">
        <f>BH1153-(BH1159*BG1157)</f>
        <v>#DIV/0!</v>
      </c>
      <c r="BI1155" s="588"/>
      <c r="BJ1155" s="591" t="e">
        <f>BJ1153-(BJ1159*BJ1157)</f>
        <v>#DIV/0!</v>
      </c>
      <c r="BK1155" s="591" t="e">
        <f>BK1153-(BK1159*BJ1157)</f>
        <v>#DIV/0!</v>
      </c>
      <c r="BL1155" s="391"/>
      <c r="BM1155" s="591" t="e">
        <f>BM1153-(BM1159*BM1157)</f>
        <v>#DIV/0!</v>
      </c>
      <c r="BN1155" s="591" t="e">
        <f>BN1153-(BN1159*BM1157)</f>
        <v>#DIV/0!</v>
      </c>
      <c r="BO1155" s="391"/>
      <c r="BP1155" s="591" t="e">
        <f>BP1153-(BP1159*BP1157)</f>
        <v>#DIV/0!</v>
      </c>
      <c r="BQ1155" s="591" t="e">
        <f>BQ1153-(BQ1159*BP1157)</f>
        <v>#DIV/0!</v>
      </c>
      <c r="BR1155" s="391"/>
      <c r="BS1155" s="591" t="e">
        <f>BS1153-(BS1159*BS1157)</f>
        <v>#DIV/0!</v>
      </c>
      <c r="BT1155" s="591" t="e">
        <f>BT1153-(BT1159*BS1157)</f>
        <v>#DIV/0!</v>
      </c>
      <c r="BU1155" s="391"/>
      <c r="BV1155" s="476"/>
    </row>
    <row r="1156" spans="1:74" s="427" customFormat="1" ht="13.8">
      <c r="A1156" s="561"/>
      <c r="B1156" s="561"/>
      <c r="C1156" s="561"/>
      <c r="D1156" s="1107"/>
      <c r="E1156" s="1108"/>
      <c r="F1156" s="1108"/>
      <c r="G1156" s="1108"/>
      <c r="H1156" s="1108"/>
      <c r="I1156" s="1108"/>
      <c r="J1156" s="1108"/>
      <c r="K1156" s="1109"/>
      <c r="L1156" s="429"/>
      <c r="M1156" s="429"/>
      <c r="N1156" s="429"/>
      <c r="O1156" s="429"/>
      <c r="P1156" s="429"/>
      <c r="Q1156" s="429"/>
      <c r="R1156" s="588" t="s">
        <v>218</v>
      </c>
      <c r="S1156" s="589" t="e">
        <f>IF((0.67*S1157)&gt;S1153,"no","yes")</f>
        <v>#DIV/0!</v>
      </c>
      <c r="T1156" s="589" t="e">
        <f>IF((0.67*T1157)&gt;T1153,"no","yes")</f>
        <v>#DIV/0!</v>
      </c>
      <c r="U1156" s="589" t="e">
        <f>IF((0.67*U1157)&gt;U1153,"no","yes")</f>
        <v>#DIV/0!</v>
      </c>
      <c r="V1156" s="429"/>
      <c r="W1156" s="429"/>
      <c r="X1156" s="429"/>
      <c r="Z1156" s="627"/>
      <c r="AP1156" s="476"/>
      <c r="AQ1156" s="429"/>
      <c r="AR1156" s="429"/>
      <c r="AS1156" s="1113" t="s">
        <v>407</v>
      </c>
      <c r="AT1156" s="1114"/>
      <c r="AU1156" s="590">
        <v>1</v>
      </c>
      <c r="AV1156" s="429"/>
      <c r="AW1156" s="429"/>
      <c r="AX1156" s="590">
        <v>1</v>
      </c>
      <c r="AY1156" s="429"/>
      <c r="AZ1156" s="429"/>
      <c r="BA1156" s="590">
        <v>1</v>
      </c>
      <c r="BB1156" s="429"/>
      <c r="BC1156" s="429"/>
      <c r="BD1156" s="590">
        <v>1</v>
      </c>
      <c r="BE1156" s="429"/>
      <c r="BF1156" s="429"/>
      <c r="BG1156" s="590">
        <v>1</v>
      </c>
      <c r="BH1156" s="429"/>
      <c r="BI1156" s="588"/>
      <c r="BJ1156" s="590">
        <v>1</v>
      </c>
      <c r="BK1156" s="429"/>
      <c r="BL1156" s="429"/>
      <c r="BM1156" s="590">
        <v>1</v>
      </c>
      <c r="BN1156" s="429"/>
      <c r="BO1156" s="429"/>
      <c r="BP1156" s="590">
        <v>1</v>
      </c>
      <c r="BQ1156" s="429"/>
      <c r="BR1156" s="429"/>
      <c r="BS1156" s="590">
        <v>1</v>
      </c>
      <c r="BT1156" s="429"/>
      <c r="BU1156" s="429"/>
      <c r="BV1156" s="476"/>
    </row>
    <row r="1157" spans="1:74" s="427" customFormat="1" ht="13.8">
      <c r="A1157" s="561"/>
      <c r="B1157" s="561"/>
      <c r="C1157" s="561"/>
      <c r="D1157" s="1107"/>
      <c r="E1157" s="1108"/>
      <c r="F1157" s="1108"/>
      <c r="G1157" s="1108"/>
      <c r="H1157" s="1108"/>
      <c r="I1157" s="1108"/>
      <c r="J1157" s="1108"/>
      <c r="K1157" s="1109"/>
      <c r="L1157" s="429"/>
      <c r="M1157" s="429"/>
      <c r="N1157" s="429"/>
      <c r="O1157" s="429"/>
      <c r="P1157" s="429"/>
      <c r="Q1157" s="429"/>
      <c r="R1157" s="588" t="s">
        <v>219</v>
      </c>
      <c r="S1157" s="589" t="e">
        <f>_xlfn.STDEV.P(S1133:S1152)</f>
        <v>#DIV/0!</v>
      </c>
      <c r="T1157" s="589" t="e">
        <f t="array" ref="T1157">IF(S1161="Y",SQRT(SUM(IFERROR(O1133:O1152*(S1133:S1152-(T1153))^2,0))/((COUNTIFS(O1133:O1152,"&lt;&gt;"&amp;"")-1)/COUNTIFS(O1133:O1152,"&lt;&gt;"&amp;"")*SUM(O1133:O1152))),_xlfn.STDEV.P(T1133:T1152))</f>
        <v>#DIV/0!</v>
      </c>
      <c r="U1157" s="589" t="e">
        <f t="array" ref="U1157">SQRT(SUM(IFERROR(O1133:O1152*(S1133:S1152-(U1153))^2,0))/((COUNTIFS(O1133:O1152,"&lt;&gt;"&amp;"")-1)/COUNTIFS(O1133:O1152,"&lt;&gt;"&amp;"")*SUM(O1133:O1152)))</f>
        <v>#DIV/0!</v>
      </c>
      <c r="V1157" s="429"/>
      <c r="W1157" s="429"/>
      <c r="X1157" s="429"/>
      <c r="Z1157" s="627"/>
      <c r="AP1157" s="476"/>
      <c r="AQ1157" s="429"/>
      <c r="AR1157" s="429"/>
      <c r="AS1157" s="1113"/>
      <c r="AT1157" s="1114"/>
      <c r="AU1157" s="590">
        <v>1</v>
      </c>
      <c r="AV1157" s="429"/>
      <c r="AW1157" s="429"/>
      <c r="AX1157" s="590">
        <v>1</v>
      </c>
      <c r="AY1157" s="429"/>
      <c r="AZ1157" s="429"/>
      <c r="BA1157" s="590">
        <v>1</v>
      </c>
      <c r="BB1157" s="429"/>
      <c r="BC1157" s="429"/>
      <c r="BD1157" s="590">
        <v>1</v>
      </c>
      <c r="BE1157" s="429"/>
      <c r="BF1157" s="429"/>
      <c r="BG1157" s="590">
        <v>1</v>
      </c>
      <c r="BH1157" s="429"/>
      <c r="BI1157" s="588"/>
      <c r="BJ1157" s="590">
        <v>1</v>
      </c>
      <c r="BK1157" s="429"/>
      <c r="BL1157" s="429"/>
      <c r="BM1157" s="590">
        <v>1</v>
      </c>
      <c r="BN1157" s="429"/>
      <c r="BO1157" s="429"/>
      <c r="BP1157" s="590">
        <v>1</v>
      </c>
      <c r="BQ1157" s="429"/>
      <c r="BR1157" s="429"/>
      <c r="BS1157" s="590">
        <v>1</v>
      </c>
      <c r="BT1157" s="429"/>
      <c r="BU1157" s="429"/>
      <c r="BV1157" s="476"/>
    </row>
    <row r="1158" spans="1:74" s="427" customFormat="1" ht="14.1">
      <c r="A1158" s="429"/>
      <c r="B1158" s="429"/>
      <c r="C1158" s="561"/>
      <c r="D1158" s="1107"/>
      <c r="E1158" s="1108"/>
      <c r="F1158" s="1108"/>
      <c r="G1158" s="1108"/>
      <c r="H1158" s="1108"/>
      <c r="I1158" s="1108"/>
      <c r="J1158" s="1108"/>
      <c r="K1158" s="1109"/>
      <c r="L1158" s="429"/>
      <c r="M1158" s="429"/>
      <c r="N1158" s="429"/>
      <c r="O1158" s="429"/>
      <c r="P1158" s="429"/>
      <c r="Q1158" s="429"/>
      <c r="R1158" s="471" t="s">
        <v>220</v>
      </c>
      <c r="S1158" s="594">
        <f>COUNTIF(S1133:S1152,"&gt;0")</f>
        <v>0</v>
      </c>
      <c r="T1158" s="594">
        <f>COUNTIF(T1133:T1152,"&gt;0")</f>
        <v>0</v>
      </c>
      <c r="U1158" s="595"/>
      <c r="V1158" s="596" t="s">
        <v>221</v>
      </c>
      <c r="W1158" s="429"/>
      <c r="X1158" s="429"/>
      <c r="Z1158" s="476"/>
      <c r="AP1158" s="476"/>
      <c r="AQ1158" s="429"/>
      <c r="AR1158" s="429"/>
      <c r="AS1158" s="429"/>
      <c r="AT1158" s="588" t="s">
        <v>218</v>
      </c>
      <c r="AU1158" s="591" t="e">
        <f>IF((0.67*AU1159)&gt;AU1153,"no","yes")</f>
        <v>#DIV/0!</v>
      </c>
      <c r="AV1158" s="591" t="e">
        <f>IF((0.67*AV1159)&gt;AV1153,"no","yes")</f>
        <v>#DIV/0!</v>
      </c>
      <c r="AW1158" s="429"/>
      <c r="AX1158" s="591" t="e">
        <f>IF((0.67*AX1159)&gt;AX1153,"no","yes")</f>
        <v>#DIV/0!</v>
      </c>
      <c r="AY1158" s="591" t="e">
        <f>IF((0.67*AY1159)&gt;AY1153,"no","yes")</f>
        <v>#DIV/0!</v>
      </c>
      <c r="AZ1158" s="429"/>
      <c r="BA1158" s="591" t="e">
        <f>IF((0.67*BA1159)&gt;BA1153,"no","yes")</f>
        <v>#DIV/0!</v>
      </c>
      <c r="BB1158" s="591" t="e">
        <f>IF((0.67*BB1159)&gt;BB1153,"no","yes")</f>
        <v>#DIV/0!</v>
      </c>
      <c r="BC1158" s="429"/>
      <c r="BD1158" s="591" t="e">
        <f>IF((0.67*BD1159)&gt;BD1153,"no","yes")</f>
        <v>#DIV/0!</v>
      </c>
      <c r="BE1158" s="591" t="e">
        <f>IF((0.67*BE1159)&gt;BE1153,"no","yes")</f>
        <v>#DIV/0!</v>
      </c>
      <c r="BF1158" s="429"/>
      <c r="BG1158" s="591" t="e">
        <f>IF((0.67*BG1159)&gt;BG1153,"no","yes")</f>
        <v>#DIV/0!</v>
      </c>
      <c r="BH1158" s="591" t="e">
        <f>IF((0.67*BH1159)&gt;BH1153,"no","yes")</f>
        <v>#DIV/0!</v>
      </c>
      <c r="BI1158" s="471"/>
      <c r="BJ1158" s="591" t="e">
        <f>IF((0.67*BJ1159)&gt;BJ1153,"no","yes")</f>
        <v>#DIV/0!</v>
      </c>
      <c r="BK1158" s="591" t="e">
        <f>IF((0.67*BK1159)&gt;BK1153,"no","yes")</f>
        <v>#DIV/0!</v>
      </c>
      <c r="BL1158" s="429"/>
      <c r="BM1158" s="591" t="e">
        <f>IF((0.67*BM1159)&gt;BM1153,"no","yes")</f>
        <v>#DIV/0!</v>
      </c>
      <c r="BN1158" s="591" t="e">
        <f>IF((0.67*BN1159)&gt;BN1153,"no","yes")</f>
        <v>#DIV/0!</v>
      </c>
      <c r="BO1158" s="429"/>
      <c r="BP1158" s="591" t="e">
        <f>IF((0.67*BP1159)&gt;BP1153,"no","yes")</f>
        <v>#DIV/0!</v>
      </c>
      <c r="BQ1158" s="591" t="e">
        <f>IF((0.67*BQ1159)&gt;BQ1153,"no","yes")</f>
        <v>#DIV/0!</v>
      </c>
      <c r="BR1158" s="429"/>
      <c r="BS1158" s="591" t="e">
        <f>IF((0.67*BS1159)&gt;BS1153,"no","yes")</f>
        <v>#DIV/0!</v>
      </c>
      <c r="BT1158" s="591" t="e">
        <f>IF((0.67*BT1159)&gt;BT1153,"no","yes")</f>
        <v>#DIV/0!</v>
      </c>
      <c r="BU1158" s="429"/>
      <c r="BV1158" s="476"/>
    </row>
    <row r="1159" spans="1:74" s="427" customFormat="1" ht="13.8">
      <c r="C1159" s="561"/>
      <c r="D1159" s="1107"/>
      <c r="E1159" s="1108"/>
      <c r="F1159" s="1108"/>
      <c r="G1159" s="1108"/>
      <c r="H1159" s="1108"/>
      <c r="I1159" s="1108"/>
      <c r="J1159" s="1108"/>
      <c r="K1159" s="1109"/>
      <c r="L1159" s="429"/>
      <c r="M1159" s="429"/>
      <c r="N1159" s="429"/>
      <c r="O1159" s="429"/>
      <c r="P1159" s="429"/>
      <c r="Q1159" s="429"/>
      <c r="R1159" s="429"/>
      <c r="S1159" s="653"/>
      <c r="T1159" s="595"/>
      <c r="U1159" s="595"/>
      <c r="V1159" s="614"/>
      <c r="W1159" s="615"/>
      <c r="X1159" s="616"/>
      <c r="Z1159" s="476"/>
      <c r="AP1159" s="476"/>
      <c r="AQ1159" s="429"/>
      <c r="AR1159" s="429"/>
      <c r="AS1159" s="429"/>
      <c r="AT1159" s="588" t="s">
        <v>219</v>
      </c>
      <c r="AU1159" s="591" t="e">
        <f>_xlfn.STDEV.P(AU1133:AU1152)</f>
        <v>#DIV/0!</v>
      </c>
      <c r="AV1159" s="591" t="e">
        <f>_xlfn.STDEV.P(AV1133:AV1152)</f>
        <v>#DIV/0!</v>
      </c>
      <c r="AW1159" s="429"/>
      <c r="AX1159" s="591" t="e">
        <f>_xlfn.STDEV.P(AX1133:AX1152)</f>
        <v>#DIV/0!</v>
      </c>
      <c r="AY1159" s="591" t="e">
        <f>_xlfn.STDEV.P(AY1133:AY1152)</f>
        <v>#DIV/0!</v>
      </c>
      <c r="AZ1159" s="429"/>
      <c r="BA1159" s="591" t="e">
        <f>_xlfn.STDEV.P(BA1133:BA1152)</f>
        <v>#DIV/0!</v>
      </c>
      <c r="BB1159" s="591" t="e">
        <f>_xlfn.STDEV.P(BB1133:BB1152)</f>
        <v>#DIV/0!</v>
      </c>
      <c r="BC1159" s="429"/>
      <c r="BD1159" s="591" t="e">
        <f>_xlfn.STDEV.P(BD1133:BD1152)</f>
        <v>#DIV/0!</v>
      </c>
      <c r="BE1159" s="591" t="e">
        <f>_xlfn.STDEV.P(BE1133:BE1152)</f>
        <v>#DIV/0!</v>
      </c>
      <c r="BF1159" s="429"/>
      <c r="BG1159" s="591" t="e">
        <f>_xlfn.STDEV.P(BG1133:BG1152)</f>
        <v>#DIV/0!</v>
      </c>
      <c r="BH1159" s="591" t="e">
        <f>_xlfn.STDEV.P(BH1133:BH1152)</f>
        <v>#DIV/0!</v>
      </c>
      <c r="BI1159" s="429"/>
      <c r="BJ1159" s="591" t="e">
        <f>_xlfn.STDEV.P(BJ1133:BJ1152)</f>
        <v>#DIV/0!</v>
      </c>
      <c r="BK1159" s="591" t="e">
        <f>_xlfn.STDEV.P(BK1133:BK1152)</f>
        <v>#DIV/0!</v>
      </c>
      <c r="BL1159" s="429"/>
      <c r="BM1159" s="591" t="e">
        <f>_xlfn.STDEV.P(BM1133:BM1152)</f>
        <v>#DIV/0!</v>
      </c>
      <c r="BN1159" s="591" t="e">
        <f>_xlfn.STDEV.P(BN1133:BN1152)</f>
        <v>#DIV/0!</v>
      </c>
      <c r="BO1159" s="429"/>
      <c r="BP1159" s="591" t="e">
        <f>_xlfn.STDEV.P(BP1133:BP1152)</f>
        <v>#DIV/0!</v>
      </c>
      <c r="BQ1159" s="591" t="e">
        <f>_xlfn.STDEV.P(BQ1133:BQ1152)</f>
        <v>#DIV/0!</v>
      </c>
      <c r="BR1159" s="429"/>
      <c r="BS1159" s="591" t="e">
        <f>_xlfn.STDEV.P(BS1133:BS1152)</f>
        <v>#DIV/0!</v>
      </c>
      <c r="BT1159" s="591" t="e">
        <f>_xlfn.STDEV.P(BT1133:BT1152)</f>
        <v>#DIV/0!</v>
      </c>
      <c r="BV1159" s="476"/>
    </row>
    <row r="1160" spans="1:74" s="427" customFormat="1" ht="14.1">
      <c r="C1160" s="561"/>
      <c r="D1160" s="1107"/>
      <c r="E1160" s="1108"/>
      <c r="F1160" s="1108"/>
      <c r="G1160" s="1108"/>
      <c r="H1160" s="1108"/>
      <c r="I1160" s="1108"/>
      <c r="J1160" s="1108"/>
      <c r="K1160" s="1109"/>
      <c r="L1160" s="429"/>
      <c r="M1160" s="429"/>
      <c r="N1160" s="429"/>
      <c r="O1160" s="429"/>
      <c r="P1160" s="429"/>
      <c r="Q1160" s="429"/>
      <c r="R1160" s="429"/>
      <c r="S1160" s="654" t="s">
        <v>222</v>
      </c>
      <c r="T1160" s="595"/>
      <c r="U1160" s="595"/>
      <c r="V1160" s="617"/>
      <c r="W1160" s="618"/>
      <c r="X1160" s="619"/>
      <c r="Z1160" s="476"/>
      <c r="AP1160" s="476"/>
      <c r="AQ1160" s="429"/>
      <c r="AR1160" s="429"/>
      <c r="AS1160" s="429"/>
      <c r="AT1160" s="471" t="s">
        <v>220</v>
      </c>
      <c r="AU1160" s="597">
        <f>COUNTIF(AU1133:AU1152,"&gt;0")</f>
        <v>0</v>
      </c>
      <c r="AV1160" s="597">
        <f>COUNTIF(AV1133:AV1152,"&gt;0")</f>
        <v>0</v>
      </c>
      <c r="AW1160" s="429"/>
      <c r="AX1160" s="597">
        <f>COUNTIF(AX1133:AX1152,"&gt;0")</f>
        <v>0</v>
      </c>
      <c r="AY1160" s="597">
        <f>COUNTIF(AY1133:AY1152,"&gt;0")</f>
        <v>0</v>
      </c>
      <c r="AZ1160" s="429"/>
      <c r="BA1160" s="597">
        <f>COUNTIF(BA1133:BA1152,"&gt;0")</f>
        <v>0</v>
      </c>
      <c r="BB1160" s="597">
        <f>COUNTIF(BB1133:BB1152,"&gt;0")</f>
        <v>0</v>
      </c>
      <c r="BC1160" s="429"/>
      <c r="BD1160" s="597">
        <f>COUNTIF(BD1133:BD1152,"&gt;0")</f>
        <v>0</v>
      </c>
      <c r="BE1160" s="597">
        <f>COUNTIF(BE1133:BE1152,"&gt;0")</f>
        <v>0</v>
      </c>
      <c r="BF1160" s="429"/>
      <c r="BG1160" s="597">
        <f>COUNTIF(BG1133:BG1152,"&gt;0")</f>
        <v>0</v>
      </c>
      <c r="BH1160" s="597">
        <f>COUNTIF(BH1133:BH1152,"&gt;0")</f>
        <v>0</v>
      </c>
      <c r="BI1160" s="429"/>
      <c r="BJ1160" s="597">
        <f>COUNTIF(BJ1133:BJ1152,"&gt;0")</f>
        <v>0</v>
      </c>
      <c r="BK1160" s="597">
        <f>COUNTIF(BK1133:BK1152,"&gt;0")</f>
        <v>0</v>
      </c>
      <c r="BL1160" s="429"/>
      <c r="BM1160" s="597">
        <f>COUNTIF(BM1133:BM1152,"&gt;0")</f>
        <v>0</v>
      </c>
      <c r="BN1160" s="597">
        <f>COUNTIF(BN1133:BN1152,"&gt;0")</f>
        <v>0</v>
      </c>
      <c r="BO1160" s="429"/>
      <c r="BP1160" s="597">
        <f>COUNTIF(BP1133:BP1152,"&gt;0")</f>
        <v>0</v>
      </c>
      <c r="BQ1160" s="597">
        <f>COUNTIF(BQ1133:BQ1152,"&gt;0")</f>
        <v>0</v>
      </c>
      <c r="BR1160" s="429"/>
      <c r="BS1160" s="597">
        <f>COUNTIF(BS1133:BS1152,"&gt;0")</f>
        <v>0</v>
      </c>
      <c r="BT1160" s="597">
        <f>COUNTIF(BT1133:BT1152,"&gt;0")</f>
        <v>0</v>
      </c>
      <c r="BV1160" s="476"/>
    </row>
    <row r="1161" spans="1:74" s="427" customFormat="1" ht="13.8">
      <c r="C1161" s="561"/>
      <c r="D1161" s="1107"/>
      <c r="E1161" s="1108"/>
      <c r="F1161" s="1108"/>
      <c r="G1161" s="1108"/>
      <c r="H1161" s="1108"/>
      <c r="I1161" s="1108"/>
      <c r="J1161" s="1108"/>
      <c r="K1161" s="1109"/>
      <c r="L1161" s="429"/>
      <c r="M1161" s="429"/>
      <c r="N1161" s="429"/>
      <c r="O1161" s="429"/>
      <c r="P1161" s="429"/>
      <c r="Q1161" s="429"/>
      <c r="R1161" s="429"/>
      <c r="S1161" s="592" t="s">
        <v>223</v>
      </c>
      <c r="T1161" s="429"/>
      <c r="U1161" s="429"/>
      <c r="V1161" s="617"/>
      <c r="W1161" s="618"/>
      <c r="X1161" s="619"/>
      <c r="Z1161" s="476"/>
      <c r="AP1161" s="476"/>
      <c r="BV1161" s="476"/>
    </row>
    <row r="1162" spans="1:74" s="427" customFormat="1" ht="13.8">
      <c r="C1162" s="561"/>
      <c r="D1162" s="1107"/>
      <c r="E1162" s="1108"/>
      <c r="F1162" s="1108"/>
      <c r="G1162" s="1108"/>
      <c r="H1162" s="1108"/>
      <c r="I1162" s="1108"/>
      <c r="J1162" s="1108"/>
      <c r="K1162" s="1109"/>
      <c r="L1162" s="429"/>
      <c r="M1162" s="429"/>
      <c r="N1162" s="429"/>
      <c r="O1162" s="429"/>
      <c r="P1162" s="429"/>
      <c r="Q1162" s="429"/>
      <c r="R1162" s="429"/>
      <c r="S1162" s="429"/>
      <c r="T1162" s="429"/>
      <c r="U1162" s="429"/>
      <c r="V1162" s="621"/>
      <c r="W1162" s="622"/>
      <c r="X1162" s="623"/>
      <c r="Z1162" s="476"/>
      <c r="AP1162" s="476"/>
      <c r="BV1162" s="476"/>
    </row>
    <row r="1163" spans="1:74" s="427" customFormat="1" ht="17.7">
      <c r="A1163" s="593" t="str">
        <f ca="1">HYPERLINK("#"&amp;"'"&amp;A$1&amp;"'!a1","Back to top")</f>
        <v>Back to top</v>
      </c>
      <c r="B1163" s="593"/>
      <c r="C1163" s="429"/>
      <c r="D1163" s="1110"/>
      <c r="E1163" s="1111"/>
      <c r="F1163" s="1111"/>
      <c r="G1163" s="1111"/>
      <c r="H1163" s="1111"/>
      <c r="I1163" s="1111"/>
      <c r="J1163" s="1111"/>
      <c r="K1163" s="1112"/>
      <c r="U1163" s="429"/>
      <c r="V1163" s="429"/>
      <c r="W1163" s="429"/>
      <c r="X1163" s="429"/>
      <c r="Z1163" s="476"/>
      <c r="AP1163" s="542"/>
      <c r="AQ1163" s="628"/>
      <c r="AR1163" s="628"/>
      <c r="AS1163" s="629"/>
      <c r="AT1163" s="629"/>
      <c r="AU1163" s="629"/>
      <c r="AV1163" s="629"/>
      <c r="AW1163" s="629"/>
      <c r="AX1163" s="629"/>
      <c r="AY1163" s="629"/>
      <c r="AZ1163" s="629"/>
      <c r="BA1163" s="629"/>
      <c r="BB1163" s="629"/>
      <c r="BC1163" s="629"/>
      <c r="BD1163" s="629"/>
      <c r="BE1163" s="629"/>
      <c r="BF1163" s="629"/>
      <c r="BG1163" s="629"/>
      <c r="BH1163" s="629"/>
      <c r="BI1163" s="629"/>
      <c r="BJ1163" s="629"/>
      <c r="BK1163" s="629"/>
      <c r="BL1163" s="629"/>
      <c r="BM1163" s="629"/>
      <c r="BN1163" s="629"/>
      <c r="BO1163" s="629"/>
      <c r="BP1163" s="629"/>
      <c r="BQ1163" s="629"/>
      <c r="BR1163" s="629"/>
      <c r="BS1163" s="629"/>
      <c r="BT1163" s="629"/>
      <c r="BU1163" s="629"/>
      <c r="BV1163" s="542"/>
    </row>
    <row r="1164" spans="1:74" s="427" customFormat="1" ht="13.8">
      <c r="Z1164" s="476"/>
      <c r="AP1164" s="476"/>
      <c r="BV1164" s="476"/>
    </row>
    <row r="1165" spans="1:74" s="427" customFormat="1" ht="13.8">
      <c r="Z1165" s="476"/>
      <c r="AP1165" s="476"/>
      <c r="BV1165" s="476"/>
    </row>
    <row r="1166" spans="1:74" s="375" customFormat="1">
      <c r="A1166" s="537">
        <f>1+A1130</f>
        <v>32</v>
      </c>
      <c r="B1166" s="537"/>
      <c r="C1166" s="538" t="s">
        <v>487</v>
      </c>
      <c r="D1166" s="612"/>
      <c r="E1166" s="612"/>
      <c r="F1166" s="612"/>
      <c r="G1166" s="612"/>
      <c r="H1166" s="612"/>
      <c r="K1166" s="612"/>
      <c r="L1166" s="612"/>
      <c r="M1166" s="539"/>
      <c r="N1166" s="539"/>
      <c r="O1166" s="539"/>
      <c r="AQ1166" s="513">
        <f>A1166</f>
        <v>32</v>
      </c>
      <c r="AR1166" s="513" t="str">
        <f>C1166</f>
        <v>VARIABLE32</v>
      </c>
    </row>
    <row r="1167" spans="1:74" s="427" customFormat="1" ht="17.399999999999999">
      <c r="A1167" s="561"/>
      <c r="B1167" s="561"/>
      <c r="C1167" s="561"/>
      <c r="D1167" s="456"/>
      <c r="E1167" s="456"/>
      <c r="F1167" s="456"/>
      <c r="G1167" s="456"/>
      <c r="H1167" s="456"/>
      <c r="K1167" s="456"/>
      <c r="L1167" s="456"/>
      <c r="M1167" s="429"/>
      <c r="N1167" s="429"/>
      <c r="O1167" s="429"/>
      <c r="Z1167" s="476"/>
      <c r="AP1167" s="476"/>
      <c r="AQ1167" s="391"/>
      <c r="AR1167" s="391"/>
      <c r="AS1167" s="391"/>
      <c r="AT1167" s="391"/>
      <c r="AU1167" s="461" t="s">
        <v>70</v>
      </c>
      <c r="AV1167" s="461"/>
      <c r="AW1167" s="391"/>
      <c r="AX1167" s="461" t="s">
        <v>74</v>
      </c>
      <c r="AY1167" s="461"/>
      <c r="AZ1167" s="391"/>
      <c r="BA1167" s="461" t="s">
        <v>73</v>
      </c>
      <c r="BB1167" s="461"/>
      <c r="BC1167" s="391"/>
      <c r="BD1167" s="461" t="s">
        <v>75</v>
      </c>
      <c r="BE1167" s="461"/>
      <c r="BF1167" s="391"/>
      <c r="BG1167" s="461" t="s">
        <v>559</v>
      </c>
      <c r="BH1167" s="461"/>
      <c r="BI1167" s="542"/>
      <c r="BJ1167" s="461" t="s">
        <v>191</v>
      </c>
      <c r="BK1167" s="461"/>
      <c r="BL1167" s="391"/>
      <c r="BM1167" s="461" t="s">
        <v>190</v>
      </c>
      <c r="BN1167" s="461"/>
      <c r="BO1167" s="391"/>
      <c r="BP1167" s="461" t="s">
        <v>397</v>
      </c>
      <c r="BQ1167" s="461"/>
      <c r="BR1167" s="391"/>
      <c r="BS1167" s="461" t="s">
        <v>398</v>
      </c>
      <c r="BT1167" s="461"/>
      <c r="BU1167" s="391"/>
      <c r="BV1167" s="476"/>
    </row>
    <row r="1168" spans="1:74" s="427" customFormat="1" ht="28.5" thickBot="1">
      <c r="A1168" s="583" t="s">
        <v>195</v>
      </c>
      <c r="B1168" s="546" t="s">
        <v>196</v>
      </c>
      <c r="C1168" s="550" t="s">
        <v>197</v>
      </c>
      <c r="D1168" s="551" t="s">
        <v>198</v>
      </c>
      <c r="E1168" s="551" t="s">
        <v>199</v>
      </c>
      <c r="F1168" s="550" t="s">
        <v>200</v>
      </c>
      <c r="G1168" s="549" t="s">
        <v>194</v>
      </c>
      <c r="H1168" s="550" t="s">
        <v>236</v>
      </c>
      <c r="I1168" s="551" t="s">
        <v>201</v>
      </c>
      <c r="J1168" s="552" t="s">
        <v>237</v>
      </c>
      <c r="K1168" s="625" t="s">
        <v>202</v>
      </c>
      <c r="L1168" s="554" t="s">
        <v>203</v>
      </c>
      <c r="M1168" s="633" t="s">
        <v>204</v>
      </c>
      <c r="N1168" s="601" t="s">
        <v>205</v>
      </c>
      <c r="O1168" s="602" t="s">
        <v>206</v>
      </c>
      <c r="P1168" s="601" t="s">
        <v>106</v>
      </c>
      <c r="Q1168" s="543"/>
      <c r="R1168" s="557" t="s">
        <v>238</v>
      </c>
      <c r="S1168" s="558" t="s">
        <v>207</v>
      </c>
      <c r="T1168" s="558" t="s">
        <v>208</v>
      </c>
      <c r="U1168" s="558" t="s">
        <v>209</v>
      </c>
      <c r="V1168" s="559" t="s">
        <v>210</v>
      </c>
      <c r="W1168" s="543"/>
      <c r="X1168" s="543"/>
      <c r="Z1168" s="476"/>
      <c r="AP1168" s="476"/>
      <c r="AQ1168" s="543"/>
      <c r="AR1168" s="543"/>
      <c r="AS1168" s="559" t="s">
        <v>399</v>
      </c>
      <c r="AT1168" s="543"/>
      <c r="AU1168" s="560" t="s">
        <v>207</v>
      </c>
      <c r="AV1168" s="560" t="s">
        <v>208</v>
      </c>
      <c r="AW1168" s="543"/>
      <c r="AX1168" s="560" t="s">
        <v>207</v>
      </c>
      <c r="AY1168" s="560" t="s">
        <v>208</v>
      </c>
      <c r="AZ1168" s="543"/>
      <c r="BA1168" s="560" t="s">
        <v>207</v>
      </c>
      <c r="BB1168" s="560" t="s">
        <v>208</v>
      </c>
      <c r="BC1168" s="543"/>
      <c r="BD1168" s="560" t="s">
        <v>207</v>
      </c>
      <c r="BE1168" s="560" t="s">
        <v>208</v>
      </c>
      <c r="BF1168" s="543"/>
      <c r="BG1168" s="560" t="s">
        <v>207</v>
      </c>
      <c r="BH1168" s="560" t="s">
        <v>208</v>
      </c>
      <c r="BI1168" s="543"/>
      <c r="BJ1168" s="560" t="s">
        <v>207</v>
      </c>
      <c r="BK1168" s="560" t="s">
        <v>208</v>
      </c>
      <c r="BL1168" s="543"/>
      <c r="BM1168" s="560" t="s">
        <v>207</v>
      </c>
      <c r="BN1168" s="560" t="s">
        <v>208</v>
      </c>
      <c r="BO1168" s="543"/>
      <c r="BP1168" s="560" t="s">
        <v>207</v>
      </c>
      <c r="BQ1168" s="560" t="s">
        <v>208</v>
      </c>
      <c r="BR1168" s="543"/>
      <c r="BS1168" s="560" t="s">
        <v>207</v>
      </c>
      <c r="BT1168" s="560" t="s">
        <v>208</v>
      </c>
      <c r="BU1168" s="543"/>
      <c r="BV1168" s="476"/>
    </row>
    <row r="1169" spans="1:74" s="427" customFormat="1" ht="14.1">
      <c r="A1169" s="561">
        <v>1</v>
      </c>
      <c r="B1169" s="562" t="str">
        <f t="shared" ref="B1169:B1188" si="649">CONCATENATE(E1169,": ",C1169)</f>
        <v xml:space="preserve">: </v>
      </c>
      <c r="C1169" s="563"/>
      <c r="D1169" s="563"/>
      <c r="E1169" s="563"/>
      <c r="F1169" s="564"/>
      <c r="G1169" s="563"/>
      <c r="H1169" s="565"/>
      <c r="I1169" s="566"/>
      <c r="J1169" s="566"/>
      <c r="K1169" s="568"/>
      <c r="L1169" s="568"/>
      <c r="M1169" s="569"/>
      <c r="N1169" s="571"/>
      <c r="O1169" s="571"/>
      <c r="P1169" s="572"/>
      <c r="Q1169" s="429"/>
      <c r="R1169" s="573"/>
      <c r="S1169" s="574" t="str">
        <f>IF(R1169="Y","",IF(AND(M1169="",K1169=""),"",IF(M1169="",K1169,M1169)))</f>
        <v/>
      </c>
      <c r="T1169" s="575" t="str">
        <f t="shared" ref="T1169:T1188" si="650">IF(S1169="","",IF($S$1197="Y",U1169,IF(S1169&gt;=$S$1189-$AB$35*$S$1193,IF(S1169&lt;=$S$1189+$AB$35*$S$1193,S1169,""),"")))</f>
        <v/>
      </c>
      <c r="U1169" s="574" t="str">
        <f>IF(R1169="Y","",IF(AND(M1169="",K1169=""),"",IF(M1169="",K1169*O1169,M1169*O1169)))</f>
        <v/>
      </c>
      <c r="V1169" s="576" t="str">
        <f t="shared" ref="V1169:V1188" si="651">IF(AND(N1169="",L1169=""),"",IF(N1169="",L1169,N1169))</f>
        <v/>
      </c>
      <c r="W1169" s="391"/>
      <c r="X1169" s="391"/>
      <c r="Z1169" s="476"/>
      <c r="AP1169" s="476"/>
      <c r="AQ1169" s="391"/>
      <c r="AR1169" s="391"/>
      <c r="AS1169" s="577" t="str">
        <f>$U1169</f>
        <v/>
      </c>
      <c r="AT1169" s="391"/>
      <c r="AU1169" s="578" t="str">
        <f t="shared" ref="AU1169:AU1188" si="652">IF($AT$44="region",IF($E1169=AU$701,$S1169,""),IF($G1169=AU$701,$S1169,""))</f>
        <v/>
      </c>
      <c r="AV1169" s="578" t="str">
        <f t="shared" ref="AV1169:AV1188" si="653">IF($AT$44="Region",IF($E1169=AU$701,$T1169,""),IF($G1169=AU$701,$T1169,""))</f>
        <v/>
      </c>
      <c r="AW1169" s="391"/>
      <c r="AX1169" s="578" t="str">
        <f t="shared" ref="AX1169:AX1188" si="654">IF($AT$44="region",IF($E1169=AX$701,$S1169,""),IF($G1169=AX$701,$S1169,""))</f>
        <v/>
      </c>
      <c r="AY1169" s="578" t="str">
        <f t="shared" ref="AY1169:AY1188" si="655">IF($AT$44="Region",IF($E1169=AX$701,$T1169,""),IF($G1169=AX$701,$T1169,""))</f>
        <v/>
      </c>
      <c r="AZ1169" s="391"/>
      <c r="BA1169" s="578" t="str">
        <f t="shared" ref="BA1169:BA1188" si="656">IF($AT$44="region",IF($E1169=BA$701,$S1169,""),IF($G1169=BA$701,$S1169,""))</f>
        <v/>
      </c>
      <c r="BB1169" s="578" t="str">
        <f t="shared" ref="BB1169:BB1188" si="657">IF($AT$44="Region",IF($E1169=BA$701,$T1169,""),IF($G1169=BA$701,$T1169,""))</f>
        <v/>
      </c>
      <c r="BC1169" s="391"/>
      <c r="BD1169" s="578" t="str">
        <f t="shared" ref="BD1169:BD1188" si="658">IF($AT$44="region",IF($E1169=BD$701,$S1169,""),IF($G1169=BD$701,$S1169,""))</f>
        <v/>
      </c>
      <c r="BE1169" s="578" t="str">
        <f t="shared" ref="BE1169:BE1188" si="659">IF($AT$44="Region",IF($E1169=BD$701,$T1169,""),IF($G1169=BD$701,$T1169,""))</f>
        <v/>
      </c>
      <c r="BF1169" s="391"/>
      <c r="BG1169" s="578" t="str">
        <f t="shared" ref="BG1169:BG1188" si="660">IF($AT$44="region",IF($E1169=BG$701,$S1169,""),IF($G1169=BG$701,$S1169,""))</f>
        <v/>
      </c>
      <c r="BH1169" s="578" t="str">
        <f t="shared" ref="BH1169:BH1188" si="661">IF($AT$44="Region",IF($E1169=BG$701,$T1169,""),IF($G1169=BG$701,$T1169,""))</f>
        <v/>
      </c>
      <c r="BI1169" s="391"/>
      <c r="BJ1169" s="578" t="str">
        <f t="shared" ref="BJ1169:BK1188" si="662">IF($E1169=$BJ$47,S1169,"")</f>
        <v/>
      </c>
      <c r="BK1169" s="578" t="str">
        <f t="shared" si="662"/>
        <v/>
      </c>
      <c r="BL1169" s="391"/>
      <c r="BM1169" s="578" t="str">
        <f t="shared" ref="BM1169:BN1188" si="663">IF($E1169=$BM$47,S1169,"")</f>
        <v/>
      </c>
      <c r="BN1169" s="578" t="str">
        <f t="shared" si="663"/>
        <v/>
      </c>
      <c r="BO1169" s="391"/>
      <c r="BP1169" s="578" t="str">
        <f t="shared" ref="BP1169:BQ1188" si="664">IF($E1169=$BP$47,S1169,"")</f>
        <v/>
      </c>
      <c r="BQ1169" s="578" t="str">
        <f t="shared" si="664"/>
        <v/>
      </c>
      <c r="BR1169" s="391"/>
      <c r="BS1169" s="578" t="str">
        <f t="shared" ref="BS1169:BT1188" si="665">IF($E1169=$BS$47,S1169,"")</f>
        <v/>
      </c>
      <c r="BT1169" s="578" t="str">
        <f t="shared" si="665"/>
        <v/>
      </c>
      <c r="BU1169" s="391"/>
      <c r="BV1169" s="476"/>
    </row>
    <row r="1170" spans="1:74" s="427" customFormat="1" ht="14.1">
      <c r="A1170" s="561">
        <v>2</v>
      </c>
      <c r="B1170" s="562" t="str">
        <f t="shared" si="649"/>
        <v xml:space="preserve">: </v>
      </c>
      <c r="C1170" s="563"/>
      <c r="D1170" s="563"/>
      <c r="E1170" s="563"/>
      <c r="F1170" s="563"/>
      <c r="G1170" s="563"/>
      <c r="H1170" s="565"/>
      <c r="I1170" s="566"/>
      <c r="J1170" s="566"/>
      <c r="K1170" s="571"/>
      <c r="L1170" s="568"/>
      <c r="M1170" s="569"/>
      <c r="N1170" s="571"/>
      <c r="O1170" s="571"/>
      <c r="P1170" s="572"/>
      <c r="Q1170" s="429"/>
      <c r="R1170" s="573"/>
      <c r="S1170" s="574" t="str">
        <f t="shared" ref="S1170:S1188" si="666">IF(R1170="Y","",IF(AND(M1170="",K1170=""),"",IF(M1170="",K1170,M1170)))</f>
        <v/>
      </c>
      <c r="T1170" s="575" t="str">
        <f t="shared" si="650"/>
        <v/>
      </c>
      <c r="U1170" s="574" t="str">
        <f t="shared" ref="U1170:U1188" si="667">IF(R1170="Y","",IF(AND(M1170="",K1170=""),"",IF(M1170="",K1170*O1170,M1170*O1170)))</f>
        <v/>
      </c>
      <c r="V1170" s="576" t="str">
        <f t="shared" si="651"/>
        <v/>
      </c>
      <c r="W1170" s="391"/>
      <c r="X1170" s="391"/>
      <c r="Z1170" s="476"/>
      <c r="AP1170" s="476"/>
      <c r="AQ1170" s="391"/>
      <c r="AR1170" s="391"/>
      <c r="AS1170" s="580"/>
      <c r="AT1170" s="391"/>
      <c r="AU1170" s="578" t="str">
        <f t="shared" si="652"/>
        <v/>
      </c>
      <c r="AV1170" s="578" t="str">
        <f t="shared" si="653"/>
        <v/>
      </c>
      <c r="AW1170" s="391"/>
      <c r="AX1170" s="578" t="str">
        <f t="shared" si="654"/>
        <v/>
      </c>
      <c r="AY1170" s="578" t="str">
        <f t="shared" si="655"/>
        <v/>
      </c>
      <c r="AZ1170" s="391"/>
      <c r="BA1170" s="578" t="str">
        <f t="shared" si="656"/>
        <v/>
      </c>
      <c r="BB1170" s="578" t="str">
        <f t="shared" si="657"/>
        <v/>
      </c>
      <c r="BC1170" s="391"/>
      <c r="BD1170" s="578" t="str">
        <f t="shared" si="658"/>
        <v/>
      </c>
      <c r="BE1170" s="578" t="str">
        <f t="shared" si="659"/>
        <v/>
      </c>
      <c r="BF1170" s="391"/>
      <c r="BG1170" s="578" t="str">
        <f t="shared" si="660"/>
        <v/>
      </c>
      <c r="BH1170" s="578" t="str">
        <f t="shared" si="661"/>
        <v/>
      </c>
      <c r="BI1170" s="391"/>
      <c r="BJ1170" s="578" t="str">
        <f t="shared" si="662"/>
        <v/>
      </c>
      <c r="BK1170" s="578" t="str">
        <f t="shared" si="662"/>
        <v/>
      </c>
      <c r="BL1170" s="391"/>
      <c r="BM1170" s="578" t="str">
        <f t="shared" si="663"/>
        <v/>
      </c>
      <c r="BN1170" s="578" t="str">
        <f t="shared" si="663"/>
        <v/>
      </c>
      <c r="BO1170" s="391"/>
      <c r="BP1170" s="578" t="str">
        <f t="shared" si="664"/>
        <v/>
      </c>
      <c r="BQ1170" s="578" t="str">
        <f t="shared" si="664"/>
        <v/>
      </c>
      <c r="BR1170" s="391"/>
      <c r="BS1170" s="578" t="str">
        <f t="shared" si="665"/>
        <v/>
      </c>
      <c r="BT1170" s="578" t="str">
        <f t="shared" si="665"/>
        <v/>
      </c>
      <c r="BU1170" s="391"/>
      <c r="BV1170" s="476"/>
    </row>
    <row r="1171" spans="1:74" s="427" customFormat="1" ht="14.1">
      <c r="A1171" s="561">
        <v>3</v>
      </c>
      <c r="B1171" s="562" t="str">
        <f>CONCATENATE(E1171,": ",C1171)</f>
        <v xml:space="preserve">: </v>
      </c>
      <c r="C1171" s="566"/>
      <c r="D1171" s="566"/>
      <c r="E1171" s="563"/>
      <c r="F1171" s="566"/>
      <c r="G1171" s="563"/>
      <c r="H1171" s="565"/>
      <c r="I1171" s="566"/>
      <c r="J1171" s="566"/>
      <c r="K1171" s="572"/>
      <c r="L1171" s="568"/>
      <c r="M1171" s="569"/>
      <c r="N1171" s="571"/>
      <c r="O1171" s="571"/>
      <c r="P1171" s="572"/>
      <c r="Q1171" s="429"/>
      <c r="R1171" s="573"/>
      <c r="S1171" s="574" t="str">
        <f t="shared" si="666"/>
        <v/>
      </c>
      <c r="T1171" s="575" t="str">
        <f t="shared" si="650"/>
        <v/>
      </c>
      <c r="U1171" s="574" t="str">
        <f t="shared" si="667"/>
        <v/>
      </c>
      <c r="V1171" s="576" t="str">
        <f t="shared" si="651"/>
        <v/>
      </c>
      <c r="W1171" s="391"/>
      <c r="X1171" s="391"/>
      <c r="Z1171" s="476"/>
      <c r="AP1171" s="476"/>
      <c r="AQ1171" s="391"/>
      <c r="AR1171" s="391"/>
      <c r="AS1171" s="429"/>
      <c r="AT1171" s="391"/>
      <c r="AU1171" s="578" t="str">
        <f t="shared" si="652"/>
        <v/>
      </c>
      <c r="AV1171" s="578" t="str">
        <f t="shared" si="653"/>
        <v/>
      </c>
      <c r="AW1171" s="391"/>
      <c r="AX1171" s="578" t="str">
        <f t="shared" si="654"/>
        <v/>
      </c>
      <c r="AY1171" s="578" t="str">
        <f t="shared" si="655"/>
        <v/>
      </c>
      <c r="AZ1171" s="391"/>
      <c r="BA1171" s="578" t="str">
        <f t="shared" si="656"/>
        <v/>
      </c>
      <c r="BB1171" s="578" t="str">
        <f t="shared" si="657"/>
        <v/>
      </c>
      <c r="BC1171" s="391"/>
      <c r="BD1171" s="578" t="str">
        <f t="shared" si="658"/>
        <v/>
      </c>
      <c r="BE1171" s="578" t="str">
        <f t="shared" si="659"/>
        <v/>
      </c>
      <c r="BF1171" s="391"/>
      <c r="BG1171" s="578" t="str">
        <f t="shared" si="660"/>
        <v/>
      </c>
      <c r="BH1171" s="578" t="str">
        <f t="shared" si="661"/>
        <v/>
      </c>
      <c r="BI1171" s="391"/>
      <c r="BJ1171" s="578" t="str">
        <f t="shared" si="662"/>
        <v/>
      </c>
      <c r="BK1171" s="578" t="str">
        <f t="shared" si="662"/>
        <v/>
      </c>
      <c r="BL1171" s="391"/>
      <c r="BM1171" s="578" t="str">
        <f t="shared" si="663"/>
        <v/>
      </c>
      <c r="BN1171" s="578" t="str">
        <f t="shared" si="663"/>
        <v/>
      </c>
      <c r="BO1171" s="391"/>
      <c r="BP1171" s="578" t="str">
        <f t="shared" si="664"/>
        <v/>
      </c>
      <c r="BQ1171" s="578" t="str">
        <f t="shared" si="664"/>
        <v/>
      </c>
      <c r="BR1171" s="391"/>
      <c r="BS1171" s="578" t="str">
        <f t="shared" si="665"/>
        <v/>
      </c>
      <c r="BT1171" s="578" t="str">
        <f t="shared" si="665"/>
        <v/>
      </c>
      <c r="BU1171" s="391"/>
      <c r="BV1171" s="476"/>
    </row>
    <row r="1172" spans="1:74" s="427" customFormat="1" ht="14.1">
      <c r="A1172" s="561">
        <v>4</v>
      </c>
      <c r="B1172" s="562" t="str">
        <f t="shared" si="649"/>
        <v xml:space="preserve">: </v>
      </c>
      <c r="C1172" s="566"/>
      <c r="D1172" s="566"/>
      <c r="E1172" s="563"/>
      <c r="F1172" s="566"/>
      <c r="G1172" s="563"/>
      <c r="H1172" s="565"/>
      <c r="I1172" s="566"/>
      <c r="J1172" s="566"/>
      <c r="K1172" s="572"/>
      <c r="L1172" s="568"/>
      <c r="M1172" s="569"/>
      <c r="N1172" s="571"/>
      <c r="O1172" s="571"/>
      <c r="P1172" s="572"/>
      <c r="Q1172" s="429"/>
      <c r="R1172" s="573"/>
      <c r="S1172" s="574" t="str">
        <f t="shared" si="666"/>
        <v/>
      </c>
      <c r="T1172" s="575" t="str">
        <f t="shared" si="650"/>
        <v/>
      </c>
      <c r="U1172" s="574" t="str">
        <f t="shared" si="667"/>
        <v/>
      </c>
      <c r="V1172" s="576" t="str">
        <f t="shared" si="651"/>
        <v/>
      </c>
      <c r="W1172" s="391"/>
      <c r="X1172" s="391"/>
      <c r="Z1172" s="476"/>
      <c r="AP1172" s="476"/>
      <c r="AQ1172" s="391"/>
      <c r="AR1172" s="391"/>
      <c r="AS1172" s="580"/>
      <c r="AT1172" s="391"/>
      <c r="AU1172" s="578" t="str">
        <f t="shared" si="652"/>
        <v/>
      </c>
      <c r="AV1172" s="578" t="str">
        <f t="shared" si="653"/>
        <v/>
      </c>
      <c r="AW1172" s="391"/>
      <c r="AX1172" s="578" t="str">
        <f t="shared" si="654"/>
        <v/>
      </c>
      <c r="AY1172" s="578" t="str">
        <f t="shared" si="655"/>
        <v/>
      </c>
      <c r="AZ1172" s="391"/>
      <c r="BA1172" s="578" t="str">
        <f t="shared" si="656"/>
        <v/>
      </c>
      <c r="BB1172" s="578" t="str">
        <f t="shared" si="657"/>
        <v/>
      </c>
      <c r="BC1172" s="391"/>
      <c r="BD1172" s="578" t="str">
        <f t="shared" si="658"/>
        <v/>
      </c>
      <c r="BE1172" s="578" t="str">
        <f t="shared" si="659"/>
        <v/>
      </c>
      <c r="BF1172" s="391"/>
      <c r="BG1172" s="578" t="str">
        <f t="shared" si="660"/>
        <v/>
      </c>
      <c r="BH1172" s="578" t="str">
        <f t="shared" si="661"/>
        <v/>
      </c>
      <c r="BI1172" s="391"/>
      <c r="BJ1172" s="578" t="str">
        <f t="shared" si="662"/>
        <v/>
      </c>
      <c r="BK1172" s="578" t="str">
        <f t="shared" si="662"/>
        <v/>
      </c>
      <c r="BL1172" s="391"/>
      <c r="BM1172" s="578" t="str">
        <f t="shared" si="663"/>
        <v/>
      </c>
      <c r="BN1172" s="578" t="str">
        <f t="shared" si="663"/>
        <v/>
      </c>
      <c r="BO1172" s="391"/>
      <c r="BP1172" s="578" t="str">
        <f t="shared" si="664"/>
        <v/>
      </c>
      <c r="BQ1172" s="578" t="str">
        <f t="shared" si="664"/>
        <v/>
      </c>
      <c r="BR1172" s="391"/>
      <c r="BS1172" s="578" t="str">
        <f t="shared" si="665"/>
        <v/>
      </c>
      <c r="BT1172" s="578" t="str">
        <f t="shared" si="665"/>
        <v/>
      </c>
      <c r="BU1172" s="391"/>
      <c r="BV1172" s="476"/>
    </row>
    <row r="1173" spans="1:74" s="427" customFormat="1" ht="14.1">
      <c r="A1173" s="561">
        <v>5</v>
      </c>
      <c r="B1173" s="562" t="str">
        <f t="shared" si="649"/>
        <v xml:space="preserve">: </v>
      </c>
      <c r="C1173" s="566"/>
      <c r="D1173" s="566"/>
      <c r="E1173" s="563"/>
      <c r="F1173" s="566"/>
      <c r="G1173" s="563"/>
      <c r="H1173" s="565"/>
      <c r="I1173" s="566"/>
      <c r="J1173" s="566"/>
      <c r="K1173" s="572"/>
      <c r="L1173" s="568"/>
      <c r="M1173" s="569"/>
      <c r="N1173" s="571"/>
      <c r="O1173" s="571"/>
      <c r="P1173" s="572"/>
      <c r="Q1173" s="429"/>
      <c r="R1173" s="573"/>
      <c r="S1173" s="574" t="str">
        <f t="shared" si="666"/>
        <v/>
      </c>
      <c r="T1173" s="575" t="str">
        <f t="shared" si="650"/>
        <v/>
      </c>
      <c r="U1173" s="574" t="str">
        <f t="shared" si="667"/>
        <v/>
      </c>
      <c r="V1173" s="576" t="str">
        <f t="shared" si="651"/>
        <v/>
      </c>
      <c r="W1173" s="391"/>
      <c r="X1173" s="391"/>
      <c r="Z1173" s="476"/>
      <c r="AP1173" s="476"/>
      <c r="AQ1173" s="391"/>
      <c r="AR1173" s="391"/>
      <c r="AS1173" s="580"/>
      <c r="AT1173" s="391"/>
      <c r="AU1173" s="578" t="str">
        <f t="shared" si="652"/>
        <v/>
      </c>
      <c r="AV1173" s="578" t="str">
        <f t="shared" si="653"/>
        <v/>
      </c>
      <c r="AW1173" s="391"/>
      <c r="AX1173" s="578" t="str">
        <f t="shared" si="654"/>
        <v/>
      </c>
      <c r="AY1173" s="578" t="str">
        <f t="shared" si="655"/>
        <v/>
      </c>
      <c r="AZ1173" s="391"/>
      <c r="BA1173" s="578" t="str">
        <f t="shared" si="656"/>
        <v/>
      </c>
      <c r="BB1173" s="578" t="str">
        <f t="shared" si="657"/>
        <v/>
      </c>
      <c r="BC1173" s="391"/>
      <c r="BD1173" s="578" t="str">
        <f t="shared" si="658"/>
        <v/>
      </c>
      <c r="BE1173" s="578" t="str">
        <f t="shared" si="659"/>
        <v/>
      </c>
      <c r="BF1173" s="391"/>
      <c r="BG1173" s="578" t="str">
        <f t="shared" si="660"/>
        <v/>
      </c>
      <c r="BH1173" s="578" t="str">
        <f t="shared" si="661"/>
        <v/>
      </c>
      <c r="BI1173" s="391"/>
      <c r="BJ1173" s="578" t="str">
        <f t="shared" si="662"/>
        <v/>
      </c>
      <c r="BK1173" s="578" t="str">
        <f t="shared" si="662"/>
        <v/>
      </c>
      <c r="BL1173" s="391"/>
      <c r="BM1173" s="578" t="str">
        <f t="shared" si="663"/>
        <v/>
      </c>
      <c r="BN1173" s="578" t="str">
        <f t="shared" si="663"/>
        <v/>
      </c>
      <c r="BO1173" s="391"/>
      <c r="BP1173" s="578" t="str">
        <f t="shared" si="664"/>
        <v/>
      </c>
      <c r="BQ1173" s="578" t="str">
        <f t="shared" si="664"/>
        <v/>
      </c>
      <c r="BR1173" s="391"/>
      <c r="BS1173" s="578" t="str">
        <f t="shared" si="665"/>
        <v/>
      </c>
      <c r="BT1173" s="578" t="str">
        <f t="shared" si="665"/>
        <v/>
      </c>
      <c r="BU1173" s="391"/>
      <c r="BV1173" s="476"/>
    </row>
    <row r="1174" spans="1:74" s="427" customFormat="1" ht="14.1">
      <c r="A1174" s="561">
        <v>6</v>
      </c>
      <c r="B1174" s="562" t="str">
        <f t="shared" si="649"/>
        <v xml:space="preserve">: </v>
      </c>
      <c r="C1174" s="566"/>
      <c r="D1174" s="566"/>
      <c r="E1174" s="563"/>
      <c r="F1174" s="566"/>
      <c r="G1174" s="563"/>
      <c r="H1174" s="565"/>
      <c r="I1174" s="566"/>
      <c r="J1174" s="566"/>
      <c r="K1174" s="572"/>
      <c r="L1174" s="568"/>
      <c r="M1174" s="569"/>
      <c r="N1174" s="571"/>
      <c r="O1174" s="571"/>
      <c r="P1174" s="572"/>
      <c r="Q1174" s="429"/>
      <c r="R1174" s="573"/>
      <c r="S1174" s="574" t="str">
        <f t="shared" si="666"/>
        <v/>
      </c>
      <c r="T1174" s="575" t="str">
        <f t="shared" si="650"/>
        <v/>
      </c>
      <c r="U1174" s="574" t="str">
        <f t="shared" si="667"/>
        <v/>
      </c>
      <c r="V1174" s="576" t="str">
        <f t="shared" si="651"/>
        <v/>
      </c>
      <c r="W1174" s="391"/>
      <c r="X1174" s="391"/>
      <c r="Z1174" s="476"/>
      <c r="AP1174" s="476"/>
      <c r="AQ1174" s="391"/>
      <c r="AR1174" s="391"/>
      <c r="AS1174" s="580"/>
      <c r="AT1174" s="391"/>
      <c r="AU1174" s="578" t="str">
        <f t="shared" si="652"/>
        <v/>
      </c>
      <c r="AV1174" s="578" t="str">
        <f t="shared" si="653"/>
        <v/>
      </c>
      <c r="AW1174" s="391"/>
      <c r="AX1174" s="578" t="str">
        <f t="shared" si="654"/>
        <v/>
      </c>
      <c r="AY1174" s="578" t="str">
        <f t="shared" si="655"/>
        <v/>
      </c>
      <c r="AZ1174" s="391"/>
      <c r="BA1174" s="578" t="str">
        <f t="shared" si="656"/>
        <v/>
      </c>
      <c r="BB1174" s="578" t="str">
        <f t="shared" si="657"/>
        <v/>
      </c>
      <c r="BC1174" s="391"/>
      <c r="BD1174" s="578" t="str">
        <f t="shared" si="658"/>
        <v/>
      </c>
      <c r="BE1174" s="578" t="str">
        <f t="shared" si="659"/>
        <v/>
      </c>
      <c r="BF1174" s="391"/>
      <c r="BG1174" s="578" t="str">
        <f t="shared" si="660"/>
        <v/>
      </c>
      <c r="BH1174" s="578" t="str">
        <f t="shared" si="661"/>
        <v/>
      </c>
      <c r="BI1174" s="391"/>
      <c r="BJ1174" s="578" t="str">
        <f t="shared" si="662"/>
        <v/>
      </c>
      <c r="BK1174" s="578" t="str">
        <f t="shared" si="662"/>
        <v/>
      </c>
      <c r="BL1174" s="391"/>
      <c r="BM1174" s="578" t="str">
        <f t="shared" si="663"/>
        <v/>
      </c>
      <c r="BN1174" s="578" t="str">
        <f t="shared" si="663"/>
        <v/>
      </c>
      <c r="BO1174" s="391"/>
      <c r="BP1174" s="578" t="str">
        <f t="shared" si="664"/>
        <v/>
      </c>
      <c r="BQ1174" s="578" t="str">
        <f t="shared" si="664"/>
        <v/>
      </c>
      <c r="BR1174" s="391"/>
      <c r="BS1174" s="578" t="str">
        <f t="shared" si="665"/>
        <v/>
      </c>
      <c r="BT1174" s="578" t="str">
        <f t="shared" si="665"/>
        <v/>
      </c>
      <c r="BU1174" s="391"/>
      <c r="BV1174" s="476"/>
    </row>
    <row r="1175" spans="1:74" s="427" customFormat="1" ht="14.1">
      <c r="A1175" s="561">
        <v>7</v>
      </c>
      <c r="B1175" s="562" t="str">
        <f t="shared" si="649"/>
        <v xml:space="preserve">: </v>
      </c>
      <c r="C1175" s="566"/>
      <c r="D1175" s="566"/>
      <c r="E1175" s="563"/>
      <c r="F1175" s="566"/>
      <c r="G1175" s="563"/>
      <c r="H1175" s="565"/>
      <c r="I1175" s="566"/>
      <c r="J1175" s="566"/>
      <c r="K1175" s="572"/>
      <c r="L1175" s="568"/>
      <c r="M1175" s="569"/>
      <c r="N1175" s="571"/>
      <c r="O1175" s="571"/>
      <c r="P1175" s="572"/>
      <c r="Q1175" s="429"/>
      <c r="R1175" s="573"/>
      <c r="S1175" s="574" t="str">
        <f t="shared" si="666"/>
        <v/>
      </c>
      <c r="T1175" s="575" t="str">
        <f t="shared" si="650"/>
        <v/>
      </c>
      <c r="U1175" s="574" t="str">
        <f t="shared" si="667"/>
        <v/>
      </c>
      <c r="V1175" s="576" t="str">
        <f t="shared" si="651"/>
        <v/>
      </c>
      <c r="W1175" s="391"/>
      <c r="X1175" s="391"/>
      <c r="Z1175" s="476"/>
      <c r="AP1175" s="476"/>
      <c r="AQ1175" s="391"/>
      <c r="AR1175" s="391"/>
      <c r="AS1175" s="580"/>
      <c r="AT1175" s="391"/>
      <c r="AU1175" s="578" t="str">
        <f t="shared" si="652"/>
        <v/>
      </c>
      <c r="AV1175" s="578" t="str">
        <f t="shared" si="653"/>
        <v/>
      </c>
      <c r="AW1175" s="391"/>
      <c r="AX1175" s="578" t="str">
        <f t="shared" si="654"/>
        <v/>
      </c>
      <c r="AY1175" s="578" t="str">
        <f t="shared" si="655"/>
        <v/>
      </c>
      <c r="AZ1175" s="391"/>
      <c r="BA1175" s="578" t="str">
        <f t="shared" si="656"/>
        <v/>
      </c>
      <c r="BB1175" s="578" t="str">
        <f t="shared" si="657"/>
        <v/>
      </c>
      <c r="BC1175" s="391"/>
      <c r="BD1175" s="578" t="str">
        <f t="shared" si="658"/>
        <v/>
      </c>
      <c r="BE1175" s="578" t="str">
        <f t="shared" si="659"/>
        <v/>
      </c>
      <c r="BF1175" s="391"/>
      <c r="BG1175" s="578" t="str">
        <f t="shared" si="660"/>
        <v/>
      </c>
      <c r="BH1175" s="578" t="str">
        <f t="shared" si="661"/>
        <v/>
      </c>
      <c r="BI1175" s="391"/>
      <c r="BJ1175" s="578" t="str">
        <f t="shared" si="662"/>
        <v/>
      </c>
      <c r="BK1175" s="578" t="str">
        <f t="shared" si="662"/>
        <v/>
      </c>
      <c r="BL1175" s="391"/>
      <c r="BM1175" s="578" t="str">
        <f t="shared" si="663"/>
        <v/>
      </c>
      <c r="BN1175" s="578" t="str">
        <f t="shared" si="663"/>
        <v/>
      </c>
      <c r="BO1175" s="391"/>
      <c r="BP1175" s="578" t="str">
        <f t="shared" si="664"/>
        <v/>
      </c>
      <c r="BQ1175" s="578" t="str">
        <f t="shared" si="664"/>
        <v/>
      </c>
      <c r="BR1175" s="391"/>
      <c r="BS1175" s="578" t="str">
        <f t="shared" si="665"/>
        <v/>
      </c>
      <c r="BT1175" s="578" t="str">
        <f t="shared" si="665"/>
        <v/>
      </c>
      <c r="BU1175" s="391"/>
      <c r="BV1175" s="476"/>
    </row>
    <row r="1176" spans="1:74" s="427" customFormat="1" ht="14.1">
      <c r="A1176" s="561">
        <v>8</v>
      </c>
      <c r="B1176" s="562" t="str">
        <f t="shared" si="649"/>
        <v xml:space="preserve">: </v>
      </c>
      <c r="C1176" s="566"/>
      <c r="D1176" s="566"/>
      <c r="E1176" s="563"/>
      <c r="F1176" s="566"/>
      <c r="G1176" s="563"/>
      <c r="H1176" s="565"/>
      <c r="I1176" s="566"/>
      <c r="J1176" s="566"/>
      <c r="K1176" s="572"/>
      <c r="L1176" s="568"/>
      <c r="M1176" s="569"/>
      <c r="N1176" s="571"/>
      <c r="O1176" s="571"/>
      <c r="P1176" s="572"/>
      <c r="Q1176" s="429"/>
      <c r="R1176" s="573"/>
      <c r="S1176" s="574" t="str">
        <f t="shared" si="666"/>
        <v/>
      </c>
      <c r="T1176" s="575" t="str">
        <f t="shared" si="650"/>
        <v/>
      </c>
      <c r="U1176" s="574" t="str">
        <f t="shared" si="667"/>
        <v/>
      </c>
      <c r="V1176" s="576" t="str">
        <f t="shared" si="651"/>
        <v/>
      </c>
      <c r="W1176" s="391"/>
      <c r="X1176" s="391"/>
      <c r="Z1176" s="476"/>
      <c r="AP1176" s="476"/>
      <c r="AQ1176" s="391"/>
      <c r="AR1176" s="391"/>
      <c r="AS1176" s="580"/>
      <c r="AT1176" s="391"/>
      <c r="AU1176" s="578" t="str">
        <f t="shared" si="652"/>
        <v/>
      </c>
      <c r="AV1176" s="578" t="str">
        <f t="shared" si="653"/>
        <v/>
      </c>
      <c r="AW1176" s="391"/>
      <c r="AX1176" s="578" t="str">
        <f t="shared" si="654"/>
        <v/>
      </c>
      <c r="AY1176" s="578" t="str">
        <f t="shared" si="655"/>
        <v/>
      </c>
      <c r="AZ1176" s="391"/>
      <c r="BA1176" s="578" t="str">
        <f t="shared" si="656"/>
        <v/>
      </c>
      <c r="BB1176" s="578" t="str">
        <f t="shared" si="657"/>
        <v/>
      </c>
      <c r="BC1176" s="391"/>
      <c r="BD1176" s="578" t="str">
        <f t="shared" si="658"/>
        <v/>
      </c>
      <c r="BE1176" s="578" t="str">
        <f t="shared" si="659"/>
        <v/>
      </c>
      <c r="BF1176" s="391"/>
      <c r="BG1176" s="578" t="str">
        <f t="shared" si="660"/>
        <v/>
      </c>
      <c r="BH1176" s="578" t="str">
        <f t="shared" si="661"/>
        <v/>
      </c>
      <c r="BI1176" s="391"/>
      <c r="BJ1176" s="578" t="str">
        <f t="shared" si="662"/>
        <v/>
      </c>
      <c r="BK1176" s="578" t="str">
        <f t="shared" si="662"/>
        <v/>
      </c>
      <c r="BL1176" s="391"/>
      <c r="BM1176" s="578" t="str">
        <f t="shared" si="663"/>
        <v/>
      </c>
      <c r="BN1176" s="578" t="str">
        <f t="shared" si="663"/>
        <v/>
      </c>
      <c r="BO1176" s="391"/>
      <c r="BP1176" s="578" t="str">
        <f t="shared" si="664"/>
        <v/>
      </c>
      <c r="BQ1176" s="578" t="str">
        <f t="shared" si="664"/>
        <v/>
      </c>
      <c r="BR1176" s="391"/>
      <c r="BS1176" s="578" t="str">
        <f t="shared" si="665"/>
        <v/>
      </c>
      <c r="BT1176" s="578" t="str">
        <f t="shared" si="665"/>
        <v/>
      </c>
      <c r="BU1176" s="391"/>
      <c r="BV1176" s="476"/>
    </row>
    <row r="1177" spans="1:74" s="427" customFormat="1" ht="14.1">
      <c r="A1177" s="561">
        <v>9</v>
      </c>
      <c r="B1177" s="562" t="str">
        <f t="shared" si="649"/>
        <v xml:space="preserve">: </v>
      </c>
      <c r="C1177" s="566"/>
      <c r="D1177" s="566"/>
      <c r="E1177" s="563"/>
      <c r="F1177" s="566"/>
      <c r="G1177" s="563"/>
      <c r="H1177" s="565"/>
      <c r="I1177" s="566"/>
      <c r="J1177" s="566"/>
      <c r="K1177" s="572"/>
      <c r="L1177" s="568"/>
      <c r="M1177" s="569"/>
      <c r="N1177" s="571"/>
      <c r="O1177" s="571"/>
      <c r="P1177" s="572"/>
      <c r="Q1177" s="429"/>
      <c r="R1177" s="573"/>
      <c r="S1177" s="574" t="str">
        <f t="shared" si="666"/>
        <v/>
      </c>
      <c r="T1177" s="575" t="str">
        <f t="shared" si="650"/>
        <v/>
      </c>
      <c r="U1177" s="574" t="str">
        <f t="shared" si="667"/>
        <v/>
      </c>
      <c r="V1177" s="576" t="str">
        <f t="shared" si="651"/>
        <v/>
      </c>
      <c r="W1177" s="391"/>
      <c r="X1177" s="391"/>
      <c r="Z1177" s="476"/>
      <c r="AP1177" s="476"/>
      <c r="AQ1177" s="391"/>
      <c r="AR1177" s="391"/>
      <c r="AS1177" s="580"/>
      <c r="AT1177" s="391"/>
      <c r="AU1177" s="578" t="str">
        <f t="shared" si="652"/>
        <v/>
      </c>
      <c r="AV1177" s="578" t="str">
        <f t="shared" si="653"/>
        <v/>
      </c>
      <c r="AW1177" s="391"/>
      <c r="AX1177" s="578" t="str">
        <f t="shared" si="654"/>
        <v/>
      </c>
      <c r="AY1177" s="578" t="str">
        <f t="shared" si="655"/>
        <v/>
      </c>
      <c r="AZ1177" s="391"/>
      <c r="BA1177" s="578" t="str">
        <f t="shared" si="656"/>
        <v/>
      </c>
      <c r="BB1177" s="578" t="str">
        <f t="shared" si="657"/>
        <v/>
      </c>
      <c r="BC1177" s="391"/>
      <c r="BD1177" s="578" t="str">
        <f t="shared" si="658"/>
        <v/>
      </c>
      <c r="BE1177" s="578" t="str">
        <f t="shared" si="659"/>
        <v/>
      </c>
      <c r="BF1177" s="391"/>
      <c r="BG1177" s="578" t="str">
        <f t="shared" si="660"/>
        <v/>
      </c>
      <c r="BH1177" s="578" t="str">
        <f t="shared" si="661"/>
        <v/>
      </c>
      <c r="BI1177" s="391"/>
      <c r="BJ1177" s="578" t="str">
        <f t="shared" si="662"/>
        <v/>
      </c>
      <c r="BK1177" s="578" t="str">
        <f t="shared" si="662"/>
        <v/>
      </c>
      <c r="BL1177" s="391"/>
      <c r="BM1177" s="578" t="str">
        <f t="shared" si="663"/>
        <v/>
      </c>
      <c r="BN1177" s="578" t="str">
        <f t="shared" si="663"/>
        <v/>
      </c>
      <c r="BO1177" s="391"/>
      <c r="BP1177" s="578" t="str">
        <f t="shared" si="664"/>
        <v/>
      </c>
      <c r="BQ1177" s="578" t="str">
        <f t="shared" si="664"/>
        <v/>
      </c>
      <c r="BR1177" s="391"/>
      <c r="BS1177" s="578" t="str">
        <f t="shared" si="665"/>
        <v/>
      </c>
      <c r="BT1177" s="578" t="str">
        <f t="shared" si="665"/>
        <v/>
      </c>
      <c r="BU1177" s="391"/>
      <c r="BV1177" s="476"/>
    </row>
    <row r="1178" spans="1:74" s="427" customFormat="1" ht="14.1">
      <c r="A1178" s="561">
        <v>10</v>
      </c>
      <c r="B1178" s="562" t="str">
        <f t="shared" si="649"/>
        <v xml:space="preserve">: </v>
      </c>
      <c r="C1178" s="566"/>
      <c r="D1178" s="566"/>
      <c r="E1178" s="563"/>
      <c r="F1178" s="566"/>
      <c r="G1178" s="563"/>
      <c r="H1178" s="565"/>
      <c r="I1178" s="566"/>
      <c r="J1178" s="566"/>
      <c r="K1178" s="572"/>
      <c r="L1178" s="568"/>
      <c r="M1178" s="569"/>
      <c r="N1178" s="571"/>
      <c r="O1178" s="571"/>
      <c r="P1178" s="572"/>
      <c r="Q1178" s="429"/>
      <c r="R1178" s="573"/>
      <c r="S1178" s="574" t="str">
        <f t="shared" si="666"/>
        <v/>
      </c>
      <c r="T1178" s="575" t="str">
        <f t="shared" si="650"/>
        <v/>
      </c>
      <c r="U1178" s="574" t="str">
        <f t="shared" si="667"/>
        <v/>
      </c>
      <c r="V1178" s="576" t="str">
        <f t="shared" si="651"/>
        <v/>
      </c>
      <c r="W1178" s="391"/>
      <c r="X1178" s="391"/>
      <c r="Z1178" s="476"/>
      <c r="AP1178" s="476"/>
      <c r="AQ1178" s="391"/>
      <c r="AR1178" s="391"/>
      <c r="AS1178" s="580"/>
      <c r="AT1178" s="391"/>
      <c r="AU1178" s="578" t="str">
        <f t="shared" si="652"/>
        <v/>
      </c>
      <c r="AV1178" s="578" t="str">
        <f t="shared" si="653"/>
        <v/>
      </c>
      <c r="AW1178" s="391"/>
      <c r="AX1178" s="578" t="str">
        <f t="shared" si="654"/>
        <v/>
      </c>
      <c r="AY1178" s="578" t="str">
        <f t="shared" si="655"/>
        <v/>
      </c>
      <c r="AZ1178" s="391"/>
      <c r="BA1178" s="578" t="str">
        <f t="shared" si="656"/>
        <v/>
      </c>
      <c r="BB1178" s="578" t="str">
        <f t="shared" si="657"/>
        <v/>
      </c>
      <c r="BC1178" s="391"/>
      <c r="BD1178" s="578" t="str">
        <f t="shared" si="658"/>
        <v/>
      </c>
      <c r="BE1178" s="578" t="str">
        <f t="shared" si="659"/>
        <v/>
      </c>
      <c r="BF1178" s="391"/>
      <c r="BG1178" s="578" t="str">
        <f t="shared" si="660"/>
        <v/>
      </c>
      <c r="BH1178" s="578" t="str">
        <f t="shared" si="661"/>
        <v/>
      </c>
      <c r="BI1178" s="391"/>
      <c r="BJ1178" s="578" t="str">
        <f t="shared" si="662"/>
        <v/>
      </c>
      <c r="BK1178" s="578" t="str">
        <f t="shared" si="662"/>
        <v/>
      </c>
      <c r="BL1178" s="391"/>
      <c r="BM1178" s="578" t="str">
        <f t="shared" si="663"/>
        <v/>
      </c>
      <c r="BN1178" s="578" t="str">
        <f t="shared" si="663"/>
        <v/>
      </c>
      <c r="BO1178" s="391"/>
      <c r="BP1178" s="578" t="str">
        <f t="shared" si="664"/>
        <v/>
      </c>
      <c r="BQ1178" s="578" t="str">
        <f t="shared" si="664"/>
        <v/>
      </c>
      <c r="BR1178" s="391"/>
      <c r="BS1178" s="578" t="str">
        <f t="shared" si="665"/>
        <v/>
      </c>
      <c r="BT1178" s="578" t="str">
        <f t="shared" si="665"/>
        <v/>
      </c>
      <c r="BU1178" s="391"/>
      <c r="BV1178" s="476"/>
    </row>
    <row r="1179" spans="1:74" s="427" customFormat="1" ht="14.1">
      <c r="A1179" s="561">
        <v>11</v>
      </c>
      <c r="B1179" s="562" t="str">
        <f t="shared" si="649"/>
        <v xml:space="preserve">: </v>
      </c>
      <c r="C1179" s="566"/>
      <c r="D1179" s="566"/>
      <c r="E1179" s="563"/>
      <c r="F1179" s="566"/>
      <c r="G1179" s="563"/>
      <c r="H1179" s="565"/>
      <c r="I1179" s="566"/>
      <c r="J1179" s="566"/>
      <c r="K1179" s="572"/>
      <c r="L1179" s="568"/>
      <c r="M1179" s="569"/>
      <c r="N1179" s="571"/>
      <c r="O1179" s="571"/>
      <c r="P1179" s="572"/>
      <c r="Q1179" s="429"/>
      <c r="R1179" s="573"/>
      <c r="S1179" s="574" t="str">
        <f t="shared" si="666"/>
        <v/>
      </c>
      <c r="T1179" s="575" t="str">
        <f t="shared" si="650"/>
        <v/>
      </c>
      <c r="U1179" s="574" t="str">
        <f t="shared" si="667"/>
        <v/>
      </c>
      <c r="V1179" s="576" t="str">
        <f t="shared" si="651"/>
        <v/>
      </c>
      <c r="W1179" s="391"/>
      <c r="X1179" s="391"/>
      <c r="Z1179" s="476"/>
      <c r="AP1179" s="476"/>
      <c r="AQ1179" s="391"/>
      <c r="AR1179" s="391"/>
      <c r="AS1179" s="580"/>
      <c r="AT1179" s="391"/>
      <c r="AU1179" s="578" t="str">
        <f t="shared" si="652"/>
        <v/>
      </c>
      <c r="AV1179" s="578" t="str">
        <f t="shared" si="653"/>
        <v/>
      </c>
      <c r="AW1179" s="391"/>
      <c r="AX1179" s="578" t="str">
        <f t="shared" si="654"/>
        <v/>
      </c>
      <c r="AY1179" s="578" t="str">
        <f t="shared" si="655"/>
        <v/>
      </c>
      <c r="AZ1179" s="391"/>
      <c r="BA1179" s="578" t="str">
        <f t="shared" si="656"/>
        <v/>
      </c>
      <c r="BB1179" s="578" t="str">
        <f t="shared" si="657"/>
        <v/>
      </c>
      <c r="BC1179" s="391"/>
      <c r="BD1179" s="578" t="str">
        <f t="shared" si="658"/>
        <v/>
      </c>
      <c r="BE1179" s="578" t="str">
        <f t="shared" si="659"/>
        <v/>
      </c>
      <c r="BF1179" s="391"/>
      <c r="BG1179" s="578" t="str">
        <f t="shared" si="660"/>
        <v/>
      </c>
      <c r="BH1179" s="578" t="str">
        <f t="shared" si="661"/>
        <v/>
      </c>
      <c r="BI1179" s="391"/>
      <c r="BJ1179" s="578" t="str">
        <f t="shared" si="662"/>
        <v/>
      </c>
      <c r="BK1179" s="578" t="str">
        <f t="shared" si="662"/>
        <v/>
      </c>
      <c r="BL1179" s="391"/>
      <c r="BM1179" s="578" t="str">
        <f t="shared" si="663"/>
        <v/>
      </c>
      <c r="BN1179" s="578" t="str">
        <f t="shared" si="663"/>
        <v/>
      </c>
      <c r="BO1179" s="391"/>
      <c r="BP1179" s="578" t="str">
        <f t="shared" si="664"/>
        <v/>
      </c>
      <c r="BQ1179" s="578" t="str">
        <f t="shared" si="664"/>
        <v/>
      </c>
      <c r="BR1179" s="391"/>
      <c r="BS1179" s="578" t="str">
        <f t="shared" si="665"/>
        <v/>
      </c>
      <c r="BT1179" s="578" t="str">
        <f t="shared" si="665"/>
        <v/>
      </c>
      <c r="BU1179" s="391"/>
      <c r="BV1179" s="476"/>
    </row>
    <row r="1180" spans="1:74" s="427" customFormat="1" ht="14.1">
      <c r="A1180" s="561">
        <v>12</v>
      </c>
      <c r="B1180" s="562" t="str">
        <f t="shared" si="649"/>
        <v xml:space="preserve">: </v>
      </c>
      <c r="C1180" s="566"/>
      <c r="D1180" s="566"/>
      <c r="E1180" s="563"/>
      <c r="F1180" s="566"/>
      <c r="G1180" s="563"/>
      <c r="H1180" s="565"/>
      <c r="I1180" s="566"/>
      <c r="J1180" s="566"/>
      <c r="K1180" s="572"/>
      <c r="L1180" s="568"/>
      <c r="M1180" s="569"/>
      <c r="N1180" s="571"/>
      <c r="O1180" s="571"/>
      <c r="P1180" s="572"/>
      <c r="Q1180" s="429"/>
      <c r="R1180" s="573"/>
      <c r="S1180" s="574" t="str">
        <f t="shared" si="666"/>
        <v/>
      </c>
      <c r="T1180" s="575" t="str">
        <f t="shared" si="650"/>
        <v/>
      </c>
      <c r="U1180" s="574" t="str">
        <f t="shared" si="667"/>
        <v/>
      </c>
      <c r="V1180" s="576" t="str">
        <f t="shared" si="651"/>
        <v/>
      </c>
      <c r="W1180" s="391"/>
      <c r="X1180" s="391"/>
      <c r="Z1180" s="476"/>
      <c r="AP1180" s="476"/>
      <c r="AQ1180" s="391"/>
      <c r="AR1180" s="391"/>
      <c r="AS1180" s="580"/>
      <c r="AT1180" s="391"/>
      <c r="AU1180" s="578" t="str">
        <f t="shared" si="652"/>
        <v/>
      </c>
      <c r="AV1180" s="578" t="str">
        <f t="shared" si="653"/>
        <v/>
      </c>
      <c r="AW1180" s="391"/>
      <c r="AX1180" s="578" t="str">
        <f t="shared" si="654"/>
        <v/>
      </c>
      <c r="AY1180" s="578" t="str">
        <f t="shared" si="655"/>
        <v/>
      </c>
      <c r="AZ1180" s="391"/>
      <c r="BA1180" s="578" t="str">
        <f t="shared" si="656"/>
        <v/>
      </c>
      <c r="BB1180" s="578" t="str">
        <f t="shared" si="657"/>
        <v/>
      </c>
      <c r="BC1180" s="391"/>
      <c r="BD1180" s="578" t="str">
        <f t="shared" si="658"/>
        <v/>
      </c>
      <c r="BE1180" s="578" t="str">
        <f t="shared" si="659"/>
        <v/>
      </c>
      <c r="BF1180" s="391"/>
      <c r="BG1180" s="578" t="str">
        <f t="shared" si="660"/>
        <v/>
      </c>
      <c r="BH1180" s="578" t="str">
        <f t="shared" si="661"/>
        <v/>
      </c>
      <c r="BI1180" s="391"/>
      <c r="BJ1180" s="578" t="str">
        <f t="shared" si="662"/>
        <v/>
      </c>
      <c r="BK1180" s="578" t="str">
        <f t="shared" si="662"/>
        <v/>
      </c>
      <c r="BL1180" s="391"/>
      <c r="BM1180" s="578" t="str">
        <f t="shared" si="663"/>
        <v/>
      </c>
      <c r="BN1180" s="578" t="str">
        <f t="shared" si="663"/>
        <v/>
      </c>
      <c r="BO1180" s="391"/>
      <c r="BP1180" s="578" t="str">
        <f t="shared" si="664"/>
        <v/>
      </c>
      <c r="BQ1180" s="578" t="str">
        <f t="shared" si="664"/>
        <v/>
      </c>
      <c r="BR1180" s="391"/>
      <c r="BS1180" s="578" t="str">
        <f t="shared" si="665"/>
        <v/>
      </c>
      <c r="BT1180" s="578" t="str">
        <f t="shared" si="665"/>
        <v/>
      </c>
      <c r="BU1180" s="391"/>
      <c r="BV1180" s="476"/>
    </row>
    <row r="1181" spans="1:74" s="427" customFormat="1" ht="14.1">
      <c r="A1181" s="561">
        <v>13</v>
      </c>
      <c r="B1181" s="562" t="str">
        <f t="shared" si="649"/>
        <v xml:space="preserve">: </v>
      </c>
      <c r="C1181" s="566"/>
      <c r="D1181" s="566"/>
      <c r="E1181" s="563"/>
      <c r="F1181" s="566"/>
      <c r="G1181" s="563"/>
      <c r="H1181" s="565"/>
      <c r="I1181" s="566"/>
      <c r="J1181" s="566"/>
      <c r="K1181" s="572"/>
      <c r="L1181" s="568"/>
      <c r="M1181" s="572"/>
      <c r="N1181" s="571"/>
      <c r="O1181" s="571"/>
      <c r="P1181" s="572"/>
      <c r="Q1181" s="429"/>
      <c r="R1181" s="573"/>
      <c r="S1181" s="574" t="str">
        <f t="shared" si="666"/>
        <v/>
      </c>
      <c r="T1181" s="575" t="str">
        <f t="shared" si="650"/>
        <v/>
      </c>
      <c r="U1181" s="574" t="str">
        <f t="shared" si="667"/>
        <v/>
      </c>
      <c r="V1181" s="576" t="str">
        <f t="shared" si="651"/>
        <v/>
      </c>
      <c r="W1181" s="391"/>
      <c r="X1181" s="391"/>
      <c r="Z1181" s="476"/>
      <c r="AP1181" s="476"/>
      <c r="AQ1181" s="391"/>
      <c r="AR1181" s="391"/>
      <c r="AS1181" s="580"/>
      <c r="AT1181" s="391"/>
      <c r="AU1181" s="578" t="str">
        <f t="shared" si="652"/>
        <v/>
      </c>
      <c r="AV1181" s="578" t="str">
        <f t="shared" si="653"/>
        <v/>
      </c>
      <c r="AW1181" s="391"/>
      <c r="AX1181" s="578" t="str">
        <f t="shared" si="654"/>
        <v/>
      </c>
      <c r="AY1181" s="578" t="str">
        <f t="shared" si="655"/>
        <v/>
      </c>
      <c r="AZ1181" s="391"/>
      <c r="BA1181" s="578" t="str">
        <f t="shared" si="656"/>
        <v/>
      </c>
      <c r="BB1181" s="578" t="str">
        <f t="shared" si="657"/>
        <v/>
      </c>
      <c r="BC1181" s="391"/>
      <c r="BD1181" s="578" t="str">
        <f t="shared" si="658"/>
        <v/>
      </c>
      <c r="BE1181" s="578" t="str">
        <f t="shared" si="659"/>
        <v/>
      </c>
      <c r="BF1181" s="391"/>
      <c r="BG1181" s="578" t="str">
        <f t="shared" si="660"/>
        <v/>
      </c>
      <c r="BH1181" s="578" t="str">
        <f t="shared" si="661"/>
        <v/>
      </c>
      <c r="BI1181" s="391"/>
      <c r="BJ1181" s="578" t="str">
        <f t="shared" si="662"/>
        <v/>
      </c>
      <c r="BK1181" s="578" t="str">
        <f t="shared" si="662"/>
        <v/>
      </c>
      <c r="BL1181" s="391"/>
      <c r="BM1181" s="578" t="str">
        <f t="shared" si="663"/>
        <v/>
      </c>
      <c r="BN1181" s="578" t="str">
        <f t="shared" si="663"/>
        <v/>
      </c>
      <c r="BO1181" s="391"/>
      <c r="BP1181" s="578" t="str">
        <f t="shared" si="664"/>
        <v/>
      </c>
      <c r="BQ1181" s="578" t="str">
        <f t="shared" si="664"/>
        <v/>
      </c>
      <c r="BR1181" s="391"/>
      <c r="BS1181" s="578" t="str">
        <f t="shared" si="665"/>
        <v/>
      </c>
      <c r="BT1181" s="578" t="str">
        <f t="shared" si="665"/>
        <v/>
      </c>
      <c r="BU1181" s="391"/>
      <c r="BV1181" s="476"/>
    </row>
    <row r="1182" spans="1:74" s="427" customFormat="1" ht="14.1">
      <c r="A1182" s="561">
        <v>14</v>
      </c>
      <c r="B1182" s="562" t="str">
        <f t="shared" si="649"/>
        <v xml:space="preserve">: </v>
      </c>
      <c r="C1182" s="566"/>
      <c r="D1182" s="566"/>
      <c r="E1182" s="563"/>
      <c r="F1182" s="566"/>
      <c r="G1182" s="563"/>
      <c r="H1182" s="565"/>
      <c r="I1182" s="566"/>
      <c r="J1182" s="566"/>
      <c r="K1182" s="572"/>
      <c r="L1182" s="568"/>
      <c r="M1182" s="572"/>
      <c r="N1182" s="571"/>
      <c r="O1182" s="571"/>
      <c r="P1182" s="572"/>
      <c r="Q1182" s="429"/>
      <c r="R1182" s="573"/>
      <c r="S1182" s="574" t="str">
        <f t="shared" si="666"/>
        <v/>
      </c>
      <c r="T1182" s="575" t="str">
        <f t="shared" si="650"/>
        <v/>
      </c>
      <c r="U1182" s="574" t="str">
        <f t="shared" si="667"/>
        <v/>
      </c>
      <c r="V1182" s="576" t="str">
        <f t="shared" si="651"/>
        <v/>
      </c>
      <c r="W1182" s="391"/>
      <c r="X1182" s="391"/>
      <c r="Z1182" s="476"/>
      <c r="AP1182" s="476"/>
      <c r="AQ1182" s="391"/>
      <c r="AR1182" s="391"/>
      <c r="AS1182" s="580"/>
      <c r="AT1182" s="391"/>
      <c r="AU1182" s="578" t="str">
        <f t="shared" si="652"/>
        <v/>
      </c>
      <c r="AV1182" s="578" t="str">
        <f t="shared" si="653"/>
        <v/>
      </c>
      <c r="AW1182" s="391"/>
      <c r="AX1182" s="578" t="str">
        <f t="shared" si="654"/>
        <v/>
      </c>
      <c r="AY1182" s="578" t="str">
        <f t="shared" si="655"/>
        <v/>
      </c>
      <c r="AZ1182" s="391"/>
      <c r="BA1182" s="578" t="str">
        <f t="shared" si="656"/>
        <v/>
      </c>
      <c r="BB1182" s="578" t="str">
        <f t="shared" si="657"/>
        <v/>
      </c>
      <c r="BC1182" s="391"/>
      <c r="BD1182" s="578" t="str">
        <f t="shared" si="658"/>
        <v/>
      </c>
      <c r="BE1182" s="578" t="str">
        <f t="shared" si="659"/>
        <v/>
      </c>
      <c r="BF1182" s="391"/>
      <c r="BG1182" s="578" t="str">
        <f t="shared" si="660"/>
        <v/>
      </c>
      <c r="BH1182" s="578" t="str">
        <f t="shared" si="661"/>
        <v/>
      </c>
      <c r="BI1182" s="391"/>
      <c r="BJ1182" s="578" t="str">
        <f t="shared" si="662"/>
        <v/>
      </c>
      <c r="BK1182" s="578" t="str">
        <f t="shared" si="662"/>
        <v/>
      </c>
      <c r="BL1182" s="391"/>
      <c r="BM1182" s="578" t="str">
        <f t="shared" si="663"/>
        <v/>
      </c>
      <c r="BN1182" s="578" t="str">
        <f t="shared" si="663"/>
        <v/>
      </c>
      <c r="BO1182" s="391"/>
      <c r="BP1182" s="578" t="str">
        <f t="shared" si="664"/>
        <v/>
      </c>
      <c r="BQ1182" s="578" t="str">
        <f t="shared" si="664"/>
        <v/>
      </c>
      <c r="BR1182" s="391"/>
      <c r="BS1182" s="578" t="str">
        <f t="shared" si="665"/>
        <v/>
      </c>
      <c r="BT1182" s="578" t="str">
        <f t="shared" si="665"/>
        <v/>
      </c>
      <c r="BU1182" s="391"/>
      <c r="BV1182" s="476"/>
    </row>
    <row r="1183" spans="1:74" s="427" customFormat="1" ht="14.1">
      <c r="A1183" s="561">
        <v>15</v>
      </c>
      <c r="B1183" s="562" t="str">
        <f t="shared" si="649"/>
        <v xml:space="preserve">: </v>
      </c>
      <c r="C1183" s="566"/>
      <c r="D1183" s="566"/>
      <c r="E1183" s="563"/>
      <c r="F1183" s="566"/>
      <c r="G1183" s="563"/>
      <c r="H1183" s="565"/>
      <c r="I1183" s="566"/>
      <c r="J1183" s="566"/>
      <c r="K1183" s="572"/>
      <c r="L1183" s="568"/>
      <c r="M1183" s="572"/>
      <c r="N1183" s="571"/>
      <c r="O1183" s="571"/>
      <c r="P1183" s="572"/>
      <c r="Q1183" s="429"/>
      <c r="R1183" s="573"/>
      <c r="S1183" s="574" t="str">
        <f t="shared" si="666"/>
        <v/>
      </c>
      <c r="T1183" s="575" t="str">
        <f t="shared" si="650"/>
        <v/>
      </c>
      <c r="U1183" s="574" t="str">
        <f t="shared" si="667"/>
        <v/>
      </c>
      <c r="V1183" s="576" t="str">
        <f t="shared" si="651"/>
        <v/>
      </c>
      <c r="W1183" s="391"/>
      <c r="X1183" s="391"/>
      <c r="Z1183" s="476"/>
      <c r="AP1183" s="476"/>
      <c r="AQ1183" s="391"/>
      <c r="AR1183" s="391"/>
      <c r="AS1183" s="580"/>
      <c r="AT1183" s="391"/>
      <c r="AU1183" s="578" t="str">
        <f t="shared" si="652"/>
        <v/>
      </c>
      <c r="AV1183" s="578" t="str">
        <f t="shared" si="653"/>
        <v/>
      </c>
      <c r="AW1183" s="391"/>
      <c r="AX1183" s="578" t="str">
        <f t="shared" si="654"/>
        <v/>
      </c>
      <c r="AY1183" s="578" t="str">
        <f t="shared" si="655"/>
        <v/>
      </c>
      <c r="AZ1183" s="391"/>
      <c r="BA1183" s="578" t="str">
        <f t="shared" si="656"/>
        <v/>
      </c>
      <c r="BB1183" s="578" t="str">
        <f t="shared" si="657"/>
        <v/>
      </c>
      <c r="BC1183" s="391"/>
      <c r="BD1183" s="578" t="str">
        <f t="shared" si="658"/>
        <v/>
      </c>
      <c r="BE1183" s="578" t="str">
        <f t="shared" si="659"/>
        <v/>
      </c>
      <c r="BF1183" s="391"/>
      <c r="BG1183" s="578" t="str">
        <f t="shared" si="660"/>
        <v/>
      </c>
      <c r="BH1183" s="578" t="str">
        <f t="shared" si="661"/>
        <v/>
      </c>
      <c r="BI1183" s="391"/>
      <c r="BJ1183" s="578" t="str">
        <f t="shared" si="662"/>
        <v/>
      </c>
      <c r="BK1183" s="578" t="str">
        <f t="shared" si="662"/>
        <v/>
      </c>
      <c r="BL1183" s="391"/>
      <c r="BM1183" s="578" t="str">
        <f t="shared" si="663"/>
        <v/>
      </c>
      <c r="BN1183" s="578" t="str">
        <f t="shared" si="663"/>
        <v/>
      </c>
      <c r="BO1183" s="391"/>
      <c r="BP1183" s="578" t="str">
        <f t="shared" si="664"/>
        <v/>
      </c>
      <c r="BQ1183" s="578" t="str">
        <f t="shared" si="664"/>
        <v/>
      </c>
      <c r="BR1183" s="391"/>
      <c r="BS1183" s="578" t="str">
        <f t="shared" si="665"/>
        <v/>
      </c>
      <c r="BT1183" s="578" t="str">
        <f t="shared" si="665"/>
        <v/>
      </c>
      <c r="BU1183" s="391"/>
      <c r="BV1183" s="476"/>
    </row>
    <row r="1184" spans="1:74" s="427" customFormat="1" ht="14.1">
      <c r="A1184" s="561">
        <v>16</v>
      </c>
      <c r="B1184" s="562" t="str">
        <f t="shared" si="649"/>
        <v xml:space="preserve">: </v>
      </c>
      <c r="C1184" s="566"/>
      <c r="D1184" s="566"/>
      <c r="E1184" s="563"/>
      <c r="F1184" s="566"/>
      <c r="G1184" s="563"/>
      <c r="H1184" s="565"/>
      <c r="I1184" s="566"/>
      <c r="J1184" s="566"/>
      <c r="K1184" s="572"/>
      <c r="L1184" s="568"/>
      <c r="M1184" s="572"/>
      <c r="N1184" s="571"/>
      <c r="O1184" s="571"/>
      <c r="P1184" s="572"/>
      <c r="Q1184" s="429"/>
      <c r="R1184" s="573"/>
      <c r="S1184" s="574" t="str">
        <f t="shared" si="666"/>
        <v/>
      </c>
      <c r="T1184" s="575" t="str">
        <f t="shared" si="650"/>
        <v/>
      </c>
      <c r="U1184" s="574" t="str">
        <f t="shared" si="667"/>
        <v/>
      </c>
      <c r="V1184" s="576" t="str">
        <f t="shared" si="651"/>
        <v/>
      </c>
      <c r="W1184" s="391"/>
      <c r="X1184" s="391"/>
      <c r="Z1184" s="476"/>
      <c r="AP1184" s="476"/>
      <c r="AQ1184" s="391"/>
      <c r="AR1184" s="391"/>
      <c r="AS1184" s="580"/>
      <c r="AT1184" s="391"/>
      <c r="AU1184" s="578" t="str">
        <f t="shared" si="652"/>
        <v/>
      </c>
      <c r="AV1184" s="578" t="str">
        <f t="shared" si="653"/>
        <v/>
      </c>
      <c r="AW1184" s="391"/>
      <c r="AX1184" s="578" t="str">
        <f t="shared" si="654"/>
        <v/>
      </c>
      <c r="AY1184" s="578" t="str">
        <f t="shared" si="655"/>
        <v/>
      </c>
      <c r="AZ1184" s="391"/>
      <c r="BA1184" s="578" t="str">
        <f t="shared" si="656"/>
        <v/>
      </c>
      <c r="BB1184" s="578" t="str">
        <f t="shared" si="657"/>
        <v/>
      </c>
      <c r="BC1184" s="391"/>
      <c r="BD1184" s="578" t="str">
        <f t="shared" si="658"/>
        <v/>
      </c>
      <c r="BE1184" s="578" t="str">
        <f t="shared" si="659"/>
        <v/>
      </c>
      <c r="BF1184" s="391"/>
      <c r="BG1184" s="578" t="str">
        <f t="shared" si="660"/>
        <v/>
      </c>
      <c r="BH1184" s="578" t="str">
        <f t="shared" si="661"/>
        <v/>
      </c>
      <c r="BI1184" s="391"/>
      <c r="BJ1184" s="578" t="str">
        <f t="shared" si="662"/>
        <v/>
      </c>
      <c r="BK1184" s="578" t="str">
        <f t="shared" si="662"/>
        <v/>
      </c>
      <c r="BL1184" s="391"/>
      <c r="BM1184" s="578" t="str">
        <f t="shared" si="663"/>
        <v/>
      </c>
      <c r="BN1184" s="578" t="str">
        <f t="shared" si="663"/>
        <v/>
      </c>
      <c r="BO1184" s="391"/>
      <c r="BP1184" s="578" t="str">
        <f t="shared" si="664"/>
        <v/>
      </c>
      <c r="BQ1184" s="578" t="str">
        <f t="shared" si="664"/>
        <v/>
      </c>
      <c r="BR1184" s="391"/>
      <c r="BS1184" s="578" t="str">
        <f t="shared" si="665"/>
        <v/>
      </c>
      <c r="BT1184" s="578" t="str">
        <f t="shared" si="665"/>
        <v/>
      </c>
      <c r="BU1184" s="391"/>
      <c r="BV1184" s="476"/>
    </row>
    <row r="1185" spans="1:74" s="427" customFormat="1" ht="14.1">
      <c r="A1185" s="561">
        <v>17</v>
      </c>
      <c r="B1185" s="562" t="str">
        <f t="shared" si="649"/>
        <v xml:space="preserve">: </v>
      </c>
      <c r="C1185" s="566"/>
      <c r="D1185" s="566"/>
      <c r="E1185" s="563"/>
      <c r="F1185" s="566"/>
      <c r="G1185" s="563"/>
      <c r="H1185" s="565"/>
      <c r="I1185" s="566"/>
      <c r="J1185" s="566"/>
      <c r="K1185" s="572"/>
      <c r="L1185" s="568"/>
      <c r="M1185" s="572"/>
      <c r="N1185" s="571"/>
      <c r="O1185" s="571"/>
      <c r="P1185" s="572"/>
      <c r="Q1185" s="429"/>
      <c r="R1185" s="573"/>
      <c r="S1185" s="574" t="str">
        <f t="shared" si="666"/>
        <v/>
      </c>
      <c r="T1185" s="575" t="str">
        <f t="shared" si="650"/>
        <v/>
      </c>
      <c r="U1185" s="574" t="str">
        <f t="shared" si="667"/>
        <v/>
      </c>
      <c r="V1185" s="576" t="str">
        <f t="shared" si="651"/>
        <v/>
      </c>
      <c r="W1185" s="391"/>
      <c r="X1185" s="391"/>
      <c r="Z1185" s="476"/>
      <c r="AP1185" s="476"/>
      <c r="AQ1185" s="391"/>
      <c r="AR1185" s="391"/>
      <c r="AS1185" s="580"/>
      <c r="AT1185" s="391"/>
      <c r="AU1185" s="578" t="str">
        <f t="shared" si="652"/>
        <v/>
      </c>
      <c r="AV1185" s="578" t="str">
        <f t="shared" si="653"/>
        <v/>
      </c>
      <c r="AW1185" s="391"/>
      <c r="AX1185" s="578" t="str">
        <f t="shared" si="654"/>
        <v/>
      </c>
      <c r="AY1185" s="578" t="str">
        <f t="shared" si="655"/>
        <v/>
      </c>
      <c r="AZ1185" s="391"/>
      <c r="BA1185" s="578" t="str">
        <f t="shared" si="656"/>
        <v/>
      </c>
      <c r="BB1185" s="578" t="str">
        <f t="shared" si="657"/>
        <v/>
      </c>
      <c r="BC1185" s="391"/>
      <c r="BD1185" s="578" t="str">
        <f t="shared" si="658"/>
        <v/>
      </c>
      <c r="BE1185" s="578" t="str">
        <f t="shared" si="659"/>
        <v/>
      </c>
      <c r="BF1185" s="391"/>
      <c r="BG1185" s="578" t="str">
        <f t="shared" si="660"/>
        <v/>
      </c>
      <c r="BH1185" s="578" t="str">
        <f t="shared" si="661"/>
        <v/>
      </c>
      <c r="BI1185" s="391"/>
      <c r="BJ1185" s="578" t="str">
        <f t="shared" si="662"/>
        <v/>
      </c>
      <c r="BK1185" s="578" t="str">
        <f t="shared" si="662"/>
        <v/>
      </c>
      <c r="BL1185" s="391"/>
      <c r="BM1185" s="578" t="str">
        <f t="shared" si="663"/>
        <v/>
      </c>
      <c r="BN1185" s="578" t="str">
        <f t="shared" si="663"/>
        <v/>
      </c>
      <c r="BO1185" s="391"/>
      <c r="BP1185" s="578" t="str">
        <f t="shared" si="664"/>
        <v/>
      </c>
      <c r="BQ1185" s="578" t="str">
        <f t="shared" si="664"/>
        <v/>
      </c>
      <c r="BR1185" s="391"/>
      <c r="BS1185" s="578" t="str">
        <f t="shared" si="665"/>
        <v/>
      </c>
      <c r="BT1185" s="578" t="str">
        <f t="shared" si="665"/>
        <v/>
      </c>
      <c r="BU1185" s="391"/>
      <c r="BV1185" s="476"/>
    </row>
    <row r="1186" spans="1:74" s="427" customFormat="1" ht="14.1">
      <c r="A1186" s="561">
        <v>18</v>
      </c>
      <c r="B1186" s="562" t="str">
        <f t="shared" si="649"/>
        <v xml:space="preserve">: </v>
      </c>
      <c r="C1186" s="566"/>
      <c r="D1186" s="566"/>
      <c r="E1186" s="563"/>
      <c r="F1186" s="566"/>
      <c r="G1186" s="563"/>
      <c r="H1186" s="565"/>
      <c r="I1186" s="566"/>
      <c r="J1186" s="566"/>
      <c r="K1186" s="572"/>
      <c r="L1186" s="572"/>
      <c r="M1186" s="572"/>
      <c r="N1186" s="571"/>
      <c r="O1186" s="571"/>
      <c r="P1186" s="572"/>
      <c r="Q1186" s="429"/>
      <c r="R1186" s="573"/>
      <c r="S1186" s="574" t="str">
        <f t="shared" si="666"/>
        <v/>
      </c>
      <c r="T1186" s="575" t="str">
        <f t="shared" si="650"/>
        <v/>
      </c>
      <c r="U1186" s="574" t="str">
        <f t="shared" si="667"/>
        <v/>
      </c>
      <c r="V1186" s="576" t="str">
        <f t="shared" si="651"/>
        <v/>
      </c>
      <c r="W1186" s="391"/>
      <c r="X1186" s="391"/>
      <c r="Z1186" s="476"/>
      <c r="AP1186" s="476"/>
      <c r="AQ1186" s="391"/>
      <c r="AR1186" s="391"/>
      <c r="AS1186" s="580"/>
      <c r="AT1186" s="391"/>
      <c r="AU1186" s="578" t="str">
        <f t="shared" si="652"/>
        <v/>
      </c>
      <c r="AV1186" s="578" t="str">
        <f t="shared" si="653"/>
        <v/>
      </c>
      <c r="AW1186" s="391"/>
      <c r="AX1186" s="578" t="str">
        <f t="shared" si="654"/>
        <v/>
      </c>
      <c r="AY1186" s="578" t="str">
        <f t="shared" si="655"/>
        <v/>
      </c>
      <c r="AZ1186" s="391"/>
      <c r="BA1186" s="578" t="str">
        <f t="shared" si="656"/>
        <v/>
      </c>
      <c r="BB1186" s="578" t="str">
        <f t="shared" si="657"/>
        <v/>
      </c>
      <c r="BC1186" s="391"/>
      <c r="BD1186" s="578" t="str">
        <f t="shared" si="658"/>
        <v/>
      </c>
      <c r="BE1186" s="578" t="str">
        <f t="shared" si="659"/>
        <v/>
      </c>
      <c r="BF1186" s="391"/>
      <c r="BG1186" s="578" t="str">
        <f t="shared" si="660"/>
        <v/>
      </c>
      <c r="BH1186" s="578" t="str">
        <f t="shared" si="661"/>
        <v/>
      </c>
      <c r="BI1186" s="391"/>
      <c r="BJ1186" s="578" t="str">
        <f t="shared" si="662"/>
        <v/>
      </c>
      <c r="BK1186" s="578" t="str">
        <f t="shared" si="662"/>
        <v/>
      </c>
      <c r="BL1186" s="391"/>
      <c r="BM1186" s="578" t="str">
        <f t="shared" si="663"/>
        <v/>
      </c>
      <c r="BN1186" s="578" t="str">
        <f t="shared" si="663"/>
        <v/>
      </c>
      <c r="BO1186" s="391"/>
      <c r="BP1186" s="578" t="str">
        <f t="shared" si="664"/>
        <v/>
      </c>
      <c r="BQ1186" s="578" t="str">
        <f t="shared" si="664"/>
        <v/>
      </c>
      <c r="BR1186" s="391"/>
      <c r="BS1186" s="578" t="str">
        <f t="shared" si="665"/>
        <v/>
      </c>
      <c r="BT1186" s="578" t="str">
        <f t="shared" si="665"/>
        <v/>
      </c>
      <c r="BU1186" s="391"/>
      <c r="BV1186" s="476"/>
    </row>
    <row r="1187" spans="1:74" s="427" customFormat="1" ht="14.1">
      <c r="A1187" s="561">
        <v>19</v>
      </c>
      <c r="B1187" s="562" t="str">
        <f t="shared" si="649"/>
        <v xml:space="preserve">: </v>
      </c>
      <c r="C1187" s="566"/>
      <c r="D1187" s="566"/>
      <c r="E1187" s="563"/>
      <c r="F1187" s="566"/>
      <c r="G1187" s="563"/>
      <c r="H1187" s="565"/>
      <c r="I1187" s="566"/>
      <c r="J1187" s="566"/>
      <c r="K1187" s="572"/>
      <c r="L1187" s="572"/>
      <c r="M1187" s="572"/>
      <c r="N1187" s="571"/>
      <c r="O1187" s="571"/>
      <c r="P1187" s="572"/>
      <c r="Q1187" s="429"/>
      <c r="R1187" s="573"/>
      <c r="S1187" s="574" t="str">
        <f t="shared" si="666"/>
        <v/>
      </c>
      <c r="T1187" s="575" t="str">
        <f t="shared" si="650"/>
        <v/>
      </c>
      <c r="U1187" s="574" t="str">
        <f t="shared" si="667"/>
        <v/>
      </c>
      <c r="V1187" s="576" t="str">
        <f t="shared" si="651"/>
        <v/>
      </c>
      <c r="W1187" s="391"/>
      <c r="X1187" s="391"/>
      <c r="Z1187" s="476"/>
      <c r="AP1187" s="476"/>
      <c r="AQ1187" s="391"/>
      <c r="AR1187" s="391"/>
      <c r="AS1187" s="580"/>
      <c r="AT1187" s="391"/>
      <c r="AU1187" s="578" t="str">
        <f t="shared" si="652"/>
        <v/>
      </c>
      <c r="AV1187" s="578" t="str">
        <f t="shared" si="653"/>
        <v/>
      </c>
      <c r="AW1187" s="391"/>
      <c r="AX1187" s="578" t="str">
        <f t="shared" si="654"/>
        <v/>
      </c>
      <c r="AY1187" s="578" t="str">
        <f t="shared" si="655"/>
        <v/>
      </c>
      <c r="AZ1187" s="391"/>
      <c r="BA1187" s="578" t="str">
        <f t="shared" si="656"/>
        <v/>
      </c>
      <c r="BB1187" s="578" t="str">
        <f t="shared" si="657"/>
        <v/>
      </c>
      <c r="BC1187" s="391"/>
      <c r="BD1187" s="578" t="str">
        <f t="shared" si="658"/>
        <v/>
      </c>
      <c r="BE1187" s="578" t="str">
        <f t="shared" si="659"/>
        <v/>
      </c>
      <c r="BF1187" s="391"/>
      <c r="BG1187" s="578" t="str">
        <f t="shared" si="660"/>
        <v/>
      </c>
      <c r="BH1187" s="578" t="str">
        <f t="shared" si="661"/>
        <v/>
      </c>
      <c r="BI1187" s="391"/>
      <c r="BJ1187" s="578" t="str">
        <f t="shared" si="662"/>
        <v/>
      </c>
      <c r="BK1187" s="578" t="str">
        <f t="shared" si="662"/>
        <v/>
      </c>
      <c r="BL1187" s="391"/>
      <c r="BM1187" s="578" t="str">
        <f t="shared" si="663"/>
        <v/>
      </c>
      <c r="BN1187" s="578" t="str">
        <f t="shared" si="663"/>
        <v/>
      </c>
      <c r="BO1187" s="391"/>
      <c r="BP1187" s="578" t="str">
        <f t="shared" si="664"/>
        <v/>
      </c>
      <c r="BQ1187" s="578" t="str">
        <f t="shared" si="664"/>
        <v/>
      </c>
      <c r="BR1187" s="391"/>
      <c r="BS1187" s="578" t="str">
        <f t="shared" si="665"/>
        <v/>
      </c>
      <c r="BT1187" s="578" t="str">
        <f t="shared" si="665"/>
        <v/>
      </c>
      <c r="BU1187" s="391"/>
      <c r="BV1187" s="476"/>
    </row>
    <row r="1188" spans="1:74" s="427" customFormat="1" ht="14.1">
      <c r="A1188" s="561">
        <v>20</v>
      </c>
      <c r="B1188" s="562" t="str">
        <f t="shared" si="649"/>
        <v xml:space="preserve">: </v>
      </c>
      <c r="C1188" s="566"/>
      <c r="D1188" s="566"/>
      <c r="E1188" s="563"/>
      <c r="F1188" s="566"/>
      <c r="G1188" s="563"/>
      <c r="H1188" s="565"/>
      <c r="I1188" s="566"/>
      <c r="J1188" s="566"/>
      <c r="K1188" s="572"/>
      <c r="L1188" s="572"/>
      <c r="M1188" s="572"/>
      <c r="N1188" s="571"/>
      <c r="O1188" s="571"/>
      <c r="P1188" s="572"/>
      <c r="Q1188" s="429"/>
      <c r="R1188" s="573"/>
      <c r="S1188" s="574" t="str">
        <f t="shared" si="666"/>
        <v/>
      </c>
      <c r="T1188" s="575" t="str">
        <f t="shared" si="650"/>
        <v/>
      </c>
      <c r="U1188" s="574" t="str">
        <f t="shared" si="667"/>
        <v/>
      </c>
      <c r="V1188" s="576" t="str">
        <f t="shared" si="651"/>
        <v/>
      </c>
      <c r="W1188" s="391"/>
      <c r="X1188" s="391"/>
      <c r="Z1188" s="476"/>
      <c r="AP1188" s="476"/>
      <c r="AQ1188" s="391"/>
      <c r="AR1188" s="391"/>
      <c r="AS1188" s="580"/>
      <c r="AT1188" s="391"/>
      <c r="AU1188" s="578" t="str">
        <f t="shared" si="652"/>
        <v/>
      </c>
      <c r="AV1188" s="578" t="str">
        <f t="shared" si="653"/>
        <v/>
      </c>
      <c r="AW1188" s="391"/>
      <c r="AX1188" s="578" t="str">
        <f t="shared" si="654"/>
        <v/>
      </c>
      <c r="AY1188" s="578" t="str">
        <f t="shared" si="655"/>
        <v/>
      </c>
      <c r="AZ1188" s="391"/>
      <c r="BA1188" s="578" t="str">
        <f t="shared" si="656"/>
        <v/>
      </c>
      <c r="BB1188" s="578" t="str">
        <f t="shared" si="657"/>
        <v/>
      </c>
      <c r="BC1188" s="391"/>
      <c r="BD1188" s="578" t="str">
        <f t="shared" si="658"/>
        <v/>
      </c>
      <c r="BE1188" s="578" t="str">
        <f t="shared" si="659"/>
        <v/>
      </c>
      <c r="BF1188" s="391"/>
      <c r="BG1188" s="578" t="str">
        <f t="shared" si="660"/>
        <v/>
      </c>
      <c r="BH1188" s="578" t="str">
        <f t="shared" si="661"/>
        <v/>
      </c>
      <c r="BI1188" s="391"/>
      <c r="BJ1188" s="578" t="str">
        <f t="shared" si="662"/>
        <v/>
      </c>
      <c r="BK1188" s="578" t="str">
        <f t="shared" si="662"/>
        <v/>
      </c>
      <c r="BL1188" s="391"/>
      <c r="BM1188" s="578" t="str">
        <f t="shared" si="663"/>
        <v/>
      </c>
      <c r="BN1188" s="578" t="str">
        <f t="shared" si="663"/>
        <v/>
      </c>
      <c r="BO1188" s="391"/>
      <c r="BP1188" s="578" t="str">
        <f t="shared" si="664"/>
        <v/>
      </c>
      <c r="BQ1188" s="578" t="str">
        <f t="shared" si="664"/>
        <v/>
      </c>
      <c r="BR1188" s="391"/>
      <c r="BS1188" s="578" t="str">
        <f t="shared" si="665"/>
        <v/>
      </c>
      <c r="BT1188" s="578" t="str">
        <f t="shared" si="665"/>
        <v/>
      </c>
      <c r="BU1188" s="391"/>
      <c r="BV1188" s="476"/>
    </row>
    <row r="1189" spans="1:74" s="427" customFormat="1" ht="14.1">
      <c r="A1189" s="561"/>
      <c r="B1189" s="582" t="s">
        <v>224</v>
      </c>
      <c r="C1189" s="583"/>
      <c r="D1189" s="583"/>
      <c r="E1189" s="583"/>
      <c r="F1189" s="583"/>
      <c r="G1189" s="583"/>
      <c r="I1189" s="391"/>
      <c r="J1189" s="584"/>
      <c r="K1189" s="429"/>
      <c r="L1189" s="429"/>
      <c r="M1189" s="429" t="s">
        <v>211</v>
      </c>
      <c r="N1189" s="429"/>
      <c r="O1189" s="429"/>
      <c r="P1189" s="429"/>
      <c r="Q1189" s="429"/>
      <c r="R1189" s="584" t="s">
        <v>212</v>
      </c>
      <c r="S1189" s="585" t="e">
        <f>AVERAGE(S1169:S1188)</f>
        <v>#DIV/0!</v>
      </c>
      <c r="T1189" s="585" t="e">
        <f>IF(S1197="Y",SUM(T1169:T1188)/SUM(O1169:O1188),AVERAGE(T1169:T1188))</f>
        <v>#DIV/0!</v>
      </c>
      <c r="U1189" s="586" t="e">
        <f>SUM(U1169:U1188)/SUM(O1169:O1188)</f>
        <v>#DIV/0!</v>
      </c>
      <c r="V1189" s="391"/>
      <c r="W1189" s="391"/>
      <c r="X1189" s="391"/>
      <c r="Z1189" s="626"/>
      <c r="AP1189" s="476"/>
      <c r="AQ1189" s="391"/>
      <c r="AR1189" s="391"/>
      <c r="AS1189" s="391"/>
      <c r="AT1189" s="584" t="s">
        <v>212</v>
      </c>
      <c r="AU1189" s="587" t="e">
        <f>AVERAGE(AU1169:AU1188)</f>
        <v>#DIV/0!</v>
      </c>
      <c r="AV1189" s="587" t="e">
        <f>SUM(AV1169:AV1188)/COUNTIF(AV1169:AV1188,"&gt;0")</f>
        <v>#DIV/0!</v>
      </c>
      <c r="AW1189" s="391"/>
      <c r="AX1189" s="587" t="e">
        <f>AVERAGE(AX1169:AX1188)</f>
        <v>#DIV/0!</v>
      </c>
      <c r="AY1189" s="587" t="e">
        <f>SUM(AY1169:AY1188)/COUNTIF(AY1169:AY1188,"&gt;0")</f>
        <v>#DIV/0!</v>
      </c>
      <c r="AZ1189" s="391"/>
      <c r="BA1189" s="587" t="e">
        <f>AVERAGE(BA1169:BA1188)</f>
        <v>#DIV/0!</v>
      </c>
      <c r="BB1189" s="587" t="e">
        <f>SUM(BB1169:BB1188)/COUNTIF(BB1169:BB1188,"&gt;0")</f>
        <v>#DIV/0!</v>
      </c>
      <c r="BC1189" s="391"/>
      <c r="BD1189" s="587" t="e">
        <f>AVERAGE(BD1169:BD1188)</f>
        <v>#DIV/0!</v>
      </c>
      <c r="BE1189" s="587" t="e">
        <f>SUM(BE1169:BE1188)/COUNTIF(BE1169:BE1188,"&gt;0")</f>
        <v>#DIV/0!</v>
      </c>
      <c r="BF1189" s="391"/>
      <c r="BG1189" s="587" t="e">
        <f>AVERAGE(BG1169:BG1188)</f>
        <v>#DIV/0!</v>
      </c>
      <c r="BH1189" s="587" t="e">
        <f>SUM(BH1169:BH1188)/COUNTIF(BH1169:BH1188,"&gt;0")</f>
        <v>#DIV/0!</v>
      </c>
      <c r="BI1189" s="584"/>
      <c r="BJ1189" s="587" t="e">
        <f>AVERAGE(BJ1169:BJ1188)</f>
        <v>#DIV/0!</v>
      </c>
      <c r="BK1189" s="587" t="e">
        <f>SUM(BK1169:BK1188)/COUNTIF(BK1169:BK1188,"&gt;0")</f>
        <v>#DIV/0!</v>
      </c>
      <c r="BL1189" s="391"/>
      <c r="BM1189" s="587" t="e">
        <f>AVERAGE(BM1169:BM1188)</f>
        <v>#DIV/0!</v>
      </c>
      <c r="BN1189" s="587" t="e">
        <f>SUM(BN1169:BN1188)/COUNTIF(BN1169:BN1188,"&gt;0")</f>
        <v>#DIV/0!</v>
      </c>
      <c r="BO1189" s="391"/>
      <c r="BP1189" s="587" t="e">
        <f>AVERAGE(BP1169:BP1188)</f>
        <v>#DIV/0!</v>
      </c>
      <c r="BQ1189" s="587" t="e">
        <f>SUM(BQ1169:BQ1188)/COUNTIF(BQ1169:BQ1188,"&gt;0")</f>
        <v>#DIV/0!</v>
      </c>
      <c r="BR1189" s="391"/>
      <c r="BS1189" s="587" t="e">
        <f>AVERAGE(BS1169:BS1188)</f>
        <v>#DIV/0!</v>
      </c>
      <c r="BT1189" s="587" t="e">
        <f>SUM(BT1169:BT1188)/COUNTIF(BT1169:BT1188,"&gt;0")</f>
        <v>#DIV/0!</v>
      </c>
      <c r="BU1189" s="391"/>
      <c r="BV1189" s="476"/>
    </row>
    <row r="1190" spans="1:74" s="427" customFormat="1" ht="14.1">
      <c r="A1190" s="561"/>
      <c r="B1190" s="582" t="s">
        <v>225</v>
      </c>
      <c r="C1190" s="583" t="s">
        <v>213</v>
      </c>
      <c r="D1190" s="1104"/>
      <c r="E1190" s="1105"/>
      <c r="F1190" s="1105"/>
      <c r="G1190" s="1105"/>
      <c r="H1190" s="1105"/>
      <c r="I1190" s="1105"/>
      <c r="J1190" s="1105"/>
      <c r="K1190" s="1106"/>
      <c r="L1190" s="429"/>
      <c r="M1190" s="429"/>
      <c r="N1190" s="429"/>
      <c r="O1190" s="429"/>
      <c r="P1190" s="429"/>
      <c r="Q1190" s="429"/>
      <c r="R1190" s="588" t="s">
        <v>214</v>
      </c>
      <c r="S1190" s="589" t="e">
        <f>S1189+V1190*S1193</f>
        <v>#DIV/0!</v>
      </c>
      <c r="T1190" s="589" t="e">
        <f>T1189+V1190*T1193</f>
        <v>#DIV/0!</v>
      </c>
      <c r="U1190" s="589" t="e">
        <f>U1189+V1190*U1193</f>
        <v>#DIV/0!</v>
      </c>
      <c r="V1190" s="590">
        <v>1</v>
      </c>
      <c r="W1190" s="429" t="s">
        <v>215</v>
      </c>
      <c r="X1190" s="391"/>
      <c r="Y1190" s="391" t="s">
        <v>239</v>
      </c>
      <c r="Z1190" s="627"/>
      <c r="AP1190" s="476"/>
      <c r="AQ1190" s="391"/>
      <c r="AR1190" s="391"/>
      <c r="AS1190" s="391"/>
      <c r="AT1190" s="588" t="s">
        <v>214</v>
      </c>
      <c r="AU1190" s="591" t="e">
        <f>AU1189+(AU1195*AU1192)</f>
        <v>#DIV/0!</v>
      </c>
      <c r="AV1190" s="591" t="e">
        <f>AV1189+(AV1195*AU1192)</f>
        <v>#DIV/0!</v>
      </c>
      <c r="AW1190" s="391"/>
      <c r="AX1190" s="591" t="e">
        <f>AX1189+(AX1195*AX1192)</f>
        <v>#DIV/0!</v>
      </c>
      <c r="AY1190" s="591" t="e">
        <f>AY1189+(AY1195*AX1192)</f>
        <v>#DIV/0!</v>
      </c>
      <c r="AZ1190" s="391"/>
      <c r="BA1190" s="591" t="e">
        <f>BA1189+(BA1195*BA1192)</f>
        <v>#DIV/0!</v>
      </c>
      <c r="BB1190" s="591" t="e">
        <f>BB1189+(BB1195*BA1192)</f>
        <v>#DIV/0!</v>
      </c>
      <c r="BC1190" s="391"/>
      <c r="BD1190" s="591" t="e">
        <f>BD1189+(BD1195*BD1192)</f>
        <v>#DIV/0!</v>
      </c>
      <c r="BE1190" s="591" t="e">
        <f>BE1189+(BE1195*BD1192)</f>
        <v>#DIV/0!</v>
      </c>
      <c r="BF1190" s="391"/>
      <c r="BG1190" s="591" t="e">
        <f>BG1189+(BG1195*BG1192)</f>
        <v>#DIV/0!</v>
      </c>
      <c r="BH1190" s="591" t="e">
        <f>BH1189+(BH1195*BG1192)</f>
        <v>#DIV/0!</v>
      </c>
      <c r="BI1190" s="588"/>
      <c r="BJ1190" s="591" t="e">
        <f>BJ1189+(BJ1195*BJ1192)</f>
        <v>#DIV/0!</v>
      </c>
      <c r="BK1190" s="591" t="e">
        <f>BK1189+(BK1195*BJ1192)</f>
        <v>#DIV/0!</v>
      </c>
      <c r="BL1190" s="391"/>
      <c r="BM1190" s="591" t="e">
        <f>BM1189+(BM1195*BM1192)</f>
        <v>#DIV/0!</v>
      </c>
      <c r="BN1190" s="591" t="e">
        <f>BN1189+(BN1195*BM1192)</f>
        <v>#DIV/0!</v>
      </c>
      <c r="BO1190" s="391"/>
      <c r="BP1190" s="591" t="e">
        <f>BP1189+(BP1195*BP1192)</f>
        <v>#DIV/0!</v>
      </c>
      <c r="BQ1190" s="591" t="e">
        <f>BQ1189+(BQ1195*BP1192)</f>
        <v>#DIV/0!</v>
      </c>
      <c r="BR1190" s="391"/>
      <c r="BS1190" s="591" t="e">
        <f>BS1189+(BS1195*BS1192)</f>
        <v>#DIV/0!</v>
      </c>
      <c r="BT1190" s="591" t="e">
        <f>BT1189+(BT1195*BS1192)</f>
        <v>#DIV/0!</v>
      </c>
      <c r="BU1190" s="391"/>
      <c r="BV1190" s="476"/>
    </row>
    <row r="1191" spans="1:74" s="427" customFormat="1" ht="14.1">
      <c r="A1191" s="561"/>
      <c r="B1191" s="582" t="s">
        <v>226</v>
      </c>
      <c r="C1191" s="561"/>
      <c r="D1191" s="1107"/>
      <c r="E1191" s="1108"/>
      <c r="F1191" s="1108"/>
      <c r="G1191" s="1108"/>
      <c r="H1191" s="1108"/>
      <c r="I1191" s="1108"/>
      <c r="J1191" s="1108"/>
      <c r="K1191" s="1109"/>
      <c r="L1191" s="391"/>
      <c r="M1191" s="391"/>
      <c r="N1191" s="429"/>
      <c r="O1191" s="429"/>
      <c r="P1191" s="429"/>
      <c r="Q1191" s="429"/>
      <c r="R1191" s="588" t="s">
        <v>216</v>
      </c>
      <c r="S1191" s="589" t="e">
        <f>IF($Y1191="Y",MIN(S1169:S1188),S1189-$V1191*S1193)</f>
        <v>#DIV/0!</v>
      </c>
      <c r="T1191" s="589" t="e">
        <f t="shared" ref="T1191:U1191" si="668">IF($Y1191="Y",MIN(T1169:T1188),T1189-$V1191*T1193)</f>
        <v>#DIV/0!</v>
      </c>
      <c r="U1191" s="589" t="e">
        <f t="shared" si="668"/>
        <v>#DIV/0!</v>
      </c>
      <c r="V1191" s="590">
        <v>1</v>
      </c>
      <c r="W1191" s="429" t="s">
        <v>217</v>
      </c>
      <c r="X1191" s="391"/>
      <c r="Y1191" s="592" t="s">
        <v>223</v>
      </c>
      <c r="Z1191" s="627"/>
      <c r="AP1191" s="476"/>
      <c r="AQ1191" s="391"/>
      <c r="AR1191" s="391"/>
      <c r="AS1191" s="391"/>
      <c r="AT1191" s="588" t="s">
        <v>216</v>
      </c>
      <c r="AU1191" s="591" t="e">
        <f>AU1189-(AU1195*AU1193)</f>
        <v>#DIV/0!</v>
      </c>
      <c r="AV1191" s="591" t="e">
        <f>AV1189-(AV1195*AU1193)</f>
        <v>#DIV/0!</v>
      </c>
      <c r="AW1191" s="391"/>
      <c r="AX1191" s="591" t="e">
        <f>AX1189-(AX1195*AX1193)</f>
        <v>#DIV/0!</v>
      </c>
      <c r="AY1191" s="591" t="e">
        <f>AY1189-(AY1195*AX1193)</f>
        <v>#DIV/0!</v>
      </c>
      <c r="AZ1191" s="391"/>
      <c r="BA1191" s="591" t="e">
        <f>BA1189-(BA1195*BA1193)</f>
        <v>#DIV/0!</v>
      </c>
      <c r="BB1191" s="591" t="e">
        <f>BB1189-(BB1195*BA1193)</f>
        <v>#DIV/0!</v>
      </c>
      <c r="BC1191" s="391"/>
      <c r="BD1191" s="591" t="e">
        <f>BD1189-(BD1195*BD1193)</f>
        <v>#DIV/0!</v>
      </c>
      <c r="BE1191" s="591" t="e">
        <f>BE1189-(BE1195*BD1193)</f>
        <v>#DIV/0!</v>
      </c>
      <c r="BF1191" s="391"/>
      <c r="BG1191" s="591" t="e">
        <f>BG1189-(BG1195*BG1193)</f>
        <v>#DIV/0!</v>
      </c>
      <c r="BH1191" s="591" t="e">
        <f>BH1189-(BH1195*BG1193)</f>
        <v>#DIV/0!</v>
      </c>
      <c r="BI1191" s="588"/>
      <c r="BJ1191" s="591" t="e">
        <f>BJ1189-(BJ1195*BJ1193)</f>
        <v>#DIV/0!</v>
      </c>
      <c r="BK1191" s="591" t="e">
        <f>BK1189-(BK1195*BJ1193)</f>
        <v>#DIV/0!</v>
      </c>
      <c r="BL1191" s="391"/>
      <c r="BM1191" s="591" t="e">
        <f>BM1189-(BM1195*BM1193)</f>
        <v>#DIV/0!</v>
      </c>
      <c r="BN1191" s="591" t="e">
        <f>BN1189-(BN1195*BM1193)</f>
        <v>#DIV/0!</v>
      </c>
      <c r="BO1191" s="391"/>
      <c r="BP1191" s="591" t="e">
        <f>BP1189-(BP1195*BP1193)</f>
        <v>#DIV/0!</v>
      </c>
      <c r="BQ1191" s="591" t="e">
        <f>BQ1189-(BQ1195*BP1193)</f>
        <v>#DIV/0!</v>
      </c>
      <c r="BR1191" s="391"/>
      <c r="BS1191" s="591" t="e">
        <f>BS1189-(BS1195*BS1193)</f>
        <v>#DIV/0!</v>
      </c>
      <c r="BT1191" s="591" t="e">
        <f>BT1189-(BT1195*BS1193)</f>
        <v>#DIV/0!</v>
      </c>
      <c r="BU1191" s="391"/>
      <c r="BV1191" s="476"/>
    </row>
    <row r="1192" spans="1:74" s="427" customFormat="1" ht="13.8">
      <c r="A1192" s="561"/>
      <c r="B1192" s="561"/>
      <c r="C1192" s="561"/>
      <c r="D1192" s="1107"/>
      <c r="E1192" s="1108"/>
      <c r="F1192" s="1108"/>
      <c r="G1192" s="1108"/>
      <c r="H1192" s="1108"/>
      <c r="I1192" s="1108"/>
      <c r="J1192" s="1108"/>
      <c r="K1192" s="1109"/>
      <c r="L1192" s="429"/>
      <c r="M1192" s="429"/>
      <c r="N1192" s="429"/>
      <c r="O1192" s="429"/>
      <c r="P1192" s="429"/>
      <c r="Q1192" s="429"/>
      <c r="R1192" s="588" t="s">
        <v>218</v>
      </c>
      <c r="S1192" s="589" t="e">
        <f>IF((0.67*S1193)&gt;S1189,"no","yes")</f>
        <v>#DIV/0!</v>
      </c>
      <c r="T1192" s="589" t="e">
        <f>IF((0.67*T1193)&gt;T1189,"no","yes")</f>
        <v>#DIV/0!</v>
      </c>
      <c r="U1192" s="589" t="e">
        <f>IF((0.67*U1193)&gt;U1189,"no","yes")</f>
        <v>#DIV/0!</v>
      </c>
      <c r="V1192" s="429"/>
      <c r="W1192" s="429"/>
      <c r="X1192" s="429"/>
      <c r="Z1192" s="627"/>
      <c r="AP1192" s="476"/>
      <c r="AQ1192" s="429"/>
      <c r="AR1192" s="429"/>
      <c r="AS1192" s="1113" t="s">
        <v>407</v>
      </c>
      <c r="AT1192" s="1114"/>
      <c r="AU1192" s="590">
        <v>1</v>
      </c>
      <c r="AV1192" s="429"/>
      <c r="AW1192" s="429"/>
      <c r="AX1192" s="590">
        <v>1</v>
      </c>
      <c r="AY1192" s="429"/>
      <c r="AZ1192" s="429"/>
      <c r="BA1192" s="590">
        <v>1</v>
      </c>
      <c r="BB1192" s="429"/>
      <c r="BC1192" s="429"/>
      <c r="BD1192" s="590">
        <v>1</v>
      </c>
      <c r="BE1192" s="429"/>
      <c r="BF1192" s="429"/>
      <c r="BG1192" s="590">
        <v>1</v>
      </c>
      <c r="BH1192" s="429"/>
      <c r="BI1192" s="588"/>
      <c r="BJ1192" s="590">
        <v>1</v>
      </c>
      <c r="BK1192" s="429"/>
      <c r="BL1192" s="429"/>
      <c r="BM1192" s="590">
        <v>1</v>
      </c>
      <c r="BN1192" s="429"/>
      <c r="BO1192" s="429"/>
      <c r="BP1192" s="590">
        <v>1</v>
      </c>
      <c r="BQ1192" s="429"/>
      <c r="BR1192" s="429"/>
      <c r="BS1192" s="590">
        <v>1</v>
      </c>
      <c r="BT1192" s="429"/>
      <c r="BU1192" s="429"/>
      <c r="BV1192" s="476"/>
    </row>
    <row r="1193" spans="1:74" s="427" customFormat="1" ht="13.8">
      <c r="A1193" s="561"/>
      <c r="B1193" s="561"/>
      <c r="C1193" s="561"/>
      <c r="D1193" s="1107"/>
      <c r="E1193" s="1108"/>
      <c r="F1193" s="1108"/>
      <c r="G1193" s="1108"/>
      <c r="H1193" s="1108"/>
      <c r="I1193" s="1108"/>
      <c r="J1193" s="1108"/>
      <c r="K1193" s="1109"/>
      <c r="L1193" s="429"/>
      <c r="M1193" s="429"/>
      <c r="N1193" s="429"/>
      <c r="O1193" s="429"/>
      <c r="P1193" s="429"/>
      <c r="Q1193" s="429"/>
      <c r="R1193" s="588" t="s">
        <v>219</v>
      </c>
      <c r="S1193" s="589" t="e">
        <f>_xlfn.STDEV.P(S1169:S1188)</f>
        <v>#DIV/0!</v>
      </c>
      <c r="T1193" s="589" t="e">
        <f t="array" ref="T1193">IF(S1197="Y",SQRT(SUM(IFERROR(O1169:O1188*(S1169:S1188-(T1189))^2,0))/((COUNTIFS(O1169:O1188,"&lt;&gt;"&amp;"")-1)/COUNTIFS(O1169:O1188,"&lt;&gt;"&amp;"")*SUM(O1169:O1188))),_xlfn.STDEV.P(T1169:T1188))</f>
        <v>#DIV/0!</v>
      </c>
      <c r="U1193" s="589" t="e">
        <f t="array" ref="U1193">SQRT(SUM(IFERROR(O1169:O1188*(S1169:S1188-(U1189))^2,0))/((COUNTIFS(O1169:O1188,"&lt;&gt;"&amp;"")-1)/COUNTIFS(O1169:O1188,"&lt;&gt;"&amp;"")*SUM(O1169:O1188)))</f>
        <v>#DIV/0!</v>
      </c>
      <c r="V1193" s="429"/>
      <c r="W1193" s="429"/>
      <c r="X1193" s="429"/>
      <c r="Z1193" s="627"/>
      <c r="AP1193" s="476"/>
      <c r="AQ1193" s="429"/>
      <c r="AR1193" s="429"/>
      <c r="AS1193" s="1113"/>
      <c r="AT1193" s="1114"/>
      <c r="AU1193" s="590">
        <v>1</v>
      </c>
      <c r="AV1193" s="429"/>
      <c r="AW1193" s="429"/>
      <c r="AX1193" s="590">
        <v>1</v>
      </c>
      <c r="AY1193" s="429"/>
      <c r="AZ1193" s="429"/>
      <c r="BA1193" s="590">
        <v>1</v>
      </c>
      <c r="BB1193" s="429"/>
      <c r="BC1193" s="429"/>
      <c r="BD1193" s="590">
        <v>1</v>
      </c>
      <c r="BE1193" s="429"/>
      <c r="BF1193" s="429"/>
      <c r="BG1193" s="590">
        <v>1</v>
      </c>
      <c r="BH1193" s="429"/>
      <c r="BI1193" s="588"/>
      <c r="BJ1193" s="590">
        <v>1</v>
      </c>
      <c r="BK1193" s="429"/>
      <c r="BL1193" s="429"/>
      <c r="BM1193" s="590">
        <v>1</v>
      </c>
      <c r="BN1193" s="429"/>
      <c r="BO1193" s="429"/>
      <c r="BP1193" s="590">
        <v>1</v>
      </c>
      <c r="BQ1193" s="429"/>
      <c r="BR1193" s="429"/>
      <c r="BS1193" s="590">
        <v>1</v>
      </c>
      <c r="BT1193" s="429"/>
      <c r="BU1193" s="429"/>
      <c r="BV1193" s="476"/>
    </row>
    <row r="1194" spans="1:74" s="427" customFormat="1" ht="14.1">
      <c r="A1194" s="429"/>
      <c r="B1194" s="429"/>
      <c r="C1194" s="561"/>
      <c r="D1194" s="1107"/>
      <c r="E1194" s="1108"/>
      <c r="F1194" s="1108"/>
      <c r="G1194" s="1108"/>
      <c r="H1194" s="1108"/>
      <c r="I1194" s="1108"/>
      <c r="J1194" s="1108"/>
      <c r="K1194" s="1109"/>
      <c r="L1194" s="429"/>
      <c r="M1194" s="429"/>
      <c r="N1194" s="429"/>
      <c r="O1194" s="429"/>
      <c r="P1194" s="429"/>
      <c r="Q1194" s="429"/>
      <c r="R1194" s="471" t="s">
        <v>220</v>
      </c>
      <c r="S1194" s="594">
        <f>COUNTIF(S1169:S1188,"&gt;0")</f>
        <v>0</v>
      </c>
      <c r="T1194" s="594">
        <f>COUNTIF(T1169:T1188,"&gt;0")</f>
        <v>0</v>
      </c>
      <c r="U1194" s="595"/>
      <c r="V1194" s="596" t="s">
        <v>221</v>
      </c>
      <c r="W1194" s="429"/>
      <c r="X1194" s="429"/>
      <c r="Z1194" s="476"/>
      <c r="AP1194" s="476"/>
      <c r="AQ1194" s="429"/>
      <c r="AR1194" s="429"/>
      <c r="AS1194" s="429"/>
      <c r="AT1194" s="588" t="s">
        <v>218</v>
      </c>
      <c r="AU1194" s="591" t="e">
        <f>IF((0.67*AU1195)&gt;AU1189,"no","yes")</f>
        <v>#DIV/0!</v>
      </c>
      <c r="AV1194" s="591" t="e">
        <f>IF((0.67*AV1195)&gt;AV1189,"no","yes")</f>
        <v>#DIV/0!</v>
      </c>
      <c r="AW1194" s="429"/>
      <c r="AX1194" s="591" t="e">
        <f>IF((0.67*AX1195)&gt;AX1189,"no","yes")</f>
        <v>#DIV/0!</v>
      </c>
      <c r="AY1194" s="591" t="e">
        <f>IF((0.67*AY1195)&gt;AY1189,"no","yes")</f>
        <v>#DIV/0!</v>
      </c>
      <c r="AZ1194" s="429"/>
      <c r="BA1194" s="591" t="e">
        <f>IF((0.67*BA1195)&gt;BA1189,"no","yes")</f>
        <v>#DIV/0!</v>
      </c>
      <c r="BB1194" s="591" t="e">
        <f>IF((0.67*BB1195)&gt;BB1189,"no","yes")</f>
        <v>#DIV/0!</v>
      </c>
      <c r="BC1194" s="429"/>
      <c r="BD1194" s="591" t="e">
        <f>IF((0.67*BD1195)&gt;BD1189,"no","yes")</f>
        <v>#DIV/0!</v>
      </c>
      <c r="BE1194" s="591" t="e">
        <f>IF((0.67*BE1195)&gt;BE1189,"no","yes")</f>
        <v>#DIV/0!</v>
      </c>
      <c r="BF1194" s="429"/>
      <c r="BG1194" s="591" t="e">
        <f>IF((0.67*BG1195)&gt;BG1189,"no","yes")</f>
        <v>#DIV/0!</v>
      </c>
      <c r="BH1194" s="591" t="e">
        <f>IF((0.67*BH1195)&gt;BH1189,"no","yes")</f>
        <v>#DIV/0!</v>
      </c>
      <c r="BI1194" s="471"/>
      <c r="BJ1194" s="591" t="e">
        <f>IF((0.67*BJ1195)&gt;BJ1189,"no","yes")</f>
        <v>#DIV/0!</v>
      </c>
      <c r="BK1194" s="591" t="e">
        <f>IF((0.67*BK1195)&gt;BK1189,"no","yes")</f>
        <v>#DIV/0!</v>
      </c>
      <c r="BL1194" s="429"/>
      <c r="BM1194" s="591" t="e">
        <f>IF((0.67*BM1195)&gt;BM1189,"no","yes")</f>
        <v>#DIV/0!</v>
      </c>
      <c r="BN1194" s="591" t="e">
        <f>IF((0.67*BN1195)&gt;BN1189,"no","yes")</f>
        <v>#DIV/0!</v>
      </c>
      <c r="BO1194" s="429"/>
      <c r="BP1194" s="591" t="e">
        <f>IF((0.67*BP1195)&gt;BP1189,"no","yes")</f>
        <v>#DIV/0!</v>
      </c>
      <c r="BQ1194" s="591" t="e">
        <f>IF((0.67*BQ1195)&gt;BQ1189,"no","yes")</f>
        <v>#DIV/0!</v>
      </c>
      <c r="BR1194" s="429"/>
      <c r="BS1194" s="591" t="e">
        <f>IF((0.67*BS1195)&gt;BS1189,"no","yes")</f>
        <v>#DIV/0!</v>
      </c>
      <c r="BT1194" s="591" t="e">
        <f>IF((0.67*BT1195)&gt;BT1189,"no","yes")</f>
        <v>#DIV/0!</v>
      </c>
      <c r="BU1194" s="429"/>
      <c r="BV1194" s="476"/>
    </row>
    <row r="1195" spans="1:74" s="427" customFormat="1" ht="13.8">
      <c r="C1195" s="561"/>
      <c r="D1195" s="1107"/>
      <c r="E1195" s="1108"/>
      <c r="F1195" s="1108"/>
      <c r="G1195" s="1108"/>
      <c r="H1195" s="1108"/>
      <c r="I1195" s="1108"/>
      <c r="J1195" s="1108"/>
      <c r="K1195" s="1109"/>
      <c r="L1195" s="429"/>
      <c r="M1195" s="429"/>
      <c r="N1195" s="429"/>
      <c r="O1195" s="429"/>
      <c r="P1195" s="429"/>
      <c r="Q1195" s="429"/>
      <c r="R1195" s="429"/>
      <c r="S1195" s="653"/>
      <c r="T1195" s="595"/>
      <c r="U1195" s="595"/>
      <c r="V1195" s="614"/>
      <c r="W1195" s="615"/>
      <c r="X1195" s="616"/>
      <c r="Z1195" s="476"/>
      <c r="AP1195" s="476"/>
      <c r="AQ1195" s="429"/>
      <c r="AR1195" s="429"/>
      <c r="AS1195" s="429"/>
      <c r="AT1195" s="588" t="s">
        <v>219</v>
      </c>
      <c r="AU1195" s="591" t="e">
        <f>_xlfn.STDEV.P(AU1169:AU1188)</f>
        <v>#DIV/0!</v>
      </c>
      <c r="AV1195" s="591" t="e">
        <f>_xlfn.STDEV.P(AV1169:AV1188)</f>
        <v>#DIV/0!</v>
      </c>
      <c r="AW1195" s="429"/>
      <c r="AX1195" s="591" t="e">
        <f>_xlfn.STDEV.P(AX1169:AX1188)</f>
        <v>#DIV/0!</v>
      </c>
      <c r="AY1195" s="591" t="e">
        <f>_xlfn.STDEV.P(AY1169:AY1188)</f>
        <v>#DIV/0!</v>
      </c>
      <c r="AZ1195" s="429"/>
      <c r="BA1195" s="591" t="e">
        <f>_xlfn.STDEV.P(BA1169:BA1188)</f>
        <v>#DIV/0!</v>
      </c>
      <c r="BB1195" s="591" t="e">
        <f>_xlfn.STDEV.P(BB1169:BB1188)</f>
        <v>#DIV/0!</v>
      </c>
      <c r="BC1195" s="429"/>
      <c r="BD1195" s="591" t="e">
        <f>_xlfn.STDEV.P(BD1169:BD1188)</f>
        <v>#DIV/0!</v>
      </c>
      <c r="BE1195" s="591" t="e">
        <f>_xlfn.STDEV.P(BE1169:BE1188)</f>
        <v>#DIV/0!</v>
      </c>
      <c r="BF1195" s="429"/>
      <c r="BG1195" s="591" t="e">
        <f>_xlfn.STDEV.P(BG1169:BG1188)</f>
        <v>#DIV/0!</v>
      </c>
      <c r="BH1195" s="591" t="e">
        <f>_xlfn.STDEV.P(BH1169:BH1188)</f>
        <v>#DIV/0!</v>
      </c>
      <c r="BI1195" s="429"/>
      <c r="BJ1195" s="591" t="e">
        <f>_xlfn.STDEV.P(BJ1169:BJ1188)</f>
        <v>#DIV/0!</v>
      </c>
      <c r="BK1195" s="591" t="e">
        <f>_xlfn.STDEV.P(BK1169:BK1188)</f>
        <v>#DIV/0!</v>
      </c>
      <c r="BL1195" s="429"/>
      <c r="BM1195" s="591" t="e">
        <f>_xlfn.STDEV.P(BM1169:BM1188)</f>
        <v>#DIV/0!</v>
      </c>
      <c r="BN1195" s="591" t="e">
        <f>_xlfn.STDEV.P(BN1169:BN1188)</f>
        <v>#DIV/0!</v>
      </c>
      <c r="BO1195" s="429"/>
      <c r="BP1195" s="591" t="e">
        <f>_xlfn.STDEV.P(BP1169:BP1188)</f>
        <v>#DIV/0!</v>
      </c>
      <c r="BQ1195" s="591" t="e">
        <f>_xlfn.STDEV.P(BQ1169:BQ1188)</f>
        <v>#DIV/0!</v>
      </c>
      <c r="BR1195" s="429"/>
      <c r="BS1195" s="591" t="e">
        <f>_xlfn.STDEV.P(BS1169:BS1188)</f>
        <v>#DIV/0!</v>
      </c>
      <c r="BT1195" s="591" t="e">
        <f>_xlfn.STDEV.P(BT1169:BT1188)</f>
        <v>#DIV/0!</v>
      </c>
      <c r="BV1195" s="476"/>
    </row>
    <row r="1196" spans="1:74" s="427" customFormat="1" ht="14.1">
      <c r="A1196" s="593" t="str">
        <f ca="1">HYPERLINK("#"&amp;"'"&amp;A$1&amp;"'!a1","Back to top")</f>
        <v>Back to top</v>
      </c>
      <c r="B1196" s="593"/>
      <c r="C1196" s="429"/>
      <c r="D1196" s="1110"/>
      <c r="E1196" s="1111"/>
      <c r="F1196" s="1111"/>
      <c r="G1196" s="1111"/>
      <c r="H1196" s="1111"/>
      <c r="I1196" s="1111"/>
      <c r="J1196" s="1111"/>
      <c r="K1196" s="1112"/>
      <c r="S1196" s="646" t="s">
        <v>222</v>
      </c>
      <c r="U1196" s="429"/>
      <c r="V1196" s="617"/>
      <c r="W1196" s="618"/>
      <c r="X1196" s="619"/>
      <c r="Z1196" s="476"/>
      <c r="AP1196" s="476"/>
      <c r="AQ1196" s="429"/>
      <c r="AR1196" s="429"/>
      <c r="AS1196" s="429"/>
      <c r="AT1196" s="471" t="s">
        <v>220</v>
      </c>
      <c r="AU1196" s="597">
        <f>COUNTIF(AU1169:AU1188,"&gt;0")</f>
        <v>0</v>
      </c>
      <c r="AV1196" s="597">
        <f>COUNTIF(AV1169:AV1188,"&gt;0")</f>
        <v>0</v>
      </c>
      <c r="AW1196" s="429"/>
      <c r="AX1196" s="597">
        <f>COUNTIF(AX1169:AX1188,"&gt;0")</f>
        <v>0</v>
      </c>
      <c r="AY1196" s="597">
        <f>COUNTIF(AY1169:AY1188,"&gt;0")</f>
        <v>0</v>
      </c>
      <c r="AZ1196" s="429"/>
      <c r="BA1196" s="597">
        <f>COUNTIF(BA1169:BA1188,"&gt;0")</f>
        <v>0</v>
      </c>
      <c r="BB1196" s="597">
        <f>COUNTIF(BB1169:BB1188,"&gt;0")</f>
        <v>0</v>
      </c>
      <c r="BC1196" s="429"/>
      <c r="BD1196" s="597">
        <f>COUNTIF(BD1169:BD1188,"&gt;0")</f>
        <v>0</v>
      </c>
      <c r="BE1196" s="597">
        <f>COUNTIF(BE1169:BE1188,"&gt;0")</f>
        <v>0</v>
      </c>
      <c r="BF1196" s="429"/>
      <c r="BG1196" s="597">
        <f>COUNTIF(BG1169:BG1188,"&gt;0")</f>
        <v>0</v>
      </c>
      <c r="BH1196" s="597">
        <f>COUNTIF(BH1169:BH1188,"&gt;0")</f>
        <v>0</v>
      </c>
      <c r="BI1196" s="429"/>
      <c r="BJ1196" s="597">
        <f>COUNTIF(BJ1169:BJ1188,"&gt;0")</f>
        <v>0</v>
      </c>
      <c r="BK1196" s="597">
        <f>COUNTIF(BK1169:BK1188,"&gt;0")</f>
        <v>0</v>
      </c>
      <c r="BL1196" s="429"/>
      <c r="BM1196" s="597">
        <f>COUNTIF(BM1169:BM1188,"&gt;0")</f>
        <v>0</v>
      </c>
      <c r="BN1196" s="597">
        <f>COUNTIF(BN1169:BN1188,"&gt;0")</f>
        <v>0</v>
      </c>
      <c r="BO1196" s="429"/>
      <c r="BP1196" s="597">
        <f>COUNTIF(BP1169:BP1188,"&gt;0")</f>
        <v>0</v>
      </c>
      <c r="BQ1196" s="597">
        <f>COUNTIF(BQ1169:BQ1188,"&gt;0")</f>
        <v>0</v>
      </c>
      <c r="BR1196" s="429"/>
      <c r="BS1196" s="597">
        <f>COUNTIF(BS1169:BS1188,"&gt;0")</f>
        <v>0</v>
      </c>
      <c r="BT1196" s="597">
        <f>COUNTIF(BT1169:BT1188,"&gt;0")</f>
        <v>0</v>
      </c>
      <c r="BV1196" s="476"/>
    </row>
    <row r="1197" spans="1:74" s="427" customFormat="1" ht="13.8">
      <c r="A1197" s="593"/>
      <c r="B1197" s="593"/>
      <c r="C1197" s="429"/>
      <c r="D1197" s="620"/>
      <c r="E1197" s="620"/>
      <c r="F1197" s="620"/>
      <c r="G1197" s="620"/>
      <c r="H1197" s="620"/>
      <c r="I1197" s="620"/>
      <c r="J1197" s="620"/>
      <c r="K1197" s="620"/>
      <c r="S1197" s="592" t="s">
        <v>223</v>
      </c>
      <c r="U1197" s="429"/>
      <c r="V1197" s="617"/>
      <c r="W1197" s="618"/>
      <c r="X1197" s="619"/>
      <c r="Z1197" s="476"/>
      <c r="AP1197" s="476"/>
      <c r="BV1197" s="476"/>
    </row>
    <row r="1198" spans="1:74" s="427" customFormat="1" ht="13.8">
      <c r="A1198" s="593"/>
      <c r="B1198" s="593"/>
      <c r="C1198" s="429"/>
      <c r="D1198" s="620"/>
      <c r="E1198" s="620"/>
      <c r="F1198" s="620"/>
      <c r="G1198" s="620"/>
      <c r="H1198" s="620"/>
      <c r="I1198" s="620"/>
      <c r="J1198" s="620"/>
      <c r="K1198" s="620"/>
      <c r="U1198" s="429"/>
      <c r="V1198" s="621"/>
      <c r="W1198" s="622"/>
      <c r="X1198" s="623"/>
      <c r="Z1198" s="476"/>
      <c r="AP1198" s="476"/>
      <c r="BV1198" s="476"/>
    </row>
    <row r="1199" spans="1:74" s="427" customFormat="1" ht="17.7">
      <c r="U1199" s="429"/>
      <c r="V1199" s="429"/>
      <c r="W1199" s="429"/>
      <c r="X1199" s="429"/>
      <c r="Z1199" s="476"/>
      <c r="AP1199" s="542"/>
      <c r="AQ1199" s="628"/>
      <c r="AR1199" s="628"/>
      <c r="AS1199" s="629"/>
      <c r="AT1199" s="629"/>
      <c r="AU1199" s="629"/>
      <c r="AV1199" s="629"/>
      <c r="AW1199" s="629"/>
      <c r="AX1199" s="629"/>
      <c r="AY1199" s="629"/>
      <c r="AZ1199" s="629"/>
      <c r="BA1199" s="629"/>
      <c r="BB1199" s="629"/>
      <c r="BC1199" s="629"/>
      <c r="BD1199" s="629"/>
      <c r="BE1199" s="629"/>
      <c r="BF1199" s="629"/>
      <c r="BG1199" s="629"/>
      <c r="BH1199" s="629"/>
      <c r="BI1199" s="629"/>
      <c r="BJ1199" s="629"/>
      <c r="BK1199" s="629"/>
      <c r="BL1199" s="629"/>
      <c r="BM1199" s="629"/>
      <c r="BN1199" s="629"/>
      <c r="BO1199" s="629"/>
      <c r="BP1199" s="629"/>
      <c r="BQ1199" s="629"/>
      <c r="BR1199" s="629"/>
      <c r="BS1199" s="629"/>
      <c r="BT1199" s="629"/>
      <c r="BU1199" s="629"/>
      <c r="BV1199" s="542"/>
    </row>
    <row r="1200" spans="1:74" s="427" customFormat="1" ht="13.8">
      <c r="Z1200" s="476"/>
      <c r="AP1200" s="476"/>
      <c r="BV1200" s="476"/>
    </row>
    <row r="1201" spans="1:74" s="375" customFormat="1">
      <c r="A1201" s="537">
        <f>1+A1166</f>
        <v>33</v>
      </c>
      <c r="B1201" s="537"/>
      <c r="C1201" s="538" t="s">
        <v>488</v>
      </c>
      <c r="D1201" s="612"/>
      <c r="E1201" s="612"/>
      <c r="F1201" s="612"/>
      <c r="G1201" s="612"/>
      <c r="H1201" s="612"/>
      <c r="K1201" s="612"/>
      <c r="L1201" s="612"/>
      <c r="M1201" s="539"/>
      <c r="N1201" s="539"/>
      <c r="O1201" s="539"/>
      <c r="AQ1201" s="513">
        <f>A1201</f>
        <v>33</v>
      </c>
      <c r="AR1201" s="513" t="str">
        <f>C1201</f>
        <v>VARIABLE33</v>
      </c>
    </row>
    <row r="1202" spans="1:74" s="427" customFormat="1" ht="17.399999999999999">
      <c r="A1202" s="561"/>
      <c r="B1202" s="561"/>
      <c r="C1202" s="561"/>
      <c r="D1202" s="456"/>
      <c r="E1202" s="456"/>
      <c r="F1202" s="456"/>
      <c r="G1202" s="456"/>
      <c r="H1202" s="456"/>
      <c r="K1202" s="456"/>
      <c r="L1202" s="456"/>
      <c r="M1202" s="429"/>
      <c r="N1202" s="429"/>
      <c r="O1202" s="429"/>
      <c r="Z1202" s="476"/>
      <c r="AP1202" s="476"/>
      <c r="AQ1202" s="391"/>
      <c r="AR1202" s="391"/>
      <c r="AS1202" s="391"/>
      <c r="AT1202" s="391"/>
      <c r="AU1202" s="461" t="s">
        <v>70</v>
      </c>
      <c r="AV1202" s="461"/>
      <c r="AW1202" s="391"/>
      <c r="AX1202" s="461" t="s">
        <v>74</v>
      </c>
      <c r="AY1202" s="461"/>
      <c r="AZ1202" s="391"/>
      <c r="BA1202" s="461" t="s">
        <v>73</v>
      </c>
      <c r="BB1202" s="461"/>
      <c r="BC1202" s="391"/>
      <c r="BD1202" s="461" t="s">
        <v>75</v>
      </c>
      <c r="BE1202" s="461"/>
      <c r="BF1202" s="391"/>
      <c r="BG1202" s="461" t="s">
        <v>559</v>
      </c>
      <c r="BH1202" s="461"/>
      <c r="BI1202" s="542"/>
      <c r="BJ1202" s="461" t="s">
        <v>191</v>
      </c>
      <c r="BK1202" s="461"/>
      <c r="BL1202" s="391"/>
      <c r="BM1202" s="461" t="s">
        <v>190</v>
      </c>
      <c r="BN1202" s="461"/>
      <c r="BO1202" s="391"/>
      <c r="BP1202" s="461" t="s">
        <v>397</v>
      </c>
      <c r="BQ1202" s="461"/>
      <c r="BR1202" s="391"/>
      <c r="BS1202" s="461" t="s">
        <v>398</v>
      </c>
      <c r="BT1202" s="461"/>
      <c r="BU1202" s="391"/>
      <c r="BV1202" s="476"/>
    </row>
    <row r="1203" spans="1:74" s="427" customFormat="1" ht="28.5" thickBot="1">
      <c r="A1203" s="583" t="s">
        <v>195</v>
      </c>
      <c r="B1203" s="546" t="s">
        <v>196</v>
      </c>
      <c r="C1203" s="550" t="s">
        <v>197</v>
      </c>
      <c r="D1203" s="551" t="s">
        <v>198</v>
      </c>
      <c r="E1203" s="551" t="s">
        <v>199</v>
      </c>
      <c r="F1203" s="550" t="s">
        <v>200</v>
      </c>
      <c r="G1203" s="549" t="s">
        <v>194</v>
      </c>
      <c r="H1203" s="550" t="s">
        <v>236</v>
      </c>
      <c r="I1203" s="551" t="s">
        <v>201</v>
      </c>
      <c r="J1203" s="552" t="s">
        <v>237</v>
      </c>
      <c r="K1203" s="625" t="s">
        <v>202</v>
      </c>
      <c r="L1203" s="554" t="s">
        <v>203</v>
      </c>
      <c r="M1203" s="633" t="s">
        <v>204</v>
      </c>
      <c r="N1203" s="601" t="s">
        <v>205</v>
      </c>
      <c r="O1203" s="602" t="s">
        <v>206</v>
      </c>
      <c r="P1203" s="601" t="s">
        <v>106</v>
      </c>
      <c r="Q1203" s="543"/>
      <c r="R1203" s="557" t="s">
        <v>238</v>
      </c>
      <c r="S1203" s="558" t="s">
        <v>207</v>
      </c>
      <c r="T1203" s="558" t="s">
        <v>208</v>
      </c>
      <c r="U1203" s="558" t="s">
        <v>209</v>
      </c>
      <c r="V1203" s="559" t="s">
        <v>210</v>
      </c>
      <c r="W1203" s="543"/>
      <c r="X1203" s="543"/>
      <c r="Z1203" s="476"/>
      <c r="AP1203" s="476"/>
      <c r="AQ1203" s="543"/>
      <c r="AR1203" s="543"/>
      <c r="AS1203" s="559" t="s">
        <v>399</v>
      </c>
      <c r="AT1203" s="543"/>
      <c r="AU1203" s="560" t="s">
        <v>207</v>
      </c>
      <c r="AV1203" s="560" t="s">
        <v>208</v>
      </c>
      <c r="AW1203" s="543"/>
      <c r="AX1203" s="560" t="s">
        <v>207</v>
      </c>
      <c r="AY1203" s="560" t="s">
        <v>208</v>
      </c>
      <c r="AZ1203" s="543"/>
      <c r="BA1203" s="560" t="s">
        <v>207</v>
      </c>
      <c r="BB1203" s="560" t="s">
        <v>208</v>
      </c>
      <c r="BC1203" s="543"/>
      <c r="BD1203" s="560" t="s">
        <v>207</v>
      </c>
      <c r="BE1203" s="560" t="s">
        <v>208</v>
      </c>
      <c r="BF1203" s="543"/>
      <c r="BG1203" s="560" t="s">
        <v>207</v>
      </c>
      <c r="BH1203" s="560" t="s">
        <v>208</v>
      </c>
      <c r="BI1203" s="543"/>
      <c r="BJ1203" s="560" t="s">
        <v>207</v>
      </c>
      <c r="BK1203" s="560" t="s">
        <v>208</v>
      </c>
      <c r="BL1203" s="543"/>
      <c r="BM1203" s="560" t="s">
        <v>207</v>
      </c>
      <c r="BN1203" s="560" t="s">
        <v>208</v>
      </c>
      <c r="BO1203" s="543"/>
      <c r="BP1203" s="560" t="s">
        <v>207</v>
      </c>
      <c r="BQ1203" s="560" t="s">
        <v>208</v>
      </c>
      <c r="BR1203" s="543"/>
      <c r="BS1203" s="560" t="s">
        <v>207</v>
      </c>
      <c r="BT1203" s="560" t="s">
        <v>208</v>
      </c>
      <c r="BU1203" s="543"/>
      <c r="BV1203" s="476"/>
    </row>
    <row r="1204" spans="1:74" s="427" customFormat="1" ht="14.1">
      <c r="A1204" s="561">
        <v>1</v>
      </c>
      <c r="B1204" s="562" t="str">
        <f t="shared" ref="B1204:B1223" si="669">CONCATENATE(E1204,": ",C1204)</f>
        <v xml:space="preserve">: </v>
      </c>
      <c r="C1204" s="563"/>
      <c r="D1204" s="563"/>
      <c r="E1204" s="563"/>
      <c r="F1204" s="564"/>
      <c r="G1204" s="563"/>
      <c r="H1204" s="565"/>
      <c r="I1204" s="566"/>
      <c r="J1204" s="566"/>
      <c r="K1204" s="568"/>
      <c r="L1204" s="568"/>
      <c r="M1204" s="569"/>
      <c r="N1204" s="571"/>
      <c r="O1204" s="571"/>
      <c r="P1204" s="572"/>
      <c r="Q1204" s="429"/>
      <c r="R1204" s="573"/>
      <c r="S1204" s="574" t="str">
        <f>IF(R1204="Y","",IF(AND(M1204="",K1204=""),"",IF(M1204="",K1204,M1204)))</f>
        <v/>
      </c>
      <c r="T1204" s="575" t="str">
        <f t="shared" ref="T1204:T1223" si="670">IF(S1204="","",IF($S$1232="Y",U1204,IF(S1204&gt;=$S$1224-$AB$35*$S$1228,IF(S1204&lt;=$S$1224+$AB$35*$S$1228,S1204,""),"")))</f>
        <v/>
      </c>
      <c r="U1204" s="574" t="str">
        <f>IF(R1204="Y","",IF(AND(M1204="",K1204=""),"",IF(M1204="",K1204*O1204,M1204*O1204)))</f>
        <v/>
      </c>
      <c r="V1204" s="576" t="str">
        <f t="shared" ref="V1204:V1223" si="671">IF(AND(N1204="",L1204=""),"",IF(N1204="",L1204,N1204))</f>
        <v/>
      </c>
      <c r="W1204" s="391"/>
      <c r="X1204" s="391"/>
      <c r="Z1204" s="476"/>
      <c r="AP1204" s="476"/>
      <c r="AQ1204" s="391"/>
      <c r="AR1204" s="391"/>
      <c r="AS1204" s="577" t="str">
        <f>$U1204</f>
        <v/>
      </c>
      <c r="AT1204" s="391"/>
      <c r="AU1204" s="578" t="str">
        <f t="shared" ref="AU1204:AU1223" si="672">IF($AT$44="region",IF($E1204=AU$701,$S1204,""),IF($G1204=AU$701,$S1204,""))</f>
        <v/>
      </c>
      <c r="AV1204" s="578" t="str">
        <f t="shared" ref="AV1204:AV1223" si="673">IF($AT$44="Region",IF($E1204=AU$701,$T1204,""),IF($G1204=AU$701,$T1204,""))</f>
        <v/>
      </c>
      <c r="AW1204" s="391"/>
      <c r="AX1204" s="578" t="str">
        <f t="shared" ref="AX1204:AX1223" si="674">IF($AT$44="region",IF($E1204=AX$701,$S1204,""),IF($G1204=AX$701,$S1204,""))</f>
        <v/>
      </c>
      <c r="AY1204" s="578" t="str">
        <f t="shared" ref="AY1204:AY1223" si="675">IF($AT$44="Region",IF($E1204=AX$701,$T1204,""),IF($G1204=AX$701,$T1204,""))</f>
        <v/>
      </c>
      <c r="AZ1204" s="391"/>
      <c r="BA1204" s="578" t="str">
        <f t="shared" ref="BA1204:BA1223" si="676">IF($AT$44="region",IF($E1204=BA$701,$S1204,""),IF($G1204=BA$701,$S1204,""))</f>
        <v/>
      </c>
      <c r="BB1204" s="578" t="str">
        <f t="shared" ref="BB1204:BB1223" si="677">IF($AT$44="Region",IF($E1204=BA$701,$T1204,""),IF($G1204=BA$701,$T1204,""))</f>
        <v/>
      </c>
      <c r="BC1204" s="391"/>
      <c r="BD1204" s="578" t="str">
        <f t="shared" ref="BD1204:BD1223" si="678">IF($AT$44="region",IF($E1204=BD$701,$S1204,""),IF($G1204=BD$701,$S1204,""))</f>
        <v/>
      </c>
      <c r="BE1204" s="578" t="str">
        <f t="shared" ref="BE1204:BE1223" si="679">IF($AT$44="Region",IF($E1204=BD$701,$T1204,""),IF($G1204=BD$701,$T1204,""))</f>
        <v/>
      </c>
      <c r="BF1204" s="391"/>
      <c r="BG1204" s="578" t="str">
        <f t="shared" ref="BG1204:BG1223" si="680">IF($AT$44="region",IF($E1204=BG$701,$S1204,""),IF($G1204=BG$701,$S1204,""))</f>
        <v/>
      </c>
      <c r="BH1204" s="578" t="str">
        <f t="shared" ref="BH1204:BH1223" si="681">IF($AT$44="Region",IF($E1204=BG$701,$T1204,""),IF($G1204=BG$701,$T1204,""))</f>
        <v/>
      </c>
      <c r="BI1204" s="391"/>
      <c r="BJ1204" s="578" t="str">
        <f t="shared" ref="BJ1204:BK1223" si="682">IF($E1204=$BJ$47,S1204,"")</f>
        <v/>
      </c>
      <c r="BK1204" s="578" t="str">
        <f t="shared" si="682"/>
        <v/>
      </c>
      <c r="BL1204" s="391"/>
      <c r="BM1204" s="578" t="str">
        <f t="shared" ref="BM1204:BN1223" si="683">IF($E1204=$BM$47,S1204,"")</f>
        <v/>
      </c>
      <c r="BN1204" s="578" t="str">
        <f t="shared" si="683"/>
        <v/>
      </c>
      <c r="BO1204" s="391"/>
      <c r="BP1204" s="578" t="str">
        <f t="shared" ref="BP1204:BQ1223" si="684">IF($E1204=$BP$47,S1204,"")</f>
        <v/>
      </c>
      <c r="BQ1204" s="578" t="str">
        <f t="shared" si="684"/>
        <v/>
      </c>
      <c r="BR1204" s="391"/>
      <c r="BS1204" s="578" t="str">
        <f t="shared" ref="BS1204:BT1223" si="685">IF($E1204=$BS$47,S1204,"")</f>
        <v/>
      </c>
      <c r="BT1204" s="578" t="str">
        <f t="shared" si="685"/>
        <v/>
      </c>
      <c r="BU1204" s="391"/>
      <c r="BV1204" s="476"/>
    </row>
    <row r="1205" spans="1:74" s="427" customFormat="1" ht="14.1">
      <c r="A1205" s="561">
        <v>2</v>
      </c>
      <c r="B1205" s="562" t="str">
        <f t="shared" si="669"/>
        <v xml:space="preserve">: </v>
      </c>
      <c r="C1205" s="563"/>
      <c r="D1205" s="563"/>
      <c r="E1205" s="563"/>
      <c r="F1205" s="563"/>
      <c r="G1205" s="563"/>
      <c r="H1205" s="565"/>
      <c r="I1205" s="566"/>
      <c r="J1205" s="566"/>
      <c r="K1205" s="571"/>
      <c r="L1205" s="568"/>
      <c r="M1205" s="569"/>
      <c r="N1205" s="571"/>
      <c r="O1205" s="571"/>
      <c r="P1205" s="572"/>
      <c r="Q1205" s="429"/>
      <c r="R1205" s="573"/>
      <c r="S1205" s="574" t="str">
        <f t="shared" ref="S1205:S1223" si="686">IF(R1205="Y","",IF(AND(M1205="",K1205=""),"",IF(M1205="",K1205,M1205)))</f>
        <v/>
      </c>
      <c r="T1205" s="575" t="str">
        <f t="shared" si="670"/>
        <v/>
      </c>
      <c r="U1205" s="574" t="str">
        <f t="shared" ref="U1205:U1223" si="687">IF(R1205="Y","",IF(AND(M1205="",K1205=""),"",IF(M1205="",K1205*O1205,M1205*O1205)))</f>
        <v/>
      </c>
      <c r="V1205" s="576" t="str">
        <f t="shared" si="671"/>
        <v/>
      </c>
      <c r="W1205" s="391"/>
      <c r="X1205" s="391"/>
      <c r="Z1205" s="476"/>
      <c r="AP1205" s="476"/>
      <c r="AQ1205" s="391"/>
      <c r="AR1205" s="391"/>
      <c r="AS1205" s="580"/>
      <c r="AT1205" s="391"/>
      <c r="AU1205" s="578" t="str">
        <f t="shared" si="672"/>
        <v/>
      </c>
      <c r="AV1205" s="578" t="str">
        <f t="shared" si="673"/>
        <v/>
      </c>
      <c r="AW1205" s="391"/>
      <c r="AX1205" s="578" t="str">
        <f t="shared" si="674"/>
        <v/>
      </c>
      <c r="AY1205" s="578" t="str">
        <f t="shared" si="675"/>
        <v/>
      </c>
      <c r="AZ1205" s="391"/>
      <c r="BA1205" s="578" t="str">
        <f t="shared" si="676"/>
        <v/>
      </c>
      <c r="BB1205" s="578" t="str">
        <f t="shared" si="677"/>
        <v/>
      </c>
      <c r="BC1205" s="391"/>
      <c r="BD1205" s="578" t="str">
        <f t="shared" si="678"/>
        <v/>
      </c>
      <c r="BE1205" s="578" t="str">
        <f t="shared" si="679"/>
        <v/>
      </c>
      <c r="BF1205" s="391"/>
      <c r="BG1205" s="578" t="str">
        <f t="shared" si="680"/>
        <v/>
      </c>
      <c r="BH1205" s="578" t="str">
        <f t="shared" si="681"/>
        <v/>
      </c>
      <c r="BI1205" s="391"/>
      <c r="BJ1205" s="578" t="str">
        <f t="shared" si="682"/>
        <v/>
      </c>
      <c r="BK1205" s="578" t="str">
        <f t="shared" si="682"/>
        <v/>
      </c>
      <c r="BL1205" s="391"/>
      <c r="BM1205" s="578" t="str">
        <f t="shared" si="683"/>
        <v/>
      </c>
      <c r="BN1205" s="578" t="str">
        <f t="shared" si="683"/>
        <v/>
      </c>
      <c r="BO1205" s="391"/>
      <c r="BP1205" s="578" t="str">
        <f t="shared" si="684"/>
        <v/>
      </c>
      <c r="BQ1205" s="578" t="str">
        <f t="shared" si="684"/>
        <v/>
      </c>
      <c r="BR1205" s="391"/>
      <c r="BS1205" s="578" t="str">
        <f t="shared" si="685"/>
        <v/>
      </c>
      <c r="BT1205" s="578" t="str">
        <f t="shared" si="685"/>
        <v/>
      </c>
      <c r="BU1205" s="391"/>
      <c r="BV1205" s="476"/>
    </row>
    <row r="1206" spans="1:74" s="427" customFormat="1" ht="14.1">
      <c r="A1206" s="561">
        <v>3</v>
      </c>
      <c r="B1206" s="562" t="str">
        <f>CONCATENATE(E1206,": ",C1206)</f>
        <v xml:space="preserve">: </v>
      </c>
      <c r="C1206" s="566"/>
      <c r="D1206" s="566"/>
      <c r="E1206" s="563"/>
      <c r="F1206" s="566"/>
      <c r="G1206" s="563"/>
      <c r="H1206" s="565"/>
      <c r="I1206" s="566"/>
      <c r="J1206" s="566"/>
      <c r="K1206" s="572"/>
      <c r="L1206" s="568"/>
      <c r="M1206" s="569"/>
      <c r="N1206" s="571"/>
      <c r="O1206" s="571"/>
      <c r="P1206" s="572"/>
      <c r="Q1206" s="429"/>
      <c r="R1206" s="573"/>
      <c r="S1206" s="574" t="str">
        <f t="shared" si="686"/>
        <v/>
      </c>
      <c r="T1206" s="575" t="str">
        <f t="shared" si="670"/>
        <v/>
      </c>
      <c r="U1206" s="574" t="str">
        <f t="shared" si="687"/>
        <v/>
      </c>
      <c r="V1206" s="576" t="str">
        <f t="shared" si="671"/>
        <v/>
      </c>
      <c r="W1206" s="391"/>
      <c r="X1206" s="391"/>
      <c r="Z1206" s="476"/>
      <c r="AP1206" s="476"/>
      <c r="AQ1206" s="391"/>
      <c r="AR1206" s="391"/>
      <c r="AS1206" s="429"/>
      <c r="AT1206" s="391"/>
      <c r="AU1206" s="578" t="str">
        <f t="shared" si="672"/>
        <v/>
      </c>
      <c r="AV1206" s="578" t="str">
        <f t="shared" si="673"/>
        <v/>
      </c>
      <c r="AW1206" s="391"/>
      <c r="AX1206" s="578" t="str">
        <f t="shared" si="674"/>
        <v/>
      </c>
      <c r="AY1206" s="578" t="str">
        <f t="shared" si="675"/>
        <v/>
      </c>
      <c r="AZ1206" s="391"/>
      <c r="BA1206" s="578" t="str">
        <f t="shared" si="676"/>
        <v/>
      </c>
      <c r="BB1206" s="578" t="str">
        <f t="shared" si="677"/>
        <v/>
      </c>
      <c r="BC1206" s="391"/>
      <c r="BD1206" s="578" t="str">
        <f t="shared" si="678"/>
        <v/>
      </c>
      <c r="BE1206" s="578" t="str">
        <f t="shared" si="679"/>
        <v/>
      </c>
      <c r="BF1206" s="391"/>
      <c r="BG1206" s="578" t="str">
        <f t="shared" si="680"/>
        <v/>
      </c>
      <c r="BH1206" s="578" t="str">
        <f t="shared" si="681"/>
        <v/>
      </c>
      <c r="BI1206" s="391"/>
      <c r="BJ1206" s="578" t="str">
        <f t="shared" si="682"/>
        <v/>
      </c>
      <c r="BK1206" s="578" t="str">
        <f t="shared" si="682"/>
        <v/>
      </c>
      <c r="BL1206" s="391"/>
      <c r="BM1206" s="578" t="str">
        <f t="shared" si="683"/>
        <v/>
      </c>
      <c r="BN1206" s="578" t="str">
        <f t="shared" si="683"/>
        <v/>
      </c>
      <c r="BO1206" s="391"/>
      <c r="BP1206" s="578" t="str">
        <f t="shared" si="684"/>
        <v/>
      </c>
      <c r="BQ1206" s="578" t="str">
        <f t="shared" si="684"/>
        <v/>
      </c>
      <c r="BR1206" s="391"/>
      <c r="BS1206" s="578" t="str">
        <f t="shared" si="685"/>
        <v/>
      </c>
      <c r="BT1206" s="578" t="str">
        <f t="shared" si="685"/>
        <v/>
      </c>
      <c r="BU1206" s="391"/>
      <c r="BV1206" s="476"/>
    </row>
    <row r="1207" spans="1:74" s="427" customFormat="1" ht="14.1">
      <c r="A1207" s="561">
        <v>4</v>
      </c>
      <c r="B1207" s="562" t="str">
        <f t="shared" si="669"/>
        <v xml:space="preserve">: </v>
      </c>
      <c r="C1207" s="566"/>
      <c r="D1207" s="566"/>
      <c r="E1207" s="563"/>
      <c r="F1207" s="566"/>
      <c r="G1207" s="563"/>
      <c r="H1207" s="565"/>
      <c r="I1207" s="566"/>
      <c r="J1207" s="566"/>
      <c r="K1207" s="572"/>
      <c r="L1207" s="568"/>
      <c r="M1207" s="569"/>
      <c r="N1207" s="571"/>
      <c r="O1207" s="571"/>
      <c r="P1207" s="572"/>
      <c r="Q1207" s="429"/>
      <c r="R1207" s="573"/>
      <c r="S1207" s="574" t="str">
        <f t="shared" si="686"/>
        <v/>
      </c>
      <c r="T1207" s="575" t="str">
        <f t="shared" si="670"/>
        <v/>
      </c>
      <c r="U1207" s="574" t="str">
        <f t="shared" si="687"/>
        <v/>
      </c>
      <c r="V1207" s="576" t="str">
        <f t="shared" si="671"/>
        <v/>
      </c>
      <c r="W1207" s="391"/>
      <c r="X1207" s="391"/>
      <c r="Z1207" s="476"/>
      <c r="AP1207" s="476"/>
      <c r="AQ1207" s="391"/>
      <c r="AR1207" s="391"/>
      <c r="AS1207" s="580"/>
      <c r="AT1207" s="391"/>
      <c r="AU1207" s="578" t="str">
        <f t="shared" si="672"/>
        <v/>
      </c>
      <c r="AV1207" s="578" t="str">
        <f t="shared" si="673"/>
        <v/>
      </c>
      <c r="AW1207" s="391"/>
      <c r="AX1207" s="578" t="str">
        <f t="shared" si="674"/>
        <v/>
      </c>
      <c r="AY1207" s="578" t="str">
        <f t="shared" si="675"/>
        <v/>
      </c>
      <c r="AZ1207" s="391"/>
      <c r="BA1207" s="578" t="str">
        <f t="shared" si="676"/>
        <v/>
      </c>
      <c r="BB1207" s="578" t="str">
        <f t="shared" si="677"/>
        <v/>
      </c>
      <c r="BC1207" s="391"/>
      <c r="BD1207" s="578" t="str">
        <f t="shared" si="678"/>
        <v/>
      </c>
      <c r="BE1207" s="578" t="str">
        <f t="shared" si="679"/>
        <v/>
      </c>
      <c r="BF1207" s="391"/>
      <c r="BG1207" s="578" t="str">
        <f t="shared" si="680"/>
        <v/>
      </c>
      <c r="BH1207" s="578" t="str">
        <f t="shared" si="681"/>
        <v/>
      </c>
      <c r="BI1207" s="391"/>
      <c r="BJ1207" s="578" t="str">
        <f t="shared" si="682"/>
        <v/>
      </c>
      <c r="BK1207" s="578" t="str">
        <f t="shared" si="682"/>
        <v/>
      </c>
      <c r="BL1207" s="391"/>
      <c r="BM1207" s="578" t="str">
        <f t="shared" si="683"/>
        <v/>
      </c>
      <c r="BN1207" s="578" t="str">
        <f t="shared" si="683"/>
        <v/>
      </c>
      <c r="BO1207" s="391"/>
      <c r="BP1207" s="578" t="str">
        <f t="shared" si="684"/>
        <v/>
      </c>
      <c r="BQ1207" s="578" t="str">
        <f t="shared" si="684"/>
        <v/>
      </c>
      <c r="BR1207" s="391"/>
      <c r="BS1207" s="578" t="str">
        <f t="shared" si="685"/>
        <v/>
      </c>
      <c r="BT1207" s="578" t="str">
        <f t="shared" si="685"/>
        <v/>
      </c>
      <c r="BU1207" s="391"/>
      <c r="BV1207" s="476"/>
    </row>
    <row r="1208" spans="1:74" s="427" customFormat="1" ht="14.1">
      <c r="A1208" s="561">
        <v>5</v>
      </c>
      <c r="B1208" s="562" t="str">
        <f t="shared" si="669"/>
        <v xml:space="preserve">: </v>
      </c>
      <c r="C1208" s="566"/>
      <c r="D1208" s="566"/>
      <c r="E1208" s="563"/>
      <c r="F1208" s="566"/>
      <c r="G1208" s="563"/>
      <c r="H1208" s="565"/>
      <c r="I1208" s="566"/>
      <c r="J1208" s="566"/>
      <c r="K1208" s="572"/>
      <c r="L1208" s="568"/>
      <c r="M1208" s="569"/>
      <c r="N1208" s="571"/>
      <c r="O1208" s="571"/>
      <c r="P1208" s="572"/>
      <c r="Q1208" s="429"/>
      <c r="R1208" s="573"/>
      <c r="S1208" s="574" t="str">
        <f t="shared" si="686"/>
        <v/>
      </c>
      <c r="T1208" s="575" t="str">
        <f t="shared" si="670"/>
        <v/>
      </c>
      <c r="U1208" s="574" t="str">
        <f t="shared" si="687"/>
        <v/>
      </c>
      <c r="V1208" s="576" t="str">
        <f t="shared" si="671"/>
        <v/>
      </c>
      <c r="W1208" s="391"/>
      <c r="X1208" s="391"/>
      <c r="Z1208" s="476"/>
      <c r="AP1208" s="476"/>
      <c r="AQ1208" s="391"/>
      <c r="AR1208" s="391"/>
      <c r="AS1208" s="580"/>
      <c r="AT1208" s="391"/>
      <c r="AU1208" s="578" t="str">
        <f t="shared" si="672"/>
        <v/>
      </c>
      <c r="AV1208" s="578" t="str">
        <f t="shared" si="673"/>
        <v/>
      </c>
      <c r="AW1208" s="391"/>
      <c r="AX1208" s="578" t="str">
        <f t="shared" si="674"/>
        <v/>
      </c>
      <c r="AY1208" s="578" t="str">
        <f t="shared" si="675"/>
        <v/>
      </c>
      <c r="AZ1208" s="391"/>
      <c r="BA1208" s="578" t="str">
        <f t="shared" si="676"/>
        <v/>
      </c>
      <c r="BB1208" s="578" t="str">
        <f t="shared" si="677"/>
        <v/>
      </c>
      <c r="BC1208" s="391"/>
      <c r="BD1208" s="578" t="str">
        <f t="shared" si="678"/>
        <v/>
      </c>
      <c r="BE1208" s="578" t="str">
        <f t="shared" si="679"/>
        <v/>
      </c>
      <c r="BF1208" s="391"/>
      <c r="BG1208" s="578" t="str">
        <f t="shared" si="680"/>
        <v/>
      </c>
      <c r="BH1208" s="578" t="str">
        <f t="shared" si="681"/>
        <v/>
      </c>
      <c r="BI1208" s="391"/>
      <c r="BJ1208" s="578" t="str">
        <f t="shared" si="682"/>
        <v/>
      </c>
      <c r="BK1208" s="578" t="str">
        <f t="shared" si="682"/>
        <v/>
      </c>
      <c r="BL1208" s="391"/>
      <c r="BM1208" s="578" t="str">
        <f t="shared" si="683"/>
        <v/>
      </c>
      <c r="BN1208" s="578" t="str">
        <f t="shared" si="683"/>
        <v/>
      </c>
      <c r="BO1208" s="391"/>
      <c r="BP1208" s="578" t="str">
        <f t="shared" si="684"/>
        <v/>
      </c>
      <c r="BQ1208" s="578" t="str">
        <f t="shared" si="684"/>
        <v/>
      </c>
      <c r="BR1208" s="391"/>
      <c r="BS1208" s="578" t="str">
        <f t="shared" si="685"/>
        <v/>
      </c>
      <c r="BT1208" s="578" t="str">
        <f t="shared" si="685"/>
        <v/>
      </c>
      <c r="BU1208" s="391"/>
      <c r="BV1208" s="476"/>
    </row>
    <row r="1209" spans="1:74" s="427" customFormat="1" ht="14.1">
      <c r="A1209" s="561">
        <v>6</v>
      </c>
      <c r="B1209" s="562" t="str">
        <f t="shared" si="669"/>
        <v xml:space="preserve">: </v>
      </c>
      <c r="C1209" s="566"/>
      <c r="D1209" s="566"/>
      <c r="E1209" s="563"/>
      <c r="F1209" s="566"/>
      <c r="G1209" s="563"/>
      <c r="H1209" s="565"/>
      <c r="I1209" s="566"/>
      <c r="J1209" s="566"/>
      <c r="K1209" s="572"/>
      <c r="L1209" s="568"/>
      <c r="M1209" s="569"/>
      <c r="N1209" s="571"/>
      <c r="O1209" s="571"/>
      <c r="P1209" s="572"/>
      <c r="Q1209" s="429"/>
      <c r="R1209" s="573"/>
      <c r="S1209" s="574" t="str">
        <f t="shared" si="686"/>
        <v/>
      </c>
      <c r="T1209" s="575" t="str">
        <f t="shared" si="670"/>
        <v/>
      </c>
      <c r="U1209" s="574" t="str">
        <f t="shared" si="687"/>
        <v/>
      </c>
      <c r="V1209" s="576" t="str">
        <f t="shared" si="671"/>
        <v/>
      </c>
      <c r="W1209" s="391"/>
      <c r="X1209" s="391"/>
      <c r="Z1209" s="476"/>
      <c r="AP1209" s="476"/>
      <c r="AQ1209" s="391"/>
      <c r="AR1209" s="391"/>
      <c r="AS1209" s="580"/>
      <c r="AT1209" s="391"/>
      <c r="AU1209" s="578" t="str">
        <f t="shared" si="672"/>
        <v/>
      </c>
      <c r="AV1209" s="578" t="str">
        <f t="shared" si="673"/>
        <v/>
      </c>
      <c r="AW1209" s="391"/>
      <c r="AX1209" s="578" t="str">
        <f t="shared" si="674"/>
        <v/>
      </c>
      <c r="AY1209" s="578" t="str">
        <f t="shared" si="675"/>
        <v/>
      </c>
      <c r="AZ1209" s="391"/>
      <c r="BA1209" s="578" t="str">
        <f t="shared" si="676"/>
        <v/>
      </c>
      <c r="BB1209" s="578" t="str">
        <f t="shared" si="677"/>
        <v/>
      </c>
      <c r="BC1209" s="391"/>
      <c r="BD1209" s="578" t="str">
        <f t="shared" si="678"/>
        <v/>
      </c>
      <c r="BE1209" s="578" t="str">
        <f t="shared" si="679"/>
        <v/>
      </c>
      <c r="BF1209" s="391"/>
      <c r="BG1209" s="578" t="str">
        <f t="shared" si="680"/>
        <v/>
      </c>
      <c r="BH1209" s="578" t="str">
        <f t="shared" si="681"/>
        <v/>
      </c>
      <c r="BI1209" s="391"/>
      <c r="BJ1209" s="578" t="str">
        <f t="shared" si="682"/>
        <v/>
      </c>
      <c r="BK1209" s="578" t="str">
        <f t="shared" si="682"/>
        <v/>
      </c>
      <c r="BL1209" s="391"/>
      <c r="BM1209" s="578" t="str">
        <f t="shared" si="683"/>
        <v/>
      </c>
      <c r="BN1209" s="578" t="str">
        <f t="shared" si="683"/>
        <v/>
      </c>
      <c r="BO1209" s="391"/>
      <c r="BP1209" s="578" t="str">
        <f t="shared" si="684"/>
        <v/>
      </c>
      <c r="BQ1209" s="578" t="str">
        <f t="shared" si="684"/>
        <v/>
      </c>
      <c r="BR1209" s="391"/>
      <c r="BS1209" s="578" t="str">
        <f t="shared" si="685"/>
        <v/>
      </c>
      <c r="BT1209" s="578" t="str">
        <f t="shared" si="685"/>
        <v/>
      </c>
      <c r="BU1209" s="391"/>
      <c r="BV1209" s="476"/>
    </row>
    <row r="1210" spans="1:74" s="427" customFormat="1" ht="14.1">
      <c r="A1210" s="561">
        <v>7</v>
      </c>
      <c r="B1210" s="562" t="str">
        <f t="shared" si="669"/>
        <v xml:space="preserve">: </v>
      </c>
      <c r="C1210" s="566"/>
      <c r="D1210" s="566"/>
      <c r="E1210" s="563"/>
      <c r="F1210" s="566"/>
      <c r="G1210" s="563"/>
      <c r="H1210" s="565"/>
      <c r="I1210" s="566"/>
      <c r="J1210" s="566"/>
      <c r="K1210" s="572"/>
      <c r="L1210" s="568"/>
      <c r="M1210" s="569"/>
      <c r="N1210" s="571"/>
      <c r="O1210" s="571"/>
      <c r="P1210" s="572"/>
      <c r="Q1210" s="429"/>
      <c r="R1210" s="573"/>
      <c r="S1210" s="574" t="str">
        <f t="shared" si="686"/>
        <v/>
      </c>
      <c r="T1210" s="575" t="str">
        <f t="shared" si="670"/>
        <v/>
      </c>
      <c r="U1210" s="574" t="str">
        <f t="shared" si="687"/>
        <v/>
      </c>
      <c r="V1210" s="576" t="str">
        <f t="shared" si="671"/>
        <v/>
      </c>
      <c r="W1210" s="391"/>
      <c r="X1210" s="391"/>
      <c r="Z1210" s="476"/>
      <c r="AP1210" s="476"/>
      <c r="AQ1210" s="391"/>
      <c r="AR1210" s="391"/>
      <c r="AS1210" s="580"/>
      <c r="AT1210" s="391"/>
      <c r="AU1210" s="578" t="str">
        <f t="shared" si="672"/>
        <v/>
      </c>
      <c r="AV1210" s="578" t="str">
        <f t="shared" si="673"/>
        <v/>
      </c>
      <c r="AW1210" s="391"/>
      <c r="AX1210" s="578" t="str">
        <f t="shared" si="674"/>
        <v/>
      </c>
      <c r="AY1210" s="578" t="str">
        <f t="shared" si="675"/>
        <v/>
      </c>
      <c r="AZ1210" s="391"/>
      <c r="BA1210" s="578" t="str">
        <f t="shared" si="676"/>
        <v/>
      </c>
      <c r="BB1210" s="578" t="str">
        <f t="shared" si="677"/>
        <v/>
      </c>
      <c r="BC1210" s="391"/>
      <c r="BD1210" s="578" t="str">
        <f t="shared" si="678"/>
        <v/>
      </c>
      <c r="BE1210" s="578" t="str">
        <f t="shared" si="679"/>
        <v/>
      </c>
      <c r="BF1210" s="391"/>
      <c r="BG1210" s="578" t="str">
        <f t="shared" si="680"/>
        <v/>
      </c>
      <c r="BH1210" s="578" t="str">
        <f t="shared" si="681"/>
        <v/>
      </c>
      <c r="BI1210" s="391"/>
      <c r="BJ1210" s="578" t="str">
        <f t="shared" si="682"/>
        <v/>
      </c>
      <c r="BK1210" s="578" t="str">
        <f t="shared" si="682"/>
        <v/>
      </c>
      <c r="BL1210" s="391"/>
      <c r="BM1210" s="578" t="str">
        <f t="shared" si="683"/>
        <v/>
      </c>
      <c r="BN1210" s="578" t="str">
        <f t="shared" si="683"/>
        <v/>
      </c>
      <c r="BO1210" s="391"/>
      <c r="BP1210" s="578" t="str">
        <f t="shared" si="684"/>
        <v/>
      </c>
      <c r="BQ1210" s="578" t="str">
        <f t="shared" si="684"/>
        <v/>
      </c>
      <c r="BR1210" s="391"/>
      <c r="BS1210" s="578" t="str">
        <f t="shared" si="685"/>
        <v/>
      </c>
      <c r="BT1210" s="578" t="str">
        <f t="shared" si="685"/>
        <v/>
      </c>
      <c r="BU1210" s="391"/>
      <c r="BV1210" s="476"/>
    </row>
    <row r="1211" spans="1:74" s="427" customFormat="1" ht="14.1">
      <c r="A1211" s="561">
        <v>8</v>
      </c>
      <c r="B1211" s="562" t="str">
        <f t="shared" si="669"/>
        <v xml:space="preserve">: </v>
      </c>
      <c r="C1211" s="566"/>
      <c r="D1211" s="566"/>
      <c r="E1211" s="563"/>
      <c r="F1211" s="566"/>
      <c r="G1211" s="563"/>
      <c r="H1211" s="565"/>
      <c r="I1211" s="566"/>
      <c r="J1211" s="566"/>
      <c r="K1211" s="572"/>
      <c r="L1211" s="568"/>
      <c r="M1211" s="569"/>
      <c r="N1211" s="571"/>
      <c r="O1211" s="571"/>
      <c r="P1211" s="572"/>
      <c r="Q1211" s="429"/>
      <c r="R1211" s="573"/>
      <c r="S1211" s="574" t="str">
        <f t="shared" si="686"/>
        <v/>
      </c>
      <c r="T1211" s="575" t="str">
        <f t="shared" si="670"/>
        <v/>
      </c>
      <c r="U1211" s="574" t="str">
        <f t="shared" si="687"/>
        <v/>
      </c>
      <c r="V1211" s="576" t="str">
        <f t="shared" si="671"/>
        <v/>
      </c>
      <c r="W1211" s="391"/>
      <c r="X1211" s="391"/>
      <c r="Z1211" s="476"/>
      <c r="AP1211" s="476"/>
      <c r="AQ1211" s="391"/>
      <c r="AR1211" s="391"/>
      <c r="AS1211" s="580"/>
      <c r="AT1211" s="391"/>
      <c r="AU1211" s="578" t="str">
        <f t="shared" si="672"/>
        <v/>
      </c>
      <c r="AV1211" s="578" t="str">
        <f t="shared" si="673"/>
        <v/>
      </c>
      <c r="AW1211" s="391"/>
      <c r="AX1211" s="578" t="str">
        <f t="shared" si="674"/>
        <v/>
      </c>
      <c r="AY1211" s="578" t="str">
        <f t="shared" si="675"/>
        <v/>
      </c>
      <c r="AZ1211" s="391"/>
      <c r="BA1211" s="578" t="str">
        <f t="shared" si="676"/>
        <v/>
      </c>
      <c r="BB1211" s="578" t="str">
        <f t="shared" si="677"/>
        <v/>
      </c>
      <c r="BC1211" s="391"/>
      <c r="BD1211" s="578" t="str">
        <f t="shared" si="678"/>
        <v/>
      </c>
      <c r="BE1211" s="578" t="str">
        <f t="shared" si="679"/>
        <v/>
      </c>
      <c r="BF1211" s="391"/>
      <c r="BG1211" s="578" t="str">
        <f t="shared" si="680"/>
        <v/>
      </c>
      <c r="BH1211" s="578" t="str">
        <f t="shared" si="681"/>
        <v/>
      </c>
      <c r="BI1211" s="391"/>
      <c r="BJ1211" s="578" t="str">
        <f t="shared" si="682"/>
        <v/>
      </c>
      <c r="BK1211" s="578" t="str">
        <f t="shared" si="682"/>
        <v/>
      </c>
      <c r="BL1211" s="391"/>
      <c r="BM1211" s="578" t="str">
        <f t="shared" si="683"/>
        <v/>
      </c>
      <c r="BN1211" s="578" t="str">
        <f t="shared" si="683"/>
        <v/>
      </c>
      <c r="BO1211" s="391"/>
      <c r="BP1211" s="578" t="str">
        <f t="shared" si="684"/>
        <v/>
      </c>
      <c r="BQ1211" s="578" t="str">
        <f t="shared" si="684"/>
        <v/>
      </c>
      <c r="BR1211" s="391"/>
      <c r="BS1211" s="578" t="str">
        <f t="shared" si="685"/>
        <v/>
      </c>
      <c r="BT1211" s="578" t="str">
        <f t="shared" si="685"/>
        <v/>
      </c>
      <c r="BU1211" s="391"/>
      <c r="BV1211" s="476"/>
    </row>
    <row r="1212" spans="1:74" s="427" customFormat="1" ht="14.1">
      <c r="A1212" s="561">
        <v>9</v>
      </c>
      <c r="B1212" s="562" t="str">
        <f t="shared" si="669"/>
        <v xml:space="preserve">: </v>
      </c>
      <c r="C1212" s="566"/>
      <c r="D1212" s="566"/>
      <c r="E1212" s="563"/>
      <c r="F1212" s="566"/>
      <c r="G1212" s="563"/>
      <c r="H1212" s="565"/>
      <c r="I1212" s="566"/>
      <c r="J1212" s="566"/>
      <c r="K1212" s="572"/>
      <c r="L1212" s="568"/>
      <c r="M1212" s="569"/>
      <c r="N1212" s="571"/>
      <c r="O1212" s="571"/>
      <c r="P1212" s="572"/>
      <c r="Q1212" s="429"/>
      <c r="R1212" s="573"/>
      <c r="S1212" s="574" t="str">
        <f t="shared" si="686"/>
        <v/>
      </c>
      <c r="T1212" s="575" t="str">
        <f t="shared" si="670"/>
        <v/>
      </c>
      <c r="U1212" s="574" t="str">
        <f t="shared" si="687"/>
        <v/>
      </c>
      <c r="V1212" s="576" t="str">
        <f t="shared" si="671"/>
        <v/>
      </c>
      <c r="W1212" s="391"/>
      <c r="X1212" s="391"/>
      <c r="Z1212" s="476"/>
      <c r="AP1212" s="476"/>
      <c r="AQ1212" s="391"/>
      <c r="AR1212" s="391"/>
      <c r="AS1212" s="580"/>
      <c r="AT1212" s="391"/>
      <c r="AU1212" s="578" t="str">
        <f t="shared" si="672"/>
        <v/>
      </c>
      <c r="AV1212" s="578" t="str">
        <f t="shared" si="673"/>
        <v/>
      </c>
      <c r="AW1212" s="391"/>
      <c r="AX1212" s="578" t="str">
        <f t="shared" si="674"/>
        <v/>
      </c>
      <c r="AY1212" s="578" t="str">
        <f t="shared" si="675"/>
        <v/>
      </c>
      <c r="AZ1212" s="391"/>
      <c r="BA1212" s="578" t="str">
        <f t="shared" si="676"/>
        <v/>
      </c>
      <c r="BB1212" s="578" t="str">
        <f t="shared" si="677"/>
        <v/>
      </c>
      <c r="BC1212" s="391"/>
      <c r="BD1212" s="578" t="str">
        <f t="shared" si="678"/>
        <v/>
      </c>
      <c r="BE1212" s="578" t="str">
        <f t="shared" si="679"/>
        <v/>
      </c>
      <c r="BF1212" s="391"/>
      <c r="BG1212" s="578" t="str">
        <f t="shared" si="680"/>
        <v/>
      </c>
      <c r="BH1212" s="578" t="str">
        <f t="shared" si="681"/>
        <v/>
      </c>
      <c r="BI1212" s="391"/>
      <c r="BJ1212" s="578" t="str">
        <f t="shared" si="682"/>
        <v/>
      </c>
      <c r="BK1212" s="578" t="str">
        <f t="shared" si="682"/>
        <v/>
      </c>
      <c r="BL1212" s="391"/>
      <c r="BM1212" s="578" t="str">
        <f t="shared" si="683"/>
        <v/>
      </c>
      <c r="BN1212" s="578" t="str">
        <f t="shared" si="683"/>
        <v/>
      </c>
      <c r="BO1212" s="391"/>
      <c r="BP1212" s="578" t="str">
        <f t="shared" si="684"/>
        <v/>
      </c>
      <c r="BQ1212" s="578" t="str">
        <f t="shared" si="684"/>
        <v/>
      </c>
      <c r="BR1212" s="391"/>
      <c r="BS1212" s="578" t="str">
        <f t="shared" si="685"/>
        <v/>
      </c>
      <c r="BT1212" s="578" t="str">
        <f t="shared" si="685"/>
        <v/>
      </c>
      <c r="BU1212" s="391"/>
      <c r="BV1212" s="476"/>
    </row>
    <row r="1213" spans="1:74" s="427" customFormat="1" ht="14.1">
      <c r="A1213" s="561">
        <v>10</v>
      </c>
      <c r="B1213" s="562" t="str">
        <f t="shared" si="669"/>
        <v xml:space="preserve">: </v>
      </c>
      <c r="C1213" s="566"/>
      <c r="D1213" s="566"/>
      <c r="E1213" s="563"/>
      <c r="F1213" s="566"/>
      <c r="G1213" s="563"/>
      <c r="H1213" s="565"/>
      <c r="I1213" s="566"/>
      <c r="J1213" s="566"/>
      <c r="K1213" s="572"/>
      <c r="L1213" s="568"/>
      <c r="M1213" s="569"/>
      <c r="N1213" s="571"/>
      <c r="O1213" s="571"/>
      <c r="P1213" s="572"/>
      <c r="Q1213" s="429"/>
      <c r="R1213" s="573"/>
      <c r="S1213" s="574" t="str">
        <f t="shared" si="686"/>
        <v/>
      </c>
      <c r="T1213" s="575" t="str">
        <f t="shared" si="670"/>
        <v/>
      </c>
      <c r="U1213" s="574" t="str">
        <f t="shared" si="687"/>
        <v/>
      </c>
      <c r="V1213" s="576" t="str">
        <f t="shared" si="671"/>
        <v/>
      </c>
      <c r="W1213" s="391"/>
      <c r="X1213" s="391"/>
      <c r="Z1213" s="476"/>
      <c r="AP1213" s="476"/>
      <c r="AQ1213" s="391"/>
      <c r="AR1213" s="391"/>
      <c r="AS1213" s="580"/>
      <c r="AT1213" s="391"/>
      <c r="AU1213" s="578" t="str">
        <f t="shared" si="672"/>
        <v/>
      </c>
      <c r="AV1213" s="578" t="str">
        <f t="shared" si="673"/>
        <v/>
      </c>
      <c r="AW1213" s="391"/>
      <c r="AX1213" s="578" t="str">
        <f t="shared" si="674"/>
        <v/>
      </c>
      <c r="AY1213" s="578" t="str">
        <f t="shared" si="675"/>
        <v/>
      </c>
      <c r="AZ1213" s="391"/>
      <c r="BA1213" s="578" t="str">
        <f t="shared" si="676"/>
        <v/>
      </c>
      <c r="BB1213" s="578" t="str">
        <f t="shared" si="677"/>
        <v/>
      </c>
      <c r="BC1213" s="391"/>
      <c r="BD1213" s="578" t="str">
        <f t="shared" si="678"/>
        <v/>
      </c>
      <c r="BE1213" s="578" t="str">
        <f t="shared" si="679"/>
        <v/>
      </c>
      <c r="BF1213" s="391"/>
      <c r="BG1213" s="578" t="str">
        <f t="shared" si="680"/>
        <v/>
      </c>
      <c r="BH1213" s="578" t="str">
        <f t="shared" si="681"/>
        <v/>
      </c>
      <c r="BI1213" s="391"/>
      <c r="BJ1213" s="578" t="str">
        <f t="shared" si="682"/>
        <v/>
      </c>
      <c r="BK1213" s="578" t="str">
        <f t="shared" si="682"/>
        <v/>
      </c>
      <c r="BL1213" s="391"/>
      <c r="BM1213" s="578" t="str">
        <f t="shared" si="683"/>
        <v/>
      </c>
      <c r="BN1213" s="578" t="str">
        <f t="shared" si="683"/>
        <v/>
      </c>
      <c r="BO1213" s="391"/>
      <c r="BP1213" s="578" t="str">
        <f t="shared" si="684"/>
        <v/>
      </c>
      <c r="BQ1213" s="578" t="str">
        <f t="shared" si="684"/>
        <v/>
      </c>
      <c r="BR1213" s="391"/>
      <c r="BS1213" s="578" t="str">
        <f t="shared" si="685"/>
        <v/>
      </c>
      <c r="BT1213" s="578" t="str">
        <f t="shared" si="685"/>
        <v/>
      </c>
      <c r="BU1213" s="391"/>
      <c r="BV1213" s="476"/>
    </row>
    <row r="1214" spans="1:74" s="427" customFormat="1" ht="14.1">
      <c r="A1214" s="561">
        <v>11</v>
      </c>
      <c r="B1214" s="562" t="str">
        <f t="shared" si="669"/>
        <v xml:space="preserve">: </v>
      </c>
      <c r="C1214" s="566"/>
      <c r="D1214" s="566"/>
      <c r="E1214" s="563"/>
      <c r="F1214" s="566"/>
      <c r="G1214" s="563"/>
      <c r="H1214" s="565"/>
      <c r="I1214" s="566"/>
      <c r="J1214" s="566"/>
      <c r="K1214" s="572"/>
      <c r="L1214" s="568"/>
      <c r="M1214" s="569"/>
      <c r="N1214" s="571"/>
      <c r="O1214" s="571"/>
      <c r="P1214" s="572"/>
      <c r="Q1214" s="429"/>
      <c r="R1214" s="573"/>
      <c r="S1214" s="574" t="str">
        <f t="shared" si="686"/>
        <v/>
      </c>
      <c r="T1214" s="575" t="str">
        <f t="shared" si="670"/>
        <v/>
      </c>
      <c r="U1214" s="574" t="str">
        <f t="shared" si="687"/>
        <v/>
      </c>
      <c r="V1214" s="576" t="str">
        <f t="shared" si="671"/>
        <v/>
      </c>
      <c r="W1214" s="391"/>
      <c r="X1214" s="391"/>
      <c r="Z1214" s="476"/>
      <c r="AP1214" s="476"/>
      <c r="AQ1214" s="391"/>
      <c r="AR1214" s="391"/>
      <c r="AS1214" s="580"/>
      <c r="AT1214" s="391"/>
      <c r="AU1214" s="578" t="str">
        <f t="shared" si="672"/>
        <v/>
      </c>
      <c r="AV1214" s="578" t="str">
        <f t="shared" si="673"/>
        <v/>
      </c>
      <c r="AW1214" s="391"/>
      <c r="AX1214" s="578" t="str">
        <f t="shared" si="674"/>
        <v/>
      </c>
      <c r="AY1214" s="578" t="str">
        <f t="shared" si="675"/>
        <v/>
      </c>
      <c r="AZ1214" s="391"/>
      <c r="BA1214" s="578" t="str">
        <f t="shared" si="676"/>
        <v/>
      </c>
      <c r="BB1214" s="578" t="str">
        <f t="shared" si="677"/>
        <v/>
      </c>
      <c r="BC1214" s="391"/>
      <c r="BD1214" s="578" t="str">
        <f t="shared" si="678"/>
        <v/>
      </c>
      <c r="BE1214" s="578" t="str">
        <f t="shared" si="679"/>
        <v/>
      </c>
      <c r="BF1214" s="391"/>
      <c r="BG1214" s="578" t="str">
        <f t="shared" si="680"/>
        <v/>
      </c>
      <c r="BH1214" s="578" t="str">
        <f t="shared" si="681"/>
        <v/>
      </c>
      <c r="BI1214" s="391"/>
      <c r="BJ1214" s="578" t="str">
        <f t="shared" si="682"/>
        <v/>
      </c>
      <c r="BK1214" s="578" t="str">
        <f t="shared" si="682"/>
        <v/>
      </c>
      <c r="BL1214" s="391"/>
      <c r="BM1214" s="578" t="str">
        <f t="shared" si="683"/>
        <v/>
      </c>
      <c r="BN1214" s="578" t="str">
        <f t="shared" si="683"/>
        <v/>
      </c>
      <c r="BO1214" s="391"/>
      <c r="BP1214" s="578" t="str">
        <f t="shared" si="684"/>
        <v/>
      </c>
      <c r="BQ1214" s="578" t="str">
        <f t="shared" si="684"/>
        <v/>
      </c>
      <c r="BR1214" s="391"/>
      <c r="BS1214" s="578" t="str">
        <f t="shared" si="685"/>
        <v/>
      </c>
      <c r="BT1214" s="578" t="str">
        <f t="shared" si="685"/>
        <v/>
      </c>
      <c r="BU1214" s="391"/>
      <c r="BV1214" s="476"/>
    </row>
    <row r="1215" spans="1:74" s="427" customFormat="1" ht="14.1">
      <c r="A1215" s="561">
        <v>12</v>
      </c>
      <c r="B1215" s="562" t="str">
        <f t="shared" si="669"/>
        <v xml:space="preserve">: </v>
      </c>
      <c r="C1215" s="566"/>
      <c r="D1215" s="566"/>
      <c r="E1215" s="563"/>
      <c r="F1215" s="566"/>
      <c r="G1215" s="563"/>
      <c r="H1215" s="565"/>
      <c r="I1215" s="566"/>
      <c r="J1215" s="566"/>
      <c r="K1215" s="572"/>
      <c r="L1215" s="568"/>
      <c r="M1215" s="569"/>
      <c r="N1215" s="571"/>
      <c r="O1215" s="571"/>
      <c r="P1215" s="572"/>
      <c r="Q1215" s="429"/>
      <c r="R1215" s="573"/>
      <c r="S1215" s="574" t="str">
        <f t="shared" si="686"/>
        <v/>
      </c>
      <c r="T1215" s="575" t="str">
        <f t="shared" si="670"/>
        <v/>
      </c>
      <c r="U1215" s="574" t="str">
        <f t="shared" si="687"/>
        <v/>
      </c>
      <c r="V1215" s="576" t="str">
        <f t="shared" si="671"/>
        <v/>
      </c>
      <c r="W1215" s="391"/>
      <c r="X1215" s="391"/>
      <c r="Z1215" s="476"/>
      <c r="AP1215" s="476"/>
      <c r="AQ1215" s="391"/>
      <c r="AR1215" s="391"/>
      <c r="AS1215" s="580"/>
      <c r="AT1215" s="391"/>
      <c r="AU1215" s="578" t="str">
        <f t="shared" si="672"/>
        <v/>
      </c>
      <c r="AV1215" s="578" t="str">
        <f t="shared" si="673"/>
        <v/>
      </c>
      <c r="AW1215" s="391"/>
      <c r="AX1215" s="578" t="str">
        <f t="shared" si="674"/>
        <v/>
      </c>
      <c r="AY1215" s="578" t="str">
        <f t="shared" si="675"/>
        <v/>
      </c>
      <c r="AZ1215" s="391"/>
      <c r="BA1215" s="578" t="str">
        <f t="shared" si="676"/>
        <v/>
      </c>
      <c r="BB1215" s="578" t="str">
        <f t="shared" si="677"/>
        <v/>
      </c>
      <c r="BC1215" s="391"/>
      <c r="BD1215" s="578" t="str">
        <f t="shared" si="678"/>
        <v/>
      </c>
      <c r="BE1215" s="578" t="str">
        <f t="shared" si="679"/>
        <v/>
      </c>
      <c r="BF1215" s="391"/>
      <c r="BG1215" s="578" t="str">
        <f t="shared" si="680"/>
        <v/>
      </c>
      <c r="BH1215" s="578" t="str">
        <f t="shared" si="681"/>
        <v/>
      </c>
      <c r="BI1215" s="391"/>
      <c r="BJ1215" s="578" t="str">
        <f t="shared" si="682"/>
        <v/>
      </c>
      <c r="BK1215" s="578" t="str">
        <f t="shared" si="682"/>
        <v/>
      </c>
      <c r="BL1215" s="391"/>
      <c r="BM1215" s="578" t="str">
        <f t="shared" si="683"/>
        <v/>
      </c>
      <c r="BN1215" s="578" t="str">
        <f t="shared" si="683"/>
        <v/>
      </c>
      <c r="BO1215" s="391"/>
      <c r="BP1215" s="578" t="str">
        <f t="shared" si="684"/>
        <v/>
      </c>
      <c r="BQ1215" s="578" t="str">
        <f t="shared" si="684"/>
        <v/>
      </c>
      <c r="BR1215" s="391"/>
      <c r="BS1215" s="578" t="str">
        <f t="shared" si="685"/>
        <v/>
      </c>
      <c r="BT1215" s="578" t="str">
        <f t="shared" si="685"/>
        <v/>
      </c>
      <c r="BU1215" s="391"/>
      <c r="BV1215" s="476"/>
    </row>
    <row r="1216" spans="1:74" s="427" customFormat="1" ht="14.1">
      <c r="A1216" s="561">
        <v>13</v>
      </c>
      <c r="B1216" s="562" t="str">
        <f t="shared" si="669"/>
        <v xml:space="preserve">: </v>
      </c>
      <c r="C1216" s="566"/>
      <c r="D1216" s="566"/>
      <c r="E1216" s="563"/>
      <c r="F1216" s="566"/>
      <c r="G1216" s="563"/>
      <c r="H1216" s="565"/>
      <c r="I1216" s="566"/>
      <c r="J1216" s="566"/>
      <c r="K1216" s="572"/>
      <c r="L1216" s="568"/>
      <c r="M1216" s="572"/>
      <c r="N1216" s="571"/>
      <c r="O1216" s="571"/>
      <c r="P1216" s="572"/>
      <c r="Q1216" s="429"/>
      <c r="R1216" s="573"/>
      <c r="S1216" s="574" t="str">
        <f t="shared" si="686"/>
        <v/>
      </c>
      <c r="T1216" s="575" t="str">
        <f t="shared" si="670"/>
        <v/>
      </c>
      <c r="U1216" s="574" t="str">
        <f t="shared" si="687"/>
        <v/>
      </c>
      <c r="V1216" s="576" t="str">
        <f t="shared" si="671"/>
        <v/>
      </c>
      <c r="W1216" s="391"/>
      <c r="X1216" s="391"/>
      <c r="Z1216" s="476"/>
      <c r="AP1216" s="476"/>
      <c r="AQ1216" s="391"/>
      <c r="AR1216" s="391"/>
      <c r="AS1216" s="580"/>
      <c r="AT1216" s="391"/>
      <c r="AU1216" s="578" t="str">
        <f t="shared" si="672"/>
        <v/>
      </c>
      <c r="AV1216" s="578" t="str">
        <f t="shared" si="673"/>
        <v/>
      </c>
      <c r="AW1216" s="391"/>
      <c r="AX1216" s="578" t="str">
        <f t="shared" si="674"/>
        <v/>
      </c>
      <c r="AY1216" s="578" t="str">
        <f t="shared" si="675"/>
        <v/>
      </c>
      <c r="AZ1216" s="391"/>
      <c r="BA1216" s="578" t="str">
        <f t="shared" si="676"/>
        <v/>
      </c>
      <c r="BB1216" s="578" t="str">
        <f t="shared" si="677"/>
        <v/>
      </c>
      <c r="BC1216" s="391"/>
      <c r="BD1216" s="578" t="str">
        <f t="shared" si="678"/>
        <v/>
      </c>
      <c r="BE1216" s="578" t="str">
        <f t="shared" si="679"/>
        <v/>
      </c>
      <c r="BF1216" s="391"/>
      <c r="BG1216" s="578" t="str">
        <f t="shared" si="680"/>
        <v/>
      </c>
      <c r="BH1216" s="578" t="str">
        <f t="shared" si="681"/>
        <v/>
      </c>
      <c r="BI1216" s="391"/>
      <c r="BJ1216" s="578" t="str">
        <f t="shared" si="682"/>
        <v/>
      </c>
      <c r="BK1216" s="578" t="str">
        <f t="shared" si="682"/>
        <v/>
      </c>
      <c r="BL1216" s="391"/>
      <c r="BM1216" s="578" t="str">
        <f t="shared" si="683"/>
        <v/>
      </c>
      <c r="BN1216" s="578" t="str">
        <f t="shared" si="683"/>
        <v/>
      </c>
      <c r="BO1216" s="391"/>
      <c r="BP1216" s="578" t="str">
        <f t="shared" si="684"/>
        <v/>
      </c>
      <c r="BQ1216" s="578" t="str">
        <f t="shared" si="684"/>
        <v/>
      </c>
      <c r="BR1216" s="391"/>
      <c r="BS1216" s="578" t="str">
        <f t="shared" si="685"/>
        <v/>
      </c>
      <c r="BT1216" s="578" t="str">
        <f t="shared" si="685"/>
        <v/>
      </c>
      <c r="BU1216" s="391"/>
      <c r="BV1216" s="476"/>
    </row>
    <row r="1217" spans="1:74" s="427" customFormat="1" ht="14.1">
      <c r="A1217" s="561">
        <v>14</v>
      </c>
      <c r="B1217" s="562" t="str">
        <f t="shared" si="669"/>
        <v xml:space="preserve">: </v>
      </c>
      <c r="C1217" s="566"/>
      <c r="D1217" s="566"/>
      <c r="E1217" s="563"/>
      <c r="F1217" s="566"/>
      <c r="G1217" s="563"/>
      <c r="H1217" s="565"/>
      <c r="I1217" s="566"/>
      <c r="J1217" s="566"/>
      <c r="K1217" s="572"/>
      <c r="L1217" s="568"/>
      <c r="M1217" s="572"/>
      <c r="N1217" s="571"/>
      <c r="O1217" s="571"/>
      <c r="P1217" s="572"/>
      <c r="Q1217" s="429"/>
      <c r="R1217" s="573"/>
      <c r="S1217" s="574" t="str">
        <f t="shared" si="686"/>
        <v/>
      </c>
      <c r="T1217" s="575" t="str">
        <f t="shared" si="670"/>
        <v/>
      </c>
      <c r="U1217" s="574" t="str">
        <f t="shared" si="687"/>
        <v/>
      </c>
      <c r="V1217" s="576" t="str">
        <f t="shared" si="671"/>
        <v/>
      </c>
      <c r="W1217" s="391"/>
      <c r="X1217" s="391"/>
      <c r="Z1217" s="476"/>
      <c r="AP1217" s="476"/>
      <c r="AQ1217" s="391"/>
      <c r="AR1217" s="391"/>
      <c r="AS1217" s="580"/>
      <c r="AT1217" s="391"/>
      <c r="AU1217" s="578" t="str">
        <f t="shared" si="672"/>
        <v/>
      </c>
      <c r="AV1217" s="578" t="str">
        <f t="shared" si="673"/>
        <v/>
      </c>
      <c r="AW1217" s="391"/>
      <c r="AX1217" s="578" t="str">
        <f t="shared" si="674"/>
        <v/>
      </c>
      <c r="AY1217" s="578" t="str">
        <f t="shared" si="675"/>
        <v/>
      </c>
      <c r="AZ1217" s="391"/>
      <c r="BA1217" s="578" t="str">
        <f t="shared" si="676"/>
        <v/>
      </c>
      <c r="BB1217" s="578" t="str">
        <f t="shared" si="677"/>
        <v/>
      </c>
      <c r="BC1217" s="391"/>
      <c r="BD1217" s="578" t="str">
        <f t="shared" si="678"/>
        <v/>
      </c>
      <c r="BE1217" s="578" t="str">
        <f t="shared" si="679"/>
        <v/>
      </c>
      <c r="BF1217" s="391"/>
      <c r="BG1217" s="578" t="str">
        <f t="shared" si="680"/>
        <v/>
      </c>
      <c r="BH1217" s="578" t="str">
        <f t="shared" si="681"/>
        <v/>
      </c>
      <c r="BI1217" s="391"/>
      <c r="BJ1217" s="578" t="str">
        <f t="shared" si="682"/>
        <v/>
      </c>
      <c r="BK1217" s="578" t="str">
        <f t="shared" si="682"/>
        <v/>
      </c>
      <c r="BL1217" s="391"/>
      <c r="BM1217" s="578" t="str">
        <f t="shared" si="683"/>
        <v/>
      </c>
      <c r="BN1217" s="578" t="str">
        <f t="shared" si="683"/>
        <v/>
      </c>
      <c r="BO1217" s="391"/>
      <c r="BP1217" s="578" t="str">
        <f t="shared" si="684"/>
        <v/>
      </c>
      <c r="BQ1217" s="578" t="str">
        <f t="shared" si="684"/>
        <v/>
      </c>
      <c r="BR1217" s="391"/>
      <c r="BS1217" s="578" t="str">
        <f t="shared" si="685"/>
        <v/>
      </c>
      <c r="BT1217" s="578" t="str">
        <f t="shared" si="685"/>
        <v/>
      </c>
      <c r="BU1217" s="391"/>
      <c r="BV1217" s="476"/>
    </row>
    <row r="1218" spans="1:74" s="427" customFormat="1" ht="14.1">
      <c r="A1218" s="561">
        <v>15</v>
      </c>
      <c r="B1218" s="562" t="str">
        <f t="shared" si="669"/>
        <v xml:space="preserve">: </v>
      </c>
      <c r="C1218" s="566"/>
      <c r="D1218" s="566"/>
      <c r="E1218" s="563"/>
      <c r="F1218" s="566"/>
      <c r="G1218" s="563"/>
      <c r="H1218" s="565"/>
      <c r="I1218" s="566"/>
      <c r="J1218" s="566"/>
      <c r="K1218" s="572"/>
      <c r="L1218" s="568"/>
      <c r="M1218" s="572"/>
      <c r="N1218" s="571"/>
      <c r="O1218" s="571"/>
      <c r="P1218" s="572"/>
      <c r="Q1218" s="429"/>
      <c r="R1218" s="573"/>
      <c r="S1218" s="574" t="str">
        <f t="shared" si="686"/>
        <v/>
      </c>
      <c r="T1218" s="575" t="str">
        <f t="shared" si="670"/>
        <v/>
      </c>
      <c r="U1218" s="574" t="str">
        <f t="shared" si="687"/>
        <v/>
      </c>
      <c r="V1218" s="576" t="str">
        <f t="shared" si="671"/>
        <v/>
      </c>
      <c r="W1218" s="391"/>
      <c r="X1218" s="391"/>
      <c r="Z1218" s="476"/>
      <c r="AP1218" s="476"/>
      <c r="AQ1218" s="391"/>
      <c r="AR1218" s="391"/>
      <c r="AS1218" s="580"/>
      <c r="AT1218" s="391"/>
      <c r="AU1218" s="578" t="str">
        <f t="shared" si="672"/>
        <v/>
      </c>
      <c r="AV1218" s="578" t="str">
        <f t="shared" si="673"/>
        <v/>
      </c>
      <c r="AW1218" s="391"/>
      <c r="AX1218" s="578" t="str">
        <f t="shared" si="674"/>
        <v/>
      </c>
      <c r="AY1218" s="578" t="str">
        <f t="shared" si="675"/>
        <v/>
      </c>
      <c r="AZ1218" s="391"/>
      <c r="BA1218" s="578" t="str">
        <f t="shared" si="676"/>
        <v/>
      </c>
      <c r="BB1218" s="578" t="str">
        <f t="shared" si="677"/>
        <v/>
      </c>
      <c r="BC1218" s="391"/>
      <c r="BD1218" s="578" t="str">
        <f t="shared" si="678"/>
        <v/>
      </c>
      <c r="BE1218" s="578" t="str">
        <f t="shared" si="679"/>
        <v/>
      </c>
      <c r="BF1218" s="391"/>
      <c r="BG1218" s="578" t="str">
        <f t="shared" si="680"/>
        <v/>
      </c>
      <c r="BH1218" s="578" t="str">
        <f t="shared" si="681"/>
        <v/>
      </c>
      <c r="BI1218" s="391"/>
      <c r="BJ1218" s="578" t="str">
        <f t="shared" si="682"/>
        <v/>
      </c>
      <c r="BK1218" s="578" t="str">
        <f t="shared" si="682"/>
        <v/>
      </c>
      <c r="BL1218" s="391"/>
      <c r="BM1218" s="578" t="str">
        <f t="shared" si="683"/>
        <v/>
      </c>
      <c r="BN1218" s="578" t="str">
        <f t="shared" si="683"/>
        <v/>
      </c>
      <c r="BO1218" s="391"/>
      <c r="BP1218" s="578" t="str">
        <f t="shared" si="684"/>
        <v/>
      </c>
      <c r="BQ1218" s="578" t="str">
        <f t="shared" si="684"/>
        <v/>
      </c>
      <c r="BR1218" s="391"/>
      <c r="BS1218" s="578" t="str">
        <f t="shared" si="685"/>
        <v/>
      </c>
      <c r="BT1218" s="578" t="str">
        <f t="shared" si="685"/>
        <v/>
      </c>
      <c r="BU1218" s="391"/>
      <c r="BV1218" s="476"/>
    </row>
    <row r="1219" spans="1:74" s="427" customFormat="1" ht="14.1">
      <c r="A1219" s="561">
        <v>16</v>
      </c>
      <c r="B1219" s="562" t="str">
        <f t="shared" si="669"/>
        <v xml:space="preserve">: </v>
      </c>
      <c r="C1219" s="566"/>
      <c r="D1219" s="566"/>
      <c r="E1219" s="563"/>
      <c r="F1219" s="566"/>
      <c r="G1219" s="563"/>
      <c r="H1219" s="565"/>
      <c r="I1219" s="566"/>
      <c r="J1219" s="566"/>
      <c r="K1219" s="572"/>
      <c r="L1219" s="568"/>
      <c r="M1219" s="572"/>
      <c r="N1219" s="571"/>
      <c r="O1219" s="571"/>
      <c r="P1219" s="572"/>
      <c r="Q1219" s="429"/>
      <c r="R1219" s="573"/>
      <c r="S1219" s="574" t="str">
        <f t="shared" si="686"/>
        <v/>
      </c>
      <c r="T1219" s="575" t="str">
        <f t="shared" si="670"/>
        <v/>
      </c>
      <c r="U1219" s="574" t="str">
        <f t="shared" si="687"/>
        <v/>
      </c>
      <c r="V1219" s="576" t="str">
        <f t="shared" si="671"/>
        <v/>
      </c>
      <c r="W1219" s="391"/>
      <c r="X1219" s="391"/>
      <c r="Z1219" s="476"/>
      <c r="AP1219" s="476"/>
      <c r="AQ1219" s="391"/>
      <c r="AR1219" s="391"/>
      <c r="AS1219" s="580"/>
      <c r="AT1219" s="391"/>
      <c r="AU1219" s="578" t="str">
        <f t="shared" si="672"/>
        <v/>
      </c>
      <c r="AV1219" s="578" t="str">
        <f t="shared" si="673"/>
        <v/>
      </c>
      <c r="AW1219" s="391"/>
      <c r="AX1219" s="578" t="str">
        <f t="shared" si="674"/>
        <v/>
      </c>
      <c r="AY1219" s="578" t="str">
        <f t="shared" si="675"/>
        <v/>
      </c>
      <c r="AZ1219" s="391"/>
      <c r="BA1219" s="578" t="str">
        <f t="shared" si="676"/>
        <v/>
      </c>
      <c r="BB1219" s="578" t="str">
        <f t="shared" si="677"/>
        <v/>
      </c>
      <c r="BC1219" s="391"/>
      <c r="BD1219" s="578" t="str">
        <f t="shared" si="678"/>
        <v/>
      </c>
      <c r="BE1219" s="578" t="str">
        <f t="shared" si="679"/>
        <v/>
      </c>
      <c r="BF1219" s="391"/>
      <c r="BG1219" s="578" t="str">
        <f t="shared" si="680"/>
        <v/>
      </c>
      <c r="BH1219" s="578" t="str">
        <f t="shared" si="681"/>
        <v/>
      </c>
      <c r="BI1219" s="391"/>
      <c r="BJ1219" s="578" t="str">
        <f t="shared" si="682"/>
        <v/>
      </c>
      <c r="BK1219" s="578" t="str">
        <f t="shared" si="682"/>
        <v/>
      </c>
      <c r="BL1219" s="391"/>
      <c r="BM1219" s="578" t="str">
        <f t="shared" si="683"/>
        <v/>
      </c>
      <c r="BN1219" s="578" t="str">
        <f t="shared" si="683"/>
        <v/>
      </c>
      <c r="BO1219" s="391"/>
      <c r="BP1219" s="578" t="str">
        <f t="shared" si="684"/>
        <v/>
      </c>
      <c r="BQ1219" s="578" t="str">
        <f t="shared" si="684"/>
        <v/>
      </c>
      <c r="BR1219" s="391"/>
      <c r="BS1219" s="578" t="str">
        <f t="shared" si="685"/>
        <v/>
      </c>
      <c r="BT1219" s="578" t="str">
        <f t="shared" si="685"/>
        <v/>
      </c>
      <c r="BU1219" s="391"/>
      <c r="BV1219" s="476"/>
    </row>
    <row r="1220" spans="1:74" s="427" customFormat="1" ht="14.1">
      <c r="A1220" s="561">
        <v>17</v>
      </c>
      <c r="B1220" s="562" t="str">
        <f t="shared" si="669"/>
        <v xml:space="preserve">: </v>
      </c>
      <c r="C1220" s="566"/>
      <c r="D1220" s="566"/>
      <c r="E1220" s="563"/>
      <c r="F1220" s="566"/>
      <c r="G1220" s="563"/>
      <c r="H1220" s="565"/>
      <c r="I1220" s="566"/>
      <c r="J1220" s="566"/>
      <c r="K1220" s="572"/>
      <c r="L1220" s="568"/>
      <c r="M1220" s="572"/>
      <c r="N1220" s="571"/>
      <c r="O1220" s="571"/>
      <c r="P1220" s="572"/>
      <c r="Q1220" s="429"/>
      <c r="R1220" s="573"/>
      <c r="S1220" s="574" t="str">
        <f t="shared" si="686"/>
        <v/>
      </c>
      <c r="T1220" s="575" t="str">
        <f t="shared" si="670"/>
        <v/>
      </c>
      <c r="U1220" s="574" t="str">
        <f t="shared" si="687"/>
        <v/>
      </c>
      <c r="V1220" s="576" t="str">
        <f t="shared" si="671"/>
        <v/>
      </c>
      <c r="W1220" s="391"/>
      <c r="X1220" s="391"/>
      <c r="Z1220" s="476"/>
      <c r="AP1220" s="476"/>
      <c r="AQ1220" s="391"/>
      <c r="AR1220" s="391"/>
      <c r="AS1220" s="580"/>
      <c r="AT1220" s="391"/>
      <c r="AU1220" s="578" t="str">
        <f t="shared" si="672"/>
        <v/>
      </c>
      <c r="AV1220" s="578" t="str">
        <f t="shared" si="673"/>
        <v/>
      </c>
      <c r="AW1220" s="391"/>
      <c r="AX1220" s="578" t="str">
        <f t="shared" si="674"/>
        <v/>
      </c>
      <c r="AY1220" s="578" t="str">
        <f t="shared" si="675"/>
        <v/>
      </c>
      <c r="AZ1220" s="391"/>
      <c r="BA1220" s="578" t="str">
        <f t="shared" si="676"/>
        <v/>
      </c>
      <c r="BB1220" s="578" t="str">
        <f t="shared" si="677"/>
        <v/>
      </c>
      <c r="BC1220" s="391"/>
      <c r="BD1220" s="578" t="str">
        <f t="shared" si="678"/>
        <v/>
      </c>
      <c r="BE1220" s="578" t="str">
        <f t="shared" si="679"/>
        <v/>
      </c>
      <c r="BF1220" s="391"/>
      <c r="BG1220" s="578" t="str">
        <f t="shared" si="680"/>
        <v/>
      </c>
      <c r="BH1220" s="578" t="str">
        <f t="shared" si="681"/>
        <v/>
      </c>
      <c r="BI1220" s="391"/>
      <c r="BJ1220" s="578" t="str">
        <f t="shared" si="682"/>
        <v/>
      </c>
      <c r="BK1220" s="578" t="str">
        <f t="shared" si="682"/>
        <v/>
      </c>
      <c r="BL1220" s="391"/>
      <c r="BM1220" s="578" t="str">
        <f t="shared" si="683"/>
        <v/>
      </c>
      <c r="BN1220" s="578" t="str">
        <f t="shared" si="683"/>
        <v/>
      </c>
      <c r="BO1220" s="391"/>
      <c r="BP1220" s="578" t="str">
        <f t="shared" si="684"/>
        <v/>
      </c>
      <c r="BQ1220" s="578" t="str">
        <f t="shared" si="684"/>
        <v/>
      </c>
      <c r="BR1220" s="391"/>
      <c r="BS1220" s="578" t="str">
        <f t="shared" si="685"/>
        <v/>
      </c>
      <c r="BT1220" s="578" t="str">
        <f t="shared" si="685"/>
        <v/>
      </c>
      <c r="BU1220" s="391"/>
      <c r="BV1220" s="476"/>
    </row>
    <row r="1221" spans="1:74" s="427" customFormat="1" ht="14.1">
      <c r="A1221" s="561">
        <v>18</v>
      </c>
      <c r="B1221" s="562" t="str">
        <f t="shared" si="669"/>
        <v xml:space="preserve">: </v>
      </c>
      <c r="C1221" s="566"/>
      <c r="D1221" s="566"/>
      <c r="E1221" s="563"/>
      <c r="F1221" s="566"/>
      <c r="G1221" s="563"/>
      <c r="H1221" s="565"/>
      <c r="I1221" s="566"/>
      <c r="J1221" s="566"/>
      <c r="K1221" s="572"/>
      <c r="L1221" s="572"/>
      <c r="M1221" s="572"/>
      <c r="N1221" s="571"/>
      <c r="O1221" s="571"/>
      <c r="P1221" s="572"/>
      <c r="Q1221" s="429"/>
      <c r="R1221" s="573"/>
      <c r="S1221" s="574" t="str">
        <f t="shared" si="686"/>
        <v/>
      </c>
      <c r="T1221" s="575" t="str">
        <f t="shared" si="670"/>
        <v/>
      </c>
      <c r="U1221" s="574" t="str">
        <f t="shared" si="687"/>
        <v/>
      </c>
      <c r="V1221" s="576" t="str">
        <f t="shared" si="671"/>
        <v/>
      </c>
      <c r="W1221" s="391"/>
      <c r="X1221" s="391"/>
      <c r="Z1221" s="476"/>
      <c r="AP1221" s="476"/>
      <c r="AQ1221" s="391"/>
      <c r="AR1221" s="391"/>
      <c r="AS1221" s="580"/>
      <c r="AT1221" s="391"/>
      <c r="AU1221" s="578" t="str">
        <f t="shared" si="672"/>
        <v/>
      </c>
      <c r="AV1221" s="578" t="str">
        <f t="shared" si="673"/>
        <v/>
      </c>
      <c r="AW1221" s="391"/>
      <c r="AX1221" s="578" t="str">
        <f t="shared" si="674"/>
        <v/>
      </c>
      <c r="AY1221" s="578" t="str">
        <f t="shared" si="675"/>
        <v/>
      </c>
      <c r="AZ1221" s="391"/>
      <c r="BA1221" s="578" t="str">
        <f t="shared" si="676"/>
        <v/>
      </c>
      <c r="BB1221" s="578" t="str">
        <f t="shared" si="677"/>
        <v/>
      </c>
      <c r="BC1221" s="391"/>
      <c r="BD1221" s="578" t="str">
        <f t="shared" si="678"/>
        <v/>
      </c>
      <c r="BE1221" s="578" t="str">
        <f t="shared" si="679"/>
        <v/>
      </c>
      <c r="BF1221" s="391"/>
      <c r="BG1221" s="578" t="str">
        <f t="shared" si="680"/>
        <v/>
      </c>
      <c r="BH1221" s="578" t="str">
        <f t="shared" si="681"/>
        <v/>
      </c>
      <c r="BI1221" s="391"/>
      <c r="BJ1221" s="578" t="str">
        <f t="shared" si="682"/>
        <v/>
      </c>
      <c r="BK1221" s="578" t="str">
        <f t="shared" si="682"/>
        <v/>
      </c>
      <c r="BL1221" s="391"/>
      <c r="BM1221" s="578" t="str">
        <f t="shared" si="683"/>
        <v/>
      </c>
      <c r="BN1221" s="578" t="str">
        <f t="shared" si="683"/>
        <v/>
      </c>
      <c r="BO1221" s="391"/>
      <c r="BP1221" s="578" t="str">
        <f t="shared" si="684"/>
        <v/>
      </c>
      <c r="BQ1221" s="578" t="str">
        <f t="shared" si="684"/>
        <v/>
      </c>
      <c r="BR1221" s="391"/>
      <c r="BS1221" s="578" t="str">
        <f t="shared" si="685"/>
        <v/>
      </c>
      <c r="BT1221" s="578" t="str">
        <f t="shared" si="685"/>
        <v/>
      </c>
      <c r="BU1221" s="391"/>
      <c r="BV1221" s="476"/>
    </row>
    <row r="1222" spans="1:74" s="427" customFormat="1" ht="14.1">
      <c r="A1222" s="561">
        <v>19</v>
      </c>
      <c r="B1222" s="562" t="str">
        <f t="shared" si="669"/>
        <v xml:space="preserve">: </v>
      </c>
      <c r="C1222" s="566"/>
      <c r="D1222" s="566"/>
      <c r="E1222" s="563"/>
      <c r="F1222" s="566"/>
      <c r="G1222" s="563"/>
      <c r="H1222" s="565"/>
      <c r="I1222" s="566"/>
      <c r="J1222" s="566"/>
      <c r="K1222" s="572"/>
      <c r="L1222" s="572"/>
      <c r="M1222" s="572"/>
      <c r="N1222" s="571"/>
      <c r="O1222" s="571"/>
      <c r="P1222" s="572"/>
      <c r="Q1222" s="429"/>
      <c r="R1222" s="573"/>
      <c r="S1222" s="574" t="str">
        <f t="shared" si="686"/>
        <v/>
      </c>
      <c r="T1222" s="575" t="str">
        <f t="shared" si="670"/>
        <v/>
      </c>
      <c r="U1222" s="574" t="str">
        <f t="shared" si="687"/>
        <v/>
      </c>
      <c r="V1222" s="576" t="str">
        <f t="shared" si="671"/>
        <v/>
      </c>
      <c r="W1222" s="391"/>
      <c r="X1222" s="391"/>
      <c r="Z1222" s="476"/>
      <c r="AP1222" s="476"/>
      <c r="AQ1222" s="391"/>
      <c r="AR1222" s="391"/>
      <c r="AS1222" s="580"/>
      <c r="AT1222" s="391"/>
      <c r="AU1222" s="578" t="str">
        <f t="shared" si="672"/>
        <v/>
      </c>
      <c r="AV1222" s="578" t="str">
        <f t="shared" si="673"/>
        <v/>
      </c>
      <c r="AW1222" s="391"/>
      <c r="AX1222" s="578" t="str">
        <f t="shared" si="674"/>
        <v/>
      </c>
      <c r="AY1222" s="578" t="str">
        <f t="shared" si="675"/>
        <v/>
      </c>
      <c r="AZ1222" s="391"/>
      <c r="BA1222" s="578" t="str">
        <f t="shared" si="676"/>
        <v/>
      </c>
      <c r="BB1222" s="578" t="str">
        <f t="shared" si="677"/>
        <v/>
      </c>
      <c r="BC1222" s="391"/>
      <c r="BD1222" s="578" t="str">
        <f t="shared" si="678"/>
        <v/>
      </c>
      <c r="BE1222" s="578" t="str">
        <f t="shared" si="679"/>
        <v/>
      </c>
      <c r="BF1222" s="391"/>
      <c r="BG1222" s="578" t="str">
        <f t="shared" si="680"/>
        <v/>
      </c>
      <c r="BH1222" s="578" t="str">
        <f t="shared" si="681"/>
        <v/>
      </c>
      <c r="BI1222" s="391"/>
      <c r="BJ1222" s="578" t="str">
        <f t="shared" si="682"/>
        <v/>
      </c>
      <c r="BK1222" s="578" t="str">
        <f t="shared" si="682"/>
        <v/>
      </c>
      <c r="BL1222" s="391"/>
      <c r="BM1222" s="578" t="str">
        <f t="shared" si="683"/>
        <v/>
      </c>
      <c r="BN1222" s="578" t="str">
        <f t="shared" si="683"/>
        <v/>
      </c>
      <c r="BO1222" s="391"/>
      <c r="BP1222" s="578" t="str">
        <f t="shared" si="684"/>
        <v/>
      </c>
      <c r="BQ1222" s="578" t="str">
        <f t="shared" si="684"/>
        <v/>
      </c>
      <c r="BR1222" s="391"/>
      <c r="BS1222" s="578" t="str">
        <f t="shared" si="685"/>
        <v/>
      </c>
      <c r="BT1222" s="578" t="str">
        <f t="shared" si="685"/>
        <v/>
      </c>
      <c r="BU1222" s="391"/>
      <c r="BV1222" s="476"/>
    </row>
    <row r="1223" spans="1:74" s="427" customFormat="1" ht="14.1">
      <c r="A1223" s="561">
        <v>20</v>
      </c>
      <c r="B1223" s="562" t="str">
        <f t="shared" si="669"/>
        <v xml:space="preserve">: </v>
      </c>
      <c r="C1223" s="566"/>
      <c r="D1223" s="566"/>
      <c r="E1223" s="563"/>
      <c r="F1223" s="566"/>
      <c r="G1223" s="563"/>
      <c r="H1223" s="565"/>
      <c r="I1223" s="566"/>
      <c r="J1223" s="566"/>
      <c r="K1223" s="572"/>
      <c r="L1223" s="572"/>
      <c r="M1223" s="572"/>
      <c r="N1223" s="571"/>
      <c r="O1223" s="571"/>
      <c r="P1223" s="572"/>
      <c r="Q1223" s="429"/>
      <c r="R1223" s="573"/>
      <c r="S1223" s="574" t="str">
        <f t="shared" si="686"/>
        <v/>
      </c>
      <c r="T1223" s="575" t="str">
        <f t="shared" si="670"/>
        <v/>
      </c>
      <c r="U1223" s="574" t="str">
        <f t="shared" si="687"/>
        <v/>
      </c>
      <c r="V1223" s="576" t="str">
        <f t="shared" si="671"/>
        <v/>
      </c>
      <c r="W1223" s="391"/>
      <c r="X1223" s="391"/>
      <c r="Z1223" s="476"/>
      <c r="AP1223" s="476"/>
      <c r="AQ1223" s="391"/>
      <c r="AR1223" s="391"/>
      <c r="AS1223" s="580"/>
      <c r="AT1223" s="391"/>
      <c r="AU1223" s="578" t="str">
        <f t="shared" si="672"/>
        <v/>
      </c>
      <c r="AV1223" s="578" t="str">
        <f t="shared" si="673"/>
        <v/>
      </c>
      <c r="AW1223" s="391"/>
      <c r="AX1223" s="578" t="str">
        <f t="shared" si="674"/>
        <v/>
      </c>
      <c r="AY1223" s="578" t="str">
        <f t="shared" si="675"/>
        <v/>
      </c>
      <c r="AZ1223" s="391"/>
      <c r="BA1223" s="578" t="str">
        <f t="shared" si="676"/>
        <v/>
      </c>
      <c r="BB1223" s="578" t="str">
        <f t="shared" si="677"/>
        <v/>
      </c>
      <c r="BC1223" s="391"/>
      <c r="BD1223" s="578" t="str">
        <f t="shared" si="678"/>
        <v/>
      </c>
      <c r="BE1223" s="578" t="str">
        <f t="shared" si="679"/>
        <v/>
      </c>
      <c r="BF1223" s="391"/>
      <c r="BG1223" s="578" t="str">
        <f t="shared" si="680"/>
        <v/>
      </c>
      <c r="BH1223" s="578" t="str">
        <f t="shared" si="681"/>
        <v/>
      </c>
      <c r="BI1223" s="391"/>
      <c r="BJ1223" s="578" t="str">
        <f t="shared" si="682"/>
        <v/>
      </c>
      <c r="BK1223" s="578" t="str">
        <f t="shared" si="682"/>
        <v/>
      </c>
      <c r="BL1223" s="391"/>
      <c r="BM1223" s="578" t="str">
        <f t="shared" si="683"/>
        <v/>
      </c>
      <c r="BN1223" s="578" t="str">
        <f t="shared" si="683"/>
        <v/>
      </c>
      <c r="BO1223" s="391"/>
      <c r="BP1223" s="578" t="str">
        <f t="shared" si="684"/>
        <v/>
      </c>
      <c r="BQ1223" s="578" t="str">
        <f t="shared" si="684"/>
        <v/>
      </c>
      <c r="BR1223" s="391"/>
      <c r="BS1223" s="578" t="str">
        <f t="shared" si="685"/>
        <v/>
      </c>
      <c r="BT1223" s="578" t="str">
        <f t="shared" si="685"/>
        <v/>
      </c>
      <c r="BU1223" s="391"/>
      <c r="BV1223" s="476"/>
    </row>
    <row r="1224" spans="1:74" s="427" customFormat="1" ht="14.1">
      <c r="A1224" s="561"/>
      <c r="B1224" s="582" t="s">
        <v>224</v>
      </c>
      <c r="C1224" s="583"/>
      <c r="D1224" s="583"/>
      <c r="E1224" s="583"/>
      <c r="F1224" s="583"/>
      <c r="G1224" s="583"/>
      <c r="I1224" s="391"/>
      <c r="J1224" s="584"/>
      <c r="K1224" s="429"/>
      <c r="L1224" s="429"/>
      <c r="M1224" s="429" t="s">
        <v>211</v>
      </c>
      <c r="N1224" s="429"/>
      <c r="O1224" s="429"/>
      <c r="P1224" s="429"/>
      <c r="Q1224" s="429"/>
      <c r="R1224" s="584" t="s">
        <v>212</v>
      </c>
      <c r="S1224" s="585" t="e">
        <f>AVERAGE(S1204:S1223)</f>
        <v>#DIV/0!</v>
      </c>
      <c r="T1224" s="585" t="e">
        <f>IF(S1232="Y",SUM(T1204:T1223)/SUM(O1204:O1223),AVERAGE(T1204:T1223))</f>
        <v>#DIV/0!</v>
      </c>
      <c r="U1224" s="586" t="e">
        <f>SUM(U1204:U1223)/SUM(O1204:O1223)</f>
        <v>#DIV/0!</v>
      </c>
      <c r="V1224" s="391"/>
      <c r="W1224" s="391"/>
      <c r="X1224" s="391"/>
      <c r="Z1224" s="626"/>
      <c r="AP1224" s="476"/>
      <c r="AQ1224" s="391"/>
      <c r="AR1224" s="391"/>
      <c r="AS1224" s="391"/>
      <c r="AT1224" s="584" t="s">
        <v>212</v>
      </c>
      <c r="AU1224" s="587" t="e">
        <f>AVERAGE(AU1204:AU1223)</f>
        <v>#DIV/0!</v>
      </c>
      <c r="AV1224" s="587" t="e">
        <f>SUM(AV1204:AV1223)/COUNTIF(AV1204:AV1223,"&gt;0")</f>
        <v>#DIV/0!</v>
      </c>
      <c r="AW1224" s="391"/>
      <c r="AX1224" s="587" t="e">
        <f>AVERAGE(AX1204:AX1223)</f>
        <v>#DIV/0!</v>
      </c>
      <c r="AY1224" s="587" t="e">
        <f>SUM(AY1204:AY1223)/COUNTIF(AY1204:AY1223,"&gt;0")</f>
        <v>#DIV/0!</v>
      </c>
      <c r="AZ1224" s="391"/>
      <c r="BA1224" s="587" t="e">
        <f>AVERAGE(BA1204:BA1223)</f>
        <v>#DIV/0!</v>
      </c>
      <c r="BB1224" s="587" t="e">
        <f>SUM(BB1204:BB1223)/COUNTIF(BB1204:BB1223,"&gt;0")</f>
        <v>#DIV/0!</v>
      </c>
      <c r="BC1224" s="391"/>
      <c r="BD1224" s="587" t="e">
        <f>AVERAGE(BD1204:BD1223)</f>
        <v>#DIV/0!</v>
      </c>
      <c r="BE1224" s="587" t="e">
        <f>SUM(BE1204:BE1223)/COUNTIF(BE1204:BE1223,"&gt;0")</f>
        <v>#DIV/0!</v>
      </c>
      <c r="BF1224" s="391"/>
      <c r="BG1224" s="587" t="e">
        <f>AVERAGE(BG1204:BG1223)</f>
        <v>#DIV/0!</v>
      </c>
      <c r="BH1224" s="587" t="e">
        <f>SUM(BH1204:BH1223)/COUNTIF(BH1204:BH1223,"&gt;0")</f>
        <v>#DIV/0!</v>
      </c>
      <c r="BI1224" s="584"/>
      <c r="BJ1224" s="587" t="e">
        <f>AVERAGE(BJ1204:BJ1223)</f>
        <v>#DIV/0!</v>
      </c>
      <c r="BK1224" s="587" t="e">
        <f>SUM(BK1204:BK1223)/COUNTIF(BK1204:BK1223,"&gt;0")</f>
        <v>#DIV/0!</v>
      </c>
      <c r="BL1224" s="391"/>
      <c r="BM1224" s="587" t="e">
        <f>AVERAGE(BM1204:BM1223)</f>
        <v>#DIV/0!</v>
      </c>
      <c r="BN1224" s="587" t="e">
        <f>SUM(BN1204:BN1223)/COUNTIF(BN1204:BN1223,"&gt;0")</f>
        <v>#DIV/0!</v>
      </c>
      <c r="BO1224" s="391"/>
      <c r="BP1224" s="587" t="e">
        <f>AVERAGE(BP1204:BP1223)</f>
        <v>#DIV/0!</v>
      </c>
      <c r="BQ1224" s="587" t="e">
        <f>SUM(BQ1204:BQ1223)/COUNTIF(BQ1204:BQ1223,"&gt;0")</f>
        <v>#DIV/0!</v>
      </c>
      <c r="BR1224" s="391"/>
      <c r="BS1224" s="587" t="e">
        <f>AVERAGE(BS1204:BS1223)</f>
        <v>#DIV/0!</v>
      </c>
      <c r="BT1224" s="587" t="e">
        <f>SUM(BT1204:BT1223)/COUNTIF(BT1204:BT1223,"&gt;0")</f>
        <v>#DIV/0!</v>
      </c>
      <c r="BU1224" s="391"/>
      <c r="BV1224" s="476"/>
    </row>
    <row r="1225" spans="1:74" s="427" customFormat="1" ht="14.1">
      <c r="A1225" s="561"/>
      <c r="B1225" s="582" t="s">
        <v>225</v>
      </c>
      <c r="C1225" s="583" t="s">
        <v>213</v>
      </c>
      <c r="D1225" s="1104"/>
      <c r="E1225" s="1105"/>
      <c r="F1225" s="1105"/>
      <c r="G1225" s="1105"/>
      <c r="H1225" s="1105"/>
      <c r="I1225" s="1105"/>
      <c r="J1225" s="1105"/>
      <c r="K1225" s="1106"/>
      <c r="L1225" s="429"/>
      <c r="M1225" s="429"/>
      <c r="N1225" s="429"/>
      <c r="O1225" s="429"/>
      <c r="P1225" s="429"/>
      <c r="Q1225" s="429"/>
      <c r="R1225" s="588" t="s">
        <v>214</v>
      </c>
      <c r="S1225" s="589" t="e">
        <f>S1224+V1225*S1228</f>
        <v>#DIV/0!</v>
      </c>
      <c r="T1225" s="589" t="e">
        <f>T1224+V1225*T1228</f>
        <v>#DIV/0!</v>
      </c>
      <c r="U1225" s="589" t="e">
        <f>U1224+V1225*U1228</f>
        <v>#DIV/0!</v>
      </c>
      <c r="V1225" s="590">
        <v>1</v>
      </c>
      <c r="W1225" s="429" t="s">
        <v>215</v>
      </c>
      <c r="X1225" s="391"/>
      <c r="Y1225" s="391" t="s">
        <v>239</v>
      </c>
      <c r="Z1225" s="627"/>
      <c r="AP1225" s="476"/>
      <c r="AQ1225" s="391"/>
      <c r="AR1225" s="391"/>
      <c r="AS1225" s="391"/>
      <c r="AT1225" s="588" t="s">
        <v>214</v>
      </c>
      <c r="AU1225" s="591" t="e">
        <f>AU1224+(AU1230*AU1227)</f>
        <v>#DIV/0!</v>
      </c>
      <c r="AV1225" s="591" t="e">
        <f>AV1224+(AV1230*AU1227)</f>
        <v>#DIV/0!</v>
      </c>
      <c r="AW1225" s="391"/>
      <c r="AX1225" s="591" t="e">
        <f>AX1224+(AX1230*AX1227)</f>
        <v>#DIV/0!</v>
      </c>
      <c r="AY1225" s="591" t="e">
        <f>AY1224+(AY1230*AX1227)</f>
        <v>#DIV/0!</v>
      </c>
      <c r="AZ1225" s="391"/>
      <c r="BA1225" s="591" t="e">
        <f>BA1224+(BA1230*BA1227)</f>
        <v>#DIV/0!</v>
      </c>
      <c r="BB1225" s="591" t="e">
        <f>BB1224+(BB1230*BA1227)</f>
        <v>#DIV/0!</v>
      </c>
      <c r="BC1225" s="391"/>
      <c r="BD1225" s="591" t="e">
        <f>BD1224+(BD1230*BD1227)</f>
        <v>#DIV/0!</v>
      </c>
      <c r="BE1225" s="591" t="e">
        <f>BE1224+(BE1230*BD1227)</f>
        <v>#DIV/0!</v>
      </c>
      <c r="BF1225" s="391"/>
      <c r="BG1225" s="591" t="e">
        <f>BG1224+(BG1230*BG1227)</f>
        <v>#DIV/0!</v>
      </c>
      <c r="BH1225" s="591" t="e">
        <f>BH1224+(BH1230*BG1227)</f>
        <v>#DIV/0!</v>
      </c>
      <c r="BI1225" s="588"/>
      <c r="BJ1225" s="591" t="e">
        <f>BJ1224+(BJ1230*BJ1227)</f>
        <v>#DIV/0!</v>
      </c>
      <c r="BK1225" s="591" t="e">
        <f>BK1224+(BK1230*BJ1227)</f>
        <v>#DIV/0!</v>
      </c>
      <c r="BL1225" s="391"/>
      <c r="BM1225" s="591" t="e">
        <f>BM1224+(BM1230*BM1227)</f>
        <v>#DIV/0!</v>
      </c>
      <c r="BN1225" s="591" t="e">
        <f>BN1224+(BN1230*BM1227)</f>
        <v>#DIV/0!</v>
      </c>
      <c r="BO1225" s="391"/>
      <c r="BP1225" s="591" t="e">
        <f>BP1224+(BP1230*BP1227)</f>
        <v>#DIV/0!</v>
      </c>
      <c r="BQ1225" s="591" t="e">
        <f>BQ1224+(BQ1230*BP1227)</f>
        <v>#DIV/0!</v>
      </c>
      <c r="BR1225" s="391"/>
      <c r="BS1225" s="591" t="e">
        <f>BS1224+(BS1230*BS1227)</f>
        <v>#DIV/0!</v>
      </c>
      <c r="BT1225" s="591" t="e">
        <f>BT1224+(BT1230*BS1227)</f>
        <v>#DIV/0!</v>
      </c>
      <c r="BU1225" s="391"/>
      <c r="BV1225" s="476"/>
    </row>
    <row r="1226" spans="1:74" s="427" customFormat="1" ht="14.1">
      <c r="A1226" s="561"/>
      <c r="B1226" s="582" t="s">
        <v>226</v>
      </c>
      <c r="C1226" s="561"/>
      <c r="D1226" s="1107"/>
      <c r="E1226" s="1108"/>
      <c r="F1226" s="1108"/>
      <c r="G1226" s="1108"/>
      <c r="H1226" s="1108"/>
      <c r="I1226" s="1108"/>
      <c r="J1226" s="1108"/>
      <c r="K1226" s="1109"/>
      <c r="L1226" s="391"/>
      <c r="M1226" s="391"/>
      <c r="N1226" s="429"/>
      <c r="O1226" s="429"/>
      <c r="P1226" s="429"/>
      <c r="Q1226" s="429"/>
      <c r="R1226" s="588" t="s">
        <v>216</v>
      </c>
      <c r="S1226" s="589" t="e">
        <f>IF($Y1226="Y",MIN(S1204:S1223),S1224-$V1226*S1228)</f>
        <v>#DIV/0!</v>
      </c>
      <c r="T1226" s="589" t="e">
        <f t="shared" ref="T1226:U1226" si="688">IF($Y1226="Y",MIN(T1204:T1223),T1224-$V1226*T1228)</f>
        <v>#DIV/0!</v>
      </c>
      <c r="U1226" s="589" t="e">
        <f t="shared" si="688"/>
        <v>#DIV/0!</v>
      </c>
      <c r="V1226" s="590">
        <v>1</v>
      </c>
      <c r="W1226" s="429" t="s">
        <v>217</v>
      </c>
      <c r="X1226" s="391"/>
      <c r="Y1226" s="592" t="s">
        <v>223</v>
      </c>
      <c r="Z1226" s="627"/>
      <c r="AP1226" s="476"/>
      <c r="AQ1226" s="391"/>
      <c r="AR1226" s="391"/>
      <c r="AS1226" s="391"/>
      <c r="AT1226" s="588" t="s">
        <v>216</v>
      </c>
      <c r="AU1226" s="591" t="e">
        <f>AU1224-(AU1230*AU1228)</f>
        <v>#DIV/0!</v>
      </c>
      <c r="AV1226" s="591" t="e">
        <f>AV1224-(AV1230*AU1228)</f>
        <v>#DIV/0!</v>
      </c>
      <c r="AW1226" s="391"/>
      <c r="AX1226" s="591" t="e">
        <f>AX1224-(AX1230*AX1228)</f>
        <v>#DIV/0!</v>
      </c>
      <c r="AY1226" s="591" t="e">
        <f>AY1224-(AY1230*AX1228)</f>
        <v>#DIV/0!</v>
      </c>
      <c r="AZ1226" s="391"/>
      <c r="BA1226" s="591" t="e">
        <f>BA1224-(BA1230*BA1228)</f>
        <v>#DIV/0!</v>
      </c>
      <c r="BB1226" s="591" t="e">
        <f>BB1224-(BB1230*BA1228)</f>
        <v>#DIV/0!</v>
      </c>
      <c r="BC1226" s="391"/>
      <c r="BD1226" s="591" t="e">
        <f>BD1224-(BD1230*BD1228)</f>
        <v>#DIV/0!</v>
      </c>
      <c r="BE1226" s="591" t="e">
        <f>BE1224-(BE1230*BD1228)</f>
        <v>#DIV/0!</v>
      </c>
      <c r="BF1226" s="391"/>
      <c r="BG1226" s="591" t="e">
        <f>BG1224-(BG1230*BG1228)</f>
        <v>#DIV/0!</v>
      </c>
      <c r="BH1226" s="591" t="e">
        <f>BH1224-(BH1230*BG1228)</f>
        <v>#DIV/0!</v>
      </c>
      <c r="BI1226" s="588"/>
      <c r="BJ1226" s="591" t="e">
        <f>BJ1224-(BJ1230*BJ1228)</f>
        <v>#DIV/0!</v>
      </c>
      <c r="BK1226" s="591" t="e">
        <f>BK1224-(BK1230*BJ1228)</f>
        <v>#DIV/0!</v>
      </c>
      <c r="BL1226" s="391"/>
      <c r="BM1226" s="591" t="e">
        <f>BM1224-(BM1230*BM1228)</f>
        <v>#DIV/0!</v>
      </c>
      <c r="BN1226" s="591" t="e">
        <f>BN1224-(BN1230*BM1228)</f>
        <v>#DIV/0!</v>
      </c>
      <c r="BO1226" s="391"/>
      <c r="BP1226" s="591" t="e">
        <f>BP1224-(BP1230*BP1228)</f>
        <v>#DIV/0!</v>
      </c>
      <c r="BQ1226" s="591" t="e">
        <f>BQ1224-(BQ1230*BP1228)</f>
        <v>#DIV/0!</v>
      </c>
      <c r="BR1226" s="391"/>
      <c r="BS1226" s="591" t="e">
        <f>BS1224-(BS1230*BS1228)</f>
        <v>#DIV/0!</v>
      </c>
      <c r="BT1226" s="591" t="e">
        <f>BT1224-(BT1230*BS1228)</f>
        <v>#DIV/0!</v>
      </c>
      <c r="BU1226" s="391"/>
      <c r="BV1226" s="476"/>
    </row>
    <row r="1227" spans="1:74" s="427" customFormat="1" ht="13.8">
      <c r="A1227" s="561"/>
      <c r="B1227" s="561"/>
      <c r="C1227" s="561"/>
      <c r="D1227" s="1107"/>
      <c r="E1227" s="1108"/>
      <c r="F1227" s="1108"/>
      <c r="G1227" s="1108"/>
      <c r="H1227" s="1108"/>
      <c r="I1227" s="1108"/>
      <c r="J1227" s="1108"/>
      <c r="K1227" s="1109"/>
      <c r="L1227" s="429"/>
      <c r="M1227" s="429"/>
      <c r="N1227" s="429"/>
      <c r="O1227" s="429"/>
      <c r="P1227" s="429"/>
      <c r="Q1227" s="429"/>
      <c r="R1227" s="588" t="s">
        <v>218</v>
      </c>
      <c r="S1227" s="589" t="e">
        <f>IF((0.67*S1228)&gt;S1224,"no","yes")</f>
        <v>#DIV/0!</v>
      </c>
      <c r="T1227" s="589" t="e">
        <f>IF((0.67*T1228)&gt;T1224,"no","yes")</f>
        <v>#DIV/0!</v>
      </c>
      <c r="U1227" s="589" t="e">
        <f>IF((0.67*U1228)&gt;U1224,"no","yes")</f>
        <v>#DIV/0!</v>
      </c>
      <c r="V1227" s="429"/>
      <c r="W1227" s="429"/>
      <c r="X1227" s="429"/>
      <c r="Z1227" s="627"/>
      <c r="AP1227" s="476"/>
      <c r="AQ1227" s="429"/>
      <c r="AR1227" s="429"/>
      <c r="AS1227" s="1113" t="s">
        <v>407</v>
      </c>
      <c r="AT1227" s="1114"/>
      <c r="AU1227" s="590">
        <v>1</v>
      </c>
      <c r="AV1227" s="429"/>
      <c r="AW1227" s="429"/>
      <c r="AX1227" s="590">
        <v>1</v>
      </c>
      <c r="AY1227" s="429"/>
      <c r="AZ1227" s="429"/>
      <c r="BA1227" s="590">
        <v>1</v>
      </c>
      <c r="BB1227" s="429"/>
      <c r="BC1227" s="429"/>
      <c r="BD1227" s="590">
        <v>1</v>
      </c>
      <c r="BE1227" s="429"/>
      <c r="BF1227" s="429"/>
      <c r="BG1227" s="590">
        <v>1</v>
      </c>
      <c r="BH1227" s="429"/>
      <c r="BI1227" s="588"/>
      <c r="BJ1227" s="590">
        <v>1</v>
      </c>
      <c r="BK1227" s="429"/>
      <c r="BL1227" s="429"/>
      <c r="BM1227" s="590">
        <v>1</v>
      </c>
      <c r="BN1227" s="429"/>
      <c r="BO1227" s="429"/>
      <c r="BP1227" s="590">
        <v>1</v>
      </c>
      <c r="BQ1227" s="429"/>
      <c r="BR1227" s="429"/>
      <c r="BS1227" s="590">
        <v>1</v>
      </c>
      <c r="BT1227" s="429"/>
      <c r="BU1227" s="429"/>
      <c r="BV1227" s="476"/>
    </row>
    <row r="1228" spans="1:74" s="427" customFormat="1" ht="13.8">
      <c r="A1228" s="561"/>
      <c r="B1228" s="561"/>
      <c r="C1228" s="561"/>
      <c r="D1228" s="1107"/>
      <c r="E1228" s="1108"/>
      <c r="F1228" s="1108"/>
      <c r="G1228" s="1108"/>
      <c r="H1228" s="1108"/>
      <c r="I1228" s="1108"/>
      <c r="J1228" s="1108"/>
      <c r="K1228" s="1109"/>
      <c r="L1228" s="429"/>
      <c r="M1228" s="429"/>
      <c r="N1228" s="429"/>
      <c r="O1228" s="429"/>
      <c r="P1228" s="429"/>
      <c r="Q1228" s="429"/>
      <c r="R1228" s="588" t="s">
        <v>219</v>
      </c>
      <c r="S1228" s="589" t="e">
        <f>_xlfn.STDEV.P(S1204:S1223)</f>
        <v>#DIV/0!</v>
      </c>
      <c r="T1228" s="589" t="e">
        <f t="array" ref="T1228">IF(S1232="Y",SQRT(SUM(IFERROR(O1204:O1223*(S1204:S1223-(T1224))^2,0))/((COUNTIFS(O1204:O1223,"&lt;&gt;"&amp;"")-1)/COUNTIFS(O1204:O1223,"&lt;&gt;"&amp;"")*SUM(O1204:O1223))),_xlfn.STDEV.P(T1204:T1223))</f>
        <v>#DIV/0!</v>
      </c>
      <c r="U1228" s="589" t="e">
        <f t="array" ref="U1228">SQRT(SUM(IFERROR(O1204:O1223*(S1204:S1223-(U1224))^2,0))/((COUNTIFS(O1204:O1223,"&lt;&gt;"&amp;"")-1)/COUNTIFS(O1204:O1223,"&lt;&gt;"&amp;"")*SUM(O1204:O1223)))</f>
        <v>#DIV/0!</v>
      </c>
      <c r="V1228" s="429"/>
      <c r="W1228" s="429"/>
      <c r="X1228" s="429"/>
      <c r="Z1228" s="627"/>
      <c r="AP1228" s="476"/>
      <c r="AQ1228" s="429"/>
      <c r="AR1228" s="429"/>
      <c r="AS1228" s="1113"/>
      <c r="AT1228" s="1114"/>
      <c r="AU1228" s="590">
        <v>1</v>
      </c>
      <c r="AV1228" s="429"/>
      <c r="AW1228" s="429"/>
      <c r="AX1228" s="590">
        <v>1</v>
      </c>
      <c r="AY1228" s="429"/>
      <c r="AZ1228" s="429"/>
      <c r="BA1228" s="590">
        <v>1</v>
      </c>
      <c r="BB1228" s="429"/>
      <c r="BC1228" s="429"/>
      <c r="BD1228" s="590">
        <v>1</v>
      </c>
      <c r="BE1228" s="429"/>
      <c r="BF1228" s="429"/>
      <c r="BG1228" s="590">
        <v>1</v>
      </c>
      <c r="BH1228" s="429"/>
      <c r="BI1228" s="588"/>
      <c r="BJ1228" s="590">
        <v>1</v>
      </c>
      <c r="BK1228" s="429"/>
      <c r="BL1228" s="429"/>
      <c r="BM1228" s="590">
        <v>1</v>
      </c>
      <c r="BN1228" s="429"/>
      <c r="BO1228" s="429"/>
      <c r="BP1228" s="590">
        <v>1</v>
      </c>
      <c r="BQ1228" s="429"/>
      <c r="BR1228" s="429"/>
      <c r="BS1228" s="590">
        <v>1</v>
      </c>
      <c r="BT1228" s="429"/>
      <c r="BU1228" s="429"/>
      <c r="BV1228" s="476"/>
    </row>
    <row r="1229" spans="1:74" s="427" customFormat="1" ht="14.1">
      <c r="A1229" s="429"/>
      <c r="B1229" s="429"/>
      <c r="C1229" s="561"/>
      <c r="D1229" s="1107"/>
      <c r="E1229" s="1108"/>
      <c r="F1229" s="1108"/>
      <c r="G1229" s="1108"/>
      <c r="H1229" s="1108"/>
      <c r="I1229" s="1108"/>
      <c r="J1229" s="1108"/>
      <c r="K1229" s="1109"/>
      <c r="L1229" s="429"/>
      <c r="M1229" s="429"/>
      <c r="N1229" s="429"/>
      <c r="O1229" s="429"/>
      <c r="P1229" s="429"/>
      <c r="Q1229" s="429"/>
      <c r="R1229" s="471" t="s">
        <v>220</v>
      </c>
      <c r="S1229" s="594">
        <f>COUNTIF(S1204:S1223,"&gt;0")</f>
        <v>0</v>
      </c>
      <c r="T1229" s="594">
        <f>COUNTIF(T1204:T1223,"&gt;0")</f>
        <v>0</v>
      </c>
      <c r="U1229" s="595"/>
      <c r="V1229" s="596" t="s">
        <v>221</v>
      </c>
      <c r="W1229" s="429"/>
      <c r="X1229" s="429"/>
      <c r="Z1229" s="476"/>
      <c r="AP1229" s="476"/>
      <c r="AQ1229" s="429"/>
      <c r="AR1229" s="429"/>
      <c r="AS1229" s="429"/>
      <c r="AT1229" s="588" t="s">
        <v>218</v>
      </c>
      <c r="AU1229" s="591" t="e">
        <f>IF((0.67*AU1230)&gt;AU1224,"no","yes")</f>
        <v>#DIV/0!</v>
      </c>
      <c r="AV1229" s="591" t="e">
        <f>IF((0.67*AV1230)&gt;AV1224,"no","yes")</f>
        <v>#DIV/0!</v>
      </c>
      <c r="AW1229" s="429"/>
      <c r="AX1229" s="591" t="e">
        <f>IF((0.67*AX1230)&gt;AX1224,"no","yes")</f>
        <v>#DIV/0!</v>
      </c>
      <c r="AY1229" s="591" t="e">
        <f>IF((0.67*AY1230)&gt;AY1224,"no","yes")</f>
        <v>#DIV/0!</v>
      </c>
      <c r="AZ1229" s="429"/>
      <c r="BA1229" s="591" t="e">
        <f>IF((0.67*BA1230)&gt;BA1224,"no","yes")</f>
        <v>#DIV/0!</v>
      </c>
      <c r="BB1229" s="591" t="e">
        <f>IF((0.67*BB1230)&gt;BB1224,"no","yes")</f>
        <v>#DIV/0!</v>
      </c>
      <c r="BC1229" s="429"/>
      <c r="BD1229" s="591" t="e">
        <f>IF((0.67*BD1230)&gt;BD1224,"no","yes")</f>
        <v>#DIV/0!</v>
      </c>
      <c r="BE1229" s="591" t="e">
        <f>IF((0.67*BE1230)&gt;BE1224,"no","yes")</f>
        <v>#DIV/0!</v>
      </c>
      <c r="BF1229" s="429"/>
      <c r="BG1229" s="591" t="e">
        <f>IF((0.67*BG1230)&gt;BG1224,"no","yes")</f>
        <v>#DIV/0!</v>
      </c>
      <c r="BH1229" s="591" t="e">
        <f>IF((0.67*BH1230)&gt;BH1224,"no","yes")</f>
        <v>#DIV/0!</v>
      </c>
      <c r="BI1229" s="471"/>
      <c r="BJ1229" s="591" t="e">
        <f>IF((0.67*BJ1230)&gt;BJ1224,"no","yes")</f>
        <v>#DIV/0!</v>
      </c>
      <c r="BK1229" s="591" t="e">
        <f>IF((0.67*BK1230)&gt;BK1224,"no","yes")</f>
        <v>#DIV/0!</v>
      </c>
      <c r="BL1229" s="429"/>
      <c r="BM1229" s="591" t="e">
        <f>IF((0.67*BM1230)&gt;BM1224,"no","yes")</f>
        <v>#DIV/0!</v>
      </c>
      <c r="BN1229" s="591" t="e">
        <f>IF((0.67*BN1230)&gt;BN1224,"no","yes")</f>
        <v>#DIV/0!</v>
      </c>
      <c r="BO1229" s="429"/>
      <c r="BP1229" s="591" t="e">
        <f>IF((0.67*BP1230)&gt;BP1224,"no","yes")</f>
        <v>#DIV/0!</v>
      </c>
      <c r="BQ1229" s="591" t="e">
        <f>IF((0.67*BQ1230)&gt;BQ1224,"no","yes")</f>
        <v>#DIV/0!</v>
      </c>
      <c r="BR1229" s="429"/>
      <c r="BS1229" s="591" t="e">
        <f>IF((0.67*BS1230)&gt;BS1224,"no","yes")</f>
        <v>#DIV/0!</v>
      </c>
      <c r="BT1229" s="591" t="e">
        <f>IF((0.67*BT1230)&gt;BT1224,"no","yes")</f>
        <v>#DIV/0!</v>
      </c>
      <c r="BU1229" s="429"/>
      <c r="BV1229" s="476"/>
    </row>
    <row r="1230" spans="1:74" s="427" customFormat="1" ht="13.8">
      <c r="C1230" s="561"/>
      <c r="D1230" s="1107"/>
      <c r="E1230" s="1108"/>
      <c r="F1230" s="1108"/>
      <c r="G1230" s="1108"/>
      <c r="H1230" s="1108"/>
      <c r="I1230" s="1108"/>
      <c r="J1230" s="1108"/>
      <c r="K1230" s="1109"/>
      <c r="L1230" s="429"/>
      <c r="M1230" s="429"/>
      <c r="N1230" s="429"/>
      <c r="O1230" s="429"/>
      <c r="P1230" s="429"/>
      <c r="Q1230" s="429"/>
      <c r="R1230" s="429"/>
      <c r="S1230" s="653"/>
      <c r="T1230" s="595"/>
      <c r="U1230" s="595"/>
      <c r="V1230" s="614"/>
      <c r="W1230" s="615"/>
      <c r="X1230" s="616"/>
      <c r="Z1230" s="476"/>
      <c r="AP1230" s="476"/>
      <c r="AQ1230" s="429"/>
      <c r="AR1230" s="429"/>
      <c r="AS1230" s="429"/>
      <c r="AT1230" s="588" t="s">
        <v>219</v>
      </c>
      <c r="AU1230" s="591" t="e">
        <f>_xlfn.STDEV.P(AU1204:AU1223)</f>
        <v>#DIV/0!</v>
      </c>
      <c r="AV1230" s="591" t="e">
        <f>_xlfn.STDEV.P(AV1204:AV1223)</f>
        <v>#DIV/0!</v>
      </c>
      <c r="AW1230" s="429"/>
      <c r="AX1230" s="591" t="e">
        <f>_xlfn.STDEV.P(AX1204:AX1223)</f>
        <v>#DIV/0!</v>
      </c>
      <c r="AY1230" s="591" t="e">
        <f>_xlfn.STDEV.P(AY1204:AY1223)</f>
        <v>#DIV/0!</v>
      </c>
      <c r="AZ1230" s="429"/>
      <c r="BA1230" s="591" t="e">
        <f>_xlfn.STDEV.P(BA1204:BA1223)</f>
        <v>#DIV/0!</v>
      </c>
      <c r="BB1230" s="591" t="e">
        <f>_xlfn.STDEV.P(BB1204:BB1223)</f>
        <v>#DIV/0!</v>
      </c>
      <c r="BC1230" s="429"/>
      <c r="BD1230" s="591" t="e">
        <f>_xlfn.STDEV.P(BD1204:BD1223)</f>
        <v>#DIV/0!</v>
      </c>
      <c r="BE1230" s="591" t="e">
        <f>_xlfn.STDEV.P(BE1204:BE1223)</f>
        <v>#DIV/0!</v>
      </c>
      <c r="BF1230" s="429"/>
      <c r="BG1230" s="591" t="e">
        <f>_xlfn.STDEV.P(BG1204:BG1223)</f>
        <v>#DIV/0!</v>
      </c>
      <c r="BH1230" s="591" t="e">
        <f>_xlfn.STDEV.P(BH1204:BH1223)</f>
        <v>#DIV/0!</v>
      </c>
      <c r="BI1230" s="429"/>
      <c r="BJ1230" s="591" t="e">
        <f>_xlfn.STDEV.P(BJ1204:BJ1223)</f>
        <v>#DIV/0!</v>
      </c>
      <c r="BK1230" s="591" t="e">
        <f>_xlfn.STDEV.P(BK1204:BK1223)</f>
        <v>#DIV/0!</v>
      </c>
      <c r="BL1230" s="429"/>
      <c r="BM1230" s="591" t="e">
        <f>_xlfn.STDEV.P(BM1204:BM1223)</f>
        <v>#DIV/0!</v>
      </c>
      <c r="BN1230" s="591" t="e">
        <f>_xlfn.STDEV.P(BN1204:BN1223)</f>
        <v>#DIV/0!</v>
      </c>
      <c r="BO1230" s="429"/>
      <c r="BP1230" s="591" t="e">
        <f>_xlfn.STDEV.P(BP1204:BP1223)</f>
        <v>#DIV/0!</v>
      </c>
      <c r="BQ1230" s="591" t="e">
        <f>_xlfn.STDEV.P(BQ1204:BQ1223)</f>
        <v>#DIV/0!</v>
      </c>
      <c r="BR1230" s="429"/>
      <c r="BS1230" s="591" t="e">
        <f>_xlfn.STDEV.P(BS1204:BS1223)</f>
        <v>#DIV/0!</v>
      </c>
      <c r="BT1230" s="591" t="e">
        <f>_xlfn.STDEV.P(BT1204:BT1223)</f>
        <v>#DIV/0!</v>
      </c>
      <c r="BV1230" s="476"/>
    </row>
    <row r="1231" spans="1:74" s="427" customFormat="1" ht="14.1">
      <c r="A1231" s="593" t="str">
        <f ca="1">HYPERLINK("#"&amp;"'"&amp;A$1&amp;"'!a1","Back to top")</f>
        <v>Back to top</v>
      </c>
      <c r="B1231" s="593"/>
      <c r="C1231" s="429"/>
      <c r="D1231" s="1110"/>
      <c r="E1231" s="1111"/>
      <c r="F1231" s="1111"/>
      <c r="G1231" s="1111"/>
      <c r="H1231" s="1111"/>
      <c r="I1231" s="1111"/>
      <c r="J1231" s="1111"/>
      <c r="K1231" s="1112"/>
      <c r="S1231" s="646" t="s">
        <v>222</v>
      </c>
      <c r="U1231" s="429"/>
      <c r="V1231" s="617"/>
      <c r="W1231" s="618"/>
      <c r="X1231" s="619"/>
      <c r="Z1231" s="476"/>
      <c r="AP1231" s="476"/>
      <c r="AQ1231" s="429"/>
      <c r="AR1231" s="429"/>
      <c r="AS1231" s="429"/>
      <c r="AT1231" s="471" t="s">
        <v>220</v>
      </c>
      <c r="AU1231" s="597">
        <f>COUNTIF(AU1204:AU1223,"&gt;0")</f>
        <v>0</v>
      </c>
      <c r="AV1231" s="597">
        <f>COUNTIF(AV1204:AV1223,"&gt;0")</f>
        <v>0</v>
      </c>
      <c r="AW1231" s="429"/>
      <c r="AX1231" s="597">
        <f>COUNTIF(AX1204:AX1223,"&gt;0")</f>
        <v>0</v>
      </c>
      <c r="AY1231" s="597">
        <f>COUNTIF(AY1204:AY1223,"&gt;0")</f>
        <v>0</v>
      </c>
      <c r="AZ1231" s="429"/>
      <c r="BA1231" s="597">
        <f>COUNTIF(BA1204:BA1223,"&gt;0")</f>
        <v>0</v>
      </c>
      <c r="BB1231" s="597">
        <f>COUNTIF(BB1204:BB1223,"&gt;0")</f>
        <v>0</v>
      </c>
      <c r="BC1231" s="429"/>
      <c r="BD1231" s="597">
        <f>COUNTIF(BD1204:BD1223,"&gt;0")</f>
        <v>0</v>
      </c>
      <c r="BE1231" s="597">
        <f>COUNTIF(BE1204:BE1223,"&gt;0")</f>
        <v>0</v>
      </c>
      <c r="BF1231" s="429"/>
      <c r="BG1231" s="597">
        <f>COUNTIF(BG1204:BG1223,"&gt;0")</f>
        <v>0</v>
      </c>
      <c r="BH1231" s="597">
        <f>COUNTIF(BH1204:BH1223,"&gt;0")</f>
        <v>0</v>
      </c>
      <c r="BI1231" s="429"/>
      <c r="BJ1231" s="597">
        <f>COUNTIF(BJ1204:BJ1223,"&gt;0")</f>
        <v>0</v>
      </c>
      <c r="BK1231" s="597">
        <f>COUNTIF(BK1204:BK1223,"&gt;0")</f>
        <v>0</v>
      </c>
      <c r="BL1231" s="429"/>
      <c r="BM1231" s="597">
        <f>COUNTIF(BM1204:BM1223,"&gt;0")</f>
        <v>0</v>
      </c>
      <c r="BN1231" s="597">
        <f>COUNTIF(BN1204:BN1223,"&gt;0")</f>
        <v>0</v>
      </c>
      <c r="BO1231" s="429"/>
      <c r="BP1231" s="597">
        <f>COUNTIF(BP1204:BP1223,"&gt;0")</f>
        <v>0</v>
      </c>
      <c r="BQ1231" s="597">
        <f>COUNTIF(BQ1204:BQ1223,"&gt;0")</f>
        <v>0</v>
      </c>
      <c r="BR1231" s="429"/>
      <c r="BS1231" s="597">
        <f>COUNTIF(BS1204:BS1223,"&gt;0")</f>
        <v>0</v>
      </c>
      <c r="BT1231" s="597">
        <f>COUNTIF(BT1204:BT1223,"&gt;0")</f>
        <v>0</v>
      </c>
      <c r="BV1231" s="476"/>
    </row>
    <row r="1232" spans="1:74" s="427" customFormat="1" ht="13.8">
      <c r="S1232" s="592" t="s">
        <v>223</v>
      </c>
      <c r="U1232" s="429"/>
      <c r="V1232" s="617"/>
      <c r="W1232" s="618"/>
      <c r="X1232" s="619"/>
      <c r="Z1232" s="476"/>
      <c r="AP1232" s="476"/>
      <c r="BV1232" s="476"/>
    </row>
    <row r="1233" spans="1:74" s="427" customFormat="1" ht="13.8">
      <c r="U1233" s="429"/>
      <c r="V1233" s="621"/>
      <c r="W1233" s="622"/>
      <c r="X1233" s="623"/>
      <c r="Z1233" s="476"/>
      <c r="AP1233" s="476"/>
      <c r="BV1233" s="476"/>
    </row>
    <row r="1234" spans="1:74" s="427" customFormat="1" ht="17.7">
      <c r="U1234" s="429"/>
      <c r="V1234" s="429"/>
      <c r="W1234" s="429"/>
      <c r="X1234" s="429"/>
      <c r="Z1234" s="476"/>
      <c r="AP1234" s="542"/>
      <c r="AQ1234" s="628"/>
      <c r="AR1234" s="628"/>
      <c r="AS1234" s="629"/>
      <c r="AT1234" s="629"/>
      <c r="AU1234" s="629"/>
      <c r="AV1234" s="629"/>
      <c r="AW1234" s="629"/>
      <c r="AX1234" s="629"/>
      <c r="AY1234" s="629"/>
      <c r="AZ1234" s="629"/>
      <c r="BA1234" s="629"/>
      <c r="BB1234" s="629"/>
      <c r="BC1234" s="629"/>
      <c r="BD1234" s="629"/>
      <c r="BE1234" s="629"/>
      <c r="BF1234" s="629"/>
      <c r="BG1234" s="629"/>
      <c r="BH1234" s="629"/>
      <c r="BI1234" s="629"/>
      <c r="BJ1234" s="629"/>
      <c r="BK1234" s="629"/>
      <c r="BL1234" s="629"/>
      <c r="BM1234" s="629"/>
      <c r="BN1234" s="629"/>
      <c r="BO1234" s="629"/>
      <c r="BP1234" s="629"/>
      <c r="BQ1234" s="629"/>
      <c r="BR1234" s="629"/>
      <c r="BS1234" s="629"/>
      <c r="BT1234" s="629"/>
      <c r="BU1234" s="629"/>
      <c r="BV1234" s="542"/>
    </row>
    <row r="1235" spans="1:74">
      <c r="U1235" s="427"/>
      <c r="V1235" s="427"/>
      <c r="W1235" s="427"/>
      <c r="X1235" s="427"/>
      <c r="Z1235" s="375"/>
    </row>
    <row r="1236" spans="1:74" s="375" customFormat="1">
      <c r="A1236" s="537">
        <f>1+A1201</f>
        <v>34</v>
      </c>
      <c r="B1236" s="537"/>
      <c r="C1236" s="380" t="s">
        <v>235</v>
      </c>
      <c r="D1236" s="612"/>
      <c r="E1236" s="612"/>
      <c r="F1236" s="612"/>
      <c r="G1236" s="612"/>
      <c r="H1236" s="612"/>
      <c r="K1236" s="612"/>
      <c r="L1236" s="612"/>
      <c r="M1236" s="539"/>
      <c r="N1236" s="539"/>
      <c r="O1236" s="539"/>
      <c r="AQ1236" s="513">
        <f>A1236</f>
        <v>34</v>
      </c>
      <c r="AR1236" s="513" t="str">
        <f>C1236</f>
        <v>VARIABLE34</v>
      </c>
    </row>
    <row r="1237" spans="1:74" s="427" customFormat="1" ht="17.399999999999999">
      <c r="A1237" s="561"/>
      <c r="B1237" s="561"/>
      <c r="C1237" s="561"/>
      <c r="D1237" s="456"/>
      <c r="E1237" s="456"/>
      <c r="F1237" s="456"/>
      <c r="G1237" s="456"/>
      <c r="H1237" s="456"/>
      <c r="K1237" s="456"/>
      <c r="L1237" s="456"/>
      <c r="M1237" s="429"/>
      <c r="N1237" s="429"/>
      <c r="O1237" s="429"/>
      <c r="Z1237" s="476"/>
      <c r="AP1237" s="476"/>
      <c r="AQ1237" s="391"/>
      <c r="AR1237" s="391"/>
      <c r="AS1237" s="391"/>
      <c r="AT1237" s="391"/>
      <c r="AU1237" s="461" t="s">
        <v>70</v>
      </c>
      <c r="AV1237" s="461"/>
      <c r="AW1237" s="391"/>
      <c r="AX1237" s="461" t="s">
        <v>74</v>
      </c>
      <c r="AY1237" s="461"/>
      <c r="AZ1237" s="391"/>
      <c r="BA1237" s="461" t="s">
        <v>73</v>
      </c>
      <c r="BB1237" s="461"/>
      <c r="BC1237" s="391"/>
      <c r="BD1237" s="461" t="s">
        <v>75</v>
      </c>
      <c r="BE1237" s="461"/>
      <c r="BF1237" s="391"/>
      <c r="BG1237" s="461" t="s">
        <v>559</v>
      </c>
      <c r="BH1237" s="461"/>
      <c r="BI1237" s="542"/>
      <c r="BJ1237" s="461" t="s">
        <v>191</v>
      </c>
      <c r="BK1237" s="461"/>
      <c r="BL1237" s="391"/>
      <c r="BM1237" s="461" t="s">
        <v>190</v>
      </c>
      <c r="BN1237" s="461"/>
      <c r="BO1237" s="391"/>
      <c r="BP1237" s="461" t="s">
        <v>397</v>
      </c>
      <c r="BQ1237" s="461"/>
      <c r="BR1237" s="391"/>
      <c r="BS1237" s="461" t="s">
        <v>398</v>
      </c>
      <c r="BT1237" s="461"/>
      <c r="BU1237" s="391"/>
      <c r="BV1237" s="476"/>
    </row>
    <row r="1238" spans="1:74" s="427" customFormat="1" ht="28.5" thickBot="1">
      <c r="A1238" s="583" t="s">
        <v>195</v>
      </c>
      <c r="B1238" s="546" t="s">
        <v>196</v>
      </c>
      <c r="C1238" s="550" t="s">
        <v>197</v>
      </c>
      <c r="D1238" s="551" t="s">
        <v>198</v>
      </c>
      <c r="E1238" s="551" t="s">
        <v>199</v>
      </c>
      <c r="F1238" s="550" t="s">
        <v>200</v>
      </c>
      <c r="G1238" s="549" t="s">
        <v>194</v>
      </c>
      <c r="H1238" s="550" t="s">
        <v>236</v>
      </c>
      <c r="I1238" s="551" t="s">
        <v>201</v>
      </c>
      <c r="J1238" s="552" t="s">
        <v>237</v>
      </c>
      <c r="K1238" s="625" t="s">
        <v>202</v>
      </c>
      <c r="L1238" s="554" t="s">
        <v>203</v>
      </c>
      <c r="M1238" s="633" t="s">
        <v>204</v>
      </c>
      <c r="N1238" s="601" t="s">
        <v>205</v>
      </c>
      <c r="O1238" s="602" t="s">
        <v>206</v>
      </c>
      <c r="P1238" s="601" t="s">
        <v>106</v>
      </c>
      <c r="Q1238" s="543"/>
      <c r="R1238" s="557" t="s">
        <v>238</v>
      </c>
      <c r="S1238" s="558" t="s">
        <v>207</v>
      </c>
      <c r="T1238" s="558" t="s">
        <v>208</v>
      </c>
      <c r="U1238" s="558" t="s">
        <v>209</v>
      </c>
      <c r="V1238" s="559" t="s">
        <v>210</v>
      </c>
      <c r="W1238" s="543"/>
      <c r="X1238" s="543"/>
      <c r="Z1238" s="476"/>
      <c r="AP1238" s="476"/>
      <c r="AQ1238" s="543"/>
      <c r="AR1238" s="543"/>
      <c r="AS1238" s="559" t="s">
        <v>399</v>
      </c>
      <c r="AT1238" s="543"/>
      <c r="AU1238" s="560" t="s">
        <v>207</v>
      </c>
      <c r="AV1238" s="560" t="s">
        <v>208</v>
      </c>
      <c r="AW1238" s="543"/>
      <c r="AX1238" s="560" t="s">
        <v>207</v>
      </c>
      <c r="AY1238" s="560" t="s">
        <v>208</v>
      </c>
      <c r="AZ1238" s="543"/>
      <c r="BA1238" s="560" t="s">
        <v>207</v>
      </c>
      <c r="BB1238" s="560" t="s">
        <v>208</v>
      </c>
      <c r="BC1238" s="543"/>
      <c r="BD1238" s="560" t="s">
        <v>207</v>
      </c>
      <c r="BE1238" s="560" t="s">
        <v>208</v>
      </c>
      <c r="BF1238" s="543"/>
      <c r="BG1238" s="560" t="s">
        <v>207</v>
      </c>
      <c r="BH1238" s="560" t="s">
        <v>208</v>
      </c>
      <c r="BI1238" s="543"/>
      <c r="BJ1238" s="560" t="s">
        <v>207</v>
      </c>
      <c r="BK1238" s="560" t="s">
        <v>208</v>
      </c>
      <c r="BL1238" s="543"/>
      <c r="BM1238" s="560" t="s">
        <v>207</v>
      </c>
      <c r="BN1238" s="560" t="s">
        <v>208</v>
      </c>
      <c r="BO1238" s="543"/>
      <c r="BP1238" s="560" t="s">
        <v>207</v>
      </c>
      <c r="BQ1238" s="560" t="s">
        <v>208</v>
      </c>
      <c r="BR1238" s="543"/>
      <c r="BS1238" s="560" t="s">
        <v>207</v>
      </c>
      <c r="BT1238" s="560" t="s">
        <v>208</v>
      </c>
      <c r="BU1238" s="543"/>
      <c r="BV1238" s="476"/>
    </row>
    <row r="1239" spans="1:74" s="427" customFormat="1" ht="14.1">
      <c r="A1239" s="561">
        <v>1</v>
      </c>
      <c r="B1239" s="562" t="str">
        <f t="shared" ref="B1239:B1258" si="689">CONCATENATE(E1239,": ",C1239)</f>
        <v xml:space="preserve">: </v>
      </c>
      <c r="C1239" s="563"/>
      <c r="D1239" s="563"/>
      <c r="E1239" s="563"/>
      <c r="F1239" s="564"/>
      <c r="G1239" s="563"/>
      <c r="H1239" s="565"/>
      <c r="I1239" s="566"/>
      <c r="J1239" s="566"/>
      <c r="K1239" s="568"/>
      <c r="L1239" s="568"/>
      <c r="M1239" s="569"/>
      <c r="N1239" s="571"/>
      <c r="O1239" s="571"/>
      <c r="P1239" s="572"/>
      <c r="Q1239" s="429"/>
      <c r="R1239" s="573"/>
      <c r="S1239" s="574" t="str">
        <f>IF(R1239="Y","",IF(AND(M1239="",K1239=""),"",IF(M1239="",K1239,M1239)))</f>
        <v/>
      </c>
      <c r="T1239" s="575" t="str">
        <f t="shared" ref="T1239:T1258" si="690">IF(S1239="","",IF($S$1267="Y",U1239,IF(S1239&gt;=$S$1259-$AB$35*$S$1263,IF(S1239&lt;=$S$1259+$AB$35*$S$1263,S1239,""),"")))</f>
        <v/>
      </c>
      <c r="U1239" s="574" t="str">
        <f>IF(R1239="Y","",IF(AND(M1239="",K1239=""),"",IF(M1239="",K1239*O1239,M1239*O1239)))</f>
        <v/>
      </c>
      <c r="V1239" s="576" t="str">
        <f t="shared" ref="V1239:V1258" si="691">IF(AND(N1239="",L1239=""),"",IF(N1239="",L1239,N1239))</f>
        <v/>
      </c>
      <c r="W1239" s="391"/>
      <c r="X1239" s="391"/>
      <c r="Z1239" s="476"/>
      <c r="AP1239" s="476"/>
      <c r="AQ1239" s="391"/>
      <c r="AR1239" s="391"/>
      <c r="AS1239" s="577" t="str">
        <f>$U1239</f>
        <v/>
      </c>
      <c r="AT1239" s="391"/>
      <c r="AU1239" s="578" t="str">
        <f t="shared" ref="AU1239:AU1258" si="692">IF($AT$44="region",IF($E1239=AU$701,$S1239,""),IF($G1239=AU$701,$S1239,""))</f>
        <v/>
      </c>
      <c r="AV1239" s="578" t="str">
        <f t="shared" ref="AV1239:AV1258" si="693">IF($AT$44="Region",IF($E1239=AU$701,$T1239,""),IF($G1239=AU$701,$T1239,""))</f>
        <v/>
      </c>
      <c r="AW1239" s="391"/>
      <c r="AX1239" s="578" t="str">
        <f t="shared" ref="AX1239:AX1258" si="694">IF($AT$44="region",IF($E1239=AX$701,$S1239,""),IF($G1239=AX$701,$S1239,""))</f>
        <v/>
      </c>
      <c r="AY1239" s="578" t="str">
        <f t="shared" ref="AY1239:AY1258" si="695">IF($AT$44="Region",IF($E1239=AX$701,$T1239,""),IF($G1239=AX$701,$T1239,""))</f>
        <v/>
      </c>
      <c r="AZ1239" s="391"/>
      <c r="BA1239" s="578" t="str">
        <f t="shared" ref="BA1239:BA1258" si="696">IF($AT$44="region",IF($E1239=BA$701,$S1239,""),IF($G1239=BA$701,$S1239,""))</f>
        <v/>
      </c>
      <c r="BB1239" s="578" t="str">
        <f t="shared" ref="BB1239:BB1258" si="697">IF($AT$44="Region",IF($E1239=BA$701,$T1239,""),IF($G1239=BA$701,$T1239,""))</f>
        <v/>
      </c>
      <c r="BC1239" s="391"/>
      <c r="BD1239" s="578" t="str">
        <f t="shared" ref="BD1239:BD1258" si="698">IF($AT$44="region",IF($E1239=BD$701,$S1239,""),IF($G1239=BD$701,$S1239,""))</f>
        <v/>
      </c>
      <c r="BE1239" s="578" t="str">
        <f t="shared" ref="BE1239:BE1258" si="699">IF($AT$44="Region",IF($E1239=BD$701,$T1239,""),IF($G1239=BD$701,$T1239,""))</f>
        <v/>
      </c>
      <c r="BF1239" s="391"/>
      <c r="BG1239" s="578" t="str">
        <f t="shared" ref="BG1239:BG1258" si="700">IF($AT$44="region",IF($E1239=BG$701,$S1239,""),IF($G1239=BG$701,$S1239,""))</f>
        <v/>
      </c>
      <c r="BH1239" s="578" t="str">
        <f t="shared" ref="BH1239:BH1258" si="701">IF($AT$44="Region",IF($E1239=BG$701,$T1239,""),IF($G1239=BG$701,$T1239,""))</f>
        <v/>
      </c>
      <c r="BI1239" s="391"/>
      <c r="BJ1239" s="578" t="str">
        <f t="shared" ref="BJ1239:BK1258" si="702">IF($E1239=$BJ$47,S1239,"")</f>
        <v/>
      </c>
      <c r="BK1239" s="578" t="str">
        <f t="shared" si="702"/>
        <v/>
      </c>
      <c r="BL1239" s="391"/>
      <c r="BM1239" s="578" t="str">
        <f t="shared" ref="BM1239:BN1258" si="703">IF($E1239=$BM$47,S1239,"")</f>
        <v/>
      </c>
      <c r="BN1239" s="578" t="str">
        <f t="shared" si="703"/>
        <v/>
      </c>
      <c r="BO1239" s="391"/>
      <c r="BP1239" s="578" t="str">
        <f t="shared" ref="BP1239:BQ1258" si="704">IF($E1239=$BP$47,S1239,"")</f>
        <v/>
      </c>
      <c r="BQ1239" s="578" t="str">
        <f t="shared" si="704"/>
        <v/>
      </c>
      <c r="BR1239" s="391"/>
      <c r="BS1239" s="578" t="str">
        <f t="shared" ref="BS1239:BT1258" si="705">IF($E1239=$BS$47,S1239,"")</f>
        <v/>
      </c>
      <c r="BT1239" s="578" t="str">
        <f t="shared" si="705"/>
        <v/>
      </c>
      <c r="BU1239" s="391"/>
      <c r="BV1239" s="476"/>
    </row>
    <row r="1240" spans="1:74" s="427" customFormat="1" ht="14.1">
      <c r="A1240" s="561">
        <v>2</v>
      </c>
      <c r="B1240" s="562" t="str">
        <f t="shared" si="689"/>
        <v xml:space="preserve">: </v>
      </c>
      <c r="C1240" s="563"/>
      <c r="D1240" s="563"/>
      <c r="E1240" s="563"/>
      <c r="F1240" s="563"/>
      <c r="G1240" s="563"/>
      <c r="H1240" s="565"/>
      <c r="I1240" s="566"/>
      <c r="J1240" s="566"/>
      <c r="K1240" s="571"/>
      <c r="L1240" s="568"/>
      <c r="M1240" s="569"/>
      <c r="N1240" s="571"/>
      <c r="O1240" s="571"/>
      <c r="P1240" s="572"/>
      <c r="Q1240" s="429"/>
      <c r="R1240" s="573"/>
      <c r="S1240" s="574" t="str">
        <f t="shared" ref="S1240:S1258" si="706">IF(R1240="Y","",IF(AND(M1240="",K1240=""),"",IF(M1240="",K1240,M1240)))</f>
        <v/>
      </c>
      <c r="T1240" s="575" t="str">
        <f t="shared" si="690"/>
        <v/>
      </c>
      <c r="U1240" s="574" t="str">
        <f t="shared" ref="U1240:U1258" si="707">IF(R1240="Y","",IF(AND(M1240="",K1240=""),"",IF(M1240="",K1240*O1240,M1240*O1240)))</f>
        <v/>
      </c>
      <c r="V1240" s="576" t="str">
        <f t="shared" si="691"/>
        <v/>
      </c>
      <c r="W1240" s="391"/>
      <c r="X1240" s="391"/>
      <c r="Z1240" s="476"/>
      <c r="AP1240" s="476"/>
      <c r="AQ1240" s="391"/>
      <c r="AR1240" s="391"/>
      <c r="AS1240" s="580"/>
      <c r="AT1240" s="391"/>
      <c r="AU1240" s="578" t="str">
        <f t="shared" si="692"/>
        <v/>
      </c>
      <c r="AV1240" s="578" t="str">
        <f t="shared" si="693"/>
        <v/>
      </c>
      <c r="AW1240" s="391"/>
      <c r="AX1240" s="578" t="str">
        <f t="shared" si="694"/>
        <v/>
      </c>
      <c r="AY1240" s="578" t="str">
        <f t="shared" si="695"/>
        <v/>
      </c>
      <c r="AZ1240" s="391"/>
      <c r="BA1240" s="578" t="str">
        <f t="shared" si="696"/>
        <v/>
      </c>
      <c r="BB1240" s="578" t="str">
        <f t="shared" si="697"/>
        <v/>
      </c>
      <c r="BC1240" s="391"/>
      <c r="BD1240" s="578" t="str">
        <f t="shared" si="698"/>
        <v/>
      </c>
      <c r="BE1240" s="578" t="str">
        <f t="shared" si="699"/>
        <v/>
      </c>
      <c r="BF1240" s="391"/>
      <c r="BG1240" s="578" t="str">
        <f t="shared" si="700"/>
        <v/>
      </c>
      <c r="BH1240" s="578" t="str">
        <f t="shared" si="701"/>
        <v/>
      </c>
      <c r="BI1240" s="391"/>
      <c r="BJ1240" s="578" t="str">
        <f t="shared" si="702"/>
        <v/>
      </c>
      <c r="BK1240" s="578" t="str">
        <f t="shared" si="702"/>
        <v/>
      </c>
      <c r="BL1240" s="391"/>
      <c r="BM1240" s="578" t="str">
        <f t="shared" si="703"/>
        <v/>
      </c>
      <c r="BN1240" s="578" t="str">
        <f t="shared" si="703"/>
        <v/>
      </c>
      <c r="BO1240" s="391"/>
      <c r="BP1240" s="578" t="str">
        <f t="shared" si="704"/>
        <v/>
      </c>
      <c r="BQ1240" s="578" t="str">
        <f t="shared" si="704"/>
        <v/>
      </c>
      <c r="BR1240" s="391"/>
      <c r="BS1240" s="578" t="str">
        <f t="shared" si="705"/>
        <v/>
      </c>
      <c r="BT1240" s="578" t="str">
        <f t="shared" si="705"/>
        <v/>
      </c>
      <c r="BU1240" s="391"/>
      <c r="BV1240" s="476"/>
    </row>
    <row r="1241" spans="1:74" s="427" customFormat="1" ht="14.1">
      <c r="A1241" s="561">
        <v>3</v>
      </c>
      <c r="B1241" s="562" t="str">
        <f>CONCATENATE(E1241,": ",C1241)</f>
        <v xml:space="preserve">: </v>
      </c>
      <c r="C1241" s="566"/>
      <c r="D1241" s="566"/>
      <c r="E1241" s="563"/>
      <c r="F1241" s="566"/>
      <c r="G1241" s="563"/>
      <c r="H1241" s="565"/>
      <c r="I1241" s="566"/>
      <c r="J1241" s="566"/>
      <c r="K1241" s="572"/>
      <c r="L1241" s="568"/>
      <c r="M1241" s="569"/>
      <c r="N1241" s="571"/>
      <c r="O1241" s="571"/>
      <c r="P1241" s="572"/>
      <c r="Q1241" s="429"/>
      <c r="R1241" s="573"/>
      <c r="S1241" s="574" t="str">
        <f t="shared" si="706"/>
        <v/>
      </c>
      <c r="T1241" s="575" t="str">
        <f t="shared" si="690"/>
        <v/>
      </c>
      <c r="U1241" s="574" t="str">
        <f t="shared" si="707"/>
        <v/>
      </c>
      <c r="V1241" s="576" t="str">
        <f t="shared" si="691"/>
        <v/>
      </c>
      <c r="W1241" s="391"/>
      <c r="X1241" s="391"/>
      <c r="Z1241" s="476"/>
      <c r="AP1241" s="476"/>
      <c r="AQ1241" s="391"/>
      <c r="AR1241" s="391"/>
      <c r="AS1241" s="429"/>
      <c r="AT1241" s="391"/>
      <c r="AU1241" s="578" t="str">
        <f t="shared" si="692"/>
        <v/>
      </c>
      <c r="AV1241" s="578" t="str">
        <f t="shared" si="693"/>
        <v/>
      </c>
      <c r="AW1241" s="391"/>
      <c r="AX1241" s="578" t="str">
        <f t="shared" si="694"/>
        <v/>
      </c>
      <c r="AY1241" s="578" t="str">
        <f t="shared" si="695"/>
        <v/>
      </c>
      <c r="AZ1241" s="391"/>
      <c r="BA1241" s="578" t="str">
        <f t="shared" si="696"/>
        <v/>
      </c>
      <c r="BB1241" s="578" t="str">
        <f t="shared" si="697"/>
        <v/>
      </c>
      <c r="BC1241" s="391"/>
      <c r="BD1241" s="578" t="str">
        <f t="shared" si="698"/>
        <v/>
      </c>
      <c r="BE1241" s="578" t="str">
        <f t="shared" si="699"/>
        <v/>
      </c>
      <c r="BF1241" s="391"/>
      <c r="BG1241" s="578" t="str">
        <f t="shared" si="700"/>
        <v/>
      </c>
      <c r="BH1241" s="578" t="str">
        <f t="shared" si="701"/>
        <v/>
      </c>
      <c r="BI1241" s="391"/>
      <c r="BJ1241" s="578" t="str">
        <f t="shared" si="702"/>
        <v/>
      </c>
      <c r="BK1241" s="578" t="str">
        <f t="shared" si="702"/>
        <v/>
      </c>
      <c r="BL1241" s="391"/>
      <c r="BM1241" s="578" t="str">
        <f t="shared" si="703"/>
        <v/>
      </c>
      <c r="BN1241" s="578" t="str">
        <f t="shared" si="703"/>
        <v/>
      </c>
      <c r="BO1241" s="391"/>
      <c r="BP1241" s="578" t="str">
        <f t="shared" si="704"/>
        <v/>
      </c>
      <c r="BQ1241" s="578" t="str">
        <f t="shared" si="704"/>
        <v/>
      </c>
      <c r="BR1241" s="391"/>
      <c r="BS1241" s="578" t="str">
        <f t="shared" si="705"/>
        <v/>
      </c>
      <c r="BT1241" s="578" t="str">
        <f t="shared" si="705"/>
        <v/>
      </c>
      <c r="BU1241" s="391"/>
      <c r="BV1241" s="476"/>
    </row>
    <row r="1242" spans="1:74" s="427" customFormat="1" ht="14.1">
      <c r="A1242" s="561">
        <v>4</v>
      </c>
      <c r="B1242" s="562" t="str">
        <f t="shared" si="689"/>
        <v xml:space="preserve">: </v>
      </c>
      <c r="C1242" s="566"/>
      <c r="D1242" s="566"/>
      <c r="E1242" s="563"/>
      <c r="F1242" s="566"/>
      <c r="G1242" s="563"/>
      <c r="H1242" s="565"/>
      <c r="I1242" s="566"/>
      <c r="J1242" s="566"/>
      <c r="K1242" s="572"/>
      <c r="L1242" s="568"/>
      <c r="M1242" s="569"/>
      <c r="N1242" s="571"/>
      <c r="O1242" s="571"/>
      <c r="P1242" s="572"/>
      <c r="Q1242" s="429"/>
      <c r="R1242" s="573"/>
      <c r="S1242" s="574" t="str">
        <f t="shared" si="706"/>
        <v/>
      </c>
      <c r="T1242" s="575" t="str">
        <f t="shared" si="690"/>
        <v/>
      </c>
      <c r="U1242" s="574" t="str">
        <f t="shared" si="707"/>
        <v/>
      </c>
      <c r="V1242" s="576" t="str">
        <f t="shared" si="691"/>
        <v/>
      </c>
      <c r="W1242" s="391"/>
      <c r="X1242" s="391"/>
      <c r="Z1242" s="476"/>
      <c r="AP1242" s="476"/>
      <c r="AQ1242" s="391"/>
      <c r="AR1242" s="391"/>
      <c r="AS1242" s="580"/>
      <c r="AT1242" s="391"/>
      <c r="AU1242" s="578" t="str">
        <f t="shared" si="692"/>
        <v/>
      </c>
      <c r="AV1242" s="578" t="str">
        <f t="shared" si="693"/>
        <v/>
      </c>
      <c r="AW1242" s="391"/>
      <c r="AX1242" s="578" t="str">
        <f t="shared" si="694"/>
        <v/>
      </c>
      <c r="AY1242" s="578" t="str">
        <f t="shared" si="695"/>
        <v/>
      </c>
      <c r="AZ1242" s="391"/>
      <c r="BA1242" s="578" t="str">
        <f t="shared" si="696"/>
        <v/>
      </c>
      <c r="BB1242" s="578" t="str">
        <f t="shared" si="697"/>
        <v/>
      </c>
      <c r="BC1242" s="391"/>
      <c r="BD1242" s="578" t="str">
        <f t="shared" si="698"/>
        <v/>
      </c>
      <c r="BE1242" s="578" t="str">
        <f t="shared" si="699"/>
        <v/>
      </c>
      <c r="BF1242" s="391"/>
      <c r="BG1242" s="578" t="str">
        <f t="shared" si="700"/>
        <v/>
      </c>
      <c r="BH1242" s="578" t="str">
        <f t="shared" si="701"/>
        <v/>
      </c>
      <c r="BI1242" s="391"/>
      <c r="BJ1242" s="578" t="str">
        <f t="shared" si="702"/>
        <v/>
      </c>
      <c r="BK1242" s="578" t="str">
        <f t="shared" si="702"/>
        <v/>
      </c>
      <c r="BL1242" s="391"/>
      <c r="BM1242" s="578" t="str">
        <f t="shared" si="703"/>
        <v/>
      </c>
      <c r="BN1242" s="578" t="str">
        <f t="shared" si="703"/>
        <v/>
      </c>
      <c r="BO1242" s="391"/>
      <c r="BP1242" s="578" t="str">
        <f t="shared" si="704"/>
        <v/>
      </c>
      <c r="BQ1242" s="578" t="str">
        <f t="shared" si="704"/>
        <v/>
      </c>
      <c r="BR1242" s="391"/>
      <c r="BS1242" s="578" t="str">
        <f t="shared" si="705"/>
        <v/>
      </c>
      <c r="BT1242" s="578" t="str">
        <f t="shared" si="705"/>
        <v/>
      </c>
      <c r="BU1242" s="391"/>
      <c r="BV1242" s="476"/>
    </row>
    <row r="1243" spans="1:74" s="427" customFormat="1" ht="14.1">
      <c r="A1243" s="561">
        <v>5</v>
      </c>
      <c r="B1243" s="562" t="str">
        <f t="shared" si="689"/>
        <v xml:space="preserve">: </v>
      </c>
      <c r="C1243" s="566"/>
      <c r="D1243" s="566"/>
      <c r="E1243" s="563"/>
      <c r="F1243" s="566"/>
      <c r="G1243" s="563"/>
      <c r="H1243" s="565"/>
      <c r="I1243" s="566"/>
      <c r="J1243" s="566"/>
      <c r="K1243" s="572"/>
      <c r="L1243" s="568"/>
      <c r="M1243" s="569"/>
      <c r="N1243" s="571"/>
      <c r="O1243" s="571"/>
      <c r="P1243" s="572"/>
      <c r="Q1243" s="429"/>
      <c r="R1243" s="573"/>
      <c r="S1243" s="574" t="str">
        <f t="shared" si="706"/>
        <v/>
      </c>
      <c r="T1243" s="575" t="str">
        <f t="shared" si="690"/>
        <v/>
      </c>
      <c r="U1243" s="574" t="str">
        <f t="shared" si="707"/>
        <v/>
      </c>
      <c r="V1243" s="576" t="str">
        <f t="shared" si="691"/>
        <v/>
      </c>
      <c r="W1243" s="391"/>
      <c r="X1243" s="391"/>
      <c r="Z1243" s="476"/>
      <c r="AP1243" s="476"/>
      <c r="AQ1243" s="391"/>
      <c r="AR1243" s="391"/>
      <c r="AS1243" s="580"/>
      <c r="AT1243" s="391"/>
      <c r="AU1243" s="578" t="str">
        <f t="shared" si="692"/>
        <v/>
      </c>
      <c r="AV1243" s="578" t="str">
        <f t="shared" si="693"/>
        <v/>
      </c>
      <c r="AW1243" s="391"/>
      <c r="AX1243" s="578" t="str">
        <f t="shared" si="694"/>
        <v/>
      </c>
      <c r="AY1243" s="578" t="str">
        <f t="shared" si="695"/>
        <v/>
      </c>
      <c r="AZ1243" s="391"/>
      <c r="BA1243" s="578" t="str">
        <f t="shared" si="696"/>
        <v/>
      </c>
      <c r="BB1243" s="578" t="str">
        <f t="shared" si="697"/>
        <v/>
      </c>
      <c r="BC1243" s="391"/>
      <c r="BD1243" s="578" t="str">
        <f t="shared" si="698"/>
        <v/>
      </c>
      <c r="BE1243" s="578" t="str">
        <f t="shared" si="699"/>
        <v/>
      </c>
      <c r="BF1243" s="391"/>
      <c r="BG1243" s="578" t="str">
        <f t="shared" si="700"/>
        <v/>
      </c>
      <c r="BH1243" s="578" t="str">
        <f t="shared" si="701"/>
        <v/>
      </c>
      <c r="BI1243" s="391"/>
      <c r="BJ1243" s="578" t="str">
        <f t="shared" si="702"/>
        <v/>
      </c>
      <c r="BK1243" s="578" t="str">
        <f t="shared" si="702"/>
        <v/>
      </c>
      <c r="BL1243" s="391"/>
      <c r="BM1243" s="578" t="str">
        <f t="shared" si="703"/>
        <v/>
      </c>
      <c r="BN1243" s="578" t="str">
        <f t="shared" si="703"/>
        <v/>
      </c>
      <c r="BO1243" s="391"/>
      <c r="BP1243" s="578" t="str">
        <f t="shared" si="704"/>
        <v/>
      </c>
      <c r="BQ1243" s="578" t="str">
        <f t="shared" si="704"/>
        <v/>
      </c>
      <c r="BR1243" s="391"/>
      <c r="BS1243" s="578" t="str">
        <f t="shared" si="705"/>
        <v/>
      </c>
      <c r="BT1243" s="578" t="str">
        <f t="shared" si="705"/>
        <v/>
      </c>
      <c r="BU1243" s="391"/>
      <c r="BV1243" s="476"/>
    </row>
    <row r="1244" spans="1:74" s="427" customFormat="1" ht="14.1">
      <c r="A1244" s="561">
        <v>6</v>
      </c>
      <c r="B1244" s="562" t="str">
        <f t="shared" si="689"/>
        <v xml:space="preserve">: </v>
      </c>
      <c r="C1244" s="566"/>
      <c r="D1244" s="566"/>
      <c r="E1244" s="563"/>
      <c r="F1244" s="566"/>
      <c r="G1244" s="563"/>
      <c r="H1244" s="565"/>
      <c r="I1244" s="566"/>
      <c r="J1244" s="566"/>
      <c r="K1244" s="572"/>
      <c r="L1244" s="568"/>
      <c r="M1244" s="569"/>
      <c r="N1244" s="571"/>
      <c r="O1244" s="571"/>
      <c r="P1244" s="572"/>
      <c r="Q1244" s="429"/>
      <c r="R1244" s="573"/>
      <c r="S1244" s="574" t="str">
        <f t="shared" si="706"/>
        <v/>
      </c>
      <c r="T1244" s="575" t="str">
        <f t="shared" si="690"/>
        <v/>
      </c>
      <c r="U1244" s="574" t="str">
        <f t="shared" si="707"/>
        <v/>
      </c>
      <c r="V1244" s="576" t="str">
        <f t="shared" si="691"/>
        <v/>
      </c>
      <c r="W1244" s="391"/>
      <c r="X1244" s="391"/>
      <c r="Z1244" s="476"/>
      <c r="AP1244" s="476"/>
      <c r="AQ1244" s="391"/>
      <c r="AR1244" s="391"/>
      <c r="AS1244" s="580"/>
      <c r="AT1244" s="391"/>
      <c r="AU1244" s="578" t="str">
        <f t="shared" si="692"/>
        <v/>
      </c>
      <c r="AV1244" s="578" t="str">
        <f t="shared" si="693"/>
        <v/>
      </c>
      <c r="AW1244" s="391"/>
      <c r="AX1244" s="578" t="str">
        <f t="shared" si="694"/>
        <v/>
      </c>
      <c r="AY1244" s="578" t="str">
        <f t="shared" si="695"/>
        <v/>
      </c>
      <c r="AZ1244" s="391"/>
      <c r="BA1244" s="578" t="str">
        <f t="shared" si="696"/>
        <v/>
      </c>
      <c r="BB1244" s="578" t="str">
        <f t="shared" si="697"/>
        <v/>
      </c>
      <c r="BC1244" s="391"/>
      <c r="BD1244" s="578" t="str">
        <f t="shared" si="698"/>
        <v/>
      </c>
      <c r="BE1244" s="578" t="str">
        <f t="shared" si="699"/>
        <v/>
      </c>
      <c r="BF1244" s="391"/>
      <c r="BG1244" s="578" t="str">
        <f t="shared" si="700"/>
        <v/>
      </c>
      <c r="BH1244" s="578" t="str">
        <f t="shared" si="701"/>
        <v/>
      </c>
      <c r="BI1244" s="391"/>
      <c r="BJ1244" s="578" t="str">
        <f t="shared" si="702"/>
        <v/>
      </c>
      <c r="BK1244" s="578" t="str">
        <f t="shared" si="702"/>
        <v/>
      </c>
      <c r="BL1244" s="391"/>
      <c r="BM1244" s="578" t="str">
        <f t="shared" si="703"/>
        <v/>
      </c>
      <c r="BN1244" s="578" t="str">
        <f t="shared" si="703"/>
        <v/>
      </c>
      <c r="BO1244" s="391"/>
      <c r="BP1244" s="578" t="str">
        <f t="shared" si="704"/>
        <v/>
      </c>
      <c r="BQ1244" s="578" t="str">
        <f t="shared" si="704"/>
        <v/>
      </c>
      <c r="BR1244" s="391"/>
      <c r="BS1244" s="578" t="str">
        <f t="shared" si="705"/>
        <v/>
      </c>
      <c r="BT1244" s="578" t="str">
        <f t="shared" si="705"/>
        <v/>
      </c>
      <c r="BU1244" s="391"/>
      <c r="BV1244" s="476"/>
    </row>
    <row r="1245" spans="1:74" s="427" customFormat="1" ht="14.1">
      <c r="A1245" s="561">
        <v>7</v>
      </c>
      <c r="B1245" s="562" t="str">
        <f t="shared" si="689"/>
        <v xml:space="preserve">: </v>
      </c>
      <c r="C1245" s="566"/>
      <c r="D1245" s="566"/>
      <c r="E1245" s="563"/>
      <c r="F1245" s="566"/>
      <c r="G1245" s="563"/>
      <c r="H1245" s="565"/>
      <c r="I1245" s="566"/>
      <c r="J1245" s="566"/>
      <c r="K1245" s="572"/>
      <c r="L1245" s="568"/>
      <c r="M1245" s="569"/>
      <c r="N1245" s="571"/>
      <c r="O1245" s="571"/>
      <c r="P1245" s="572"/>
      <c r="Q1245" s="429"/>
      <c r="R1245" s="573"/>
      <c r="S1245" s="574" t="str">
        <f t="shared" si="706"/>
        <v/>
      </c>
      <c r="T1245" s="575" t="str">
        <f t="shared" si="690"/>
        <v/>
      </c>
      <c r="U1245" s="574" t="str">
        <f t="shared" si="707"/>
        <v/>
      </c>
      <c r="V1245" s="576" t="str">
        <f t="shared" si="691"/>
        <v/>
      </c>
      <c r="W1245" s="391"/>
      <c r="X1245" s="391"/>
      <c r="Z1245" s="476"/>
      <c r="AP1245" s="476"/>
      <c r="AQ1245" s="391"/>
      <c r="AR1245" s="391"/>
      <c r="AS1245" s="580"/>
      <c r="AT1245" s="391"/>
      <c r="AU1245" s="578" t="str">
        <f t="shared" si="692"/>
        <v/>
      </c>
      <c r="AV1245" s="578" t="str">
        <f t="shared" si="693"/>
        <v/>
      </c>
      <c r="AW1245" s="391"/>
      <c r="AX1245" s="578" t="str">
        <f t="shared" si="694"/>
        <v/>
      </c>
      <c r="AY1245" s="578" t="str">
        <f t="shared" si="695"/>
        <v/>
      </c>
      <c r="AZ1245" s="391"/>
      <c r="BA1245" s="578" t="str">
        <f t="shared" si="696"/>
        <v/>
      </c>
      <c r="BB1245" s="578" t="str">
        <f t="shared" si="697"/>
        <v/>
      </c>
      <c r="BC1245" s="391"/>
      <c r="BD1245" s="578" t="str">
        <f t="shared" si="698"/>
        <v/>
      </c>
      <c r="BE1245" s="578" t="str">
        <f t="shared" si="699"/>
        <v/>
      </c>
      <c r="BF1245" s="391"/>
      <c r="BG1245" s="578" t="str">
        <f t="shared" si="700"/>
        <v/>
      </c>
      <c r="BH1245" s="578" t="str">
        <f t="shared" si="701"/>
        <v/>
      </c>
      <c r="BI1245" s="391"/>
      <c r="BJ1245" s="578" t="str">
        <f t="shared" si="702"/>
        <v/>
      </c>
      <c r="BK1245" s="578" t="str">
        <f t="shared" si="702"/>
        <v/>
      </c>
      <c r="BL1245" s="391"/>
      <c r="BM1245" s="578" t="str">
        <f t="shared" si="703"/>
        <v/>
      </c>
      <c r="BN1245" s="578" t="str">
        <f t="shared" si="703"/>
        <v/>
      </c>
      <c r="BO1245" s="391"/>
      <c r="BP1245" s="578" t="str">
        <f t="shared" si="704"/>
        <v/>
      </c>
      <c r="BQ1245" s="578" t="str">
        <f t="shared" si="704"/>
        <v/>
      </c>
      <c r="BR1245" s="391"/>
      <c r="BS1245" s="578" t="str">
        <f t="shared" si="705"/>
        <v/>
      </c>
      <c r="BT1245" s="578" t="str">
        <f t="shared" si="705"/>
        <v/>
      </c>
      <c r="BU1245" s="391"/>
      <c r="BV1245" s="476"/>
    </row>
    <row r="1246" spans="1:74" s="427" customFormat="1" ht="14.1">
      <c r="A1246" s="561">
        <v>8</v>
      </c>
      <c r="B1246" s="562" t="str">
        <f t="shared" si="689"/>
        <v xml:space="preserve">: </v>
      </c>
      <c r="C1246" s="566"/>
      <c r="D1246" s="566"/>
      <c r="E1246" s="563"/>
      <c r="F1246" s="566"/>
      <c r="G1246" s="563"/>
      <c r="H1246" s="565"/>
      <c r="I1246" s="566"/>
      <c r="J1246" s="566"/>
      <c r="K1246" s="572"/>
      <c r="L1246" s="568"/>
      <c r="M1246" s="569"/>
      <c r="N1246" s="571"/>
      <c r="O1246" s="571"/>
      <c r="P1246" s="572"/>
      <c r="Q1246" s="429"/>
      <c r="R1246" s="573"/>
      <c r="S1246" s="574" t="str">
        <f t="shared" si="706"/>
        <v/>
      </c>
      <c r="T1246" s="575" t="str">
        <f t="shared" si="690"/>
        <v/>
      </c>
      <c r="U1246" s="574" t="str">
        <f t="shared" si="707"/>
        <v/>
      </c>
      <c r="V1246" s="576" t="str">
        <f t="shared" si="691"/>
        <v/>
      </c>
      <c r="W1246" s="391"/>
      <c r="X1246" s="391"/>
      <c r="Z1246" s="476"/>
      <c r="AP1246" s="476"/>
      <c r="AQ1246" s="391"/>
      <c r="AR1246" s="391"/>
      <c r="AS1246" s="580"/>
      <c r="AT1246" s="391"/>
      <c r="AU1246" s="578" t="str">
        <f t="shared" si="692"/>
        <v/>
      </c>
      <c r="AV1246" s="578" t="str">
        <f t="shared" si="693"/>
        <v/>
      </c>
      <c r="AW1246" s="391"/>
      <c r="AX1246" s="578" t="str">
        <f t="shared" si="694"/>
        <v/>
      </c>
      <c r="AY1246" s="578" t="str">
        <f t="shared" si="695"/>
        <v/>
      </c>
      <c r="AZ1246" s="391"/>
      <c r="BA1246" s="578" t="str">
        <f t="shared" si="696"/>
        <v/>
      </c>
      <c r="BB1246" s="578" t="str">
        <f t="shared" si="697"/>
        <v/>
      </c>
      <c r="BC1246" s="391"/>
      <c r="BD1246" s="578" t="str">
        <f t="shared" si="698"/>
        <v/>
      </c>
      <c r="BE1246" s="578" t="str">
        <f t="shared" si="699"/>
        <v/>
      </c>
      <c r="BF1246" s="391"/>
      <c r="BG1246" s="578" t="str">
        <f t="shared" si="700"/>
        <v/>
      </c>
      <c r="BH1246" s="578" t="str">
        <f t="shared" si="701"/>
        <v/>
      </c>
      <c r="BI1246" s="391"/>
      <c r="BJ1246" s="578" t="str">
        <f t="shared" si="702"/>
        <v/>
      </c>
      <c r="BK1246" s="578" t="str">
        <f t="shared" si="702"/>
        <v/>
      </c>
      <c r="BL1246" s="391"/>
      <c r="BM1246" s="578" t="str">
        <f t="shared" si="703"/>
        <v/>
      </c>
      <c r="BN1246" s="578" t="str">
        <f t="shared" si="703"/>
        <v/>
      </c>
      <c r="BO1246" s="391"/>
      <c r="BP1246" s="578" t="str">
        <f t="shared" si="704"/>
        <v/>
      </c>
      <c r="BQ1246" s="578" t="str">
        <f t="shared" si="704"/>
        <v/>
      </c>
      <c r="BR1246" s="391"/>
      <c r="BS1246" s="578" t="str">
        <f t="shared" si="705"/>
        <v/>
      </c>
      <c r="BT1246" s="578" t="str">
        <f t="shared" si="705"/>
        <v/>
      </c>
      <c r="BU1246" s="391"/>
      <c r="BV1246" s="476"/>
    </row>
    <row r="1247" spans="1:74" s="427" customFormat="1" ht="14.1">
      <c r="A1247" s="561">
        <v>9</v>
      </c>
      <c r="B1247" s="562" t="str">
        <f t="shared" si="689"/>
        <v xml:space="preserve">: </v>
      </c>
      <c r="C1247" s="566"/>
      <c r="D1247" s="566"/>
      <c r="E1247" s="563"/>
      <c r="F1247" s="566"/>
      <c r="G1247" s="563"/>
      <c r="H1247" s="565"/>
      <c r="I1247" s="566"/>
      <c r="J1247" s="566"/>
      <c r="K1247" s="572"/>
      <c r="L1247" s="568"/>
      <c r="M1247" s="569"/>
      <c r="N1247" s="571"/>
      <c r="O1247" s="571"/>
      <c r="P1247" s="572"/>
      <c r="Q1247" s="429"/>
      <c r="R1247" s="573"/>
      <c r="S1247" s="574" t="str">
        <f t="shared" si="706"/>
        <v/>
      </c>
      <c r="T1247" s="575" t="str">
        <f t="shared" si="690"/>
        <v/>
      </c>
      <c r="U1247" s="574" t="str">
        <f t="shared" si="707"/>
        <v/>
      </c>
      <c r="V1247" s="576" t="str">
        <f t="shared" si="691"/>
        <v/>
      </c>
      <c r="W1247" s="391"/>
      <c r="X1247" s="391"/>
      <c r="Z1247" s="476"/>
      <c r="AP1247" s="476"/>
      <c r="AQ1247" s="391"/>
      <c r="AR1247" s="391"/>
      <c r="AS1247" s="580"/>
      <c r="AT1247" s="391"/>
      <c r="AU1247" s="578" t="str">
        <f t="shared" si="692"/>
        <v/>
      </c>
      <c r="AV1247" s="578" t="str">
        <f t="shared" si="693"/>
        <v/>
      </c>
      <c r="AW1247" s="391"/>
      <c r="AX1247" s="578" t="str">
        <f t="shared" si="694"/>
        <v/>
      </c>
      <c r="AY1247" s="578" t="str">
        <f t="shared" si="695"/>
        <v/>
      </c>
      <c r="AZ1247" s="391"/>
      <c r="BA1247" s="578" t="str">
        <f t="shared" si="696"/>
        <v/>
      </c>
      <c r="BB1247" s="578" t="str">
        <f t="shared" si="697"/>
        <v/>
      </c>
      <c r="BC1247" s="391"/>
      <c r="BD1247" s="578" t="str">
        <f t="shared" si="698"/>
        <v/>
      </c>
      <c r="BE1247" s="578" t="str">
        <f t="shared" si="699"/>
        <v/>
      </c>
      <c r="BF1247" s="391"/>
      <c r="BG1247" s="578" t="str">
        <f t="shared" si="700"/>
        <v/>
      </c>
      <c r="BH1247" s="578" t="str">
        <f t="shared" si="701"/>
        <v/>
      </c>
      <c r="BI1247" s="391"/>
      <c r="BJ1247" s="578" t="str">
        <f t="shared" si="702"/>
        <v/>
      </c>
      <c r="BK1247" s="578" t="str">
        <f t="shared" si="702"/>
        <v/>
      </c>
      <c r="BL1247" s="391"/>
      <c r="BM1247" s="578" t="str">
        <f t="shared" si="703"/>
        <v/>
      </c>
      <c r="BN1247" s="578" t="str">
        <f t="shared" si="703"/>
        <v/>
      </c>
      <c r="BO1247" s="391"/>
      <c r="BP1247" s="578" t="str">
        <f t="shared" si="704"/>
        <v/>
      </c>
      <c r="BQ1247" s="578" t="str">
        <f t="shared" si="704"/>
        <v/>
      </c>
      <c r="BR1247" s="391"/>
      <c r="BS1247" s="578" t="str">
        <f t="shared" si="705"/>
        <v/>
      </c>
      <c r="BT1247" s="578" t="str">
        <f t="shared" si="705"/>
        <v/>
      </c>
      <c r="BU1247" s="391"/>
      <c r="BV1247" s="476"/>
    </row>
    <row r="1248" spans="1:74" s="427" customFormat="1" ht="14.1">
      <c r="A1248" s="561">
        <v>10</v>
      </c>
      <c r="B1248" s="562" t="str">
        <f t="shared" si="689"/>
        <v xml:space="preserve">: </v>
      </c>
      <c r="C1248" s="566"/>
      <c r="D1248" s="566"/>
      <c r="E1248" s="563"/>
      <c r="F1248" s="566"/>
      <c r="G1248" s="563"/>
      <c r="H1248" s="565"/>
      <c r="I1248" s="566"/>
      <c r="J1248" s="566"/>
      <c r="K1248" s="572"/>
      <c r="L1248" s="568"/>
      <c r="M1248" s="569"/>
      <c r="N1248" s="571"/>
      <c r="O1248" s="571"/>
      <c r="P1248" s="572"/>
      <c r="Q1248" s="429"/>
      <c r="R1248" s="573"/>
      <c r="S1248" s="574" t="str">
        <f t="shared" si="706"/>
        <v/>
      </c>
      <c r="T1248" s="575" t="str">
        <f t="shared" si="690"/>
        <v/>
      </c>
      <c r="U1248" s="574" t="str">
        <f t="shared" si="707"/>
        <v/>
      </c>
      <c r="V1248" s="576" t="str">
        <f t="shared" si="691"/>
        <v/>
      </c>
      <c r="W1248" s="391"/>
      <c r="X1248" s="391"/>
      <c r="Z1248" s="476"/>
      <c r="AP1248" s="476"/>
      <c r="AQ1248" s="391"/>
      <c r="AR1248" s="391"/>
      <c r="AS1248" s="580"/>
      <c r="AT1248" s="391"/>
      <c r="AU1248" s="578" t="str">
        <f t="shared" si="692"/>
        <v/>
      </c>
      <c r="AV1248" s="578" t="str">
        <f t="shared" si="693"/>
        <v/>
      </c>
      <c r="AW1248" s="391"/>
      <c r="AX1248" s="578" t="str">
        <f t="shared" si="694"/>
        <v/>
      </c>
      <c r="AY1248" s="578" t="str">
        <f t="shared" si="695"/>
        <v/>
      </c>
      <c r="AZ1248" s="391"/>
      <c r="BA1248" s="578" t="str">
        <f t="shared" si="696"/>
        <v/>
      </c>
      <c r="BB1248" s="578" t="str">
        <f t="shared" si="697"/>
        <v/>
      </c>
      <c r="BC1248" s="391"/>
      <c r="BD1248" s="578" t="str">
        <f t="shared" si="698"/>
        <v/>
      </c>
      <c r="BE1248" s="578" t="str">
        <f t="shared" si="699"/>
        <v/>
      </c>
      <c r="BF1248" s="391"/>
      <c r="BG1248" s="578" t="str">
        <f t="shared" si="700"/>
        <v/>
      </c>
      <c r="BH1248" s="578" t="str">
        <f t="shared" si="701"/>
        <v/>
      </c>
      <c r="BI1248" s="391"/>
      <c r="BJ1248" s="578" t="str">
        <f t="shared" si="702"/>
        <v/>
      </c>
      <c r="BK1248" s="578" t="str">
        <f t="shared" si="702"/>
        <v/>
      </c>
      <c r="BL1248" s="391"/>
      <c r="BM1248" s="578" t="str">
        <f t="shared" si="703"/>
        <v/>
      </c>
      <c r="BN1248" s="578" t="str">
        <f t="shared" si="703"/>
        <v/>
      </c>
      <c r="BO1248" s="391"/>
      <c r="BP1248" s="578" t="str">
        <f t="shared" si="704"/>
        <v/>
      </c>
      <c r="BQ1248" s="578" t="str">
        <f t="shared" si="704"/>
        <v/>
      </c>
      <c r="BR1248" s="391"/>
      <c r="BS1248" s="578" t="str">
        <f t="shared" si="705"/>
        <v/>
      </c>
      <c r="BT1248" s="578" t="str">
        <f t="shared" si="705"/>
        <v/>
      </c>
      <c r="BU1248" s="391"/>
      <c r="BV1248" s="476"/>
    </row>
    <row r="1249" spans="1:74" s="427" customFormat="1" ht="14.1">
      <c r="A1249" s="561">
        <v>11</v>
      </c>
      <c r="B1249" s="562" t="str">
        <f t="shared" si="689"/>
        <v xml:space="preserve">: </v>
      </c>
      <c r="C1249" s="566"/>
      <c r="D1249" s="566"/>
      <c r="E1249" s="563"/>
      <c r="F1249" s="566"/>
      <c r="G1249" s="563"/>
      <c r="H1249" s="565"/>
      <c r="I1249" s="566"/>
      <c r="J1249" s="566"/>
      <c r="K1249" s="572"/>
      <c r="L1249" s="568"/>
      <c r="M1249" s="569"/>
      <c r="N1249" s="571"/>
      <c r="O1249" s="571"/>
      <c r="P1249" s="572"/>
      <c r="Q1249" s="429"/>
      <c r="R1249" s="573"/>
      <c r="S1249" s="574" t="str">
        <f t="shared" si="706"/>
        <v/>
      </c>
      <c r="T1249" s="575" t="str">
        <f t="shared" si="690"/>
        <v/>
      </c>
      <c r="U1249" s="574" t="str">
        <f t="shared" si="707"/>
        <v/>
      </c>
      <c r="V1249" s="576" t="str">
        <f t="shared" si="691"/>
        <v/>
      </c>
      <c r="W1249" s="391"/>
      <c r="X1249" s="391"/>
      <c r="Z1249" s="476"/>
      <c r="AP1249" s="476"/>
      <c r="AQ1249" s="391"/>
      <c r="AR1249" s="391"/>
      <c r="AS1249" s="580"/>
      <c r="AT1249" s="391"/>
      <c r="AU1249" s="578" t="str">
        <f t="shared" si="692"/>
        <v/>
      </c>
      <c r="AV1249" s="578" t="str">
        <f t="shared" si="693"/>
        <v/>
      </c>
      <c r="AW1249" s="391"/>
      <c r="AX1249" s="578" t="str">
        <f t="shared" si="694"/>
        <v/>
      </c>
      <c r="AY1249" s="578" t="str">
        <f t="shared" si="695"/>
        <v/>
      </c>
      <c r="AZ1249" s="391"/>
      <c r="BA1249" s="578" t="str">
        <f t="shared" si="696"/>
        <v/>
      </c>
      <c r="BB1249" s="578" t="str">
        <f t="shared" si="697"/>
        <v/>
      </c>
      <c r="BC1249" s="391"/>
      <c r="BD1249" s="578" t="str">
        <f t="shared" si="698"/>
        <v/>
      </c>
      <c r="BE1249" s="578" t="str">
        <f t="shared" si="699"/>
        <v/>
      </c>
      <c r="BF1249" s="391"/>
      <c r="BG1249" s="578" t="str">
        <f t="shared" si="700"/>
        <v/>
      </c>
      <c r="BH1249" s="578" t="str">
        <f t="shared" si="701"/>
        <v/>
      </c>
      <c r="BI1249" s="391"/>
      <c r="BJ1249" s="578" t="str">
        <f t="shared" si="702"/>
        <v/>
      </c>
      <c r="BK1249" s="578" t="str">
        <f t="shared" si="702"/>
        <v/>
      </c>
      <c r="BL1249" s="391"/>
      <c r="BM1249" s="578" t="str">
        <f t="shared" si="703"/>
        <v/>
      </c>
      <c r="BN1249" s="578" t="str">
        <f t="shared" si="703"/>
        <v/>
      </c>
      <c r="BO1249" s="391"/>
      <c r="BP1249" s="578" t="str">
        <f t="shared" si="704"/>
        <v/>
      </c>
      <c r="BQ1249" s="578" t="str">
        <f t="shared" si="704"/>
        <v/>
      </c>
      <c r="BR1249" s="391"/>
      <c r="BS1249" s="578" t="str">
        <f t="shared" si="705"/>
        <v/>
      </c>
      <c r="BT1249" s="578" t="str">
        <f t="shared" si="705"/>
        <v/>
      </c>
      <c r="BU1249" s="391"/>
      <c r="BV1249" s="476"/>
    </row>
    <row r="1250" spans="1:74" s="427" customFormat="1" ht="14.1">
      <c r="A1250" s="561">
        <v>12</v>
      </c>
      <c r="B1250" s="562" t="str">
        <f t="shared" si="689"/>
        <v xml:space="preserve">: </v>
      </c>
      <c r="C1250" s="566"/>
      <c r="D1250" s="566"/>
      <c r="E1250" s="563"/>
      <c r="F1250" s="566"/>
      <c r="G1250" s="563"/>
      <c r="H1250" s="565"/>
      <c r="I1250" s="566"/>
      <c r="J1250" s="566"/>
      <c r="K1250" s="572"/>
      <c r="L1250" s="568"/>
      <c r="M1250" s="569"/>
      <c r="N1250" s="571"/>
      <c r="O1250" s="571"/>
      <c r="P1250" s="572"/>
      <c r="Q1250" s="429"/>
      <c r="R1250" s="573"/>
      <c r="S1250" s="574" t="str">
        <f t="shared" si="706"/>
        <v/>
      </c>
      <c r="T1250" s="575" t="str">
        <f t="shared" si="690"/>
        <v/>
      </c>
      <c r="U1250" s="574" t="str">
        <f t="shared" si="707"/>
        <v/>
      </c>
      <c r="V1250" s="576" t="str">
        <f t="shared" si="691"/>
        <v/>
      </c>
      <c r="W1250" s="391"/>
      <c r="X1250" s="391"/>
      <c r="Z1250" s="476"/>
      <c r="AP1250" s="476"/>
      <c r="AQ1250" s="391"/>
      <c r="AR1250" s="391"/>
      <c r="AS1250" s="580"/>
      <c r="AT1250" s="391"/>
      <c r="AU1250" s="578" t="str">
        <f t="shared" si="692"/>
        <v/>
      </c>
      <c r="AV1250" s="578" t="str">
        <f t="shared" si="693"/>
        <v/>
      </c>
      <c r="AW1250" s="391"/>
      <c r="AX1250" s="578" t="str">
        <f t="shared" si="694"/>
        <v/>
      </c>
      <c r="AY1250" s="578" t="str">
        <f t="shared" si="695"/>
        <v/>
      </c>
      <c r="AZ1250" s="391"/>
      <c r="BA1250" s="578" t="str">
        <f t="shared" si="696"/>
        <v/>
      </c>
      <c r="BB1250" s="578" t="str">
        <f t="shared" si="697"/>
        <v/>
      </c>
      <c r="BC1250" s="391"/>
      <c r="BD1250" s="578" t="str">
        <f t="shared" si="698"/>
        <v/>
      </c>
      <c r="BE1250" s="578" t="str">
        <f t="shared" si="699"/>
        <v/>
      </c>
      <c r="BF1250" s="391"/>
      <c r="BG1250" s="578" t="str">
        <f t="shared" si="700"/>
        <v/>
      </c>
      <c r="BH1250" s="578" t="str">
        <f t="shared" si="701"/>
        <v/>
      </c>
      <c r="BI1250" s="391"/>
      <c r="BJ1250" s="578" t="str">
        <f t="shared" si="702"/>
        <v/>
      </c>
      <c r="BK1250" s="578" t="str">
        <f t="shared" si="702"/>
        <v/>
      </c>
      <c r="BL1250" s="391"/>
      <c r="BM1250" s="578" t="str">
        <f t="shared" si="703"/>
        <v/>
      </c>
      <c r="BN1250" s="578" t="str">
        <f t="shared" si="703"/>
        <v/>
      </c>
      <c r="BO1250" s="391"/>
      <c r="BP1250" s="578" t="str">
        <f t="shared" si="704"/>
        <v/>
      </c>
      <c r="BQ1250" s="578" t="str">
        <f t="shared" si="704"/>
        <v/>
      </c>
      <c r="BR1250" s="391"/>
      <c r="BS1250" s="578" t="str">
        <f t="shared" si="705"/>
        <v/>
      </c>
      <c r="BT1250" s="578" t="str">
        <f t="shared" si="705"/>
        <v/>
      </c>
      <c r="BU1250" s="391"/>
      <c r="BV1250" s="476"/>
    </row>
    <row r="1251" spans="1:74" s="427" customFormat="1" ht="14.1">
      <c r="A1251" s="561">
        <v>13</v>
      </c>
      <c r="B1251" s="562" t="str">
        <f t="shared" si="689"/>
        <v xml:space="preserve">: </v>
      </c>
      <c r="C1251" s="566"/>
      <c r="D1251" s="566"/>
      <c r="E1251" s="563"/>
      <c r="F1251" s="566"/>
      <c r="G1251" s="563"/>
      <c r="H1251" s="565"/>
      <c r="I1251" s="566"/>
      <c r="J1251" s="566"/>
      <c r="K1251" s="572"/>
      <c r="L1251" s="568"/>
      <c r="M1251" s="572"/>
      <c r="N1251" s="571"/>
      <c r="O1251" s="571"/>
      <c r="P1251" s="572"/>
      <c r="Q1251" s="429"/>
      <c r="R1251" s="573"/>
      <c r="S1251" s="574" t="str">
        <f t="shared" si="706"/>
        <v/>
      </c>
      <c r="T1251" s="575" t="str">
        <f t="shared" si="690"/>
        <v/>
      </c>
      <c r="U1251" s="574" t="str">
        <f t="shared" si="707"/>
        <v/>
      </c>
      <c r="V1251" s="576" t="str">
        <f t="shared" si="691"/>
        <v/>
      </c>
      <c r="W1251" s="391"/>
      <c r="X1251" s="391"/>
      <c r="Z1251" s="476"/>
      <c r="AP1251" s="476"/>
      <c r="AQ1251" s="391"/>
      <c r="AR1251" s="391"/>
      <c r="AS1251" s="580"/>
      <c r="AT1251" s="391"/>
      <c r="AU1251" s="578" t="str">
        <f t="shared" si="692"/>
        <v/>
      </c>
      <c r="AV1251" s="578" t="str">
        <f t="shared" si="693"/>
        <v/>
      </c>
      <c r="AW1251" s="391"/>
      <c r="AX1251" s="578" t="str">
        <f t="shared" si="694"/>
        <v/>
      </c>
      <c r="AY1251" s="578" t="str">
        <f t="shared" si="695"/>
        <v/>
      </c>
      <c r="AZ1251" s="391"/>
      <c r="BA1251" s="578" t="str">
        <f t="shared" si="696"/>
        <v/>
      </c>
      <c r="BB1251" s="578" t="str">
        <f t="shared" si="697"/>
        <v/>
      </c>
      <c r="BC1251" s="391"/>
      <c r="BD1251" s="578" t="str">
        <f t="shared" si="698"/>
        <v/>
      </c>
      <c r="BE1251" s="578" t="str">
        <f t="shared" si="699"/>
        <v/>
      </c>
      <c r="BF1251" s="391"/>
      <c r="BG1251" s="578" t="str">
        <f t="shared" si="700"/>
        <v/>
      </c>
      <c r="BH1251" s="578" t="str">
        <f t="shared" si="701"/>
        <v/>
      </c>
      <c r="BI1251" s="391"/>
      <c r="BJ1251" s="578" t="str">
        <f t="shared" si="702"/>
        <v/>
      </c>
      <c r="BK1251" s="578" t="str">
        <f t="shared" si="702"/>
        <v/>
      </c>
      <c r="BL1251" s="391"/>
      <c r="BM1251" s="578" t="str">
        <f t="shared" si="703"/>
        <v/>
      </c>
      <c r="BN1251" s="578" t="str">
        <f t="shared" si="703"/>
        <v/>
      </c>
      <c r="BO1251" s="391"/>
      <c r="BP1251" s="578" t="str">
        <f t="shared" si="704"/>
        <v/>
      </c>
      <c r="BQ1251" s="578" t="str">
        <f t="shared" si="704"/>
        <v/>
      </c>
      <c r="BR1251" s="391"/>
      <c r="BS1251" s="578" t="str">
        <f t="shared" si="705"/>
        <v/>
      </c>
      <c r="BT1251" s="578" t="str">
        <f t="shared" si="705"/>
        <v/>
      </c>
      <c r="BU1251" s="391"/>
      <c r="BV1251" s="476"/>
    </row>
    <row r="1252" spans="1:74" s="427" customFormat="1" ht="14.1">
      <c r="A1252" s="561">
        <v>14</v>
      </c>
      <c r="B1252" s="562" t="str">
        <f t="shared" si="689"/>
        <v xml:space="preserve">: </v>
      </c>
      <c r="C1252" s="566"/>
      <c r="D1252" s="566"/>
      <c r="E1252" s="563"/>
      <c r="F1252" s="566"/>
      <c r="G1252" s="563"/>
      <c r="H1252" s="565"/>
      <c r="I1252" s="566"/>
      <c r="J1252" s="566"/>
      <c r="K1252" s="572"/>
      <c r="L1252" s="568"/>
      <c r="M1252" s="572"/>
      <c r="N1252" s="571"/>
      <c r="O1252" s="571"/>
      <c r="P1252" s="572"/>
      <c r="Q1252" s="429"/>
      <c r="R1252" s="573"/>
      <c r="S1252" s="574" t="str">
        <f t="shared" si="706"/>
        <v/>
      </c>
      <c r="T1252" s="575" t="str">
        <f t="shared" si="690"/>
        <v/>
      </c>
      <c r="U1252" s="574" t="str">
        <f t="shared" si="707"/>
        <v/>
      </c>
      <c r="V1252" s="576" t="str">
        <f t="shared" si="691"/>
        <v/>
      </c>
      <c r="W1252" s="391"/>
      <c r="X1252" s="391"/>
      <c r="Z1252" s="476"/>
      <c r="AP1252" s="476"/>
      <c r="AQ1252" s="391"/>
      <c r="AR1252" s="391"/>
      <c r="AS1252" s="580"/>
      <c r="AT1252" s="391"/>
      <c r="AU1252" s="578" t="str">
        <f t="shared" si="692"/>
        <v/>
      </c>
      <c r="AV1252" s="578" t="str">
        <f t="shared" si="693"/>
        <v/>
      </c>
      <c r="AW1252" s="391"/>
      <c r="AX1252" s="578" t="str">
        <f t="shared" si="694"/>
        <v/>
      </c>
      <c r="AY1252" s="578" t="str">
        <f t="shared" si="695"/>
        <v/>
      </c>
      <c r="AZ1252" s="391"/>
      <c r="BA1252" s="578" t="str">
        <f t="shared" si="696"/>
        <v/>
      </c>
      <c r="BB1252" s="578" t="str">
        <f t="shared" si="697"/>
        <v/>
      </c>
      <c r="BC1252" s="391"/>
      <c r="BD1252" s="578" t="str">
        <f t="shared" si="698"/>
        <v/>
      </c>
      <c r="BE1252" s="578" t="str">
        <f t="shared" si="699"/>
        <v/>
      </c>
      <c r="BF1252" s="391"/>
      <c r="BG1252" s="578" t="str">
        <f t="shared" si="700"/>
        <v/>
      </c>
      <c r="BH1252" s="578" t="str">
        <f t="shared" si="701"/>
        <v/>
      </c>
      <c r="BI1252" s="391"/>
      <c r="BJ1252" s="578" t="str">
        <f t="shared" si="702"/>
        <v/>
      </c>
      <c r="BK1252" s="578" t="str">
        <f t="shared" si="702"/>
        <v/>
      </c>
      <c r="BL1252" s="391"/>
      <c r="BM1252" s="578" t="str">
        <f t="shared" si="703"/>
        <v/>
      </c>
      <c r="BN1252" s="578" t="str">
        <f t="shared" si="703"/>
        <v/>
      </c>
      <c r="BO1252" s="391"/>
      <c r="BP1252" s="578" t="str">
        <f t="shared" si="704"/>
        <v/>
      </c>
      <c r="BQ1252" s="578" t="str">
        <f t="shared" si="704"/>
        <v/>
      </c>
      <c r="BR1252" s="391"/>
      <c r="BS1252" s="578" t="str">
        <f t="shared" si="705"/>
        <v/>
      </c>
      <c r="BT1252" s="578" t="str">
        <f t="shared" si="705"/>
        <v/>
      </c>
      <c r="BU1252" s="391"/>
      <c r="BV1252" s="476"/>
    </row>
    <row r="1253" spans="1:74" s="427" customFormat="1" ht="14.1">
      <c r="A1253" s="561">
        <v>15</v>
      </c>
      <c r="B1253" s="562" t="str">
        <f t="shared" si="689"/>
        <v xml:space="preserve">: </v>
      </c>
      <c r="C1253" s="566"/>
      <c r="D1253" s="566"/>
      <c r="E1253" s="563"/>
      <c r="F1253" s="566"/>
      <c r="G1253" s="563"/>
      <c r="H1253" s="565"/>
      <c r="I1253" s="566"/>
      <c r="J1253" s="566"/>
      <c r="K1253" s="572"/>
      <c r="L1253" s="568"/>
      <c r="M1253" s="572"/>
      <c r="N1253" s="571"/>
      <c r="O1253" s="571"/>
      <c r="P1253" s="572"/>
      <c r="Q1253" s="429"/>
      <c r="R1253" s="573"/>
      <c r="S1253" s="574" t="str">
        <f t="shared" si="706"/>
        <v/>
      </c>
      <c r="T1253" s="575" t="str">
        <f t="shared" si="690"/>
        <v/>
      </c>
      <c r="U1253" s="574" t="str">
        <f t="shared" si="707"/>
        <v/>
      </c>
      <c r="V1253" s="576" t="str">
        <f t="shared" si="691"/>
        <v/>
      </c>
      <c r="W1253" s="391"/>
      <c r="X1253" s="391"/>
      <c r="Z1253" s="476"/>
      <c r="AP1253" s="476"/>
      <c r="AQ1253" s="391"/>
      <c r="AR1253" s="391"/>
      <c r="AS1253" s="580"/>
      <c r="AT1253" s="391"/>
      <c r="AU1253" s="578" t="str">
        <f t="shared" si="692"/>
        <v/>
      </c>
      <c r="AV1253" s="578" t="str">
        <f t="shared" si="693"/>
        <v/>
      </c>
      <c r="AW1253" s="391"/>
      <c r="AX1253" s="578" t="str">
        <f t="shared" si="694"/>
        <v/>
      </c>
      <c r="AY1253" s="578" t="str">
        <f t="shared" si="695"/>
        <v/>
      </c>
      <c r="AZ1253" s="391"/>
      <c r="BA1253" s="578" t="str">
        <f t="shared" si="696"/>
        <v/>
      </c>
      <c r="BB1253" s="578" t="str">
        <f t="shared" si="697"/>
        <v/>
      </c>
      <c r="BC1253" s="391"/>
      <c r="BD1253" s="578" t="str">
        <f t="shared" si="698"/>
        <v/>
      </c>
      <c r="BE1253" s="578" t="str">
        <f t="shared" si="699"/>
        <v/>
      </c>
      <c r="BF1253" s="391"/>
      <c r="BG1253" s="578" t="str">
        <f t="shared" si="700"/>
        <v/>
      </c>
      <c r="BH1253" s="578" t="str">
        <f t="shared" si="701"/>
        <v/>
      </c>
      <c r="BI1253" s="391"/>
      <c r="BJ1253" s="578" t="str">
        <f t="shared" si="702"/>
        <v/>
      </c>
      <c r="BK1253" s="578" t="str">
        <f t="shared" si="702"/>
        <v/>
      </c>
      <c r="BL1253" s="391"/>
      <c r="BM1253" s="578" t="str">
        <f t="shared" si="703"/>
        <v/>
      </c>
      <c r="BN1253" s="578" t="str">
        <f t="shared" si="703"/>
        <v/>
      </c>
      <c r="BO1253" s="391"/>
      <c r="BP1253" s="578" t="str">
        <f t="shared" si="704"/>
        <v/>
      </c>
      <c r="BQ1253" s="578" t="str">
        <f t="shared" si="704"/>
        <v/>
      </c>
      <c r="BR1253" s="391"/>
      <c r="BS1253" s="578" t="str">
        <f t="shared" si="705"/>
        <v/>
      </c>
      <c r="BT1253" s="578" t="str">
        <f t="shared" si="705"/>
        <v/>
      </c>
      <c r="BU1253" s="391"/>
      <c r="BV1253" s="476"/>
    </row>
    <row r="1254" spans="1:74" s="427" customFormat="1" ht="14.1">
      <c r="A1254" s="561">
        <v>16</v>
      </c>
      <c r="B1254" s="562" t="str">
        <f t="shared" si="689"/>
        <v xml:space="preserve">: </v>
      </c>
      <c r="C1254" s="566"/>
      <c r="D1254" s="566"/>
      <c r="E1254" s="563"/>
      <c r="F1254" s="566"/>
      <c r="G1254" s="563"/>
      <c r="H1254" s="565"/>
      <c r="I1254" s="566"/>
      <c r="J1254" s="566"/>
      <c r="K1254" s="572"/>
      <c r="L1254" s="568"/>
      <c r="M1254" s="572"/>
      <c r="N1254" s="571"/>
      <c r="O1254" s="571"/>
      <c r="P1254" s="572"/>
      <c r="Q1254" s="429"/>
      <c r="R1254" s="573"/>
      <c r="S1254" s="574" t="str">
        <f t="shared" si="706"/>
        <v/>
      </c>
      <c r="T1254" s="575" t="str">
        <f t="shared" si="690"/>
        <v/>
      </c>
      <c r="U1254" s="574" t="str">
        <f t="shared" si="707"/>
        <v/>
      </c>
      <c r="V1254" s="576" t="str">
        <f t="shared" si="691"/>
        <v/>
      </c>
      <c r="W1254" s="391"/>
      <c r="X1254" s="391"/>
      <c r="Z1254" s="476"/>
      <c r="AP1254" s="476"/>
      <c r="AQ1254" s="391"/>
      <c r="AR1254" s="391"/>
      <c r="AS1254" s="580"/>
      <c r="AT1254" s="391"/>
      <c r="AU1254" s="578" t="str">
        <f t="shared" si="692"/>
        <v/>
      </c>
      <c r="AV1254" s="578" t="str">
        <f t="shared" si="693"/>
        <v/>
      </c>
      <c r="AW1254" s="391"/>
      <c r="AX1254" s="578" t="str">
        <f t="shared" si="694"/>
        <v/>
      </c>
      <c r="AY1254" s="578" t="str">
        <f t="shared" si="695"/>
        <v/>
      </c>
      <c r="AZ1254" s="391"/>
      <c r="BA1254" s="578" t="str">
        <f t="shared" si="696"/>
        <v/>
      </c>
      <c r="BB1254" s="578" t="str">
        <f t="shared" si="697"/>
        <v/>
      </c>
      <c r="BC1254" s="391"/>
      <c r="BD1254" s="578" t="str">
        <f t="shared" si="698"/>
        <v/>
      </c>
      <c r="BE1254" s="578" t="str">
        <f t="shared" si="699"/>
        <v/>
      </c>
      <c r="BF1254" s="391"/>
      <c r="BG1254" s="578" t="str">
        <f t="shared" si="700"/>
        <v/>
      </c>
      <c r="BH1254" s="578" t="str">
        <f t="shared" si="701"/>
        <v/>
      </c>
      <c r="BI1254" s="391"/>
      <c r="BJ1254" s="578" t="str">
        <f t="shared" si="702"/>
        <v/>
      </c>
      <c r="BK1254" s="578" t="str">
        <f t="shared" si="702"/>
        <v/>
      </c>
      <c r="BL1254" s="391"/>
      <c r="BM1254" s="578" t="str">
        <f t="shared" si="703"/>
        <v/>
      </c>
      <c r="BN1254" s="578" t="str">
        <f t="shared" si="703"/>
        <v/>
      </c>
      <c r="BO1254" s="391"/>
      <c r="BP1254" s="578" t="str">
        <f t="shared" si="704"/>
        <v/>
      </c>
      <c r="BQ1254" s="578" t="str">
        <f t="shared" si="704"/>
        <v/>
      </c>
      <c r="BR1254" s="391"/>
      <c r="BS1254" s="578" t="str">
        <f t="shared" si="705"/>
        <v/>
      </c>
      <c r="BT1254" s="578" t="str">
        <f t="shared" si="705"/>
        <v/>
      </c>
      <c r="BU1254" s="391"/>
      <c r="BV1254" s="476"/>
    </row>
    <row r="1255" spans="1:74" s="427" customFormat="1" ht="14.1">
      <c r="A1255" s="561">
        <v>17</v>
      </c>
      <c r="B1255" s="562" t="str">
        <f t="shared" si="689"/>
        <v xml:space="preserve">: </v>
      </c>
      <c r="C1255" s="566"/>
      <c r="D1255" s="566"/>
      <c r="E1255" s="563"/>
      <c r="F1255" s="566"/>
      <c r="G1255" s="563"/>
      <c r="H1255" s="565"/>
      <c r="I1255" s="566"/>
      <c r="J1255" s="566"/>
      <c r="K1255" s="572"/>
      <c r="L1255" s="568"/>
      <c r="M1255" s="572"/>
      <c r="N1255" s="571"/>
      <c r="O1255" s="571"/>
      <c r="P1255" s="572"/>
      <c r="Q1255" s="429"/>
      <c r="R1255" s="573"/>
      <c r="S1255" s="574" t="str">
        <f t="shared" si="706"/>
        <v/>
      </c>
      <c r="T1255" s="575" t="str">
        <f t="shared" si="690"/>
        <v/>
      </c>
      <c r="U1255" s="574" t="str">
        <f t="shared" si="707"/>
        <v/>
      </c>
      <c r="V1255" s="576" t="str">
        <f t="shared" si="691"/>
        <v/>
      </c>
      <c r="W1255" s="391"/>
      <c r="X1255" s="391"/>
      <c r="Z1255" s="476"/>
      <c r="AP1255" s="476"/>
      <c r="AQ1255" s="391"/>
      <c r="AR1255" s="391"/>
      <c r="AS1255" s="580"/>
      <c r="AT1255" s="391"/>
      <c r="AU1255" s="578" t="str">
        <f t="shared" si="692"/>
        <v/>
      </c>
      <c r="AV1255" s="578" t="str">
        <f t="shared" si="693"/>
        <v/>
      </c>
      <c r="AW1255" s="391"/>
      <c r="AX1255" s="578" t="str">
        <f t="shared" si="694"/>
        <v/>
      </c>
      <c r="AY1255" s="578" t="str">
        <f t="shared" si="695"/>
        <v/>
      </c>
      <c r="AZ1255" s="391"/>
      <c r="BA1255" s="578" t="str">
        <f t="shared" si="696"/>
        <v/>
      </c>
      <c r="BB1255" s="578" t="str">
        <f t="shared" si="697"/>
        <v/>
      </c>
      <c r="BC1255" s="391"/>
      <c r="BD1255" s="578" t="str">
        <f t="shared" si="698"/>
        <v/>
      </c>
      <c r="BE1255" s="578" t="str">
        <f t="shared" si="699"/>
        <v/>
      </c>
      <c r="BF1255" s="391"/>
      <c r="BG1255" s="578" t="str">
        <f t="shared" si="700"/>
        <v/>
      </c>
      <c r="BH1255" s="578" t="str">
        <f t="shared" si="701"/>
        <v/>
      </c>
      <c r="BI1255" s="391"/>
      <c r="BJ1255" s="578" t="str">
        <f t="shared" si="702"/>
        <v/>
      </c>
      <c r="BK1255" s="578" t="str">
        <f t="shared" si="702"/>
        <v/>
      </c>
      <c r="BL1255" s="391"/>
      <c r="BM1255" s="578" t="str">
        <f t="shared" si="703"/>
        <v/>
      </c>
      <c r="BN1255" s="578" t="str">
        <f t="shared" si="703"/>
        <v/>
      </c>
      <c r="BO1255" s="391"/>
      <c r="BP1255" s="578" t="str">
        <f t="shared" si="704"/>
        <v/>
      </c>
      <c r="BQ1255" s="578" t="str">
        <f t="shared" si="704"/>
        <v/>
      </c>
      <c r="BR1255" s="391"/>
      <c r="BS1255" s="578" t="str">
        <f t="shared" si="705"/>
        <v/>
      </c>
      <c r="BT1255" s="578" t="str">
        <f t="shared" si="705"/>
        <v/>
      </c>
      <c r="BU1255" s="391"/>
      <c r="BV1255" s="476"/>
    </row>
    <row r="1256" spans="1:74" s="427" customFormat="1" ht="14.1">
      <c r="A1256" s="561">
        <v>18</v>
      </c>
      <c r="B1256" s="562" t="str">
        <f t="shared" si="689"/>
        <v xml:space="preserve">: </v>
      </c>
      <c r="C1256" s="566"/>
      <c r="D1256" s="566"/>
      <c r="E1256" s="563"/>
      <c r="F1256" s="566"/>
      <c r="G1256" s="563"/>
      <c r="H1256" s="565"/>
      <c r="I1256" s="566"/>
      <c r="J1256" s="566"/>
      <c r="K1256" s="572"/>
      <c r="L1256" s="572"/>
      <c r="M1256" s="572"/>
      <c r="N1256" s="571"/>
      <c r="O1256" s="571"/>
      <c r="P1256" s="572"/>
      <c r="Q1256" s="429"/>
      <c r="R1256" s="573"/>
      <c r="S1256" s="574" t="str">
        <f t="shared" si="706"/>
        <v/>
      </c>
      <c r="T1256" s="575" t="str">
        <f t="shared" si="690"/>
        <v/>
      </c>
      <c r="U1256" s="574" t="str">
        <f t="shared" si="707"/>
        <v/>
      </c>
      <c r="V1256" s="576" t="str">
        <f t="shared" si="691"/>
        <v/>
      </c>
      <c r="W1256" s="391"/>
      <c r="X1256" s="391"/>
      <c r="Z1256" s="476"/>
      <c r="AP1256" s="476"/>
      <c r="AQ1256" s="391"/>
      <c r="AR1256" s="391"/>
      <c r="AS1256" s="580"/>
      <c r="AT1256" s="391"/>
      <c r="AU1256" s="578" t="str">
        <f t="shared" si="692"/>
        <v/>
      </c>
      <c r="AV1256" s="578" t="str">
        <f t="shared" si="693"/>
        <v/>
      </c>
      <c r="AW1256" s="391"/>
      <c r="AX1256" s="578" t="str">
        <f t="shared" si="694"/>
        <v/>
      </c>
      <c r="AY1256" s="578" t="str">
        <f t="shared" si="695"/>
        <v/>
      </c>
      <c r="AZ1256" s="391"/>
      <c r="BA1256" s="578" t="str">
        <f t="shared" si="696"/>
        <v/>
      </c>
      <c r="BB1256" s="578" t="str">
        <f t="shared" si="697"/>
        <v/>
      </c>
      <c r="BC1256" s="391"/>
      <c r="BD1256" s="578" t="str">
        <f t="shared" si="698"/>
        <v/>
      </c>
      <c r="BE1256" s="578" t="str">
        <f t="shared" si="699"/>
        <v/>
      </c>
      <c r="BF1256" s="391"/>
      <c r="BG1256" s="578" t="str">
        <f t="shared" si="700"/>
        <v/>
      </c>
      <c r="BH1256" s="578" t="str">
        <f t="shared" si="701"/>
        <v/>
      </c>
      <c r="BI1256" s="391"/>
      <c r="BJ1256" s="578" t="str">
        <f t="shared" si="702"/>
        <v/>
      </c>
      <c r="BK1256" s="578" t="str">
        <f t="shared" si="702"/>
        <v/>
      </c>
      <c r="BL1256" s="391"/>
      <c r="BM1256" s="578" t="str">
        <f t="shared" si="703"/>
        <v/>
      </c>
      <c r="BN1256" s="578" t="str">
        <f t="shared" si="703"/>
        <v/>
      </c>
      <c r="BO1256" s="391"/>
      <c r="BP1256" s="578" t="str">
        <f t="shared" si="704"/>
        <v/>
      </c>
      <c r="BQ1256" s="578" t="str">
        <f t="shared" si="704"/>
        <v/>
      </c>
      <c r="BR1256" s="391"/>
      <c r="BS1256" s="578" t="str">
        <f t="shared" si="705"/>
        <v/>
      </c>
      <c r="BT1256" s="578" t="str">
        <f t="shared" si="705"/>
        <v/>
      </c>
      <c r="BU1256" s="391"/>
      <c r="BV1256" s="476"/>
    </row>
    <row r="1257" spans="1:74" s="427" customFormat="1" ht="14.1">
      <c r="A1257" s="561">
        <v>19</v>
      </c>
      <c r="B1257" s="562" t="str">
        <f t="shared" si="689"/>
        <v xml:space="preserve">: </v>
      </c>
      <c r="C1257" s="566"/>
      <c r="D1257" s="566"/>
      <c r="E1257" s="563"/>
      <c r="F1257" s="566"/>
      <c r="G1257" s="563"/>
      <c r="H1257" s="565"/>
      <c r="I1257" s="566"/>
      <c r="J1257" s="566"/>
      <c r="K1257" s="572"/>
      <c r="L1257" s="572"/>
      <c r="M1257" s="572"/>
      <c r="N1257" s="571"/>
      <c r="O1257" s="571"/>
      <c r="P1257" s="572"/>
      <c r="Q1257" s="429"/>
      <c r="R1257" s="573"/>
      <c r="S1257" s="574" t="str">
        <f t="shared" si="706"/>
        <v/>
      </c>
      <c r="T1257" s="575" t="str">
        <f t="shared" si="690"/>
        <v/>
      </c>
      <c r="U1257" s="574" t="str">
        <f t="shared" si="707"/>
        <v/>
      </c>
      <c r="V1257" s="576" t="str">
        <f t="shared" si="691"/>
        <v/>
      </c>
      <c r="W1257" s="391"/>
      <c r="X1257" s="391"/>
      <c r="Z1257" s="476"/>
      <c r="AP1257" s="476"/>
      <c r="AQ1257" s="391"/>
      <c r="AR1257" s="391"/>
      <c r="AS1257" s="580"/>
      <c r="AT1257" s="391"/>
      <c r="AU1257" s="578" t="str">
        <f t="shared" si="692"/>
        <v/>
      </c>
      <c r="AV1257" s="578" t="str">
        <f t="shared" si="693"/>
        <v/>
      </c>
      <c r="AW1257" s="391"/>
      <c r="AX1257" s="578" t="str">
        <f t="shared" si="694"/>
        <v/>
      </c>
      <c r="AY1257" s="578" t="str">
        <f t="shared" si="695"/>
        <v/>
      </c>
      <c r="AZ1257" s="391"/>
      <c r="BA1257" s="578" t="str">
        <f t="shared" si="696"/>
        <v/>
      </c>
      <c r="BB1257" s="578" t="str">
        <f t="shared" si="697"/>
        <v/>
      </c>
      <c r="BC1257" s="391"/>
      <c r="BD1257" s="578" t="str">
        <f t="shared" si="698"/>
        <v/>
      </c>
      <c r="BE1257" s="578" t="str">
        <f t="shared" si="699"/>
        <v/>
      </c>
      <c r="BF1257" s="391"/>
      <c r="BG1257" s="578" t="str">
        <f t="shared" si="700"/>
        <v/>
      </c>
      <c r="BH1257" s="578" t="str">
        <f t="shared" si="701"/>
        <v/>
      </c>
      <c r="BI1257" s="391"/>
      <c r="BJ1257" s="578" t="str">
        <f t="shared" si="702"/>
        <v/>
      </c>
      <c r="BK1257" s="578" t="str">
        <f t="shared" si="702"/>
        <v/>
      </c>
      <c r="BL1257" s="391"/>
      <c r="BM1257" s="578" t="str">
        <f t="shared" si="703"/>
        <v/>
      </c>
      <c r="BN1257" s="578" t="str">
        <f t="shared" si="703"/>
        <v/>
      </c>
      <c r="BO1257" s="391"/>
      <c r="BP1257" s="578" t="str">
        <f t="shared" si="704"/>
        <v/>
      </c>
      <c r="BQ1257" s="578" t="str">
        <f t="shared" si="704"/>
        <v/>
      </c>
      <c r="BR1257" s="391"/>
      <c r="BS1257" s="578" t="str">
        <f t="shared" si="705"/>
        <v/>
      </c>
      <c r="BT1257" s="578" t="str">
        <f t="shared" si="705"/>
        <v/>
      </c>
      <c r="BU1257" s="391"/>
      <c r="BV1257" s="476"/>
    </row>
    <row r="1258" spans="1:74" s="427" customFormat="1" ht="14.1">
      <c r="A1258" s="561">
        <v>20</v>
      </c>
      <c r="B1258" s="562" t="str">
        <f t="shared" si="689"/>
        <v xml:space="preserve">: </v>
      </c>
      <c r="C1258" s="566"/>
      <c r="D1258" s="566"/>
      <c r="E1258" s="563"/>
      <c r="F1258" s="566"/>
      <c r="G1258" s="563"/>
      <c r="H1258" s="565"/>
      <c r="I1258" s="566"/>
      <c r="J1258" s="566"/>
      <c r="K1258" s="572"/>
      <c r="L1258" s="572"/>
      <c r="M1258" s="572"/>
      <c r="N1258" s="571"/>
      <c r="O1258" s="571"/>
      <c r="P1258" s="572"/>
      <c r="Q1258" s="429"/>
      <c r="R1258" s="573"/>
      <c r="S1258" s="574" t="str">
        <f t="shared" si="706"/>
        <v/>
      </c>
      <c r="T1258" s="575" t="str">
        <f t="shared" si="690"/>
        <v/>
      </c>
      <c r="U1258" s="574" t="str">
        <f t="shared" si="707"/>
        <v/>
      </c>
      <c r="V1258" s="576" t="str">
        <f t="shared" si="691"/>
        <v/>
      </c>
      <c r="W1258" s="391"/>
      <c r="X1258" s="391"/>
      <c r="Z1258" s="476"/>
      <c r="AP1258" s="476"/>
      <c r="AQ1258" s="391"/>
      <c r="AR1258" s="391"/>
      <c r="AS1258" s="580"/>
      <c r="AT1258" s="391"/>
      <c r="AU1258" s="578" t="str">
        <f t="shared" si="692"/>
        <v/>
      </c>
      <c r="AV1258" s="578" t="str">
        <f t="shared" si="693"/>
        <v/>
      </c>
      <c r="AW1258" s="391"/>
      <c r="AX1258" s="578" t="str">
        <f t="shared" si="694"/>
        <v/>
      </c>
      <c r="AY1258" s="578" t="str">
        <f t="shared" si="695"/>
        <v/>
      </c>
      <c r="AZ1258" s="391"/>
      <c r="BA1258" s="578" t="str">
        <f t="shared" si="696"/>
        <v/>
      </c>
      <c r="BB1258" s="578" t="str">
        <f t="shared" si="697"/>
        <v/>
      </c>
      <c r="BC1258" s="391"/>
      <c r="BD1258" s="578" t="str">
        <f t="shared" si="698"/>
        <v/>
      </c>
      <c r="BE1258" s="578" t="str">
        <f t="shared" si="699"/>
        <v/>
      </c>
      <c r="BF1258" s="391"/>
      <c r="BG1258" s="578" t="str">
        <f t="shared" si="700"/>
        <v/>
      </c>
      <c r="BH1258" s="578" t="str">
        <f t="shared" si="701"/>
        <v/>
      </c>
      <c r="BI1258" s="391"/>
      <c r="BJ1258" s="578" t="str">
        <f t="shared" si="702"/>
        <v/>
      </c>
      <c r="BK1258" s="578" t="str">
        <f t="shared" si="702"/>
        <v/>
      </c>
      <c r="BL1258" s="391"/>
      <c r="BM1258" s="578" t="str">
        <f t="shared" si="703"/>
        <v/>
      </c>
      <c r="BN1258" s="578" t="str">
        <f t="shared" si="703"/>
        <v/>
      </c>
      <c r="BO1258" s="391"/>
      <c r="BP1258" s="578" t="str">
        <f t="shared" si="704"/>
        <v/>
      </c>
      <c r="BQ1258" s="578" t="str">
        <f t="shared" si="704"/>
        <v/>
      </c>
      <c r="BR1258" s="391"/>
      <c r="BS1258" s="578" t="str">
        <f t="shared" si="705"/>
        <v/>
      </c>
      <c r="BT1258" s="578" t="str">
        <f t="shared" si="705"/>
        <v/>
      </c>
      <c r="BU1258" s="391"/>
      <c r="BV1258" s="476"/>
    </row>
    <row r="1259" spans="1:74" s="427" customFormat="1" ht="14.1">
      <c r="A1259" s="561"/>
      <c r="B1259" s="582" t="s">
        <v>224</v>
      </c>
      <c r="C1259" s="583"/>
      <c r="D1259" s="583"/>
      <c r="E1259" s="583"/>
      <c r="F1259" s="583"/>
      <c r="G1259" s="583"/>
      <c r="H1259" s="429"/>
      <c r="I1259" s="391"/>
      <c r="J1259" s="584"/>
      <c r="K1259" s="429"/>
      <c r="L1259" s="429"/>
      <c r="M1259" s="429" t="s">
        <v>211</v>
      </c>
      <c r="N1259" s="429"/>
      <c r="O1259" s="429"/>
      <c r="P1259" s="429"/>
      <c r="Q1259" s="429"/>
      <c r="R1259" s="584" t="s">
        <v>212</v>
      </c>
      <c r="S1259" s="585" t="e">
        <f>AVERAGE(S1239:S1258)</f>
        <v>#DIV/0!</v>
      </c>
      <c r="T1259" s="585" t="e">
        <f>IF(S1267="Y",SUM(T1239:T1258)/SUM(O1239:O1258),AVERAGE(T1239:T1258))</f>
        <v>#DIV/0!</v>
      </c>
      <c r="U1259" s="586" t="e">
        <f>SUM(U1239:U1258)/SUM(O1239:O1258)</f>
        <v>#DIV/0!</v>
      </c>
      <c r="V1259" s="391"/>
      <c r="W1259" s="391"/>
      <c r="X1259" s="391"/>
      <c r="Z1259" s="626"/>
      <c r="AP1259" s="476"/>
      <c r="AQ1259" s="391"/>
      <c r="AR1259" s="391"/>
      <c r="AS1259" s="391"/>
      <c r="AT1259" s="584" t="s">
        <v>212</v>
      </c>
      <c r="AU1259" s="587" t="e">
        <f>AVERAGE(AU1239:AU1258)</f>
        <v>#DIV/0!</v>
      </c>
      <c r="AV1259" s="587" t="e">
        <f>SUM(AV1239:AV1258)/COUNTIF(AV1239:AV1258,"&gt;0")</f>
        <v>#DIV/0!</v>
      </c>
      <c r="AW1259" s="391"/>
      <c r="AX1259" s="587" t="e">
        <f>AVERAGE(AX1239:AX1258)</f>
        <v>#DIV/0!</v>
      </c>
      <c r="AY1259" s="587" t="e">
        <f>SUM(AY1239:AY1258)/COUNTIF(AY1239:AY1258,"&gt;0")</f>
        <v>#DIV/0!</v>
      </c>
      <c r="AZ1259" s="391"/>
      <c r="BA1259" s="587" t="e">
        <f>AVERAGE(BA1239:BA1258)</f>
        <v>#DIV/0!</v>
      </c>
      <c r="BB1259" s="587" t="e">
        <f>SUM(BB1239:BB1258)/COUNTIF(BB1239:BB1258,"&gt;0")</f>
        <v>#DIV/0!</v>
      </c>
      <c r="BC1259" s="391"/>
      <c r="BD1259" s="587" t="e">
        <f>AVERAGE(BD1239:BD1258)</f>
        <v>#DIV/0!</v>
      </c>
      <c r="BE1259" s="587" t="e">
        <f>SUM(BE1239:BE1258)/COUNTIF(BE1239:BE1258,"&gt;0")</f>
        <v>#DIV/0!</v>
      </c>
      <c r="BF1259" s="391"/>
      <c r="BG1259" s="587" t="e">
        <f>AVERAGE(BG1239:BG1258)</f>
        <v>#DIV/0!</v>
      </c>
      <c r="BH1259" s="587" t="e">
        <f>SUM(BH1239:BH1258)/COUNTIF(BH1239:BH1258,"&gt;0")</f>
        <v>#DIV/0!</v>
      </c>
      <c r="BI1259" s="584"/>
      <c r="BJ1259" s="587" t="e">
        <f>AVERAGE(BJ1239:BJ1258)</f>
        <v>#DIV/0!</v>
      </c>
      <c r="BK1259" s="587" t="e">
        <f>SUM(BK1239:BK1258)/COUNTIF(BK1239:BK1258,"&gt;0")</f>
        <v>#DIV/0!</v>
      </c>
      <c r="BL1259" s="391"/>
      <c r="BM1259" s="587" t="e">
        <f>AVERAGE(BM1239:BM1258)</f>
        <v>#DIV/0!</v>
      </c>
      <c r="BN1259" s="587" t="e">
        <f>SUM(BN1239:BN1258)/COUNTIF(BN1239:BN1258,"&gt;0")</f>
        <v>#DIV/0!</v>
      </c>
      <c r="BO1259" s="391"/>
      <c r="BP1259" s="587" t="e">
        <f>AVERAGE(BP1239:BP1258)</f>
        <v>#DIV/0!</v>
      </c>
      <c r="BQ1259" s="587" t="e">
        <f>SUM(BQ1239:BQ1258)/COUNTIF(BQ1239:BQ1258,"&gt;0")</f>
        <v>#DIV/0!</v>
      </c>
      <c r="BR1259" s="391"/>
      <c r="BS1259" s="587" t="e">
        <f>AVERAGE(BS1239:BS1258)</f>
        <v>#DIV/0!</v>
      </c>
      <c r="BT1259" s="587" t="e">
        <f>SUM(BT1239:BT1258)/COUNTIF(BT1239:BT1258,"&gt;0")</f>
        <v>#DIV/0!</v>
      </c>
      <c r="BU1259" s="391"/>
      <c r="BV1259" s="476"/>
    </row>
    <row r="1260" spans="1:74" s="427" customFormat="1" ht="14.1">
      <c r="A1260" s="561"/>
      <c r="B1260" s="582" t="s">
        <v>225</v>
      </c>
      <c r="C1260" s="583" t="s">
        <v>213</v>
      </c>
      <c r="D1260" s="1104"/>
      <c r="E1260" s="1105"/>
      <c r="F1260" s="1105"/>
      <c r="G1260" s="1105"/>
      <c r="H1260" s="1105"/>
      <c r="I1260" s="1105"/>
      <c r="J1260" s="1105"/>
      <c r="K1260" s="1106"/>
      <c r="L1260" s="429"/>
      <c r="M1260" s="429"/>
      <c r="N1260" s="429"/>
      <c r="O1260" s="429"/>
      <c r="P1260" s="429"/>
      <c r="Q1260" s="429"/>
      <c r="R1260" s="588" t="s">
        <v>214</v>
      </c>
      <c r="S1260" s="589" t="e">
        <f>S1259+V1260*S1263</f>
        <v>#DIV/0!</v>
      </c>
      <c r="T1260" s="589" t="e">
        <f>T1259+V1260*T1263</f>
        <v>#DIV/0!</v>
      </c>
      <c r="U1260" s="589" t="e">
        <f>U1259+V1260*U1263</f>
        <v>#DIV/0!</v>
      </c>
      <c r="V1260" s="590">
        <v>1</v>
      </c>
      <c r="W1260" s="429" t="s">
        <v>215</v>
      </c>
      <c r="X1260" s="391"/>
      <c r="Y1260" s="391" t="s">
        <v>239</v>
      </c>
      <c r="Z1260" s="627"/>
      <c r="AP1260" s="476"/>
      <c r="AQ1260" s="391"/>
      <c r="AR1260" s="391"/>
      <c r="AS1260" s="391"/>
      <c r="AT1260" s="588" t="s">
        <v>214</v>
      </c>
      <c r="AU1260" s="591" t="e">
        <f>AU1259+(AU1265*AU1262)</f>
        <v>#DIV/0!</v>
      </c>
      <c r="AV1260" s="591" t="e">
        <f>AV1259+(AV1265*AU1262)</f>
        <v>#DIV/0!</v>
      </c>
      <c r="AW1260" s="391"/>
      <c r="AX1260" s="591" t="e">
        <f>AX1259+(AX1265*AX1262)</f>
        <v>#DIV/0!</v>
      </c>
      <c r="AY1260" s="591" t="e">
        <f>AY1259+(AY1265*AX1262)</f>
        <v>#DIV/0!</v>
      </c>
      <c r="AZ1260" s="391"/>
      <c r="BA1260" s="591" t="e">
        <f>BA1259+(BA1265*BA1262)</f>
        <v>#DIV/0!</v>
      </c>
      <c r="BB1260" s="591" t="e">
        <f>BB1259+(BB1265*BA1262)</f>
        <v>#DIV/0!</v>
      </c>
      <c r="BC1260" s="391"/>
      <c r="BD1260" s="591" t="e">
        <f>BD1259+(BD1265*BD1262)</f>
        <v>#DIV/0!</v>
      </c>
      <c r="BE1260" s="591" t="e">
        <f>BE1259+(BE1265*BD1262)</f>
        <v>#DIV/0!</v>
      </c>
      <c r="BF1260" s="391"/>
      <c r="BG1260" s="591" t="e">
        <f>BG1259+(BG1265*BG1262)</f>
        <v>#DIV/0!</v>
      </c>
      <c r="BH1260" s="591" t="e">
        <f>BH1259+(BH1265*BG1262)</f>
        <v>#DIV/0!</v>
      </c>
      <c r="BI1260" s="588"/>
      <c r="BJ1260" s="591" t="e">
        <f>BJ1259+(BJ1265*BJ1262)</f>
        <v>#DIV/0!</v>
      </c>
      <c r="BK1260" s="591" t="e">
        <f>BK1259+(BK1265*BJ1262)</f>
        <v>#DIV/0!</v>
      </c>
      <c r="BL1260" s="391"/>
      <c r="BM1260" s="591" t="e">
        <f>BM1259+(BM1265*BM1262)</f>
        <v>#DIV/0!</v>
      </c>
      <c r="BN1260" s="591" t="e">
        <f>BN1259+(BN1265*BM1262)</f>
        <v>#DIV/0!</v>
      </c>
      <c r="BO1260" s="391"/>
      <c r="BP1260" s="591" t="e">
        <f>BP1259+(BP1265*BP1262)</f>
        <v>#DIV/0!</v>
      </c>
      <c r="BQ1260" s="591" t="e">
        <f>BQ1259+(BQ1265*BP1262)</f>
        <v>#DIV/0!</v>
      </c>
      <c r="BR1260" s="391"/>
      <c r="BS1260" s="591" t="e">
        <f>BS1259+(BS1265*BS1262)</f>
        <v>#DIV/0!</v>
      </c>
      <c r="BT1260" s="591" t="e">
        <f>BT1259+(BT1265*BS1262)</f>
        <v>#DIV/0!</v>
      </c>
      <c r="BU1260" s="391"/>
      <c r="BV1260" s="476"/>
    </row>
    <row r="1261" spans="1:74" s="427" customFormat="1" ht="14.1">
      <c r="A1261" s="561"/>
      <c r="B1261" s="582" t="s">
        <v>226</v>
      </c>
      <c r="C1261" s="561"/>
      <c r="D1261" s="1107"/>
      <c r="E1261" s="1108"/>
      <c r="F1261" s="1108"/>
      <c r="G1261" s="1108"/>
      <c r="H1261" s="1108"/>
      <c r="I1261" s="1108"/>
      <c r="J1261" s="1108"/>
      <c r="K1261" s="1109"/>
      <c r="L1261" s="391"/>
      <c r="M1261" s="391"/>
      <c r="N1261" s="429"/>
      <c r="O1261" s="429"/>
      <c r="P1261" s="429"/>
      <c r="Q1261" s="429"/>
      <c r="R1261" s="588" t="s">
        <v>216</v>
      </c>
      <c r="S1261" s="589" t="e">
        <f>IF($Y1261="Y",MIN(S1239:S1258),S1259-$V1261*S1263)</f>
        <v>#DIV/0!</v>
      </c>
      <c r="T1261" s="589" t="e">
        <f t="shared" ref="T1261:U1261" si="708">IF($Y1261="Y",MIN(T1239:T1258),T1259-$V1261*T1263)</f>
        <v>#DIV/0!</v>
      </c>
      <c r="U1261" s="589" t="e">
        <f t="shared" si="708"/>
        <v>#DIV/0!</v>
      </c>
      <c r="V1261" s="590">
        <v>1</v>
      </c>
      <c r="W1261" s="429" t="s">
        <v>217</v>
      </c>
      <c r="X1261" s="391"/>
      <c r="Y1261" s="592" t="s">
        <v>223</v>
      </c>
      <c r="Z1261" s="627"/>
      <c r="AP1261" s="476"/>
      <c r="AQ1261" s="391"/>
      <c r="AR1261" s="391"/>
      <c r="AS1261" s="391"/>
      <c r="AT1261" s="588" t="s">
        <v>216</v>
      </c>
      <c r="AU1261" s="591" t="e">
        <f>AU1259-(AU1265*AU1263)</f>
        <v>#DIV/0!</v>
      </c>
      <c r="AV1261" s="591" t="e">
        <f>AV1259-(AV1265*AU1263)</f>
        <v>#DIV/0!</v>
      </c>
      <c r="AW1261" s="391"/>
      <c r="AX1261" s="591" t="e">
        <f>AX1259-(AX1265*AX1263)</f>
        <v>#DIV/0!</v>
      </c>
      <c r="AY1261" s="591" t="e">
        <f>AY1259-(AY1265*AX1263)</f>
        <v>#DIV/0!</v>
      </c>
      <c r="AZ1261" s="391"/>
      <c r="BA1261" s="591" t="e">
        <f>BA1259-(BA1265*BA1263)</f>
        <v>#DIV/0!</v>
      </c>
      <c r="BB1261" s="591" t="e">
        <f>BB1259-(BB1265*BA1263)</f>
        <v>#DIV/0!</v>
      </c>
      <c r="BC1261" s="391"/>
      <c r="BD1261" s="591" t="e">
        <f>BD1259-(BD1265*BD1263)</f>
        <v>#DIV/0!</v>
      </c>
      <c r="BE1261" s="591" t="e">
        <f>BE1259-(BE1265*BD1263)</f>
        <v>#DIV/0!</v>
      </c>
      <c r="BF1261" s="391"/>
      <c r="BG1261" s="591" t="e">
        <f>BG1259-(BG1265*BG1263)</f>
        <v>#DIV/0!</v>
      </c>
      <c r="BH1261" s="591" t="e">
        <f>BH1259-(BH1265*BG1263)</f>
        <v>#DIV/0!</v>
      </c>
      <c r="BI1261" s="588"/>
      <c r="BJ1261" s="591" t="e">
        <f>BJ1259-(BJ1265*BJ1263)</f>
        <v>#DIV/0!</v>
      </c>
      <c r="BK1261" s="591" t="e">
        <f>BK1259-(BK1265*BJ1263)</f>
        <v>#DIV/0!</v>
      </c>
      <c r="BL1261" s="391"/>
      <c r="BM1261" s="591" t="e">
        <f>BM1259-(BM1265*BM1263)</f>
        <v>#DIV/0!</v>
      </c>
      <c r="BN1261" s="591" t="e">
        <f>BN1259-(BN1265*BM1263)</f>
        <v>#DIV/0!</v>
      </c>
      <c r="BO1261" s="391"/>
      <c r="BP1261" s="591" t="e">
        <f>BP1259-(BP1265*BP1263)</f>
        <v>#DIV/0!</v>
      </c>
      <c r="BQ1261" s="591" t="e">
        <f>BQ1259-(BQ1265*BP1263)</f>
        <v>#DIV/0!</v>
      </c>
      <c r="BR1261" s="391"/>
      <c r="BS1261" s="591" t="e">
        <f>BS1259-(BS1265*BS1263)</f>
        <v>#DIV/0!</v>
      </c>
      <c r="BT1261" s="591" t="e">
        <f>BT1259-(BT1265*BS1263)</f>
        <v>#DIV/0!</v>
      </c>
      <c r="BU1261" s="391"/>
      <c r="BV1261" s="476"/>
    </row>
    <row r="1262" spans="1:74" s="427" customFormat="1" ht="13.8">
      <c r="A1262" s="561"/>
      <c r="B1262" s="561"/>
      <c r="C1262" s="561"/>
      <c r="D1262" s="1107"/>
      <c r="E1262" s="1108"/>
      <c r="F1262" s="1108"/>
      <c r="G1262" s="1108"/>
      <c r="H1262" s="1108"/>
      <c r="I1262" s="1108"/>
      <c r="J1262" s="1108"/>
      <c r="K1262" s="1109"/>
      <c r="L1262" s="429"/>
      <c r="M1262" s="429"/>
      <c r="N1262" s="429"/>
      <c r="O1262" s="429"/>
      <c r="P1262" s="429"/>
      <c r="Q1262" s="429"/>
      <c r="R1262" s="588" t="s">
        <v>218</v>
      </c>
      <c r="S1262" s="589" t="e">
        <f>IF((0.67*S1263)&gt;S1259,"no","yes")</f>
        <v>#DIV/0!</v>
      </c>
      <c r="T1262" s="589" t="e">
        <f>IF((0.67*T1263)&gt;T1259,"no","yes")</f>
        <v>#DIV/0!</v>
      </c>
      <c r="U1262" s="589" t="e">
        <f>IF((0.67*U1263)&gt;U1259,"no","yes")</f>
        <v>#DIV/0!</v>
      </c>
      <c r="V1262" s="429"/>
      <c r="W1262" s="429"/>
      <c r="X1262" s="429"/>
      <c r="Z1262" s="627"/>
      <c r="AP1262" s="476"/>
      <c r="AQ1262" s="429"/>
      <c r="AR1262" s="429"/>
      <c r="AS1262" s="1113" t="s">
        <v>407</v>
      </c>
      <c r="AT1262" s="1114"/>
      <c r="AU1262" s="590">
        <v>1</v>
      </c>
      <c r="AV1262" s="429"/>
      <c r="AW1262" s="429"/>
      <c r="AX1262" s="590">
        <v>1</v>
      </c>
      <c r="AY1262" s="429"/>
      <c r="AZ1262" s="429"/>
      <c r="BA1262" s="590">
        <v>1</v>
      </c>
      <c r="BB1262" s="429"/>
      <c r="BC1262" s="429"/>
      <c r="BD1262" s="590">
        <v>1</v>
      </c>
      <c r="BE1262" s="429"/>
      <c r="BF1262" s="429"/>
      <c r="BG1262" s="590">
        <v>1</v>
      </c>
      <c r="BH1262" s="429"/>
      <c r="BI1262" s="588"/>
      <c r="BJ1262" s="590">
        <v>1</v>
      </c>
      <c r="BK1262" s="429"/>
      <c r="BL1262" s="429"/>
      <c r="BM1262" s="590">
        <v>1</v>
      </c>
      <c r="BN1262" s="429"/>
      <c r="BO1262" s="429"/>
      <c r="BP1262" s="590">
        <v>1</v>
      </c>
      <c r="BQ1262" s="429"/>
      <c r="BR1262" s="429"/>
      <c r="BS1262" s="590">
        <v>1</v>
      </c>
      <c r="BT1262" s="429"/>
      <c r="BU1262" s="429"/>
      <c r="BV1262" s="476"/>
    </row>
    <row r="1263" spans="1:74" s="427" customFormat="1" ht="13.8">
      <c r="A1263" s="593" t="str">
        <f ca="1">HYPERLINK("#"&amp;"'"&amp;A$1&amp;"'!a1","Back to top")</f>
        <v>Back to top</v>
      </c>
      <c r="B1263" s="593"/>
      <c r="C1263" s="561"/>
      <c r="D1263" s="1107"/>
      <c r="E1263" s="1108"/>
      <c r="F1263" s="1108"/>
      <c r="G1263" s="1108"/>
      <c r="H1263" s="1108"/>
      <c r="I1263" s="1108"/>
      <c r="J1263" s="1108"/>
      <c r="K1263" s="1109"/>
      <c r="L1263" s="429"/>
      <c r="M1263" s="429"/>
      <c r="N1263" s="429"/>
      <c r="O1263" s="429"/>
      <c r="P1263" s="429"/>
      <c r="Q1263" s="429"/>
      <c r="R1263" s="588" t="s">
        <v>219</v>
      </c>
      <c r="S1263" s="589" t="e">
        <f>_xlfn.STDEV.P(S1239:S1258)</f>
        <v>#DIV/0!</v>
      </c>
      <c r="T1263" s="589" t="e">
        <f t="array" ref="T1263">IF(S1267="Y",SQRT(SUM(IFERROR(O1239:O1258*(S1239:S1258-(T1259))^2,0))/((COUNTIFS(O1239:O1258,"&lt;&gt;"&amp;"")-1)/COUNTIFS(O1239:O1258,"&lt;&gt;"&amp;"")*SUM(O1239:O1258))),_xlfn.STDEV.P(T1239:T1258))</f>
        <v>#DIV/0!</v>
      </c>
      <c r="U1263" s="589" t="e">
        <f t="array" ref="U1263">SQRT(SUM(IFERROR(O1239:O1258*(S1239:S1258-(U1259))^2,0))/((COUNTIFS(O1239:O1258,"&lt;&gt;"&amp;"")-1)/COUNTIFS(O1239:O1258,"&lt;&gt;"&amp;"")*SUM(O1239:O1258)))</f>
        <v>#DIV/0!</v>
      </c>
      <c r="V1263" s="429"/>
      <c r="W1263" s="429"/>
      <c r="X1263" s="429"/>
      <c r="Z1263" s="627"/>
      <c r="AP1263" s="476"/>
      <c r="AQ1263" s="429"/>
      <c r="AR1263" s="429"/>
      <c r="AS1263" s="1113"/>
      <c r="AT1263" s="1114"/>
      <c r="AU1263" s="590">
        <v>1</v>
      </c>
      <c r="AV1263" s="429"/>
      <c r="AW1263" s="429"/>
      <c r="AX1263" s="590">
        <v>1</v>
      </c>
      <c r="AY1263" s="429"/>
      <c r="AZ1263" s="429"/>
      <c r="BA1263" s="590">
        <v>1</v>
      </c>
      <c r="BB1263" s="429"/>
      <c r="BC1263" s="429"/>
      <c r="BD1263" s="590">
        <v>1</v>
      </c>
      <c r="BE1263" s="429"/>
      <c r="BF1263" s="429"/>
      <c r="BG1263" s="590">
        <v>1</v>
      </c>
      <c r="BH1263" s="429"/>
      <c r="BI1263" s="588"/>
      <c r="BJ1263" s="590">
        <v>1</v>
      </c>
      <c r="BK1263" s="429"/>
      <c r="BL1263" s="429"/>
      <c r="BM1263" s="590">
        <v>1</v>
      </c>
      <c r="BN1263" s="429"/>
      <c r="BO1263" s="429"/>
      <c r="BP1263" s="590">
        <v>1</v>
      </c>
      <c r="BQ1263" s="429"/>
      <c r="BR1263" s="429"/>
      <c r="BS1263" s="590">
        <v>1</v>
      </c>
      <c r="BT1263" s="429"/>
      <c r="BU1263" s="429"/>
      <c r="BV1263" s="476"/>
    </row>
    <row r="1264" spans="1:74" s="427" customFormat="1" ht="14.1">
      <c r="A1264" s="429"/>
      <c r="B1264" s="429"/>
      <c r="C1264" s="561"/>
      <c r="D1264" s="1107"/>
      <c r="E1264" s="1108"/>
      <c r="F1264" s="1108"/>
      <c r="G1264" s="1108"/>
      <c r="H1264" s="1108"/>
      <c r="I1264" s="1108"/>
      <c r="J1264" s="1108"/>
      <c r="K1264" s="1109"/>
      <c r="L1264" s="429"/>
      <c r="M1264" s="429"/>
      <c r="N1264" s="429"/>
      <c r="O1264" s="429"/>
      <c r="P1264" s="429"/>
      <c r="Q1264" s="429"/>
      <c r="R1264" s="471" t="s">
        <v>220</v>
      </c>
      <c r="S1264" s="594">
        <f>COUNTIF(S1239:S1258,"&gt;0")</f>
        <v>0</v>
      </c>
      <c r="T1264" s="594">
        <f>COUNTIF(T1239:T1258,"&gt;0")</f>
        <v>0</v>
      </c>
      <c r="U1264" s="595"/>
      <c r="V1264" s="596" t="s">
        <v>221</v>
      </c>
      <c r="W1264" s="429"/>
      <c r="X1264" s="429"/>
      <c r="Z1264" s="476"/>
      <c r="AP1264" s="476"/>
      <c r="AQ1264" s="429"/>
      <c r="AR1264" s="429"/>
      <c r="AS1264" s="429"/>
      <c r="AT1264" s="588" t="s">
        <v>218</v>
      </c>
      <c r="AU1264" s="591" t="e">
        <f>IF((0.67*AU1265)&gt;AU1259,"no","yes")</f>
        <v>#DIV/0!</v>
      </c>
      <c r="AV1264" s="591" t="e">
        <f>IF((0.67*AV1265)&gt;AV1259,"no","yes")</f>
        <v>#DIV/0!</v>
      </c>
      <c r="AW1264" s="429"/>
      <c r="AX1264" s="591" t="e">
        <f>IF((0.67*AX1265)&gt;AX1259,"no","yes")</f>
        <v>#DIV/0!</v>
      </c>
      <c r="AY1264" s="591" t="e">
        <f>IF((0.67*AY1265)&gt;AY1259,"no","yes")</f>
        <v>#DIV/0!</v>
      </c>
      <c r="AZ1264" s="429"/>
      <c r="BA1264" s="591" t="e">
        <f>IF((0.67*BA1265)&gt;BA1259,"no","yes")</f>
        <v>#DIV/0!</v>
      </c>
      <c r="BB1264" s="591" t="e">
        <f>IF((0.67*BB1265)&gt;BB1259,"no","yes")</f>
        <v>#DIV/0!</v>
      </c>
      <c r="BC1264" s="429"/>
      <c r="BD1264" s="591" t="e">
        <f>IF((0.67*BD1265)&gt;BD1259,"no","yes")</f>
        <v>#DIV/0!</v>
      </c>
      <c r="BE1264" s="591" t="e">
        <f>IF((0.67*BE1265)&gt;BE1259,"no","yes")</f>
        <v>#DIV/0!</v>
      </c>
      <c r="BF1264" s="429"/>
      <c r="BG1264" s="591" t="e">
        <f>IF((0.67*BG1265)&gt;BG1259,"no","yes")</f>
        <v>#DIV/0!</v>
      </c>
      <c r="BH1264" s="591" t="e">
        <f>IF((0.67*BH1265)&gt;BH1259,"no","yes")</f>
        <v>#DIV/0!</v>
      </c>
      <c r="BI1264" s="471"/>
      <c r="BJ1264" s="591" t="e">
        <f>IF((0.67*BJ1265)&gt;BJ1259,"no","yes")</f>
        <v>#DIV/0!</v>
      </c>
      <c r="BK1264" s="591" t="e">
        <f>IF((0.67*BK1265)&gt;BK1259,"no","yes")</f>
        <v>#DIV/0!</v>
      </c>
      <c r="BL1264" s="429"/>
      <c r="BM1264" s="591" t="e">
        <f>IF((0.67*BM1265)&gt;BM1259,"no","yes")</f>
        <v>#DIV/0!</v>
      </c>
      <c r="BN1264" s="591" t="e">
        <f>IF((0.67*BN1265)&gt;BN1259,"no","yes")</f>
        <v>#DIV/0!</v>
      </c>
      <c r="BO1264" s="429"/>
      <c r="BP1264" s="591" t="e">
        <f>IF((0.67*BP1265)&gt;BP1259,"no","yes")</f>
        <v>#DIV/0!</v>
      </c>
      <c r="BQ1264" s="591" t="e">
        <f>IF((0.67*BQ1265)&gt;BQ1259,"no","yes")</f>
        <v>#DIV/0!</v>
      </c>
      <c r="BR1264" s="429"/>
      <c r="BS1264" s="591" t="e">
        <f>IF((0.67*BS1265)&gt;BS1259,"no","yes")</f>
        <v>#DIV/0!</v>
      </c>
      <c r="BT1264" s="591" t="e">
        <f>IF((0.67*BT1265)&gt;BT1259,"no","yes")</f>
        <v>#DIV/0!</v>
      </c>
      <c r="BU1264" s="429"/>
      <c r="BV1264" s="476"/>
    </row>
    <row r="1265" spans="1:74" s="427" customFormat="1" ht="13.8">
      <c r="C1265" s="561"/>
      <c r="D1265" s="1107"/>
      <c r="E1265" s="1108"/>
      <c r="F1265" s="1108"/>
      <c r="G1265" s="1108"/>
      <c r="H1265" s="1108"/>
      <c r="I1265" s="1108"/>
      <c r="J1265" s="1108"/>
      <c r="K1265" s="1109"/>
      <c r="L1265" s="429"/>
      <c r="M1265" s="429"/>
      <c r="N1265" s="429"/>
      <c r="O1265" s="429"/>
      <c r="P1265" s="429"/>
      <c r="Q1265" s="429"/>
      <c r="R1265" s="429"/>
      <c r="S1265" s="595"/>
      <c r="T1265" s="595"/>
      <c r="U1265" s="595"/>
      <c r="V1265" s="614"/>
      <c r="W1265" s="615"/>
      <c r="X1265" s="616"/>
      <c r="Z1265" s="476"/>
      <c r="AP1265" s="476"/>
      <c r="AQ1265" s="429"/>
      <c r="AR1265" s="429"/>
      <c r="AS1265" s="429"/>
      <c r="AT1265" s="588" t="s">
        <v>219</v>
      </c>
      <c r="AU1265" s="591" t="e">
        <f>_xlfn.STDEV.P(AU1239:AU1258)</f>
        <v>#DIV/0!</v>
      </c>
      <c r="AV1265" s="591" t="e">
        <f>_xlfn.STDEV.P(AV1239:AV1258)</f>
        <v>#DIV/0!</v>
      </c>
      <c r="AW1265" s="429"/>
      <c r="AX1265" s="591" t="e">
        <f>_xlfn.STDEV.P(AX1239:AX1258)</f>
        <v>#DIV/0!</v>
      </c>
      <c r="AY1265" s="591" t="e">
        <f>_xlfn.STDEV.P(AY1239:AY1258)</f>
        <v>#DIV/0!</v>
      </c>
      <c r="AZ1265" s="429"/>
      <c r="BA1265" s="591" t="e">
        <f>_xlfn.STDEV.P(BA1239:BA1258)</f>
        <v>#DIV/0!</v>
      </c>
      <c r="BB1265" s="591" t="e">
        <f>_xlfn.STDEV.P(BB1239:BB1258)</f>
        <v>#DIV/0!</v>
      </c>
      <c r="BC1265" s="429"/>
      <c r="BD1265" s="591" t="e">
        <f>_xlfn.STDEV.P(BD1239:BD1258)</f>
        <v>#DIV/0!</v>
      </c>
      <c r="BE1265" s="591" t="e">
        <f>_xlfn.STDEV.P(BE1239:BE1258)</f>
        <v>#DIV/0!</v>
      </c>
      <c r="BF1265" s="429"/>
      <c r="BG1265" s="591" t="e">
        <f>_xlfn.STDEV.P(BG1239:BG1258)</f>
        <v>#DIV/0!</v>
      </c>
      <c r="BH1265" s="591" t="e">
        <f>_xlfn.STDEV.P(BH1239:BH1258)</f>
        <v>#DIV/0!</v>
      </c>
      <c r="BI1265" s="429"/>
      <c r="BJ1265" s="591" t="e">
        <f>_xlfn.STDEV.P(BJ1239:BJ1258)</f>
        <v>#DIV/0!</v>
      </c>
      <c r="BK1265" s="591" t="e">
        <f>_xlfn.STDEV.P(BK1239:BK1258)</f>
        <v>#DIV/0!</v>
      </c>
      <c r="BL1265" s="429"/>
      <c r="BM1265" s="591" t="e">
        <f>_xlfn.STDEV.P(BM1239:BM1258)</f>
        <v>#DIV/0!</v>
      </c>
      <c r="BN1265" s="591" t="e">
        <f>_xlfn.STDEV.P(BN1239:BN1258)</f>
        <v>#DIV/0!</v>
      </c>
      <c r="BO1265" s="429"/>
      <c r="BP1265" s="591" t="e">
        <f>_xlfn.STDEV.P(BP1239:BP1258)</f>
        <v>#DIV/0!</v>
      </c>
      <c r="BQ1265" s="591" t="e">
        <f>_xlfn.STDEV.P(BQ1239:BQ1258)</f>
        <v>#DIV/0!</v>
      </c>
      <c r="BR1265" s="429"/>
      <c r="BS1265" s="591" t="e">
        <f>_xlfn.STDEV.P(BS1239:BS1258)</f>
        <v>#DIV/0!</v>
      </c>
      <c r="BT1265" s="591" t="e">
        <f>_xlfn.STDEV.P(BT1239:BT1258)</f>
        <v>#DIV/0!</v>
      </c>
      <c r="BV1265" s="476"/>
    </row>
    <row r="1266" spans="1:74" s="427" customFormat="1" ht="14.1">
      <c r="C1266" s="429"/>
      <c r="D1266" s="1110"/>
      <c r="E1266" s="1111"/>
      <c r="F1266" s="1111"/>
      <c r="G1266" s="1111"/>
      <c r="H1266" s="1111"/>
      <c r="I1266" s="1111"/>
      <c r="J1266" s="1111"/>
      <c r="K1266" s="1112"/>
      <c r="S1266" s="598" t="s">
        <v>222</v>
      </c>
      <c r="U1266" s="429"/>
      <c r="V1266" s="617"/>
      <c r="W1266" s="618"/>
      <c r="X1266" s="619"/>
      <c r="Z1266" s="476"/>
      <c r="AP1266" s="476"/>
      <c r="AQ1266" s="429"/>
      <c r="AR1266" s="429"/>
      <c r="AS1266" s="429"/>
      <c r="AT1266" s="471" t="s">
        <v>220</v>
      </c>
      <c r="AU1266" s="597">
        <f>COUNTIF(AU1239:AU1258,"&gt;0")</f>
        <v>0</v>
      </c>
      <c r="AV1266" s="597">
        <f>COUNTIF(AV1239:AV1258,"&gt;0")</f>
        <v>0</v>
      </c>
      <c r="AW1266" s="429"/>
      <c r="AX1266" s="597">
        <f>COUNTIF(AX1239:AX1258,"&gt;0")</f>
        <v>0</v>
      </c>
      <c r="AY1266" s="597">
        <f>COUNTIF(AY1239:AY1258,"&gt;0")</f>
        <v>0</v>
      </c>
      <c r="AZ1266" s="429"/>
      <c r="BA1266" s="597">
        <f>COUNTIF(BA1239:BA1258,"&gt;0")</f>
        <v>0</v>
      </c>
      <c r="BB1266" s="597">
        <f>COUNTIF(BB1239:BB1258,"&gt;0")</f>
        <v>0</v>
      </c>
      <c r="BC1266" s="429"/>
      <c r="BD1266" s="597">
        <f>COUNTIF(BD1239:BD1258,"&gt;0")</f>
        <v>0</v>
      </c>
      <c r="BE1266" s="597">
        <f>COUNTIF(BE1239:BE1258,"&gt;0")</f>
        <v>0</v>
      </c>
      <c r="BF1266" s="429"/>
      <c r="BG1266" s="597">
        <f>COUNTIF(BG1239:BG1258,"&gt;0")</f>
        <v>0</v>
      </c>
      <c r="BH1266" s="597">
        <f>COUNTIF(BH1239:BH1258,"&gt;0")</f>
        <v>0</v>
      </c>
      <c r="BI1266" s="429"/>
      <c r="BJ1266" s="597">
        <f>COUNTIF(BJ1239:BJ1258,"&gt;0")</f>
        <v>0</v>
      </c>
      <c r="BK1266" s="597">
        <f>COUNTIF(BK1239:BK1258,"&gt;0")</f>
        <v>0</v>
      </c>
      <c r="BL1266" s="429"/>
      <c r="BM1266" s="597">
        <f>COUNTIF(BM1239:BM1258,"&gt;0")</f>
        <v>0</v>
      </c>
      <c r="BN1266" s="597">
        <f>COUNTIF(BN1239:BN1258,"&gt;0")</f>
        <v>0</v>
      </c>
      <c r="BO1266" s="429"/>
      <c r="BP1266" s="597">
        <f>COUNTIF(BP1239:BP1258,"&gt;0")</f>
        <v>0</v>
      </c>
      <c r="BQ1266" s="597">
        <f>COUNTIF(BQ1239:BQ1258,"&gt;0")</f>
        <v>0</v>
      </c>
      <c r="BR1266" s="429"/>
      <c r="BS1266" s="597">
        <f>COUNTIF(BS1239:BS1258,"&gt;0")</f>
        <v>0</v>
      </c>
      <c r="BT1266" s="597">
        <f>COUNTIF(BT1239:BT1258,"&gt;0")</f>
        <v>0</v>
      </c>
      <c r="BV1266" s="476"/>
    </row>
    <row r="1267" spans="1:74" s="427" customFormat="1" ht="13.8">
      <c r="A1267" s="647"/>
      <c r="B1267" s="647"/>
      <c r="S1267" s="599" t="s">
        <v>223</v>
      </c>
      <c r="U1267" s="429"/>
      <c r="V1267" s="617"/>
      <c r="W1267" s="618"/>
      <c r="X1267" s="619"/>
      <c r="Z1267" s="476"/>
      <c r="AP1267" s="476"/>
      <c r="BV1267" s="476"/>
    </row>
    <row r="1268" spans="1:74" s="427" customFormat="1" ht="13.8">
      <c r="U1268" s="429"/>
      <c r="V1268" s="621"/>
      <c r="W1268" s="622"/>
      <c r="X1268" s="623"/>
      <c r="Z1268" s="476"/>
      <c r="AP1268" s="476"/>
      <c r="BV1268" s="476"/>
    </row>
    <row r="1269" spans="1:74" s="427" customFormat="1" ht="14.1">
      <c r="U1269" s="429"/>
      <c r="V1269" s="429"/>
      <c r="W1269" s="429"/>
      <c r="X1269" s="429"/>
      <c r="Z1269" s="476"/>
      <c r="AP1269" s="476"/>
      <c r="AT1269" s="391"/>
      <c r="AU1269" s="461"/>
      <c r="AV1269" s="461"/>
      <c r="AW1269" s="461"/>
      <c r="AX1269" s="391"/>
      <c r="AY1269" s="391"/>
      <c r="AZ1269" s="461"/>
      <c r="BA1269" s="461"/>
      <c r="BB1269" s="461"/>
      <c r="BC1269" s="391"/>
      <c r="BD1269" s="391"/>
      <c r="BE1269" s="461"/>
      <c r="BF1269" s="461"/>
      <c r="BG1269" s="461"/>
      <c r="BH1269" s="391"/>
      <c r="BI1269" s="391"/>
      <c r="BJ1269" s="461"/>
      <c r="BK1269" s="461"/>
      <c r="BL1269" s="461"/>
      <c r="BM1269" s="391"/>
      <c r="BN1269" s="391"/>
      <c r="BO1269" s="461"/>
      <c r="BP1269" s="461"/>
      <c r="BQ1269" s="461"/>
      <c r="BR1269" s="391"/>
      <c r="BS1269" s="391"/>
      <c r="BT1269" s="461"/>
      <c r="BU1269" s="391"/>
      <c r="BV1269" s="476"/>
    </row>
    <row r="1270" spans="1:74" s="427" customFormat="1" ht="14.1">
      <c r="Z1270" s="476"/>
      <c r="AP1270" s="476"/>
      <c r="AT1270" s="391"/>
      <c r="AU1270" s="461"/>
      <c r="AV1270" s="461"/>
      <c r="AW1270" s="461"/>
      <c r="AX1270" s="391"/>
      <c r="AY1270" s="391"/>
      <c r="AZ1270" s="461"/>
      <c r="BA1270" s="461"/>
      <c r="BB1270" s="461"/>
      <c r="BC1270" s="391"/>
      <c r="BD1270" s="391"/>
      <c r="BE1270" s="461"/>
      <c r="BF1270" s="461"/>
      <c r="BG1270" s="461"/>
      <c r="BH1270" s="391"/>
      <c r="BI1270" s="391"/>
      <c r="BJ1270" s="461"/>
      <c r="BK1270" s="461"/>
      <c r="BL1270" s="461"/>
      <c r="BM1270" s="391"/>
      <c r="BN1270" s="391"/>
      <c r="BO1270" s="461"/>
      <c r="BP1270" s="461"/>
      <c r="BQ1270" s="461"/>
      <c r="BR1270" s="391"/>
      <c r="BS1270" s="391"/>
      <c r="BT1270" s="461"/>
      <c r="BU1270" s="391"/>
      <c r="BV1270" s="476"/>
    </row>
    <row r="1271" spans="1:74" s="375" customFormat="1">
      <c r="A1271" s="537">
        <f>1+A1236</f>
        <v>35</v>
      </c>
      <c r="B1271" s="537"/>
      <c r="C1271" s="538" t="s">
        <v>240</v>
      </c>
      <c r="D1271" s="612"/>
      <c r="E1271" s="612"/>
      <c r="F1271" s="612"/>
      <c r="G1271" s="612"/>
      <c r="H1271" s="612"/>
      <c r="K1271" s="612"/>
      <c r="L1271" s="612"/>
      <c r="M1271" s="539"/>
      <c r="N1271" s="539"/>
      <c r="O1271" s="539"/>
      <c r="AQ1271" s="513">
        <f>A1271</f>
        <v>35</v>
      </c>
      <c r="AR1271" s="513" t="str">
        <f>C1271</f>
        <v>VARIABLE35</v>
      </c>
    </row>
    <row r="1272" spans="1:74" s="427" customFormat="1" ht="17.399999999999999">
      <c r="A1272" s="561"/>
      <c r="B1272" s="561"/>
      <c r="C1272" s="561"/>
      <c r="D1272" s="456"/>
      <c r="E1272" s="456"/>
      <c r="F1272" s="456"/>
      <c r="G1272" s="456"/>
      <c r="H1272" s="456"/>
      <c r="K1272" s="456"/>
      <c r="L1272" s="456"/>
      <c r="M1272" s="429"/>
      <c r="N1272" s="429"/>
      <c r="O1272" s="429"/>
      <c r="Z1272" s="476"/>
      <c r="AP1272" s="476"/>
      <c r="AQ1272" s="391"/>
      <c r="AR1272" s="391"/>
      <c r="AS1272" s="391"/>
      <c r="AT1272" s="391"/>
      <c r="AU1272" s="461" t="s">
        <v>70</v>
      </c>
      <c r="AV1272" s="461"/>
      <c r="AW1272" s="391"/>
      <c r="AX1272" s="461" t="s">
        <v>74</v>
      </c>
      <c r="AY1272" s="461"/>
      <c r="AZ1272" s="391"/>
      <c r="BA1272" s="461" t="s">
        <v>73</v>
      </c>
      <c r="BB1272" s="461"/>
      <c r="BC1272" s="391"/>
      <c r="BD1272" s="461" t="s">
        <v>75</v>
      </c>
      <c r="BE1272" s="461"/>
      <c r="BF1272" s="391"/>
      <c r="BG1272" s="461" t="s">
        <v>559</v>
      </c>
      <c r="BH1272" s="461"/>
      <c r="BI1272" s="542"/>
      <c r="BJ1272" s="461" t="s">
        <v>191</v>
      </c>
      <c r="BK1272" s="461"/>
      <c r="BL1272" s="391"/>
      <c r="BM1272" s="461" t="s">
        <v>190</v>
      </c>
      <c r="BN1272" s="461"/>
      <c r="BO1272" s="391"/>
      <c r="BP1272" s="461" t="s">
        <v>397</v>
      </c>
      <c r="BQ1272" s="461"/>
      <c r="BR1272" s="391"/>
      <c r="BS1272" s="461" t="s">
        <v>398</v>
      </c>
      <c r="BT1272" s="461"/>
      <c r="BU1272" s="391"/>
      <c r="BV1272" s="476"/>
    </row>
    <row r="1273" spans="1:74" s="427" customFormat="1" ht="28.5" thickBot="1">
      <c r="A1273" s="583" t="s">
        <v>195</v>
      </c>
      <c r="B1273" s="546" t="s">
        <v>196</v>
      </c>
      <c r="C1273" s="550" t="s">
        <v>197</v>
      </c>
      <c r="D1273" s="551" t="s">
        <v>198</v>
      </c>
      <c r="E1273" s="551" t="s">
        <v>199</v>
      </c>
      <c r="F1273" s="550" t="s">
        <v>200</v>
      </c>
      <c r="G1273" s="549" t="s">
        <v>194</v>
      </c>
      <c r="H1273" s="550" t="s">
        <v>236</v>
      </c>
      <c r="I1273" s="551" t="s">
        <v>201</v>
      </c>
      <c r="J1273" s="552" t="s">
        <v>237</v>
      </c>
      <c r="K1273" s="625" t="s">
        <v>202</v>
      </c>
      <c r="L1273" s="554" t="s">
        <v>203</v>
      </c>
      <c r="M1273" s="633" t="s">
        <v>204</v>
      </c>
      <c r="N1273" s="601" t="s">
        <v>205</v>
      </c>
      <c r="O1273" s="602" t="s">
        <v>206</v>
      </c>
      <c r="P1273" s="601" t="s">
        <v>106</v>
      </c>
      <c r="Q1273" s="543"/>
      <c r="R1273" s="557" t="s">
        <v>238</v>
      </c>
      <c r="S1273" s="558" t="s">
        <v>207</v>
      </c>
      <c r="T1273" s="558" t="s">
        <v>208</v>
      </c>
      <c r="U1273" s="558" t="s">
        <v>209</v>
      </c>
      <c r="V1273" s="559" t="s">
        <v>210</v>
      </c>
      <c r="W1273" s="543"/>
      <c r="X1273" s="543"/>
      <c r="Z1273" s="476"/>
      <c r="AP1273" s="476"/>
      <c r="AQ1273" s="543"/>
      <c r="AR1273" s="543"/>
      <c r="AS1273" s="559" t="s">
        <v>399</v>
      </c>
      <c r="AT1273" s="543"/>
      <c r="AU1273" s="560" t="s">
        <v>207</v>
      </c>
      <c r="AV1273" s="560" t="s">
        <v>208</v>
      </c>
      <c r="AW1273" s="543"/>
      <c r="AX1273" s="560" t="s">
        <v>207</v>
      </c>
      <c r="AY1273" s="560" t="s">
        <v>208</v>
      </c>
      <c r="AZ1273" s="543"/>
      <c r="BA1273" s="560" t="s">
        <v>207</v>
      </c>
      <c r="BB1273" s="560" t="s">
        <v>208</v>
      </c>
      <c r="BC1273" s="543"/>
      <c r="BD1273" s="560" t="s">
        <v>207</v>
      </c>
      <c r="BE1273" s="560" t="s">
        <v>208</v>
      </c>
      <c r="BF1273" s="543"/>
      <c r="BG1273" s="560" t="s">
        <v>207</v>
      </c>
      <c r="BH1273" s="560" t="s">
        <v>208</v>
      </c>
      <c r="BI1273" s="543"/>
      <c r="BJ1273" s="560" t="s">
        <v>207</v>
      </c>
      <c r="BK1273" s="560" t="s">
        <v>208</v>
      </c>
      <c r="BL1273" s="543"/>
      <c r="BM1273" s="560" t="s">
        <v>207</v>
      </c>
      <c r="BN1273" s="560" t="s">
        <v>208</v>
      </c>
      <c r="BO1273" s="543"/>
      <c r="BP1273" s="560" t="s">
        <v>207</v>
      </c>
      <c r="BQ1273" s="560" t="s">
        <v>208</v>
      </c>
      <c r="BR1273" s="543"/>
      <c r="BS1273" s="560" t="s">
        <v>207</v>
      </c>
      <c r="BT1273" s="560" t="s">
        <v>208</v>
      </c>
      <c r="BU1273" s="543"/>
      <c r="BV1273" s="476"/>
    </row>
    <row r="1274" spans="1:74" s="427" customFormat="1" ht="14.1">
      <c r="A1274" s="561">
        <v>1</v>
      </c>
      <c r="B1274" s="562" t="str">
        <f t="shared" ref="B1274:B1275" si="709">CONCATENATE(E1274,": ",C1274)</f>
        <v xml:space="preserve">: </v>
      </c>
      <c r="C1274" s="563"/>
      <c r="D1274" s="563"/>
      <c r="E1274" s="563"/>
      <c r="F1274" s="564"/>
      <c r="G1274" s="563"/>
      <c r="H1274" s="565"/>
      <c r="I1274" s="566"/>
      <c r="J1274" s="566"/>
      <c r="K1274" s="568"/>
      <c r="L1274" s="568"/>
      <c r="M1274" s="569"/>
      <c r="N1274" s="571"/>
      <c r="O1274" s="571"/>
      <c r="P1274" s="572"/>
      <c r="Q1274" s="429"/>
      <c r="R1274" s="573"/>
      <c r="S1274" s="574" t="str">
        <f>IF(R1274="Y","",IF(AND(M1274="",K1274=""),"",IF(M1274="",K1274,M1274)))</f>
        <v/>
      </c>
      <c r="T1274" s="575" t="str">
        <f t="shared" ref="T1274:T1293" si="710">IF(S1274="","",IF($S$1302="Y",U1274,IF(S1274&gt;=$S$1294-$AB$35*$S$1298,IF(S1274&lt;=$S$1294+$AB$35*$S$1298,S1274,""),"")))</f>
        <v/>
      </c>
      <c r="U1274" s="574" t="str">
        <f>IF(R1274="Y","",IF(AND(M1274="",K1274=""),"",IF(M1274="",K1274*O1274,M1274*O1274)))</f>
        <v/>
      </c>
      <c r="V1274" s="576" t="str">
        <f t="shared" ref="V1274:V1293" si="711">IF(AND(N1274="",L1274=""),"",IF(N1274="",L1274,N1274))</f>
        <v/>
      </c>
      <c r="W1274" s="391"/>
      <c r="X1274" s="391"/>
      <c r="Z1274" s="476"/>
      <c r="AP1274" s="476"/>
      <c r="AQ1274" s="391"/>
      <c r="AR1274" s="391"/>
      <c r="AS1274" s="577" t="str">
        <f>$U1274</f>
        <v/>
      </c>
      <c r="AT1274" s="391"/>
      <c r="AU1274" s="578" t="str">
        <f t="shared" ref="AU1274:AU1293" si="712">IF($AT$44="region",IF($E1274=AU$701,$S1274,""),IF($G1274=AU$701,$S1274,""))</f>
        <v/>
      </c>
      <c r="AV1274" s="578" t="str">
        <f t="shared" ref="AV1274:AV1293" si="713">IF($AT$44="Region",IF($E1274=AU$701,$T1274,""),IF($G1274=AU$701,$T1274,""))</f>
        <v/>
      </c>
      <c r="AW1274" s="391"/>
      <c r="AX1274" s="578" t="str">
        <f t="shared" ref="AX1274:AX1293" si="714">IF($AT$44="region",IF($E1274=AX$701,$S1274,""),IF($G1274=AX$701,$S1274,""))</f>
        <v/>
      </c>
      <c r="AY1274" s="578" t="str">
        <f t="shared" ref="AY1274:AY1293" si="715">IF($AT$44="Region",IF($E1274=AX$701,$T1274,""),IF($G1274=AX$701,$T1274,""))</f>
        <v/>
      </c>
      <c r="AZ1274" s="391"/>
      <c r="BA1274" s="578" t="str">
        <f t="shared" ref="BA1274:BA1293" si="716">IF($AT$44="region",IF($E1274=BA$701,$S1274,""),IF($G1274=BA$701,$S1274,""))</f>
        <v/>
      </c>
      <c r="BB1274" s="578" t="str">
        <f t="shared" ref="BB1274:BB1293" si="717">IF($AT$44="Region",IF($E1274=BA$701,$T1274,""),IF($G1274=BA$701,$T1274,""))</f>
        <v/>
      </c>
      <c r="BC1274" s="391"/>
      <c r="BD1274" s="578" t="str">
        <f t="shared" ref="BD1274:BD1293" si="718">IF($AT$44="region",IF($E1274=BD$701,$S1274,""),IF($G1274=BD$701,$S1274,""))</f>
        <v/>
      </c>
      <c r="BE1274" s="578" t="str">
        <f t="shared" ref="BE1274:BE1293" si="719">IF($AT$44="Region",IF($E1274=BD$701,$T1274,""),IF($G1274=BD$701,$T1274,""))</f>
        <v/>
      </c>
      <c r="BF1274" s="391"/>
      <c r="BG1274" s="578" t="str">
        <f t="shared" ref="BG1274:BG1293" si="720">IF($AT$44="region",IF($E1274=BG$701,$S1274,""),IF($G1274=BG$701,$S1274,""))</f>
        <v/>
      </c>
      <c r="BH1274" s="578" t="str">
        <f t="shared" ref="BH1274:BH1293" si="721">IF($AT$44="Region",IF($E1274=BG$701,$T1274,""),IF($G1274=BG$701,$T1274,""))</f>
        <v/>
      </c>
      <c r="BI1274" s="391"/>
      <c r="BJ1274" s="578" t="str">
        <f t="shared" ref="BJ1274:BK1293" si="722">IF($E1274=$BJ$47,S1274,"")</f>
        <v/>
      </c>
      <c r="BK1274" s="578" t="str">
        <f t="shared" si="722"/>
        <v/>
      </c>
      <c r="BL1274" s="391"/>
      <c r="BM1274" s="578" t="str">
        <f t="shared" ref="BM1274:BN1293" si="723">IF($E1274=$BM$47,S1274,"")</f>
        <v/>
      </c>
      <c r="BN1274" s="578" t="str">
        <f t="shared" si="723"/>
        <v/>
      </c>
      <c r="BO1274" s="391"/>
      <c r="BP1274" s="578" t="str">
        <f t="shared" ref="BP1274:BQ1293" si="724">IF($E1274=$BP$47,S1274,"")</f>
        <v/>
      </c>
      <c r="BQ1274" s="578" t="str">
        <f t="shared" si="724"/>
        <v/>
      </c>
      <c r="BR1274" s="391"/>
      <c r="BS1274" s="578" t="str">
        <f t="shared" ref="BS1274:BT1293" si="725">IF($E1274=$BS$47,S1274,"")</f>
        <v/>
      </c>
      <c r="BT1274" s="578" t="str">
        <f t="shared" si="725"/>
        <v/>
      </c>
      <c r="BU1274" s="391"/>
      <c r="BV1274" s="476"/>
    </row>
    <row r="1275" spans="1:74" s="427" customFormat="1" ht="14.1">
      <c r="A1275" s="561">
        <v>2</v>
      </c>
      <c r="B1275" s="562" t="str">
        <f t="shared" si="709"/>
        <v xml:space="preserve">: </v>
      </c>
      <c r="C1275" s="563"/>
      <c r="D1275" s="563"/>
      <c r="E1275" s="563"/>
      <c r="F1275" s="563"/>
      <c r="G1275" s="563"/>
      <c r="H1275" s="565"/>
      <c r="I1275" s="566"/>
      <c r="J1275" s="566"/>
      <c r="K1275" s="571"/>
      <c r="L1275" s="568"/>
      <c r="M1275" s="569"/>
      <c r="N1275" s="571"/>
      <c r="O1275" s="571"/>
      <c r="P1275" s="572"/>
      <c r="Q1275" s="429"/>
      <c r="R1275" s="573"/>
      <c r="S1275" s="574" t="str">
        <f t="shared" ref="S1275:S1293" si="726">IF(R1275="Y","",IF(AND(M1275="",K1275=""),"",IF(M1275="",K1275,M1275)))</f>
        <v/>
      </c>
      <c r="T1275" s="575" t="str">
        <f t="shared" si="710"/>
        <v/>
      </c>
      <c r="U1275" s="574" t="str">
        <f t="shared" ref="U1275:U1293" si="727">IF(R1275="Y","",IF(AND(M1275="",K1275=""),"",IF(M1275="",K1275*O1275,M1275*O1275)))</f>
        <v/>
      </c>
      <c r="V1275" s="576" t="str">
        <f t="shared" si="711"/>
        <v/>
      </c>
      <c r="W1275" s="391"/>
      <c r="X1275" s="391"/>
      <c r="Z1275" s="476"/>
      <c r="AP1275" s="476"/>
      <c r="AQ1275" s="391"/>
      <c r="AR1275" s="391"/>
      <c r="AS1275" s="580"/>
      <c r="AT1275" s="391"/>
      <c r="AU1275" s="578" t="str">
        <f t="shared" si="712"/>
        <v/>
      </c>
      <c r="AV1275" s="578" t="str">
        <f t="shared" si="713"/>
        <v/>
      </c>
      <c r="AW1275" s="391"/>
      <c r="AX1275" s="578" t="str">
        <f t="shared" si="714"/>
        <v/>
      </c>
      <c r="AY1275" s="578" t="str">
        <f t="shared" si="715"/>
        <v/>
      </c>
      <c r="AZ1275" s="391"/>
      <c r="BA1275" s="578" t="str">
        <f t="shared" si="716"/>
        <v/>
      </c>
      <c r="BB1275" s="578" t="str">
        <f t="shared" si="717"/>
        <v/>
      </c>
      <c r="BC1275" s="391"/>
      <c r="BD1275" s="578" t="str">
        <f t="shared" si="718"/>
        <v/>
      </c>
      <c r="BE1275" s="578" t="str">
        <f t="shared" si="719"/>
        <v/>
      </c>
      <c r="BF1275" s="391"/>
      <c r="BG1275" s="578" t="str">
        <f t="shared" si="720"/>
        <v/>
      </c>
      <c r="BH1275" s="578" t="str">
        <f t="shared" si="721"/>
        <v/>
      </c>
      <c r="BI1275" s="391"/>
      <c r="BJ1275" s="578" t="str">
        <f t="shared" si="722"/>
        <v/>
      </c>
      <c r="BK1275" s="578" t="str">
        <f t="shared" si="722"/>
        <v/>
      </c>
      <c r="BL1275" s="391"/>
      <c r="BM1275" s="578" t="str">
        <f t="shared" si="723"/>
        <v/>
      </c>
      <c r="BN1275" s="578" t="str">
        <f t="shared" si="723"/>
        <v/>
      </c>
      <c r="BO1275" s="391"/>
      <c r="BP1275" s="578" t="str">
        <f t="shared" si="724"/>
        <v/>
      </c>
      <c r="BQ1275" s="578" t="str">
        <f t="shared" si="724"/>
        <v/>
      </c>
      <c r="BR1275" s="391"/>
      <c r="BS1275" s="578" t="str">
        <f t="shared" si="725"/>
        <v/>
      </c>
      <c r="BT1275" s="578" t="str">
        <f t="shared" si="725"/>
        <v/>
      </c>
      <c r="BU1275" s="391"/>
      <c r="BV1275" s="476"/>
    </row>
    <row r="1276" spans="1:74" s="427" customFormat="1" ht="14.1">
      <c r="A1276" s="561">
        <v>3</v>
      </c>
      <c r="B1276" s="562" t="str">
        <f>CONCATENATE(E1276,": ",C1276)</f>
        <v xml:space="preserve">: </v>
      </c>
      <c r="C1276" s="566"/>
      <c r="D1276" s="566"/>
      <c r="E1276" s="563"/>
      <c r="F1276" s="566"/>
      <c r="G1276" s="563"/>
      <c r="H1276" s="565"/>
      <c r="I1276" s="566"/>
      <c r="J1276" s="566"/>
      <c r="K1276" s="572"/>
      <c r="L1276" s="568"/>
      <c r="M1276" s="569"/>
      <c r="N1276" s="571"/>
      <c r="O1276" s="571"/>
      <c r="P1276" s="572"/>
      <c r="Q1276" s="429"/>
      <c r="R1276" s="573"/>
      <c r="S1276" s="574" t="str">
        <f t="shared" si="726"/>
        <v/>
      </c>
      <c r="T1276" s="575" t="str">
        <f t="shared" si="710"/>
        <v/>
      </c>
      <c r="U1276" s="574" t="str">
        <f t="shared" si="727"/>
        <v/>
      </c>
      <c r="V1276" s="576" t="str">
        <f t="shared" si="711"/>
        <v/>
      </c>
      <c r="W1276" s="391"/>
      <c r="X1276" s="391"/>
      <c r="Z1276" s="476"/>
      <c r="AP1276" s="476"/>
      <c r="AQ1276" s="391"/>
      <c r="AR1276" s="391"/>
      <c r="AS1276" s="429"/>
      <c r="AT1276" s="391"/>
      <c r="AU1276" s="578" t="str">
        <f t="shared" si="712"/>
        <v/>
      </c>
      <c r="AV1276" s="578" t="str">
        <f t="shared" si="713"/>
        <v/>
      </c>
      <c r="AW1276" s="391"/>
      <c r="AX1276" s="578" t="str">
        <f t="shared" si="714"/>
        <v/>
      </c>
      <c r="AY1276" s="578" t="str">
        <f t="shared" si="715"/>
        <v/>
      </c>
      <c r="AZ1276" s="391"/>
      <c r="BA1276" s="578" t="str">
        <f t="shared" si="716"/>
        <v/>
      </c>
      <c r="BB1276" s="578" t="str">
        <f t="shared" si="717"/>
        <v/>
      </c>
      <c r="BC1276" s="391"/>
      <c r="BD1276" s="578" t="str">
        <f t="shared" si="718"/>
        <v/>
      </c>
      <c r="BE1276" s="578" t="str">
        <f t="shared" si="719"/>
        <v/>
      </c>
      <c r="BF1276" s="391"/>
      <c r="BG1276" s="578" t="str">
        <f t="shared" si="720"/>
        <v/>
      </c>
      <c r="BH1276" s="578" t="str">
        <f t="shared" si="721"/>
        <v/>
      </c>
      <c r="BI1276" s="391"/>
      <c r="BJ1276" s="578" t="str">
        <f t="shared" si="722"/>
        <v/>
      </c>
      <c r="BK1276" s="578" t="str">
        <f t="shared" si="722"/>
        <v/>
      </c>
      <c r="BL1276" s="391"/>
      <c r="BM1276" s="578" t="str">
        <f t="shared" si="723"/>
        <v/>
      </c>
      <c r="BN1276" s="578" t="str">
        <f t="shared" si="723"/>
        <v/>
      </c>
      <c r="BO1276" s="391"/>
      <c r="BP1276" s="578" t="str">
        <f t="shared" si="724"/>
        <v/>
      </c>
      <c r="BQ1276" s="578" t="str">
        <f t="shared" si="724"/>
        <v/>
      </c>
      <c r="BR1276" s="391"/>
      <c r="BS1276" s="578" t="str">
        <f t="shared" si="725"/>
        <v/>
      </c>
      <c r="BT1276" s="578" t="str">
        <f t="shared" si="725"/>
        <v/>
      </c>
      <c r="BU1276" s="391"/>
      <c r="BV1276" s="476"/>
    </row>
    <row r="1277" spans="1:74" s="427" customFormat="1" ht="14.1">
      <c r="A1277" s="561">
        <v>4</v>
      </c>
      <c r="B1277" s="562" t="str">
        <f t="shared" ref="B1277:B1293" si="728">CONCATENATE(E1277,": ",C1277)</f>
        <v xml:space="preserve">: </v>
      </c>
      <c r="C1277" s="566"/>
      <c r="D1277" s="566"/>
      <c r="E1277" s="563"/>
      <c r="F1277" s="566"/>
      <c r="G1277" s="563"/>
      <c r="H1277" s="565"/>
      <c r="I1277" s="566"/>
      <c r="J1277" s="566"/>
      <c r="K1277" s="572"/>
      <c r="L1277" s="568"/>
      <c r="M1277" s="569"/>
      <c r="N1277" s="571"/>
      <c r="O1277" s="571"/>
      <c r="P1277" s="572"/>
      <c r="Q1277" s="429"/>
      <c r="R1277" s="573"/>
      <c r="S1277" s="574" t="str">
        <f t="shared" si="726"/>
        <v/>
      </c>
      <c r="T1277" s="575" t="str">
        <f t="shared" si="710"/>
        <v/>
      </c>
      <c r="U1277" s="574" t="str">
        <f t="shared" si="727"/>
        <v/>
      </c>
      <c r="V1277" s="576" t="str">
        <f t="shared" si="711"/>
        <v/>
      </c>
      <c r="W1277" s="391"/>
      <c r="X1277" s="391"/>
      <c r="Z1277" s="476"/>
      <c r="AP1277" s="476"/>
      <c r="AQ1277" s="391"/>
      <c r="AR1277" s="391"/>
      <c r="AS1277" s="580"/>
      <c r="AT1277" s="391"/>
      <c r="AU1277" s="578" t="str">
        <f t="shared" si="712"/>
        <v/>
      </c>
      <c r="AV1277" s="578" t="str">
        <f t="shared" si="713"/>
        <v/>
      </c>
      <c r="AW1277" s="391"/>
      <c r="AX1277" s="578" t="str">
        <f t="shared" si="714"/>
        <v/>
      </c>
      <c r="AY1277" s="578" t="str">
        <f t="shared" si="715"/>
        <v/>
      </c>
      <c r="AZ1277" s="391"/>
      <c r="BA1277" s="578" t="str">
        <f t="shared" si="716"/>
        <v/>
      </c>
      <c r="BB1277" s="578" t="str">
        <f t="shared" si="717"/>
        <v/>
      </c>
      <c r="BC1277" s="391"/>
      <c r="BD1277" s="578" t="str">
        <f t="shared" si="718"/>
        <v/>
      </c>
      <c r="BE1277" s="578" t="str">
        <f t="shared" si="719"/>
        <v/>
      </c>
      <c r="BF1277" s="391"/>
      <c r="BG1277" s="578" t="str">
        <f t="shared" si="720"/>
        <v/>
      </c>
      <c r="BH1277" s="578" t="str">
        <f t="shared" si="721"/>
        <v/>
      </c>
      <c r="BI1277" s="391"/>
      <c r="BJ1277" s="578" t="str">
        <f t="shared" si="722"/>
        <v/>
      </c>
      <c r="BK1277" s="578" t="str">
        <f t="shared" si="722"/>
        <v/>
      </c>
      <c r="BL1277" s="391"/>
      <c r="BM1277" s="578" t="str">
        <f t="shared" si="723"/>
        <v/>
      </c>
      <c r="BN1277" s="578" t="str">
        <f t="shared" si="723"/>
        <v/>
      </c>
      <c r="BO1277" s="391"/>
      <c r="BP1277" s="578" t="str">
        <f t="shared" si="724"/>
        <v/>
      </c>
      <c r="BQ1277" s="578" t="str">
        <f t="shared" si="724"/>
        <v/>
      </c>
      <c r="BR1277" s="391"/>
      <c r="BS1277" s="578" t="str">
        <f t="shared" si="725"/>
        <v/>
      </c>
      <c r="BT1277" s="578" t="str">
        <f t="shared" si="725"/>
        <v/>
      </c>
      <c r="BU1277" s="391"/>
      <c r="BV1277" s="476"/>
    </row>
    <row r="1278" spans="1:74" s="427" customFormat="1" ht="14.1">
      <c r="A1278" s="561">
        <v>5</v>
      </c>
      <c r="B1278" s="562" t="str">
        <f t="shared" si="728"/>
        <v xml:space="preserve">: </v>
      </c>
      <c r="C1278" s="566"/>
      <c r="D1278" s="566"/>
      <c r="E1278" s="563"/>
      <c r="F1278" s="566"/>
      <c r="G1278" s="563"/>
      <c r="H1278" s="565"/>
      <c r="I1278" s="566"/>
      <c r="J1278" s="566"/>
      <c r="K1278" s="572"/>
      <c r="L1278" s="568"/>
      <c r="M1278" s="569"/>
      <c r="N1278" s="571"/>
      <c r="O1278" s="571"/>
      <c r="P1278" s="572"/>
      <c r="Q1278" s="429"/>
      <c r="R1278" s="573"/>
      <c r="S1278" s="574" t="str">
        <f t="shared" si="726"/>
        <v/>
      </c>
      <c r="T1278" s="575" t="str">
        <f t="shared" si="710"/>
        <v/>
      </c>
      <c r="U1278" s="574" t="str">
        <f t="shared" si="727"/>
        <v/>
      </c>
      <c r="V1278" s="576" t="str">
        <f t="shared" si="711"/>
        <v/>
      </c>
      <c r="W1278" s="391"/>
      <c r="X1278" s="391"/>
      <c r="Z1278" s="476"/>
      <c r="AP1278" s="476"/>
      <c r="AQ1278" s="391"/>
      <c r="AR1278" s="391"/>
      <c r="AS1278" s="580"/>
      <c r="AT1278" s="391"/>
      <c r="AU1278" s="578" t="str">
        <f t="shared" si="712"/>
        <v/>
      </c>
      <c r="AV1278" s="578" t="str">
        <f t="shared" si="713"/>
        <v/>
      </c>
      <c r="AW1278" s="391"/>
      <c r="AX1278" s="578" t="str">
        <f t="shared" si="714"/>
        <v/>
      </c>
      <c r="AY1278" s="578" t="str">
        <f t="shared" si="715"/>
        <v/>
      </c>
      <c r="AZ1278" s="391"/>
      <c r="BA1278" s="578" t="str">
        <f t="shared" si="716"/>
        <v/>
      </c>
      <c r="BB1278" s="578" t="str">
        <f t="shared" si="717"/>
        <v/>
      </c>
      <c r="BC1278" s="391"/>
      <c r="BD1278" s="578" t="str">
        <f t="shared" si="718"/>
        <v/>
      </c>
      <c r="BE1278" s="578" t="str">
        <f t="shared" si="719"/>
        <v/>
      </c>
      <c r="BF1278" s="391"/>
      <c r="BG1278" s="578" t="str">
        <f t="shared" si="720"/>
        <v/>
      </c>
      <c r="BH1278" s="578" t="str">
        <f t="shared" si="721"/>
        <v/>
      </c>
      <c r="BI1278" s="391"/>
      <c r="BJ1278" s="578" t="str">
        <f t="shared" si="722"/>
        <v/>
      </c>
      <c r="BK1278" s="578" t="str">
        <f t="shared" si="722"/>
        <v/>
      </c>
      <c r="BL1278" s="391"/>
      <c r="BM1278" s="578" t="str">
        <f t="shared" si="723"/>
        <v/>
      </c>
      <c r="BN1278" s="578" t="str">
        <f t="shared" si="723"/>
        <v/>
      </c>
      <c r="BO1278" s="391"/>
      <c r="BP1278" s="578" t="str">
        <f t="shared" si="724"/>
        <v/>
      </c>
      <c r="BQ1278" s="578" t="str">
        <f t="shared" si="724"/>
        <v/>
      </c>
      <c r="BR1278" s="391"/>
      <c r="BS1278" s="578" t="str">
        <f t="shared" si="725"/>
        <v/>
      </c>
      <c r="BT1278" s="578" t="str">
        <f t="shared" si="725"/>
        <v/>
      </c>
      <c r="BU1278" s="391"/>
      <c r="BV1278" s="476"/>
    </row>
    <row r="1279" spans="1:74" s="427" customFormat="1" ht="14.1">
      <c r="A1279" s="561">
        <v>6</v>
      </c>
      <c r="B1279" s="562" t="str">
        <f t="shared" si="728"/>
        <v xml:space="preserve">: </v>
      </c>
      <c r="C1279" s="566"/>
      <c r="D1279" s="566"/>
      <c r="E1279" s="563"/>
      <c r="F1279" s="566"/>
      <c r="G1279" s="563"/>
      <c r="H1279" s="565"/>
      <c r="I1279" s="566"/>
      <c r="J1279" s="566"/>
      <c r="K1279" s="572"/>
      <c r="L1279" s="568"/>
      <c r="M1279" s="569"/>
      <c r="N1279" s="571"/>
      <c r="O1279" s="571"/>
      <c r="P1279" s="572"/>
      <c r="Q1279" s="429"/>
      <c r="R1279" s="573"/>
      <c r="S1279" s="574" t="str">
        <f t="shared" si="726"/>
        <v/>
      </c>
      <c r="T1279" s="575" t="str">
        <f t="shared" si="710"/>
        <v/>
      </c>
      <c r="U1279" s="574" t="str">
        <f t="shared" si="727"/>
        <v/>
      </c>
      <c r="V1279" s="576" t="str">
        <f t="shared" si="711"/>
        <v/>
      </c>
      <c r="W1279" s="391"/>
      <c r="X1279" s="391"/>
      <c r="Z1279" s="476"/>
      <c r="AP1279" s="476"/>
      <c r="AQ1279" s="391"/>
      <c r="AR1279" s="391"/>
      <c r="AS1279" s="580"/>
      <c r="AT1279" s="391"/>
      <c r="AU1279" s="578" t="str">
        <f t="shared" si="712"/>
        <v/>
      </c>
      <c r="AV1279" s="578" t="str">
        <f t="shared" si="713"/>
        <v/>
      </c>
      <c r="AW1279" s="391"/>
      <c r="AX1279" s="578" t="str">
        <f t="shared" si="714"/>
        <v/>
      </c>
      <c r="AY1279" s="578" t="str">
        <f t="shared" si="715"/>
        <v/>
      </c>
      <c r="AZ1279" s="391"/>
      <c r="BA1279" s="578" t="str">
        <f t="shared" si="716"/>
        <v/>
      </c>
      <c r="BB1279" s="578" t="str">
        <f t="shared" si="717"/>
        <v/>
      </c>
      <c r="BC1279" s="391"/>
      <c r="BD1279" s="578" t="str">
        <f t="shared" si="718"/>
        <v/>
      </c>
      <c r="BE1279" s="578" t="str">
        <f t="shared" si="719"/>
        <v/>
      </c>
      <c r="BF1279" s="391"/>
      <c r="BG1279" s="578" t="str">
        <f t="shared" si="720"/>
        <v/>
      </c>
      <c r="BH1279" s="578" t="str">
        <f t="shared" si="721"/>
        <v/>
      </c>
      <c r="BI1279" s="391"/>
      <c r="BJ1279" s="578" t="str">
        <f t="shared" si="722"/>
        <v/>
      </c>
      <c r="BK1279" s="578" t="str">
        <f t="shared" si="722"/>
        <v/>
      </c>
      <c r="BL1279" s="391"/>
      <c r="BM1279" s="578" t="str">
        <f t="shared" si="723"/>
        <v/>
      </c>
      <c r="BN1279" s="578" t="str">
        <f t="shared" si="723"/>
        <v/>
      </c>
      <c r="BO1279" s="391"/>
      <c r="BP1279" s="578" t="str">
        <f t="shared" si="724"/>
        <v/>
      </c>
      <c r="BQ1279" s="578" t="str">
        <f t="shared" si="724"/>
        <v/>
      </c>
      <c r="BR1279" s="391"/>
      <c r="BS1279" s="578" t="str">
        <f t="shared" si="725"/>
        <v/>
      </c>
      <c r="BT1279" s="578" t="str">
        <f t="shared" si="725"/>
        <v/>
      </c>
      <c r="BU1279" s="391"/>
      <c r="BV1279" s="476"/>
    </row>
    <row r="1280" spans="1:74" s="427" customFormat="1" ht="14.1">
      <c r="A1280" s="561">
        <v>7</v>
      </c>
      <c r="B1280" s="562" t="str">
        <f t="shared" si="728"/>
        <v xml:space="preserve">: </v>
      </c>
      <c r="C1280" s="566"/>
      <c r="D1280" s="566"/>
      <c r="E1280" s="563"/>
      <c r="F1280" s="566"/>
      <c r="G1280" s="563"/>
      <c r="H1280" s="565"/>
      <c r="I1280" s="566"/>
      <c r="J1280" s="566"/>
      <c r="K1280" s="572"/>
      <c r="L1280" s="568"/>
      <c r="M1280" s="569"/>
      <c r="N1280" s="571"/>
      <c r="O1280" s="571"/>
      <c r="P1280" s="572"/>
      <c r="Q1280" s="429"/>
      <c r="R1280" s="573"/>
      <c r="S1280" s="574" t="str">
        <f t="shared" si="726"/>
        <v/>
      </c>
      <c r="T1280" s="575" t="str">
        <f t="shared" si="710"/>
        <v/>
      </c>
      <c r="U1280" s="574" t="str">
        <f t="shared" si="727"/>
        <v/>
      </c>
      <c r="V1280" s="576" t="str">
        <f t="shared" si="711"/>
        <v/>
      </c>
      <c r="W1280" s="391"/>
      <c r="X1280" s="391"/>
      <c r="Z1280" s="476"/>
      <c r="AP1280" s="476"/>
      <c r="AQ1280" s="391"/>
      <c r="AR1280" s="391"/>
      <c r="AS1280" s="580"/>
      <c r="AT1280" s="391"/>
      <c r="AU1280" s="578" t="str">
        <f t="shared" si="712"/>
        <v/>
      </c>
      <c r="AV1280" s="578" t="str">
        <f t="shared" si="713"/>
        <v/>
      </c>
      <c r="AW1280" s="391"/>
      <c r="AX1280" s="578" t="str">
        <f t="shared" si="714"/>
        <v/>
      </c>
      <c r="AY1280" s="578" t="str">
        <f t="shared" si="715"/>
        <v/>
      </c>
      <c r="AZ1280" s="391"/>
      <c r="BA1280" s="578" t="str">
        <f t="shared" si="716"/>
        <v/>
      </c>
      <c r="BB1280" s="578" t="str">
        <f t="shared" si="717"/>
        <v/>
      </c>
      <c r="BC1280" s="391"/>
      <c r="BD1280" s="578" t="str">
        <f t="shared" si="718"/>
        <v/>
      </c>
      <c r="BE1280" s="578" t="str">
        <f t="shared" si="719"/>
        <v/>
      </c>
      <c r="BF1280" s="391"/>
      <c r="BG1280" s="578" t="str">
        <f t="shared" si="720"/>
        <v/>
      </c>
      <c r="BH1280" s="578" t="str">
        <f t="shared" si="721"/>
        <v/>
      </c>
      <c r="BI1280" s="391"/>
      <c r="BJ1280" s="578" t="str">
        <f t="shared" si="722"/>
        <v/>
      </c>
      <c r="BK1280" s="578" t="str">
        <f t="shared" si="722"/>
        <v/>
      </c>
      <c r="BL1280" s="391"/>
      <c r="BM1280" s="578" t="str">
        <f t="shared" si="723"/>
        <v/>
      </c>
      <c r="BN1280" s="578" t="str">
        <f t="shared" si="723"/>
        <v/>
      </c>
      <c r="BO1280" s="391"/>
      <c r="BP1280" s="578" t="str">
        <f t="shared" si="724"/>
        <v/>
      </c>
      <c r="BQ1280" s="578" t="str">
        <f t="shared" si="724"/>
        <v/>
      </c>
      <c r="BR1280" s="391"/>
      <c r="BS1280" s="578" t="str">
        <f t="shared" si="725"/>
        <v/>
      </c>
      <c r="BT1280" s="578" t="str">
        <f t="shared" si="725"/>
        <v/>
      </c>
      <c r="BU1280" s="391"/>
      <c r="BV1280" s="476"/>
    </row>
    <row r="1281" spans="1:74" s="427" customFormat="1" ht="14.1">
      <c r="A1281" s="561">
        <v>8</v>
      </c>
      <c r="B1281" s="562" t="str">
        <f t="shared" si="728"/>
        <v xml:space="preserve">: </v>
      </c>
      <c r="C1281" s="566"/>
      <c r="D1281" s="566"/>
      <c r="E1281" s="563"/>
      <c r="F1281" s="566"/>
      <c r="G1281" s="563"/>
      <c r="H1281" s="565"/>
      <c r="I1281" s="566"/>
      <c r="J1281" s="566"/>
      <c r="K1281" s="572"/>
      <c r="L1281" s="568"/>
      <c r="M1281" s="569"/>
      <c r="N1281" s="571"/>
      <c r="O1281" s="571"/>
      <c r="P1281" s="572"/>
      <c r="Q1281" s="429"/>
      <c r="R1281" s="573"/>
      <c r="S1281" s="574" t="str">
        <f t="shared" si="726"/>
        <v/>
      </c>
      <c r="T1281" s="575" t="str">
        <f t="shared" si="710"/>
        <v/>
      </c>
      <c r="U1281" s="574" t="str">
        <f t="shared" si="727"/>
        <v/>
      </c>
      <c r="V1281" s="576" t="str">
        <f t="shared" si="711"/>
        <v/>
      </c>
      <c r="W1281" s="391"/>
      <c r="X1281" s="391"/>
      <c r="Z1281" s="476"/>
      <c r="AP1281" s="476"/>
      <c r="AQ1281" s="391"/>
      <c r="AR1281" s="391"/>
      <c r="AS1281" s="580"/>
      <c r="AT1281" s="391"/>
      <c r="AU1281" s="578" t="str">
        <f t="shared" si="712"/>
        <v/>
      </c>
      <c r="AV1281" s="578" t="str">
        <f t="shared" si="713"/>
        <v/>
      </c>
      <c r="AW1281" s="391"/>
      <c r="AX1281" s="578" t="str">
        <f t="shared" si="714"/>
        <v/>
      </c>
      <c r="AY1281" s="578" t="str">
        <f t="shared" si="715"/>
        <v/>
      </c>
      <c r="AZ1281" s="391"/>
      <c r="BA1281" s="578" t="str">
        <f t="shared" si="716"/>
        <v/>
      </c>
      <c r="BB1281" s="578" t="str">
        <f t="shared" si="717"/>
        <v/>
      </c>
      <c r="BC1281" s="391"/>
      <c r="BD1281" s="578" t="str">
        <f t="shared" si="718"/>
        <v/>
      </c>
      <c r="BE1281" s="578" t="str">
        <f t="shared" si="719"/>
        <v/>
      </c>
      <c r="BF1281" s="391"/>
      <c r="BG1281" s="578" t="str">
        <f t="shared" si="720"/>
        <v/>
      </c>
      <c r="BH1281" s="578" t="str">
        <f t="shared" si="721"/>
        <v/>
      </c>
      <c r="BI1281" s="391"/>
      <c r="BJ1281" s="578" t="str">
        <f t="shared" si="722"/>
        <v/>
      </c>
      <c r="BK1281" s="578" t="str">
        <f t="shared" si="722"/>
        <v/>
      </c>
      <c r="BL1281" s="391"/>
      <c r="BM1281" s="578" t="str">
        <f t="shared" si="723"/>
        <v/>
      </c>
      <c r="BN1281" s="578" t="str">
        <f t="shared" si="723"/>
        <v/>
      </c>
      <c r="BO1281" s="391"/>
      <c r="BP1281" s="578" t="str">
        <f t="shared" si="724"/>
        <v/>
      </c>
      <c r="BQ1281" s="578" t="str">
        <f t="shared" si="724"/>
        <v/>
      </c>
      <c r="BR1281" s="391"/>
      <c r="BS1281" s="578" t="str">
        <f t="shared" si="725"/>
        <v/>
      </c>
      <c r="BT1281" s="578" t="str">
        <f t="shared" si="725"/>
        <v/>
      </c>
      <c r="BU1281" s="391"/>
      <c r="BV1281" s="476"/>
    </row>
    <row r="1282" spans="1:74" s="427" customFormat="1" ht="14.1">
      <c r="A1282" s="561">
        <v>9</v>
      </c>
      <c r="B1282" s="562" t="str">
        <f t="shared" si="728"/>
        <v xml:space="preserve">: </v>
      </c>
      <c r="C1282" s="566"/>
      <c r="D1282" s="566"/>
      <c r="E1282" s="563"/>
      <c r="F1282" s="566"/>
      <c r="G1282" s="563"/>
      <c r="H1282" s="565"/>
      <c r="I1282" s="566"/>
      <c r="J1282" s="566"/>
      <c r="K1282" s="572"/>
      <c r="L1282" s="568"/>
      <c r="M1282" s="569"/>
      <c r="N1282" s="571"/>
      <c r="O1282" s="571"/>
      <c r="P1282" s="572"/>
      <c r="Q1282" s="429"/>
      <c r="R1282" s="573"/>
      <c r="S1282" s="574" t="str">
        <f t="shared" si="726"/>
        <v/>
      </c>
      <c r="T1282" s="575" t="str">
        <f t="shared" si="710"/>
        <v/>
      </c>
      <c r="U1282" s="574" t="str">
        <f t="shared" si="727"/>
        <v/>
      </c>
      <c r="V1282" s="576" t="str">
        <f t="shared" si="711"/>
        <v/>
      </c>
      <c r="W1282" s="391"/>
      <c r="X1282" s="391"/>
      <c r="Z1282" s="476"/>
      <c r="AP1282" s="476"/>
      <c r="AQ1282" s="391"/>
      <c r="AR1282" s="391"/>
      <c r="AS1282" s="580"/>
      <c r="AT1282" s="391"/>
      <c r="AU1282" s="578" t="str">
        <f t="shared" si="712"/>
        <v/>
      </c>
      <c r="AV1282" s="578" t="str">
        <f t="shared" si="713"/>
        <v/>
      </c>
      <c r="AW1282" s="391"/>
      <c r="AX1282" s="578" t="str">
        <f t="shared" si="714"/>
        <v/>
      </c>
      <c r="AY1282" s="578" t="str">
        <f t="shared" si="715"/>
        <v/>
      </c>
      <c r="AZ1282" s="391"/>
      <c r="BA1282" s="578" t="str">
        <f t="shared" si="716"/>
        <v/>
      </c>
      <c r="BB1282" s="578" t="str">
        <f t="shared" si="717"/>
        <v/>
      </c>
      <c r="BC1282" s="391"/>
      <c r="BD1282" s="578" t="str">
        <f t="shared" si="718"/>
        <v/>
      </c>
      <c r="BE1282" s="578" t="str">
        <f t="shared" si="719"/>
        <v/>
      </c>
      <c r="BF1282" s="391"/>
      <c r="BG1282" s="578" t="str">
        <f t="shared" si="720"/>
        <v/>
      </c>
      <c r="BH1282" s="578" t="str">
        <f t="shared" si="721"/>
        <v/>
      </c>
      <c r="BI1282" s="391"/>
      <c r="BJ1282" s="578" t="str">
        <f t="shared" si="722"/>
        <v/>
      </c>
      <c r="BK1282" s="578" t="str">
        <f t="shared" si="722"/>
        <v/>
      </c>
      <c r="BL1282" s="391"/>
      <c r="BM1282" s="578" t="str">
        <f t="shared" si="723"/>
        <v/>
      </c>
      <c r="BN1282" s="578" t="str">
        <f t="shared" si="723"/>
        <v/>
      </c>
      <c r="BO1282" s="391"/>
      <c r="BP1282" s="578" t="str">
        <f t="shared" si="724"/>
        <v/>
      </c>
      <c r="BQ1282" s="578" t="str">
        <f t="shared" si="724"/>
        <v/>
      </c>
      <c r="BR1282" s="391"/>
      <c r="BS1282" s="578" t="str">
        <f t="shared" si="725"/>
        <v/>
      </c>
      <c r="BT1282" s="578" t="str">
        <f t="shared" si="725"/>
        <v/>
      </c>
      <c r="BU1282" s="391"/>
      <c r="BV1282" s="476"/>
    </row>
    <row r="1283" spans="1:74" s="427" customFormat="1" ht="14.1">
      <c r="A1283" s="561">
        <v>10</v>
      </c>
      <c r="B1283" s="562" t="str">
        <f t="shared" si="728"/>
        <v xml:space="preserve">: </v>
      </c>
      <c r="C1283" s="566"/>
      <c r="D1283" s="566"/>
      <c r="E1283" s="563"/>
      <c r="F1283" s="566"/>
      <c r="G1283" s="563"/>
      <c r="H1283" s="565"/>
      <c r="I1283" s="566"/>
      <c r="J1283" s="566"/>
      <c r="K1283" s="572"/>
      <c r="L1283" s="568"/>
      <c r="M1283" s="569"/>
      <c r="N1283" s="571"/>
      <c r="O1283" s="571"/>
      <c r="P1283" s="572"/>
      <c r="Q1283" s="429"/>
      <c r="R1283" s="573"/>
      <c r="S1283" s="574" t="str">
        <f t="shared" si="726"/>
        <v/>
      </c>
      <c r="T1283" s="575" t="str">
        <f t="shared" si="710"/>
        <v/>
      </c>
      <c r="U1283" s="574" t="str">
        <f t="shared" si="727"/>
        <v/>
      </c>
      <c r="V1283" s="576" t="str">
        <f t="shared" si="711"/>
        <v/>
      </c>
      <c r="W1283" s="391"/>
      <c r="X1283" s="391"/>
      <c r="Z1283" s="476"/>
      <c r="AP1283" s="476"/>
      <c r="AQ1283" s="391"/>
      <c r="AR1283" s="391"/>
      <c r="AS1283" s="580"/>
      <c r="AT1283" s="391"/>
      <c r="AU1283" s="578" t="str">
        <f t="shared" si="712"/>
        <v/>
      </c>
      <c r="AV1283" s="578" t="str">
        <f t="shared" si="713"/>
        <v/>
      </c>
      <c r="AW1283" s="391"/>
      <c r="AX1283" s="578" t="str">
        <f t="shared" si="714"/>
        <v/>
      </c>
      <c r="AY1283" s="578" t="str">
        <f t="shared" si="715"/>
        <v/>
      </c>
      <c r="AZ1283" s="391"/>
      <c r="BA1283" s="578" t="str">
        <f t="shared" si="716"/>
        <v/>
      </c>
      <c r="BB1283" s="578" t="str">
        <f t="shared" si="717"/>
        <v/>
      </c>
      <c r="BC1283" s="391"/>
      <c r="BD1283" s="578" t="str">
        <f t="shared" si="718"/>
        <v/>
      </c>
      <c r="BE1283" s="578" t="str">
        <f t="shared" si="719"/>
        <v/>
      </c>
      <c r="BF1283" s="391"/>
      <c r="BG1283" s="578" t="str">
        <f t="shared" si="720"/>
        <v/>
      </c>
      <c r="BH1283" s="578" t="str">
        <f t="shared" si="721"/>
        <v/>
      </c>
      <c r="BI1283" s="391"/>
      <c r="BJ1283" s="578" t="str">
        <f t="shared" si="722"/>
        <v/>
      </c>
      <c r="BK1283" s="578" t="str">
        <f t="shared" si="722"/>
        <v/>
      </c>
      <c r="BL1283" s="391"/>
      <c r="BM1283" s="578" t="str">
        <f t="shared" si="723"/>
        <v/>
      </c>
      <c r="BN1283" s="578" t="str">
        <f t="shared" si="723"/>
        <v/>
      </c>
      <c r="BO1283" s="391"/>
      <c r="BP1283" s="578" t="str">
        <f t="shared" si="724"/>
        <v/>
      </c>
      <c r="BQ1283" s="578" t="str">
        <f t="shared" si="724"/>
        <v/>
      </c>
      <c r="BR1283" s="391"/>
      <c r="BS1283" s="578" t="str">
        <f t="shared" si="725"/>
        <v/>
      </c>
      <c r="BT1283" s="578" t="str">
        <f t="shared" si="725"/>
        <v/>
      </c>
      <c r="BU1283" s="391"/>
      <c r="BV1283" s="476"/>
    </row>
    <row r="1284" spans="1:74" s="427" customFormat="1" ht="14.1">
      <c r="A1284" s="561">
        <v>11</v>
      </c>
      <c r="B1284" s="562" t="str">
        <f t="shared" si="728"/>
        <v xml:space="preserve">: </v>
      </c>
      <c r="C1284" s="566"/>
      <c r="D1284" s="566"/>
      <c r="E1284" s="563"/>
      <c r="F1284" s="566"/>
      <c r="G1284" s="563"/>
      <c r="H1284" s="565"/>
      <c r="I1284" s="566"/>
      <c r="J1284" s="566"/>
      <c r="K1284" s="572"/>
      <c r="L1284" s="568"/>
      <c r="M1284" s="569"/>
      <c r="N1284" s="571"/>
      <c r="O1284" s="571"/>
      <c r="P1284" s="572"/>
      <c r="Q1284" s="429"/>
      <c r="R1284" s="573"/>
      <c r="S1284" s="574" t="str">
        <f t="shared" si="726"/>
        <v/>
      </c>
      <c r="T1284" s="575" t="str">
        <f t="shared" si="710"/>
        <v/>
      </c>
      <c r="U1284" s="574" t="str">
        <f t="shared" si="727"/>
        <v/>
      </c>
      <c r="V1284" s="576" t="str">
        <f t="shared" si="711"/>
        <v/>
      </c>
      <c r="W1284" s="391"/>
      <c r="X1284" s="391"/>
      <c r="Z1284" s="476"/>
      <c r="AP1284" s="476"/>
      <c r="AQ1284" s="391"/>
      <c r="AR1284" s="391"/>
      <c r="AS1284" s="580"/>
      <c r="AT1284" s="391"/>
      <c r="AU1284" s="578" t="str">
        <f t="shared" si="712"/>
        <v/>
      </c>
      <c r="AV1284" s="578" t="str">
        <f t="shared" si="713"/>
        <v/>
      </c>
      <c r="AW1284" s="391"/>
      <c r="AX1284" s="578" t="str">
        <f t="shared" si="714"/>
        <v/>
      </c>
      <c r="AY1284" s="578" t="str">
        <f t="shared" si="715"/>
        <v/>
      </c>
      <c r="AZ1284" s="391"/>
      <c r="BA1284" s="578" t="str">
        <f t="shared" si="716"/>
        <v/>
      </c>
      <c r="BB1284" s="578" t="str">
        <f t="shared" si="717"/>
        <v/>
      </c>
      <c r="BC1284" s="391"/>
      <c r="BD1284" s="578" t="str">
        <f t="shared" si="718"/>
        <v/>
      </c>
      <c r="BE1284" s="578" t="str">
        <f t="shared" si="719"/>
        <v/>
      </c>
      <c r="BF1284" s="391"/>
      <c r="BG1284" s="578" t="str">
        <f t="shared" si="720"/>
        <v/>
      </c>
      <c r="BH1284" s="578" t="str">
        <f t="shared" si="721"/>
        <v/>
      </c>
      <c r="BI1284" s="391"/>
      <c r="BJ1284" s="578" t="str">
        <f t="shared" si="722"/>
        <v/>
      </c>
      <c r="BK1284" s="578" t="str">
        <f t="shared" si="722"/>
        <v/>
      </c>
      <c r="BL1284" s="391"/>
      <c r="BM1284" s="578" t="str">
        <f t="shared" si="723"/>
        <v/>
      </c>
      <c r="BN1284" s="578" t="str">
        <f t="shared" si="723"/>
        <v/>
      </c>
      <c r="BO1284" s="391"/>
      <c r="BP1284" s="578" t="str">
        <f t="shared" si="724"/>
        <v/>
      </c>
      <c r="BQ1284" s="578" t="str">
        <f t="shared" si="724"/>
        <v/>
      </c>
      <c r="BR1284" s="391"/>
      <c r="BS1284" s="578" t="str">
        <f t="shared" si="725"/>
        <v/>
      </c>
      <c r="BT1284" s="578" t="str">
        <f t="shared" si="725"/>
        <v/>
      </c>
      <c r="BU1284" s="391"/>
      <c r="BV1284" s="476"/>
    </row>
    <row r="1285" spans="1:74" s="427" customFormat="1" ht="14.1">
      <c r="A1285" s="561">
        <v>12</v>
      </c>
      <c r="B1285" s="562" t="str">
        <f t="shared" si="728"/>
        <v xml:space="preserve">: </v>
      </c>
      <c r="C1285" s="566"/>
      <c r="D1285" s="566"/>
      <c r="E1285" s="563"/>
      <c r="F1285" s="566"/>
      <c r="G1285" s="563"/>
      <c r="H1285" s="565"/>
      <c r="I1285" s="566"/>
      <c r="J1285" s="566"/>
      <c r="K1285" s="572"/>
      <c r="L1285" s="568"/>
      <c r="M1285" s="569"/>
      <c r="N1285" s="571"/>
      <c r="O1285" s="571"/>
      <c r="P1285" s="572"/>
      <c r="Q1285" s="429"/>
      <c r="R1285" s="573"/>
      <c r="S1285" s="574" t="str">
        <f t="shared" si="726"/>
        <v/>
      </c>
      <c r="T1285" s="575" t="str">
        <f t="shared" si="710"/>
        <v/>
      </c>
      <c r="U1285" s="574" t="str">
        <f t="shared" si="727"/>
        <v/>
      </c>
      <c r="V1285" s="576" t="str">
        <f t="shared" si="711"/>
        <v/>
      </c>
      <c r="W1285" s="391"/>
      <c r="X1285" s="391"/>
      <c r="Z1285" s="476"/>
      <c r="AP1285" s="476"/>
      <c r="AQ1285" s="391"/>
      <c r="AR1285" s="391"/>
      <c r="AS1285" s="580"/>
      <c r="AT1285" s="391"/>
      <c r="AU1285" s="578" t="str">
        <f t="shared" si="712"/>
        <v/>
      </c>
      <c r="AV1285" s="578" t="str">
        <f t="shared" si="713"/>
        <v/>
      </c>
      <c r="AW1285" s="391"/>
      <c r="AX1285" s="578" t="str">
        <f t="shared" si="714"/>
        <v/>
      </c>
      <c r="AY1285" s="578" t="str">
        <f t="shared" si="715"/>
        <v/>
      </c>
      <c r="AZ1285" s="391"/>
      <c r="BA1285" s="578" t="str">
        <f t="shared" si="716"/>
        <v/>
      </c>
      <c r="BB1285" s="578" t="str">
        <f t="shared" si="717"/>
        <v/>
      </c>
      <c r="BC1285" s="391"/>
      <c r="BD1285" s="578" t="str">
        <f t="shared" si="718"/>
        <v/>
      </c>
      <c r="BE1285" s="578" t="str">
        <f t="shared" si="719"/>
        <v/>
      </c>
      <c r="BF1285" s="391"/>
      <c r="BG1285" s="578" t="str">
        <f t="shared" si="720"/>
        <v/>
      </c>
      <c r="BH1285" s="578" t="str">
        <f t="shared" si="721"/>
        <v/>
      </c>
      <c r="BI1285" s="391"/>
      <c r="BJ1285" s="578" t="str">
        <f t="shared" si="722"/>
        <v/>
      </c>
      <c r="BK1285" s="578" t="str">
        <f t="shared" si="722"/>
        <v/>
      </c>
      <c r="BL1285" s="391"/>
      <c r="BM1285" s="578" t="str">
        <f t="shared" si="723"/>
        <v/>
      </c>
      <c r="BN1285" s="578" t="str">
        <f t="shared" si="723"/>
        <v/>
      </c>
      <c r="BO1285" s="391"/>
      <c r="BP1285" s="578" t="str">
        <f t="shared" si="724"/>
        <v/>
      </c>
      <c r="BQ1285" s="578" t="str">
        <f t="shared" si="724"/>
        <v/>
      </c>
      <c r="BR1285" s="391"/>
      <c r="BS1285" s="578" t="str">
        <f t="shared" si="725"/>
        <v/>
      </c>
      <c r="BT1285" s="578" t="str">
        <f t="shared" si="725"/>
        <v/>
      </c>
      <c r="BU1285" s="391"/>
      <c r="BV1285" s="476"/>
    </row>
    <row r="1286" spans="1:74" s="427" customFormat="1" ht="14.1">
      <c r="A1286" s="561">
        <v>13</v>
      </c>
      <c r="B1286" s="562" t="str">
        <f t="shared" si="728"/>
        <v xml:space="preserve">: </v>
      </c>
      <c r="C1286" s="566"/>
      <c r="D1286" s="566"/>
      <c r="E1286" s="563"/>
      <c r="F1286" s="566"/>
      <c r="G1286" s="563"/>
      <c r="H1286" s="565"/>
      <c r="I1286" s="566"/>
      <c r="J1286" s="566"/>
      <c r="K1286" s="572"/>
      <c r="L1286" s="568"/>
      <c r="M1286" s="572"/>
      <c r="N1286" s="571"/>
      <c r="O1286" s="571"/>
      <c r="P1286" s="572"/>
      <c r="Q1286" s="429"/>
      <c r="R1286" s="573"/>
      <c r="S1286" s="574" t="str">
        <f t="shared" si="726"/>
        <v/>
      </c>
      <c r="T1286" s="575" t="str">
        <f t="shared" si="710"/>
        <v/>
      </c>
      <c r="U1286" s="574" t="str">
        <f t="shared" si="727"/>
        <v/>
      </c>
      <c r="V1286" s="576" t="str">
        <f t="shared" si="711"/>
        <v/>
      </c>
      <c r="W1286" s="391"/>
      <c r="X1286" s="391"/>
      <c r="Z1286" s="476"/>
      <c r="AP1286" s="476"/>
      <c r="AQ1286" s="391"/>
      <c r="AR1286" s="391"/>
      <c r="AS1286" s="580"/>
      <c r="AT1286" s="391"/>
      <c r="AU1286" s="578" t="str">
        <f t="shared" si="712"/>
        <v/>
      </c>
      <c r="AV1286" s="578" t="str">
        <f t="shared" si="713"/>
        <v/>
      </c>
      <c r="AW1286" s="391"/>
      <c r="AX1286" s="578" t="str">
        <f t="shared" si="714"/>
        <v/>
      </c>
      <c r="AY1286" s="578" t="str">
        <f t="shared" si="715"/>
        <v/>
      </c>
      <c r="AZ1286" s="391"/>
      <c r="BA1286" s="578" t="str">
        <f t="shared" si="716"/>
        <v/>
      </c>
      <c r="BB1286" s="578" t="str">
        <f t="shared" si="717"/>
        <v/>
      </c>
      <c r="BC1286" s="391"/>
      <c r="BD1286" s="578" t="str">
        <f t="shared" si="718"/>
        <v/>
      </c>
      <c r="BE1286" s="578" t="str">
        <f t="shared" si="719"/>
        <v/>
      </c>
      <c r="BF1286" s="391"/>
      <c r="BG1286" s="578" t="str">
        <f t="shared" si="720"/>
        <v/>
      </c>
      <c r="BH1286" s="578" t="str">
        <f t="shared" si="721"/>
        <v/>
      </c>
      <c r="BI1286" s="391"/>
      <c r="BJ1286" s="578" t="str">
        <f t="shared" si="722"/>
        <v/>
      </c>
      <c r="BK1286" s="578" t="str">
        <f t="shared" si="722"/>
        <v/>
      </c>
      <c r="BL1286" s="391"/>
      <c r="BM1286" s="578" t="str">
        <f t="shared" si="723"/>
        <v/>
      </c>
      <c r="BN1286" s="578" t="str">
        <f t="shared" si="723"/>
        <v/>
      </c>
      <c r="BO1286" s="391"/>
      <c r="BP1286" s="578" t="str">
        <f t="shared" si="724"/>
        <v/>
      </c>
      <c r="BQ1286" s="578" t="str">
        <f t="shared" si="724"/>
        <v/>
      </c>
      <c r="BR1286" s="391"/>
      <c r="BS1286" s="578" t="str">
        <f t="shared" si="725"/>
        <v/>
      </c>
      <c r="BT1286" s="578" t="str">
        <f t="shared" si="725"/>
        <v/>
      </c>
      <c r="BU1286" s="391"/>
      <c r="BV1286" s="476"/>
    </row>
    <row r="1287" spans="1:74" s="427" customFormat="1" ht="14.1">
      <c r="A1287" s="561">
        <v>14</v>
      </c>
      <c r="B1287" s="562" t="str">
        <f t="shared" si="728"/>
        <v xml:space="preserve">: </v>
      </c>
      <c r="C1287" s="566"/>
      <c r="D1287" s="566"/>
      <c r="E1287" s="563"/>
      <c r="F1287" s="566"/>
      <c r="G1287" s="563"/>
      <c r="H1287" s="565"/>
      <c r="I1287" s="566"/>
      <c r="J1287" s="566"/>
      <c r="K1287" s="572"/>
      <c r="L1287" s="568"/>
      <c r="M1287" s="572"/>
      <c r="N1287" s="571"/>
      <c r="O1287" s="571"/>
      <c r="P1287" s="572"/>
      <c r="Q1287" s="429"/>
      <c r="R1287" s="573"/>
      <c r="S1287" s="574" t="str">
        <f t="shared" si="726"/>
        <v/>
      </c>
      <c r="T1287" s="575" t="str">
        <f t="shared" si="710"/>
        <v/>
      </c>
      <c r="U1287" s="574" t="str">
        <f t="shared" si="727"/>
        <v/>
      </c>
      <c r="V1287" s="576" t="str">
        <f t="shared" si="711"/>
        <v/>
      </c>
      <c r="W1287" s="391"/>
      <c r="X1287" s="391"/>
      <c r="Z1287" s="476"/>
      <c r="AP1287" s="476"/>
      <c r="AQ1287" s="391"/>
      <c r="AR1287" s="391"/>
      <c r="AS1287" s="580"/>
      <c r="AT1287" s="391"/>
      <c r="AU1287" s="578" t="str">
        <f t="shared" si="712"/>
        <v/>
      </c>
      <c r="AV1287" s="578" t="str">
        <f t="shared" si="713"/>
        <v/>
      </c>
      <c r="AW1287" s="391"/>
      <c r="AX1287" s="578" t="str">
        <f t="shared" si="714"/>
        <v/>
      </c>
      <c r="AY1287" s="578" t="str">
        <f t="shared" si="715"/>
        <v/>
      </c>
      <c r="AZ1287" s="391"/>
      <c r="BA1287" s="578" t="str">
        <f t="shared" si="716"/>
        <v/>
      </c>
      <c r="BB1287" s="578" t="str">
        <f t="shared" si="717"/>
        <v/>
      </c>
      <c r="BC1287" s="391"/>
      <c r="BD1287" s="578" t="str">
        <f t="shared" si="718"/>
        <v/>
      </c>
      <c r="BE1287" s="578" t="str">
        <f t="shared" si="719"/>
        <v/>
      </c>
      <c r="BF1287" s="391"/>
      <c r="BG1287" s="578" t="str">
        <f t="shared" si="720"/>
        <v/>
      </c>
      <c r="BH1287" s="578" t="str">
        <f t="shared" si="721"/>
        <v/>
      </c>
      <c r="BI1287" s="391"/>
      <c r="BJ1287" s="578" t="str">
        <f t="shared" si="722"/>
        <v/>
      </c>
      <c r="BK1287" s="578" t="str">
        <f t="shared" si="722"/>
        <v/>
      </c>
      <c r="BL1287" s="391"/>
      <c r="BM1287" s="578" t="str">
        <f t="shared" si="723"/>
        <v/>
      </c>
      <c r="BN1287" s="578" t="str">
        <f t="shared" si="723"/>
        <v/>
      </c>
      <c r="BO1287" s="391"/>
      <c r="BP1287" s="578" t="str">
        <f t="shared" si="724"/>
        <v/>
      </c>
      <c r="BQ1287" s="578" t="str">
        <f t="shared" si="724"/>
        <v/>
      </c>
      <c r="BR1287" s="391"/>
      <c r="BS1287" s="578" t="str">
        <f t="shared" si="725"/>
        <v/>
      </c>
      <c r="BT1287" s="578" t="str">
        <f t="shared" si="725"/>
        <v/>
      </c>
      <c r="BU1287" s="391"/>
      <c r="BV1287" s="476"/>
    </row>
    <row r="1288" spans="1:74" s="427" customFormat="1" ht="14.1">
      <c r="A1288" s="561">
        <v>15</v>
      </c>
      <c r="B1288" s="562" t="str">
        <f t="shared" si="728"/>
        <v xml:space="preserve">: </v>
      </c>
      <c r="C1288" s="566"/>
      <c r="D1288" s="566"/>
      <c r="E1288" s="563"/>
      <c r="F1288" s="566"/>
      <c r="G1288" s="563"/>
      <c r="H1288" s="565"/>
      <c r="I1288" s="566"/>
      <c r="J1288" s="566"/>
      <c r="K1288" s="572"/>
      <c r="L1288" s="568"/>
      <c r="M1288" s="572"/>
      <c r="N1288" s="571"/>
      <c r="O1288" s="571"/>
      <c r="P1288" s="572"/>
      <c r="Q1288" s="429"/>
      <c r="R1288" s="573"/>
      <c r="S1288" s="574" t="str">
        <f t="shared" si="726"/>
        <v/>
      </c>
      <c r="T1288" s="575" t="str">
        <f t="shared" si="710"/>
        <v/>
      </c>
      <c r="U1288" s="574" t="str">
        <f t="shared" si="727"/>
        <v/>
      </c>
      <c r="V1288" s="576" t="str">
        <f t="shared" si="711"/>
        <v/>
      </c>
      <c r="W1288" s="391"/>
      <c r="X1288" s="391"/>
      <c r="Z1288" s="476"/>
      <c r="AP1288" s="476"/>
      <c r="AQ1288" s="391"/>
      <c r="AR1288" s="391"/>
      <c r="AS1288" s="580"/>
      <c r="AT1288" s="391"/>
      <c r="AU1288" s="578" t="str">
        <f t="shared" si="712"/>
        <v/>
      </c>
      <c r="AV1288" s="578" t="str">
        <f t="shared" si="713"/>
        <v/>
      </c>
      <c r="AW1288" s="391"/>
      <c r="AX1288" s="578" t="str">
        <f t="shared" si="714"/>
        <v/>
      </c>
      <c r="AY1288" s="578" t="str">
        <f t="shared" si="715"/>
        <v/>
      </c>
      <c r="AZ1288" s="391"/>
      <c r="BA1288" s="578" t="str">
        <f t="shared" si="716"/>
        <v/>
      </c>
      <c r="BB1288" s="578" t="str">
        <f t="shared" si="717"/>
        <v/>
      </c>
      <c r="BC1288" s="391"/>
      <c r="BD1288" s="578" t="str">
        <f t="shared" si="718"/>
        <v/>
      </c>
      <c r="BE1288" s="578" t="str">
        <f t="shared" si="719"/>
        <v/>
      </c>
      <c r="BF1288" s="391"/>
      <c r="BG1288" s="578" t="str">
        <f t="shared" si="720"/>
        <v/>
      </c>
      <c r="BH1288" s="578" t="str">
        <f t="shared" si="721"/>
        <v/>
      </c>
      <c r="BI1288" s="391"/>
      <c r="BJ1288" s="578" t="str">
        <f t="shared" si="722"/>
        <v/>
      </c>
      <c r="BK1288" s="578" t="str">
        <f t="shared" si="722"/>
        <v/>
      </c>
      <c r="BL1288" s="391"/>
      <c r="BM1288" s="578" t="str">
        <f t="shared" si="723"/>
        <v/>
      </c>
      <c r="BN1288" s="578" t="str">
        <f t="shared" si="723"/>
        <v/>
      </c>
      <c r="BO1288" s="391"/>
      <c r="BP1288" s="578" t="str">
        <f t="shared" si="724"/>
        <v/>
      </c>
      <c r="BQ1288" s="578" t="str">
        <f t="shared" si="724"/>
        <v/>
      </c>
      <c r="BR1288" s="391"/>
      <c r="BS1288" s="578" t="str">
        <f t="shared" si="725"/>
        <v/>
      </c>
      <c r="BT1288" s="578" t="str">
        <f t="shared" si="725"/>
        <v/>
      </c>
      <c r="BU1288" s="391"/>
      <c r="BV1288" s="476"/>
    </row>
    <row r="1289" spans="1:74" s="427" customFormat="1" ht="14.1">
      <c r="A1289" s="561">
        <v>16</v>
      </c>
      <c r="B1289" s="562" t="str">
        <f t="shared" si="728"/>
        <v xml:space="preserve">: </v>
      </c>
      <c r="C1289" s="566"/>
      <c r="D1289" s="566"/>
      <c r="E1289" s="563"/>
      <c r="F1289" s="566"/>
      <c r="G1289" s="563"/>
      <c r="H1289" s="565"/>
      <c r="I1289" s="566"/>
      <c r="J1289" s="566"/>
      <c r="K1289" s="572"/>
      <c r="L1289" s="568"/>
      <c r="M1289" s="572"/>
      <c r="N1289" s="571"/>
      <c r="O1289" s="571"/>
      <c r="P1289" s="572"/>
      <c r="Q1289" s="429"/>
      <c r="R1289" s="573"/>
      <c r="S1289" s="574" t="str">
        <f t="shared" si="726"/>
        <v/>
      </c>
      <c r="T1289" s="575" t="str">
        <f t="shared" si="710"/>
        <v/>
      </c>
      <c r="U1289" s="574" t="str">
        <f t="shared" si="727"/>
        <v/>
      </c>
      <c r="V1289" s="576" t="str">
        <f t="shared" si="711"/>
        <v/>
      </c>
      <c r="W1289" s="391"/>
      <c r="X1289" s="391"/>
      <c r="Z1289" s="476"/>
      <c r="AP1289" s="476"/>
      <c r="AQ1289" s="391"/>
      <c r="AR1289" s="391"/>
      <c r="AS1289" s="580"/>
      <c r="AT1289" s="391"/>
      <c r="AU1289" s="578" t="str">
        <f t="shared" si="712"/>
        <v/>
      </c>
      <c r="AV1289" s="578" t="str">
        <f t="shared" si="713"/>
        <v/>
      </c>
      <c r="AW1289" s="391"/>
      <c r="AX1289" s="578" t="str">
        <f t="shared" si="714"/>
        <v/>
      </c>
      <c r="AY1289" s="578" t="str">
        <f t="shared" si="715"/>
        <v/>
      </c>
      <c r="AZ1289" s="391"/>
      <c r="BA1289" s="578" t="str">
        <f t="shared" si="716"/>
        <v/>
      </c>
      <c r="BB1289" s="578" t="str">
        <f t="shared" si="717"/>
        <v/>
      </c>
      <c r="BC1289" s="391"/>
      <c r="BD1289" s="578" t="str">
        <f t="shared" si="718"/>
        <v/>
      </c>
      <c r="BE1289" s="578" t="str">
        <f t="shared" si="719"/>
        <v/>
      </c>
      <c r="BF1289" s="391"/>
      <c r="BG1289" s="578" t="str">
        <f t="shared" si="720"/>
        <v/>
      </c>
      <c r="BH1289" s="578" t="str">
        <f t="shared" si="721"/>
        <v/>
      </c>
      <c r="BI1289" s="391"/>
      <c r="BJ1289" s="578" t="str">
        <f t="shared" si="722"/>
        <v/>
      </c>
      <c r="BK1289" s="578" t="str">
        <f t="shared" si="722"/>
        <v/>
      </c>
      <c r="BL1289" s="391"/>
      <c r="BM1289" s="578" t="str">
        <f t="shared" si="723"/>
        <v/>
      </c>
      <c r="BN1289" s="578" t="str">
        <f t="shared" si="723"/>
        <v/>
      </c>
      <c r="BO1289" s="391"/>
      <c r="BP1289" s="578" t="str">
        <f t="shared" si="724"/>
        <v/>
      </c>
      <c r="BQ1289" s="578" t="str">
        <f t="shared" si="724"/>
        <v/>
      </c>
      <c r="BR1289" s="391"/>
      <c r="BS1289" s="578" t="str">
        <f t="shared" si="725"/>
        <v/>
      </c>
      <c r="BT1289" s="578" t="str">
        <f t="shared" si="725"/>
        <v/>
      </c>
      <c r="BU1289" s="391"/>
      <c r="BV1289" s="476"/>
    </row>
    <row r="1290" spans="1:74" s="427" customFormat="1" ht="14.1">
      <c r="A1290" s="561">
        <v>17</v>
      </c>
      <c r="B1290" s="562" t="str">
        <f t="shared" si="728"/>
        <v xml:space="preserve">: </v>
      </c>
      <c r="C1290" s="566"/>
      <c r="D1290" s="566"/>
      <c r="E1290" s="563"/>
      <c r="F1290" s="566"/>
      <c r="G1290" s="563"/>
      <c r="H1290" s="565"/>
      <c r="I1290" s="566"/>
      <c r="J1290" s="566"/>
      <c r="K1290" s="572"/>
      <c r="L1290" s="568"/>
      <c r="M1290" s="572"/>
      <c r="N1290" s="571"/>
      <c r="O1290" s="571"/>
      <c r="P1290" s="572"/>
      <c r="Q1290" s="429"/>
      <c r="R1290" s="573"/>
      <c r="S1290" s="574" t="str">
        <f t="shared" si="726"/>
        <v/>
      </c>
      <c r="T1290" s="575" t="str">
        <f t="shared" si="710"/>
        <v/>
      </c>
      <c r="U1290" s="574" t="str">
        <f t="shared" si="727"/>
        <v/>
      </c>
      <c r="V1290" s="576" t="str">
        <f t="shared" si="711"/>
        <v/>
      </c>
      <c r="W1290" s="391"/>
      <c r="X1290" s="391"/>
      <c r="Z1290" s="476"/>
      <c r="AP1290" s="476"/>
      <c r="AQ1290" s="391"/>
      <c r="AR1290" s="391"/>
      <c r="AS1290" s="580"/>
      <c r="AT1290" s="391"/>
      <c r="AU1290" s="578" t="str">
        <f t="shared" si="712"/>
        <v/>
      </c>
      <c r="AV1290" s="578" t="str">
        <f t="shared" si="713"/>
        <v/>
      </c>
      <c r="AW1290" s="391"/>
      <c r="AX1290" s="578" t="str">
        <f t="shared" si="714"/>
        <v/>
      </c>
      <c r="AY1290" s="578" t="str">
        <f t="shared" si="715"/>
        <v/>
      </c>
      <c r="AZ1290" s="391"/>
      <c r="BA1290" s="578" t="str">
        <f t="shared" si="716"/>
        <v/>
      </c>
      <c r="BB1290" s="578" t="str">
        <f t="shared" si="717"/>
        <v/>
      </c>
      <c r="BC1290" s="391"/>
      <c r="BD1290" s="578" t="str">
        <f t="shared" si="718"/>
        <v/>
      </c>
      <c r="BE1290" s="578" t="str">
        <f t="shared" si="719"/>
        <v/>
      </c>
      <c r="BF1290" s="391"/>
      <c r="BG1290" s="578" t="str">
        <f t="shared" si="720"/>
        <v/>
      </c>
      <c r="BH1290" s="578" t="str">
        <f t="shared" si="721"/>
        <v/>
      </c>
      <c r="BI1290" s="391"/>
      <c r="BJ1290" s="578" t="str">
        <f t="shared" si="722"/>
        <v/>
      </c>
      <c r="BK1290" s="578" t="str">
        <f t="shared" si="722"/>
        <v/>
      </c>
      <c r="BL1290" s="391"/>
      <c r="BM1290" s="578" t="str">
        <f t="shared" si="723"/>
        <v/>
      </c>
      <c r="BN1290" s="578" t="str">
        <f t="shared" si="723"/>
        <v/>
      </c>
      <c r="BO1290" s="391"/>
      <c r="BP1290" s="578" t="str">
        <f t="shared" si="724"/>
        <v/>
      </c>
      <c r="BQ1290" s="578" t="str">
        <f t="shared" si="724"/>
        <v/>
      </c>
      <c r="BR1290" s="391"/>
      <c r="BS1290" s="578" t="str">
        <f t="shared" si="725"/>
        <v/>
      </c>
      <c r="BT1290" s="578" t="str">
        <f t="shared" si="725"/>
        <v/>
      </c>
      <c r="BU1290" s="391"/>
      <c r="BV1290" s="476"/>
    </row>
    <row r="1291" spans="1:74" s="427" customFormat="1" ht="14.1">
      <c r="A1291" s="561">
        <v>18</v>
      </c>
      <c r="B1291" s="562" t="str">
        <f t="shared" si="728"/>
        <v xml:space="preserve">: </v>
      </c>
      <c r="C1291" s="566"/>
      <c r="D1291" s="566"/>
      <c r="E1291" s="563"/>
      <c r="F1291" s="566"/>
      <c r="G1291" s="563"/>
      <c r="H1291" s="565"/>
      <c r="I1291" s="566"/>
      <c r="J1291" s="566"/>
      <c r="K1291" s="572"/>
      <c r="L1291" s="572"/>
      <c r="M1291" s="572"/>
      <c r="N1291" s="571"/>
      <c r="O1291" s="571"/>
      <c r="P1291" s="572"/>
      <c r="Q1291" s="429"/>
      <c r="R1291" s="573"/>
      <c r="S1291" s="574" t="str">
        <f t="shared" si="726"/>
        <v/>
      </c>
      <c r="T1291" s="575" t="str">
        <f t="shared" si="710"/>
        <v/>
      </c>
      <c r="U1291" s="574" t="str">
        <f t="shared" si="727"/>
        <v/>
      </c>
      <c r="V1291" s="576" t="str">
        <f t="shared" si="711"/>
        <v/>
      </c>
      <c r="W1291" s="391"/>
      <c r="X1291" s="391"/>
      <c r="Z1291" s="476"/>
      <c r="AP1291" s="476"/>
      <c r="AQ1291" s="391"/>
      <c r="AR1291" s="391"/>
      <c r="AS1291" s="580"/>
      <c r="AT1291" s="391"/>
      <c r="AU1291" s="578" t="str">
        <f t="shared" si="712"/>
        <v/>
      </c>
      <c r="AV1291" s="578" t="str">
        <f t="shared" si="713"/>
        <v/>
      </c>
      <c r="AW1291" s="391"/>
      <c r="AX1291" s="578" t="str">
        <f t="shared" si="714"/>
        <v/>
      </c>
      <c r="AY1291" s="578" t="str">
        <f t="shared" si="715"/>
        <v/>
      </c>
      <c r="AZ1291" s="391"/>
      <c r="BA1291" s="578" t="str">
        <f t="shared" si="716"/>
        <v/>
      </c>
      <c r="BB1291" s="578" t="str">
        <f t="shared" si="717"/>
        <v/>
      </c>
      <c r="BC1291" s="391"/>
      <c r="BD1291" s="578" t="str">
        <f t="shared" si="718"/>
        <v/>
      </c>
      <c r="BE1291" s="578" t="str">
        <f t="shared" si="719"/>
        <v/>
      </c>
      <c r="BF1291" s="391"/>
      <c r="BG1291" s="578" t="str">
        <f t="shared" si="720"/>
        <v/>
      </c>
      <c r="BH1291" s="578" t="str">
        <f t="shared" si="721"/>
        <v/>
      </c>
      <c r="BI1291" s="391"/>
      <c r="BJ1291" s="578" t="str">
        <f t="shared" si="722"/>
        <v/>
      </c>
      <c r="BK1291" s="578" t="str">
        <f t="shared" si="722"/>
        <v/>
      </c>
      <c r="BL1291" s="391"/>
      <c r="BM1291" s="578" t="str">
        <f t="shared" si="723"/>
        <v/>
      </c>
      <c r="BN1291" s="578" t="str">
        <f t="shared" si="723"/>
        <v/>
      </c>
      <c r="BO1291" s="391"/>
      <c r="BP1291" s="578" t="str">
        <f t="shared" si="724"/>
        <v/>
      </c>
      <c r="BQ1291" s="578" t="str">
        <f t="shared" si="724"/>
        <v/>
      </c>
      <c r="BR1291" s="391"/>
      <c r="BS1291" s="578" t="str">
        <f t="shared" si="725"/>
        <v/>
      </c>
      <c r="BT1291" s="578" t="str">
        <f t="shared" si="725"/>
        <v/>
      </c>
      <c r="BU1291" s="391"/>
      <c r="BV1291" s="476"/>
    </row>
    <row r="1292" spans="1:74" s="427" customFormat="1" ht="14.1">
      <c r="A1292" s="561">
        <v>19</v>
      </c>
      <c r="B1292" s="562" t="str">
        <f t="shared" si="728"/>
        <v xml:space="preserve">: </v>
      </c>
      <c r="C1292" s="566"/>
      <c r="D1292" s="566"/>
      <c r="E1292" s="563"/>
      <c r="F1292" s="566"/>
      <c r="G1292" s="563"/>
      <c r="H1292" s="565"/>
      <c r="I1292" s="566"/>
      <c r="J1292" s="566"/>
      <c r="K1292" s="572"/>
      <c r="L1292" s="572"/>
      <c r="M1292" s="572"/>
      <c r="N1292" s="571"/>
      <c r="O1292" s="571"/>
      <c r="P1292" s="572"/>
      <c r="Q1292" s="429"/>
      <c r="R1292" s="573"/>
      <c r="S1292" s="574" t="str">
        <f t="shared" si="726"/>
        <v/>
      </c>
      <c r="T1292" s="575" t="str">
        <f t="shared" si="710"/>
        <v/>
      </c>
      <c r="U1292" s="574" t="str">
        <f t="shared" si="727"/>
        <v/>
      </c>
      <c r="V1292" s="576" t="str">
        <f t="shared" si="711"/>
        <v/>
      </c>
      <c r="W1292" s="391"/>
      <c r="X1292" s="391"/>
      <c r="Z1292" s="476"/>
      <c r="AP1292" s="476"/>
      <c r="AQ1292" s="391"/>
      <c r="AR1292" s="391"/>
      <c r="AS1292" s="580"/>
      <c r="AT1292" s="391"/>
      <c r="AU1292" s="578" t="str">
        <f t="shared" si="712"/>
        <v/>
      </c>
      <c r="AV1292" s="578" t="str">
        <f t="shared" si="713"/>
        <v/>
      </c>
      <c r="AW1292" s="391"/>
      <c r="AX1292" s="578" t="str">
        <f t="shared" si="714"/>
        <v/>
      </c>
      <c r="AY1292" s="578" t="str">
        <f t="shared" si="715"/>
        <v/>
      </c>
      <c r="AZ1292" s="391"/>
      <c r="BA1292" s="578" t="str">
        <f t="shared" si="716"/>
        <v/>
      </c>
      <c r="BB1292" s="578" t="str">
        <f t="shared" si="717"/>
        <v/>
      </c>
      <c r="BC1292" s="391"/>
      <c r="BD1292" s="578" t="str">
        <f t="shared" si="718"/>
        <v/>
      </c>
      <c r="BE1292" s="578" t="str">
        <f t="shared" si="719"/>
        <v/>
      </c>
      <c r="BF1292" s="391"/>
      <c r="BG1292" s="578" t="str">
        <f t="shared" si="720"/>
        <v/>
      </c>
      <c r="BH1292" s="578" t="str">
        <f t="shared" si="721"/>
        <v/>
      </c>
      <c r="BI1292" s="391"/>
      <c r="BJ1292" s="578" t="str">
        <f t="shared" si="722"/>
        <v/>
      </c>
      <c r="BK1292" s="578" t="str">
        <f t="shared" si="722"/>
        <v/>
      </c>
      <c r="BL1292" s="391"/>
      <c r="BM1292" s="578" t="str">
        <f t="shared" si="723"/>
        <v/>
      </c>
      <c r="BN1292" s="578" t="str">
        <f t="shared" si="723"/>
        <v/>
      </c>
      <c r="BO1292" s="391"/>
      <c r="BP1292" s="578" t="str">
        <f t="shared" si="724"/>
        <v/>
      </c>
      <c r="BQ1292" s="578" t="str">
        <f t="shared" si="724"/>
        <v/>
      </c>
      <c r="BR1292" s="391"/>
      <c r="BS1292" s="578" t="str">
        <f t="shared" si="725"/>
        <v/>
      </c>
      <c r="BT1292" s="578" t="str">
        <f t="shared" si="725"/>
        <v/>
      </c>
      <c r="BU1292" s="391"/>
      <c r="BV1292" s="476"/>
    </row>
    <row r="1293" spans="1:74" s="427" customFormat="1" ht="14.1">
      <c r="A1293" s="561">
        <v>20</v>
      </c>
      <c r="B1293" s="562" t="str">
        <f t="shared" si="728"/>
        <v xml:space="preserve">: </v>
      </c>
      <c r="C1293" s="566"/>
      <c r="D1293" s="566"/>
      <c r="E1293" s="563"/>
      <c r="F1293" s="566"/>
      <c r="G1293" s="563"/>
      <c r="H1293" s="565"/>
      <c r="I1293" s="566"/>
      <c r="J1293" s="566"/>
      <c r="K1293" s="572"/>
      <c r="L1293" s="572"/>
      <c r="M1293" s="572"/>
      <c r="N1293" s="571"/>
      <c r="O1293" s="571"/>
      <c r="P1293" s="572"/>
      <c r="Q1293" s="429"/>
      <c r="R1293" s="573"/>
      <c r="S1293" s="574" t="str">
        <f t="shared" si="726"/>
        <v/>
      </c>
      <c r="T1293" s="575" t="str">
        <f t="shared" si="710"/>
        <v/>
      </c>
      <c r="U1293" s="574" t="str">
        <f t="shared" si="727"/>
        <v/>
      </c>
      <c r="V1293" s="576" t="str">
        <f t="shared" si="711"/>
        <v/>
      </c>
      <c r="W1293" s="391"/>
      <c r="X1293" s="391"/>
      <c r="Z1293" s="476"/>
      <c r="AP1293" s="476"/>
      <c r="AQ1293" s="391"/>
      <c r="AR1293" s="391"/>
      <c r="AS1293" s="580"/>
      <c r="AT1293" s="391"/>
      <c r="AU1293" s="578" t="str">
        <f t="shared" si="712"/>
        <v/>
      </c>
      <c r="AV1293" s="578" t="str">
        <f t="shared" si="713"/>
        <v/>
      </c>
      <c r="AW1293" s="391"/>
      <c r="AX1293" s="578" t="str">
        <f t="shared" si="714"/>
        <v/>
      </c>
      <c r="AY1293" s="578" t="str">
        <f t="shared" si="715"/>
        <v/>
      </c>
      <c r="AZ1293" s="391"/>
      <c r="BA1293" s="578" t="str">
        <f t="shared" si="716"/>
        <v/>
      </c>
      <c r="BB1293" s="578" t="str">
        <f t="shared" si="717"/>
        <v/>
      </c>
      <c r="BC1293" s="391"/>
      <c r="BD1293" s="578" t="str">
        <f t="shared" si="718"/>
        <v/>
      </c>
      <c r="BE1293" s="578" t="str">
        <f t="shared" si="719"/>
        <v/>
      </c>
      <c r="BF1293" s="391"/>
      <c r="BG1293" s="578" t="str">
        <f t="shared" si="720"/>
        <v/>
      </c>
      <c r="BH1293" s="578" t="str">
        <f t="shared" si="721"/>
        <v/>
      </c>
      <c r="BI1293" s="391"/>
      <c r="BJ1293" s="578" t="str">
        <f t="shared" si="722"/>
        <v/>
      </c>
      <c r="BK1293" s="578" t="str">
        <f t="shared" si="722"/>
        <v/>
      </c>
      <c r="BL1293" s="391"/>
      <c r="BM1293" s="578" t="str">
        <f t="shared" si="723"/>
        <v/>
      </c>
      <c r="BN1293" s="578" t="str">
        <f t="shared" si="723"/>
        <v/>
      </c>
      <c r="BO1293" s="391"/>
      <c r="BP1293" s="578" t="str">
        <f t="shared" si="724"/>
        <v/>
      </c>
      <c r="BQ1293" s="578" t="str">
        <f t="shared" si="724"/>
        <v/>
      </c>
      <c r="BR1293" s="391"/>
      <c r="BS1293" s="578" t="str">
        <f t="shared" si="725"/>
        <v/>
      </c>
      <c r="BT1293" s="578" t="str">
        <f t="shared" si="725"/>
        <v/>
      </c>
      <c r="BU1293" s="391"/>
      <c r="BV1293" s="476"/>
    </row>
    <row r="1294" spans="1:74" s="427" customFormat="1" ht="14.1">
      <c r="A1294" s="561"/>
      <c r="B1294" s="582" t="s">
        <v>224</v>
      </c>
      <c r="C1294" s="583"/>
      <c r="D1294" s="583"/>
      <c r="E1294" s="583"/>
      <c r="F1294" s="583"/>
      <c r="G1294" s="583"/>
      <c r="I1294" s="391"/>
      <c r="J1294" s="584"/>
      <c r="K1294" s="429"/>
      <c r="L1294" s="429"/>
      <c r="M1294" s="429" t="s">
        <v>211</v>
      </c>
      <c r="N1294" s="429"/>
      <c r="O1294" s="429"/>
      <c r="P1294" s="429"/>
      <c r="Q1294" s="429"/>
      <c r="R1294" s="584" t="s">
        <v>212</v>
      </c>
      <c r="S1294" s="585" t="e">
        <f>AVERAGE(S1274:S1293)</f>
        <v>#DIV/0!</v>
      </c>
      <c r="T1294" s="585" t="e">
        <f>IF(S1302="Y",SUM(T1274:T1293)/SUM(O1274:O1293),AVERAGE(T1274:T1293))</f>
        <v>#DIV/0!</v>
      </c>
      <c r="U1294" s="586" t="e">
        <f>SUM(U1274:U1293)/SUM(O1274:O1293)</f>
        <v>#DIV/0!</v>
      </c>
      <c r="V1294" s="391"/>
      <c r="W1294" s="391"/>
      <c r="X1294" s="391"/>
      <c r="Z1294" s="626"/>
      <c r="AP1294" s="476"/>
      <c r="AQ1294" s="391"/>
      <c r="AR1294" s="391"/>
      <c r="AS1294" s="391"/>
      <c r="AT1294" s="584" t="s">
        <v>212</v>
      </c>
      <c r="AU1294" s="587" t="e">
        <f>AVERAGE(AU1274:AU1293)</f>
        <v>#DIV/0!</v>
      </c>
      <c r="AV1294" s="587" t="e">
        <f>SUM(AV1274:AV1293)/COUNTIF(AV1274:AV1293,"&gt;0")</f>
        <v>#DIV/0!</v>
      </c>
      <c r="AW1294" s="391"/>
      <c r="AX1294" s="587" t="e">
        <f>AVERAGE(AX1274:AX1293)</f>
        <v>#DIV/0!</v>
      </c>
      <c r="AY1294" s="587" t="e">
        <f>SUM(AY1274:AY1293)/COUNTIF(AY1274:AY1293,"&gt;0")</f>
        <v>#DIV/0!</v>
      </c>
      <c r="AZ1294" s="391"/>
      <c r="BA1294" s="587" t="e">
        <f>AVERAGE(BA1274:BA1293)</f>
        <v>#DIV/0!</v>
      </c>
      <c r="BB1294" s="587" t="e">
        <f>SUM(BB1274:BB1293)/COUNTIF(BB1274:BB1293,"&gt;0")</f>
        <v>#DIV/0!</v>
      </c>
      <c r="BC1294" s="391"/>
      <c r="BD1294" s="587" t="e">
        <f>AVERAGE(BD1274:BD1293)</f>
        <v>#DIV/0!</v>
      </c>
      <c r="BE1294" s="587" t="e">
        <f>SUM(BE1274:BE1293)/COUNTIF(BE1274:BE1293,"&gt;0")</f>
        <v>#DIV/0!</v>
      </c>
      <c r="BF1294" s="391"/>
      <c r="BG1294" s="587" t="e">
        <f>AVERAGE(BG1274:BG1293)</f>
        <v>#DIV/0!</v>
      </c>
      <c r="BH1294" s="587" t="e">
        <f>SUM(BH1274:BH1293)/COUNTIF(BH1274:BH1293,"&gt;0")</f>
        <v>#DIV/0!</v>
      </c>
      <c r="BI1294" s="584"/>
      <c r="BJ1294" s="587" t="e">
        <f>AVERAGE(BJ1274:BJ1293)</f>
        <v>#DIV/0!</v>
      </c>
      <c r="BK1294" s="587" t="e">
        <f>SUM(BK1274:BK1293)/COUNTIF(BK1274:BK1293,"&gt;0")</f>
        <v>#DIV/0!</v>
      </c>
      <c r="BL1294" s="391"/>
      <c r="BM1294" s="587" t="e">
        <f>AVERAGE(BM1274:BM1293)</f>
        <v>#DIV/0!</v>
      </c>
      <c r="BN1294" s="587" t="e">
        <f>SUM(BN1274:BN1293)/COUNTIF(BN1274:BN1293,"&gt;0")</f>
        <v>#DIV/0!</v>
      </c>
      <c r="BO1294" s="391"/>
      <c r="BP1294" s="587" t="e">
        <f>AVERAGE(BP1274:BP1293)</f>
        <v>#DIV/0!</v>
      </c>
      <c r="BQ1294" s="587" t="e">
        <f>SUM(BQ1274:BQ1293)/COUNTIF(BQ1274:BQ1293,"&gt;0")</f>
        <v>#DIV/0!</v>
      </c>
      <c r="BR1294" s="391"/>
      <c r="BS1294" s="587" t="e">
        <f>AVERAGE(BS1274:BS1293)</f>
        <v>#DIV/0!</v>
      </c>
      <c r="BT1294" s="587" t="e">
        <f>SUM(BT1274:BT1293)/COUNTIF(BT1274:BT1293,"&gt;0")</f>
        <v>#DIV/0!</v>
      </c>
      <c r="BU1294" s="391"/>
      <c r="BV1294" s="476"/>
    </row>
    <row r="1295" spans="1:74" s="427" customFormat="1" ht="14.1">
      <c r="A1295" s="561"/>
      <c r="B1295" s="582" t="s">
        <v>225</v>
      </c>
      <c r="C1295" s="583" t="s">
        <v>213</v>
      </c>
      <c r="D1295" s="1104"/>
      <c r="E1295" s="1105"/>
      <c r="F1295" s="1105"/>
      <c r="G1295" s="1105"/>
      <c r="H1295" s="1105"/>
      <c r="I1295" s="1105"/>
      <c r="J1295" s="1105"/>
      <c r="K1295" s="1106"/>
      <c r="L1295" s="429"/>
      <c r="M1295" s="429"/>
      <c r="N1295" s="429"/>
      <c r="O1295" s="429"/>
      <c r="P1295" s="429"/>
      <c r="Q1295" s="429"/>
      <c r="R1295" s="588" t="s">
        <v>214</v>
      </c>
      <c r="S1295" s="589" t="e">
        <f>S1294+V1295*S1298</f>
        <v>#DIV/0!</v>
      </c>
      <c r="T1295" s="589" t="e">
        <f>T1294+V1295*T1298</f>
        <v>#DIV/0!</v>
      </c>
      <c r="U1295" s="589" t="e">
        <f>U1294+V1295*U1298</f>
        <v>#DIV/0!</v>
      </c>
      <c r="V1295" s="590">
        <v>1</v>
      </c>
      <c r="W1295" s="429" t="s">
        <v>215</v>
      </c>
      <c r="X1295" s="391"/>
      <c r="Y1295" s="391" t="s">
        <v>239</v>
      </c>
      <c r="Z1295" s="627"/>
      <c r="AP1295" s="476"/>
      <c r="AQ1295" s="391"/>
      <c r="AR1295" s="391"/>
      <c r="AS1295" s="391"/>
      <c r="AT1295" s="588" t="s">
        <v>214</v>
      </c>
      <c r="AU1295" s="591" t="e">
        <f>AU1294+(AU1300*AU1297)</f>
        <v>#DIV/0!</v>
      </c>
      <c r="AV1295" s="591" t="e">
        <f>AV1294+(AV1300*AU1297)</f>
        <v>#DIV/0!</v>
      </c>
      <c r="AW1295" s="391"/>
      <c r="AX1295" s="591" t="e">
        <f>AX1294+(AX1300*AX1297)</f>
        <v>#DIV/0!</v>
      </c>
      <c r="AY1295" s="591" t="e">
        <f>AY1294+(AY1300*AX1297)</f>
        <v>#DIV/0!</v>
      </c>
      <c r="AZ1295" s="391"/>
      <c r="BA1295" s="591" t="e">
        <f>BA1294+(BA1300*BA1297)</f>
        <v>#DIV/0!</v>
      </c>
      <c r="BB1295" s="591" t="e">
        <f>BB1294+(BB1300*BA1297)</f>
        <v>#DIV/0!</v>
      </c>
      <c r="BC1295" s="391"/>
      <c r="BD1295" s="591" t="e">
        <f>BD1294+(BD1300*BD1297)</f>
        <v>#DIV/0!</v>
      </c>
      <c r="BE1295" s="591" t="e">
        <f>BE1294+(BE1300*BD1297)</f>
        <v>#DIV/0!</v>
      </c>
      <c r="BF1295" s="391"/>
      <c r="BG1295" s="591" t="e">
        <f>BG1294+(BG1300*BG1297)</f>
        <v>#DIV/0!</v>
      </c>
      <c r="BH1295" s="591" t="e">
        <f>BH1294+(BH1300*BG1297)</f>
        <v>#DIV/0!</v>
      </c>
      <c r="BI1295" s="588"/>
      <c r="BJ1295" s="591" t="e">
        <f>BJ1294+(BJ1300*BJ1297)</f>
        <v>#DIV/0!</v>
      </c>
      <c r="BK1295" s="591" t="e">
        <f>BK1294+(BK1300*BJ1297)</f>
        <v>#DIV/0!</v>
      </c>
      <c r="BL1295" s="391"/>
      <c r="BM1295" s="591" t="e">
        <f>BM1294+(BM1300*BM1297)</f>
        <v>#DIV/0!</v>
      </c>
      <c r="BN1295" s="591" t="e">
        <f>BN1294+(BN1300*BM1297)</f>
        <v>#DIV/0!</v>
      </c>
      <c r="BO1295" s="391"/>
      <c r="BP1295" s="591" t="e">
        <f>BP1294+(BP1300*BP1297)</f>
        <v>#DIV/0!</v>
      </c>
      <c r="BQ1295" s="591" t="e">
        <f>BQ1294+(BQ1300*BP1297)</f>
        <v>#DIV/0!</v>
      </c>
      <c r="BR1295" s="391"/>
      <c r="BS1295" s="591" t="e">
        <f>BS1294+(BS1300*BS1297)</f>
        <v>#DIV/0!</v>
      </c>
      <c r="BT1295" s="591" t="e">
        <f>BT1294+(BT1300*BS1297)</f>
        <v>#DIV/0!</v>
      </c>
      <c r="BU1295" s="391"/>
      <c r="BV1295" s="476"/>
    </row>
    <row r="1296" spans="1:74" s="427" customFormat="1" ht="14.1">
      <c r="A1296" s="561"/>
      <c r="B1296" s="582" t="s">
        <v>226</v>
      </c>
      <c r="C1296" s="561"/>
      <c r="D1296" s="1107"/>
      <c r="E1296" s="1108"/>
      <c r="F1296" s="1108"/>
      <c r="G1296" s="1108"/>
      <c r="H1296" s="1108"/>
      <c r="I1296" s="1108"/>
      <c r="J1296" s="1108"/>
      <c r="K1296" s="1109"/>
      <c r="L1296" s="391"/>
      <c r="M1296" s="391"/>
      <c r="N1296" s="429"/>
      <c r="O1296" s="429"/>
      <c r="P1296" s="429"/>
      <c r="Q1296" s="429"/>
      <c r="R1296" s="588" t="s">
        <v>216</v>
      </c>
      <c r="S1296" s="589" t="e">
        <f>IF($Y1296="Y",MIN(S1274:S1293),S1294-$V1296*S1298)</f>
        <v>#DIV/0!</v>
      </c>
      <c r="T1296" s="589" t="e">
        <f t="shared" ref="T1296:U1296" si="729">IF($Y1296="Y",MIN(T1274:T1293),T1294-$V1296*T1298)</f>
        <v>#DIV/0!</v>
      </c>
      <c r="U1296" s="589" t="e">
        <f t="shared" si="729"/>
        <v>#DIV/0!</v>
      </c>
      <c r="V1296" s="590">
        <v>1</v>
      </c>
      <c r="W1296" s="429" t="s">
        <v>217</v>
      </c>
      <c r="X1296" s="391"/>
      <c r="Y1296" s="592" t="s">
        <v>223</v>
      </c>
      <c r="Z1296" s="627"/>
      <c r="AP1296" s="476"/>
      <c r="AQ1296" s="391"/>
      <c r="AR1296" s="391"/>
      <c r="AS1296" s="391"/>
      <c r="AT1296" s="588" t="s">
        <v>216</v>
      </c>
      <c r="AU1296" s="591" t="e">
        <f>AU1294-(AU1300*AU1298)</f>
        <v>#DIV/0!</v>
      </c>
      <c r="AV1296" s="591" t="e">
        <f>AV1294-(AV1300*AU1298)</f>
        <v>#DIV/0!</v>
      </c>
      <c r="AW1296" s="391"/>
      <c r="AX1296" s="591" t="e">
        <f>AX1294-(AX1300*AX1298)</f>
        <v>#DIV/0!</v>
      </c>
      <c r="AY1296" s="591" t="e">
        <f>AY1294-(AY1300*AX1298)</f>
        <v>#DIV/0!</v>
      </c>
      <c r="AZ1296" s="391"/>
      <c r="BA1296" s="591" t="e">
        <f>BA1294-(BA1300*BA1298)</f>
        <v>#DIV/0!</v>
      </c>
      <c r="BB1296" s="591" t="e">
        <f>BB1294-(BB1300*BA1298)</f>
        <v>#DIV/0!</v>
      </c>
      <c r="BC1296" s="391"/>
      <c r="BD1296" s="591" t="e">
        <f>BD1294-(BD1300*BD1298)</f>
        <v>#DIV/0!</v>
      </c>
      <c r="BE1296" s="591" t="e">
        <f>BE1294-(BE1300*BD1298)</f>
        <v>#DIV/0!</v>
      </c>
      <c r="BF1296" s="391"/>
      <c r="BG1296" s="591" t="e">
        <f>BG1294-(BG1300*BG1298)</f>
        <v>#DIV/0!</v>
      </c>
      <c r="BH1296" s="591" t="e">
        <f>BH1294-(BH1300*BG1298)</f>
        <v>#DIV/0!</v>
      </c>
      <c r="BI1296" s="588"/>
      <c r="BJ1296" s="591" t="e">
        <f>BJ1294-(BJ1300*BJ1298)</f>
        <v>#DIV/0!</v>
      </c>
      <c r="BK1296" s="591" t="e">
        <f>BK1294-(BK1300*BJ1298)</f>
        <v>#DIV/0!</v>
      </c>
      <c r="BL1296" s="391"/>
      <c r="BM1296" s="591" t="e">
        <f>BM1294-(BM1300*BM1298)</f>
        <v>#DIV/0!</v>
      </c>
      <c r="BN1296" s="591" t="e">
        <f>BN1294-(BN1300*BM1298)</f>
        <v>#DIV/0!</v>
      </c>
      <c r="BO1296" s="391"/>
      <c r="BP1296" s="591" t="e">
        <f>BP1294-(BP1300*BP1298)</f>
        <v>#DIV/0!</v>
      </c>
      <c r="BQ1296" s="591" t="e">
        <f>BQ1294-(BQ1300*BP1298)</f>
        <v>#DIV/0!</v>
      </c>
      <c r="BR1296" s="391"/>
      <c r="BS1296" s="591" t="e">
        <f>BS1294-(BS1300*BS1298)</f>
        <v>#DIV/0!</v>
      </c>
      <c r="BT1296" s="591" t="e">
        <f>BT1294-(BT1300*BS1298)</f>
        <v>#DIV/0!</v>
      </c>
      <c r="BU1296" s="391"/>
      <c r="BV1296" s="476"/>
    </row>
    <row r="1297" spans="1:74" s="427" customFormat="1" ht="13.8">
      <c r="A1297" s="561"/>
      <c r="B1297" s="561"/>
      <c r="C1297" s="561"/>
      <c r="D1297" s="1107"/>
      <c r="E1297" s="1108"/>
      <c r="F1297" s="1108"/>
      <c r="G1297" s="1108"/>
      <c r="H1297" s="1108"/>
      <c r="I1297" s="1108"/>
      <c r="J1297" s="1108"/>
      <c r="K1297" s="1109"/>
      <c r="L1297" s="429"/>
      <c r="M1297" s="429"/>
      <c r="N1297" s="429"/>
      <c r="O1297" s="429"/>
      <c r="P1297" s="429"/>
      <c r="Q1297" s="429"/>
      <c r="R1297" s="588" t="s">
        <v>218</v>
      </c>
      <c r="S1297" s="589" t="e">
        <f>IF((0.67*S1298)&gt;S1294,"no","yes")</f>
        <v>#DIV/0!</v>
      </c>
      <c r="T1297" s="589" t="e">
        <f>IF((0.67*T1298)&gt;T1294,"no","yes")</f>
        <v>#DIV/0!</v>
      </c>
      <c r="U1297" s="589" t="e">
        <f>IF((0.67*U1298)&gt;U1294,"no","yes")</f>
        <v>#DIV/0!</v>
      </c>
      <c r="V1297" s="429"/>
      <c r="W1297" s="429"/>
      <c r="X1297" s="429"/>
      <c r="Z1297" s="627"/>
      <c r="AP1297" s="476"/>
      <c r="AQ1297" s="429"/>
      <c r="AR1297" s="429"/>
      <c r="AS1297" s="1113" t="s">
        <v>407</v>
      </c>
      <c r="AT1297" s="1114"/>
      <c r="AU1297" s="590">
        <v>1</v>
      </c>
      <c r="AV1297" s="429"/>
      <c r="AW1297" s="429"/>
      <c r="AX1297" s="590">
        <v>1</v>
      </c>
      <c r="AY1297" s="429"/>
      <c r="AZ1297" s="429"/>
      <c r="BA1297" s="590">
        <v>1</v>
      </c>
      <c r="BB1297" s="429"/>
      <c r="BC1297" s="429"/>
      <c r="BD1297" s="590">
        <v>1</v>
      </c>
      <c r="BE1297" s="429"/>
      <c r="BF1297" s="429"/>
      <c r="BG1297" s="590">
        <v>1</v>
      </c>
      <c r="BH1297" s="429"/>
      <c r="BI1297" s="588"/>
      <c r="BJ1297" s="590">
        <v>1</v>
      </c>
      <c r="BK1297" s="429"/>
      <c r="BL1297" s="429"/>
      <c r="BM1297" s="590">
        <v>1</v>
      </c>
      <c r="BN1297" s="429"/>
      <c r="BO1297" s="429"/>
      <c r="BP1297" s="590">
        <v>1</v>
      </c>
      <c r="BQ1297" s="429"/>
      <c r="BR1297" s="429"/>
      <c r="BS1297" s="590">
        <v>1</v>
      </c>
      <c r="BT1297" s="429"/>
      <c r="BU1297" s="429"/>
      <c r="BV1297" s="476"/>
    </row>
    <row r="1298" spans="1:74" s="427" customFormat="1" ht="13.8">
      <c r="A1298" s="561"/>
      <c r="B1298" s="561"/>
      <c r="C1298" s="561"/>
      <c r="D1298" s="1107"/>
      <c r="E1298" s="1108"/>
      <c r="F1298" s="1108"/>
      <c r="G1298" s="1108"/>
      <c r="H1298" s="1108"/>
      <c r="I1298" s="1108"/>
      <c r="J1298" s="1108"/>
      <c r="K1298" s="1109"/>
      <c r="L1298" s="429"/>
      <c r="M1298" s="429"/>
      <c r="N1298" s="429"/>
      <c r="O1298" s="429"/>
      <c r="P1298" s="429"/>
      <c r="Q1298" s="429"/>
      <c r="R1298" s="588" t="s">
        <v>219</v>
      </c>
      <c r="S1298" s="589" t="e">
        <f>_xlfn.STDEV.P(S1274:S1293)</f>
        <v>#DIV/0!</v>
      </c>
      <c r="T1298" s="589" t="e">
        <f t="array" ref="T1298">IF(S1302="Y",SQRT(SUM(IFERROR(O1274:O1293*(S1274:S1293-(T1294))^2,0))/((COUNTIFS(O1274:O1293,"&lt;&gt;"&amp;"")-1)/COUNTIFS(O1274:O1293,"&lt;&gt;"&amp;"")*SUM(O1274:O1293))),_xlfn.STDEV.P(T1274:T1293))</f>
        <v>#DIV/0!</v>
      </c>
      <c r="U1298" s="589" t="e">
        <f t="array" ref="U1298">SQRT(SUM(IFERROR(O1274:O1293*(S1274:S1293-(U1294))^2,0))/((COUNTIFS(O1274:O1293,"&lt;&gt;"&amp;"")-1)/COUNTIFS(O1274:O1293,"&lt;&gt;"&amp;"")*SUM(O1274:O1293)))</f>
        <v>#DIV/0!</v>
      </c>
      <c r="V1298" s="429"/>
      <c r="W1298" s="429"/>
      <c r="X1298" s="429"/>
      <c r="Z1298" s="627"/>
      <c r="AP1298" s="476"/>
      <c r="AQ1298" s="429"/>
      <c r="AR1298" s="429"/>
      <c r="AS1298" s="1113"/>
      <c r="AT1298" s="1114"/>
      <c r="AU1298" s="590">
        <v>1</v>
      </c>
      <c r="AV1298" s="429"/>
      <c r="AW1298" s="429"/>
      <c r="AX1298" s="590">
        <v>1</v>
      </c>
      <c r="AY1298" s="429"/>
      <c r="AZ1298" s="429"/>
      <c r="BA1298" s="590">
        <v>1</v>
      </c>
      <c r="BB1298" s="429"/>
      <c r="BC1298" s="429"/>
      <c r="BD1298" s="590">
        <v>1</v>
      </c>
      <c r="BE1298" s="429"/>
      <c r="BF1298" s="429"/>
      <c r="BG1298" s="590">
        <v>1</v>
      </c>
      <c r="BH1298" s="429"/>
      <c r="BI1298" s="588"/>
      <c r="BJ1298" s="590">
        <v>1</v>
      </c>
      <c r="BK1298" s="429"/>
      <c r="BL1298" s="429"/>
      <c r="BM1298" s="590">
        <v>1</v>
      </c>
      <c r="BN1298" s="429"/>
      <c r="BO1298" s="429"/>
      <c r="BP1298" s="590">
        <v>1</v>
      </c>
      <c r="BQ1298" s="429"/>
      <c r="BR1298" s="429"/>
      <c r="BS1298" s="590">
        <v>1</v>
      </c>
      <c r="BT1298" s="429"/>
      <c r="BU1298" s="429"/>
      <c r="BV1298" s="476"/>
    </row>
    <row r="1299" spans="1:74" s="427" customFormat="1" ht="14.1">
      <c r="A1299" s="429"/>
      <c r="B1299" s="429"/>
      <c r="C1299" s="561"/>
      <c r="D1299" s="1107"/>
      <c r="E1299" s="1108"/>
      <c r="F1299" s="1108"/>
      <c r="G1299" s="1108"/>
      <c r="H1299" s="1108"/>
      <c r="I1299" s="1108"/>
      <c r="J1299" s="1108"/>
      <c r="K1299" s="1109"/>
      <c r="L1299" s="429"/>
      <c r="M1299" s="429"/>
      <c r="N1299" s="429"/>
      <c r="O1299" s="429"/>
      <c r="P1299" s="429"/>
      <c r="Q1299" s="429"/>
      <c r="R1299" s="471" t="s">
        <v>220</v>
      </c>
      <c r="S1299" s="594">
        <f>COUNTIF(S1274:S1293,"&gt;0")</f>
        <v>0</v>
      </c>
      <c r="T1299" s="594">
        <f>COUNTIF(T1274:T1293,"&gt;0")</f>
        <v>0</v>
      </c>
      <c r="U1299" s="595"/>
      <c r="V1299" s="596" t="s">
        <v>221</v>
      </c>
      <c r="W1299" s="429"/>
      <c r="X1299" s="429"/>
      <c r="Z1299" s="476"/>
      <c r="AP1299" s="476"/>
      <c r="AQ1299" s="429"/>
      <c r="AR1299" s="429"/>
      <c r="AS1299" s="429"/>
      <c r="AT1299" s="588" t="s">
        <v>218</v>
      </c>
      <c r="AU1299" s="591" t="e">
        <f>IF((0.67*AU1300)&gt;AU1294,"no","yes")</f>
        <v>#DIV/0!</v>
      </c>
      <c r="AV1299" s="591" t="e">
        <f>IF((0.67*AV1300)&gt;AV1294,"no","yes")</f>
        <v>#DIV/0!</v>
      </c>
      <c r="AW1299" s="429"/>
      <c r="AX1299" s="591" t="e">
        <f>IF((0.67*AX1300)&gt;AX1294,"no","yes")</f>
        <v>#DIV/0!</v>
      </c>
      <c r="AY1299" s="591" t="e">
        <f>IF((0.67*AY1300)&gt;AY1294,"no","yes")</f>
        <v>#DIV/0!</v>
      </c>
      <c r="AZ1299" s="429"/>
      <c r="BA1299" s="591" t="e">
        <f>IF((0.67*BA1300)&gt;BA1294,"no","yes")</f>
        <v>#DIV/0!</v>
      </c>
      <c r="BB1299" s="591" t="e">
        <f>IF((0.67*BB1300)&gt;BB1294,"no","yes")</f>
        <v>#DIV/0!</v>
      </c>
      <c r="BC1299" s="429"/>
      <c r="BD1299" s="591" t="e">
        <f>IF((0.67*BD1300)&gt;BD1294,"no","yes")</f>
        <v>#DIV/0!</v>
      </c>
      <c r="BE1299" s="591" t="e">
        <f>IF((0.67*BE1300)&gt;BE1294,"no","yes")</f>
        <v>#DIV/0!</v>
      </c>
      <c r="BF1299" s="429"/>
      <c r="BG1299" s="591" t="e">
        <f>IF((0.67*BG1300)&gt;BG1294,"no","yes")</f>
        <v>#DIV/0!</v>
      </c>
      <c r="BH1299" s="591" t="e">
        <f>IF((0.67*BH1300)&gt;BH1294,"no","yes")</f>
        <v>#DIV/0!</v>
      </c>
      <c r="BI1299" s="471"/>
      <c r="BJ1299" s="591" t="e">
        <f>IF((0.67*BJ1300)&gt;BJ1294,"no","yes")</f>
        <v>#DIV/0!</v>
      </c>
      <c r="BK1299" s="591" t="e">
        <f>IF((0.67*BK1300)&gt;BK1294,"no","yes")</f>
        <v>#DIV/0!</v>
      </c>
      <c r="BL1299" s="429"/>
      <c r="BM1299" s="591" t="e">
        <f>IF((0.67*BM1300)&gt;BM1294,"no","yes")</f>
        <v>#DIV/0!</v>
      </c>
      <c r="BN1299" s="591" t="e">
        <f>IF((0.67*BN1300)&gt;BN1294,"no","yes")</f>
        <v>#DIV/0!</v>
      </c>
      <c r="BO1299" s="429"/>
      <c r="BP1299" s="591" t="e">
        <f>IF((0.67*BP1300)&gt;BP1294,"no","yes")</f>
        <v>#DIV/0!</v>
      </c>
      <c r="BQ1299" s="591" t="e">
        <f>IF((0.67*BQ1300)&gt;BQ1294,"no","yes")</f>
        <v>#DIV/0!</v>
      </c>
      <c r="BR1299" s="429"/>
      <c r="BS1299" s="591" t="e">
        <f>IF((0.67*BS1300)&gt;BS1294,"no","yes")</f>
        <v>#DIV/0!</v>
      </c>
      <c r="BT1299" s="591" t="e">
        <f>IF((0.67*BT1300)&gt;BT1294,"no","yes")</f>
        <v>#DIV/0!</v>
      </c>
      <c r="BU1299" s="429"/>
      <c r="BV1299" s="476"/>
    </row>
    <row r="1300" spans="1:74" s="427" customFormat="1" ht="13.8">
      <c r="C1300" s="561"/>
      <c r="D1300" s="1107"/>
      <c r="E1300" s="1108"/>
      <c r="F1300" s="1108"/>
      <c r="G1300" s="1108"/>
      <c r="H1300" s="1108"/>
      <c r="I1300" s="1108"/>
      <c r="J1300" s="1108"/>
      <c r="K1300" s="1109"/>
      <c r="L1300" s="429"/>
      <c r="M1300" s="429"/>
      <c r="N1300" s="429"/>
      <c r="O1300" s="429"/>
      <c r="P1300" s="429"/>
      <c r="Q1300" s="429"/>
      <c r="R1300" s="429"/>
      <c r="S1300" s="653"/>
      <c r="T1300" s="595"/>
      <c r="U1300" s="595"/>
      <c r="V1300" s="614"/>
      <c r="W1300" s="615"/>
      <c r="X1300" s="616"/>
      <c r="Z1300" s="476"/>
      <c r="AP1300" s="476"/>
      <c r="AQ1300" s="429"/>
      <c r="AR1300" s="429"/>
      <c r="AS1300" s="429"/>
      <c r="AT1300" s="588" t="s">
        <v>219</v>
      </c>
      <c r="AU1300" s="591" t="e">
        <f>_xlfn.STDEV.P(AU1274:AU1293)</f>
        <v>#DIV/0!</v>
      </c>
      <c r="AV1300" s="591" t="e">
        <f>_xlfn.STDEV.P(AV1274:AV1293)</f>
        <v>#DIV/0!</v>
      </c>
      <c r="AW1300" s="429"/>
      <c r="AX1300" s="591" t="e">
        <f>_xlfn.STDEV.P(AX1274:AX1293)</f>
        <v>#DIV/0!</v>
      </c>
      <c r="AY1300" s="591" t="e">
        <f>_xlfn.STDEV.P(AY1274:AY1293)</f>
        <v>#DIV/0!</v>
      </c>
      <c r="AZ1300" s="429"/>
      <c r="BA1300" s="591" t="e">
        <f>_xlfn.STDEV.P(BA1274:BA1293)</f>
        <v>#DIV/0!</v>
      </c>
      <c r="BB1300" s="591" t="e">
        <f>_xlfn.STDEV.P(BB1274:BB1293)</f>
        <v>#DIV/0!</v>
      </c>
      <c r="BC1300" s="429"/>
      <c r="BD1300" s="591" t="e">
        <f>_xlfn.STDEV.P(BD1274:BD1293)</f>
        <v>#DIV/0!</v>
      </c>
      <c r="BE1300" s="591" t="e">
        <f>_xlfn.STDEV.P(BE1274:BE1293)</f>
        <v>#DIV/0!</v>
      </c>
      <c r="BF1300" s="429"/>
      <c r="BG1300" s="591" t="e">
        <f>_xlfn.STDEV.P(BG1274:BG1293)</f>
        <v>#DIV/0!</v>
      </c>
      <c r="BH1300" s="591" t="e">
        <f>_xlfn.STDEV.P(BH1274:BH1293)</f>
        <v>#DIV/0!</v>
      </c>
      <c r="BI1300" s="429"/>
      <c r="BJ1300" s="591" t="e">
        <f>_xlfn.STDEV.P(BJ1274:BJ1293)</f>
        <v>#DIV/0!</v>
      </c>
      <c r="BK1300" s="591" t="e">
        <f>_xlfn.STDEV.P(BK1274:BK1293)</f>
        <v>#DIV/0!</v>
      </c>
      <c r="BL1300" s="429"/>
      <c r="BM1300" s="591" t="e">
        <f>_xlfn.STDEV.P(BM1274:BM1293)</f>
        <v>#DIV/0!</v>
      </c>
      <c r="BN1300" s="591" t="e">
        <f>_xlfn.STDEV.P(BN1274:BN1293)</f>
        <v>#DIV/0!</v>
      </c>
      <c r="BO1300" s="429"/>
      <c r="BP1300" s="591" t="e">
        <f>_xlfn.STDEV.P(BP1274:BP1293)</f>
        <v>#DIV/0!</v>
      </c>
      <c r="BQ1300" s="591" t="e">
        <f>_xlfn.STDEV.P(BQ1274:BQ1293)</f>
        <v>#DIV/0!</v>
      </c>
      <c r="BR1300" s="429"/>
      <c r="BS1300" s="591" t="e">
        <f>_xlfn.STDEV.P(BS1274:BS1293)</f>
        <v>#DIV/0!</v>
      </c>
      <c r="BT1300" s="591" t="e">
        <f>_xlfn.STDEV.P(BT1274:BT1293)</f>
        <v>#DIV/0!</v>
      </c>
      <c r="BV1300" s="476"/>
    </row>
    <row r="1301" spans="1:74" s="427" customFormat="1" ht="14.1">
      <c r="C1301" s="561"/>
      <c r="D1301" s="1107"/>
      <c r="E1301" s="1108"/>
      <c r="F1301" s="1108"/>
      <c r="G1301" s="1108"/>
      <c r="H1301" s="1108"/>
      <c r="I1301" s="1108"/>
      <c r="J1301" s="1108"/>
      <c r="K1301" s="1109"/>
      <c r="L1301" s="429"/>
      <c r="M1301" s="429"/>
      <c r="N1301" s="429"/>
      <c r="O1301" s="429"/>
      <c r="P1301" s="429"/>
      <c r="Q1301" s="429"/>
      <c r="R1301" s="429"/>
      <c r="S1301" s="646" t="s">
        <v>222</v>
      </c>
      <c r="T1301" s="429"/>
      <c r="U1301" s="429"/>
      <c r="V1301" s="617"/>
      <c r="W1301" s="618"/>
      <c r="X1301" s="619"/>
      <c r="Z1301" s="476"/>
      <c r="AP1301" s="476"/>
      <c r="AQ1301" s="429"/>
      <c r="AR1301" s="429"/>
      <c r="AS1301" s="429"/>
      <c r="AT1301" s="471" t="s">
        <v>220</v>
      </c>
      <c r="AU1301" s="597">
        <f>COUNTIF(AU1274:AU1293,"&gt;0")</f>
        <v>0</v>
      </c>
      <c r="AV1301" s="597">
        <f>COUNTIF(AV1274:AV1293,"&gt;0")</f>
        <v>0</v>
      </c>
      <c r="AW1301" s="429"/>
      <c r="AX1301" s="597">
        <f>COUNTIF(AX1274:AX1293,"&gt;0")</f>
        <v>0</v>
      </c>
      <c r="AY1301" s="597">
        <f>COUNTIF(AY1274:AY1293,"&gt;0")</f>
        <v>0</v>
      </c>
      <c r="AZ1301" s="429"/>
      <c r="BA1301" s="597">
        <f>COUNTIF(BA1274:BA1293,"&gt;0")</f>
        <v>0</v>
      </c>
      <c r="BB1301" s="597">
        <f>COUNTIF(BB1274:BB1293,"&gt;0")</f>
        <v>0</v>
      </c>
      <c r="BC1301" s="429"/>
      <c r="BD1301" s="597">
        <f>COUNTIF(BD1274:BD1293,"&gt;0")</f>
        <v>0</v>
      </c>
      <c r="BE1301" s="597">
        <f>COUNTIF(BE1274:BE1293,"&gt;0")</f>
        <v>0</v>
      </c>
      <c r="BF1301" s="429"/>
      <c r="BG1301" s="597">
        <f>COUNTIF(BG1274:BG1293,"&gt;0")</f>
        <v>0</v>
      </c>
      <c r="BH1301" s="597">
        <f>COUNTIF(BH1274:BH1293,"&gt;0")</f>
        <v>0</v>
      </c>
      <c r="BI1301" s="429"/>
      <c r="BJ1301" s="597">
        <f>COUNTIF(BJ1274:BJ1293,"&gt;0")</f>
        <v>0</v>
      </c>
      <c r="BK1301" s="597">
        <f>COUNTIF(BK1274:BK1293,"&gt;0")</f>
        <v>0</v>
      </c>
      <c r="BL1301" s="429"/>
      <c r="BM1301" s="597">
        <f>COUNTIF(BM1274:BM1293,"&gt;0")</f>
        <v>0</v>
      </c>
      <c r="BN1301" s="597">
        <f>COUNTIF(BN1274:BN1293,"&gt;0")</f>
        <v>0</v>
      </c>
      <c r="BO1301" s="429"/>
      <c r="BP1301" s="597">
        <f>COUNTIF(BP1274:BP1293,"&gt;0")</f>
        <v>0</v>
      </c>
      <c r="BQ1301" s="597">
        <f>COUNTIF(BQ1274:BQ1293,"&gt;0")</f>
        <v>0</v>
      </c>
      <c r="BR1301" s="429"/>
      <c r="BS1301" s="597">
        <f>COUNTIF(BS1274:BS1293,"&gt;0")</f>
        <v>0</v>
      </c>
      <c r="BT1301" s="597">
        <f>COUNTIF(BT1274:BT1293,"&gt;0")</f>
        <v>0</v>
      </c>
      <c r="BV1301" s="476"/>
    </row>
    <row r="1302" spans="1:74" s="427" customFormat="1" ht="13.8">
      <c r="C1302" s="561"/>
      <c r="D1302" s="1107"/>
      <c r="E1302" s="1108"/>
      <c r="F1302" s="1108"/>
      <c r="G1302" s="1108"/>
      <c r="H1302" s="1108"/>
      <c r="I1302" s="1108"/>
      <c r="J1302" s="1108"/>
      <c r="K1302" s="1109"/>
      <c r="L1302" s="429"/>
      <c r="M1302" s="429"/>
      <c r="N1302" s="429"/>
      <c r="O1302" s="429"/>
      <c r="P1302" s="429"/>
      <c r="Q1302" s="429"/>
      <c r="R1302" s="429"/>
      <c r="S1302" s="599" t="s">
        <v>223</v>
      </c>
      <c r="T1302" s="429"/>
      <c r="U1302" s="429"/>
      <c r="V1302" s="617"/>
      <c r="W1302" s="618"/>
      <c r="X1302" s="619"/>
      <c r="Z1302" s="476"/>
      <c r="AP1302" s="476"/>
      <c r="BV1302" s="476"/>
    </row>
    <row r="1303" spans="1:74" s="427" customFormat="1" ht="13.8">
      <c r="C1303" s="561"/>
      <c r="D1303" s="1107"/>
      <c r="E1303" s="1108"/>
      <c r="F1303" s="1108"/>
      <c r="G1303" s="1108"/>
      <c r="H1303" s="1108"/>
      <c r="I1303" s="1108"/>
      <c r="J1303" s="1108"/>
      <c r="K1303" s="1109"/>
      <c r="L1303" s="429"/>
      <c r="M1303" s="429"/>
      <c r="N1303" s="429"/>
      <c r="O1303" s="429"/>
      <c r="P1303" s="429"/>
      <c r="Q1303" s="429"/>
      <c r="R1303" s="429"/>
      <c r="S1303" s="429"/>
      <c r="T1303" s="429"/>
      <c r="U1303" s="429"/>
      <c r="V1303" s="621"/>
      <c r="W1303" s="622"/>
      <c r="X1303" s="623"/>
      <c r="Z1303" s="476"/>
      <c r="AP1303" s="476"/>
      <c r="BV1303" s="476"/>
    </row>
    <row r="1304" spans="1:74" s="427" customFormat="1" ht="17.7">
      <c r="A1304" s="593" t="str">
        <f ca="1">HYPERLINK("#"&amp;"'"&amp;A$1&amp;"'!a1","Back to top")</f>
        <v>Back to top</v>
      </c>
      <c r="B1304" s="593"/>
      <c r="C1304" s="429"/>
      <c r="D1304" s="1110"/>
      <c r="E1304" s="1111"/>
      <c r="F1304" s="1111"/>
      <c r="G1304" s="1111"/>
      <c r="H1304" s="1111"/>
      <c r="I1304" s="1111"/>
      <c r="J1304" s="1111"/>
      <c r="K1304" s="1112"/>
      <c r="U1304" s="429"/>
      <c r="V1304" s="429"/>
      <c r="W1304" s="429"/>
      <c r="X1304" s="429"/>
      <c r="Z1304" s="476"/>
      <c r="AP1304" s="542"/>
      <c r="AQ1304" s="628"/>
      <c r="AR1304" s="628"/>
      <c r="AS1304" s="629"/>
      <c r="AT1304" s="629"/>
      <c r="AU1304" s="629"/>
      <c r="AV1304" s="629"/>
      <c r="AW1304" s="629"/>
      <c r="AX1304" s="629"/>
      <c r="AY1304" s="629"/>
      <c r="AZ1304" s="629"/>
      <c r="BA1304" s="629"/>
      <c r="BB1304" s="629"/>
      <c r="BC1304" s="629"/>
      <c r="BD1304" s="629"/>
      <c r="BE1304" s="629"/>
      <c r="BF1304" s="629"/>
      <c r="BG1304" s="629"/>
      <c r="BH1304" s="629"/>
      <c r="BI1304" s="629"/>
      <c r="BJ1304" s="629"/>
      <c r="BK1304" s="629"/>
      <c r="BL1304" s="629"/>
      <c r="BM1304" s="629"/>
      <c r="BN1304" s="629"/>
      <c r="BO1304" s="629"/>
      <c r="BP1304" s="629"/>
      <c r="BQ1304" s="629"/>
      <c r="BR1304" s="629"/>
      <c r="BS1304" s="629"/>
      <c r="BT1304" s="629"/>
      <c r="BU1304" s="629"/>
      <c r="BV1304" s="542"/>
    </row>
    <row r="1305" spans="1:74" s="427" customFormat="1" ht="13.8">
      <c r="Z1305" s="476"/>
      <c r="AP1305" s="476"/>
      <c r="BV1305" s="476"/>
    </row>
    <row r="1306" spans="1:74" s="427" customFormat="1" ht="13.8">
      <c r="Z1306" s="476"/>
      <c r="AP1306" s="476"/>
      <c r="BV1306" s="476"/>
    </row>
    <row r="1307" spans="1:74" s="375" customFormat="1">
      <c r="A1307" s="537">
        <f>1+A1271</f>
        <v>36</v>
      </c>
      <c r="B1307" s="537"/>
      <c r="C1307" s="538" t="s">
        <v>489</v>
      </c>
      <c r="D1307" s="612"/>
      <c r="E1307" s="612"/>
      <c r="F1307" s="612"/>
      <c r="G1307" s="612"/>
      <c r="H1307" s="612"/>
      <c r="K1307" s="612"/>
      <c r="L1307" s="612"/>
      <c r="M1307" s="539"/>
      <c r="N1307" s="539"/>
      <c r="O1307" s="539"/>
      <c r="AQ1307" s="513">
        <f>A1307</f>
        <v>36</v>
      </c>
      <c r="AR1307" s="513" t="str">
        <f>C1307</f>
        <v>VARIABLE36</v>
      </c>
    </row>
    <row r="1308" spans="1:74" s="427" customFormat="1" ht="17.399999999999999">
      <c r="A1308" s="561"/>
      <c r="B1308" s="561"/>
      <c r="C1308" s="561"/>
      <c r="D1308" s="456"/>
      <c r="E1308" s="456"/>
      <c r="F1308" s="456"/>
      <c r="G1308" s="456"/>
      <c r="H1308" s="456"/>
      <c r="K1308" s="456"/>
      <c r="L1308" s="456"/>
      <c r="M1308" s="429"/>
      <c r="N1308" s="429"/>
      <c r="O1308" s="429"/>
      <c r="Z1308" s="476"/>
      <c r="AP1308" s="476"/>
      <c r="AQ1308" s="391"/>
      <c r="AR1308" s="391"/>
      <c r="AS1308" s="391"/>
      <c r="AT1308" s="391"/>
      <c r="AU1308" s="461" t="s">
        <v>70</v>
      </c>
      <c r="AV1308" s="461"/>
      <c r="AW1308" s="391"/>
      <c r="AX1308" s="461" t="s">
        <v>74</v>
      </c>
      <c r="AY1308" s="461"/>
      <c r="AZ1308" s="391"/>
      <c r="BA1308" s="461" t="s">
        <v>73</v>
      </c>
      <c r="BB1308" s="461"/>
      <c r="BC1308" s="391"/>
      <c r="BD1308" s="461" t="s">
        <v>75</v>
      </c>
      <c r="BE1308" s="461"/>
      <c r="BF1308" s="391"/>
      <c r="BG1308" s="461" t="s">
        <v>559</v>
      </c>
      <c r="BH1308" s="461"/>
      <c r="BI1308" s="542"/>
      <c r="BJ1308" s="461" t="s">
        <v>191</v>
      </c>
      <c r="BK1308" s="461"/>
      <c r="BL1308" s="391"/>
      <c r="BM1308" s="461" t="s">
        <v>190</v>
      </c>
      <c r="BN1308" s="461"/>
      <c r="BO1308" s="391"/>
      <c r="BP1308" s="461" t="s">
        <v>397</v>
      </c>
      <c r="BQ1308" s="461"/>
      <c r="BR1308" s="391"/>
      <c r="BS1308" s="461" t="s">
        <v>398</v>
      </c>
      <c r="BT1308" s="461"/>
      <c r="BU1308" s="391"/>
      <c r="BV1308" s="476"/>
    </row>
    <row r="1309" spans="1:74" s="427" customFormat="1" ht="28.5" thickBot="1">
      <c r="A1309" s="583" t="s">
        <v>195</v>
      </c>
      <c r="B1309" s="546" t="s">
        <v>196</v>
      </c>
      <c r="C1309" s="550" t="s">
        <v>197</v>
      </c>
      <c r="D1309" s="551" t="s">
        <v>198</v>
      </c>
      <c r="E1309" s="551" t="s">
        <v>199</v>
      </c>
      <c r="F1309" s="550" t="s">
        <v>200</v>
      </c>
      <c r="G1309" s="549" t="s">
        <v>194</v>
      </c>
      <c r="H1309" s="550" t="s">
        <v>236</v>
      </c>
      <c r="I1309" s="551" t="s">
        <v>201</v>
      </c>
      <c r="J1309" s="552" t="s">
        <v>237</v>
      </c>
      <c r="K1309" s="625" t="s">
        <v>202</v>
      </c>
      <c r="L1309" s="554" t="s">
        <v>203</v>
      </c>
      <c r="M1309" s="633" t="s">
        <v>204</v>
      </c>
      <c r="N1309" s="601" t="s">
        <v>205</v>
      </c>
      <c r="O1309" s="602" t="s">
        <v>206</v>
      </c>
      <c r="P1309" s="601" t="s">
        <v>106</v>
      </c>
      <c r="Q1309" s="543"/>
      <c r="R1309" s="557" t="s">
        <v>238</v>
      </c>
      <c r="S1309" s="558" t="s">
        <v>207</v>
      </c>
      <c r="T1309" s="558" t="s">
        <v>208</v>
      </c>
      <c r="U1309" s="558" t="s">
        <v>209</v>
      </c>
      <c r="V1309" s="559" t="s">
        <v>210</v>
      </c>
      <c r="W1309" s="543"/>
      <c r="X1309" s="543"/>
      <c r="Z1309" s="476"/>
      <c r="AP1309" s="476"/>
      <c r="AQ1309" s="543"/>
      <c r="AR1309" s="543"/>
      <c r="AS1309" s="559" t="s">
        <v>399</v>
      </c>
      <c r="AT1309" s="543"/>
      <c r="AU1309" s="560" t="s">
        <v>207</v>
      </c>
      <c r="AV1309" s="560" t="s">
        <v>208</v>
      </c>
      <c r="AW1309" s="543"/>
      <c r="AX1309" s="560" t="s">
        <v>207</v>
      </c>
      <c r="AY1309" s="560" t="s">
        <v>208</v>
      </c>
      <c r="AZ1309" s="543"/>
      <c r="BA1309" s="560" t="s">
        <v>207</v>
      </c>
      <c r="BB1309" s="560" t="s">
        <v>208</v>
      </c>
      <c r="BC1309" s="543"/>
      <c r="BD1309" s="560" t="s">
        <v>207</v>
      </c>
      <c r="BE1309" s="560" t="s">
        <v>208</v>
      </c>
      <c r="BF1309" s="543"/>
      <c r="BG1309" s="560" t="s">
        <v>207</v>
      </c>
      <c r="BH1309" s="560" t="s">
        <v>208</v>
      </c>
      <c r="BI1309" s="543"/>
      <c r="BJ1309" s="560" t="s">
        <v>207</v>
      </c>
      <c r="BK1309" s="560" t="s">
        <v>208</v>
      </c>
      <c r="BL1309" s="543"/>
      <c r="BM1309" s="560" t="s">
        <v>207</v>
      </c>
      <c r="BN1309" s="560" t="s">
        <v>208</v>
      </c>
      <c r="BO1309" s="543"/>
      <c r="BP1309" s="560" t="s">
        <v>207</v>
      </c>
      <c r="BQ1309" s="560" t="s">
        <v>208</v>
      </c>
      <c r="BR1309" s="543"/>
      <c r="BS1309" s="560" t="s">
        <v>207</v>
      </c>
      <c r="BT1309" s="560" t="s">
        <v>208</v>
      </c>
      <c r="BU1309" s="543"/>
      <c r="BV1309" s="476"/>
    </row>
    <row r="1310" spans="1:74" s="427" customFormat="1" ht="14.1">
      <c r="A1310" s="561">
        <v>1</v>
      </c>
      <c r="B1310" s="562" t="str">
        <f t="shared" ref="B1310:B1311" si="730">CONCATENATE(E1310,": ",C1310)</f>
        <v xml:space="preserve">: </v>
      </c>
      <c r="C1310" s="563"/>
      <c r="D1310" s="563"/>
      <c r="E1310" s="563"/>
      <c r="F1310" s="564"/>
      <c r="G1310" s="563"/>
      <c r="H1310" s="565"/>
      <c r="I1310" s="566"/>
      <c r="J1310" s="566"/>
      <c r="K1310" s="568"/>
      <c r="L1310" s="568"/>
      <c r="M1310" s="569"/>
      <c r="N1310" s="571"/>
      <c r="O1310" s="571"/>
      <c r="P1310" s="572"/>
      <c r="Q1310" s="429"/>
      <c r="R1310" s="573"/>
      <c r="S1310" s="574" t="str">
        <f>IF(R1310="Y","",IF(AND(M1310="",K1310=""),"",IF(M1310="",K1310,M1310)))</f>
        <v/>
      </c>
      <c r="T1310" s="575" t="str">
        <f t="shared" ref="T1310:T1329" si="731">IF(S1310="","",IF($S$1338="Y",U1310,IF(S1310&gt;=$S$1330-$AB$35*$S$1334,IF(S1310&lt;=$S$1330+$AB$35*$S$1334,S1310,""),"")))</f>
        <v/>
      </c>
      <c r="U1310" s="574" t="str">
        <f>IF(R1310="Y","",IF(AND(M1310="",K1310=""),"",IF(M1310="",K1310*O1310,M1310*O1310)))</f>
        <v/>
      </c>
      <c r="V1310" s="576" t="str">
        <f t="shared" ref="V1310:V1329" si="732">IF(AND(N1310="",L1310=""),"",IF(N1310="",L1310,N1310))</f>
        <v/>
      </c>
      <c r="W1310" s="391"/>
      <c r="X1310" s="391"/>
      <c r="Z1310" s="476"/>
      <c r="AP1310" s="476"/>
      <c r="AQ1310" s="391"/>
      <c r="AR1310" s="391"/>
      <c r="AS1310" s="577" t="str">
        <f>$U1310</f>
        <v/>
      </c>
      <c r="AT1310" s="391"/>
      <c r="AU1310" s="578" t="str">
        <f t="shared" ref="AU1310:AU1329" si="733">IF($AT$44="region",IF($E1310=AU$701,$S1310,""),IF($G1310=AU$701,$S1310,""))</f>
        <v/>
      </c>
      <c r="AV1310" s="578" t="str">
        <f t="shared" ref="AV1310:AV1329" si="734">IF($AT$44="Region",IF($E1310=AU$701,$T1310,""),IF($G1310=AU$701,$T1310,""))</f>
        <v/>
      </c>
      <c r="AW1310" s="391"/>
      <c r="AX1310" s="578" t="str">
        <f t="shared" ref="AX1310:AX1329" si="735">IF($AT$44="region",IF($E1310=AX$701,$S1310,""),IF($G1310=AX$701,$S1310,""))</f>
        <v/>
      </c>
      <c r="AY1310" s="578" t="str">
        <f t="shared" ref="AY1310:AY1329" si="736">IF($AT$44="Region",IF($E1310=AX$701,$T1310,""),IF($G1310=AX$701,$T1310,""))</f>
        <v/>
      </c>
      <c r="AZ1310" s="391"/>
      <c r="BA1310" s="578" t="str">
        <f t="shared" ref="BA1310:BA1329" si="737">IF($AT$44="region",IF($E1310=BA$701,$S1310,""),IF($G1310=BA$701,$S1310,""))</f>
        <v/>
      </c>
      <c r="BB1310" s="578" t="str">
        <f t="shared" ref="BB1310:BB1329" si="738">IF($AT$44="Region",IF($E1310=BA$701,$T1310,""),IF($G1310=BA$701,$T1310,""))</f>
        <v/>
      </c>
      <c r="BC1310" s="391"/>
      <c r="BD1310" s="578" t="str">
        <f t="shared" ref="BD1310:BD1329" si="739">IF($AT$44="region",IF($E1310=BD$701,$S1310,""),IF($G1310=BD$701,$S1310,""))</f>
        <v/>
      </c>
      <c r="BE1310" s="578" t="str">
        <f t="shared" ref="BE1310:BE1329" si="740">IF($AT$44="Region",IF($E1310=BD$701,$T1310,""),IF($G1310=BD$701,$T1310,""))</f>
        <v/>
      </c>
      <c r="BF1310" s="391"/>
      <c r="BG1310" s="578" t="str">
        <f t="shared" ref="BG1310:BG1329" si="741">IF($AT$44="region",IF($E1310=BG$701,$S1310,""),IF($G1310=BG$701,$S1310,""))</f>
        <v/>
      </c>
      <c r="BH1310" s="578" t="str">
        <f t="shared" ref="BH1310:BH1329" si="742">IF($AT$44="Region",IF($E1310=BG$701,$T1310,""),IF($G1310=BG$701,$T1310,""))</f>
        <v/>
      </c>
      <c r="BI1310" s="391"/>
      <c r="BJ1310" s="578" t="str">
        <f t="shared" ref="BJ1310:BK1329" si="743">IF($E1310=$BJ$47,S1310,"")</f>
        <v/>
      </c>
      <c r="BK1310" s="578" t="str">
        <f t="shared" si="743"/>
        <v/>
      </c>
      <c r="BL1310" s="391"/>
      <c r="BM1310" s="578" t="str">
        <f t="shared" ref="BM1310:BN1329" si="744">IF($E1310=$BM$47,S1310,"")</f>
        <v/>
      </c>
      <c r="BN1310" s="578" t="str">
        <f t="shared" si="744"/>
        <v/>
      </c>
      <c r="BO1310" s="391"/>
      <c r="BP1310" s="578" t="str">
        <f t="shared" ref="BP1310:BQ1329" si="745">IF($E1310=$BP$47,S1310,"")</f>
        <v/>
      </c>
      <c r="BQ1310" s="578" t="str">
        <f t="shared" si="745"/>
        <v/>
      </c>
      <c r="BR1310" s="391"/>
      <c r="BS1310" s="578" t="str">
        <f t="shared" ref="BS1310:BT1329" si="746">IF($E1310=$BS$47,S1310,"")</f>
        <v/>
      </c>
      <c r="BT1310" s="578" t="str">
        <f t="shared" si="746"/>
        <v/>
      </c>
      <c r="BU1310" s="391"/>
      <c r="BV1310" s="476"/>
    </row>
    <row r="1311" spans="1:74" s="427" customFormat="1" ht="14.1">
      <c r="A1311" s="561">
        <v>2</v>
      </c>
      <c r="B1311" s="562" t="str">
        <f t="shared" si="730"/>
        <v xml:space="preserve">: </v>
      </c>
      <c r="C1311" s="563"/>
      <c r="D1311" s="563"/>
      <c r="E1311" s="563"/>
      <c r="F1311" s="563"/>
      <c r="G1311" s="563"/>
      <c r="H1311" s="565"/>
      <c r="I1311" s="566"/>
      <c r="J1311" s="566"/>
      <c r="K1311" s="571"/>
      <c r="L1311" s="568"/>
      <c r="M1311" s="569"/>
      <c r="N1311" s="571"/>
      <c r="O1311" s="571"/>
      <c r="P1311" s="572"/>
      <c r="Q1311" s="429"/>
      <c r="R1311" s="573"/>
      <c r="S1311" s="574" t="str">
        <f t="shared" ref="S1311:S1329" si="747">IF(R1311="Y","",IF(AND(M1311="",K1311=""),"",IF(M1311="",K1311,M1311)))</f>
        <v/>
      </c>
      <c r="T1311" s="575" t="str">
        <f t="shared" si="731"/>
        <v/>
      </c>
      <c r="U1311" s="574" t="str">
        <f t="shared" ref="U1311:U1329" si="748">IF(R1311="Y","",IF(AND(M1311="",K1311=""),"",IF(M1311="",K1311*O1311,M1311*O1311)))</f>
        <v/>
      </c>
      <c r="V1311" s="576" t="str">
        <f t="shared" si="732"/>
        <v/>
      </c>
      <c r="W1311" s="391"/>
      <c r="X1311" s="391"/>
      <c r="Z1311" s="476"/>
      <c r="AP1311" s="476"/>
      <c r="AQ1311" s="391"/>
      <c r="AR1311" s="391"/>
      <c r="AS1311" s="580"/>
      <c r="AT1311" s="391"/>
      <c r="AU1311" s="578" t="str">
        <f t="shared" si="733"/>
        <v/>
      </c>
      <c r="AV1311" s="578" t="str">
        <f t="shared" si="734"/>
        <v/>
      </c>
      <c r="AW1311" s="391"/>
      <c r="AX1311" s="578" t="str">
        <f t="shared" si="735"/>
        <v/>
      </c>
      <c r="AY1311" s="578" t="str">
        <f t="shared" si="736"/>
        <v/>
      </c>
      <c r="AZ1311" s="391"/>
      <c r="BA1311" s="578" t="str">
        <f t="shared" si="737"/>
        <v/>
      </c>
      <c r="BB1311" s="578" t="str">
        <f t="shared" si="738"/>
        <v/>
      </c>
      <c r="BC1311" s="391"/>
      <c r="BD1311" s="578" t="str">
        <f t="shared" si="739"/>
        <v/>
      </c>
      <c r="BE1311" s="578" t="str">
        <f t="shared" si="740"/>
        <v/>
      </c>
      <c r="BF1311" s="391"/>
      <c r="BG1311" s="578" t="str">
        <f t="shared" si="741"/>
        <v/>
      </c>
      <c r="BH1311" s="578" t="str">
        <f t="shared" si="742"/>
        <v/>
      </c>
      <c r="BI1311" s="391"/>
      <c r="BJ1311" s="578" t="str">
        <f t="shared" si="743"/>
        <v/>
      </c>
      <c r="BK1311" s="578" t="str">
        <f t="shared" si="743"/>
        <v/>
      </c>
      <c r="BL1311" s="391"/>
      <c r="BM1311" s="578" t="str">
        <f t="shared" si="744"/>
        <v/>
      </c>
      <c r="BN1311" s="578" t="str">
        <f t="shared" si="744"/>
        <v/>
      </c>
      <c r="BO1311" s="391"/>
      <c r="BP1311" s="578" t="str">
        <f t="shared" si="745"/>
        <v/>
      </c>
      <c r="BQ1311" s="578" t="str">
        <f t="shared" si="745"/>
        <v/>
      </c>
      <c r="BR1311" s="391"/>
      <c r="BS1311" s="578" t="str">
        <f t="shared" si="746"/>
        <v/>
      </c>
      <c r="BT1311" s="578" t="str">
        <f t="shared" si="746"/>
        <v/>
      </c>
      <c r="BU1311" s="391"/>
      <c r="BV1311" s="476"/>
    </row>
    <row r="1312" spans="1:74" s="427" customFormat="1" ht="14.1">
      <c r="A1312" s="561">
        <v>3</v>
      </c>
      <c r="B1312" s="562" t="str">
        <f>CONCATENATE(E1312,": ",C1312)</f>
        <v xml:space="preserve">: </v>
      </c>
      <c r="C1312" s="566"/>
      <c r="D1312" s="566"/>
      <c r="E1312" s="563"/>
      <c r="F1312" s="566"/>
      <c r="G1312" s="563"/>
      <c r="H1312" s="565"/>
      <c r="I1312" s="566"/>
      <c r="J1312" s="566"/>
      <c r="K1312" s="572"/>
      <c r="L1312" s="568"/>
      <c r="M1312" s="569"/>
      <c r="N1312" s="571"/>
      <c r="O1312" s="571"/>
      <c r="P1312" s="572"/>
      <c r="Q1312" s="429"/>
      <c r="R1312" s="573"/>
      <c r="S1312" s="574" t="str">
        <f t="shared" si="747"/>
        <v/>
      </c>
      <c r="T1312" s="575" t="str">
        <f t="shared" si="731"/>
        <v/>
      </c>
      <c r="U1312" s="574" t="str">
        <f t="shared" si="748"/>
        <v/>
      </c>
      <c r="V1312" s="576" t="str">
        <f t="shared" si="732"/>
        <v/>
      </c>
      <c r="W1312" s="391"/>
      <c r="X1312" s="391"/>
      <c r="Z1312" s="476"/>
      <c r="AP1312" s="476"/>
      <c r="AQ1312" s="391"/>
      <c r="AR1312" s="391"/>
      <c r="AS1312" s="580"/>
      <c r="AT1312" s="391"/>
      <c r="AU1312" s="578" t="str">
        <f t="shared" si="733"/>
        <v/>
      </c>
      <c r="AV1312" s="578" t="str">
        <f t="shared" si="734"/>
        <v/>
      </c>
      <c r="AW1312" s="391"/>
      <c r="AX1312" s="578" t="str">
        <f t="shared" si="735"/>
        <v/>
      </c>
      <c r="AY1312" s="578" t="str">
        <f t="shared" si="736"/>
        <v/>
      </c>
      <c r="AZ1312" s="391"/>
      <c r="BA1312" s="578" t="str">
        <f t="shared" si="737"/>
        <v/>
      </c>
      <c r="BB1312" s="578" t="str">
        <f t="shared" si="738"/>
        <v/>
      </c>
      <c r="BC1312" s="391"/>
      <c r="BD1312" s="578" t="str">
        <f t="shared" si="739"/>
        <v/>
      </c>
      <c r="BE1312" s="578" t="str">
        <f t="shared" si="740"/>
        <v/>
      </c>
      <c r="BF1312" s="391"/>
      <c r="BG1312" s="578" t="str">
        <f t="shared" si="741"/>
        <v/>
      </c>
      <c r="BH1312" s="578" t="str">
        <f t="shared" si="742"/>
        <v/>
      </c>
      <c r="BI1312" s="391"/>
      <c r="BJ1312" s="578" t="str">
        <f t="shared" si="743"/>
        <v/>
      </c>
      <c r="BK1312" s="578" t="str">
        <f t="shared" si="743"/>
        <v/>
      </c>
      <c r="BL1312" s="391"/>
      <c r="BM1312" s="578" t="str">
        <f t="shared" si="744"/>
        <v/>
      </c>
      <c r="BN1312" s="578" t="str">
        <f t="shared" si="744"/>
        <v/>
      </c>
      <c r="BO1312" s="391"/>
      <c r="BP1312" s="578" t="str">
        <f t="shared" si="745"/>
        <v/>
      </c>
      <c r="BQ1312" s="578" t="str">
        <f t="shared" si="745"/>
        <v/>
      </c>
      <c r="BR1312" s="391"/>
      <c r="BS1312" s="578" t="str">
        <f t="shared" si="746"/>
        <v/>
      </c>
      <c r="BT1312" s="578" t="str">
        <f t="shared" si="746"/>
        <v/>
      </c>
      <c r="BU1312" s="391"/>
      <c r="BV1312" s="476"/>
    </row>
    <row r="1313" spans="1:74" s="427" customFormat="1" ht="14.1">
      <c r="A1313" s="561">
        <v>4</v>
      </c>
      <c r="B1313" s="562" t="str">
        <f t="shared" ref="B1313:B1329" si="749">CONCATENATE(E1313,": ",C1313)</f>
        <v xml:space="preserve">: </v>
      </c>
      <c r="C1313" s="566"/>
      <c r="D1313" s="566"/>
      <c r="E1313" s="563"/>
      <c r="F1313" s="566"/>
      <c r="G1313" s="563"/>
      <c r="H1313" s="565"/>
      <c r="I1313" s="566"/>
      <c r="J1313" s="566"/>
      <c r="K1313" s="572"/>
      <c r="L1313" s="568"/>
      <c r="M1313" s="569"/>
      <c r="N1313" s="571"/>
      <c r="O1313" s="571"/>
      <c r="P1313" s="572"/>
      <c r="Q1313" s="429"/>
      <c r="R1313" s="573"/>
      <c r="S1313" s="574" t="str">
        <f t="shared" si="747"/>
        <v/>
      </c>
      <c r="T1313" s="575" t="str">
        <f t="shared" si="731"/>
        <v/>
      </c>
      <c r="U1313" s="574" t="str">
        <f t="shared" si="748"/>
        <v/>
      </c>
      <c r="V1313" s="576" t="str">
        <f t="shared" si="732"/>
        <v/>
      </c>
      <c r="W1313" s="391"/>
      <c r="X1313" s="391"/>
      <c r="Z1313" s="476"/>
      <c r="AP1313" s="476"/>
      <c r="AQ1313" s="391"/>
      <c r="AR1313" s="391"/>
      <c r="AS1313" s="580"/>
      <c r="AT1313" s="391"/>
      <c r="AU1313" s="578" t="str">
        <f t="shared" si="733"/>
        <v/>
      </c>
      <c r="AV1313" s="578" t="str">
        <f t="shared" si="734"/>
        <v/>
      </c>
      <c r="AW1313" s="391"/>
      <c r="AX1313" s="578" t="str">
        <f t="shared" si="735"/>
        <v/>
      </c>
      <c r="AY1313" s="578" t="str">
        <f t="shared" si="736"/>
        <v/>
      </c>
      <c r="AZ1313" s="391"/>
      <c r="BA1313" s="578" t="str">
        <f t="shared" si="737"/>
        <v/>
      </c>
      <c r="BB1313" s="578" t="str">
        <f t="shared" si="738"/>
        <v/>
      </c>
      <c r="BC1313" s="391"/>
      <c r="BD1313" s="578" t="str">
        <f t="shared" si="739"/>
        <v/>
      </c>
      <c r="BE1313" s="578" t="str">
        <f t="shared" si="740"/>
        <v/>
      </c>
      <c r="BF1313" s="391"/>
      <c r="BG1313" s="578" t="str">
        <f t="shared" si="741"/>
        <v/>
      </c>
      <c r="BH1313" s="578" t="str">
        <f t="shared" si="742"/>
        <v/>
      </c>
      <c r="BI1313" s="391"/>
      <c r="BJ1313" s="578" t="str">
        <f t="shared" si="743"/>
        <v/>
      </c>
      <c r="BK1313" s="578" t="str">
        <f t="shared" si="743"/>
        <v/>
      </c>
      <c r="BL1313" s="391"/>
      <c r="BM1313" s="578" t="str">
        <f t="shared" si="744"/>
        <v/>
      </c>
      <c r="BN1313" s="578" t="str">
        <f t="shared" si="744"/>
        <v/>
      </c>
      <c r="BO1313" s="391"/>
      <c r="BP1313" s="578" t="str">
        <f t="shared" si="745"/>
        <v/>
      </c>
      <c r="BQ1313" s="578" t="str">
        <f t="shared" si="745"/>
        <v/>
      </c>
      <c r="BR1313" s="391"/>
      <c r="BS1313" s="578" t="str">
        <f t="shared" si="746"/>
        <v/>
      </c>
      <c r="BT1313" s="578" t="str">
        <f t="shared" si="746"/>
        <v/>
      </c>
      <c r="BU1313" s="391"/>
      <c r="BV1313" s="476"/>
    </row>
    <row r="1314" spans="1:74" s="427" customFormat="1" ht="14.1">
      <c r="A1314" s="561">
        <v>5</v>
      </c>
      <c r="B1314" s="562" t="str">
        <f t="shared" si="749"/>
        <v xml:space="preserve">: </v>
      </c>
      <c r="C1314" s="566"/>
      <c r="D1314" s="566"/>
      <c r="E1314" s="563"/>
      <c r="F1314" s="566"/>
      <c r="G1314" s="563"/>
      <c r="H1314" s="565"/>
      <c r="I1314" s="566"/>
      <c r="J1314" s="566"/>
      <c r="K1314" s="572"/>
      <c r="L1314" s="568"/>
      <c r="M1314" s="569"/>
      <c r="N1314" s="571"/>
      <c r="O1314" s="571"/>
      <c r="P1314" s="572"/>
      <c r="Q1314" s="429"/>
      <c r="R1314" s="573"/>
      <c r="S1314" s="574" t="str">
        <f t="shared" si="747"/>
        <v/>
      </c>
      <c r="T1314" s="575" t="str">
        <f t="shared" si="731"/>
        <v/>
      </c>
      <c r="U1314" s="574" t="str">
        <f t="shared" si="748"/>
        <v/>
      </c>
      <c r="V1314" s="576" t="str">
        <f t="shared" si="732"/>
        <v/>
      </c>
      <c r="W1314" s="391"/>
      <c r="X1314" s="391"/>
      <c r="Z1314" s="476"/>
      <c r="AP1314" s="476"/>
      <c r="AQ1314" s="391"/>
      <c r="AR1314" s="391"/>
      <c r="AS1314" s="580"/>
      <c r="AT1314" s="391"/>
      <c r="AU1314" s="578" t="str">
        <f t="shared" si="733"/>
        <v/>
      </c>
      <c r="AV1314" s="578" t="str">
        <f t="shared" si="734"/>
        <v/>
      </c>
      <c r="AW1314" s="391"/>
      <c r="AX1314" s="578" t="str">
        <f t="shared" si="735"/>
        <v/>
      </c>
      <c r="AY1314" s="578" t="str">
        <f t="shared" si="736"/>
        <v/>
      </c>
      <c r="AZ1314" s="391"/>
      <c r="BA1314" s="578" t="str">
        <f t="shared" si="737"/>
        <v/>
      </c>
      <c r="BB1314" s="578" t="str">
        <f t="shared" si="738"/>
        <v/>
      </c>
      <c r="BC1314" s="391"/>
      <c r="BD1314" s="578" t="str">
        <f t="shared" si="739"/>
        <v/>
      </c>
      <c r="BE1314" s="578" t="str">
        <f t="shared" si="740"/>
        <v/>
      </c>
      <c r="BF1314" s="391"/>
      <c r="BG1314" s="578" t="str">
        <f t="shared" si="741"/>
        <v/>
      </c>
      <c r="BH1314" s="578" t="str">
        <f t="shared" si="742"/>
        <v/>
      </c>
      <c r="BI1314" s="391"/>
      <c r="BJ1314" s="578" t="str">
        <f t="shared" si="743"/>
        <v/>
      </c>
      <c r="BK1314" s="578" t="str">
        <f t="shared" si="743"/>
        <v/>
      </c>
      <c r="BL1314" s="391"/>
      <c r="BM1314" s="578" t="str">
        <f t="shared" si="744"/>
        <v/>
      </c>
      <c r="BN1314" s="578" t="str">
        <f t="shared" si="744"/>
        <v/>
      </c>
      <c r="BO1314" s="391"/>
      <c r="BP1314" s="578" t="str">
        <f t="shared" si="745"/>
        <v/>
      </c>
      <c r="BQ1314" s="578" t="str">
        <f t="shared" si="745"/>
        <v/>
      </c>
      <c r="BR1314" s="391"/>
      <c r="BS1314" s="578" t="str">
        <f t="shared" si="746"/>
        <v/>
      </c>
      <c r="BT1314" s="578" t="str">
        <f t="shared" si="746"/>
        <v/>
      </c>
      <c r="BU1314" s="391"/>
      <c r="BV1314" s="476"/>
    </row>
    <row r="1315" spans="1:74" s="427" customFormat="1" ht="14.1">
      <c r="A1315" s="561">
        <v>6</v>
      </c>
      <c r="B1315" s="562" t="str">
        <f t="shared" si="749"/>
        <v xml:space="preserve">: </v>
      </c>
      <c r="C1315" s="566"/>
      <c r="D1315" s="566"/>
      <c r="E1315" s="563"/>
      <c r="F1315" s="566"/>
      <c r="G1315" s="563"/>
      <c r="H1315" s="565"/>
      <c r="I1315" s="566"/>
      <c r="J1315" s="566"/>
      <c r="K1315" s="572"/>
      <c r="L1315" s="568"/>
      <c r="M1315" s="569"/>
      <c r="N1315" s="571"/>
      <c r="O1315" s="571"/>
      <c r="P1315" s="572"/>
      <c r="Q1315" s="429"/>
      <c r="R1315" s="573"/>
      <c r="S1315" s="574" t="str">
        <f t="shared" si="747"/>
        <v/>
      </c>
      <c r="T1315" s="575" t="str">
        <f t="shared" si="731"/>
        <v/>
      </c>
      <c r="U1315" s="574" t="str">
        <f t="shared" si="748"/>
        <v/>
      </c>
      <c r="V1315" s="576" t="str">
        <f t="shared" si="732"/>
        <v/>
      </c>
      <c r="W1315" s="391"/>
      <c r="X1315" s="391"/>
      <c r="Z1315" s="476"/>
      <c r="AP1315" s="476"/>
      <c r="AQ1315" s="391"/>
      <c r="AR1315" s="391"/>
      <c r="AS1315" s="580"/>
      <c r="AT1315" s="391"/>
      <c r="AU1315" s="578" t="str">
        <f t="shared" si="733"/>
        <v/>
      </c>
      <c r="AV1315" s="578" t="str">
        <f t="shared" si="734"/>
        <v/>
      </c>
      <c r="AW1315" s="391"/>
      <c r="AX1315" s="578" t="str">
        <f t="shared" si="735"/>
        <v/>
      </c>
      <c r="AY1315" s="578" t="str">
        <f t="shared" si="736"/>
        <v/>
      </c>
      <c r="AZ1315" s="391"/>
      <c r="BA1315" s="578" t="str">
        <f t="shared" si="737"/>
        <v/>
      </c>
      <c r="BB1315" s="578" t="str">
        <f t="shared" si="738"/>
        <v/>
      </c>
      <c r="BC1315" s="391"/>
      <c r="BD1315" s="578" t="str">
        <f t="shared" si="739"/>
        <v/>
      </c>
      <c r="BE1315" s="578" t="str">
        <f t="shared" si="740"/>
        <v/>
      </c>
      <c r="BF1315" s="391"/>
      <c r="BG1315" s="578" t="str">
        <f t="shared" si="741"/>
        <v/>
      </c>
      <c r="BH1315" s="578" t="str">
        <f t="shared" si="742"/>
        <v/>
      </c>
      <c r="BI1315" s="391"/>
      <c r="BJ1315" s="578" t="str">
        <f t="shared" si="743"/>
        <v/>
      </c>
      <c r="BK1315" s="578" t="str">
        <f t="shared" si="743"/>
        <v/>
      </c>
      <c r="BL1315" s="391"/>
      <c r="BM1315" s="578" t="str">
        <f t="shared" si="744"/>
        <v/>
      </c>
      <c r="BN1315" s="578" t="str">
        <f t="shared" si="744"/>
        <v/>
      </c>
      <c r="BO1315" s="391"/>
      <c r="BP1315" s="578" t="str">
        <f t="shared" si="745"/>
        <v/>
      </c>
      <c r="BQ1315" s="578" t="str">
        <f t="shared" si="745"/>
        <v/>
      </c>
      <c r="BR1315" s="391"/>
      <c r="BS1315" s="578" t="str">
        <f t="shared" si="746"/>
        <v/>
      </c>
      <c r="BT1315" s="578" t="str">
        <f t="shared" si="746"/>
        <v/>
      </c>
      <c r="BU1315" s="391"/>
      <c r="BV1315" s="476"/>
    </row>
    <row r="1316" spans="1:74" s="427" customFormat="1" ht="14.1">
      <c r="A1316" s="561">
        <v>7</v>
      </c>
      <c r="B1316" s="562" t="str">
        <f t="shared" si="749"/>
        <v xml:space="preserve">: </v>
      </c>
      <c r="C1316" s="566"/>
      <c r="D1316" s="566"/>
      <c r="E1316" s="563"/>
      <c r="F1316" s="566"/>
      <c r="G1316" s="563"/>
      <c r="H1316" s="565"/>
      <c r="I1316" s="566"/>
      <c r="J1316" s="566"/>
      <c r="K1316" s="572"/>
      <c r="L1316" s="568"/>
      <c r="M1316" s="569"/>
      <c r="N1316" s="571"/>
      <c r="O1316" s="571"/>
      <c r="P1316" s="572"/>
      <c r="Q1316" s="429"/>
      <c r="R1316" s="573"/>
      <c r="S1316" s="574" t="str">
        <f t="shared" si="747"/>
        <v/>
      </c>
      <c r="T1316" s="575" t="str">
        <f t="shared" si="731"/>
        <v/>
      </c>
      <c r="U1316" s="574" t="str">
        <f t="shared" si="748"/>
        <v/>
      </c>
      <c r="V1316" s="576" t="str">
        <f t="shared" si="732"/>
        <v/>
      </c>
      <c r="W1316" s="391"/>
      <c r="X1316" s="391"/>
      <c r="Z1316" s="476"/>
      <c r="AP1316" s="476"/>
      <c r="AQ1316" s="391"/>
      <c r="AR1316" s="391"/>
      <c r="AS1316" s="580"/>
      <c r="AT1316" s="391"/>
      <c r="AU1316" s="578" t="str">
        <f t="shared" si="733"/>
        <v/>
      </c>
      <c r="AV1316" s="578" t="str">
        <f t="shared" si="734"/>
        <v/>
      </c>
      <c r="AW1316" s="391"/>
      <c r="AX1316" s="578" t="str">
        <f t="shared" si="735"/>
        <v/>
      </c>
      <c r="AY1316" s="578" t="str">
        <f t="shared" si="736"/>
        <v/>
      </c>
      <c r="AZ1316" s="391"/>
      <c r="BA1316" s="578" t="str">
        <f t="shared" si="737"/>
        <v/>
      </c>
      <c r="BB1316" s="578" t="str">
        <f t="shared" si="738"/>
        <v/>
      </c>
      <c r="BC1316" s="391"/>
      <c r="BD1316" s="578" t="str">
        <f t="shared" si="739"/>
        <v/>
      </c>
      <c r="BE1316" s="578" t="str">
        <f t="shared" si="740"/>
        <v/>
      </c>
      <c r="BF1316" s="391"/>
      <c r="BG1316" s="578" t="str">
        <f t="shared" si="741"/>
        <v/>
      </c>
      <c r="BH1316" s="578" t="str">
        <f t="shared" si="742"/>
        <v/>
      </c>
      <c r="BI1316" s="391"/>
      <c r="BJ1316" s="578" t="str">
        <f t="shared" si="743"/>
        <v/>
      </c>
      <c r="BK1316" s="578" t="str">
        <f t="shared" si="743"/>
        <v/>
      </c>
      <c r="BL1316" s="391"/>
      <c r="BM1316" s="578" t="str">
        <f t="shared" si="744"/>
        <v/>
      </c>
      <c r="BN1316" s="578" t="str">
        <f t="shared" si="744"/>
        <v/>
      </c>
      <c r="BO1316" s="391"/>
      <c r="BP1316" s="578" t="str">
        <f t="shared" si="745"/>
        <v/>
      </c>
      <c r="BQ1316" s="578" t="str">
        <f t="shared" si="745"/>
        <v/>
      </c>
      <c r="BR1316" s="391"/>
      <c r="BS1316" s="578" t="str">
        <f t="shared" si="746"/>
        <v/>
      </c>
      <c r="BT1316" s="578" t="str">
        <f t="shared" si="746"/>
        <v/>
      </c>
      <c r="BU1316" s="391"/>
      <c r="BV1316" s="476"/>
    </row>
    <row r="1317" spans="1:74" s="427" customFormat="1" ht="14.1">
      <c r="A1317" s="561">
        <v>8</v>
      </c>
      <c r="B1317" s="562" t="str">
        <f t="shared" si="749"/>
        <v xml:space="preserve">: </v>
      </c>
      <c r="C1317" s="566"/>
      <c r="D1317" s="566"/>
      <c r="E1317" s="563"/>
      <c r="F1317" s="566"/>
      <c r="G1317" s="563"/>
      <c r="H1317" s="565"/>
      <c r="I1317" s="566"/>
      <c r="J1317" s="566"/>
      <c r="K1317" s="572"/>
      <c r="L1317" s="568"/>
      <c r="M1317" s="569"/>
      <c r="N1317" s="571"/>
      <c r="O1317" s="571"/>
      <c r="P1317" s="572"/>
      <c r="Q1317" s="429"/>
      <c r="R1317" s="573"/>
      <c r="S1317" s="574" t="str">
        <f t="shared" si="747"/>
        <v/>
      </c>
      <c r="T1317" s="575" t="str">
        <f t="shared" si="731"/>
        <v/>
      </c>
      <c r="U1317" s="574" t="str">
        <f t="shared" si="748"/>
        <v/>
      </c>
      <c r="V1317" s="576" t="str">
        <f t="shared" si="732"/>
        <v/>
      </c>
      <c r="W1317" s="391"/>
      <c r="X1317" s="391"/>
      <c r="Z1317" s="476"/>
      <c r="AP1317" s="476"/>
      <c r="AQ1317" s="391"/>
      <c r="AR1317" s="391"/>
      <c r="AS1317" s="580"/>
      <c r="AT1317" s="391"/>
      <c r="AU1317" s="578" t="str">
        <f t="shared" si="733"/>
        <v/>
      </c>
      <c r="AV1317" s="578" t="str">
        <f t="shared" si="734"/>
        <v/>
      </c>
      <c r="AW1317" s="391"/>
      <c r="AX1317" s="578" t="str">
        <f t="shared" si="735"/>
        <v/>
      </c>
      <c r="AY1317" s="578" t="str">
        <f t="shared" si="736"/>
        <v/>
      </c>
      <c r="AZ1317" s="391"/>
      <c r="BA1317" s="578" t="str">
        <f t="shared" si="737"/>
        <v/>
      </c>
      <c r="BB1317" s="578" t="str">
        <f t="shared" si="738"/>
        <v/>
      </c>
      <c r="BC1317" s="391"/>
      <c r="BD1317" s="578" t="str">
        <f t="shared" si="739"/>
        <v/>
      </c>
      <c r="BE1317" s="578" t="str">
        <f t="shared" si="740"/>
        <v/>
      </c>
      <c r="BF1317" s="391"/>
      <c r="BG1317" s="578" t="str">
        <f t="shared" si="741"/>
        <v/>
      </c>
      <c r="BH1317" s="578" t="str">
        <f t="shared" si="742"/>
        <v/>
      </c>
      <c r="BI1317" s="391"/>
      <c r="BJ1317" s="578" t="str">
        <f t="shared" si="743"/>
        <v/>
      </c>
      <c r="BK1317" s="578" t="str">
        <f t="shared" si="743"/>
        <v/>
      </c>
      <c r="BL1317" s="391"/>
      <c r="BM1317" s="578" t="str">
        <f t="shared" si="744"/>
        <v/>
      </c>
      <c r="BN1317" s="578" t="str">
        <f t="shared" si="744"/>
        <v/>
      </c>
      <c r="BO1317" s="391"/>
      <c r="BP1317" s="578" t="str">
        <f t="shared" si="745"/>
        <v/>
      </c>
      <c r="BQ1317" s="578" t="str">
        <f t="shared" si="745"/>
        <v/>
      </c>
      <c r="BR1317" s="391"/>
      <c r="BS1317" s="578" t="str">
        <f t="shared" si="746"/>
        <v/>
      </c>
      <c r="BT1317" s="578" t="str">
        <f t="shared" si="746"/>
        <v/>
      </c>
      <c r="BU1317" s="391"/>
      <c r="BV1317" s="476"/>
    </row>
    <row r="1318" spans="1:74" s="427" customFormat="1" ht="14.1">
      <c r="A1318" s="561">
        <v>9</v>
      </c>
      <c r="B1318" s="562" t="str">
        <f t="shared" si="749"/>
        <v xml:space="preserve">: </v>
      </c>
      <c r="C1318" s="566"/>
      <c r="D1318" s="566"/>
      <c r="E1318" s="563"/>
      <c r="F1318" s="566"/>
      <c r="G1318" s="563"/>
      <c r="H1318" s="565"/>
      <c r="I1318" s="566"/>
      <c r="J1318" s="566"/>
      <c r="K1318" s="572"/>
      <c r="L1318" s="568"/>
      <c r="M1318" s="569"/>
      <c r="N1318" s="571"/>
      <c r="O1318" s="571"/>
      <c r="P1318" s="572"/>
      <c r="Q1318" s="429"/>
      <c r="R1318" s="573"/>
      <c r="S1318" s="574" t="str">
        <f t="shared" si="747"/>
        <v/>
      </c>
      <c r="T1318" s="575" t="str">
        <f t="shared" si="731"/>
        <v/>
      </c>
      <c r="U1318" s="574" t="str">
        <f t="shared" si="748"/>
        <v/>
      </c>
      <c r="V1318" s="576" t="str">
        <f t="shared" si="732"/>
        <v/>
      </c>
      <c r="W1318" s="391"/>
      <c r="X1318" s="391"/>
      <c r="Z1318" s="476"/>
      <c r="AP1318" s="476"/>
      <c r="AQ1318" s="391"/>
      <c r="AR1318" s="391"/>
      <c r="AS1318" s="580"/>
      <c r="AT1318" s="391"/>
      <c r="AU1318" s="578" t="str">
        <f t="shared" si="733"/>
        <v/>
      </c>
      <c r="AV1318" s="578" t="str">
        <f t="shared" si="734"/>
        <v/>
      </c>
      <c r="AW1318" s="391"/>
      <c r="AX1318" s="578" t="str">
        <f t="shared" si="735"/>
        <v/>
      </c>
      <c r="AY1318" s="578" t="str">
        <f t="shared" si="736"/>
        <v/>
      </c>
      <c r="AZ1318" s="391"/>
      <c r="BA1318" s="578" t="str">
        <f t="shared" si="737"/>
        <v/>
      </c>
      <c r="BB1318" s="578" t="str">
        <f t="shared" si="738"/>
        <v/>
      </c>
      <c r="BC1318" s="391"/>
      <c r="BD1318" s="578" t="str">
        <f t="shared" si="739"/>
        <v/>
      </c>
      <c r="BE1318" s="578" t="str">
        <f t="shared" si="740"/>
        <v/>
      </c>
      <c r="BF1318" s="391"/>
      <c r="BG1318" s="578" t="str">
        <f t="shared" si="741"/>
        <v/>
      </c>
      <c r="BH1318" s="578" t="str">
        <f t="shared" si="742"/>
        <v/>
      </c>
      <c r="BI1318" s="391"/>
      <c r="BJ1318" s="578" t="str">
        <f t="shared" si="743"/>
        <v/>
      </c>
      <c r="BK1318" s="578" t="str">
        <f t="shared" si="743"/>
        <v/>
      </c>
      <c r="BL1318" s="391"/>
      <c r="BM1318" s="578" t="str">
        <f t="shared" si="744"/>
        <v/>
      </c>
      <c r="BN1318" s="578" t="str">
        <f t="shared" si="744"/>
        <v/>
      </c>
      <c r="BO1318" s="391"/>
      <c r="BP1318" s="578" t="str">
        <f t="shared" si="745"/>
        <v/>
      </c>
      <c r="BQ1318" s="578" t="str">
        <f t="shared" si="745"/>
        <v/>
      </c>
      <c r="BR1318" s="391"/>
      <c r="BS1318" s="578" t="str">
        <f t="shared" si="746"/>
        <v/>
      </c>
      <c r="BT1318" s="578" t="str">
        <f t="shared" si="746"/>
        <v/>
      </c>
      <c r="BU1318" s="391"/>
      <c r="BV1318" s="476"/>
    </row>
    <row r="1319" spans="1:74" s="427" customFormat="1" ht="14.1">
      <c r="A1319" s="561">
        <v>10</v>
      </c>
      <c r="B1319" s="562" t="str">
        <f t="shared" si="749"/>
        <v xml:space="preserve">: </v>
      </c>
      <c r="C1319" s="566"/>
      <c r="D1319" s="566"/>
      <c r="E1319" s="563"/>
      <c r="F1319" s="566"/>
      <c r="G1319" s="563"/>
      <c r="H1319" s="565"/>
      <c r="I1319" s="566"/>
      <c r="J1319" s="566"/>
      <c r="K1319" s="572"/>
      <c r="L1319" s="568"/>
      <c r="M1319" s="569"/>
      <c r="N1319" s="571"/>
      <c r="O1319" s="571"/>
      <c r="P1319" s="572"/>
      <c r="Q1319" s="429"/>
      <c r="R1319" s="573"/>
      <c r="S1319" s="574" t="str">
        <f t="shared" si="747"/>
        <v/>
      </c>
      <c r="T1319" s="575" t="str">
        <f t="shared" si="731"/>
        <v/>
      </c>
      <c r="U1319" s="574" t="str">
        <f t="shared" si="748"/>
        <v/>
      </c>
      <c r="V1319" s="576" t="str">
        <f t="shared" si="732"/>
        <v/>
      </c>
      <c r="W1319" s="391"/>
      <c r="X1319" s="391"/>
      <c r="Z1319" s="476"/>
      <c r="AP1319" s="476"/>
      <c r="AQ1319" s="391"/>
      <c r="AR1319" s="391"/>
      <c r="AS1319" s="580"/>
      <c r="AT1319" s="391"/>
      <c r="AU1319" s="578" t="str">
        <f t="shared" si="733"/>
        <v/>
      </c>
      <c r="AV1319" s="578" t="str">
        <f t="shared" si="734"/>
        <v/>
      </c>
      <c r="AW1319" s="391"/>
      <c r="AX1319" s="578" t="str">
        <f t="shared" si="735"/>
        <v/>
      </c>
      <c r="AY1319" s="578" t="str">
        <f t="shared" si="736"/>
        <v/>
      </c>
      <c r="AZ1319" s="391"/>
      <c r="BA1319" s="578" t="str">
        <f t="shared" si="737"/>
        <v/>
      </c>
      <c r="BB1319" s="578" t="str">
        <f t="shared" si="738"/>
        <v/>
      </c>
      <c r="BC1319" s="391"/>
      <c r="BD1319" s="578" t="str">
        <f t="shared" si="739"/>
        <v/>
      </c>
      <c r="BE1319" s="578" t="str">
        <f t="shared" si="740"/>
        <v/>
      </c>
      <c r="BF1319" s="391"/>
      <c r="BG1319" s="578" t="str">
        <f t="shared" si="741"/>
        <v/>
      </c>
      <c r="BH1319" s="578" t="str">
        <f t="shared" si="742"/>
        <v/>
      </c>
      <c r="BI1319" s="391"/>
      <c r="BJ1319" s="578" t="str">
        <f t="shared" si="743"/>
        <v/>
      </c>
      <c r="BK1319" s="578" t="str">
        <f t="shared" si="743"/>
        <v/>
      </c>
      <c r="BL1319" s="391"/>
      <c r="BM1319" s="578" t="str">
        <f t="shared" si="744"/>
        <v/>
      </c>
      <c r="BN1319" s="578" t="str">
        <f t="shared" si="744"/>
        <v/>
      </c>
      <c r="BO1319" s="391"/>
      <c r="BP1319" s="578" t="str">
        <f t="shared" si="745"/>
        <v/>
      </c>
      <c r="BQ1319" s="578" t="str">
        <f t="shared" si="745"/>
        <v/>
      </c>
      <c r="BR1319" s="391"/>
      <c r="BS1319" s="578" t="str">
        <f t="shared" si="746"/>
        <v/>
      </c>
      <c r="BT1319" s="578" t="str">
        <f t="shared" si="746"/>
        <v/>
      </c>
      <c r="BU1319" s="391"/>
      <c r="BV1319" s="476"/>
    </row>
    <row r="1320" spans="1:74" s="427" customFormat="1" ht="14.1">
      <c r="A1320" s="561">
        <v>11</v>
      </c>
      <c r="B1320" s="562" t="str">
        <f t="shared" si="749"/>
        <v xml:space="preserve">: </v>
      </c>
      <c r="C1320" s="566"/>
      <c r="D1320" s="566"/>
      <c r="E1320" s="563"/>
      <c r="F1320" s="566"/>
      <c r="G1320" s="563"/>
      <c r="H1320" s="565"/>
      <c r="I1320" s="566"/>
      <c r="J1320" s="566"/>
      <c r="K1320" s="572"/>
      <c r="L1320" s="568"/>
      <c r="M1320" s="569"/>
      <c r="N1320" s="571"/>
      <c r="O1320" s="571"/>
      <c r="P1320" s="572"/>
      <c r="Q1320" s="429"/>
      <c r="R1320" s="573"/>
      <c r="S1320" s="574" t="str">
        <f t="shared" si="747"/>
        <v/>
      </c>
      <c r="T1320" s="575" t="str">
        <f t="shared" si="731"/>
        <v/>
      </c>
      <c r="U1320" s="574" t="str">
        <f t="shared" si="748"/>
        <v/>
      </c>
      <c r="V1320" s="576" t="str">
        <f t="shared" si="732"/>
        <v/>
      </c>
      <c r="W1320" s="391"/>
      <c r="X1320" s="391"/>
      <c r="Z1320" s="476"/>
      <c r="AP1320" s="476"/>
      <c r="AQ1320" s="391"/>
      <c r="AR1320" s="391"/>
      <c r="AS1320" s="580"/>
      <c r="AT1320" s="391"/>
      <c r="AU1320" s="578" t="str">
        <f t="shared" si="733"/>
        <v/>
      </c>
      <c r="AV1320" s="578" t="str">
        <f t="shared" si="734"/>
        <v/>
      </c>
      <c r="AW1320" s="391"/>
      <c r="AX1320" s="578" t="str">
        <f t="shared" si="735"/>
        <v/>
      </c>
      <c r="AY1320" s="578" t="str">
        <f t="shared" si="736"/>
        <v/>
      </c>
      <c r="AZ1320" s="391"/>
      <c r="BA1320" s="578" t="str">
        <f t="shared" si="737"/>
        <v/>
      </c>
      <c r="BB1320" s="578" t="str">
        <f t="shared" si="738"/>
        <v/>
      </c>
      <c r="BC1320" s="391"/>
      <c r="BD1320" s="578" t="str">
        <f t="shared" si="739"/>
        <v/>
      </c>
      <c r="BE1320" s="578" t="str">
        <f t="shared" si="740"/>
        <v/>
      </c>
      <c r="BF1320" s="391"/>
      <c r="BG1320" s="578" t="str">
        <f t="shared" si="741"/>
        <v/>
      </c>
      <c r="BH1320" s="578" t="str">
        <f t="shared" si="742"/>
        <v/>
      </c>
      <c r="BI1320" s="391"/>
      <c r="BJ1320" s="578" t="str">
        <f t="shared" si="743"/>
        <v/>
      </c>
      <c r="BK1320" s="578" t="str">
        <f t="shared" si="743"/>
        <v/>
      </c>
      <c r="BL1320" s="391"/>
      <c r="BM1320" s="578" t="str">
        <f t="shared" si="744"/>
        <v/>
      </c>
      <c r="BN1320" s="578" t="str">
        <f t="shared" si="744"/>
        <v/>
      </c>
      <c r="BO1320" s="391"/>
      <c r="BP1320" s="578" t="str">
        <f t="shared" si="745"/>
        <v/>
      </c>
      <c r="BQ1320" s="578" t="str">
        <f t="shared" si="745"/>
        <v/>
      </c>
      <c r="BR1320" s="391"/>
      <c r="BS1320" s="578" t="str">
        <f t="shared" si="746"/>
        <v/>
      </c>
      <c r="BT1320" s="578" t="str">
        <f t="shared" si="746"/>
        <v/>
      </c>
      <c r="BU1320" s="391"/>
      <c r="BV1320" s="476"/>
    </row>
    <row r="1321" spans="1:74" s="427" customFormat="1" ht="14.1">
      <c r="A1321" s="561">
        <v>12</v>
      </c>
      <c r="B1321" s="562" t="str">
        <f t="shared" si="749"/>
        <v xml:space="preserve">: </v>
      </c>
      <c r="C1321" s="566"/>
      <c r="D1321" s="566"/>
      <c r="E1321" s="563"/>
      <c r="F1321" s="566"/>
      <c r="G1321" s="563"/>
      <c r="H1321" s="565"/>
      <c r="I1321" s="566"/>
      <c r="J1321" s="566"/>
      <c r="K1321" s="572"/>
      <c r="L1321" s="568"/>
      <c r="M1321" s="569"/>
      <c r="N1321" s="571"/>
      <c r="O1321" s="571"/>
      <c r="P1321" s="572"/>
      <c r="Q1321" s="429"/>
      <c r="R1321" s="573"/>
      <c r="S1321" s="574" t="str">
        <f t="shared" si="747"/>
        <v/>
      </c>
      <c r="T1321" s="575" t="str">
        <f t="shared" si="731"/>
        <v/>
      </c>
      <c r="U1321" s="574" t="str">
        <f t="shared" si="748"/>
        <v/>
      </c>
      <c r="V1321" s="576" t="str">
        <f t="shared" si="732"/>
        <v/>
      </c>
      <c r="W1321" s="391"/>
      <c r="X1321" s="391"/>
      <c r="Z1321" s="476"/>
      <c r="AP1321" s="476"/>
      <c r="AQ1321" s="391"/>
      <c r="AR1321" s="391"/>
      <c r="AS1321" s="580"/>
      <c r="AT1321" s="391"/>
      <c r="AU1321" s="578" t="str">
        <f t="shared" si="733"/>
        <v/>
      </c>
      <c r="AV1321" s="578" t="str">
        <f t="shared" si="734"/>
        <v/>
      </c>
      <c r="AW1321" s="391"/>
      <c r="AX1321" s="578" t="str">
        <f t="shared" si="735"/>
        <v/>
      </c>
      <c r="AY1321" s="578" t="str">
        <f t="shared" si="736"/>
        <v/>
      </c>
      <c r="AZ1321" s="391"/>
      <c r="BA1321" s="578" t="str">
        <f t="shared" si="737"/>
        <v/>
      </c>
      <c r="BB1321" s="578" t="str">
        <f t="shared" si="738"/>
        <v/>
      </c>
      <c r="BC1321" s="391"/>
      <c r="BD1321" s="578" t="str">
        <f t="shared" si="739"/>
        <v/>
      </c>
      <c r="BE1321" s="578" t="str">
        <f t="shared" si="740"/>
        <v/>
      </c>
      <c r="BF1321" s="391"/>
      <c r="BG1321" s="578" t="str">
        <f t="shared" si="741"/>
        <v/>
      </c>
      <c r="BH1321" s="578" t="str">
        <f t="shared" si="742"/>
        <v/>
      </c>
      <c r="BI1321" s="391"/>
      <c r="BJ1321" s="578" t="str">
        <f t="shared" si="743"/>
        <v/>
      </c>
      <c r="BK1321" s="578" t="str">
        <f t="shared" si="743"/>
        <v/>
      </c>
      <c r="BL1321" s="391"/>
      <c r="BM1321" s="578" t="str">
        <f t="shared" si="744"/>
        <v/>
      </c>
      <c r="BN1321" s="578" t="str">
        <f t="shared" si="744"/>
        <v/>
      </c>
      <c r="BO1321" s="391"/>
      <c r="BP1321" s="578" t="str">
        <f t="shared" si="745"/>
        <v/>
      </c>
      <c r="BQ1321" s="578" t="str">
        <f t="shared" si="745"/>
        <v/>
      </c>
      <c r="BR1321" s="391"/>
      <c r="BS1321" s="578" t="str">
        <f t="shared" si="746"/>
        <v/>
      </c>
      <c r="BT1321" s="578" t="str">
        <f t="shared" si="746"/>
        <v/>
      </c>
      <c r="BU1321" s="391"/>
      <c r="BV1321" s="476"/>
    </row>
    <row r="1322" spans="1:74" s="427" customFormat="1" ht="14.1">
      <c r="A1322" s="561">
        <v>13</v>
      </c>
      <c r="B1322" s="562" t="str">
        <f t="shared" si="749"/>
        <v xml:space="preserve">: </v>
      </c>
      <c r="C1322" s="566"/>
      <c r="D1322" s="566"/>
      <c r="E1322" s="563"/>
      <c r="F1322" s="566"/>
      <c r="G1322" s="563"/>
      <c r="H1322" s="565"/>
      <c r="I1322" s="566"/>
      <c r="J1322" s="566"/>
      <c r="K1322" s="572"/>
      <c r="L1322" s="568"/>
      <c r="M1322" s="572"/>
      <c r="N1322" s="571"/>
      <c r="O1322" s="571"/>
      <c r="P1322" s="572"/>
      <c r="Q1322" s="429"/>
      <c r="R1322" s="573"/>
      <c r="S1322" s="574" t="str">
        <f t="shared" si="747"/>
        <v/>
      </c>
      <c r="T1322" s="575" t="str">
        <f t="shared" si="731"/>
        <v/>
      </c>
      <c r="U1322" s="574" t="str">
        <f t="shared" si="748"/>
        <v/>
      </c>
      <c r="V1322" s="576" t="str">
        <f t="shared" si="732"/>
        <v/>
      </c>
      <c r="W1322" s="391"/>
      <c r="X1322" s="391"/>
      <c r="Z1322" s="476"/>
      <c r="AP1322" s="476"/>
      <c r="AQ1322" s="391"/>
      <c r="AR1322" s="391"/>
      <c r="AS1322" s="580"/>
      <c r="AT1322" s="391"/>
      <c r="AU1322" s="578" t="str">
        <f t="shared" si="733"/>
        <v/>
      </c>
      <c r="AV1322" s="578" t="str">
        <f t="shared" si="734"/>
        <v/>
      </c>
      <c r="AW1322" s="391"/>
      <c r="AX1322" s="578" t="str">
        <f t="shared" si="735"/>
        <v/>
      </c>
      <c r="AY1322" s="578" t="str">
        <f t="shared" si="736"/>
        <v/>
      </c>
      <c r="AZ1322" s="391"/>
      <c r="BA1322" s="578" t="str">
        <f t="shared" si="737"/>
        <v/>
      </c>
      <c r="BB1322" s="578" t="str">
        <f t="shared" si="738"/>
        <v/>
      </c>
      <c r="BC1322" s="391"/>
      <c r="BD1322" s="578" t="str">
        <f t="shared" si="739"/>
        <v/>
      </c>
      <c r="BE1322" s="578" t="str">
        <f t="shared" si="740"/>
        <v/>
      </c>
      <c r="BF1322" s="391"/>
      <c r="BG1322" s="578" t="str">
        <f t="shared" si="741"/>
        <v/>
      </c>
      <c r="BH1322" s="578" t="str">
        <f t="shared" si="742"/>
        <v/>
      </c>
      <c r="BI1322" s="391"/>
      <c r="BJ1322" s="578" t="str">
        <f t="shared" si="743"/>
        <v/>
      </c>
      <c r="BK1322" s="578" t="str">
        <f t="shared" si="743"/>
        <v/>
      </c>
      <c r="BL1322" s="391"/>
      <c r="BM1322" s="578" t="str">
        <f t="shared" si="744"/>
        <v/>
      </c>
      <c r="BN1322" s="578" t="str">
        <f t="shared" si="744"/>
        <v/>
      </c>
      <c r="BO1322" s="391"/>
      <c r="BP1322" s="578" t="str">
        <f t="shared" si="745"/>
        <v/>
      </c>
      <c r="BQ1322" s="578" t="str">
        <f t="shared" si="745"/>
        <v/>
      </c>
      <c r="BR1322" s="391"/>
      <c r="BS1322" s="578" t="str">
        <f t="shared" si="746"/>
        <v/>
      </c>
      <c r="BT1322" s="578" t="str">
        <f t="shared" si="746"/>
        <v/>
      </c>
      <c r="BU1322" s="391"/>
      <c r="BV1322" s="476"/>
    </row>
    <row r="1323" spans="1:74" s="427" customFormat="1" ht="14.1">
      <c r="A1323" s="561">
        <v>14</v>
      </c>
      <c r="B1323" s="562" t="str">
        <f t="shared" si="749"/>
        <v xml:space="preserve">: </v>
      </c>
      <c r="C1323" s="566"/>
      <c r="D1323" s="566"/>
      <c r="E1323" s="563"/>
      <c r="F1323" s="566"/>
      <c r="G1323" s="563"/>
      <c r="H1323" s="565"/>
      <c r="I1323" s="566"/>
      <c r="J1323" s="566"/>
      <c r="K1323" s="572"/>
      <c r="L1323" s="568"/>
      <c r="M1323" s="572"/>
      <c r="N1323" s="571"/>
      <c r="O1323" s="571"/>
      <c r="P1323" s="572"/>
      <c r="Q1323" s="429"/>
      <c r="R1323" s="573"/>
      <c r="S1323" s="574" t="str">
        <f t="shared" si="747"/>
        <v/>
      </c>
      <c r="T1323" s="575" t="str">
        <f t="shared" si="731"/>
        <v/>
      </c>
      <c r="U1323" s="574" t="str">
        <f t="shared" si="748"/>
        <v/>
      </c>
      <c r="V1323" s="576" t="str">
        <f t="shared" si="732"/>
        <v/>
      </c>
      <c r="W1323" s="391"/>
      <c r="X1323" s="391"/>
      <c r="Z1323" s="476"/>
      <c r="AP1323" s="476"/>
      <c r="AQ1323" s="391"/>
      <c r="AR1323" s="391"/>
      <c r="AS1323" s="580"/>
      <c r="AT1323" s="391"/>
      <c r="AU1323" s="578" t="str">
        <f t="shared" si="733"/>
        <v/>
      </c>
      <c r="AV1323" s="578" t="str">
        <f t="shared" si="734"/>
        <v/>
      </c>
      <c r="AW1323" s="391"/>
      <c r="AX1323" s="578" t="str">
        <f t="shared" si="735"/>
        <v/>
      </c>
      <c r="AY1323" s="578" t="str">
        <f t="shared" si="736"/>
        <v/>
      </c>
      <c r="AZ1323" s="391"/>
      <c r="BA1323" s="578" t="str">
        <f t="shared" si="737"/>
        <v/>
      </c>
      <c r="BB1323" s="578" t="str">
        <f t="shared" si="738"/>
        <v/>
      </c>
      <c r="BC1323" s="391"/>
      <c r="BD1323" s="578" t="str">
        <f t="shared" si="739"/>
        <v/>
      </c>
      <c r="BE1323" s="578" t="str">
        <f t="shared" si="740"/>
        <v/>
      </c>
      <c r="BF1323" s="391"/>
      <c r="BG1323" s="578" t="str">
        <f t="shared" si="741"/>
        <v/>
      </c>
      <c r="BH1323" s="578" t="str">
        <f t="shared" si="742"/>
        <v/>
      </c>
      <c r="BI1323" s="391"/>
      <c r="BJ1323" s="578" t="str">
        <f t="shared" si="743"/>
        <v/>
      </c>
      <c r="BK1323" s="578" t="str">
        <f t="shared" si="743"/>
        <v/>
      </c>
      <c r="BL1323" s="391"/>
      <c r="BM1323" s="578" t="str">
        <f t="shared" si="744"/>
        <v/>
      </c>
      <c r="BN1323" s="578" t="str">
        <f t="shared" si="744"/>
        <v/>
      </c>
      <c r="BO1323" s="391"/>
      <c r="BP1323" s="578" t="str">
        <f t="shared" si="745"/>
        <v/>
      </c>
      <c r="BQ1323" s="578" t="str">
        <f t="shared" si="745"/>
        <v/>
      </c>
      <c r="BR1323" s="391"/>
      <c r="BS1323" s="578" t="str">
        <f t="shared" si="746"/>
        <v/>
      </c>
      <c r="BT1323" s="578" t="str">
        <f t="shared" si="746"/>
        <v/>
      </c>
      <c r="BU1323" s="391"/>
      <c r="BV1323" s="476"/>
    </row>
    <row r="1324" spans="1:74" s="427" customFormat="1" ht="14.1">
      <c r="A1324" s="561">
        <v>15</v>
      </c>
      <c r="B1324" s="562" t="str">
        <f t="shared" si="749"/>
        <v xml:space="preserve">: </v>
      </c>
      <c r="C1324" s="566"/>
      <c r="D1324" s="566"/>
      <c r="E1324" s="563"/>
      <c r="F1324" s="566"/>
      <c r="G1324" s="563"/>
      <c r="H1324" s="565"/>
      <c r="I1324" s="566"/>
      <c r="J1324" s="566"/>
      <c r="K1324" s="572"/>
      <c r="L1324" s="568"/>
      <c r="M1324" s="572"/>
      <c r="N1324" s="571"/>
      <c r="O1324" s="571"/>
      <c r="P1324" s="572"/>
      <c r="Q1324" s="429"/>
      <c r="R1324" s="573"/>
      <c r="S1324" s="574" t="str">
        <f t="shared" si="747"/>
        <v/>
      </c>
      <c r="T1324" s="575" t="str">
        <f t="shared" si="731"/>
        <v/>
      </c>
      <c r="U1324" s="574" t="str">
        <f t="shared" si="748"/>
        <v/>
      </c>
      <c r="V1324" s="576" t="str">
        <f t="shared" si="732"/>
        <v/>
      </c>
      <c r="W1324" s="391"/>
      <c r="X1324" s="391"/>
      <c r="Z1324" s="476"/>
      <c r="AP1324" s="476"/>
      <c r="AQ1324" s="391"/>
      <c r="AR1324" s="391"/>
      <c r="AS1324" s="580"/>
      <c r="AT1324" s="391"/>
      <c r="AU1324" s="578" t="str">
        <f t="shared" si="733"/>
        <v/>
      </c>
      <c r="AV1324" s="578" t="str">
        <f t="shared" si="734"/>
        <v/>
      </c>
      <c r="AW1324" s="391"/>
      <c r="AX1324" s="578" t="str">
        <f t="shared" si="735"/>
        <v/>
      </c>
      <c r="AY1324" s="578" t="str">
        <f t="shared" si="736"/>
        <v/>
      </c>
      <c r="AZ1324" s="391"/>
      <c r="BA1324" s="578" t="str">
        <f t="shared" si="737"/>
        <v/>
      </c>
      <c r="BB1324" s="578" t="str">
        <f t="shared" si="738"/>
        <v/>
      </c>
      <c r="BC1324" s="391"/>
      <c r="BD1324" s="578" t="str">
        <f t="shared" si="739"/>
        <v/>
      </c>
      <c r="BE1324" s="578" t="str">
        <f t="shared" si="740"/>
        <v/>
      </c>
      <c r="BF1324" s="391"/>
      <c r="BG1324" s="578" t="str">
        <f t="shared" si="741"/>
        <v/>
      </c>
      <c r="BH1324" s="578" t="str">
        <f t="shared" si="742"/>
        <v/>
      </c>
      <c r="BI1324" s="391"/>
      <c r="BJ1324" s="578" t="str">
        <f t="shared" si="743"/>
        <v/>
      </c>
      <c r="BK1324" s="578" t="str">
        <f t="shared" si="743"/>
        <v/>
      </c>
      <c r="BL1324" s="391"/>
      <c r="BM1324" s="578" t="str">
        <f t="shared" si="744"/>
        <v/>
      </c>
      <c r="BN1324" s="578" t="str">
        <f t="shared" si="744"/>
        <v/>
      </c>
      <c r="BO1324" s="391"/>
      <c r="BP1324" s="578" t="str">
        <f t="shared" si="745"/>
        <v/>
      </c>
      <c r="BQ1324" s="578" t="str">
        <f t="shared" si="745"/>
        <v/>
      </c>
      <c r="BR1324" s="391"/>
      <c r="BS1324" s="578" t="str">
        <f t="shared" si="746"/>
        <v/>
      </c>
      <c r="BT1324" s="578" t="str">
        <f t="shared" si="746"/>
        <v/>
      </c>
      <c r="BU1324" s="391"/>
      <c r="BV1324" s="476"/>
    </row>
    <row r="1325" spans="1:74" s="427" customFormat="1" ht="14.1">
      <c r="A1325" s="561">
        <v>16</v>
      </c>
      <c r="B1325" s="562" t="str">
        <f t="shared" si="749"/>
        <v xml:space="preserve">: </v>
      </c>
      <c r="C1325" s="566"/>
      <c r="D1325" s="566"/>
      <c r="E1325" s="563"/>
      <c r="F1325" s="566"/>
      <c r="G1325" s="563"/>
      <c r="H1325" s="565"/>
      <c r="I1325" s="566"/>
      <c r="J1325" s="566"/>
      <c r="K1325" s="572"/>
      <c r="L1325" s="568"/>
      <c r="M1325" s="572"/>
      <c r="N1325" s="571"/>
      <c r="O1325" s="571"/>
      <c r="P1325" s="572"/>
      <c r="Q1325" s="429"/>
      <c r="R1325" s="573"/>
      <c r="S1325" s="574" t="str">
        <f t="shared" si="747"/>
        <v/>
      </c>
      <c r="T1325" s="575" t="str">
        <f t="shared" si="731"/>
        <v/>
      </c>
      <c r="U1325" s="574" t="str">
        <f t="shared" si="748"/>
        <v/>
      </c>
      <c r="V1325" s="576" t="str">
        <f t="shared" si="732"/>
        <v/>
      </c>
      <c r="W1325" s="391"/>
      <c r="X1325" s="391"/>
      <c r="Z1325" s="476"/>
      <c r="AP1325" s="476"/>
      <c r="AQ1325" s="391"/>
      <c r="AR1325" s="391"/>
      <c r="AS1325" s="580"/>
      <c r="AT1325" s="391"/>
      <c r="AU1325" s="578" t="str">
        <f t="shared" si="733"/>
        <v/>
      </c>
      <c r="AV1325" s="578" t="str">
        <f t="shared" si="734"/>
        <v/>
      </c>
      <c r="AW1325" s="391"/>
      <c r="AX1325" s="578" t="str">
        <f t="shared" si="735"/>
        <v/>
      </c>
      <c r="AY1325" s="578" t="str">
        <f t="shared" si="736"/>
        <v/>
      </c>
      <c r="AZ1325" s="391"/>
      <c r="BA1325" s="578" t="str">
        <f t="shared" si="737"/>
        <v/>
      </c>
      <c r="BB1325" s="578" t="str">
        <f t="shared" si="738"/>
        <v/>
      </c>
      <c r="BC1325" s="391"/>
      <c r="BD1325" s="578" t="str">
        <f t="shared" si="739"/>
        <v/>
      </c>
      <c r="BE1325" s="578" t="str">
        <f t="shared" si="740"/>
        <v/>
      </c>
      <c r="BF1325" s="391"/>
      <c r="BG1325" s="578" t="str">
        <f t="shared" si="741"/>
        <v/>
      </c>
      <c r="BH1325" s="578" t="str">
        <f t="shared" si="742"/>
        <v/>
      </c>
      <c r="BI1325" s="391"/>
      <c r="BJ1325" s="578" t="str">
        <f t="shared" si="743"/>
        <v/>
      </c>
      <c r="BK1325" s="578" t="str">
        <f t="shared" si="743"/>
        <v/>
      </c>
      <c r="BL1325" s="391"/>
      <c r="BM1325" s="578" t="str">
        <f t="shared" si="744"/>
        <v/>
      </c>
      <c r="BN1325" s="578" t="str">
        <f t="shared" si="744"/>
        <v/>
      </c>
      <c r="BO1325" s="391"/>
      <c r="BP1325" s="578" t="str">
        <f t="shared" si="745"/>
        <v/>
      </c>
      <c r="BQ1325" s="578" t="str">
        <f t="shared" si="745"/>
        <v/>
      </c>
      <c r="BR1325" s="391"/>
      <c r="BS1325" s="578" t="str">
        <f t="shared" si="746"/>
        <v/>
      </c>
      <c r="BT1325" s="578" t="str">
        <f t="shared" si="746"/>
        <v/>
      </c>
      <c r="BU1325" s="391"/>
      <c r="BV1325" s="476"/>
    </row>
    <row r="1326" spans="1:74" s="427" customFormat="1" ht="14.1">
      <c r="A1326" s="561">
        <v>17</v>
      </c>
      <c r="B1326" s="562" t="str">
        <f t="shared" si="749"/>
        <v xml:space="preserve">: </v>
      </c>
      <c r="C1326" s="566"/>
      <c r="D1326" s="566"/>
      <c r="E1326" s="563"/>
      <c r="F1326" s="566"/>
      <c r="G1326" s="563"/>
      <c r="H1326" s="565"/>
      <c r="I1326" s="566"/>
      <c r="J1326" s="566"/>
      <c r="K1326" s="572"/>
      <c r="L1326" s="568"/>
      <c r="M1326" s="572"/>
      <c r="N1326" s="571"/>
      <c r="O1326" s="571"/>
      <c r="P1326" s="572"/>
      <c r="Q1326" s="429"/>
      <c r="R1326" s="573"/>
      <c r="S1326" s="574" t="str">
        <f t="shared" si="747"/>
        <v/>
      </c>
      <c r="T1326" s="575" t="str">
        <f t="shared" si="731"/>
        <v/>
      </c>
      <c r="U1326" s="574" t="str">
        <f t="shared" si="748"/>
        <v/>
      </c>
      <c r="V1326" s="576" t="str">
        <f t="shared" si="732"/>
        <v/>
      </c>
      <c r="W1326" s="391"/>
      <c r="X1326" s="391"/>
      <c r="Z1326" s="476"/>
      <c r="AP1326" s="476"/>
      <c r="AQ1326" s="391"/>
      <c r="AR1326" s="391"/>
      <c r="AS1326" s="580"/>
      <c r="AT1326" s="391"/>
      <c r="AU1326" s="578" t="str">
        <f t="shared" si="733"/>
        <v/>
      </c>
      <c r="AV1326" s="578" t="str">
        <f t="shared" si="734"/>
        <v/>
      </c>
      <c r="AW1326" s="391"/>
      <c r="AX1326" s="578" t="str">
        <f t="shared" si="735"/>
        <v/>
      </c>
      <c r="AY1326" s="578" t="str">
        <f t="shared" si="736"/>
        <v/>
      </c>
      <c r="AZ1326" s="391"/>
      <c r="BA1326" s="578" t="str">
        <f t="shared" si="737"/>
        <v/>
      </c>
      <c r="BB1326" s="578" t="str">
        <f t="shared" si="738"/>
        <v/>
      </c>
      <c r="BC1326" s="391"/>
      <c r="BD1326" s="578" t="str">
        <f t="shared" si="739"/>
        <v/>
      </c>
      <c r="BE1326" s="578" t="str">
        <f t="shared" si="740"/>
        <v/>
      </c>
      <c r="BF1326" s="391"/>
      <c r="BG1326" s="578" t="str">
        <f t="shared" si="741"/>
        <v/>
      </c>
      <c r="BH1326" s="578" t="str">
        <f t="shared" si="742"/>
        <v/>
      </c>
      <c r="BI1326" s="391"/>
      <c r="BJ1326" s="578" t="str">
        <f t="shared" si="743"/>
        <v/>
      </c>
      <c r="BK1326" s="578" t="str">
        <f t="shared" si="743"/>
        <v/>
      </c>
      <c r="BL1326" s="391"/>
      <c r="BM1326" s="578" t="str">
        <f t="shared" si="744"/>
        <v/>
      </c>
      <c r="BN1326" s="578" t="str">
        <f t="shared" si="744"/>
        <v/>
      </c>
      <c r="BO1326" s="391"/>
      <c r="BP1326" s="578" t="str">
        <f t="shared" si="745"/>
        <v/>
      </c>
      <c r="BQ1326" s="578" t="str">
        <f t="shared" si="745"/>
        <v/>
      </c>
      <c r="BR1326" s="391"/>
      <c r="BS1326" s="578" t="str">
        <f t="shared" si="746"/>
        <v/>
      </c>
      <c r="BT1326" s="578" t="str">
        <f t="shared" si="746"/>
        <v/>
      </c>
      <c r="BU1326" s="391"/>
      <c r="BV1326" s="476"/>
    </row>
    <row r="1327" spans="1:74" s="427" customFormat="1" ht="14.1">
      <c r="A1327" s="561">
        <v>18</v>
      </c>
      <c r="B1327" s="562" t="str">
        <f t="shared" si="749"/>
        <v xml:space="preserve">: </v>
      </c>
      <c r="C1327" s="566"/>
      <c r="D1327" s="566"/>
      <c r="E1327" s="563"/>
      <c r="F1327" s="566"/>
      <c r="G1327" s="563"/>
      <c r="H1327" s="565"/>
      <c r="I1327" s="566"/>
      <c r="J1327" s="566"/>
      <c r="K1327" s="572"/>
      <c r="L1327" s="572"/>
      <c r="M1327" s="572"/>
      <c r="N1327" s="571"/>
      <c r="O1327" s="571"/>
      <c r="P1327" s="572"/>
      <c r="Q1327" s="429"/>
      <c r="R1327" s="573"/>
      <c r="S1327" s="574" t="str">
        <f t="shared" si="747"/>
        <v/>
      </c>
      <c r="T1327" s="575" t="str">
        <f t="shared" si="731"/>
        <v/>
      </c>
      <c r="U1327" s="574" t="str">
        <f t="shared" si="748"/>
        <v/>
      </c>
      <c r="V1327" s="576" t="str">
        <f t="shared" si="732"/>
        <v/>
      </c>
      <c r="W1327" s="391"/>
      <c r="X1327" s="391"/>
      <c r="Z1327" s="476"/>
      <c r="AP1327" s="476"/>
      <c r="AQ1327" s="391"/>
      <c r="AR1327" s="391"/>
      <c r="AS1327" s="580"/>
      <c r="AT1327" s="391"/>
      <c r="AU1327" s="578" t="str">
        <f t="shared" si="733"/>
        <v/>
      </c>
      <c r="AV1327" s="578" t="str">
        <f t="shared" si="734"/>
        <v/>
      </c>
      <c r="AW1327" s="391"/>
      <c r="AX1327" s="578" t="str">
        <f t="shared" si="735"/>
        <v/>
      </c>
      <c r="AY1327" s="578" t="str">
        <f t="shared" si="736"/>
        <v/>
      </c>
      <c r="AZ1327" s="391"/>
      <c r="BA1327" s="578" t="str">
        <f t="shared" si="737"/>
        <v/>
      </c>
      <c r="BB1327" s="578" t="str">
        <f t="shared" si="738"/>
        <v/>
      </c>
      <c r="BC1327" s="391"/>
      <c r="BD1327" s="578" t="str">
        <f t="shared" si="739"/>
        <v/>
      </c>
      <c r="BE1327" s="578" t="str">
        <f t="shared" si="740"/>
        <v/>
      </c>
      <c r="BF1327" s="391"/>
      <c r="BG1327" s="578" t="str">
        <f t="shared" si="741"/>
        <v/>
      </c>
      <c r="BH1327" s="578" t="str">
        <f t="shared" si="742"/>
        <v/>
      </c>
      <c r="BI1327" s="391"/>
      <c r="BJ1327" s="578" t="str">
        <f t="shared" si="743"/>
        <v/>
      </c>
      <c r="BK1327" s="578" t="str">
        <f t="shared" si="743"/>
        <v/>
      </c>
      <c r="BL1327" s="391"/>
      <c r="BM1327" s="578" t="str">
        <f t="shared" si="744"/>
        <v/>
      </c>
      <c r="BN1327" s="578" t="str">
        <f t="shared" si="744"/>
        <v/>
      </c>
      <c r="BO1327" s="391"/>
      <c r="BP1327" s="578" t="str">
        <f t="shared" si="745"/>
        <v/>
      </c>
      <c r="BQ1327" s="578" t="str">
        <f t="shared" si="745"/>
        <v/>
      </c>
      <c r="BR1327" s="391"/>
      <c r="BS1327" s="578" t="str">
        <f t="shared" si="746"/>
        <v/>
      </c>
      <c r="BT1327" s="578" t="str">
        <f t="shared" si="746"/>
        <v/>
      </c>
      <c r="BU1327" s="391"/>
      <c r="BV1327" s="476"/>
    </row>
    <row r="1328" spans="1:74" s="427" customFormat="1" ht="14.1">
      <c r="A1328" s="561">
        <v>19</v>
      </c>
      <c r="B1328" s="562" t="str">
        <f t="shared" si="749"/>
        <v xml:space="preserve">: </v>
      </c>
      <c r="C1328" s="566"/>
      <c r="D1328" s="566"/>
      <c r="E1328" s="563"/>
      <c r="F1328" s="566"/>
      <c r="G1328" s="563"/>
      <c r="H1328" s="565"/>
      <c r="I1328" s="566"/>
      <c r="J1328" s="566"/>
      <c r="K1328" s="572"/>
      <c r="L1328" s="572"/>
      <c r="M1328" s="572"/>
      <c r="N1328" s="571"/>
      <c r="O1328" s="571"/>
      <c r="P1328" s="572"/>
      <c r="Q1328" s="429"/>
      <c r="R1328" s="573"/>
      <c r="S1328" s="574" t="str">
        <f t="shared" si="747"/>
        <v/>
      </c>
      <c r="T1328" s="575" t="str">
        <f t="shared" si="731"/>
        <v/>
      </c>
      <c r="U1328" s="574" t="str">
        <f t="shared" si="748"/>
        <v/>
      </c>
      <c r="V1328" s="576" t="str">
        <f t="shared" si="732"/>
        <v/>
      </c>
      <c r="W1328" s="391"/>
      <c r="X1328" s="391"/>
      <c r="Z1328" s="476"/>
      <c r="AP1328" s="476"/>
      <c r="AQ1328" s="391"/>
      <c r="AR1328" s="391"/>
      <c r="AS1328" s="580"/>
      <c r="AT1328" s="391"/>
      <c r="AU1328" s="578" t="str">
        <f t="shared" si="733"/>
        <v/>
      </c>
      <c r="AV1328" s="578" t="str">
        <f t="shared" si="734"/>
        <v/>
      </c>
      <c r="AW1328" s="391"/>
      <c r="AX1328" s="578" t="str">
        <f t="shared" si="735"/>
        <v/>
      </c>
      <c r="AY1328" s="578" t="str">
        <f t="shared" si="736"/>
        <v/>
      </c>
      <c r="AZ1328" s="391"/>
      <c r="BA1328" s="578" t="str">
        <f t="shared" si="737"/>
        <v/>
      </c>
      <c r="BB1328" s="578" t="str">
        <f t="shared" si="738"/>
        <v/>
      </c>
      <c r="BC1328" s="391"/>
      <c r="BD1328" s="578" t="str">
        <f t="shared" si="739"/>
        <v/>
      </c>
      <c r="BE1328" s="578" t="str">
        <f t="shared" si="740"/>
        <v/>
      </c>
      <c r="BF1328" s="391"/>
      <c r="BG1328" s="578" t="str">
        <f t="shared" si="741"/>
        <v/>
      </c>
      <c r="BH1328" s="578" t="str">
        <f t="shared" si="742"/>
        <v/>
      </c>
      <c r="BI1328" s="391"/>
      <c r="BJ1328" s="578" t="str">
        <f t="shared" si="743"/>
        <v/>
      </c>
      <c r="BK1328" s="578" t="str">
        <f t="shared" si="743"/>
        <v/>
      </c>
      <c r="BL1328" s="391"/>
      <c r="BM1328" s="578" t="str">
        <f t="shared" si="744"/>
        <v/>
      </c>
      <c r="BN1328" s="578" t="str">
        <f t="shared" si="744"/>
        <v/>
      </c>
      <c r="BO1328" s="391"/>
      <c r="BP1328" s="578" t="str">
        <f t="shared" si="745"/>
        <v/>
      </c>
      <c r="BQ1328" s="578" t="str">
        <f t="shared" si="745"/>
        <v/>
      </c>
      <c r="BR1328" s="391"/>
      <c r="BS1328" s="578" t="str">
        <f t="shared" si="746"/>
        <v/>
      </c>
      <c r="BT1328" s="578" t="str">
        <f t="shared" si="746"/>
        <v/>
      </c>
      <c r="BU1328" s="391"/>
      <c r="BV1328" s="476"/>
    </row>
    <row r="1329" spans="1:74" s="427" customFormat="1" ht="14.1">
      <c r="A1329" s="561">
        <v>20</v>
      </c>
      <c r="B1329" s="562" t="str">
        <f t="shared" si="749"/>
        <v xml:space="preserve">: </v>
      </c>
      <c r="C1329" s="566"/>
      <c r="D1329" s="566"/>
      <c r="E1329" s="563"/>
      <c r="F1329" s="566"/>
      <c r="G1329" s="563"/>
      <c r="H1329" s="565"/>
      <c r="I1329" s="566"/>
      <c r="J1329" s="566"/>
      <c r="K1329" s="572"/>
      <c r="L1329" s="572"/>
      <c r="M1329" s="572"/>
      <c r="N1329" s="571"/>
      <c r="O1329" s="571"/>
      <c r="P1329" s="572"/>
      <c r="Q1329" s="429"/>
      <c r="R1329" s="573"/>
      <c r="S1329" s="574" t="str">
        <f t="shared" si="747"/>
        <v/>
      </c>
      <c r="T1329" s="575" t="str">
        <f t="shared" si="731"/>
        <v/>
      </c>
      <c r="U1329" s="574" t="str">
        <f t="shared" si="748"/>
        <v/>
      </c>
      <c r="V1329" s="576" t="str">
        <f t="shared" si="732"/>
        <v/>
      </c>
      <c r="W1329" s="391"/>
      <c r="X1329" s="391"/>
      <c r="Z1329" s="476"/>
      <c r="AP1329" s="476"/>
      <c r="AQ1329" s="391"/>
      <c r="AR1329" s="391"/>
      <c r="AS1329" s="580"/>
      <c r="AT1329" s="391"/>
      <c r="AU1329" s="578" t="str">
        <f t="shared" si="733"/>
        <v/>
      </c>
      <c r="AV1329" s="578" t="str">
        <f t="shared" si="734"/>
        <v/>
      </c>
      <c r="AW1329" s="391"/>
      <c r="AX1329" s="578" t="str">
        <f t="shared" si="735"/>
        <v/>
      </c>
      <c r="AY1329" s="578" t="str">
        <f t="shared" si="736"/>
        <v/>
      </c>
      <c r="AZ1329" s="391"/>
      <c r="BA1329" s="578" t="str">
        <f t="shared" si="737"/>
        <v/>
      </c>
      <c r="BB1329" s="578" t="str">
        <f t="shared" si="738"/>
        <v/>
      </c>
      <c r="BC1329" s="391"/>
      <c r="BD1329" s="578" t="str">
        <f t="shared" si="739"/>
        <v/>
      </c>
      <c r="BE1329" s="578" t="str">
        <f t="shared" si="740"/>
        <v/>
      </c>
      <c r="BF1329" s="391"/>
      <c r="BG1329" s="578" t="str">
        <f t="shared" si="741"/>
        <v/>
      </c>
      <c r="BH1329" s="578" t="str">
        <f t="shared" si="742"/>
        <v/>
      </c>
      <c r="BI1329" s="391"/>
      <c r="BJ1329" s="578" t="str">
        <f t="shared" si="743"/>
        <v/>
      </c>
      <c r="BK1329" s="578" t="str">
        <f t="shared" si="743"/>
        <v/>
      </c>
      <c r="BL1329" s="391"/>
      <c r="BM1329" s="578" t="str">
        <f t="shared" si="744"/>
        <v/>
      </c>
      <c r="BN1329" s="578" t="str">
        <f t="shared" si="744"/>
        <v/>
      </c>
      <c r="BO1329" s="391"/>
      <c r="BP1329" s="578" t="str">
        <f t="shared" si="745"/>
        <v/>
      </c>
      <c r="BQ1329" s="578" t="str">
        <f t="shared" si="745"/>
        <v/>
      </c>
      <c r="BR1329" s="391"/>
      <c r="BS1329" s="578" t="str">
        <f t="shared" si="746"/>
        <v/>
      </c>
      <c r="BT1329" s="578" t="str">
        <f t="shared" si="746"/>
        <v/>
      </c>
      <c r="BU1329" s="391"/>
      <c r="BV1329" s="476"/>
    </row>
    <row r="1330" spans="1:74" s="427" customFormat="1" ht="14.1">
      <c r="A1330" s="561"/>
      <c r="B1330" s="582" t="s">
        <v>224</v>
      </c>
      <c r="C1330" s="583"/>
      <c r="D1330" s="583"/>
      <c r="E1330" s="583"/>
      <c r="F1330" s="583"/>
      <c r="G1330" s="583"/>
      <c r="I1330" s="391"/>
      <c r="J1330" s="584"/>
      <c r="K1330" s="429"/>
      <c r="L1330" s="429"/>
      <c r="M1330" s="429" t="s">
        <v>211</v>
      </c>
      <c r="N1330" s="429"/>
      <c r="O1330" s="429"/>
      <c r="P1330" s="429"/>
      <c r="Q1330" s="429"/>
      <c r="R1330" s="584" t="s">
        <v>212</v>
      </c>
      <c r="S1330" s="585" t="e">
        <f>AVERAGE(S1310:S1329)</f>
        <v>#DIV/0!</v>
      </c>
      <c r="T1330" s="585" t="e">
        <f>IF(S1338="Y",SUM(T1310:T1329)/SUM(O1310:O1329),AVERAGE(T1310:T1329))</f>
        <v>#DIV/0!</v>
      </c>
      <c r="U1330" s="586" t="e">
        <f>SUM(U1310:U1329)/SUM(O1310:O1329)</f>
        <v>#DIV/0!</v>
      </c>
      <c r="V1330" s="391"/>
      <c r="W1330" s="391"/>
      <c r="X1330" s="391"/>
      <c r="Z1330" s="626"/>
      <c r="AP1330" s="476"/>
      <c r="AQ1330" s="391"/>
      <c r="AR1330" s="391"/>
      <c r="AS1330" s="391"/>
      <c r="AT1330" s="584" t="s">
        <v>212</v>
      </c>
      <c r="AU1330" s="587" t="e">
        <f>AVERAGE(AU1310:AU1329)</f>
        <v>#DIV/0!</v>
      </c>
      <c r="AV1330" s="587" t="e">
        <f>SUM(AV1310:AV1329)/COUNTIF(AV1310:AV1329,"&gt;0")</f>
        <v>#DIV/0!</v>
      </c>
      <c r="AW1330" s="391"/>
      <c r="AX1330" s="587" t="e">
        <f>AVERAGE(AX1310:AX1329)</f>
        <v>#DIV/0!</v>
      </c>
      <c r="AY1330" s="587" t="e">
        <f>SUM(AY1310:AY1329)/COUNTIF(AY1310:AY1329,"&gt;0")</f>
        <v>#DIV/0!</v>
      </c>
      <c r="AZ1330" s="391"/>
      <c r="BA1330" s="587" t="e">
        <f>AVERAGE(BA1310:BA1329)</f>
        <v>#DIV/0!</v>
      </c>
      <c r="BB1330" s="587" t="e">
        <f>SUM(BB1310:BB1329)/COUNTIF(BB1310:BB1329,"&gt;0")</f>
        <v>#DIV/0!</v>
      </c>
      <c r="BC1330" s="391"/>
      <c r="BD1330" s="587" t="e">
        <f>AVERAGE(BD1310:BD1329)</f>
        <v>#DIV/0!</v>
      </c>
      <c r="BE1330" s="587" t="e">
        <f>SUM(BE1310:BE1329)/COUNTIF(BE1310:BE1329,"&gt;0")</f>
        <v>#DIV/0!</v>
      </c>
      <c r="BF1330" s="391"/>
      <c r="BG1330" s="587" t="e">
        <f>AVERAGE(BG1310:BG1329)</f>
        <v>#DIV/0!</v>
      </c>
      <c r="BH1330" s="587" t="e">
        <f>SUM(BH1310:BH1329)/COUNTIF(BH1310:BH1329,"&gt;0")</f>
        <v>#DIV/0!</v>
      </c>
      <c r="BI1330" s="584"/>
      <c r="BJ1330" s="587" t="e">
        <f>AVERAGE(BJ1310:BJ1329)</f>
        <v>#DIV/0!</v>
      </c>
      <c r="BK1330" s="587" t="e">
        <f>SUM(BK1310:BK1329)/COUNTIF(BK1310:BK1329,"&gt;0")</f>
        <v>#DIV/0!</v>
      </c>
      <c r="BL1330" s="391"/>
      <c r="BM1330" s="587" t="e">
        <f>AVERAGE(BM1310:BM1329)</f>
        <v>#DIV/0!</v>
      </c>
      <c r="BN1330" s="587" t="e">
        <f>SUM(BN1310:BN1329)/COUNTIF(BN1310:BN1329,"&gt;0")</f>
        <v>#DIV/0!</v>
      </c>
      <c r="BO1330" s="391"/>
      <c r="BP1330" s="587" t="e">
        <f>AVERAGE(BP1310:BP1329)</f>
        <v>#DIV/0!</v>
      </c>
      <c r="BQ1330" s="587" t="e">
        <f>SUM(BQ1310:BQ1329)/COUNTIF(BQ1310:BQ1329,"&gt;0")</f>
        <v>#DIV/0!</v>
      </c>
      <c r="BR1330" s="391"/>
      <c r="BS1330" s="587" t="e">
        <f>AVERAGE(BS1310:BS1329)</f>
        <v>#DIV/0!</v>
      </c>
      <c r="BT1330" s="587" t="e">
        <f>SUM(BT1310:BT1329)/COUNTIF(BT1310:BT1329,"&gt;0")</f>
        <v>#DIV/0!</v>
      </c>
      <c r="BU1330" s="391"/>
      <c r="BV1330" s="476"/>
    </row>
    <row r="1331" spans="1:74" s="427" customFormat="1" ht="14.1">
      <c r="A1331" s="561"/>
      <c r="B1331" s="582" t="s">
        <v>225</v>
      </c>
      <c r="C1331" s="583" t="s">
        <v>213</v>
      </c>
      <c r="D1331" s="1104"/>
      <c r="E1331" s="1105"/>
      <c r="F1331" s="1105"/>
      <c r="G1331" s="1105"/>
      <c r="H1331" s="1105"/>
      <c r="I1331" s="1105"/>
      <c r="J1331" s="1105"/>
      <c r="K1331" s="1106"/>
      <c r="L1331" s="429"/>
      <c r="M1331" s="429"/>
      <c r="N1331" s="429"/>
      <c r="O1331" s="429"/>
      <c r="P1331" s="429"/>
      <c r="Q1331" s="429"/>
      <c r="R1331" s="588" t="s">
        <v>214</v>
      </c>
      <c r="S1331" s="589" t="e">
        <f>S1330+V1331*S1334</f>
        <v>#DIV/0!</v>
      </c>
      <c r="T1331" s="589" t="e">
        <f>T1330+V1331*T1334</f>
        <v>#DIV/0!</v>
      </c>
      <c r="U1331" s="589" t="e">
        <f>U1330+V1331*U1334</f>
        <v>#DIV/0!</v>
      </c>
      <c r="V1331" s="590">
        <v>1</v>
      </c>
      <c r="W1331" s="429" t="s">
        <v>215</v>
      </c>
      <c r="X1331" s="391"/>
      <c r="Y1331" s="391" t="s">
        <v>239</v>
      </c>
      <c r="Z1331" s="627"/>
      <c r="AP1331" s="476"/>
      <c r="AQ1331" s="391"/>
      <c r="AR1331" s="391"/>
      <c r="AS1331" s="391"/>
      <c r="AT1331" s="588" t="s">
        <v>214</v>
      </c>
      <c r="AU1331" s="591" t="e">
        <f>AU1330+(AU1336*AU1333)</f>
        <v>#DIV/0!</v>
      </c>
      <c r="AV1331" s="591" t="e">
        <f>AV1330+(AV1336*AU1333)</f>
        <v>#DIV/0!</v>
      </c>
      <c r="AW1331" s="391"/>
      <c r="AX1331" s="591" t="e">
        <f>AX1330+(AX1336*AX1333)</f>
        <v>#DIV/0!</v>
      </c>
      <c r="AY1331" s="591" t="e">
        <f>AY1330+(AY1336*AX1333)</f>
        <v>#DIV/0!</v>
      </c>
      <c r="AZ1331" s="391"/>
      <c r="BA1331" s="591" t="e">
        <f>BA1330+(BA1336*BA1333)</f>
        <v>#DIV/0!</v>
      </c>
      <c r="BB1331" s="591" t="e">
        <f>BB1330+(BB1336*BA1333)</f>
        <v>#DIV/0!</v>
      </c>
      <c r="BC1331" s="391"/>
      <c r="BD1331" s="591" t="e">
        <f>BD1330+(BD1336*BD1333)</f>
        <v>#DIV/0!</v>
      </c>
      <c r="BE1331" s="591" t="e">
        <f>BE1330+(BE1336*BD1333)</f>
        <v>#DIV/0!</v>
      </c>
      <c r="BF1331" s="391"/>
      <c r="BG1331" s="591" t="e">
        <f>BG1330+(BG1336*BG1333)</f>
        <v>#DIV/0!</v>
      </c>
      <c r="BH1331" s="591" t="e">
        <f>BH1330+(BH1336*BG1333)</f>
        <v>#DIV/0!</v>
      </c>
      <c r="BI1331" s="588"/>
      <c r="BJ1331" s="591" t="e">
        <f>BJ1330+(BJ1336*BJ1333)</f>
        <v>#DIV/0!</v>
      </c>
      <c r="BK1331" s="591" t="e">
        <f>BK1330+(BK1336*BJ1333)</f>
        <v>#DIV/0!</v>
      </c>
      <c r="BL1331" s="391"/>
      <c r="BM1331" s="591" t="e">
        <f>BM1330+(BM1336*BM1333)</f>
        <v>#DIV/0!</v>
      </c>
      <c r="BN1331" s="591" t="e">
        <f>BN1330+(BN1336*BM1333)</f>
        <v>#DIV/0!</v>
      </c>
      <c r="BO1331" s="391"/>
      <c r="BP1331" s="591" t="e">
        <f>BP1330+(BP1336*BP1333)</f>
        <v>#DIV/0!</v>
      </c>
      <c r="BQ1331" s="591" t="e">
        <f>BQ1330+(BQ1336*BP1333)</f>
        <v>#DIV/0!</v>
      </c>
      <c r="BR1331" s="391"/>
      <c r="BS1331" s="591" t="e">
        <f>BS1330+(BS1336*BS1333)</f>
        <v>#DIV/0!</v>
      </c>
      <c r="BT1331" s="591" t="e">
        <f>BT1330+(BT1336*BS1333)</f>
        <v>#DIV/0!</v>
      </c>
      <c r="BU1331" s="391"/>
      <c r="BV1331" s="476"/>
    </row>
    <row r="1332" spans="1:74" s="427" customFormat="1" ht="14.1">
      <c r="A1332" s="561"/>
      <c r="B1332" s="582" t="s">
        <v>226</v>
      </c>
      <c r="C1332" s="561"/>
      <c r="D1332" s="1107"/>
      <c r="E1332" s="1108"/>
      <c r="F1332" s="1108"/>
      <c r="G1332" s="1108"/>
      <c r="H1332" s="1108"/>
      <c r="I1332" s="1108"/>
      <c r="J1332" s="1108"/>
      <c r="K1332" s="1109"/>
      <c r="L1332" s="391"/>
      <c r="M1332" s="391"/>
      <c r="N1332" s="429"/>
      <c r="O1332" s="429"/>
      <c r="P1332" s="429"/>
      <c r="Q1332" s="429"/>
      <c r="R1332" s="588" t="s">
        <v>216</v>
      </c>
      <c r="S1332" s="589" t="e">
        <f>IF($Y1332="Y",MIN(S1310:S1329),S1330-$V1332*S1334)</f>
        <v>#DIV/0!</v>
      </c>
      <c r="T1332" s="589" t="e">
        <f t="shared" ref="T1332:U1332" si="750">IF($Y1332="Y",MIN(T1310:T1329),T1330-$V1332*T1334)</f>
        <v>#DIV/0!</v>
      </c>
      <c r="U1332" s="589" t="e">
        <f t="shared" si="750"/>
        <v>#DIV/0!</v>
      </c>
      <c r="V1332" s="590">
        <v>1</v>
      </c>
      <c r="W1332" s="429" t="s">
        <v>217</v>
      </c>
      <c r="X1332" s="391"/>
      <c r="Y1332" s="592" t="s">
        <v>223</v>
      </c>
      <c r="Z1332" s="627"/>
      <c r="AP1332" s="476"/>
      <c r="AQ1332" s="391"/>
      <c r="AR1332" s="391"/>
      <c r="AS1332" s="391"/>
      <c r="AT1332" s="588" t="s">
        <v>216</v>
      </c>
      <c r="AU1332" s="591" t="e">
        <f>AU1330-(AU1336*AU1334)</f>
        <v>#DIV/0!</v>
      </c>
      <c r="AV1332" s="591" t="e">
        <f>AV1330-(AV1336*AU1334)</f>
        <v>#DIV/0!</v>
      </c>
      <c r="AW1332" s="391"/>
      <c r="AX1332" s="591" t="e">
        <f>AX1330-(AX1336*AX1334)</f>
        <v>#DIV/0!</v>
      </c>
      <c r="AY1332" s="591" t="e">
        <f>AY1330-(AY1336*AX1334)</f>
        <v>#DIV/0!</v>
      </c>
      <c r="AZ1332" s="391"/>
      <c r="BA1332" s="591" t="e">
        <f>BA1330-(BA1336*BA1334)</f>
        <v>#DIV/0!</v>
      </c>
      <c r="BB1332" s="591" t="e">
        <f>BB1330-(BB1336*BA1334)</f>
        <v>#DIV/0!</v>
      </c>
      <c r="BC1332" s="391"/>
      <c r="BD1332" s="591" t="e">
        <f>BD1330-(BD1336*BD1334)</f>
        <v>#DIV/0!</v>
      </c>
      <c r="BE1332" s="591" t="e">
        <f>BE1330-(BE1336*BD1334)</f>
        <v>#DIV/0!</v>
      </c>
      <c r="BF1332" s="391"/>
      <c r="BG1332" s="591" t="e">
        <f>BG1330-(BG1336*BG1334)</f>
        <v>#DIV/0!</v>
      </c>
      <c r="BH1332" s="591" t="e">
        <f>BH1330-(BH1336*BG1334)</f>
        <v>#DIV/0!</v>
      </c>
      <c r="BI1332" s="588"/>
      <c r="BJ1332" s="591" t="e">
        <f>BJ1330-(BJ1336*BJ1334)</f>
        <v>#DIV/0!</v>
      </c>
      <c r="BK1332" s="591" t="e">
        <f>BK1330-(BK1336*BJ1334)</f>
        <v>#DIV/0!</v>
      </c>
      <c r="BL1332" s="391"/>
      <c r="BM1332" s="591" t="e">
        <f>BM1330-(BM1336*BM1334)</f>
        <v>#DIV/0!</v>
      </c>
      <c r="BN1332" s="591" t="e">
        <f>BN1330-(BN1336*BM1334)</f>
        <v>#DIV/0!</v>
      </c>
      <c r="BO1332" s="391"/>
      <c r="BP1332" s="591" t="e">
        <f>BP1330-(BP1336*BP1334)</f>
        <v>#DIV/0!</v>
      </c>
      <c r="BQ1332" s="591" t="e">
        <f>BQ1330-(BQ1336*BP1334)</f>
        <v>#DIV/0!</v>
      </c>
      <c r="BR1332" s="391"/>
      <c r="BS1332" s="591" t="e">
        <f>BS1330-(BS1336*BS1334)</f>
        <v>#DIV/0!</v>
      </c>
      <c r="BT1332" s="591" t="e">
        <f>BT1330-(BT1336*BS1334)</f>
        <v>#DIV/0!</v>
      </c>
      <c r="BU1332" s="391"/>
      <c r="BV1332" s="476"/>
    </row>
    <row r="1333" spans="1:74" s="427" customFormat="1" ht="13.8">
      <c r="A1333" s="561"/>
      <c r="B1333" s="561"/>
      <c r="C1333" s="561"/>
      <c r="D1333" s="1107"/>
      <c r="E1333" s="1108"/>
      <c r="F1333" s="1108"/>
      <c r="G1333" s="1108"/>
      <c r="H1333" s="1108"/>
      <c r="I1333" s="1108"/>
      <c r="J1333" s="1108"/>
      <c r="K1333" s="1109"/>
      <c r="L1333" s="429"/>
      <c r="M1333" s="429"/>
      <c r="N1333" s="429"/>
      <c r="O1333" s="429"/>
      <c r="P1333" s="429"/>
      <c r="Q1333" s="429"/>
      <c r="R1333" s="588" t="s">
        <v>218</v>
      </c>
      <c r="S1333" s="589" t="e">
        <f>IF((0.67*S1334)&gt;S1330,"no","yes")</f>
        <v>#DIV/0!</v>
      </c>
      <c r="T1333" s="589" t="e">
        <f>IF((0.67*T1334)&gt;T1330,"no","yes")</f>
        <v>#DIV/0!</v>
      </c>
      <c r="U1333" s="589" t="e">
        <f>IF((0.67*U1334)&gt;U1330,"no","yes")</f>
        <v>#DIV/0!</v>
      </c>
      <c r="V1333" s="429"/>
      <c r="W1333" s="429"/>
      <c r="X1333" s="429"/>
      <c r="Z1333" s="627"/>
      <c r="AP1333" s="476"/>
      <c r="AQ1333" s="429"/>
      <c r="AR1333" s="429"/>
      <c r="AS1333" s="1113" t="s">
        <v>407</v>
      </c>
      <c r="AT1333" s="1114"/>
      <c r="AU1333" s="590">
        <v>1</v>
      </c>
      <c r="AV1333" s="429"/>
      <c r="AW1333" s="429"/>
      <c r="AX1333" s="590">
        <v>1</v>
      </c>
      <c r="AY1333" s="429"/>
      <c r="AZ1333" s="429"/>
      <c r="BA1333" s="590">
        <v>1</v>
      </c>
      <c r="BB1333" s="429"/>
      <c r="BC1333" s="429"/>
      <c r="BD1333" s="590">
        <v>1</v>
      </c>
      <c r="BE1333" s="429"/>
      <c r="BF1333" s="429"/>
      <c r="BG1333" s="590">
        <v>1</v>
      </c>
      <c r="BH1333" s="429"/>
      <c r="BI1333" s="588"/>
      <c r="BJ1333" s="590">
        <v>1</v>
      </c>
      <c r="BK1333" s="429"/>
      <c r="BL1333" s="429"/>
      <c r="BM1333" s="590">
        <v>1</v>
      </c>
      <c r="BN1333" s="429"/>
      <c r="BO1333" s="429"/>
      <c r="BP1333" s="590">
        <v>1</v>
      </c>
      <c r="BQ1333" s="429"/>
      <c r="BR1333" s="429"/>
      <c r="BS1333" s="590">
        <v>1</v>
      </c>
      <c r="BT1333" s="429"/>
      <c r="BU1333" s="429"/>
      <c r="BV1333" s="476"/>
    </row>
    <row r="1334" spans="1:74" s="427" customFormat="1" ht="13.8">
      <c r="A1334" s="561"/>
      <c r="B1334" s="561"/>
      <c r="C1334" s="561"/>
      <c r="D1334" s="1107"/>
      <c r="E1334" s="1108"/>
      <c r="F1334" s="1108"/>
      <c r="G1334" s="1108"/>
      <c r="H1334" s="1108"/>
      <c r="I1334" s="1108"/>
      <c r="J1334" s="1108"/>
      <c r="K1334" s="1109"/>
      <c r="L1334" s="429"/>
      <c r="M1334" s="429"/>
      <c r="N1334" s="429"/>
      <c r="O1334" s="429"/>
      <c r="P1334" s="429"/>
      <c r="Q1334" s="429"/>
      <c r="R1334" s="588" t="s">
        <v>219</v>
      </c>
      <c r="S1334" s="589" t="e">
        <f>_xlfn.STDEV.P(S1310:S1329)</f>
        <v>#DIV/0!</v>
      </c>
      <c r="T1334" s="589" t="e">
        <f t="array" ref="T1334">IF(S1338="Y",SQRT(SUM(IFERROR(O1310:O1329*(S1310:S1329-(T1330))^2,0))/((COUNTIFS(O1310:O1329,"&lt;&gt;"&amp;"")-1)/COUNTIFS(O1310:O1329,"&lt;&gt;"&amp;"")*SUM(O1310:O1329))),_xlfn.STDEV.P(T1310:T1329))</f>
        <v>#DIV/0!</v>
      </c>
      <c r="U1334" s="589" t="e">
        <f t="array" ref="U1334">SQRT(SUM(IFERROR(O1310:O1329*(S1310:S1329-(U1330))^2,0))/((COUNTIFS(O1310:O1329,"&lt;&gt;"&amp;"")-1)/COUNTIFS(O1310:O1329,"&lt;&gt;"&amp;"")*SUM(O1310:O1329)))</f>
        <v>#DIV/0!</v>
      </c>
      <c r="V1334" s="429"/>
      <c r="W1334" s="429"/>
      <c r="X1334" s="429"/>
      <c r="Z1334" s="627"/>
      <c r="AP1334" s="476"/>
      <c r="AQ1334" s="429"/>
      <c r="AR1334" s="429"/>
      <c r="AS1334" s="1113"/>
      <c r="AT1334" s="1114"/>
      <c r="AU1334" s="590">
        <v>1</v>
      </c>
      <c r="AV1334" s="429"/>
      <c r="AW1334" s="429"/>
      <c r="AX1334" s="590">
        <v>1</v>
      </c>
      <c r="AY1334" s="429"/>
      <c r="AZ1334" s="429"/>
      <c r="BA1334" s="590">
        <v>1</v>
      </c>
      <c r="BB1334" s="429"/>
      <c r="BC1334" s="429"/>
      <c r="BD1334" s="590">
        <v>1</v>
      </c>
      <c r="BE1334" s="429"/>
      <c r="BF1334" s="429"/>
      <c r="BG1334" s="590">
        <v>1</v>
      </c>
      <c r="BH1334" s="429"/>
      <c r="BI1334" s="588"/>
      <c r="BJ1334" s="590">
        <v>1</v>
      </c>
      <c r="BK1334" s="429"/>
      <c r="BL1334" s="429"/>
      <c r="BM1334" s="590">
        <v>1</v>
      </c>
      <c r="BN1334" s="429"/>
      <c r="BO1334" s="429"/>
      <c r="BP1334" s="590">
        <v>1</v>
      </c>
      <c r="BQ1334" s="429"/>
      <c r="BR1334" s="429"/>
      <c r="BS1334" s="590">
        <v>1</v>
      </c>
      <c r="BT1334" s="429"/>
      <c r="BU1334" s="429"/>
      <c r="BV1334" s="476"/>
    </row>
    <row r="1335" spans="1:74" s="427" customFormat="1" ht="14.1">
      <c r="A1335" s="429"/>
      <c r="B1335" s="429"/>
      <c r="C1335" s="561"/>
      <c r="D1335" s="1107"/>
      <c r="E1335" s="1108"/>
      <c r="F1335" s="1108"/>
      <c r="G1335" s="1108"/>
      <c r="H1335" s="1108"/>
      <c r="I1335" s="1108"/>
      <c r="J1335" s="1108"/>
      <c r="K1335" s="1109"/>
      <c r="L1335" s="429"/>
      <c r="M1335" s="429"/>
      <c r="N1335" s="429"/>
      <c r="O1335" s="429"/>
      <c r="P1335" s="429"/>
      <c r="Q1335" s="429"/>
      <c r="R1335" s="471" t="s">
        <v>220</v>
      </c>
      <c r="S1335" s="594">
        <f>COUNTIF(S1310:S1329,"&gt;0")</f>
        <v>0</v>
      </c>
      <c r="T1335" s="594">
        <f>COUNTIF(T1310:T1329,"&gt;0")</f>
        <v>0</v>
      </c>
      <c r="U1335" s="595"/>
      <c r="V1335" s="596" t="s">
        <v>221</v>
      </c>
      <c r="W1335" s="429"/>
      <c r="X1335" s="429"/>
      <c r="Z1335" s="476"/>
      <c r="AP1335" s="476"/>
      <c r="AQ1335" s="429"/>
      <c r="AR1335" s="429"/>
      <c r="AS1335" s="429"/>
      <c r="AT1335" s="588" t="s">
        <v>218</v>
      </c>
      <c r="AU1335" s="591" t="e">
        <f>IF((0.67*AU1336)&gt;AU1330,"no","yes")</f>
        <v>#DIV/0!</v>
      </c>
      <c r="AV1335" s="591" t="e">
        <f>IF((0.67*AV1336)&gt;AV1330,"no","yes")</f>
        <v>#DIV/0!</v>
      </c>
      <c r="AW1335" s="429"/>
      <c r="AX1335" s="591" t="e">
        <f>IF((0.67*AX1336)&gt;AX1330,"no","yes")</f>
        <v>#DIV/0!</v>
      </c>
      <c r="AY1335" s="591" t="e">
        <f>IF((0.67*AY1336)&gt;AY1330,"no","yes")</f>
        <v>#DIV/0!</v>
      </c>
      <c r="AZ1335" s="429"/>
      <c r="BA1335" s="591" t="e">
        <f>IF((0.67*BA1336)&gt;BA1330,"no","yes")</f>
        <v>#DIV/0!</v>
      </c>
      <c r="BB1335" s="591" t="e">
        <f>IF((0.67*BB1336)&gt;BB1330,"no","yes")</f>
        <v>#DIV/0!</v>
      </c>
      <c r="BC1335" s="429"/>
      <c r="BD1335" s="591" t="e">
        <f>IF((0.67*BD1336)&gt;BD1330,"no","yes")</f>
        <v>#DIV/0!</v>
      </c>
      <c r="BE1335" s="591" t="e">
        <f>IF((0.67*BE1336)&gt;BE1330,"no","yes")</f>
        <v>#DIV/0!</v>
      </c>
      <c r="BF1335" s="429"/>
      <c r="BG1335" s="591" t="e">
        <f>IF((0.67*BG1336)&gt;BG1330,"no","yes")</f>
        <v>#DIV/0!</v>
      </c>
      <c r="BH1335" s="591" t="e">
        <f>IF((0.67*BH1336)&gt;BH1330,"no","yes")</f>
        <v>#DIV/0!</v>
      </c>
      <c r="BI1335" s="471"/>
      <c r="BJ1335" s="591" t="e">
        <f>IF((0.67*BJ1336)&gt;BJ1330,"no","yes")</f>
        <v>#DIV/0!</v>
      </c>
      <c r="BK1335" s="591" t="e">
        <f>IF((0.67*BK1336)&gt;BK1330,"no","yes")</f>
        <v>#DIV/0!</v>
      </c>
      <c r="BL1335" s="429"/>
      <c r="BM1335" s="591" t="e">
        <f>IF((0.67*BM1336)&gt;BM1330,"no","yes")</f>
        <v>#DIV/0!</v>
      </c>
      <c r="BN1335" s="591" t="e">
        <f>IF((0.67*BN1336)&gt;BN1330,"no","yes")</f>
        <v>#DIV/0!</v>
      </c>
      <c r="BO1335" s="429"/>
      <c r="BP1335" s="591" t="e">
        <f>IF((0.67*BP1336)&gt;BP1330,"no","yes")</f>
        <v>#DIV/0!</v>
      </c>
      <c r="BQ1335" s="591" t="e">
        <f>IF((0.67*BQ1336)&gt;BQ1330,"no","yes")</f>
        <v>#DIV/0!</v>
      </c>
      <c r="BR1335" s="429"/>
      <c r="BS1335" s="591" t="e">
        <f>IF((0.67*BS1336)&gt;BS1330,"no","yes")</f>
        <v>#DIV/0!</v>
      </c>
      <c r="BT1335" s="591" t="e">
        <f>IF((0.67*BT1336)&gt;BT1330,"no","yes")</f>
        <v>#DIV/0!</v>
      </c>
      <c r="BU1335" s="429"/>
      <c r="BV1335" s="476"/>
    </row>
    <row r="1336" spans="1:74" s="427" customFormat="1" ht="13.8">
      <c r="C1336" s="561"/>
      <c r="D1336" s="1107"/>
      <c r="E1336" s="1108"/>
      <c r="F1336" s="1108"/>
      <c r="G1336" s="1108"/>
      <c r="H1336" s="1108"/>
      <c r="I1336" s="1108"/>
      <c r="J1336" s="1108"/>
      <c r="K1336" s="1109"/>
      <c r="L1336" s="429"/>
      <c r="M1336" s="429"/>
      <c r="N1336" s="429"/>
      <c r="O1336" s="429"/>
      <c r="P1336" s="429"/>
      <c r="Q1336" s="429"/>
      <c r="R1336" s="429"/>
      <c r="S1336" s="653"/>
      <c r="T1336" s="595"/>
      <c r="U1336" s="595"/>
      <c r="V1336" s="614"/>
      <c r="W1336" s="615"/>
      <c r="X1336" s="616"/>
      <c r="Z1336" s="476"/>
      <c r="AP1336" s="476"/>
      <c r="AQ1336" s="429"/>
      <c r="AR1336" s="429"/>
      <c r="AS1336" s="429"/>
      <c r="AT1336" s="588" t="s">
        <v>219</v>
      </c>
      <c r="AU1336" s="591" t="e">
        <f>_xlfn.STDEV.P(AU1310:AU1329)</f>
        <v>#DIV/0!</v>
      </c>
      <c r="AV1336" s="591" t="e">
        <f>_xlfn.STDEV.P(AV1310:AV1329)</f>
        <v>#DIV/0!</v>
      </c>
      <c r="AW1336" s="429"/>
      <c r="AX1336" s="591" t="e">
        <f>_xlfn.STDEV.P(AX1310:AX1329)</f>
        <v>#DIV/0!</v>
      </c>
      <c r="AY1336" s="591" t="e">
        <f>_xlfn.STDEV.P(AY1310:AY1329)</f>
        <v>#DIV/0!</v>
      </c>
      <c r="AZ1336" s="429"/>
      <c r="BA1336" s="591" t="e">
        <f>_xlfn.STDEV.P(BA1310:BA1329)</f>
        <v>#DIV/0!</v>
      </c>
      <c r="BB1336" s="591" t="e">
        <f>_xlfn.STDEV.P(BB1310:BB1329)</f>
        <v>#DIV/0!</v>
      </c>
      <c r="BC1336" s="429"/>
      <c r="BD1336" s="591" t="e">
        <f>_xlfn.STDEV.P(BD1310:BD1329)</f>
        <v>#DIV/0!</v>
      </c>
      <c r="BE1336" s="591" t="e">
        <f>_xlfn.STDEV.P(BE1310:BE1329)</f>
        <v>#DIV/0!</v>
      </c>
      <c r="BF1336" s="429"/>
      <c r="BG1336" s="591" t="e">
        <f>_xlfn.STDEV.P(BG1310:BG1329)</f>
        <v>#DIV/0!</v>
      </c>
      <c r="BH1336" s="591" t="e">
        <f>_xlfn.STDEV.P(BH1310:BH1329)</f>
        <v>#DIV/0!</v>
      </c>
      <c r="BI1336" s="429"/>
      <c r="BJ1336" s="591" t="e">
        <f>_xlfn.STDEV.P(BJ1310:BJ1329)</f>
        <v>#DIV/0!</v>
      </c>
      <c r="BK1336" s="591" t="e">
        <f>_xlfn.STDEV.P(BK1310:BK1329)</f>
        <v>#DIV/0!</v>
      </c>
      <c r="BL1336" s="429"/>
      <c r="BM1336" s="591" t="e">
        <f>_xlfn.STDEV.P(BM1310:BM1329)</f>
        <v>#DIV/0!</v>
      </c>
      <c r="BN1336" s="591" t="e">
        <f>_xlfn.STDEV.P(BN1310:BN1329)</f>
        <v>#DIV/0!</v>
      </c>
      <c r="BO1336" s="429"/>
      <c r="BP1336" s="591" t="e">
        <f>_xlfn.STDEV.P(BP1310:BP1329)</f>
        <v>#DIV/0!</v>
      </c>
      <c r="BQ1336" s="591" t="e">
        <f>_xlfn.STDEV.P(BQ1310:BQ1329)</f>
        <v>#DIV/0!</v>
      </c>
      <c r="BR1336" s="429"/>
      <c r="BS1336" s="591" t="e">
        <f>_xlfn.STDEV.P(BS1310:BS1329)</f>
        <v>#DIV/0!</v>
      </c>
      <c r="BT1336" s="591" t="e">
        <f>_xlfn.STDEV.P(BT1310:BT1329)</f>
        <v>#DIV/0!</v>
      </c>
      <c r="BV1336" s="476"/>
    </row>
    <row r="1337" spans="1:74" s="427" customFormat="1" ht="14.1">
      <c r="C1337" s="561"/>
      <c r="D1337" s="1107"/>
      <c r="E1337" s="1108"/>
      <c r="F1337" s="1108"/>
      <c r="G1337" s="1108"/>
      <c r="H1337" s="1108"/>
      <c r="I1337" s="1108"/>
      <c r="J1337" s="1108"/>
      <c r="K1337" s="1109"/>
      <c r="L1337" s="429"/>
      <c r="M1337" s="429"/>
      <c r="N1337" s="429"/>
      <c r="O1337" s="429"/>
      <c r="P1337" s="429"/>
      <c r="Q1337" s="429"/>
      <c r="R1337" s="429"/>
      <c r="S1337" s="646" t="s">
        <v>222</v>
      </c>
      <c r="T1337" s="429"/>
      <c r="U1337" s="429"/>
      <c r="V1337" s="617"/>
      <c r="W1337" s="618"/>
      <c r="X1337" s="619"/>
      <c r="Z1337" s="476"/>
      <c r="AP1337" s="476"/>
      <c r="AQ1337" s="429"/>
      <c r="AR1337" s="429"/>
      <c r="AS1337" s="429"/>
      <c r="AT1337" s="471" t="s">
        <v>220</v>
      </c>
      <c r="AU1337" s="597">
        <f>COUNTIF(AU1310:AU1329,"&gt;0")</f>
        <v>0</v>
      </c>
      <c r="AV1337" s="597">
        <f>COUNTIF(AV1310:AV1329,"&gt;0")</f>
        <v>0</v>
      </c>
      <c r="AW1337" s="429"/>
      <c r="AX1337" s="597">
        <f>COUNTIF(AX1310:AX1329,"&gt;0")</f>
        <v>0</v>
      </c>
      <c r="AY1337" s="597">
        <f>COUNTIF(AY1310:AY1329,"&gt;0")</f>
        <v>0</v>
      </c>
      <c r="AZ1337" s="429"/>
      <c r="BA1337" s="597">
        <f>COUNTIF(BA1310:BA1329,"&gt;0")</f>
        <v>0</v>
      </c>
      <c r="BB1337" s="597">
        <f>COUNTIF(BB1310:BB1329,"&gt;0")</f>
        <v>0</v>
      </c>
      <c r="BC1337" s="429"/>
      <c r="BD1337" s="597">
        <f>COUNTIF(BD1310:BD1329,"&gt;0")</f>
        <v>0</v>
      </c>
      <c r="BE1337" s="597">
        <f>COUNTIF(BE1310:BE1329,"&gt;0")</f>
        <v>0</v>
      </c>
      <c r="BF1337" s="429"/>
      <c r="BG1337" s="597">
        <f>COUNTIF(BG1310:BG1329,"&gt;0")</f>
        <v>0</v>
      </c>
      <c r="BH1337" s="597">
        <f>COUNTIF(BH1310:BH1329,"&gt;0")</f>
        <v>0</v>
      </c>
      <c r="BI1337" s="429"/>
      <c r="BJ1337" s="597">
        <f>COUNTIF(BJ1310:BJ1329,"&gt;0")</f>
        <v>0</v>
      </c>
      <c r="BK1337" s="597">
        <f>COUNTIF(BK1310:BK1329,"&gt;0")</f>
        <v>0</v>
      </c>
      <c r="BL1337" s="429"/>
      <c r="BM1337" s="597">
        <f>COUNTIF(BM1310:BM1329,"&gt;0")</f>
        <v>0</v>
      </c>
      <c r="BN1337" s="597">
        <f>COUNTIF(BN1310:BN1329,"&gt;0")</f>
        <v>0</v>
      </c>
      <c r="BO1337" s="429"/>
      <c r="BP1337" s="597">
        <f>COUNTIF(BP1310:BP1329,"&gt;0")</f>
        <v>0</v>
      </c>
      <c r="BQ1337" s="597">
        <f>COUNTIF(BQ1310:BQ1329,"&gt;0")</f>
        <v>0</v>
      </c>
      <c r="BR1337" s="429"/>
      <c r="BS1337" s="597">
        <f>COUNTIF(BS1310:BS1329,"&gt;0")</f>
        <v>0</v>
      </c>
      <c r="BT1337" s="597">
        <f>COUNTIF(BT1310:BT1329,"&gt;0")</f>
        <v>0</v>
      </c>
      <c r="BV1337" s="476"/>
    </row>
    <row r="1338" spans="1:74" s="427" customFormat="1" ht="13.8">
      <c r="C1338" s="561"/>
      <c r="D1338" s="1107"/>
      <c r="E1338" s="1108"/>
      <c r="F1338" s="1108"/>
      <c r="G1338" s="1108"/>
      <c r="H1338" s="1108"/>
      <c r="I1338" s="1108"/>
      <c r="J1338" s="1108"/>
      <c r="K1338" s="1109"/>
      <c r="L1338" s="429"/>
      <c r="M1338" s="429"/>
      <c r="N1338" s="429"/>
      <c r="O1338" s="429"/>
      <c r="P1338" s="429"/>
      <c r="Q1338" s="429"/>
      <c r="R1338" s="429"/>
      <c r="S1338" s="599" t="s">
        <v>223</v>
      </c>
      <c r="T1338" s="429"/>
      <c r="U1338" s="429"/>
      <c r="V1338" s="617"/>
      <c r="W1338" s="618"/>
      <c r="X1338" s="619"/>
      <c r="Z1338" s="476"/>
      <c r="AP1338" s="476"/>
      <c r="BV1338" s="476"/>
    </row>
    <row r="1339" spans="1:74" s="427" customFormat="1" ht="13.8">
      <c r="C1339" s="561"/>
      <c r="D1339" s="1107"/>
      <c r="E1339" s="1108"/>
      <c r="F1339" s="1108"/>
      <c r="G1339" s="1108"/>
      <c r="H1339" s="1108"/>
      <c r="I1339" s="1108"/>
      <c r="J1339" s="1108"/>
      <c r="K1339" s="1109"/>
      <c r="L1339" s="429"/>
      <c r="M1339" s="429"/>
      <c r="N1339" s="429"/>
      <c r="O1339" s="429"/>
      <c r="P1339" s="429"/>
      <c r="Q1339" s="429"/>
      <c r="R1339" s="429"/>
      <c r="S1339" s="429"/>
      <c r="T1339" s="429"/>
      <c r="U1339" s="429"/>
      <c r="V1339" s="621"/>
      <c r="W1339" s="622"/>
      <c r="X1339" s="623"/>
      <c r="Z1339" s="476"/>
      <c r="AP1339" s="476"/>
      <c r="BV1339" s="476"/>
    </row>
    <row r="1340" spans="1:74" s="427" customFormat="1" ht="26.1" customHeight="1">
      <c r="A1340" s="593" t="str">
        <f ca="1">HYPERLINK("#"&amp;"'"&amp;A$1&amp;"'!a1","Back to top")</f>
        <v>Back to top</v>
      </c>
      <c r="B1340" s="593"/>
      <c r="C1340" s="429"/>
      <c r="D1340" s="1110"/>
      <c r="E1340" s="1111"/>
      <c r="F1340" s="1111"/>
      <c r="G1340" s="1111"/>
      <c r="H1340" s="1111"/>
      <c r="I1340" s="1111"/>
      <c r="J1340" s="1111"/>
      <c r="K1340" s="1112"/>
      <c r="U1340" s="429"/>
      <c r="V1340" s="429"/>
      <c r="W1340" s="429"/>
      <c r="X1340" s="429"/>
      <c r="Z1340" s="476"/>
      <c r="AP1340" s="542"/>
      <c r="AQ1340" s="628"/>
      <c r="AR1340" s="628"/>
      <c r="AS1340" s="629"/>
      <c r="AT1340" s="629"/>
      <c r="AU1340" s="629"/>
      <c r="AV1340" s="629"/>
      <c r="AW1340" s="629"/>
      <c r="AX1340" s="629"/>
      <c r="AY1340" s="629"/>
      <c r="AZ1340" s="629"/>
      <c r="BA1340" s="629"/>
      <c r="BB1340" s="629"/>
      <c r="BC1340" s="629"/>
      <c r="BD1340" s="629"/>
      <c r="BE1340" s="629"/>
      <c r="BF1340" s="629"/>
      <c r="BG1340" s="629"/>
      <c r="BH1340" s="629"/>
      <c r="BI1340" s="629"/>
      <c r="BJ1340" s="629"/>
      <c r="BK1340" s="629"/>
      <c r="BL1340" s="629"/>
      <c r="BM1340" s="629"/>
      <c r="BN1340" s="629"/>
      <c r="BO1340" s="629"/>
      <c r="BP1340" s="629"/>
      <c r="BQ1340" s="629"/>
      <c r="BR1340" s="629"/>
      <c r="BS1340" s="629"/>
      <c r="BT1340" s="629"/>
      <c r="BU1340" s="629"/>
      <c r="BV1340" s="542"/>
    </row>
    <row r="1341" spans="1:74" s="427" customFormat="1" ht="13.8">
      <c r="Z1341" s="476"/>
      <c r="AP1341" s="476"/>
      <c r="BV1341" s="476"/>
    </row>
    <row r="1342" spans="1:74" s="427" customFormat="1" ht="13.8">
      <c r="Z1342" s="476"/>
      <c r="AP1342" s="476"/>
      <c r="BV1342" s="476"/>
    </row>
    <row r="1343" spans="1:74" s="672" customFormat="1" ht="27.6">
      <c r="A1343" s="669" t="s">
        <v>490</v>
      </c>
      <c r="B1343" s="669"/>
      <c r="C1343" s="670"/>
      <c r="D1343" s="670"/>
      <c r="E1343" s="670"/>
      <c r="F1343" s="670"/>
      <c r="G1343" s="670"/>
      <c r="H1343" s="670"/>
      <c r="I1343" s="670"/>
      <c r="J1343" s="670"/>
      <c r="K1343" s="670"/>
      <c r="L1343" s="670"/>
      <c r="M1343" s="670"/>
      <c r="N1343" s="670"/>
      <c r="O1343" s="670"/>
      <c r="P1343" s="671"/>
      <c r="R1343" s="670"/>
      <c r="S1343" s="670"/>
      <c r="T1343" s="671"/>
      <c r="U1343" s="671"/>
      <c r="V1343" s="671"/>
      <c r="Z1343" s="673"/>
      <c r="AP1343" s="673"/>
      <c r="BV1343" s="673"/>
    </row>
    <row r="1344" spans="1:74" s="674" customFormat="1" ht="56.25" customHeight="1">
      <c r="AP1344" s="675"/>
      <c r="BV1344" s="675"/>
    </row>
    <row r="1345" spans="1:76" s="674" customFormat="1">
      <c r="AP1345" s="675"/>
      <c r="BV1345" s="675"/>
    </row>
    <row r="1346" spans="1:76" ht="15.3" thickBot="1">
      <c r="A1346" s="676" t="s">
        <v>491</v>
      </c>
      <c r="B1346" s="677"/>
      <c r="C1346" s="677"/>
      <c r="D1346" s="677"/>
      <c r="E1346" s="677"/>
      <c r="F1346" s="677"/>
      <c r="G1346" s="677"/>
      <c r="H1346" s="677"/>
      <c r="I1346" s="677"/>
      <c r="J1346" s="677"/>
      <c r="K1346" s="677"/>
      <c r="AO1346" s="375"/>
      <c r="AP1346" s="374"/>
      <c r="BV1346" s="374"/>
      <c r="BX1346" s="375"/>
    </row>
    <row r="1347" spans="1:76" s="674" customFormat="1" ht="15.3" thickBot="1">
      <c r="C1347" s="678" t="s">
        <v>492</v>
      </c>
      <c r="D1347" s="679" t="e">
        <f>AVERAGE(H1351:H1358)</f>
        <v>#DIV/0!</v>
      </c>
      <c r="E1347" s="674" t="s">
        <v>493</v>
      </c>
      <c r="AP1347" s="675"/>
      <c r="BV1347" s="675"/>
    </row>
    <row r="1348" spans="1:76" s="674" customFormat="1">
      <c r="AP1348" s="675"/>
      <c r="BV1348" s="675"/>
    </row>
    <row r="1349" spans="1:76" s="674" customFormat="1">
      <c r="A1349" s="680" t="s">
        <v>136</v>
      </c>
      <c r="B1349" s="680"/>
      <c r="C1349" s="670" t="s">
        <v>494</v>
      </c>
      <c r="D1349" s="670" t="s">
        <v>495</v>
      </c>
      <c r="E1349" s="670" t="s">
        <v>496</v>
      </c>
      <c r="F1349" s="670"/>
      <c r="G1349" s="670"/>
      <c r="H1349" s="670" t="s">
        <v>497</v>
      </c>
      <c r="AP1349" s="675"/>
      <c r="BV1349" s="675"/>
    </row>
    <row r="1350" spans="1:76" s="674" customFormat="1">
      <c r="C1350" s="681"/>
      <c r="D1350" s="682"/>
      <c r="E1350" s="670"/>
      <c r="F1350" s="670"/>
      <c r="G1350" s="670"/>
      <c r="H1350" s="670"/>
      <c r="AP1350" s="675"/>
      <c r="BV1350" s="675"/>
    </row>
    <row r="1351" spans="1:76" s="674" customFormat="1">
      <c r="C1351" s="681"/>
      <c r="D1351" s="682"/>
      <c r="E1351" s="683" t="str">
        <f>IF(D1351="","",LOG(D1351/D1350)/LOG(C1351/C1350))</f>
        <v/>
      </c>
      <c r="F1351" s="683"/>
      <c r="G1351" s="683"/>
      <c r="H1351" s="684" t="str">
        <f>IF(D1351="","",10^(E1351*LOG(2)))</f>
        <v/>
      </c>
      <c r="AP1351" s="675"/>
      <c r="BV1351" s="675"/>
    </row>
    <row r="1352" spans="1:76" s="674" customFormat="1">
      <c r="C1352" s="681"/>
      <c r="D1352" s="682"/>
      <c r="E1352" s="683" t="str">
        <f t="shared" ref="E1352:E1358" si="751">IF(D1352="","",LOG(D1352/D1351)/LOG(C1352/C1351))</f>
        <v/>
      </c>
      <c r="F1352" s="683"/>
      <c r="G1352" s="683"/>
      <c r="H1352" s="684" t="str">
        <f t="shared" ref="H1352:H1358" si="752">IF(D1352="","",10^(E1352*LOG(2)))</f>
        <v/>
      </c>
      <c r="AP1352" s="675"/>
      <c r="BV1352" s="675"/>
    </row>
    <row r="1353" spans="1:76" s="674" customFormat="1">
      <c r="C1353" s="681"/>
      <c r="D1353" s="682"/>
      <c r="E1353" s="683" t="str">
        <f t="shared" si="751"/>
        <v/>
      </c>
      <c r="F1353" s="683"/>
      <c r="G1353" s="683"/>
      <c r="H1353" s="684" t="str">
        <f t="shared" si="752"/>
        <v/>
      </c>
      <c r="AP1353" s="675"/>
      <c r="BV1353" s="675"/>
    </row>
    <row r="1354" spans="1:76" s="674" customFormat="1">
      <c r="C1354" s="681"/>
      <c r="D1354" s="682"/>
      <c r="E1354" s="683" t="str">
        <f t="shared" si="751"/>
        <v/>
      </c>
      <c r="F1354" s="683"/>
      <c r="G1354" s="683"/>
      <c r="H1354" s="684" t="str">
        <f t="shared" si="752"/>
        <v/>
      </c>
      <c r="AP1354" s="675"/>
      <c r="BV1354" s="675"/>
    </row>
    <row r="1355" spans="1:76" s="674" customFormat="1">
      <c r="C1355" s="681"/>
      <c r="D1355" s="682"/>
      <c r="E1355" s="683" t="str">
        <f t="shared" si="751"/>
        <v/>
      </c>
      <c r="F1355" s="683"/>
      <c r="G1355" s="683"/>
      <c r="H1355" s="684" t="str">
        <f t="shared" si="752"/>
        <v/>
      </c>
      <c r="AP1355" s="675"/>
      <c r="BV1355" s="675"/>
    </row>
    <row r="1356" spans="1:76" s="674" customFormat="1">
      <c r="C1356" s="681"/>
      <c r="D1356" s="682"/>
      <c r="E1356" s="683" t="str">
        <f t="shared" si="751"/>
        <v/>
      </c>
      <c r="F1356" s="683"/>
      <c r="G1356" s="683"/>
      <c r="H1356" s="684" t="str">
        <f t="shared" si="752"/>
        <v/>
      </c>
      <c r="AP1356" s="675"/>
      <c r="BV1356" s="675"/>
    </row>
    <row r="1357" spans="1:76" s="674" customFormat="1">
      <c r="C1357" s="681"/>
      <c r="D1357" s="682"/>
      <c r="E1357" s="683" t="str">
        <f t="shared" si="751"/>
        <v/>
      </c>
      <c r="F1357" s="683"/>
      <c r="G1357" s="683"/>
      <c r="H1357" s="684" t="str">
        <f t="shared" si="752"/>
        <v/>
      </c>
      <c r="AP1357" s="675"/>
      <c r="BV1357" s="675"/>
    </row>
    <row r="1358" spans="1:76" s="674" customFormat="1">
      <c r="C1358" s="681"/>
      <c r="D1358" s="682"/>
      <c r="E1358" s="683" t="str">
        <f t="shared" si="751"/>
        <v/>
      </c>
      <c r="F1358" s="683"/>
      <c r="G1358" s="683"/>
      <c r="H1358" s="684" t="str">
        <f t="shared" si="752"/>
        <v/>
      </c>
      <c r="AP1358" s="675"/>
      <c r="BV1358" s="675"/>
    </row>
    <row r="1359" spans="1:76" s="674" customFormat="1">
      <c r="C1359" s="685" t="s">
        <v>498</v>
      </c>
      <c r="D1359" s="685"/>
      <c r="E1359" s="685" t="s">
        <v>499</v>
      </c>
      <c r="F1359" s="685"/>
      <c r="AP1359" s="675"/>
      <c r="BV1359" s="675"/>
    </row>
    <row r="1360" spans="1:76" s="674" customFormat="1">
      <c r="AP1360" s="675"/>
      <c r="BV1360" s="675"/>
    </row>
    <row r="1361" spans="1:76" ht="17.7">
      <c r="A1361" s="1115" t="s">
        <v>500</v>
      </c>
      <c r="B1361" s="1115"/>
      <c r="C1361" s="1115"/>
      <c r="D1361" s="1115"/>
      <c r="E1361" s="1115"/>
      <c r="F1361" s="1115"/>
      <c r="G1361" s="1115"/>
      <c r="H1361" s="1115"/>
      <c r="I1361" s="1115"/>
      <c r="J1361" s="1115"/>
      <c r="K1361" s="1115"/>
      <c r="AO1361" s="375"/>
      <c r="AP1361" s="374"/>
      <c r="BV1361" s="374"/>
      <c r="BX1361" s="375"/>
    </row>
    <row r="1362" spans="1:76" ht="30">
      <c r="A1362" s="686" t="s">
        <v>501</v>
      </c>
      <c r="B1362" s="687"/>
      <c r="C1362" s="686" t="s">
        <v>502</v>
      </c>
      <c r="D1362" s="686" t="s">
        <v>503</v>
      </c>
      <c r="E1362" s="686" t="s">
        <v>504</v>
      </c>
      <c r="F1362" s="686" t="s">
        <v>505</v>
      </c>
      <c r="G1362" s="688" t="s">
        <v>506</v>
      </c>
      <c r="H1362" s="688" t="s">
        <v>507</v>
      </c>
      <c r="AO1362" s="375"/>
      <c r="AP1362" s="374"/>
      <c r="BV1362" s="374"/>
      <c r="BX1362" s="375"/>
    </row>
    <row r="1363" spans="1:76">
      <c r="A1363" s="689" t="s">
        <v>508</v>
      </c>
      <c r="C1363" s="690"/>
      <c r="D1363" s="690"/>
      <c r="E1363" s="690"/>
      <c r="F1363" s="691" t="str">
        <f>IF(SUM(C1363:E1363)&gt;1,"&gt;100%!","")</f>
        <v/>
      </c>
      <c r="AO1363" s="375"/>
      <c r="AP1363" s="374"/>
      <c r="BV1363" s="374"/>
      <c r="BX1363" s="375"/>
    </row>
    <row r="1364" spans="1:76">
      <c r="A1364" s="689" t="s">
        <v>509</v>
      </c>
      <c r="B1364" s="692"/>
      <c r="C1364" s="693"/>
      <c r="D1364" s="693"/>
      <c r="E1364" s="693"/>
      <c r="F1364" s="694">
        <v>0</v>
      </c>
      <c r="AO1364" s="375"/>
      <c r="AP1364" s="374"/>
      <c r="BV1364" s="374"/>
      <c r="BX1364" s="375"/>
    </row>
    <row r="1365" spans="1:76">
      <c r="A1365" s="689" t="s">
        <v>510</v>
      </c>
      <c r="B1365" s="692"/>
      <c r="C1365" s="695"/>
      <c r="D1365" s="695"/>
      <c r="E1365" s="695"/>
      <c r="AO1365" s="375"/>
      <c r="AP1365" s="374"/>
      <c r="BV1365" s="374"/>
      <c r="BX1365" s="375"/>
    </row>
    <row r="1366" spans="1:76">
      <c r="A1366" s="689" t="s">
        <v>511</v>
      </c>
      <c r="B1366" s="692"/>
      <c r="C1366" s="696"/>
      <c r="D1366" s="696"/>
      <c r="E1366" s="696"/>
      <c r="G1366" s="697" t="e">
        <f>10^((LOG(F1369/F1364)/LOG(C1368/C1365))*LOG(2))</f>
        <v>#DIV/0!</v>
      </c>
      <c r="H1366" s="697" t="e">
        <f>1-G1366</f>
        <v>#DIV/0!</v>
      </c>
      <c r="AO1366" s="375"/>
      <c r="AP1366" s="374"/>
      <c r="BV1366" s="374"/>
      <c r="BX1366" s="375"/>
    </row>
    <row r="1367" spans="1:76">
      <c r="A1367" s="689" t="s">
        <v>512</v>
      </c>
      <c r="B1367" s="692"/>
      <c r="C1367" s="698">
        <v>2</v>
      </c>
      <c r="D1367" s="698">
        <v>2</v>
      </c>
      <c r="E1367" s="698">
        <v>2</v>
      </c>
      <c r="G1367" s="699" t="s">
        <v>513</v>
      </c>
      <c r="H1367" s="699"/>
      <c r="I1367" s="699"/>
      <c r="J1367" s="699"/>
      <c r="AO1367" s="375"/>
      <c r="AP1367" s="374"/>
      <c r="BV1367" s="374"/>
      <c r="BX1367" s="375"/>
    </row>
    <row r="1368" spans="1:76">
      <c r="A1368" s="689" t="s">
        <v>514</v>
      </c>
      <c r="B1368" s="692"/>
      <c r="C1368" s="695"/>
      <c r="D1368" s="695"/>
      <c r="E1368" s="695"/>
      <c r="F1368" s="700"/>
      <c r="AO1368" s="375"/>
      <c r="AP1368" s="374"/>
      <c r="BV1368" s="374"/>
      <c r="BX1368" s="375"/>
    </row>
    <row r="1369" spans="1:76">
      <c r="A1369" s="689" t="s">
        <v>515</v>
      </c>
      <c r="B1369" s="692"/>
      <c r="C1369" s="695"/>
      <c r="D1369" s="695"/>
      <c r="E1369" s="695"/>
      <c r="F1369" s="701">
        <f t="array" ref="F1369">SUM(IFERROR(C1369:E1369,0))</f>
        <v>0</v>
      </c>
      <c r="AO1369" s="375"/>
      <c r="AP1369" s="374"/>
      <c r="BV1369" s="374"/>
      <c r="BX1369" s="375"/>
    </row>
    <row r="1370" spans="1:76">
      <c r="A1370" s="702"/>
      <c r="B1370" s="703"/>
      <c r="C1370" s="704"/>
      <c r="D1370" s="705"/>
      <c r="E1370" s="705"/>
      <c r="F1370" s="705"/>
      <c r="G1370" s="705"/>
      <c r="H1370" s="705"/>
      <c r="AO1370" s="375"/>
      <c r="AP1370" s="374"/>
      <c r="BV1370" s="374"/>
      <c r="BX1370" s="375"/>
    </row>
    <row r="1371" spans="1:76" ht="30">
      <c r="A1371" s="706" t="s">
        <v>516</v>
      </c>
      <c r="B1371" s="692"/>
      <c r="C1371" s="706" t="s">
        <v>502</v>
      </c>
      <c r="D1371" s="706" t="s">
        <v>503</v>
      </c>
      <c r="E1371" s="706" t="s">
        <v>504</v>
      </c>
      <c r="F1371" s="706" t="s">
        <v>505</v>
      </c>
      <c r="G1371" s="688" t="s">
        <v>506</v>
      </c>
      <c r="H1371" s="688" t="s">
        <v>507</v>
      </c>
      <c r="AO1371" s="375"/>
      <c r="AP1371" s="374"/>
      <c r="BV1371" s="374"/>
      <c r="BX1371" s="375"/>
    </row>
    <row r="1372" spans="1:76">
      <c r="A1372" s="689" t="s">
        <v>508</v>
      </c>
      <c r="B1372" s="692"/>
      <c r="C1372" s="690"/>
      <c r="D1372" s="690"/>
      <c r="E1372" s="690"/>
      <c r="F1372" s="691" t="str">
        <f>IF(SUM(C1372:E1372)&gt;1,"&gt;100%!","")</f>
        <v/>
      </c>
      <c r="AO1372" s="375"/>
      <c r="AP1372" s="374"/>
      <c r="BV1372" s="374"/>
      <c r="BX1372" s="375"/>
    </row>
    <row r="1373" spans="1:76">
      <c r="A1373" s="689" t="s">
        <v>509</v>
      </c>
      <c r="B1373" s="692"/>
      <c r="C1373" s="693"/>
      <c r="D1373" s="693"/>
      <c r="E1373" s="693"/>
      <c r="F1373" s="694">
        <v>0</v>
      </c>
      <c r="AO1373" s="375"/>
      <c r="AP1373" s="374"/>
      <c r="BV1373" s="374"/>
      <c r="BX1373" s="375"/>
    </row>
    <row r="1374" spans="1:76">
      <c r="A1374" s="689" t="s">
        <v>510</v>
      </c>
      <c r="B1374" s="692"/>
      <c r="C1374" s="695"/>
      <c r="D1374" s="695"/>
      <c r="E1374" s="695"/>
      <c r="AO1374" s="375"/>
      <c r="AP1374" s="374"/>
      <c r="BV1374" s="374"/>
      <c r="BX1374" s="375"/>
    </row>
    <row r="1375" spans="1:76">
      <c r="A1375" s="689" t="s">
        <v>511</v>
      </c>
      <c r="B1375" s="692"/>
      <c r="C1375" s="696"/>
      <c r="D1375" s="696"/>
      <c r="E1375" s="696"/>
      <c r="G1375" s="697" t="e">
        <f>10^((LOG(F1378/F1373)/LOG(C1377/C1374))*LOG(2))</f>
        <v>#DIV/0!</v>
      </c>
      <c r="H1375" s="697" t="e">
        <f>1-G1375</f>
        <v>#DIV/0!</v>
      </c>
      <c r="AO1375" s="375"/>
      <c r="AP1375" s="374"/>
      <c r="BV1375" s="374"/>
      <c r="BX1375" s="375"/>
    </row>
    <row r="1376" spans="1:76">
      <c r="A1376" s="689" t="s">
        <v>512</v>
      </c>
      <c r="B1376" s="692"/>
      <c r="C1376" s="698">
        <v>2</v>
      </c>
      <c r="D1376" s="698">
        <v>2</v>
      </c>
      <c r="E1376" s="698">
        <v>2</v>
      </c>
      <c r="G1376" s="699" t="s">
        <v>513</v>
      </c>
      <c r="H1376" s="699"/>
      <c r="I1376" s="699"/>
      <c r="J1376" s="699"/>
      <c r="AO1376" s="375"/>
      <c r="AP1376" s="374"/>
      <c r="BV1376" s="374"/>
      <c r="BX1376" s="375"/>
    </row>
    <row r="1377" spans="1:76">
      <c r="A1377" s="689" t="s">
        <v>514</v>
      </c>
      <c r="B1377" s="692"/>
      <c r="C1377" s="695"/>
      <c r="D1377" s="695"/>
      <c r="E1377" s="695"/>
      <c r="F1377" s="700"/>
      <c r="AO1377" s="375"/>
      <c r="AP1377" s="374"/>
      <c r="BV1377" s="374"/>
      <c r="BX1377" s="375"/>
    </row>
    <row r="1378" spans="1:76">
      <c r="A1378" s="689" t="s">
        <v>515</v>
      </c>
      <c r="B1378" s="692"/>
      <c r="C1378" s="695"/>
      <c r="D1378" s="695"/>
      <c r="E1378" s="695"/>
      <c r="F1378" s="701">
        <f t="array" ref="F1378">SUM(IFERROR(C1378:E1378,0))</f>
        <v>0</v>
      </c>
      <c r="AO1378" s="375"/>
      <c r="AP1378" s="374"/>
      <c r="BV1378" s="374"/>
      <c r="BX1378" s="375"/>
    </row>
    <row r="1379" spans="1:76">
      <c r="A1379" s="692"/>
      <c r="B1379" s="692"/>
      <c r="C1379" s="685" t="s">
        <v>498</v>
      </c>
      <c r="D1379" s="685"/>
      <c r="E1379" s="685" t="s">
        <v>499</v>
      </c>
      <c r="F1379" s="685"/>
      <c r="AO1379" s="375"/>
      <c r="AP1379" s="374"/>
      <c r="BV1379" s="374"/>
      <c r="BX1379" s="375"/>
    </row>
    <row r="1380" spans="1:76" s="674" customFormat="1">
      <c r="AP1380" s="675"/>
      <c r="BV1380" s="675"/>
    </row>
    <row r="1381" spans="1:76" s="674" customFormat="1">
      <c r="AP1381" s="675"/>
      <c r="BV1381" s="675"/>
    </row>
    <row r="1382" spans="1:76" s="674" customFormat="1">
      <c r="A1382" s="707" t="str">
        <f ca="1">HYPERLINK("#"&amp;"'"&amp;A$1&amp;"'!a1","Back to top")</f>
        <v>Back to top</v>
      </c>
      <c r="B1382" s="707"/>
      <c r="AP1382" s="675"/>
      <c r="BV1382" s="675"/>
    </row>
    <row r="1383" spans="1:76" s="674" customFormat="1">
      <c r="A1383" s="707"/>
      <c r="B1383" s="707"/>
      <c r="AP1383" s="675"/>
      <c r="BV1383" s="675"/>
    </row>
    <row r="1384" spans="1:76" ht="17.7">
      <c r="A1384" s="1115" t="s">
        <v>517</v>
      </c>
      <c r="B1384" s="1115"/>
      <c r="C1384" s="1115"/>
      <c r="D1384" s="1115"/>
      <c r="E1384" s="1115"/>
      <c r="F1384" s="1115"/>
      <c r="G1384" s="1115"/>
      <c r="H1384" s="1115"/>
      <c r="I1384" s="1115"/>
      <c r="J1384" s="1115"/>
      <c r="K1384" s="1115"/>
      <c r="AO1384" s="375"/>
      <c r="AP1384" s="374"/>
      <c r="BV1384" s="374"/>
      <c r="BX1384" s="375"/>
    </row>
    <row r="1385" spans="1:76" s="674" customFormat="1">
      <c r="A1385" s="708" t="s">
        <v>518</v>
      </c>
      <c r="B1385" s="708"/>
      <c r="C1385" s="709">
        <v>0</v>
      </c>
      <c r="D1385" s="374" t="s">
        <v>519</v>
      </c>
    </row>
    <row r="1386" spans="1:76" s="674" customFormat="1">
      <c r="A1386" s="708" t="s">
        <v>520</v>
      </c>
      <c r="B1386" s="708"/>
      <c r="C1386" s="710"/>
      <c r="D1386" s="374" t="s">
        <v>521</v>
      </c>
    </row>
    <row r="1387" spans="1:76" s="674" customFormat="1">
      <c r="A1387" s="692" t="s">
        <v>522</v>
      </c>
      <c r="B1387" s="708"/>
      <c r="C1387" s="711">
        <f>1-C1388</f>
        <v>1</v>
      </c>
      <c r="D1387" s="685" t="s">
        <v>523</v>
      </c>
      <c r="E1387" s="685"/>
    </row>
    <row r="1388" spans="1:76" s="674" customFormat="1">
      <c r="A1388" s="689" t="s">
        <v>524</v>
      </c>
      <c r="B1388" s="712"/>
      <c r="C1388" s="713"/>
      <c r="D1388" s="685" t="s">
        <v>525</v>
      </c>
      <c r="E1388" s="685"/>
    </row>
    <row r="1389" spans="1:76" s="674" customFormat="1">
      <c r="A1389" s="692" t="s">
        <v>526</v>
      </c>
      <c r="B1389" s="708"/>
      <c r="C1389" s="714"/>
      <c r="D1389" s="374" t="s">
        <v>521</v>
      </c>
    </row>
    <row r="1390" spans="1:76" s="674" customFormat="1">
      <c r="A1390" s="689" t="s">
        <v>512</v>
      </c>
      <c r="C1390" s="715">
        <v>2</v>
      </c>
      <c r="D1390" s="716" t="s">
        <v>527</v>
      </c>
    </row>
    <row r="1391" spans="1:76" s="674" customFormat="1">
      <c r="A1391" s="692" t="s">
        <v>528</v>
      </c>
      <c r="B1391" s="708"/>
      <c r="C1391" s="717">
        <f>LOG(C1387)/LOG(C1390)</f>
        <v>0</v>
      </c>
      <c r="D1391" s="374"/>
    </row>
    <row r="1392" spans="1:76" s="674" customFormat="1">
      <c r="A1392" s="689" t="s">
        <v>529</v>
      </c>
      <c r="B1392" s="712"/>
      <c r="C1392" s="718" t="e">
        <f>C1385*(1/(C1386*10^6))^C1391</f>
        <v>#DIV/0!</v>
      </c>
      <c r="D1392" s="374" t="s">
        <v>519</v>
      </c>
    </row>
    <row r="1393" spans="1:76" s="674" customFormat="1">
      <c r="A1393" s="689" t="s">
        <v>530</v>
      </c>
      <c r="B1393" s="712"/>
      <c r="C1393" s="719">
        <f>C1389+C1386</f>
        <v>0</v>
      </c>
      <c r="D1393" s="374" t="s">
        <v>521</v>
      </c>
    </row>
    <row r="1394" spans="1:76" s="674" customFormat="1">
      <c r="A1394" s="692" t="s">
        <v>531</v>
      </c>
      <c r="B1394" s="708"/>
      <c r="C1394" s="718" t="e">
        <f>C1392*(C1393*10^6)^C1391</f>
        <v>#DIV/0!</v>
      </c>
      <c r="D1394" s="374" t="s">
        <v>532</v>
      </c>
    </row>
    <row r="1395" spans="1:76" s="674" customFormat="1">
      <c r="AP1395" s="675"/>
      <c r="BV1395" s="675"/>
    </row>
    <row r="1396" spans="1:76" s="674" customFormat="1">
      <c r="A1396" s="707" t="str">
        <f ca="1">HYPERLINK("#"&amp;"'"&amp;A$1&amp;"'!a1","Back to top")</f>
        <v>Back to top</v>
      </c>
      <c r="B1396" s="707"/>
    </row>
    <row r="1397" spans="1:76" ht="17.7">
      <c r="A1397" s="1116" t="s">
        <v>533</v>
      </c>
      <c r="B1397" s="1116"/>
      <c r="C1397" s="1116"/>
      <c r="D1397" s="1116"/>
      <c r="AO1397" s="375"/>
      <c r="AP1397" s="374"/>
      <c r="BV1397" s="374"/>
      <c r="BX1397" s="375"/>
    </row>
    <row r="1398" spans="1:76" s="674" customFormat="1" ht="45" customHeight="1">
      <c r="A1398" s="720" t="s">
        <v>147</v>
      </c>
      <c r="B1398" s="720"/>
      <c r="C1398" s="721" t="s">
        <v>534</v>
      </c>
      <c r="D1398" s="721" t="s">
        <v>535</v>
      </c>
    </row>
    <row r="1399" spans="1:76" s="674" customFormat="1">
      <c r="A1399" s="683">
        <v>2015</v>
      </c>
      <c r="B1399" s="678"/>
      <c r="C1399" s="722"/>
      <c r="D1399" s="723" t="e">
        <f>C$1392*(C1399*10^6)^C$1391</f>
        <v>#DIV/0!</v>
      </c>
    </row>
    <row r="1400" spans="1:76" s="674" customFormat="1">
      <c r="A1400" s="683">
        <v>2016</v>
      </c>
      <c r="B1400" s="678"/>
      <c r="C1400" s="722"/>
      <c r="D1400" s="723" t="e">
        <f t="shared" ref="D1400:D1444" si="753">C$1392*(C1400*10^6)^C$1391</f>
        <v>#DIV/0!</v>
      </c>
    </row>
    <row r="1401" spans="1:76" s="674" customFormat="1">
      <c r="A1401" s="683">
        <v>2017</v>
      </c>
      <c r="B1401" s="678"/>
      <c r="C1401" s="722"/>
      <c r="D1401" s="723" t="e">
        <f t="shared" si="753"/>
        <v>#DIV/0!</v>
      </c>
    </row>
    <row r="1402" spans="1:76" s="674" customFormat="1">
      <c r="A1402" s="683">
        <v>2018</v>
      </c>
      <c r="B1402" s="678"/>
      <c r="C1402" s="722"/>
      <c r="D1402" s="723" t="e">
        <f t="shared" si="753"/>
        <v>#DIV/0!</v>
      </c>
    </row>
    <row r="1403" spans="1:76" s="674" customFormat="1">
      <c r="A1403" s="683">
        <v>2019</v>
      </c>
      <c r="B1403" s="678"/>
      <c r="C1403" s="722"/>
      <c r="D1403" s="723" t="e">
        <f t="shared" si="753"/>
        <v>#DIV/0!</v>
      </c>
    </row>
    <row r="1404" spans="1:76" s="674" customFormat="1">
      <c r="A1404" s="683">
        <v>2020</v>
      </c>
      <c r="B1404" s="678"/>
      <c r="C1404" s="722"/>
      <c r="D1404" s="723" t="e">
        <f t="shared" si="753"/>
        <v>#DIV/0!</v>
      </c>
    </row>
    <row r="1405" spans="1:76" s="674" customFormat="1">
      <c r="A1405" s="683">
        <v>2021</v>
      </c>
      <c r="B1405" s="678"/>
      <c r="C1405" s="722"/>
      <c r="D1405" s="723" t="e">
        <f t="shared" si="753"/>
        <v>#DIV/0!</v>
      </c>
    </row>
    <row r="1406" spans="1:76" s="674" customFormat="1">
      <c r="A1406" s="683">
        <v>2022</v>
      </c>
      <c r="B1406" s="678"/>
      <c r="C1406" s="722"/>
      <c r="D1406" s="723" t="e">
        <f t="shared" si="753"/>
        <v>#DIV/0!</v>
      </c>
    </row>
    <row r="1407" spans="1:76" s="674" customFormat="1">
      <c r="A1407" s="683">
        <v>2023</v>
      </c>
      <c r="B1407" s="678"/>
      <c r="C1407" s="722"/>
      <c r="D1407" s="723" t="e">
        <f t="shared" si="753"/>
        <v>#DIV/0!</v>
      </c>
    </row>
    <row r="1408" spans="1:76" s="674" customFormat="1">
      <c r="A1408" s="683">
        <v>2024</v>
      </c>
      <c r="B1408" s="678"/>
      <c r="C1408" s="722"/>
      <c r="D1408" s="723" t="e">
        <f t="shared" si="753"/>
        <v>#DIV/0!</v>
      </c>
    </row>
    <row r="1409" spans="1:4" s="674" customFormat="1">
      <c r="A1409" s="683">
        <v>2025</v>
      </c>
      <c r="B1409" s="678"/>
      <c r="C1409" s="722"/>
      <c r="D1409" s="723" t="e">
        <f t="shared" si="753"/>
        <v>#DIV/0!</v>
      </c>
    </row>
    <row r="1410" spans="1:4" s="674" customFormat="1">
      <c r="A1410" s="683">
        <v>2026</v>
      </c>
      <c r="B1410" s="678"/>
      <c r="C1410" s="722"/>
      <c r="D1410" s="723" t="e">
        <f t="shared" si="753"/>
        <v>#DIV/0!</v>
      </c>
    </row>
    <row r="1411" spans="1:4" s="674" customFormat="1">
      <c r="A1411" s="683">
        <v>2027</v>
      </c>
      <c r="B1411" s="678"/>
      <c r="C1411" s="722"/>
      <c r="D1411" s="723" t="e">
        <f t="shared" si="753"/>
        <v>#DIV/0!</v>
      </c>
    </row>
    <row r="1412" spans="1:4" s="674" customFormat="1">
      <c r="A1412" s="683">
        <v>2028</v>
      </c>
      <c r="B1412" s="678"/>
      <c r="C1412" s="722"/>
      <c r="D1412" s="723" t="e">
        <f t="shared" si="753"/>
        <v>#DIV/0!</v>
      </c>
    </row>
    <row r="1413" spans="1:4" s="674" customFormat="1">
      <c r="A1413" s="683">
        <v>2029</v>
      </c>
      <c r="B1413" s="678"/>
      <c r="C1413" s="722"/>
      <c r="D1413" s="723" t="e">
        <f t="shared" si="753"/>
        <v>#DIV/0!</v>
      </c>
    </row>
    <row r="1414" spans="1:4" s="674" customFormat="1">
      <c r="A1414" s="683">
        <v>2030</v>
      </c>
      <c r="B1414" s="678"/>
      <c r="C1414" s="722"/>
      <c r="D1414" s="723" t="e">
        <f t="shared" si="753"/>
        <v>#DIV/0!</v>
      </c>
    </row>
    <row r="1415" spans="1:4" s="674" customFormat="1">
      <c r="A1415" s="683">
        <v>2031</v>
      </c>
      <c r="B1415" s="678"/>
      <c r="C1415" s="722"/>
      <c r="D1415" s="723" t="e">
        <f t="shared" si="753"/>
        <v>#DIV/0!</v>
      </c>
    </row>
    <row r="1416" spans="1:4" s="674" customFormat="1">
      <c r="A1416" s="683">
        <v>2032</v>
      </c>
      <c r="B1416" s="678"/>
      <c r="C1416" s="722"/>
      <c r="D1416" s="723" t="e">
        <f t="shared" si="753"/>
        <v>#DIV/0!</v>
      </c>
    </row>
    <row r="1417" spans="1:4" s="674" customFormat="1">
      <c r="A1417" s="683">
        <v>2033</v>
      </c>
      <c r="B1417" s="678"/>
      <c r="C1417" s="722"/>
      <c r="D1417" s="723" t="e">
        <f t="shared" si="753"/>
        <v>#DIV/0!</v>
      </c>
    </row>
    <row r="1418" spans="1:4" s="674" customFormat="1">
      <c r="A1418" s="683">
        <v>2034</v>
      </c>
      <c r="B1418" s="678"/>
      <c r="C1418" s="722"/>
      <c r="D1418" s="723" t="e">
        <f t="shared" si="753"/>
        <v>#DIV/0!</v>
      </c>
    </row>
    <row r="1419" spans="1:4" s="674" customFormat="1">
      <c r="A1419" s="683">
        <v>2035</v>
      </c>
      <c r="B1419" s="678"/>
      <c r="C1419" s="722"/>
      <c r="D1419" s="723" t="e">
        <f t="shared" si="753"/>
        <v>#DIV/0!</v>
      </c>
    </row>
    <row r="1420" spans="1:4" s="674" customFormat="1">
      <c r="A1420" s="683">
        <v>2036</v>
      </c>
      <c r="B1420" s="678"/>
      <c r="C1420" s="722"/>
      <c r="D1420" s="723" t="e">
        <f t="shared" si="753"/>
        <v>#DIV/0!</v>
      </c>
    </row>
    <row r="1421" spans="1:4" s="674" customFormat="1">
      <c r="A1421" s="683">
        <v>2037</v>
      </c>
      <c r="B1421" s="678"/>
      <c r="C1421" s="722"/>
      <c r="D1421" s="723" t="e">
        <f t="shared" si="753"/>
        <v>#DIV/0!</v>
      </c>
    </row>
    <row r="1422" spans="1:4" s="674" customFormat="1">
      <c r="A1422" s="683">
        <v>2038</v>
      </c>
      <c r="B1422" s="678"/>
      <c r="C1422" s="722"/>
      <c r="D1422" s="723" t="e">
        <f t="shared" si="753"/>
        <v>#DIV/0!</v>
      </c>
    </row>
    <row r="1423" spans="1:4" s="674" customFormat="1">
      <c r="A1423" s="683">
        <v>2039</v>
      </c>
      <c r="B1423" s="678"/>
      <c r="C1423" s="722"/>
      <c r="D1423" s="723" t="e">
        <f t="shared" si="753"/>
        <v>#DIV/0!</v>
      </c>
    </row>
    <row r="1424" spans="1:4" s="674" customFormat="1">
      <c r="A1424" s="683">
        <v>2040</v>
      </c>
      <c r="B1424" s="678"/>
      <c r="C1424" s="722"/>
      <c r="D1424" s="723" t="e">
        <f t="shared" si="753"/>
        <v>#DIV/0!</v>
      </c>
    </row>
    <row r="1425" spans="1:4" s="674" customFormat="1">
      <c r="A1425" s="683">
        <v>2041</v>
      </c>
      <c r="B1425" s="678"/>
      <c r="C1425" s="722"/>
      <c r="D1425" s="723" t="e">
        <f t="shared" si="753"/>
        <v>#DIV/0!</v>
      </c>
    </row>
    <row r="1426" spans="1:4" s="674" customFormat="1">
      <c r="A1426" s="683">
        <v>2042</v>
      </c>
      <c r="B1426" s="678"/>
      <c r="C1426" s="722"/>
      <c r="D1426" s="723" t="e">
        <f t="shared" si="753"/>
        <v>#DIV/0!</v>
      </c>
    </row>
    <row r="1427" spans="1:4" s="674" customFormat="1">
      <c r="A1427" s="683">
        <v>2043</v>
      </c>
      <c r="B1427" s="678"/>
      <c r="C1427" s="722"/>
      <c r="D1427" s="723" t="e">
        <f t="shared" si="753"/>
        <v>#DIV/0!</v>
      </c>
    </row>
    <row r="1428" spans="1:4" s="674" customFormat="1">
      <c r="A1428" s="683">
        <v>2044</v>
      </c>
      <c r="B1428" s="678"/>
      <c r="C1428" s="722"/>
      <c r="D1428" s="723" t="e">
        <f t="shared" si="753"/>
        <v>#DIV/0!</v>
      </c>
    </row>
    <row r="1429" spans="1:4" s="674" customFormat="1">
      <c r="A1429" s="683">
        <v>2045</v>
      </c>
      <c r="B1429" s="678"/>
      <c r="C1429" s="722"/>
      <c r="D1429" s="723" t="e">
        <f t="shared" si="753"/>
        <v>#DIV/0!</v>
      </c>
    </row>
    <row r="1430" spans="1:4" s="674" customFormat="1">
      <c r="A1430" s="683">
        <v>2046</v>
      </c>
      <c r="B1430" s="678"/>
      <c r="C1430" s="722"/>
      <c r="D1430" s="723" t="e">
        <f t="shared" si="753"/>
        <v>#DIV/0!</v>
      </c>
    </row>
    <row r="1431" spans="1:4" s="674" customFormat="1">
      <c r="A1431" s="683">
        <v>2047</v>
      </c>
      <c r="B1431" s="678"/>
      <c r="C1431" s="722"/>
      <c r="D1431" s="723" t="e">
        <f t="shared" si="753"/>
        <v>#DIV/0!</v>
      </c>
    </row>
    <row r="1432" spans="1:4" s="674" customFormat="1">
      <c r="A1432" s="683">
        <v>2048</v>
      </c>
      <c r="B1432" s="678"/>
      <c r="C1432" s="722"/>
      <c r="D1432" s="723" t="e">
        <f t="shared" si="753"/>
        <v>#DIV/0!</v>
      </c>
    </row>
    <row r="1433" spans="1:4" s="674" customFormat="1">
      <c r="A1433" s="683">
        <v>2049</v>
      </c>
      <c r="B1433" s="678"/>
      <c r="C1433" s="722"/>
      <c r="D1433" s="723" t="e">
        <f t="shared" si="753"/>
        <v>#DIV/0!</v>
      </c>
    </row>
    <row r="1434" spans="1:4" s="674" customFormat="1">
      <c r="A1434" s="683">
        <v>2050</v>
      </c>
      <c r="B1434" s="678"/>
      <c r="C1434" s="722"/>
      <c r="D1434" s="723" t="e">
        <f t="shared" si="753"/>
        <v>#DIV/0!</v>
      </c>
    </row>
    <row r="1435" spans="1:4" s="674" customFormat="1">
      <c r="A1435" s="683">
        <v>2051</v>
      </c>
      <c r="B1435" s="678"/>
      <c r="C1435" s="722"/>
      <c r="D1435" s="723" t="e">
        <f t="shared" si="753"/>
        <v>#DIV/0!</v>
      </c>
    </row>
    <row r="1436" spans="1:4" s="674" customFormat="1">
      <c r="A1436" s="683">
        <v>2052</v>
      </c>
      <c r="B1436" s="678"/>
      <c r="C1436" s="722"/>
      <c r="D1436" s="723" t="e">
        <f t="shared" si="753"/>
        <v>#DIV/0!</v>
      </c>
    </row>
    <row r="1437" spans="1:4" s="674" customFormat="1">
      <c r="A1437" s="683">
        <v>2053</v>
      </c>
      <c r="B1437" s="678"/>
      <c r="C1437" s="722"/>
      <c r="D1437" s="723" t="e">
        <f t="shared" si="753"/>
        <v>#DIV/0!</v>
      </c>
    </row>
    <row r="1438" spans="1:4" s="674" customFormat="1">
      <c r="A1438" s="683">
        <v>2054</v>
      </c>
      <c r="B1438" s="678"/>
      <c r="C1438" s="722"/>
      <c r="D1438" s="723" t="e">
        <f t="shared" si="753"/>
        <v>#DIV/0!</v>
      </c>
    </row>
    <row r="1439" spans="1:4" s="674" customFormat="1">
      <c r="A1439" s="683">
        <v>2055</v>
      </c>
      <c r="B1439" s="678"/>
      <c r="C1439" s="722"/>
      <c r="D1439" s="723" t="e">
        <f t="shared" si="753"/>
        <v>#DIV/0!</v>
      </c>
    </row>
    <row r="1440" spans="1:4" s="674" customFormat="1">
      <c r="A1440" s="683">
        <v>2056</v>
      </c>
      <c r="B1440" s="678"/>
      <c r="C1440" s="722"/>
      <c r="D1440" s="723" t="e">
        <f t="shared" si="753"/>
        <v>#DIV/0!</v>
      </c>
    </row>
    <row r="1441" spans="1:74" s="674" customFormat="1">
      <c r="A1441" s="683">
        <v>2057</v>
      </c>
      <c r="B1441" s="678"/>
      <c r="C1441" s="722"/>
      <c r="D1441" s="723" t="e">
        <f t="shared" si="753"/>
        <v>#DIV/0!</v>
      </c>
    </row>
    <row r="1442" spans="1:74" s="674" customFormat="1">
      <c r="A1442" s="683">
        <v>2058</v>
      </c>
      <c r="B1442" s="678"/>
      <c r="C1442" s="722"/>
      <c r="D1442" s="723" t="e">
        <f t="shared" si="753"/>
        <v>#DIV/0!</v>
      </c>
    </row>
    <row r="1443" spans="1:74" s="674" customFormat="1">
      <c r="A1443" s="683">
        <v>2059</v>
      </c>
      <c r="B1443" s="678"/>
      <c r="C1443" s="722"/>
      <c r="D1443" s="723" t="e">
        <f t="shared" si="753"/>
        <v>#DIV/0!</v>
      </c>
    </row>
    <row r="1444" spans="1:74" s="674" customFormat="1">
      <c r="A1444" s="683">
        <v>2060</v>
      </c>
      <c r="B1444" s="678"/>
      <c r="C1444" s="722"/>
      <c r="D1444" s="723" t="e">
        <f t="shared" si="753"/>
        <v>#DIV/0!</v>
      </c>
    </row>
    <row r="1445" spans="1:74" s="674" customFormat="1">
      <c r="AP1445" s="675"/>
      <c r="BV1445" s="675"/>
    </row>
    <row r="1446" spans="1:74" s="674" customFormat="1">
      <c r="AP1446" s="675"/>
      <c r="BV1446" s="675"/>
    </row>
    <row r="1447" spans="1:74" s="674" customFormat="1">
      <c r="A1447" s="707" t="str">
        <f ca="1">HYPERLINK("#"&amp;"'"&amp;A$1&amp;"'!a1","Back to top")</f>
        <v>Back to top</v>
      </c>
      <c r="B1447" s="707"/>
    </row>
    <row r="1448" spans="1:74" s="674" customFormat="1">
      <c r="AP1448" s="675"/>
      <c r="BV1448" s="675"/>
    </row>
    <row r="1449" spans="1:74" s="674" customFormat="1">
      <c r="AP1449" s="675"/>
      <c r="BV1449" s="675"/>
    </row>
    <row r="1450" spans="1:74" s="674" customFormat="1">
      <c r="AP1450" s="675"/>
      <c r="BV1450" s="675"/>
    </row>
    <row r="1451" spans="1:74" s="674" customFormat="1">
      <c r="AP1451" s="675"/>
      <c r="BV1451" s="675"/>
    </row>
    <row r="1452" spans="1:74" s="674" customFormat="1">
      <c r="AP1452" s="675"/>
      <c r="BV1452" s="675"/>
    </row>
    <row r="1453" spans="1:74" s="674" customFormat="1" ht="18" customHeight="1">
      <c r="AP1453" s="675"/>
      <c r="BV1453" s="675"/>
    </row>
    <row r="1454" spans="1:74" ht="20.25" customHeight="1"/>
    <row r="1455" spans="1:74" s="674" customFormat="1">
      <c r="AP1455" s="675"/>
      <c r="BV1455" s="675"/>
    </row>
  </sheetData>
  <sheetProtection formatCells="0" formatColumns="0" formatRows="0" insertColumns="0" insertRows="0" insertHyperlinks="0"/>
  <dataConsolidate link="1"/>
  <mergeCells count="109">
    <mergeCell ref="AS2:AT2"/>
    <mergeCell ref="R3:R4"/>
    <mergeCell ref="AL3:AL4"/>
    <mergeCell ref="Q5:Q11"/>
    <mergeCell ref="AK5:AK9"/>
    <mergeCell ref="AS10:AT10"/>
    <mergeCell ref="C1:N1"/>
    <mergeCell ref="Q1:Y1"/>
    <mergeCell ref="Q2:R2"/>
    <mergeCell ref="S2:Y2"/>
    <mergeCell ref="AK2:AL2"/>
    <mergeCell ref="AM2:AQ2"/>
    <mergeCell ref="K18:M18"/>
    <mergeCell ref="Q18:Q23"/>
    <mergeCell ref="AK18:AK21"/>
    <mergeCell ref="Q27:R27"/>
    <mergeCell ref="S27:U27"/>
    <mergeCell ref="AK27:AO27"/>
    <mergeCell ref="Q15:R15"/>
    <mergeCell ref="S15:Y15"/>
    <mergeCell ref="AK15:AL15"/>
    <mergeCell ref="AM15:AO15"/>
    <mergeCell ref="R16:R17"/>
    <mergeCell ref="AL16:AL17"/>
    <mergeCell ref="Q37:Q39"/>
    <mergeCell ref="S44:U44"/>
    <mergeCell ref="D70:K76"/>
    <mergeCell ref="AS72:AT73"/>
    <mergeCell ref="V75:X77"/>
    <mergeCell ref="S79:U79"/>
    <mergeCell ref="R28:R29"/>
    <mergeCell ref="Q30:Q32"/>
    <mergeCell ref="Q34:R34"/>
    <mergeCell ref="S34:U34"/>
    <mergeCell ref="R35:R36"/>
    <mergeCell ref="AK36:AO36"/>
    <mergeCell ref="D213:K222"/>
    <mergeCell ref="AS215:AT216"/>
    <mergeCell ref="D249:K258"/>
    <mergeCell ref="AS251:AT252"/>
    <mergeCell ref="D285:K291"/>
    <mergeCell ref="AS287:AT288"/>
    <mergeCell ref="AS108:AT109"/>
    <mergeCell ref="V111:X113"/>
    <mergeCell ref="D139:K145"/>
    <mergeCell ref="AS141:AT142"/>
    <mergeCell ref="D177:K186"/>
    <mergeCell ref="AS179:AT180"/>
    <mergeCell ref="D463:K469"/>
    <mergeCell ref="AS465:AT466"/>
    <mergeCell ref="D497:K503"/>
    <mergeCell ref="AS499:AT500"/>
    <mergeCell ref="D542:K548"/>
    <mergeCell ref="AS544:AT545"/>
    <mergeCell ref="D325:K331"/>
    <mergeCell ref="AS327:AT328"/>
    <mergeCell ref="D395:K401"/>
    <mergeCell ref="AS397:AT398"/>
    <mergeCell ref="D429:K435"/>
    <mergeCell ref="AS431:AT432"/>
    <mergeCell ref="D685:K691"/>
    <mergeCell ref="AS687:AT688"/>
    <mergeCell ref="S700:V700"/>
    <mergeCell ref="D724:K730"/>
    <mergeCell ref="AS726:AT727"/>
    <mergeCell ref="D758:K764"/>
    <mergeCell ref="AS760:AT761"/>
    <mergeCell ref="D579:K586"/>
    <mergeCell ref="AS580:AT581"/>
    <mergeCell ref="D612:K618"/>
    <mergeCell ref="AS614:AT615"/>
    <mergeCell ref="D649:K655"/>
    <mergeCell ref="AS651:AT652"/>
    <mergeCell ref="D903:K909"/>
    <mergeCell ref="AS905:AT906"/>
    <mergeCell ref="D938:K944"/>
    <mergeCell ref="AS940:AT941"/>
    <mergeCell ref="D976:K982"/>
    <mergeCell ref="AS978:AT979"/>
    <mergeCell ref="D793:K802"/>
    <mergeCell ref="AS795:AT796"/>
    <mergeCell ref="D830:K839"/>
    <mergeCell ref="AS832:AT833"/>
    <mergeCell ref="D867:K876"/>
    <mergeCell ref="AS869:AT870"/>
    <mergeCell ref="D1118:K1127"/>
    <mergeCell ref="AS1120:AT1121"/>
    <mergeCell ref="D1154:K1163"/>
    <mergeCell ref="AS1156:AT1157"/>
    <mergeCell ref="D1190:K1196"/>
    <mergeCell ref="AS1192:AT1193"/>
    <mergeCell ref="D1011:K1019"/>
    <mergeCell ref="AS1013:AT1014"/>
    <mergeCell ref="D1020:K1020"/>
    <mergeCell ref="D1047:K1055"/>
    <mergeCell ref="AS1049:AT1050"/>
    <mergeCell ref="D1082:K1091"/>
    <mergeCell ref="AS1084:AT1085"/>
    <mergeCell ref="D1331:K1340"/>
    <mergeCell ref="AS1333:AT1334"/>
    <mergeCell ref="A1361:K1361"/>
    <mergeCell ref="A1384:K1384"/>
    <mergeCell ref="A1397:D1397"/>
    <mergeCell ref="D1225:K1231"/>
    <mergeCell ref="AS1227:AT1228"/>
    <mergeCell ref="D1260:K1266"/>
    <mergeCell ref="AS1262:AT1263"/>
    <mergeCell ref="D1295:K1304"/>
    <mergeCell ref="AS1297:AT1298"/>
  </mergeCells>
  <conditionalFormatting sqref="R42:R45 R40 H476:H495">
    <cfRule type="containsText" dxfId="283" priority="274" operator="containsText" text="no">
      <formula>NOT(ISERROR(SEARCH("no",H40)))</formula>
    </cfRule>
    <cfRule type="cellIs" dxfId="282" priority="278" operator="equal">
      <formula>#REF!</formula>
    </cfRule>
  </conditionalFormatting>
  <conditionalFormatting sqref="R42:R45 R40 H476:H495">
    <cfRule type="containsText" dxfId="281" priority="275" operator="containsText" text="yes">
      <formula>NOT(ISERROR(SEARCH("yes",H40)))</formula>
    </cfRule>
  </conditionalFormatting>
  <conditionalFormatting sqref="T141">
    <cfRule type="expression" dxfId="280" priority="273">
      <formula>T141="no"</formula>
    </cfRule>
  </conditionalFormatting>
  <conditionalFormatting sqref="T580">
    <cfRule type="expression" dxfId="279" priority="272">
      <formula>T580="no"</formula>
    </cfRule>
  </conditionalFormatting>
  <conditionalFormatting sqref="T760">
    <cfRule type="expression" dxfId="278" priority="271">
      <formula>T760="no"</formula>
    </cfRule>
  </conditionalFormatting>
  <conditionalFormatting sqref="T726">
    <cfRule type="expression" dxfId="277" priority="270">
      <formula>T726="no"</formula>
    </cfRule>
  </conditionalFormatting>
  <conditionalFormatting sqref="T978">
    <cfRule type="expression" dxfId="276" priority="269">
      <formula>T978="no"</formula>
    </cfRule>
  </conditionalFormatting>
  <conditionalFormatting sqref="T179">
    <cfRule type="expression" dxfId="275" priority="268">
      <formula>T179="no"</formula>
    </cfRule>
  </conditionalFormatting>
  <conditionalFormatting sqref="T215">
    <cfRule type="expression" dxfId="274" priority="267">
      <formula>T215="no"</formula>
    </cfRule>
  </conditionalFormatting>
  <conditionalFormatting sqref="T251">
    <cfRule type="expression" dxfId="273" priority="266">
      <formula>T251="no"</formula>
    </cfRule>
  </conditionalFormatting>
  <conditionalFormatting sqref="T287">
    <cfRule type="expression" dxfId="272" priority="265">
      <formula>T287="no"</formula>
    </cfRule>
  </conditionalFormatting>
  <conditionalFormatting sqref="T327">
    <cfRule type="expression" dxfId="271" priority="264">
      <formula>T327="no"</formula>
    </cfRule>
  </conditionalFormatting>
  <conditionalFormatting sqref="T361">
    <cfRule type="expression" dxfId="270" priority="263">
      <formula>T361="no"</formula>
    </cfRule>
  </conditionalFormatting>
  <conditionalFormatting sqref="T397">
    <cfRule type="expression" dxfId="269" priority="262">
      <formula>T397="no"</formula>
    </cfRule>
  </conditionalFormatting>
  <conditionalFormatting sqref="T431">
    <cfRule type="expression" dxfId="268" priority="261">
      <formula>T431="no"</formula>
    </cfRule>
  </conditionalFormatting>
  <conditionalFormatting sqref="T465">
    <cfRule type="expression" dxfId="267" priority="260">
      <formula>T465="no"</formula>
    </cfRule>
  </conditionalFormatting>
  <conditionalFormatting sqref="T499">
    <cfRule type="expression" dxfId="266" priority="259">
      <formula>T499="no"</formula>
    </cfRule>
  </conditionalFormatting>
  <conditionalFormatting sqref="T544">
    <cfRule type="expression" dxfId="265" priority="258">
      <formula>T544="no"</formula>
    </cfRule>
  </conditionalFormatting>
  <conditionalFormatting sqref="T651">
    <cfRule type="expression" dxfId="264" priority="257">
      <formula>T651="no"</formula>
    </cfRule>
  </conditionalFormatting>
  <conditionalFormatting sqref="T687">
    <cfRule type="expression" dxfId="263" priority="256">
      <formula>T687="no"</formula>
    </cfRule>
  </conditionalFormatting>
  <conditionalFormatting sqref="T614">
    <cfRule type="expression" dxfId="262" priority="255">
      <formula>T614="no"</formula>
    </cfRule>
  </conditionalFormatting>
  <conditionalFormatting sqref="T832">
    <cfRule type="expression" dxfId="261" priority="254">
      <formula>T832="no"</formula>
    </cfRule>
  </conditionalFormatting>
  <conditionalFormatting sqref="T795">
    <cfRule type="expression" dxfId="260" priority="253">
      <formula>T795="no"</formula>
    </cfRule>
  </conditionalFormatting>
  <conditionalFormatting sqref="T1013">
    <cfRule type="expression" dxfId="259" priority="252">
      <formula>T1013="no"</formula>
    </cfRule>
  </conditionalFormatting>
  <conditionalFormatting sqref="T1049">
    <cfRule type="expression" dxfId="258" priority="251">
      <formula>T1049="no"</formula>
    </cfRule>
  </conditionalFormatting>
  <conditionalFormatting sqref="T1084">
    <cfRule type="expression" dxfId="257" priority="250">
      <formula>T1084="no"</formula>
    </cfRule>
  </conditionalFormatting>
  <conditionalFormatting sqref="T1120">
    <cfRule type="expression" dxfId="256" priority="249">
      <formula>T1120="no"</formula>
    </cfRule>
  </conditionalFormatting>
  <conditionalFormatting sqref="T1156">
    <cfRule type="expression" dxfId="255" priority="248">
      <formula>T1156="no"</formula>
    </cfRule>
  </conditionalFormatting>
  <conditionalFormatting sqref="T1192">
    <cfRule type="expression" dxfId="254" priority="247">
      <formula>T1192="no"</formula>
    </cfRule>
  </conditionalFormatting>
  <conditionalFormatting sqref="T1227">
    <cfRule type="expression" dxfId="253" priority="246">
      <formula>T1227="no"</formula>
    </cfRule>
  </conditionalFormatting>
  <conditionalFormatting sqref="T1262">
    <cfRule type="expression" dxfId="252" priority="245">
      <formula>T1262="no"</formula>
    </cfRule>
  </conditionalFormatting>
  <conditionalFormatting sqref="R79:R80">
    <cfRule type="containsText" dxfId="251" priority="240" operator="containsText" text="no">
      <formula>NOT(ISERROR(SEARCH("no",R79)))</formula>
    </cfRule>
    <cfRule type="cellIs" dxfId="250" priority="244" operator="equal">
      <formula>#REF!</formula>
    </cfRule>
  </conditionalFormatting>
  <conditionalFormatting sqref="R79:R80">
    <cfRule type="containsText" dxfId="249" priority="241" operator="containsText" text="yes">
      <formula>NOT(ISERROR(SEARCH("yes",R79)))</formula>
    </cfRule>
  </conditionalFormatting>
  <conditionalFormatting sqref="T108">
    <cfRule type="expression" dxfId="248" priority="239">
      <formula>T108="no"</formula>
    </cfRule>
  </conditionalFormatting>
  <conditionalFormatting sqref="T1297">
    <cfRule type="expression" dxfId="247" priority="238">
      <formula>T1297="no"</formula>
    </cfRule>
  </conditionalFormatting>
  <conditionalFormatting sqref="T1333">
    <cfRule type="expression" dxfId="246" priority="237">
      <formula>T1333="no"</formula>
    </cfRule>
  </conditionalFormatting>
  <conditionalFormatting sqref="T869">
    <cfRule type="expression" dxfId="245" priority="236">
      <formula>T869="no"</formula>
    </cfRule>
  </conditionalFormatting>
  <conditionalFormatting sqref="T905">
    <cfRule type="expression" dxfId="244" priority="235">
      <formula>T905="no"</formula>
    </cfRule>
  </conditionalFormatting>
  <conditionalFormatting sqref="T940">
    <cfRule type="expression" dxfId="243" priority="234">
      <formula>T940="no"</formula>
    </cfRule>
  </conditionalFormatting>
  <conditionalFormatting sqref="H49:H68">
    <cfRule type="containsText" dxfId="242" priority="229" operator="containsText" text="no">
      <formula>NOT(ISERROR(SEARCH("no",H49)))</formula>
    </cfRule>
    <cfRule type="cellIs" dxfId="241" priority="233" operator="equal">
      <formula>#REF!</formula>
    </cfRule>
  </conditionalFormatting>
  <conditionalFormatting sqref="H49:H68">
    <cfRule type="containsText" dxfId="240" priority="230" operator="containsText" text="yes">
      <formula>NOT(ISERROR(SEARCH("yes",H49)))</formula>
    </cfRule>
  </conditionalFormatting>
  <conditionalFormatting sqref="H85:H104">
    <cfRule type="containsText" dxfId="239" priority="224" operator="containsText" text="no">
      <formula>NOT(ISERROR(SEARCH("no",H85)))</formula>
    </cfRule>
    <cfRule type="cellIs" dxfId="238" priority="228" operator="equal">
      <formula>#REF!</formula>
    </cfRule>
  </conditionalFormatting>
  <conditionalFormatting sqref="H85:H104">
    <cfRule type="containsText" dxfId="237" priority="225" operator="containsText" text="yes">
      <formula>NOT(ISERROR(SEARCH("yes",H85)))</formula>
    </cfRule>
  </conditionalFormatting>
  <conditionalFormatting sqref="H118:H137">
    <cfRule type="containsText" dxfId="236" priority="219" operator="containsText" text="no">
      <formula>NOT(ISERROR(SEARCH("no",H118)))</formula>
    </cfRule>
    <cfRule type="cellIs" dxfId="235" priority="223" operator="equal">
      <formula>#REF!</formula>
    </cfRule>
  </conditionalFormatting>
  <conditionalFormatting sqref="H118:H137">
    <cfRule type="containsText" dxfId="234" priority="220" operator="containsText" text="yes">
      <formula>NOT(ISERROR(SEARCH("yes",H118)))</formula>
    </cfRule>
  </conditionalFormatting>
  <conditionalFormatting sqref="H156:H175">
    <cfRule type="containsText" dxfId="233" priority="214" operator="containsText" text="no">
      <formula>NOT(ISERROR(SEARCH("no",H156)))</formula>
    </cfRule>
    <cfRule type="cellIs" dxfId="232" priority="218" operator="equal">
      <formula>#REF!</formula>
    </cfRule>
  </conditionalFormatting>
  <conditionalFormatting sqref="H156:H175">
    <cfRule type="containsText" dxfId="231" priority="215" operator="containsText" text="yes">
      <formula>NOT(ISERROR(SEARCH("yes",H156)))</formula>
    </cfRule>
  </conditionalFormatting>
  <conditionalFormatting sqref="H192:H211">
    <cfRule type="containsText" dxfId="230" priority="209" operator="containsText" text="no">
      <formula>NOT(ISERROR(SEARCH("no",H192)))</formula>
    </cfRule>
    <cfRule type="cellIs" dxfId="229" priority="213" operator="equal">
      <formula>#REF!</formula>
    </cfRule>
  </conditionalFormatting>
  <conditionalFormatting sqref="H192:H211">
    <cfRule type="containsText" dxfId="228" priority="210" operator="containsText" text="yes">
      <formula>NOT(ISERROR(SEARCH("yes",H192)))</formula>
    </cfRule>
  </conditionalFormatting>
  <conditionalFormatting sqref="H228:H247">
    <cfRule type="containsText" dxfId="227" priority="204" operator="containsText" text="no">
      <formula>NOT(ISERROR(SEARCH("no",H228)))</formula>
    </cfRule>
    <cfRule type="cellIs" dxfId="226" priority="208" operator="equal">
      <formula>#REF!</formula>
    </cfRule>
  </conditionalFormatting>
  <conditionalFormatting sqref="H228:H247">
    <cfRule type="containsText" dxfId="225" priority="205" operator="containsText" text="yes">
      <formula>NOT(ISERROR(SEARCH("yes",H228)))</formula>
    </cfRule>
  </conditionalFormatting>
  <conditionalFormatting sqref="H264:H283">
    <cfRule type="containsText" dxfId="224" priority="199" operator="containsText" text="no">
      <formula>NOT(ISERROR(SEARCH("no",H264)))</formula>
    </cfRule>
    <cfRule type="cellIs" dxfId="223" priority="203" operator="equal">
      <formula>#REF!</formula>
    </cfRule>
  </conditionalFormatting>
  <conditionalFormatting sqref="H264:H283">
    <cfRule type="containsText" dxfId="222" priority="200" operator="containsText" text="yes">
      <formula>NOT(ISERROR(SEARCH("yes",H264)))</formula>
    </cfRule>
  </conditionalFormatting>
  <conditionalFormatting sqref="H304:H323">
    <cfRule type="containsText" dxfId="221" priority="194" operator="containsText" text="no">
      <formula>NOT(ISERROR(SEARCH("no",H304)))</formula>
    </cfRule>
    <cfRule type="cellIs" dxfId="220" priority="198" operator="equal">
      <formula>#REF!</formula>
    </cfRule>
  </conditionalFormatting>
  <conditionalFormatting sqref="H304:H323">
    <cfRule type="containsText" dxfId="219" priority="195" operator="containsText" text="yes">
      <formula>NOT(ISERROR(SEARCH("yes",H304)))</formula>
    </cfRule>
  </conditionalFormatting>
  <conditionalFormatting sqref="H338:H357">
    <cfRule type="containsText" dxfId="218" priority="189" operator="containsText" text="no">
      <formula>NOT(ISERROR(SEARCH("no",H338)))</formula>
    </cfRule>
    <cfRule type="cellIs" dxfId="217" priority="193" operator="equal">
      <formula>#REF!</formula>
    </cfRule>
  </conditionalFormatting>
  <conditionalFormatting sqref="H338:H357">
    <cfRule type="containsText" dxfId="216" priority="190" operator="containsText" text="yes">
      <formula>NOT(ISERROR(SEARCH("yes",H338)))</formula>
    </cfRule>
  </conditionalFormatting>
  <conditionalFormatting sqref="H374:H393">
    <cfRule type="containsText" dxfId="215" priority="184" operator="containsText" text="no">
      <formula>NOT(ISERROR(SEARCH("no",H374)))</formula>
    </cfRule>
    <cfRule type="cellIs" dxfId="214" priority="188" operator="equal">
      <formula>#REF!</formula>
    </cfRule>
  </conditionalFormatting>
  <conditionalFormatting sqref="H374:H393">
    <cfRule type="containsText" dxfId="213" priority="185" operator="containsText" text="yes">
      <formula>NOT(ISERROR(SEARCH("yes",H374)))</formula>
    </cfRule>
  </conditionalFormatting>
  <conditionalFormatting sqref="H408:H427">
    <cfRule type="containsText" dxfId="212" priority="179" operator="containsText" text="no">
      <formula>NOT(ISERROR(SEARCH("no",H408)))</formula>
    </cfRule>
    <cfRule type="cellIs" dxfId="211" priority="183" operator="equal">
      <formula>#REF!</formula>
    </cfRule>
  </conditionalFormatting>
  <conditionalFormatting sqref="H408:H427">
    <cfRule type="containsText" dxfId="210" priority="180" operator="containsText" text="yes">
      <formula>NOT(ISERROR(SEARCH("yes",H408)))</formula>
    </cfRule>
  </conditionalFormatting>
  <conditionalFormatting sqref="H442:H461">
    <cfRule type="containsText" dxfId="209" priority="174" operator="containsText" text="no">
      <formula>NOT(ISERROR(SEARCH("no",H442)))</formula>
    </cfRule>
    <cfRule type="cellIs" dxfId="208" priority="178" operator="equal">
      <formula>#REF!</formula>
    </cfRule>
  </conditionalFormatting>
  <conditionalFormatting sqref="H442:H461">
    <cfRule type="containsText" dxfId="207" priority="175" operator="containsText" text="yes">
      <formula>NOT(ISERROR(SEARCH("yes",H442)))</formula>
    </cfRule>
  </conditionalFormatting>
  <conditionalFormatting sqref="H557:H576">
    <cfRule type="containsText" dxfId="206" priority="167" operator="containsText" text="no">
      <formula>NOT(ISERROR(SEARCH("no",H557)))</formula>
    </cfRule>
    <cfRule type="cellIs" dxfId="205" priority="171" operator="equal">
      <formula>#REF!</formula>
    </cfRule>
  </conditionalFormatting>
  <conditionalFormatting sqref="H557:H576">
    <cfRule type="containsText" dxfId="204" priority="168" operator="containsText" text="yes">
      <formula>NOT(ISERROR(SEARCH("yes",H557)))</formula>
    </cfRule>
  </conditionalFormatting>
  <conditionalFormatting sqref="H591:H610">
    <cfRule type="containsText" dxfId="203" priority="162" operator="containsText" text="no">
      <formula>NOT(ISERROR(SEARCH("no",H591)))</formula>
    </cfRule>
    <cfRule type="cellIs" dxfId="202" priority="166" operator="equal">
      <formula>#REF!</formula>
    </cfRule>
  </conditionalFormatting>
  <conditionalFormatting sqref="H591:H610">
    <cfRule type="containsText" dxfId="201" priority="163" operator="containsText" text="yes">
      <formula>NOT(ISERROR(SEARCH("yes",H591)))</formula>
    </cfRule>
  </conditionalFormatting>
  <conditionalFormatting sqref="H628:H647">
    <cfRule type="containsText" dxfId="200" priority="157" operator="containsText" text="no">
      <formula>NOT(ISERROR(SEARCH("no",H628)))</formula>
    </cfRule>
    <cfRule type="cellIs" dxfId="199" priority="161" operator="equal">
      <formula>#REF!</formula>
    </cfRule>
  </conditionalFormatting>
  <conditionalFormatting sqref="H628:H647">
    <cfRule type="containsText" dxfId="198" priority="158" operator="containsText" text="yes">
      <formula>NOT(ISERROR(SEARCH("yes",H628)))</formula>
    </cfRule>
  </conditionalFormatting>
  <conditionalFormatting sqref="H664:H683">
    <cfRule type="containsText" dxfId="197" priority="152" operator="containsText" text="no">
      <formula>NOT(ISERROR(SEARCH("no",H664)))</formula>
    </cfRule>
    <cfRule type="cellIs" dxfId="196" priority="156" operator="equal">
      <formula>#REF!</formula>
    </cfRule>
  </conditionalFormatting>
  <conditionalFormatting sqref="H664:H683">
    <cfRule type="containsText" dxfId="195" priority="153" operator="containsText" text="yes">
      <formula>NOT(ISERROR(SEARCH("yes",H664)))</formula>
    </cfRule>
  </conditionalFormatting>
  <conditionalFormatting sqref="H703:H722">
    <cfRule type="containsText" dxfId="194" priority="147" operator="containsText" text="no">
      <formula>NOT(ISERROR(SEARCH("no",H703)))</formula>
    </cfRule>
    <cfRule type="cellIs" dxfId="193" priority="151" operator="equal">
      <formula>#REF!</formula>
    </cfRule>
  </conditionalFormatting>
  <conditionalFormatting sqref="H703:H722">
    <cfRule type="containsText" dxfId="192" priority="148" operator="containsText" text="yes">
      <formula>NOT(ISERROR(SEARCH("yes",H703)))</formula>
    </cfRule>
  </conditionalFormatting>
  <conditionalFormatting sqref="H737:H756">
    <cfRule type="containsText" dxfId="191" priority="142" operator="containsText" text="no">
      <formula>NOT(ISERROR(SEARCH("no",H737)))</formula>
    </cfRule>
    <cfRule type="cellIs" dxfId="190" priority="146" operator="equal">
      <formula>#REF!</formula>
    </cfRule>
  </conditionalFormatting>
  <conditionalFormatting sqref="H737:H756">
    <cfRule type="containsText" dxfId="189" priority="143" operator="containsText" text="yes">
      <formula>NOT(ISERROR(SEARCH("yes",H737)))</formula>
    </cfRule>
  </conditionalFormatting>
  <conditionalFormatting sqref="H772:H791">
    <cfRule type="containsText" dxfId="188" priority="137" operator="containsText" text="no">
      <formula>NOT(ISERROR(SEARCH("no",H772)))</formula>
    </cfRule>
    <cfRule type="cellIs" dxfId="187" priority="141" operator="equal">
      <formula>#REF!</formula>
    </cfRule>
  </conditionalFormatting>
  <conditionalFormatting sqref="H772:H791">
    <cfRule type="containsText" dxfId="186" priority="138" operator="containsText" text="yes">
      <formula>NOT(ISERROR(SEARCH("yes",H772)))</formula>
    </cfRule>
  </conditionalFormatting>
  <conditionalFormatting sqref="H809:H816 H818:H828">
    <cfRule type="containsText" dxfId="185" priority="132" operator="containsText" text="no">
      <formula>NOT(ISERROR(SEARCH("no",H809)))</formula>
    </cfRule>
    <cfRule type="cellIs" dxfId="184" priority="136" operator="equal">
      <formula>#REF!</formula>
    </cfRule>
  </conditionalFormatting>
  <conditionalFormatting sqref="H809:H816 H818:H828">
    <cfRule type="containsText" dxfId="183" priority="133" operator="containsText" text="yes">
      <formula>NOT(ISERROR(SEARCH("yes",H809)))</formula>
    </cfRule>
  </conditionalFormatting>
  <conditionalFormatting sqref="H846:H865">
    <cfRule type="containsText" dxfId="182" priority="127" operator="containsText" text="no">
      <formula>NOT(ISERROR(SEARCH("no",H846)))</formula>
    </cfRule>
    <cfRule type="cellIs" dxfId="181" priority="131" operator="equal">
      <formula>#REF!</formula>
    </cfRule>
  </conditionalFormatting>
  <conditionalFormatting sqref="H846:H865">
    <cfRule type="containsText" dxfId="180" priority="128" operator="containsText" text="yes">
      <formula>NOT(ISERROR(SEARCH("yes",H846)))</formula>
    </cfRule>
  </conditionalFormatting>
  <conditionalFormatting sqref="H882:H901">
    <cfRule type="containsText" dxfId="179" priority="122" operator="containsText" text="no">
      <formula>NOT(ISERROR(SEARCH("no",H882)))</formula>
    </cfRule>
    <cfRule type="cellIs" dxfId="178" priority="126" operator="equal">
      <formula>#REF!</formula>
    </cfRule>
  </conditionalFormatting>
  <conditionalFormatting sqref="H882:H901">
    <cfRule type="containsText" dxfId="177" priority="123" operator="containsText" text="yes">
      <formula>NOT(ISERROR(SEARCH("yes",H882)))</formula>
    </cfRule>
  </conditionalFormatting>
  <conditionalFormatting sqref="H917:H936">
    <cfRule type="containsText" dxfId="176" priority="117" operator="containsText" text="no">
      <formula>NOT(ISERROR(SEARCH("no",H917)))</formula>
    </cfRule>
    <cfRule type="cellIs" dxfId="175" priority="121" operator="equal">
      <formula>#REF!</formula>
    </cfRule>
  </conditionalFormatting>
  <conditionalFormatting sqref="H917:H936">
    <cfRule type="containsText" dxfId="174" priority="118" operator="containsText" text="yes">
      <formula>NOT(ISERROR(SEARCH("yes",H917)))</formula>
    </cfRule>
  </conditionalFormatting>
  <conditionalFormatting sqref="H955:H962 H968:H974">
    <cfRule type="containsText" dxfId="173" priority="112" operator="containsText" text="no">
      <formula>NOT(ISERROR(SEARCH("no",H955)))</formula>
    </cfRule>
    <cfRule type="cellIs" dxfId="172" priority="116" operator="equal">
      <formula>#REF!</formula>
    </cfRule>
  </conditionalFormatting>
  <conditionalFormatting sqref="H955:H962 H968:H974">
    <cfRule type="containsText" dxfId="171" priority="113" operator="containsText" text="yes">
      <formula>NOT(ISERROR(SEARCH("yes",H955)))</formula>
    </cfRule>
  </conditionalFormatting>
  <conditionalFormatting sqref="H999:H1009">
    <cfRule type="containsText" dxfId="170" priority="107" operator="containsText" text="no">
      <formula>NOT(ISERROR(SEARCH("no",H999)))</formula>
    </cfRule>
    <cfRule type="cellIs" dxfId="169" priority="111" operator="equal">
      <formula>#REF!</formula>
    </cfRule>
  </conditionalFormatting>
  <conditionalFormatting sqref="H999:H1009">
    <cfRule type="containsText" dxfId="168" priority="108" operator="containsText" text="yes">
      <formula>NOT(ISERROR(SEARCH("yes",H999)))</formula>
    </cfRule>
  </conditionalFormatting>
  <conditionalFormatting sqref="H1029:H1045">
    <cfRule type="containsText" dxfId="167" priority="102" operator="containsText" text="no">
      <formula>NOT(ISERROR(SEARCH("no",H1029)))</formula>
    </cfRule>
    <cfRule type="cellIs" dxfId="166" priority="106" operator="equal">
      <formula>#REF!</formula>
    </cfRule>
  </conditionalFormatting>
  <conditionalFormatting sqref="H1029:H1045">
    <cfRule type="containsText" dxfId="165" priority="103" operator="containsText" text="yes">
      <formula>NOT(ISERROR(SEARCH("yes",H1029)))</formula>
    </cfRule>
  </conditionalFormatting>
  <conditionalFormatting sqref="H1062:H1080">
    <cfRule type="containsText" dxfId="164" priority="97" operator="containsText" text="no">
      <formula>NOT(ISERROR(SEARCH("no",H1062)))</formula>
    </cfRule>
    <cfRule type="cellIs" dxfId="163" priority="101" operator="equal">
      <formula>#REF!</formula>
    </cfRule>
  </conditionalFormatting>
  <conditionalFormatting sqref="H1062:H1080">
    <cfRule type="containsText" dxfId="162" priority="98" operator="containsText" text="yes">
      <formula>NOT(ISERROR(SEARCH("yes",H1062)))</formula>
    </cfRule>
  </conditionalFormatting>
  <conditionalFormatting sqref="H1097:H1116">
    <cfRule type="containsText" dxfId="161" priority="92" operator="containsText" text="no">
      <formula>NOT(ISERROR(SEARCH("no",H1097)))</formula>
    </cfRule>
    <cfRule type="cellIs" dxfId="160" priority="96" operator="equal">
      <formula>#REF!</formula>
    </cfRule>
  </conditionalFormatting>
  <conditionalFormatting sqref="H1097:H1116">
    <cfRule type="containsText" dxfId="159" priority="93" operator="containsText" text="yes">
      <formula>NOT(ISERROR(SEARCH("yes",H1097)))</formula>
    </cfRule>
  </conditionalFormatting>
  <conditionalFormatting sqref="H1133:H1152">
    <cfRule type="containsText" dxfId="158" priority="87" operator="containsText" text="no">
      <formula>NOT(ISERROR(SEARCH("no",H1133)))</formula>
    </cfRule>
    <cfRule type="cellIs" dxfId="157" priority="91" operator="equal">
      <formula>#REF!</formula>
    </cfRule>
  </conditionalFormatting>
  <conditionalFormatting sqref="H1133:H1152">
    <cfRule type="containsText" dxfId="156" priority="88" operator="containsText" text="yes">
      <formula>NOT(ISERROR(SEARCH("yes",H1133)))</formula>
    </cfRule>
  </conditionalFormatting>
  <conditionalFormatting sqref="H1169:H1188">
    <cfRule type="containsText" dxfId="155" priority="82" operator="containsText" text="no">
      <formula>NOT(ISERROR(SEARCH("no",H1169)))</formula>
    </cfRule>
    <cfRule type="cellIs" dxfId="154" priority="86" operator="equal">
      <formula>#REF!</formula>
    </cfRule>
  </conditionalFormatting>
  <conditionalFormatting sqref="H1169:H1188">
    <cfRule type="containsText" dxfId="153" priority="83" operator="containsText" text="yes">
      <formula>NOT(ISERROR(SEARCH("yes",H1169)))</formula>
    </cfRule>
  </conditionalFormatting>
  <conditionalFormatting sqref="H1204:H1223">
    <cfRule type="containsText" dxfId="152" priority="77" operator="containsText" text="no">
      <formula>NOT(ISERROR(SEARCH("no",H1204)))</formula>
    </cfRule>
    <cfRule type="cellIs" dxfId="151" priority="81" operator="equal">
      <formula>#REF!</formula>
    </cfRule>
  </conditionalFormatting>
  <conditionalFormatting sqref="H1204:H1223">
    <cfRule type="containsText" dxfId="150" priority="78" operator="containsText" text="yes">
      <formula>NOT(ISERROR(SEARCH("yes",H1204)))</formula>
    </cfRule>
  </conditionalFormatting>
  <conditionalFormatting sqref="H1239:H1258">
    <cfRule type="containsText" dxfId="149" priority="72" operator="containsText" text="no">
      <formula>NOT(ISERROR(SEARCH("no",H1239)))</formula>
    </cfRule>
    <cfRule type="cellIs" dxfId="148" priority="76" operator="equal">
      <formula>#REF!</formula>
    </cfRule>
  </conditionalFormatting>
  <conditionalFormatting sqref="H1239:H1258">
    <cfRule type="containsText" dxfId="147" priority="73" operator="containsText" text="yes">
      <formula>NOT(ISERROR(SEARCH("yes",H1239)))</formula>
    </cfRule>
  </conditionalFormatting>
  <conditionalFormatting sqref="H1274:H1293">
    <cfRule type="containsText" dxfId="146" priority="67" operator="containsText" text="no">
      <formula>NOT(ISERROR(SEARCH("no",H1274)))</formula>
    </cfRule>
    <cfRule type="cellIs" dxfId="145" priority="71" operator="equal">
      <formula>#REF!</formula>
    </cfRule>
  </conditionalFormatting>
  <conditionalFormatting sqref="H1274:H1293">
    <cfRule type="containsText" dxfId="144" priority="68" operator="containsText" text="yes">
      <formula>NOT(ISERROR(SEARCH("yes",H1274)))</formula>
    </cfRule>
  </conditionalFormatting>
  <conditionalFormatting sqref="H1310:H1329">
    <cfRule type="containsText" dxfId="143" priority="62" operator="containsText" text="no">
      <formula>NOT(ISERROR(SEARCH("no",H1310)))</formula>
    </cfRule>
    <cfRule type="cellIs" dxfId="142" priority="66" operator="equal">
      <formula>#REF!</formula>
    </cfRule>
  </conditionalFormatting>
  <conditionalFormatting sqref="H1310:H1329">
    <cfRule type="containsText" dxfId="141" priority="63" operator="containsText" text="yes">
      <formula>NOT(ISERROR(SEARCH("yes",H1310)))</formula>
    </cfRule>
  </conditionalFormatting>
  <conditionalFormatting sqref="T72">
    <cfRule type="expression" dxfId="140" priority="61">
      <formula>T72="no"</formula>
    </cfRule>
  </conditionalFormatting>
  <conditionalFormatting sqref="H512:H540">
    <cfRule type="containsText" dxfId="139" priority="56" operator="containsText" text="no">
      <formula>NOT(ISERROR(SEARCH("no",H512)))</formula>
    </cfRule>
    <cfRule type="cellIs" dxfId="138" priority="60" operator="equal">
      <formula>#REF!</formula>
    </cfRule>
  </conditionalFormatting>
  <conditionalFormatting sqref="H512:H540">
    <cfRule type="containsText" dxfId="137" priority="57" operator="containsText" text="yes">
      <formula>NOT(ISERROR(SEARCH("yes",H512)))</formula>
    </cfRule>
  </conditionalFormatting>
  <conditionalFormatting sqref="H817">
    <cfRule type="containsText" dxfId="136" priority="51" operator="containsText" text="no">
      <formula>NOT(ISERROR(SEARCH("no",H817)))</formula>
    </cfRule>
    <cfRule type="cellIs" dxfId="135" priority="55" operator="equal">
      <formula>#REF!</formula>
    </cfRule>
  </conditionalFormatting>
  <conditionalFormatting sqref="H817">
    <cfRule type="containsText" dxfId="134" priority="52" operator="containsText" text="yes">
      <formula>NOT(ISERROR(SEARCH("yes",H817)))</formula>
    </cfRule>
  </conditionalFormatting>
  <conditionalFormatting sqref="H990">
    <cfRule type="containsText" dxfId="133" priority="46" operator="containsText" text="no">
      <formula>NOT(ISERROR(SEARCH("no",H990)))</formula>
    </cfRule>
    <cfRule type="cellIs" dxfId="132" priority="50" operator="equal">
      <formula>#REF!</formula>
    </cfRule>
  </conditionalFormatting>
  <conditionalFormatting sqref="H990">
    <cfRule type="containsText" dxfId="131" priority="47" operator="containsText" text="yes">
      <formula>NOT(ISERROR(SEARCH("yes",H990)))</formula>
    </cfRule>
  </conditionalFormatting>
  <conditionalFormatting sqref="H991">
    <cfRule type="containsText" dxfId="130" priority="41" operator="containsText" text="no">
      <formula>NOT(ISERROR(SEARCH("no",H991)))</formula>
    </cfRule>
    <cfRule type="cellIs" dxfId="129" priority="45" operator="equal">
      <formula>#REF!</formula>
    </cfRule>
  </conditionalFormatting>
  <conditionalFormatting sqref="H991">
    <cfRule type="containsText" dxfId="128" priority="42" operator="containsText" text="yes">
      <formula>NOT(ISERROR(SEARCH("yes",H991)))</formula>
    </cfRule>
  </conditionalFormatting>
  <conditionalFormatting sqref="H1061">
    <cfRule type="containsText" dxfId="127" priority="31" operator="containsText" text="no">
      <formula>NOT(ISERROR(SEARCH("no",H1061)))</formula>
    </cfRule>
    <cfRule type="cellIs" dxfId="126" priority="35" operator="equal">
      <formula>#REF!</formula>
    </cfRule>
  </conditionalFormatting>
  <conditionalFormatting sqref="H1061">
    <cfRule type="containsText" dxfId="125" priority="32" operator="containsText" text="yes">
      <formula>NOT(ISERROR(SEARCH("yes",H1061)))</formula>
    </cfRule>
  </conditionalFormatting>
  <conditionalFormatting sqref="H992">
    <cfRule type="containsText" dxfId="124" priority="36" operator="containsText" text="no">
      <formula>NOT(ISERROR(SEARCH("no",H992)))</formula>
    </cfRule>
    <cfRule type="cellIs" dxfId="123" priority="40" operator="equal">
      <formula>#REF!</formula>
    </cfRule>
  </conditionalFormatting>
  <conditionalFormatting sqref="H992">
    <cfRule type="containsText" dxfId="122" priority="37" operator="containsText" text="yes">
      <formula>NOT(ISERROR(SEARCH("yes",H992)))</formula>
    </cfRule>
  </conditionalFormatting>
  <conditionalFormatting sqref="H1027">
    <cfRule type="containsText" dxfId="121" priority="26" operator="containsText" text="no">
      <formula>NOT(ISERROR(SEARCH("no",H1027)))</formula>
    </cfRule>
    <cfRule type="cellIs" dxfId="120" priority="30" operator="equal">
      <formula>#REF!</formula>
    </cfRule>
  </conditionalFormatting>
  <conditionalFormatting sqref="H1027">
    <cfRule type="containsText" dxfId="119" priority="27" operator="containsText" text="yes">
      <formula>NOT(ISERROR(SEARCH("yes",H1027)))</formula>
    </cfRule>
  </conditionalFormatting>
  <conditionalFormatting sqref="H1026">
    <cfRule type="containsText" dxfId="118" priority="21" operator="containsText" text="no">
      <formula>NOT(ISERROR(SEARCH("no",H1026)))</formula>
    </cfRule>
    <cfRule type="cellIs" dxfId="117" priority="25" operator="equal">
      <formula>#REF!</formula>
    </cfRule>
  </conditionalFormatting>
  <conditionalFormatting sqref="H1026">
    <cfRule type="containsText" dxfId="116" priority="22" operator="containsText" text="yes">
      <formula>NOT(ISERROR(SEARCH("yes",H1026)))</formula>
    </cfRule>
  </conditionalFormatting>
  <conditionalFormatting sqref="H993">
    <cfRule type="containsText" dxfId="115" priority="16" operator="containsText" text="no">
      <formula>NOT(ISERROR(SEARCH("no",H993)))</formula>
    </cfRule>
    <cfRule type="cellIs" dxfId="114" priority="20" operator="equal">
      <formula>#REF!</formula>
    </cfRule>
  </conditionalFormatting>
  <conditionalFormatting sqref="H993">
    <cfRule type="containsText" dxfId="113" priority="17" operator="containsText" text="yes">
      <formula>NOT(ISERROR(SEARCH("yes",H993)))</formula>
    </cfRule>
  </conditionalFormatting>
  <conditionalFormatting sqref="H1028">
    <cfRule type="containsText" dxfId="112" priority="11" operator="containsText" text="no">
      <formula>NOT(ISERROR(SEARCH("no",H1028)))</formula>
    </cfRule>
    <cfRule type="cellIs" dxfId="111" priority="15" operator="equal">
      <formula>#REF!</formula>
    </cfRule>
  </conditionalFormatting>
  <conditionalFormatting sqref="H1028">
    <cfRule type="containsText" dxfId="110" priority="12" operator="containsText" text="yes">
      <formula>NOT(ISERROR(SEARCH("yes",H1028)))</formula>
    </cfRule>
  </conditionalFormatting>
  <conditionalFormatting sqref="H963:H967">
    <cfRule type="containsText" dxfId="109" priority="6" operator="containsText" text="no">
      <formula>NOT(ISERROR(SEARCH("no",H963)))</formula>
    </cfRule>
    <cfRule type="cellIs" dxfId="108" priority="10" operator="equal">
      <formula>#REF!</formula>
    </cfRule>
  </conditionalFormatting>
  <conditionalFormatting sqref="H963:H967">
    <cfRule type="containsText" dxfId="107" priority="7" operator="containsText" text="yes">
      <formula>NOT(ISERROR(SEARCH("yes",H963)))</formula>
    </cfRule>
  </conditionalFormatting>
  <conditionalFormatting sqref="H994:H998">
    <cfRule type="containsText" dxfId="106" priority="1" operator="containsText" text="no">
      <formula>NOT(ISERROR(SEARCH("no",H994)))</formula>
    </cfRule>
    <cfRule type="cellIs" dxfId="105" priority="5" operator="equal">
      <formula>#REF!</formula>
    </cfRule>
  </conditionalFormatting>
  <conditionalFormatting sqref="H994:H998">
    <cfRule type="containsText" dxfId="104" priority="2" operator="containsText" text="yes">
      <formula>NOT(ISERROR(SEARCH("yes",H994)))</formula>
    </cfRule>
  </conditionalFormatting>
  <dataValidations count="5">
    <dataValidation type="list" allowBlank="1" showInputMessage="1" showErrorMessage="1" sqref="S184 S619 S256 S656 S549 S504 S1267 S470 S436 S366 S332 S292 S765 S585 S146 S78 S983 S220 S731 S402 S692 S113 Y1261 Y1226 Y1191 Y1155 Y1119 Y1083 Y1048 Y1012 Y977 Y831 Y759 Y794 Y725 Y686 Y650 Y613 Y579 Y543 Y498 Y464 Y430 Y396 Y360 Y326 Y286 Y250 Y214 Y178 Y140 Y107 Y71 R49:R68 R85:R104 R118:R137 R156:R175 R192:R211 R228:R247 R264:R283 R304:R323 R338:R357 R374:R393 R408:R427 R442:R461 R557:R576 R591:R610 R628:R647 R664:R683 R512:R540 R772:R791 R955:R974 R990:R1009 R1026:R1045 R1061:R1080 R1097:R1116 R1133:R1152 R1169:R1188 R1204:R1223 R1239:R1258 R737:R756 Y939 Y904 Y868 Y1332 Y1296 R1274:R1293 R1310:R1329 R846:R865 R882:R901 R917:R936 S1302 S1338 S874 S910 S945 S1232 S1197 S1161 S1125 S1089 S1054 S1018 S837 S800 R476:R495 R703:R722 R809:R828" xr:uid="{3BAB7F00-44A5-4806-B49B-F79D5FD5FF9D}">
      <formula1>"Y,N"</formula1>
    </dataValidation>
    <dataValidation type="list" allowBlank="1" showInputMessage="1" showErrorMessage="1" sqref="AT44" xr:uid="{449D4055-A1D0-45A5-9A12-5900BC4A79A3}">
      <formula1>"Region,Thermal-Moisture Regime"</formula1>
    </dataValidation>
    <dataValidation type="list" allowBlank="1" showInputMessage="1" showErrorMessage="1" sqref="G49:G68 G85:G104 G118:G137 G156:G175 G192:G211 G228:G247 G264:G283 G304:G323 G338:G357 G374:G393 G408:G427 G442:G461 G557:G576 G591:G610 G628:G647 G664:G683 G476:G495 G772:G791 G737:G756 G1026:G1045 G512:G540 G1061:G1080 G955:G974 G1097:G1116 G1133:G1152 G1169:G1188 G1204:G1223 G1239:G1258 G809:G828 G1274:G1293 G1310:G1329 G846:G865 G882:G901 G917:G936 G703:G722 G990:G1009" xr:uid="{3C5A6B5C-1933-4B7E-80FE-298C0175F74C}">
      <formula1>"Tropical-Humid,Temperate/Boreal-Humid,Tropical-Semi-Arid,Temperate/Boreal-Semi-Arid,Global Arid,Global Arctic"</formula1>
    </dataValidation>
    <dataValidation type="list" allowBlank="1" showInputMessage="1" showErrorMessage="1" sqref="E476:E495 E85:E104 E118:E137 E156:E175 E192:E211 E228:E247 E264:E283 E304:E323 E338:E357 E374:E393 E408:E427 E442:E461 E557:E576 E591:E610 E628:E647 E664:E683 E49:E68 E772:E791 E809:E828 E512:E540 E955:E974 E1061:E1080 E1026:E1045 E1097:E1116 E1133:E1152 E1169:E1188 E1204:E1223 E1239:E1258 E737:E756 E1274:E1293 E1310:E1329 E846:E865 E882:E901 E917:E936 E703:E722 E990:E1009" xr:uid="{64B74F28-B31E-4A78-9AB3-3C20D2AE853A}">
      <formula1>"World,OECD90,Eastern Europe,Asia (Sans Japan),Middle East and Africa,Latin America,China,India,EU,USA"</formula1>
    </dataValidation>
    <dataValidation type="list" allowBlank="1" showInputMessage="1" showErrorMessage="1" sqref="H476:H495 H85:H104 H118:H137 H156:H175 H192:H211 H228:H247 H264:H283 H304:H323 H338:H357 H374:H393 H408:H427 H442:H461 H1310:H1329 H703:H722 H557:H576 H591:H610 H628:H647 H664:H683 H49:H68 H809:H828 H772:H791 H737:H756 H846:H865 H882:H901 H917:H936 H1026:H1045 H512:H540 H1061:H1080 H955:H974 H1097:H1116 H1133:H1152 H1169:H1188 H1204:H1223 H1239:H1258 H1274:H1293 H990:H1009" xr:uid="{C9B5EB41-DB12-4AFD-876F-61074A3B87EF}">
      <formula1>$AS$3:$AS$10</formula1>
    </dataValidation>
  </dataValidations>
  <hyperlinks>
    <hyperlink ref="AA28" r:id="rId1" xr:uid="{17BF058D-D81E-4725-8D7C-52E4FC8F0D24}"/>
    <hyperlink ref="AA21" r:id="rId2" xr:uid="{7A5CF34B-4CB2-414E-BDB2-E043A7964368}"/>
    <hyperlink ref="AP34" r:id="rId3" xr:uid="{FD173AAE-284D-4A41-866F-124F77499C90}"/>
  </hyperlinks>
  <pageMargins left="0.7" right="0.7" top="0.75" bottom="0.75" header="0.3" footer="0.3"/>
  <pageSetup orientation="portrait" r:id="rId4"/>
  <drawing r:id="rId5"/>
  <legacyDrawing r:id="rId6"/>
  <mc:AlternateContent xmlns:mc="http://schemas.openxmlformats.org/markup-compatibility/2006">
    <mc:Choice Requires="x14">
      <controls>
        <mc:AlternateContent xmlns:mc="http://schemas.openxmlformats.org/markup-compatibility/2006">
          <mc:Choice Requires="x14">
            <control shapeId="28673" r:id="rId7" name="Button 1">
              <controlPr defaultSize="0" print="0" autoFill="0" autoPict="0">
                <anchor moveWithCells="1" sizeWithCells="1">
                  <from>
                    <xdr:col>13</xdr:col>
                    <xdr:colOff>297180</xdr:colOff>
                    <xdr:row>2</xdr:row>
                    <xdr:rowOff>95250</xdr:rowOff>
                  </from>
                  <to>
                    <xdr:col>15</xdr:col>
                    <xdr:colOff>601980</xdr:colOff>
                    <xdr:row>5</xdr:row>
                    <xdr:rowOff>30480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containsText" priority="276" operator="containsText" id="{A03AB3CE-010C-4678-B0F4-1BE17A9BC43E}">
            <xm:f>NOT(ISERROR(SEARCH(#REF!,R40)))</xm:f>
            <xm:f>#REF!</xm:f>
            <x14:dxf>
              <font>
                <color rgb="FF9C0006"/>
              </font>
              <fill>
                <patternFill>
                  <bgColor rgb="FFFFC7CE"/>
                </patternFill>
              </fill>
            </x14:dxf>
          </x14:cfRule>
          <x14:cfRule type="containsText" priority="277" operator="containsText" id="{F22B53EB-123C-4F5A-A567-25AB8615A33E}">
            <xm:f>NOT(ISERROR(SEARCH(#REF!,R40)))</xm:f>
            <xm:f>#REF!</xm:f>
            <x14:dxf>
              <font>
                <color rgb="FF006100"/>
              </font>
              <fill>
                <patternFill>
                  <bgColor rgb="FFC6EFCE"/>
                </patternFill>
              </fill>
            </x14:dxf>
          </x14:cfRule>
          <xm:sqref>R42:R45 R40</xm:sqref>
        </x14:conditionalFormatting>
        <x14:conditionalFormatting xmlns:xm="http://schemas.microsoft.com/office/excel/2006/main">
          <x14:cfRule type="containsText" priority="242" operator="containsText" id="{C4A4D195-976D-480B-BBAC-4683F584F547}">
            <xm:f>NOT(ISERROR(SEARCH(#REF!,R79)))</xm:f>
            <xm:f>#REF!</xm:f>
            <x14:dxf>
              <font>
                <color rgb="FF9C0006"/>
              </font>
              <fill>
                <patternFill>
                  <bgColor rgb="FFFFC7CE"/>
                </patternFill>
              </fill>
            </x14:dxf>
          </x14:cfRule>
          <x14:cfRule type="containsText" priority="243" operator="containsText" id="{BF7AC8FF-4611-4182-9F33-85AE23131678}">
            <xm:f>NOT(ISERROR(SEARCH(#REF!,R79)))</xm:f>
            <xm:f>#REF!</xm:f>
            <x14:dxf>
              <font>
                <color rgb="FF006100"/>
              </font>
              <fill>
                <patternFill>
                  <bgColor rgb="FFC6EFCE"/>
                </patternFill>
              </fill>
            </x14:dxf>
          </x14:cfRule>
          <xm:sqref>R79:R80</xm:sqref>
        </x14:conditionalFormatting>
        <x14:conditionalFormatting xmlns:xm="http://schemas.microsoft.com/office/excel/2006/main">
          <x14:cfRule type="containsText" priority="231" operator="containsText" id="{0583B569-B6F7-432A-9645-45E66DEE266A}">
            <xm:f>NOT(ISERROR(SEARCH(#REF!,H49)))</xm:f>
            <xm:f>#REF!</xm:f>
            <x14:dxf>
              <font>
                <color rgb="FF9C0006"/>
              </font>
              <fill>
                <patternFill>
                  <bgColor rgb="FFFFC7CE"/>
                </patternFill>
              </fill>
            </x14:dxf>
          </x14:cfRule>
          <x14:cfRule type="containsText" priority="232" operator="containsText" id="{EE108136-304C-4775-864D-9220AD464001}">
            <xm:f>NOT(ISERROR(SEARCH(#REF!,H49)))</xm:f>
            <xm:f>#REF!</xm:f>
            <x14:dxf>
              <font>
                <color rgb="FF006100"/>
              </font>
              <fill>
                <patternFill>
                  <bgColor rgb="FFC6EFCE"/>
                </patternFill>
              </fill>
            </x14:dxf>
          </x14:cfRule>
          <xm:sqref>H49:H68</xm:sqref>
        </x14:conditionalFormatting>
        <x14:conditionalFormatting xmlns:xm="http://schemas.microsoft.com/office/excel/2006/main">
          <x14:cfRule type="containsText" priority="226" operator="containsText" id="{F308D548-8F8D-46AC-BB36-FF1E0036628B}">
            <xm:f>NOT(ISERROR(SEARCH(#REF!,H85)))</xm:f>
            <xm:f>#REF!</xm:f>
            <x14:dxf>
              <font>
                <color rgb="FF9C0006"/>
              </font>
              <fill>
                <patternFill>
                  <bgColor rgb="FFFFC7CE"/>
                </patternFill>
              </fill>
            </x14:dxf>
          </x14:cfRule>
          <x14:cfRule type="containsText" priority="227" operator="containsText" id="{377A38BD-9D82-4E97-AD11-1AD015D4A8E2}">
            <xm:f>NOT(ISERROR(SEARCH(#REF!,H85)))</xm:f>
            <xm:f>#REF!</xm:f>
            <x14:dxf>
              <font>
                <color rgb="FF006100"/>
              </font>
              <fill>
                <patternFill>
                  <bgColor rgb="FFC6EFCE"/>
                </patternFill>
              </fill>
            </x14:dxf>
          </x14:cfRule>
          <xm:sqref>H85:H104</xm:sqref>
        </x14:conditionalFormatting>
        <x14:conditionalFormatting xmlns:xm="http://schemas.microsoft.com/office/excel/2006/main">
          <x14:cfRule type="containsText" priority="221" operator="containsText" id="{6EC007F1-2C3C-4E3E-9573-293507F8B183}">
            <xm:f>NOT(ISERROR(SEARCH(#REF!,H118)))</xm:f>
            <xm:f>#REF!</xm:f>
            <x14:dxf>
              <font>
                <color rgb="FF9C0006"/>
              </font>
              <fill>
                <patternFill>
                  <bgColor rgb="FFFFC7CE"/>
                </patternFill>
              </fill>
            </x14:dxf>
          </x14:cfRule>
          <x14:cfRule type="containsText" priority="222" operator="containsText" id="{01809ABE-E4A8-48EA-A7D5-15FD9F472D16}">
            <xm:f>NOT(ISERROR(SEARCH(#REF!,H118)))</xm:f>
            <xm:f>#REF!</xm:f>
            <x14:dxf>
              <font>
                <color rgb="FF006100"/>
              </font>
              <fill>
                <patternFill>
                  <bgColor rgb="FFC6EFCE"/>
                </patternFill>
              </fill>
            </x14:dxf>
          </x14:cfRule>
          <xm:sqref>H118:H137</xm:sqref>
        </x14:conditionalFormatting>
        <x14:conditionalFormatting xmlns:xm="http://schemas.microsoft.com/office/excel/2006/main">
          <x14:cfRule type="containsText" priority="216" operator="containsText" id="{79459816-7704-458E-A629-07BAC3A5C993}">
            <xm:f>NOT(ISERROR(SEARCH(#REF!,H156)))</xm:f>
            <xm:f>#REF!</xm:f>
            <x14:dxf>
              <font>
                <color rgb="FF9C0006"/>
              </font>
              <fill>
                <patternFill>
                  <bgColor rgb="FFFFC7CE"/>
                </patternFill>
              </fill>
            </x14:dxf>
          </x14:cfRule>
          <x14:cfRule type="containsText" priority="217" operator="containsText" id="{AF19486D-7A7C-4C25-A26A-448CA63BE038}">
            <xm:f>NOT(ISERROR(SEARCH(#REF!,H156)))</xm:f>
            <xm:f>#REF!</xm:f>
            <x14:dxf>
              <font>
                <color rgb="FF006100"/>
              </font>
              <fill>
                <patternFill>
                  <bgColor rgb="FFC6EFCE"/>
                </patternFill>
              </fill>
            </x14:dxf>
          </x14:cfRule>
          <xm:sqref>H156:H175</xm:sqref>
        </x14:conditionalFormatting>
        <x14:conditionalFormatting xmlns:xm="http://schemas.microsoft.com/office/excel/2006/main">
          <x14:cfRule type="containsText" priority="211" operator="containsText" id="{BC26ED2A-F36E-406C-B1D4-D32936971524}">
            <xm:f>NOT(ISERROR(SEARCH(#REF!,H192)))</xm:f>
            <xm:f>#REF!</xm:f>
            <x14:dxf>
              <font>
                <color rgb="FF9C0006"/>
              </font>
              <fill>
                <patternFill>
                  <bgColor rgb="FFFFC7CE"/>
                </patternFill>
              </fill>
            </x14:dxf>
          </x14:cfRule>
          <x14:cfRule type="containsText" priority="212" operator="containsText" id="{EE5396AA-2F44-4295-874C-EA83DB9402D7}">
            <xm:f>NOT(ISERROR(SEARCH(#REF!,H192)))</xm:f>
            <xm:f>#REF!</xm:f>
            <x14:dxf>
              <font>
                <color rgb="FF006100"/>
              </font>
              <fill>
                <patternFill>
                  <bgColor rgb="FFC6EFCE"/>
                </patternFill>
              </fill>
            </x14:dxf>
          </x14:cfRule>
          <xm:sqref>H192:H211</xm:sqref>
        </x14:conditionalFormatting>
        <x14:conditionalFormatting xmlns:xm="http://schemas.microsoft.com/office/excel/2006/main">
          <x14:cfRule type="containsText" priority="206" operator="containsText" id="{67DF7696-1C59-4B01-8F67-8E89D1A59375}">
            <xm:f>NOT(ISERROR(SEARCH(#REF!,H228)))</xm:f>
            <xm:f>#REF!</xm:f>
            <x14:dxf>
              <font>
                <color rgb="FF9C0006"/>
              </font>
              <fill>
                <patternFill>
                  <bgColor rgb="FFFFC7CE"/>
                </patternFill>
              </fill>
            </x14:dxf>
          </x14:cfRule>
          <x14:cfRule type="containsText" priority="207" operator="containsText" id="{341D1DF8-293A-4D51-9ED5-8FEFC7A4FE44}">
            <xm:f>NOT(ISERROR(SEARCH(#REF!,H228)))</xm:f>
            <xm:f>#REF!</xm:f>
            <x14:dxf>
              <font>
                <color rgb="FF006100"/>
              </font>
              <fill>
                <patternFill>
                  <bgColor rgb="FFC6EFCE"/>
                </patternFill>
              </fill>
            </x14:dxf>
          </x14:cfRule>
          <xm:sqref>H228:H247</xm:sqref>
        </x14:conditionalFormatting>
        <x14:conditionalFormatting xmlns:xm="http://schemas.microsoft.com/office/excel/2006/main">
          <x14:cfRule type="containsText" priority="201" operator="containsText" id="{EDAEA7E0-9B01-4226-B122-D4A62073CAE3}">
            <xm:f>NOT(ISERROR(SEARCH(#REF!,H264)))</xm:f>
            <xm:f>#REF!</xm:f>
            <x14:dxf>
              <font>
                <color rgb="FF9C0006"/>
              </font>
              <fill>
                <patternFill>
                  <bgColor rgb="FFFFC7CE"/>
                </patternFill>
              </fill>
            </x14:dxf>
          </x14:cfRule>
          <x14:cfRule type="containsText" priority="202" operator="containsText" id="{269F3F1A-EC24-41B2-8725-A96B53D88BF9}">
            <xm:f>NOT(ISERROR(SEARCH(#REF!,H264)))</xm:f>
            <xm:f>#REF!</xm:f>
            <x14:dxf>
              <font>
                <color rgb="FF006100"/>
              </font>
              <fill>
                <patternFill>
                  <bgColor rgb="FFC6EFCE"/>
                </patternFill>
              </fill>
            </x14:dxf>
          </x14:cfRule>
          <xm:sqref>H264:H283</xm:sqref>
        </x14:conditionalFormatting>
        <x14:conditionalFormatting xmlns:xm="http://schemas.microsoft.com/office/excel/2006/main">
          <x14:cfRule type="containsText" priority="196" operator="containsText" id="{5A22B0E8-C1C7-46EF-B930-A0A9851A9690}">
            <xm:f>NOT(ISERROR(SEARCH(#REF!,H304)))</xm:f>
            <xm:f>#REF!</xm:f>
            <x14:dxf>
              <font>
                <color rgb="FF9C0006"/>
              </font>
              <fill>
                <patternFill>
                  <bgColor rgb="FFFFC7CE"/>
                </patternFill>
              </fill>
            </x14:dxf>
          </x14:cfRule>
          <x14:cfRule type="containsText" priority="197" operator="containsText" id="{AAD8E5D5-2A7C-4DF0-9F9B-152F5DAE13C0}">
            <xm:f>NOT(ISERROR(SEARCH(#REF!,H304)))</xm:f>
            <xm:f>#REF!</xm:f>
            <x14:dxf>
              <font>
                <color rgb="FF006100"/>
              </font>
              <fill>
                <patternFill>
                  <bgColor rgb="FFC6EFCE"/>
                </patternFill>
              </fill>
            </x14:dxf>
          </x14:cfRule>
          <xm:sqref>H304:H323</xm:sqref>
        </x14:conditionalFormatting>
        <x14:conditionalFormatting xmlns:xm="http://schemas.microsoft.com/office/excel/2006/main">
          <x14:cfRule type="containsText" priority="191" operator="containsText" id="{5CE06D41-958C-4D78-AFC7-5123E40D369B}">
            <xm:f>NOT(ISERROR(SEARCH(#REF!,H338)))</xm:f>
            <xm:f>#REF!</xm:f>
            <x14:dxf>
              <font>
                <color rgb="FF9C0006"/>
              </font>
              <fill>
                <patternFill>
                  <bgColor rgb="FFFFC7CE"/>
                </patternFill>
              </fill>
            </x14:dxf>
          </x14:cfRule>
          <x14:cfRule type="containsText" priority="192" operator="containsText" id="{52EBEE40-78AD-47E3-938E-6761BCDE452B}">
            <xm:f>NOT(ISERROR(SEARCH(#REF!,H338)))</xm:f>
            <xm:f>#REF!</xm:f>
            <x14:dxf>
              <font>
                <color rgb="FF006100"/>
              </font>
              <fill>
                <patternFill>
                  <bgColor rgb="FFC6EFCE"/>
                </patternFill>
              </fill>
            </x14:dxf>
          </x14:cfRule>
          <xm:sqref>H338:H357</xm:sqref>
        </x14:conditionalFormatting>
        <x14:conditionalFormatting xmlns:xm="http://schemas.microsoft.com/office/excel/2006/main">
          <x14:cfRule type="containsText" priority="186" operator="containsText" id="{A38A828E-F557-45B8-895A-C3B1732494D5}">
            <xm:f>NOT(ISERROR(SEARCH(#REF!,H374)))</xm:f>
            <xm:f>#REF!</xm:f>
            <x14:dxf>
              <font>
                <color rgb="FF9C0006"/>
              </font>
              <fill>
                <patternFill>
                  <bgColor rgb="FFFFC7CE"/>
                </patternFill>
              </fill>
            </x14:dxf>
          </x14:cfRule>
          <x14:cfRule type="containsText" priority="187" operator="containsText" id="{AB3D745F-CD78-4A15-BE2A-239665D8D120}">
            <xm:f>NOT(ISERROR(SEARCH(#REF!,H374)))</xm:f>
            <xm:f>#REF!</xm:f>
            <x14:dxf>
              <font>
                <color rgb="FF006100"/>
              </font>
              <fill>
                <patternFill>
                  <bgColor rgb="FFC6EFCE"/>
                </patternFill>
              </fill>
            </x14:dxf>
          </x14:cfRule>
          <xm:sqref>H374:H393</xm:sqref>
        </x14:conditionalFormatting>
        <x14:conditionalFormatting xmlns:xm="http://schemas.microsoft.com/office/excel/2006/main">
          <x14:cfRule type="containsText" priority="181" operator="containsText" id="{6355DFDD-1F2E-4A05-8540-A97E2AF67D13}">
            <xm:f>NOT(ISERROR(SEARCH(#REF!,H408)))</xm:f>
            <xm:f>#REF!</xm:f>
            <x14:dxf>
              <font>
                <color rgb="FF9C0006"/>
              </font>
              <fill>
                <patternFill>
                  <bgColor rgb="FFFFC7CE"/>
                </patternFill>
              </fill>
            </x14:dxf>
          </x14:cfRule>
          <x14:cfRule type="containsText" priority="182" operator="containsText" id="{2B36570C-C034-4DF2-8E3A-48785743840D}">
            <xm:f>NOT(ISERROR(SEARCH(#REF!,H408)))</xm:f>
            <xm:f>#REF!</xm:f>
            <x14:dxf>
              <font>
                <color rgb="FF006100"/>
              </font>
              <fill>
                <patternFill>
                  <bgColor rgb="FFC6EFCE"/>
                </patternFill>
              </fill>
            </x14:dxf>
          </x14:cfRule>
          <xm:sqref>H408:H427</xm:sqref>
        </x14:conditionalFormatting>
        <x14:conditionalFormatting xmlns:xm="http://schemas.microsoft.com/office/excel/2006/main">
          <x14:cfRule type="containsText" priority="176" operator="containsText" id="{80181DB5-024F-491A-AA66-D4F9062B9FCB}">
            <xm:f>NOT(ISERROR(SEARCH(#REF!,H442)))</xm:f>
            <xm:f>#REF!</xm:f>
            <x14:dxf>
              <font>
                <color rgb="FF9C0006"/>
              </font>
              <fill>
                <patternFill>
                  <bgColor rgb="FFFFC7CE"/>
                </patternFill>
              </fill>
            </x14:dxf>
          </x14:cfRule>
          <x14:cfRule type="containsText" priority="177" operator="containsText" id="{44B91EB7-21A4-4CAA-843E-1EFACFC40A55}">
            <xm:f>NOT(ISERROR(SEARCH(#REF!,H442)))</xm:f>
            <xm:f>#REF!</xm:f>
            <x14:dxf>
              <font>
                <color rgb="FF006100"/>
              </font>
              <fill>
                <patternFill>
                  <bgColor rgb="FFC6EFCE"/>
                </patternFill>
              </fill>
            </x14:dxf>
          </x14:cfRule>
          <xm:sqref>H442:H461</xm:sqref>
        </x14:conditionalFormatting>
        <x14:conditionalFormatting xmlns:xm="http://schemas.microsoft.com/office/excel/2006/main">
          <x14:cfRule type="containsText" priority="172" operator="containsText" id="{9EA5CF71-070C-4F27-8D1A-21FAF0AFCAAE}">
            <xm:f>NOT(ISERROR(SEARCH(#REF!,H476)))</xm:f>
            <xm:f>#REF!</xm:f>
            <x14:dxf>
              <font>
                <color rgb="FF9C0006"/>
              </font>
              <fill>
                <patternFill>
                  <bgColor rgb="FFFFC7CE"/>
                </patternFill>
              </fill>
            </x14:dxf>
          </x14:cfRule>
          <x14:cfRule type="containsText" priority="173" operator="containsText" id="{9DF33D56-33F7-432E-B8CD-456B146A93E5}">
            <xm:f>NOT(ISERROR(SEARCH(#REF!,H476)))</xm:f>
            <xm:f>#REF!</xm:f>
            <x14:dxf>
              <font>
                <color rgb="FF006100"/>
              </font>
              <fill>
                <patternFill>
                  <bgColor rgb="FFC6EFCE"/>
                </patternFill>
              </fill>
            </x14:dxf>
          </x14:cfRule>
          <xm:sqref>H476:H495</xm:sqref>
        </x14:conditionalFormatting>
        <x14:conditionalFormatting xmlns:xm="http://schemas.microsoft.com/office/excel/2006/main">
          <x14:cfRule type="containsText" priority="169" operator="containsText" id="{31D9D0AF-C283-43DA-B085-3742B6CCE183}">
            <xm:f>NOT(ISERROR(SEARCH(#REF!,H557)))</xm:f>
            <xm:f>#REF!</xm:f>
            <x14:dxf>
              <font>
                <color rgb="FF9C0006"/>
              </font>
              <fill>
                <patternFill>
                  <bgColor rgb="FFFFC7CE"/>
                </patternFill>
              </fill>
            </x14:dxf>
          </x14:cfRule>
          <x14:cfRule type="containsText" priority="170" operator="containsText" id="{34C1F1C2-5304-4035-B283-F4261FF67AB8}">
            <xm:f>NOT(ISERROR(SEARCH(#REF!,H557)))</xm:f>
            <xm:f>#REF!</xm:f>
            <x14:dxf>
              <font>
                <color rgb="FF006100"/>
              </font>
              <fill>
                <patternFill>
                  <bgColor rgb="FFC6EFCE"/>
                </patternFill>
              </fill>
            </x14:dxf>
          </x14:cfRule>
          <xm:sqref>H557:H576</xm:sqref>
        </x14:conditionalFormatting>
        <x14:conditionalFormatting xmlns:xm="http://schemas.microsoft.com/office/excel/2006/main">
          <x14:cfRule type="containsText" priority="164" operator="containsText" id="{3A658250-F0F9-4251-847A-329D30A462CD}">
            <xm:f>NOT(ISERROR(SEARCH(#REF!,H591)))</xm:f>
            <xm:f>#REF!</xm:f>
            <x14:dxf>
              <font>
                <color rgb="FF9C0006"/>
              </font>
              <fill>
                <patternFill>
                  <bgColor rgb="FFFFC7CE"/>
                </patternFill>
              </fill>
            </x14:dxf>
          </x14:cfRule>
          <x14:cfRule type="containsText" priority="165" operator="containsText" id="{77163FA0-B2BA-4509-835C-45BCAC5AD57D}">
            <xm:f>NOT(ISERROR(SEARCH(#REF!,H591)))</xm:f>
            <xm:f>#REF!</xm:f>
            <x14:dxf>
              <font>
                <color rgb="FF006100"/>
              </font>
              <fill>
                <patternFill>
                  <bgColor rgb="FFC6EFCE"/>
                </patternFill>
              </fill>
            </x14:dxf>
          </x14:cfRule>
          <xm:sqref>H591:H610</xm:sqref>
        </x14:conditionalFormatting>
        <x14:conditionalFormatting xmlns:xm="http://schemas.microsoft.com/office/excel/2006/main">
          <x14:cfRule type="containsText" priority="159" operator="containsText" id="{34284387-5A10-42D7-8D39-19FAEDCD76AC}">
            <xm:f>NOT(ISERROR(SEARCH(#REF!,H628)))</xm:f>
            <xm:f>#REF!</xm:f>
            <x14:dxf>
              <font>
                <color rgb="FF9C0006"/>
              </font>
              <fill>
                <patternFill>
                  <bgColor rgb="FFFFC7CE"/>
                </patternFill>
              </fill>
            </x14:dxf>
          </x14:cfRule>
          <x14:cfRule type="containsText" priority="160" operator="containsText" id="{7EF3FD7D-726F-4A8D-9B5A-03AB67DBA546}">
            <xm:f>NOT(ISERROR(SEARCH(#REF!,H628)))</xm:f>
            <xm:f>#REF!</xm:f>
            <x14:dxf>
              <font>
                <color rgb="FF006100"/>
              </font>
              <fill>
                <patternFill>
                  <bgColor rgb="FFC6EFCE"/>
                </patternFill>
              </fill>
            </x14:dxf>
          </x14:cfRule>
          <xm:sqref>H628:H647</xm:sqref>
        </x14:conditionalFormatting>
        <x14:conditionalFormatting xmlns:xm="http://schemas.microsoft.com/office/excel/2006/main">
          <x14:cfRule type="containsText" priority="154" operator="containsText" id="{1F0E0298-FC20-4291-9DE5-CE48FB2597EF}">
            <xm:f>NOT(ISERROR(SEARCH(#REF!,H664)))</xm:f>
            <xm:f>#REF!</xm:f>
            <x14:dxf>
              <font>
                <color rgb="FF9C0006"/>
              </font>
              <fill>
                <patternFill>
                  <bgColor rgb="FFFFC7CE"/>
                </patternFill>
              </fill>
            </x14:dxf>
          </x14:cfRule>
          <x14:cfRule type="containsText" priority="155" operator="containsText" id="{51A6FAC4-5427-44C4-B167-53885AF7063A}">
            <xm:f>NOT(ISERROR(SEARCH(#REF!,H664)))</xm:f>
            <xm:f>#REF!</xm:f>
            <x14:dxf>
              <font>
                <color rgb="FF006100"/>
              </font>
              <fill>
                <patternFill>
                  <bgColor rgb="FFC6EFCE"/>
                </patternFill>
              </fill>
            </x14:dxf>
          </x14:cfRule>
          <xm:sqref>H664:H683</xm:sqref>
        </x14:conditionalFormatting>
        <x14:conditionalFormatting xmlns:xm="http://schemas.microsoft.com/office/excel/2006/main">
          <x14:cfRule type="containsText" priority="149" operator="containsText" id="{163C8B2D-68B9-4FCA-ABBA-B09CC2EA6833}">
            <xm:f>NOT(ISERROR(SEARCH(#REF!,H703)))</xm:f>
            <xm:f>#REF!</xm:f>
            <x14:dxf>
              <font>
                <color rgb="FF9C0006"/>
              </font>
              <fill>
                <patternFill>
                  <bgColor rgb="FFFFC7CE"/>
                </patternFill>
              </fill>
            </x14:dxf>
          </x14:cfRule>
          <x14:cfRule type="containsText" priority="150" operator="containsText" id="{9C5036FA-7629-43BC-9E74-AA38BC04CBE7}">
            <xm:f>NOT(ISERROR(SEARCH(#REF!,H703)))</xm:f>
            <xm:f>#REF!</xm:f>
            <x14:dxf>
              <font>
                <color rgb="FF006100"/>
              </font>
              <fill>
                <patternFill>
                  <bgColor rgb="FFC6EFCE"/>
                </patternFill>
              </fill>
            </x14:dxf>
          </x14:cfRule>
          <xm:sqref>H703:H722</xm:sqref>
        </x14:conditionalFormatting>
        <x14:conditionalFormatting xmlns:xm="http://schemas.microsoft.com/office/excel/2006/main">
          <x14:cfRule type="containsText" priority="144" operator="containsText" id="{A8F0DDFE-11F8-4300-ACBB-5C8102E4DF38}">
            <xm:f>NOT(ISERROR(SEARCH(#REF!,H737)))</xm:f>
            <xm:f>#REF!</xm:f>
            <x14:dxf>
              <font>
                <color rgb="FF9C0006"/>
              </font>
              <fill>
                <patternFill>
                  <bgColor rgb="FFFFC7CE"/>
                </patternFill>
              </fill>
            </x14:dxf>
          </x14:cfRule>
          <x14:cfRule type="containsText" priority="145" operator="containsText" id="{A57FEE89-E59B-45E6-9CD1-8280070EB503}">
            <xm:f>NOT(ISERROR(SEARCH(#REF!,H737)))</xm:f>
            <xm:f>#REF!</xm:f>
            <x14:dxf>
              <font>
                <color rgb="FF006100"/>
              </font>
              <fill>
                <patternFill>
                  <bgColor rgb="FFC6EFCE"/>
                </patternFill>
              </fill>
            </x14:dxf>
          </x14:cfRule>
          <xm:sqref>H737:H756</xm:sqref>
        </x14:conditionalFormatting>
        <x14:conditionalFormatting xmlns:xm="http://schemas.microsoft.com/office/excel/2006/main">
          <x14:cfRule type="containsText" priority="139" operator="containsText" id="{20CFD2F4-19C4-4ED7-ACA1-37BE3854C0B9}">
            <xm:f>NOT(ISERROR(SEARCH(#REF!,H772)))</xm:f>
            <xm:f>#REF!</xm:f>
            <x14:dxf>
              <font>
                <color rgb="FF9C0006"/>
              </font>
              <fill>
                <patternFill>
                  <bgColor rgb="FFFFC7CE"/>
                </patternFill>
              </fill>
            </x14:dxf>
          </x14:cfRule>
          <x14:cfRule type="containsText" priority="140" operator="containsText" id="{2ECDAA37-A0D5-47DC-9F40-4EB64C894450}">
            <xm:f>NOT(ISERROR(SEARCH(#REF!,H772)))</xm:f>
            <xm:f>#REF!</xm:f>
            <x14:dxf>
              <font>
                <color rgb="FF006100"/>
              </font>
              <fill>
                <patternFill>
                  <bgColor rgb="FFC6EFCE"/>
                </patternFill>
              </fill>
            </x14:dxf>
          </x14:cfRule>
          <xm:sqref>H772:H791</xm:sqref>
        </x14:conditionalFormatting>
        <x14:conditionalFormatting xmlns:xm="http://schemas.microsoft.com/office/excel/2006/main">
          <x14:cfRule type="containsText" priority="134" operator="containsText" id="{7CDBEFBC-DDD8-455F-A820-2ABEBA35A456}">
            <xm:f>NOT(ISERROR(SEARCH(#REF!,H809)))</xm:f>
            <xm:f>#REF!</xm:f>
            <x14:dxf>
              <font>
                <color rgb="FF9C0006"/>
              </font>
              <fill>
                <patternFill>
                  <bgColor rgb="FFFFC7CE"/>
                </patternFill>
              </fill>
            </x14:dxf>
          </x14:cfRule>
          <x14:cfRule type="containsText" priority="135" operator="containsText" id="{A100DCCD-745A-4C74-A355-99912729811C}">
            <xm:f>NOT(ISERROR(SEARCH(#REF!,H809)))</xm:f>
            <xm:f>#REF!</xm:f>
            <x14:dxf>
              <font>
                <color rgb="FF006100"/>
              </font>
              <fill>
                <patternFill>
                  <bgColor rgb="FFC6EFCE"/>
                </patternFill>
              </fill>
            </x14:dxf>
          </x14:cfRule>
          <xm:sqref>H809:H816 H818:H828</xm:sqref>
        </x14:conditionalFormatting>
        <x14:conditionalFormatting xmlns:xm="http://schemas.microsoft.com/office/excel/2006/main">
          <x14:cfRule type="containsText" priority="129" operator="containsText" id="{2F5E55A7-8342-45DC-97D9-12A3853439F9}">
            <xm:f>NOT(ISERROR(SEARCH(#REF!,H846)))</xm:f>
            <xm:f>#REF!</xm:f>
            <x14:dxf>
              <font>
                <color rgb="FF9C0006"/>
              </font>
              <fill>
                <patternFill>
                  <bgColor rgb="FFFFC7CE"/>
                </patternFill>
              </fill>
            </x14:dxf>
          </x14:cfRule>
          <x14:cfRule type="containsText" priority="130" operator="containsText" id="{25ECF8C5-AD63-4156-B7B5-5B0D90A2B38F}">
            <xm:f>NOT(ISERROR(SEARCH(#REF!,H846)))</xm:f>
            <xm:f>#REF!</xm:f>
            <x14:dxf>
              <font>
                <color rgb="FF006100"/>
              </font>
              <fill>
                <patternFill>
                  <bgColor rgb="FFC6EFCE"/>
                </patternFill>
              </fill>
            </x14:dxf>
          </x14:cfRule>
          <xm:sqref>H846:H865</xm:sqref>
        </x14:conditionalFormatting>
        <x14:conditionalFormatting xmlns:xm="http://schemas.microsoft.com/office/excel/2006/main">
          <x14:cfRule type="containsText" priority="124" operator="containsText" id="{68F964F5-35C4-4230-93F6-A7ED3D417AFF}">
            <xm:f>NOT(ISERROR(SEARCH(#REF!,H882)))</xm:f>
            <xm:f>#REF!</xm:f>
            <x14:dxf>
              <font>
                <color rgb="FF9C0006"/>
              </font>
              <fill>
                <patternFill>
                  <bgColor rgb="FFFFC7CE"/>
                </patternFill>
              </fill>
            </x14:dxf>
          </x14:cfRule>
          <x14:cfRule type="containsText" priority="125" operator="containsText" id="{FC27A45A-F2CE-40D7-8329-D3814C7FE4A1}">
            <xm:f>NOT(ISERROR(SEARCH(#REF!,H882)))</xm:f>
            <xm:f>#REF!</xm:f>
            <x14:dxf>
              <font>
                <color rgb="FF006100"/>
              </font>
              <fill>
                <patternFill>
                  <bgColor rgb="FFC6EFCE"/>
                </patternFill>
              </fill>
            </x14:dxf>
          </x14:cfRule>
          <xm:sqref>H882:H901</xm:sqref>
        </x14:conditionalFormatting>
        <x14:conditionalFormatting xmlns:xm="http://schemas.microsoft.com/office/excel/2006/main">
          <x14:cfRule type="containsText" priority="119" operator="containsText" id="{0BE098BB-A997-4686-8B0B-EF4273A6689B}">
            <xm:f>NOT(ISERROR(SEARCH(#REF!,H917)))</xm:f>
            <xm:f>#REF!</xm:f>
            <x14:dxf>
              <font>
                <color rgb="FF9C0006"/>
              </font>
              <fill>
                <patternFill>
                  <bgColor rgb="FFFFC7CE"/>
                </patternFill>
              </fill>
            </x14:dxf>
          </x14:cfRule>
          <x14:cfRule type="containsText" priority="120" operator="containsText" id="{855B7DF3-F2FF-402D-9267-B943C9B89028}">
            <xm:f>NOT(ISERROR(SEARCH(#REF!,H917)))</xm:f>
            <xm:f>#REF!</xm:f>
            <x14:dxf>
              <font>
                <color rgb="FF006100"/>
              </font>
              <fill>
                <patternFill>
                  <bgColor rgb="FFC6EFCE"/>
                </patternFill>
              </fill>
            </x14:dxf>
          </x14:cfRule>
          <xm:sqref>H917:H936</xm:sqref>
        </x14:conditionalFormatting>
        <x14:conditionalFormatting xmlns:xm="http://schemas.microsoft.com/office/excel/2006/main">
          <x14:cfRule type="containsText" priority="114" operator="containsText" id="{5715AD2B-1DB8-4B55-ABA8-2A05A9426A08}">
            <xm:f>NOT(ISERROR(SEARCH(#REF!,H955)))</xm:f>
            <xm:f>#REF!</xm:f>
            <x14:dxf>
              <font>
                <color rgb="FF9C0006"/>
              </font>
              <fill>
                <patternFill>
                  <bgColor rgb="FFFFC7CE"/>
                </patternFill>
              </fill>
            </x14:dxf>
          </x14:cfRule>
          <x14:cfRule type="containsText" priority="115" operator="containsText" id="{E9381345-618C-4A80-90D5-AD97C565EDAE}">
            <xm:f>NOT(ISERROR(SEARCH(#REF!,H955)))</xm:f>
            <xm:f>#REF!</xm:f>
            <x14:dxf>
              <font>
                <color rgb="FF006100"/>
              </font>
              <fill>
                <patternFill>
                  <bgColor rgb="FFC6EFCE"/>
                </patternFill>
              </fill>
            </x14:dxf>
          </x14:cfRule>
          <xm:sqref>H955:H962 H968:H974</xm:sqref>
        </x14:conditionalFormatting>
        <x14:conditionalFormatting xmlns:xm="http://schemas.microsoft.com/office/excel/2006/main">
          <x14:cfRule type="containsText" priority="109" operator="containsText" id="{1291D7F4-DD92-4F2E-BCBA-BC2E428D7D02}">
            <xm:f>NOT(ISERROR(SEARCH(#REF!,H999)))</xm:f>
            <xm:f>#REF!</xm:f>
            <x14:dxf>
              <font>
                <color rgb="FF9C0006"/>
              </font>
              <fill>
                <patternFill>
                  <bgColor rgb="FFFFC7CE"/>
                </patternFill>
              </fill>
            </x14:dxf>
          </x14:cfRule>
          <x14:cfRule type="containsText" priority="110" operator="containsText" id="{D896C4D9-9A0C-4494-8E63-8503414D6DE7}">
            <xm:f>NOT(ISERROR(SEARCH(#REF!,H999)))</xm:f>
            <xm:f>#REF!</xm:f>
            <x14:dxf>
              <font>
                <color rgb="FF006100"/>
              </font>
              <fill>
                <patternFill>
                  <bgColor rgb="FFC6EFCE"/>
                </patternFill>
              </fill>
            </x14:dxf>
          </x14:cfRule>
          <xm:sqref>H999:H1009</xm:sqref>
        </x14:conditionalFormatting>
        <x14:conditionalFormatting xmlns:xm="http://schemas.microsoft.com/office/excel/2006/main">
          <x14:cfRule type="containsText" priority="104" operator="containsText" id="{C734ABC1-8149-4BB3-8DE8-20F12794384F}">
            <xm:f>NOT(ISERROR(SEARCH(#REF!,H1029)))</xm:f>
            <xm:f>#REF!</xm:f>
            <x14:dxf>
              <font>
                <color rgb="FF9C0006"/>
              </font>
              <fill>
                <patternFill>
                  <bgColor rgb="FFFFC7CE"/>
                </patternFill>
              </fill>
            </x14:dxf>
          </x14:cfRule>
          <x14:cfRule type="containsText" priority="105" operator="containsText" id="{E183C769-AAF1-4C15-8632-74E621BFC148}">
            <xm:f>NOT(ISERROR(SEARCH(#REF!,H1029)))</xm:f>
            <xm:f>#REF!</xm:f>
            <x14:dxf>
              <font>
                <color rgb="FF006100"/>
              </font>
              <fill>
                <patternFill>
                  <bgColor rgb="FFC6EFCE"/>
                </patternFill>
              </fill>
            </x14:dxf>
          </x14:cfRule>
          <xm:sqref>H1029:H1045</xm:sqref>
        </x14:conditionalFormatting>
        <x14:conditionalFormatting xmlns:xm="http://schemas.microsoft.com/office/excel/2006/main">
          <x14:cfRule type="containsText" priority="99" operator="containsText" id="{CC0E6F79-A9D3-4832-AAAD-652F254B8B21}">
            <xm:f>NOT(ISERROR(SEARCH(#REF!,H1062)))</xm:f>
            <xm:f>#REF!</xm:f>
            <x14:dxf>
              <font>
                <color rgb="FF9C0006"/>
              </font>
              <fill>
                <patternFill>
                  <bgColor rgb="FFFFC7CE"/>
                </patternFill>
              </fill>
            </x14:dxf>
          </x14:cfRule>
          <x14:cfRule type="containsText" priority="100" operator="containsText" id="{49379C66-6DDA-48ED-8A8F-BD85416CD51C}">
            <xm:f>NOT(ISERROR(SEARCH(#REF!,H1062)))</xm:f>
            <xm:f>#REF!</xm:f>
            <x14:dxf>
              <font>
                <color rgb="FF006100"/>
              </font>
              <fill>
                <patternFill>
                  <bgColor rgb="FFC6EFCE"/>
                </patternFill>
              </fill>
            </x14:dxf>
          </x14:cfRule>
          <xm:sqref>H1062:H1080</xm:sqref>
        </x14:conditionalFormatting>
        <x14:conditionalFormatting xmlns:xm="http://schemas.microsoft.com/office/excel/2006/main">
          <x14:cfRule type="containsText" priority="94" operator="containsText" id="{9C48F7DD-1292-481D-991B-CEFDEB2A16AB}">
            <xm:f>NOT(ISERROR(SEARCH(#REF!,H1097)))</xm:f>
            <xm:f>#REF!</xm:f>
            <x14:dxf>
              <font>
                <color rgb="FF9C0006"/>
              </font>
              <fill>
                <patternFill>
                  <bgColor rgb="FFFFC7CE"/>
                </patternFill>
              </fill>
            </x14:dxf>
          </x14:cfRule>
          <x14:cfRule type="containsText" priority="95" operator="containsText" id="{32D14BD7-C4DE-4B4E-ABD7-0CAE04D7DCD4}">
            <xm:f>NOT(ISERROR(SEARCH(#REF!,H1097)))</xm:f>
            <xm:f>#REF!</xm:f>
            <x14:dxf>
              <font>
                <color rgb="FF006100"/>
              </font>
              <fill>
                <patternFill>
                  <bgColor rgb="FFC6EFCE"/>
                </patternFill>
              </fill>
            </x14:dxf>
          </x14:cfRule>
          <xm:sqref>H1097:H1116</xm:sqref>
        </x14:conditionalFormatting>
        <x14:conditionalFormatting xmlns:xm="http://schemas.microsoft.com/office/excel/2006/main">
          <x14:cfRule type="containsText" priority="89" operator="containsText" id="{EDAA239C-6ADE-42AB-8251-9B44FFDB2118}">
            <xm:f>NOT(ISERROR(SEARCH(#REF!,H1133)))</xm:f>
            <xm:f>#REF!</xm:f>
            <x14:dxf>
              <font>
                <color rgb="FF9C0006"/>
              </font>
              <fill>
                <patternFill>
                  <bgColor rgb="FFFFC7CE"/>
                </patternFill>
              </fill>
            </x14:dxf>
          </x14:cfRule>
          <x14:cfRule type="containsText" priority="90" operator="containsText" id="{00847B08-B26C-447C-8075-6AD6B638C51B}">
            <xm:f>NOT(ISERROR(SEARCH(#REF!,H1133)))</xm:f>
            <xm:f>#REF!</xm:f>
            <x14:dxf>
              <font>
                <color rgb="FF006100"/>
              </font>
              <fill>
                <patternFill>
                  <bgColor rgb="FFC6EFCE"/>
                </patternFill>
              </fill>
            </x14:dxf>
          </x14:cfRule>
          <xm:sqref>H1133:H1152</xm:sqref>
        </x14:conditionalFormatting>
        <x14:conditionalFormatting xmlns:xm="http://schemas.microsoft.com/office/excel/2006/main">
          <x14:cfRule type="containsText" priority="84" operator="containsText" id="{7D13F29A-73E0-448E-A4E0-D38AC1F10460}">
            <xm:f>NOT(ISERROR(SEARCH(#REF!,H1169)))</xm:f>
            <xm:f>#REF!</xm:f>
            <x14:dxf>
              <font>
                <color rgb="FF9C0006"/>
              </font>
              <fill>
                <patternFill>
                  <bgColor rgb="FFFFC7CE"/>
                </patternFill>
              </fill>
            </x14:dxf>
          </x14:cfRule>
          <x14:cfRule type="containsText" priority="85" operator="containsText" id="{D68DBC7B-A09F-4DED-9542-F0B4440FD1FA}">
            <xm:f>NOT(ISERROR(SEARCH(#REF!,H1169)))</xm:f>
            <xm:f>#REF!</xm:f>
            <x14:dxf>
              <font>
                <color rgb="FF006100"/>
              </font>
              <fill>
                <patternFill>
                  <bgColor rgb="FFC6EFCE"/>
                </patternFill>
              </fill>
            </x14:dxf>
          </x14:cfRule>
          <xm:sqref>H1169:H1188</xm:sqref>
        </x14:conditionalFormatting>
        <x14:conditionalFormatting xmlns:xm="http://schemas.microsoft.com/office/excel/2006/main">
          <x14:cfRule type="containsText" priority="79" operator="containsText" id="{4862E9E7-B328-4D31-A0AB-9D109B116511}">
            <xm:f>NOT(ISERROR(SEARCH(#REF!,H1204)))</xm:f>
            <xm:f>#REF!</xm:f>
            <x14:dxf>
              <font>
                <color rgb="FF9C0006"/>
              </font>
              <fill>
                <patternFill>
                  <bgColor rgb="FFFFC7CE"/>
                </patternFill>
              </fill>
            </x14:dxf>
          </x14:cfRule>
          <x14:cfRule type="containsText" priority="80" operator="containsText" id="{BE2315AD-DFF6-43D9-A869-7A94E860DA26}">
            <xm:f>NOT(ISERROR(SEARCH(#REF!,H1204)))</xm:f>
            <xm:f>#REF!</xm:f>
            <x14:dxf>
              <font>
                <color rgb="FF006100"/>
              </font>
              <fill>
                <patternFill>
                  <bgColor rgb="FFC6EFCE"/>
                </patternFill>
              </fill>
            </x14:dxf>
          </x14:cfRule>
          <xm:sqref>H1204:H1223</xm:sqref>
        </x14:conditionalFormatting>
        <x14:conditionalFormatting xmlns:xm="http://schemas.microsoft.com/office/excel/2006/main">
          <x14:cfRule type="containsText" priority="74" operator="containsText" id="{ED7536BC-F372-4069-9525-3468B91C6C65}">
            <xm:f>NOT(ISERROR(SEARCH(#REF!,H1239)))</xm:f>
            <xm:f>#REF!</xm:f>
            <x14:dxf>
              <font>
                <color rgb="FF9C0006"/>
              </font>
              <fill>
                <patternFill>
                  <bgColor rgb="FFFFC7CE"/>
                </patternFill>
              </fill>
            </x14:dxf>
          </x14:cfRule>
          <x14:cfRule type="containsText" priority="75" operator="containsText" id="{4B4FD0A1-3479-4EA3-8BD7-EDA3A9C3FE81}">
            <xm:f>NOT(ISERROR(SEARCH(#REF!,H1239)))</xm:f>
            <xm:f>#REF!</xm:f>
            <x14:dxf>
              <font>
                <color rgb="FF006100"/>
              </font>
              <fill>
                <patternFill>
                  <bgColor rgb="FFC6EFCE"/>
                </patternFill>
              </fill>
            </x14:dxf>
          </x14:cfRule>
          <xm:sqref>H1239:H1258</xm:sqref>
        </x14:conditionalFormatting>
        <x14:conditionalFormatting xmlns:xm="http://schemas.microsoft.com/office/excel/2006/main">
          <x14:cfRule type="containsText" priority="69" operator="containsText" id="{74824D7C-7B15-4932-BD68-38689F27772F}">
            <xm:f>NOT(ISERROR(SEARCH(#REF!,H1274)))</xm:f>
            <xm:f>#REF!</xm:f>
            <x14:dxf>
              <font>
                <color rgb="FF9C0006"/>
              </font>
              <fill>
                <patternFill>
                  <bgColor rgb="FFFFC7CE"/>
                </patternFill>
              </fill>
            </x14:dxf>
          </x14:cfRule>
          <x14:cfRule type="containsText" priority="70" operator="containsText" id="{280D1ADC-2938-41A6-B235-6D49DCAED052}">
            <xm:f>NOT(ISERROR(SEARCH(#REF!,H1274)))</xm:f>
            <xm:f>#REF!</xm:f>
            <x14:dxf>
              <font>
                <color rgb="FF006100"/>
              </font>
              <fill>
                <patternFill>
                  <bgColor rgb="FFC6EFCE"/>
                </patternFill>
              </fill>
            </x14:dxf>
          </x14:cfRule>
          <xm:sqref>H1274:H1293</xm:sqref>
        </x14:conditionalFormatting>
        <x14:conditionalFormatting xmlns:xm="http://schemas.microsoft.com/office/excel/2006/main">
          <x14:cfRule type="containsText" priority="64" operator="containsText" id="{E8F342E1-9E2E-4536-AB05-EC8B3B499F90}">
            <xm:f>NOT(ISERROR(SEARCH(#REF!,H1310)))</xm:f>
            <xm:f>#REF!</xm:f>
            <x14:dxf>
              <font>
                <color rgb="FF9C0006"/>
              </font>
              <fill>
                <patternFill>
                  <bgColor rgb="FFFFC7CE"/>
                </patternFill>
              </fill>
            </x14:dxf>
          </x14:cfRule>
          <x14:cfRule type="containsText" priority="65" operator="containsText" id="{CB06D7C4-341F-4174-87C2-2EFC7493C4D4}">
            <xm:f>NOT(ISERROR(SEARCH(#REF!,H1310)))</xm:f>
            <xm:f>#REF!</xm:f>
            <x14:dxf>
              <font>
                <color rgb="FF006100"/>
              </font>
              <fill>
                <patternFill>
                  <bgColor rgb="FFC6EFCE"/>
                </patternFill>
              </fill>
            </x14:dxf>
          </x14:cfRule>
          <xm:sqref>H1310:H1329</xm:sqref>
        </x14:conditionalFormatting>
        <x14:conditionalFormatting xmlns:xm="http://schemas.microsoft.com/office/excel/2006/main">
          <x14:cfRule type="containsText" priority="58" operator="containsText" id="{D9144676-4011-4B19-BD92-82B264183FB1}">
            <xm:f>NOT(ISERROR(SEARCH(#REF!,H512)))</xm:f>
            <xm:f>#REF!</xm:f>
            <x14:dxf>
              <font>
                <color rgb="FF9C0006"/>
              </font>
              <fill>
                <patternFill>
                  <bgColor rgb="FFFFC7CE"/>
                </patternFill>
              </fill>
            </x14:dxf>
          </x14:cfRule>
          <x14:cfRule type="containsText" priority="59" operator="containsText" id="{7C4BB372-DC57-42E1-B2BD-BFC0ACC3BBAA}">
            <xm:f>NOT(ISERROR(SEARCH(#REF!,H512)))</xm:f>
            <xm:f>#REF!</xm:f>
            <x14:dxf>
              <font>
                <color rgb="FF006100"/>
              </font>
              <fill>
                <patternFill>
                  <bgColor rgb="FFC6EFCE"/>
                </patternFill>
              </fill>
            </x14:dxf>
          </x14:cfRule>
          <xm:sqref>H512:H540</xm:sqref>
        </x14:conditionalFormatting>
        <x14:conditionalFormatting xmlns:xm="http://schemas.microsoft.com/office/excel/2006/main">
          <x14:cfRule type="containsText" priority="53" operator="containsText" id="{6F82E5DA-01FE-4926-AFA8-30D7C643E7D1}">
            <xm:f>NOT(ISERROR(SEARCH(#REF!,H817)))</xm:f>
            <xm:f>#REF!</xm:f>
            <x14:dxf>
              <font>
                <color rgb="FF9C0006"/>
              </font>
              <fill>
                <patternFill>
                  <bgColor rgb="FFFFC7CE"/>
                </patternFill>
              </fill>
            </x14:dxf>
          </x14:cfRule>
          <x14:cfRule type="containsText" priority="54" operator="containsText" id="{9A193D0F-9184-4261-90CD-0EA5EAA2CC24}">
            <xm:f>NOT(ISERROR(SEARCH(#REF!,H817)))</xm:f>
            <xm:f>#REF!</xm:f>
            <x14:dxf>
              <font>
                <color rgb="FF006100"/>
              </font>
              <fill>
                <patternFill>
                  <bgColor rgb="FFC6EFCE"/>
                </patternFill>
              </fill>
            </x14:dxf>
          </x14:cfRule>
          <xm:sqref>H817</xm:sqref>
        </x14:conditionalFormatting>
        <x14:conditionalFormatting xmlns:xm="http://schemas.microsoft.com/office/excel/2006/main">
          <x14:cfRule type="containsText" priority="48" operator="containsText" id="{29ACBFE1-D62F-4C61-875F-4DBF02E152DE}">
            <xm:f>NOT(ISERROR(SEARCH(#REF!,H990)))</xm:f>
            <xm:f>#REF!</xm:f>
            <x14:dxf>
              <font>
                <color rgb="FF9C0006"/>
              </font>
              <fill>
                <patternFill>
                  <bgColor rgb="FFFFC7CE"/>
                </patternFill>
              </fill>
            </x14:dxf>
          </x14:cfRule>
          <x14:cfRule type="containsText" priority="49" operator="containsText" id="{A384835B-B907-4FFA-A484-253B5CDA4336}">
            <xm:f>NOT(ISERROR(SEARCH(#REF!,H990)))</xm:f>
            <xm:f>#REF!</xm:f>
            <x14:dxf>
              <font>
                <color rgb="FF006100"/>
              </font>
              <fill>
                <patternFill>
                  <bgColor rgb="FFC6EFCE"/>
                </patternFill>
              </fill>
            </x14:dxf>
          </x14:cfRule>
          <xm:sqref>H990</xm:sqref>
        </x14:conditionalFormatting>
        <x14:conditionalFormatting xmlns:xm="http://schemas.microsoft.com/office/excel/2006/main">
          <x14:cfRule type="containsText" priority="43" operator="containsText" id="{D3B1FF7F-9696-4D61-975D-E94D19B4CC9D}">
            <xm:f>NOT(ISERROR(SEARCH(#REF!,H991)))</xm:f>
            <xm:f>#REF!</xm:f>
            <x14:dxf>
              <font>
                <color rgb="FF9C0006"/>
              </font>
              <fill>
                <patternFill>
                  <bgColor rgb="FFFFC7CE"/>
                </patternFill>
              </fill>
            </x14:dxf>
          </x14:cfRule>
          <x14:cfRule type="containsText" priority="44" operator="containsText" id="{C07E2835-7151-4C62-AEDF-7CCD974466AB}">
            <xm:f>NOT(ISERROR(SEARCH(#REF!,H991)))</xm:f>
            <xm:f>#REF!</xm:f>
            <x14:dxf>
              <font>
                <color rgb="FF006100"/>
              </font>
              <fill>
                <patternFill>
                  <bgColor rgb="FFC6EFCE"/>
                </patternFill>
              </fill>
            </x14:dxf>
          </x14:cfRule>
          <xm:sqref>H991</xm:sqref>
        </x14:conditionalFormatting>
        <x14:conditionalFormatting xmlns:xm="http://schemas.microsoft.com/office/excel/2006/main">
          <x14:cfRule type="containsText" priority="33" operator="containsText" id="{8210128B-7410-4C97-BB2B-566DD9156ABD}">
            <xm:f>NOT(ISERROR(SEARCH(#REF!,H1061)))</xm:f>
            <xm:f>#REF!</xm:f>
            <x14:dxf>
              <font>
                <color rgb="FF9C0006"/>
              </font>
              <fill>
                <patternFill>
                  <bgColor rgb="FFFFC7CE"/>
                </patternFill>
              </fill>
            </x14:dxf>
          </x14:cfRule>
          <x14:cfRule type="containsText" priority="34" operator="containsText" id="{EDBF4A59-0AC6-46C8-8F76-89C5835499C9}">
            <xm:f>NOT(ISERROR(SEARCH(#REF!,H1061)))</xm:f>
            <xm:f>#REF!</xm:f>
            <x14:dxf>
              <font>
                <color rgb="FF006100"/>
              </font>
              <fill>
                <patternFill>
                  <bgColor rgb="FFC6EFCE"/>
                </patternFill>
              </fill>
            </x14:dxf>
          </x14:cfRule>
          <xm:sqref>H1061</xm:sqref>
        </x14:conditionalFormatting>
        <x14:conditionalFormatting xmlns:xm="http://schemas.microsoft.com/office/excel/2006/main">
          <x14:cfRule type="containsText" priority="38" operator="containsText" id="{3E3534B4-CAA0-4E19-A6F8-EA635FD383A0}">
            <xm:f>NOT(ISERROR(SEARCH(#REF!,H992)))</xm:f>
            <xm:f>#REF!</xm:f>
            <x14:dxf>
              <font>
                <color rgb="FF9C0006"/>
              </font>
              <fill>
                <patternFill>
                  <bgColor rgb="FFFFC7CE"/>
                </patternFill>
              </fill>
            </x14:dxf>
          </x14:cfRule>
          <x14:cfRule type="containsText" priority="39" operator="containsText" id="{EE8026DC-3289-4C63-85B1-53A9C965AB9A}">
            <xm:f>NOT(ISERROR(SEARCH(#REF!,H992)))</xm:f>
            <xm:f>#REF!</xm:f>
            <x14:dxf>
              <font>
                <color rgb="FF006100"/>
              </font>
              <fill>
                <patternFill>
                  <bgColor rgb="FFC6EFCE"/>
                </patternFill>
              </fill>
            </x14:dxf>
          </x14:cfRule>
          <xm:sqref>H992</xm:sqref>
        </x14:conditionalFormatting>
        <x14:conditionalFormatting xmlns:xm="http://schemas.microsoft.com/office/excel/2006/main">
          <x14:cfRule type="containsText" priority="28" operator="containsText" id="{8F144A19-792F-42B8-9EAB-F516363E001B}">
            <xm:f>NOT(ISERROR(SEARCH(#REF!,H1027)))</xm:f>
            <xm:f>#REF!</xm:f>
            <x14:dxf>
              <font>
                <color rgb="FF9C0006"/>
              </font>
              <fill>
                <patternFill>
                  <bgColor rgb="FFFFC7CE"/>
                </patternFill>
              </fill>
            </x14:dxf>
          </x14:cfRule>
          <x14:cfRule type="containsText" priority="29" operator="containsText" id="{D3325D9E-5542-41F9-BC72-DF13AEB636B1}">
            <xm:f>NOT(ISERROR(SEARCH(#REF!,H1027)))</xm:f>
            <xm:f>#REF!</xm:f>
            <x14:dxf>
              <font>
                <color rgb="FF006100"/>
              </font>
              <fill>
                <patternFill>
                  <bgColor rgb="FFC6EFCE"/>
                </patternFill>
              </fill>
            </x14:dxf>
          </x14:cfRule>
          <xm:sqref>H1027</xm:sqref>
        </x14:conditionalFormatting>
        <x14:conditionalFormatting xmlns:xm="http://schemas.microsoft.com/office/excel/2006/main">
          <x14:cfRule type="containsText" priority="23" operator="containsText" id="{78114836-3C05-42A6-9D02-3329664ECE44}">
            <xm:f>NOT(ISERROR(SEARCH(#REF!,H1026)))</xm:f>
            <xm:f>#REF!</xm:f>
            <x14:dxf>
              <font>
                <color rgb="FF9C0006"/>
              </font>
              <fill>
                <patternFill>
                  <bgColor rgb="FFFFC7CE"/>
                </patternFill>
              </fill>
            </x14:dxf>
          </x14:cfRule>
          <x14:cfRule type="containsText" priority="24" operator="containsText" id="{96C1DEF2-0A36-40E9-BCD6-F89ABA2E9183}">
            <xm:f>NOT(ISERROR(SEARCH(#REF!,H1026)))</xm:f>
            <xm:f>#REF!</xm:f>
            <x14:dxf>
              <font>
                <color rgb="FF006100"/>
              </font>
              <fill>
                <patternFill>
                  <bgColor rgb="FFC6EFCE"/>
                </patternFill>
              </fill>
            </x14:dxf>
          </x14:cfRule>
          <xm:sqref>H1026</xm:sqref>
        </x14:conditionalFormatting>
        <x14:conditionalFormatting xmlns:xm="http://schemas.microsoft.com/office/excel/2006/main">
          <x14:cfRule type="containsText" priority="18" operator="containsText" id="{ED417AEA-7B43-4D78-A94D-F16B9CB91D03}">
            <xm:f>NOT(ISERROR(SEARCH(#REF!,H993)))</xm:f>
            <xm:f>#REF!</xm:f>
            <x14:dxf>
              <font>
                <color rgb="FF9C0006"/>
              </font>
              <fill>
                <patternFill>
                  <bgColor rgb="FFFFC7CE"/>
                </patternFill>
              </fill>
            </x14:dxf>
          </x14:cfRule>
          <x14:cfRule type="containsText" priority="19" operator="containsText" id="{1912CD0C-600E-4FE8-AC8B-A92E8C7143C3}">
            <xm:f>NOT(ISERROR(SEARCH(#REF!,H993)))</xm:f>
            <xm:f>#REF!</xm:f>
            <x14:dxf>
              <font>
                <color rgb="FF006100"/>
              </font>
              <fill>
                <patternFill>
                  <bgColor rgb="FFC6EFCE"/>
                </patternFill>
              </fill>
            </x14:dxf>
          </x14:cfRule>
          <xm:sqref>H993</xm:sqref>
        </x14:conditionalFormatting>
        <x14:conditionalFormatting xmlns:xm="http://schemas.microsoft.com/office/excel/2006/main">
          <x14:cfRule type="containsText" priority="13" operator="containsText" id="{527CC3A5-0E7B-4618-B9D3-F5CB1FB625C1}">
            <xm:f>NOT(ISERROR(SEARCH(#REF!,H1028)))</xm:f>
            <xm:f>#REF!</xm:f>
            <x14:dxf>
              <font>
                <color rgb="FF9C0006"/>
              </font>
              <fill>
                <patternFill>
                  <bgColor rgb="FFFFC7CE"/>
                </patternFill>
              </fill>
            </x14:dxf>
          </x14:cfRule>
          <x14:cfRule type="containsText" priority="14" operator="containsText" id="{993A6253-78B7-4176-A8D6-109609BA8DDB}">
            <xm:f>NOT(ISERROR(SEARCH(#REF!,H1028)))</xm:f>
            <xm:f>#REF!</xm:f>
            <x14:dxf>
              <font>
                <color rgb="FF006100"/>
              </font>
              <fill>
                <patternFill>
                  <bgColor rgb="FFC6EFCE"/>
                </patternFill>
              </fill>
            </x14:dxf>
          </x14:cfRule>
          <xm:sqref>H1028</xm:sqref>
        </x14:conditionalFormatting>
        <x14:conditionalFormatting xmlns:xm="http://schemas.microsoft.com/office/excel/2006/main">
          <x14:cfRule type="containsText" priority="8" operator="containsText" id="{57D4B19A-B6B9-4AA9-920A-C5E80A23592A}">
            <xm:f>NOT(ISERROR(SEARCH(#REF!,H963)))</xm:f>
            <xm:f>#REF!</xm:f>
            <x14:dxf>
              <font>
                <color rgb="FF9C0006"/>
              </font>
              <fill>
                <patternFill>
                  <bgColor rgb="FFFFC7CE"/>
                </patternFill>
              </fill>
            </x14:dxf>
          </x14:cfRule>
          <x14:cfRule type="containsText" priority="9" operator="containsText" id="{F3AEE329-FDB4-49B0-ACA0-30ADE01494C9}">
            <xm:f>NOT(ISERROR(SEARCH(#REF!,H963)))</xm:f>
            <xm:f>#REF!</xm:f>
            <x14:dxf>
              <font>
                <color rgb="FF006100"/>
              </font>
              <fill>
                <patternFill>
                  <bgColor rgb="FFC6EFCE"/>
                </patternFill>
              </fill>
            </x14:dxf>
          </x14:cfRule>
          <xm:sqref>H963:H967</xm:sqref>
        </x14:conditionalFormatting>
        <x14:conditionalFormatting xmlns:xm="http://schemas.microsoft.com/office/excel/2006/main">
          <x14:cfRule type="containsText" priority="3" operator="containsText" id="{58B4FC6F-DF76-4644-A40A-AC32E24D4AE8}">
            <xm:f>NOT(ISERROR(SEARCH(#REF!,H994)))</xm:f>
            <xm:f>#REF!</xm:f>
            <x14:dxf>
              <font>
                <color rgb="FF9C0006"/>
              </font>
              <fill>
                <patternFill>
                  <bgColor rgb="FFFFC7CE"/>
                </patternFill>
              </fill>
            </x14:dxf>
          </x14:cfRule>
          <x14:cfRule type="containsText" priority="4" operator="containsText" id="{BE02683D-CE16-417F-8214-BD59C60A6B16}">
            <xm:f>NOT(ISERROR(SEARCH(#REF!,H994)))</xm:f>
            <xm:f>#REF!</xm:f>
            <x14:dxf>
              <font>
                <color rgb="FF006100"/>
              </font>
              <fill>
                <patternFill>
                  <bgColor rgb="FFC6EFCE"/>
                </patternFill>
              </fill>
            </x14:dxf>
          </x14:cfRule>
          <xm:sqref>H994:H998</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FA384-9F14-4E68-A283-FCD09713CB78}">
  <dimension ref="A1:O12"/>
  <sheetViews>
    <sheetView zoomScale="70" zoomScaleNormal="70" workbookViewId="0">
      <selection activeCell="B2" sqref="B2:H9"/>
    </sheetView>
  </sheetViews>
  <sheetFormatPr defaultRowHeight="12.3"/>
  <cols>
    <col min="1" max="1" width="34.27734375" customWidth="1"/>
    <col min="2" max="8" width="10.1640625" customWidth="1"/>
    <col min="11" max="11" width="17.6640625" bestFit="1" customWidth="1"/>
    <col min="12" max="12" width="10.94140625" customWidth="1"/>
    <col min="13" max="13" width="11.109375" customWidth="1"/>
    <col min="14" max="14" width="12.0546875" customWidth="1"/>
  </cols>
  <sheetData>
    <row r="1" spans="1:15" s="748" customFormat="1" ht="49.2">
      <c r="A1" s="745" t="s">
        <v>570</v>
      </c>
      <c r="B1" s="746" t="s">
        <v>14</v>
      </c>
      <c r="C1" s="746" t="s">
        <v>15</v>
      </c>
      <c r="D1" s="746" t="s">
        <v>16</v>
      </c>
      <c r="E1" s="746" t="s">
        <v>17</v>
      </c>
      <c r="F1" s="747" t="s">
        <v>18</v>
      </c>
      <c r="G1" s="747" t="s">
        <v>19</v>
      </c>
      <c r="H1" s="747" t="s">
        <v>20</v>
      </c>
      <c r="K1" s="790" t="s">
        <v>602</v>
      </c>
      <c r="L1" s="790" t="s">
        <v>603</v>
      </c>
      <c r="M1" s="790" t="s">
        <v>604</v>
      </c>
      <c r="N1" s="790" t="s">
        <v>600</v>
      </c>
    </row>
    <row r="2" spans="1:15" s="753" customFormat="1">
      <c r="A2" s="749" t="s">
        <v>572</v>
      </c>
      <c r="B2" s="750">
        <v>397.15712600000001</v>
      </c>
      <c r="C2" s="750">
        <v>119.25644100000001</v>
      </c>
      <c r="D2" s="750">
        <v>74.536366999999998</v>
      </c>
      <c r="E2" s="751">
        <v>19.413929</v>
      </c>
      <c r="F2" s="751">
        <v>96.043400000000005</v>
      </c>
      <c r="G2" s="751">
        <v>15.994295000000001</v>
      </c>
      <c r="H2" s="751">
        <v>4.9711729999999994</v>
      </c>
      <c r="K2" s="775" t="s">
        <v>605</v>
      </c>
      <c r="L2" s="789">
        <v>884.03269999999998</v>
      </c>
      <c r="M2" s="789">
        <f>SUM(B2:H2)</f>
        <v>727.37273100000016</v>
      </c>
      <c r="N2" s="789">
        <v>-18.734876302482803</v>
      </c>
    </row>
    <row r="3" spans="1:15" s="753" customFormat="1">
      <c r="A3" s="754" t="s">
        <v>653</v>
      </c>
      <c r="B3" s="752">
        <v>275.61522500000001</v>
      </c>
      <c r="C3" s="752">
        <v>46.216817000000006</v>
      </c>
      <c r="D3" s="752">
        <v>70.652697000000003</v>
      </c>
      <c r="E3" s="752">
        <v>30.667237</v>
      </c>
      <c r="F3" s="752">
        <v>36.543472999999999</v>
      </c>
      <c r="G3" s="752">
        <v>14.910783000000002</v>
      </c>
      <c r="H3" s="752">
        <v>9.9909750000000006</v>
      </c>
      <c r="K3" s="775" t="s">
        <v>606</v>
      </c>
      <c r="L3" s="789">
        <v>718.44149999999991</v>
      </c>
      <c r="M3" s="789">
        <f>SUM(B3:H4)</f>
        <v>1160.9672050000001</v>
      </c>
      <c r="N3" s="789">
        <v>-656.11876485366793</v>
      </c>
    </row>
    <row r="4" spans="1:15" s="753" customFormat="1">
      <c r="A4" s="749" t="s">
        <v>652</v>
      </c>
      <c r="B4" s="752">
        <v>343.335599</v>
      </c>
      <c r="C4" s="752">
        <v>35.226686999999998</v>
      </c>
      <c r="D4" s="752">
        <v>27.912948999999998</v>
      </c>
      <c r="E4" s="752">
        <v>8.1726460000000003</v>
      </c>
      <c r="F4" s="752">
        <v>209.350818</v>
      </c>
      <c r="G4" s="752">
        <v>42.294320999999997</v>
      </c>
      <c r="H4" s="752">
        <v>10.076978</v>
      </c>
      <c r="K4" s="775" t="s">
        <v>607</v>
      </c>
      <c r="L4" s="789">
        <v>934.49510000000021</v>
      </c>
      <c r="M4" s="789">
        <f>SUM(B5:H5)</f>
        <v>1054.838456</v>
      </c>
      <c r="N4" s="789">
        <v>336.99084731086805</v>
      </c>
    </row>
    <row r="5" spans="1:15" s="753" customFormat="1">
      <c r="A5" s="754" t="s">
        <v>574</v>
      </c>
      <c r="B5" s="750">
        <v>590.41824300000007</v>
      </c>
      <c r="C5" s="750">
        <v>180.234397</v>
      </c>
      <c r="D5" s="750">
        <v>67.666841999999988</v>
      </c>
      <c r="E5" s="751">
        <v>20.997349000000003</v>
      </c>
      <c r="F5" s="751">
        <v>134.66303599999998</v>
      </c>
      <c r="G5" s="751">
        <v>38.828277999999997</v>
      </c>
      <c r="H5" s="751">
        <v>22.030310999999998</v>
      </c>
      <c r="K5" s="775" t="s">
        <v>608</v>
      </c>
      <c r="L5" s="789">
        <v>1048.1027000000001</v>
      </c>
      <c r="M5" s="789">
        <f>SUM(B6:H7)</f>
        <v>370.63226999999995</v>
      </c>
      <c r="N5" s="789">
        <v>408.84979348727984</v>
      </c>
    </row>
    <row r="6" spans="1:15" s="753" customFormat="1">
      <c r="A6" s="754" t="s">
        <v>654</v>
      </c>
      <c r="B6" s="750">
        <v>27.701718</v>
      </c>
      <c r="C6" s="750">
        <v>14.008054000000001</v>
      </c>
      <c r="D6" s="750">
        <v>17.706081000000001</v>
      </c>
      <c r="E6" s="751">
        <v>5.4768120000000007</v>
      </c>
      <c r="F6" s="751">
        <v>9.858433999999999</v>
      </c>
      <c r="G6" s="751">
        <v>8.085094999999999</v>
      </c>
      <c r="H6" s="751">
        <v>5.0418779999999996</v>
      </c>
      <c r="K6" s="775" t="s">
        <v>609</v>
      </c>
      <c r="L6" s="789">
        <f>SUM(L2:L5)</f>
        <v>3585.0720000000001</v>
      </c>
      <c r="M6" s="789">
        <f t="shared" ref="M6:N6" si="0">SUM(M2:M5)</f>
        <v>3313.8106620000003</v>
      </c>
      <c r="N6" s="789">
        <f t="shared" si="0"/>
        <v>70.986999641997159</v>
      </c>
    </row>
    <row r="7" spans="1:15" s="753" customFormat="1">
      <c r="A7" s="749" t="s">
        <v>655</v>
      </c>
      <c r="B7" s="750">
        <v>104.74630999999999</v>
      </c>
      <c r="C7" s="750">
        <v>10.497001999999998</v>
      </c>
      <c r="D7" s="750">
        <v>43.740908999999995</v>
      </c>
      <c r="E7" s="751">
        <v>18.995636000000001</v>
      </c>
      <c r="F7" s="751">
        <v>51.633270000000003</v>
      </c>
      <c r="G7" s="751">
        <v>31.547264000000002</v>
      </c>
      <c r="H7" s="751">
        <v>21.593807000000005</v>
      </c>
    </row>
    <row r="8" spans="1:15">
      <c r="A8" s="754" t="s">
        <v>576</v>
      </c>
      <c r="B8" s="752">
        <v>618.7027720000001</v>
      </c>
      <c r="C8" s="752">
        <v>153.98462599999999</v>
      </c>
      <c r="D8" s="752">
        <v>37.818854999999999</v>
      </c>
      <c r="E8" s="752">
        <v>15.901841000000001</v>
      </c>
      <c r="F8" s="752">
        <v>132.326189</v>
      </c>
      <c r="G8" s="752">
        <v>27.322071000000001</v>
      </c>
      <c r="H8" s="752">
        <v>16.850055999999999</v>
      </c>
    </row>
    <row r="9" spans="1:15">
      <c r="A9" s="755" t="s">
        <v>577</v>
      </c>
      <c r="B9" s="752">
        <v>6.7015269999999987</v>
      </c>
      <c r="C9" s="752">
        <v>3.6042179999999999</v>
      </c>
      <c r="D9" s="752">
        <v>10.409694</v>
      </c>
      <c r="E9" s="752">
        <v>10.096582000000001</v>
      </c>
      <c r="F9" s="752">
        <v>178.04243400000001</v>
      </c>
      <c r="G9" s="752">
        <v>99.806162</v>
      </c>
      <c r="H9" s="752">
        <v>67.265356000000011</v>
      </c>
      <c r="K9" s="806"/>
      <c r="L9" s="806" t="s">
        <v>599</v>
      </c>
      <c r="M9" s="806" t="s">
        <v>669</v>
      </c>
      <c r="N9" s="806" t="s">
        <v>670</v>
      </c>
      <c r="O9" s="806" t="s">
        <v>675</v>
      </c>
    </row>
    <row r="10" spans="1:15">
      <c r="K10" s="808" t="s">
        <v>672</v>
      </c>
      <c r="L10" s="807">
        <f>SUM(B2:H9)</f>
        <v>4692.6430450000007</v>
      </c>
      <c r="M10" s="806">
        <v>4423</v>
      </c>
      <c r="N10" s="806">
        <v>4810</v>
      </c>
      <c r="O10" s="806">
        <v>3585</v>
      </c>
    </row>
    <row r="11" spans="1:15">
      <c r="M11" s="770">
        <f>$L$10-M10</f>
        <v>269.64304500000071</v>
      </c>
      <c r="N11" s="770">
        <f t="shared" ref="N11:O11" si="1">$L$10-N10</f>
        <v>-117.35695499999929</v>
      </c>
      <c r="O11" s="770">
        <f t="shared" si="1"/>
        <v>1107.6430450000007</v>
      </c>
    </row>
    <row r="12" spans="1:15">
      <c r="M12" s="819">
        <f>M11/$L$10</f>
        <v>5.7460804585872924E-2</v>
      </c>
      <c r="N12" s="819">
        <f t="shared" ref="N12:O12" si="2">N11/$L$10</f>
        <v>-2.5008711268811042E-2</v>
      </c>
      <c r="O12" s="819">
        <f t="shared" si="2"/>
        <v>0.2360382058422687</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5571E-83A9-419B-9EA4-4B921A1D8533}">
  <dimension ref="A1:AE15"/>
  <sheetViews>
    <sheetView zoomScale="70" zoomScaleNormal="70" workbookViewId="0">
      <selection activeCell="K18" sqref="K18"/>
    </sheetView>
  </sheetViews>
  <sheetFormatPr defaultRowHeight="12.3"/>
  <cols>
    <col min="1" max="1" width="34.27734375" customWidth="1"/>
    <col min="17" max="18" width="12.6640625" customWidth="1"/>
    <col min="19" max="20" width="8.88671875" customWidth="1"/>
  </cols>
  <sheetData>
    <row r="1" spans="1:31" s="748" customFormat="1" ht="135.30000000000001">
      <c r="A1" s="745" t="s">
        <v>570</v>
      </c>
      <c r="B1" s="747" t="s">
        <v>21</v>
      </c>
      <c r="C1" s="747" t="s">
        <v>22</v>
      </c>
      <c r="D1" s="747" t="s">
        <v>23</v>
      </c>
      <c r="E1" s="747" t="s">
        <v>24</v>
      </c>
      <c r="F1" s="747" t="s">
        <v>25</v>
      </c>
      <c r="G1" s="747" t="s">
        <v>26</v>
      </c>
      <c r="H1" s="747" t="s">
        <v>27</v>
      </c>
      <c r="I1" s="747" t="s">
        <v>28</v>
      </c>
      <c r="J1" s="747" t="s">
        <v>29</v>
      </c>
      <c r="K1" s="747" t="s">
        <v>30</v>
      </c>
      <c r="L1" s="747" t="s">
        <v>31</v>
      </c>
      <c r="M1" s="747" t="s">
        <v>32</v>
      </c>
      <c r="N1" s="747" t="s">
        <v>33</v>
      </c>
      <c r="O1" s="747" t="s">
        <v>34</v>
      </c>
      <c r="Q1" s="787" t="s">
        <v>602</v>
      </c>
      <c r="R1" s="795" t="s">
        <v>617</v>
      </c>
      <c r="S1" s="797" t="s">
        <v>610</v>
      </c>
      <c r="T1" s="787" t="s">
        <v>612</v>
      </c>
    </row>
    <row r="2" spans="1:31" s="753" customFormat="1">
      <c r="A2" s="749" t="s">
        <v>572</v>
      </c>
      <c r="B2" s="802">
        <v>27.193480999999998</v>
      </c>
      <c r="C2" s="802">
        <v>3.5052699999999999</v>
      </c>
      <c r="D2" s="802">
        <v>0.47684700000000002</v>
      </c>
      <c r="E2" s="803">
        <v>0.13902600000000001</v>
      </c>
      <c r="F2" s="803">
        <v>8.861994000000001</v>
      </c>
      <c r="G2" s="803">
        <v>0.14152500000000001</v>
      </c>
      <c r="H2" s="803">
        <v>4.1408E-2</v>
      </c>
      <c r="I2" s="804">
        <v>223.73314500000001</v>
      </c>
      <c r="J2" s="804">
        <v>74.051009000000008</v>
      </c>
      <c r="K2" s="804">
        <v>30.141931</v>
      </c>
      <c r="L2" s="804">
        <v>6.208076000000001</v>
      </c>
      <c r="M2" s="804">
        <v>49.725827000000002</v>
      </c>
      <c r="N2" s="804">
        <v>6.7690759999999992</v>
      </c>
      <c r="O2" s="804">
        <v>1.594141</v>
      </c>
      <c r="Q2" s="794" t="s">
        <v>611</v>
      </c>
      <c r="R2" s="791">
        <f>SUM(B2:O2)+SUM(B5:O5)</f>
        <v>740.602619</v>
      </c>
      <c r="S2" s="792">
        <f>6.7*100</f>
        <v>670</v>
      </c>
      <c r="T2" s="793">
        <f>R2-S2</f>
        <v>70.602619000000004</v>
      </c>
    </row>
    <row r="3" spans="1:31" s="753" customFormat="1" ht="49.2">
      <c r="A3" s="754" t="s">
        <v>653</v>
      </c>
      <c r="B3" s="804">
        <v>64.614053000000013</v>
      </c>
      <c r="C3" s="804">
        <v>6.673495</v>
      </c>
      <c r="D3" s="804">
        <v>3.0456029999999998</v>
      </c>
      <c r="E3" s="804">
        <v>1.0357580000000002</v>
      </c>
      <c r="F3" s="804">
        <v>3.5822309999999988</v>
      </c>
      <c r="G3" s="804">
        <v>0.12512599999999999</v>
      </c>
      <c r="H3" s="804">
        <v>5.8053999999999994E-2</v>
      </c>
      <c r="I3" s="804">
        <v>94.638801000000001</v>
      </c>
      <c r="J3" s="804">
        <v>19.189798</v>
      </c>
      <c r="K3" s="804">
        <v>34.11074</v>
      </c>
      <c r="L3" s="804">
        <v>15.193257999999998</v>
      </c>
      <c r="M3" s="804">
        <v>15.985246999999999</v>
      </c>
      <c r="N3" s="804">
        <v>5.7093869999999995</v>
      </c>
      <c r="O3" s="804">
        <v>2.124746</v>
      </c>
      <c r="Q3" s="795" t="s">
        <v>613</v>
      </c>
      <c r="R3" s="795" t="s">
        <v>617</v>
      </c>
      <c r="S3" s="796" t="s">
        <v>618</v>
      </c>
      <c r="T3" s="795" t="s">
        <v>612</v>
      </c>
    </row>
    <row r="4" spans="1:31" s="753" customFormat="1">
      <c r="A4" s="749" t="s">
        <v>652</v>
      </c>
      <c r="B4" s="804">
        <v>0.82662000000000002</v>
      </c>
      <c r="C4" s="804">
        <v>0.45823800000000003</v>
      </c>
      <c r="D4" s="804">
        <v>0.373386</v>
      </c>
      <c r="E4" s="804">
        <v>0.13128400000000001</v>
      </c>
      <c r="F4" s="804">
        <v>0.24192600000000003</v>
      </c>
      <c r="G4" s="804">
        <v>0.35439899999999996</v>
      </c>
      <c r="H4" s="804">
        <v>0.30240099999999998</v>
      </c>
      <c r="I4" s="804">
        <v>180.03067600000003</v>
      </c>
      <c r="J4" s="804">
        <v>10.947978000000001</v>
      </c>
      <c r="K4" s="804">
        <v>12.263956</v>
      </c>
      <c r="L4" s="804">
        <v>1.0140470000000001</v>
      </c>
      <c r="M4" s="804">
        <v>4.5370330000000001</v>
      </c>
      <c r="N4" s="804">
        <v>1.6826010000000002</v>
      </c>
      <c r="O4" s="804">
        <v>0.77564100000000002</v>
      </c>
      <c r="Q4" s="795" t="s">
        <v>614</v>
      </c>
      <c r="R4" s="795">
        <f>SUM(B2:O4)</f>
        <v>912.609239</v>
      </c>
      <c r="S4" s="795">
        <f>(4747*100000)/10^6</f>
        <v>474.7</v>
      </c>
      <c r="T4" s="795">
        <f>R4-S4</f>
        <v>437.90923900000001</v>
      </c>
    </row>
    <row r="5" spans="1:31" s="753" customFormat="1">
      <c r="A5" s="754" t="s">
        <v>574</v>
      </c>
      <c r="B5" s="802">
        <v>29.494184999999998</v>
      </c>
      <c r="C5" s="802">
        <v>4.9971059999999996</v>
      </c>
      <c r="D5" s="802">
        <v>1.1240929999999998</v>
      </c>
      <c r="E5" s="803">
        <v>0.21893499999999999</v>
      </c>
      <c r="F5" s="803">
        <v>6.9743290000000009</v>
      </c>
      <c r="G5" s="803">
        <v>0.31856000000000001</v>
      </c>
      <c r="H5" s="803">
        <v>0.18698100000000001</v>
      </c>
      <c r="I5" s="804">
        <v>155.36202600000001</v>
      </c>
      <c r="J5" s="804">
        <v>43.776936999999997</v>
      </c>
      <c r="K5" s="804">
        <v>9.5770689999999998</v>
      </c>
      <c r="L5" s="804">
        <v>1.9432509999999998</v>
      </c>
      <c r="M5" s="804">
        <v>48.717098</v>
      </c>
      <c r="N5" s="804">
        <v>3.9779270000000002</v>
      </c>
      <c r="O5" s="804">
        <v>1.3513660000000001</v>
      </c>
      <c r="Q5" s="795" t="s">
        <v>615</v>
      </c>
      <c r="R5" s="795">
        <f>SUM(B5:O7)</f>
        <v>408.98716399999995</v>
      </c>
      <c r="S5" s="795">
        <f>(5299*100000)/10^6</f>
        <v>529.9</v>
      </c>
      <c r="T5" s="795">
        <f t="shared" ref="T5:T6" si="0">R5-S5</f>
        <v>-120.91283600000003</v>
      </c>
    </row>
    <row r="6" spans="1:31" s="753" customFormat="1">
      <c r="A6" s="754" t="s">
        <v>654</v>
      </c>
      <c r="B6" s="802">
        <v>3.9391010000000004</v>
      </c>
      <c r="C6" s="802">
        <v>1.613502</v>
      </c>
      <c r="D6" s="802">
        <v>0.28086800000000001</v>
      </c>
      <c r="E6" s="803">
        <v>3.9856999999999997E-2</v>
      </c>
      <c r="F6" s="803">
        <v>0.57841200000000004</v>
      </c>
      <c r="G6" s="803">
        <v>0.12248700000000001</v>
      </c>
      <c r="H6" s="803">
        <v>4.1454999999999999E-2</v>
      </c>
      <c r="I6" s="804">
        <v>8.1869110000000003</v>
      </c>
      <c r="J6" s="804">
        <v>6.7780809999999994</v>
      </c>
      <c r="K6" s="804">
        <v>8.3077999999999985</v>
      </c>
      <c r="L6" s="804">
        <v>1.9050329999999998</v>
      </c>
      <c r="M6" s="804">
        <v>5.5634870000000003</v>
      </c>
      <c r="N6" s="804">
        <v>3.8999129999999997</v>
      </c>
      <c r="O6" s="804">
        <v>1.4010180000000001</v>
      </c>
      <c r="Q6" s="795" t="s">
        <v>616</v>
      </c>
      <c r="R6" s="795">
        <f>SUM(B8:O8)</f>
        <v>89.176233999999994</v>
      </c>
      <c r="S6" s="795">
        <f>(469*100000)/10^6</f>
        <v>46.9</v>
      </c>
      <c r="T6" s="795">
        <f t="shared" si="0"/>
        <v>42.276233999999995</v>
      </c>
    </row>
    <row r="7" spans="1:31" s="753" customFormat="1">
      <c r="A7" s="749" t="s">
        <v>655</v>
      </c>
      <c r="B7" s="802">
        <v>11.822861999999999</v>
      </c>
      <c r="C7" s="802">
        <v>1.0295809999999999</v>
      </c>
      <c r="D7" s="802">
        <v>1.3216439999999998</v>
      </c>
      <c r="E7" s="803">
        <v>0.46338199999999996</v>
      </c>
      <c r="F7" s="803">
        <v>0.47566899999999995</v>
      </c>
      <c r="G7" s="803">
        <v>0.44897299999999996</v>
      </c>
      <c r="H7" s="803">
        <v>0.44504500000000008</v>
      </c>
      <c r="I7" s="804">
        <v>15.696244999999998</v>
      </c>
      <c r="J7" s="804">
        <v>2.0504330000000004</v>
      </c>
      <c r="K7" s="804">
        <v>11.716375999999999</v>
      </c>
      <c r="L7" s="804">
        <v>4.9951669999999995</v>
      </c>
      <c r="M7" s="804">
        <v>1.9286150000000002</v>
      </c>
      <c r="N7" s="804">
        <v>3.4865919999999999</v>
      </c>
      <c r="O7" s="804">
        <v>2.4287920000000001</v>
      </c>
    </row>
    <row r="8" spans="1:31">
      <c r="A8" s="754" t="s">
        <v>576</v>
      </c>
      <c r="B8" s="804">
        <v>37.328353</v>
      </c>
      <c r="C8" s="804">
        <v>4.1167379999999998</v>
      </c>
      <c r="D8" s="804">
        <v>0.17658200000000002</v>
      </c>
      <c r="E8" s="804">
        <v>4.6044999999999996E-2</v>
      </c>
      <c r="F8" s="804">
        <v>6.1543729999999996</v>
      </c>
      <c r="G8" s="804">
        <v>9.6071000000000004E-2</v>
      </c>
      <c r="H8" s="804">
        <v>6.668099999999999E-2</v>
      </c>
      <c r="I8" s="805">
        <v>29.477644000000002</v>
      </c>
      <c r="J8" s="805">
        <v>4.0102960000000003</v>
      </c>
      <c r="K8" s="805">
        <v>0.40682499999999999</v>
      </c>
      <c r="L8" s="805">
        <v>0.1421</v>
      </c>
      <c r="M8" s="805">
        <v>6.6691529999999997</v>
      </c>
      <c r="N8" s="805">
        <v>0.319909</v>
      </c>
      <c r="O8" s="805">
        <v>0.165464</v>
      </c>
    </row>
    <row r="9" spans="1:31">
      <c r="A9" s="755" t="s">
        <v>577</v>
      </c>
      <c r="B9" s="804">
        <v>2.8890000000000001E-3</v>
      </c>
      <c r="C9" s="804">
        <v>3.9719999999999998E-3</v>
      </c>
      <c r="D9" s="804">
        <v>7.489E-3</v>
      </c>
      <c r="E9" s="804">
        <v>2.6249999999999999E-2</v>
      </c>
      <c r="F9" s="804">
        <v>7.6095999999999997E-2</v>
      </c>
      <c r="G9" s="804">
        <v>0.29235700000000003</v>
      </c>
      <c r="H9" s="804">
        <v>0.53654400000000002</v>
      </c>
      <c r="I9" s="805">
        <v>0.23607200000000003</v>
      </c>
      <c r="J9" s="805">
        <v>6.1520000000000005E-2</v>
      </c>
      <c r="K9" s="805">
        <v>0.28884099999999996</v>
      </c>
      <c r="L9" s="805">
        <v>0.24226</v>
      </c>
      <c r="M9" s="805">
        <v>1.0609970000000002</v>
      </c>
      <c r="N9" s="805">
        <v>2.0720480000000001</v>
      </c>
      <c r="O9" s="805">
        <v>1.8691789999999997</v>
      </c>
      <c r="U9" t="s">
        <v>619</v>
      </c>
    </row>
    <row r="11" spans="1:31">
      <c r="P11" s="806"/>
      <c r="Q11" s="806" t="s">
        <v>599</v>
      </c>
      <c r="R11" s="806" t="s">
        <v>669</v>
      </c>
      <c r="S11" s="806" t="s">
        <v>670</v>
      </c>
    </row>
    <row r="12" spans="1:31">
      <c r="P12" s="806" t="s">
        <v>671</v>
      </c>
      <c r="Q12" s="807">
        <f>SUM(B2:O9)</f>
        <v>1417.5491510000006</v>
      </c>
      <c r="R12" s="806">
        <v>1370</v>
      </c>
      <c r="S12" s="806">
        <v>1560</v>
      </c>
    </row>
    <row r="13" spans="1:31">
      <c r="AE13" s="753"/>
    </row>
    <row r="14" spans="1:31">
      <c r="Q14" s="770">
        <f>Q12-R12</f>
        <v>47.54915100000062</v>
      </c>
      <c r="R14" s="819">
        <f>Q14/Q12</f>
        <v>3.3543211511542569E-2</v>
      </c>
    </row>
    <row r="15" spans="1:31">
      <c r="Q15" s="770">
        <f>Q12-S12</f>
        <v>-142.45084899999938</v>
      </c>
      <c r="R15" s="819">
        <f>Q15/Q12</f>
        <v>-0.10049094163649167</v>
      </c>
    </row>
  </sheetData>
  <hyperlinks>
    <hyperlink ref="S1" r:id="rId1" display="https://journals.plos.org/plosone/article/file?id=10.1371/journal.pone.0051759&amp;type=printable" xr:uid="{B5FC3E82-6EAA-4E5C-8B40-3EDF6C5C1E30}"/>
    <hyperlink ref="S3" r:id="rId2" xr:uid="{C16E7551-41AE-4D04-9E4B-07A2BB0AF2B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7C19A-93A4-409A-98B8-A9A1EC6BA688}">
  <dimension ref="A1:G17"/>
  <sheetViews>
    <sheetView workbookViewId="0">
      <selection activeCell="G5" sqref="G5"/>
    </sheetView>
  </sheetViews>
  <sheetFormatPr defaultRowHeight="12.3"/>
  <sheetData>
    <row r="1" spans="1:7">
      <c r="A1" s="799" t="s">
        <v>656</v>
      </c>
    </row>
    <row r="2" spans="1:7">
      <c r="A2" s="800"/>
    </row>
    <row r="3" spans="1:7">
      <c r="A3" s="801" t="s">
        <v>657</v>
      </c>
    </row>
    <row r="4" spans="1:7">
      <c r="A4" s="801" t="s">
        <v>658</v>
      </c>
      <c r="G4">
        <f>4940+4810+1560</f>
        <v>11310</v>
      </c>
    </row>
    <row r="5" spans="1:7">
      <c r="A5" s="801" t="s">
        <v>659</v>
      </c>
    </row>
    <row r="6" spans="1:7">
      <c r="A6" s="801" t="s">
        <v>660</v>
      </c>
    </row>
    <row r="8" spans="1:7">
      <c r="A8" s="799" t="s">
        <v>661</v>
      </c>
    </row>
    <row r="9" spans="1:7">
      <c r="A9" s="800"/>
    </row>
    <row r="10" spans="1:7">
      <c r="A10" s="801" t="s">
        <v>662</v>
      </c>
    </row>
    <row r="11" spans="1:7">
      <c r="A11" s="801" t="s">
        <v>663</v>
      </c>
      <c r="G11">
        <f>4906+4423+1370</f>
        <v>10699</v>
      </c>
    </row>
    <row r="12" spans="1:7">
      <c r="A12" s="801" t="s">
        <v>664</v>
      </c>
    </row>
    <row r="13" spans="1:7">
      <c r="A13" s="801" t="s">
        <v>665</v>
      </c>
    </row>
    <row r="15" spans="1:7">
      <c r="A15" s="799" t="s">
        <v>666</v>
      </c>
    </row>
    <row r="16" spans="1:7">
      <c r="A16" s="799" t="s">
        <v>667</v>
      </c>
    </row>
    <row r="17" spans="1:1">
      <c r="A17" s="799" t="s">
        <v>668</v>
      </c>
    </row>
  </sheetData>
  <hyperlinks>
    <hyperlink ref="A1" r:id="rId1" display="https://www.ipcc.ch/site/assets/uploads/2019/08/Edited-SPM_Approved_Microsite_FINAL.pdf" xr:uid="{D5EA0724-84B3-4FBF-8FE9-60A927DF4CD6}"/>
    <hyperlink ref="A8" r:id="rId2" location="data/LC" display="http://www.fao.org/faostat/en/ - data/LC" xr:uid="{A7E4E654-7485-407B-9895-F1D83F8318B1}"/>
    <hyperlink ref="A15" r:id="rId3" display="http://www.fao.org/3/a-i4793e.pdf" xr:uid="{33CDD759-833D-4CC1-BD34-465D555F1DAD}"/>
    <hyperlink ref="A16" r:id="rId4" display="https://www.iucn.org/sites/dev/files/content/documents/global_grasslands_poster_august_2014_2.pdf" xr:uid="{88FD68EE-E8CF-4436-AE50-CE04EB6CB162}"/>
    <hyperlink ref="A17" r:id="rId5" display="https://www.statista.com/statistics/201772/projection-for-total-global-grassland-area-from-2010/" xr:uid="{09AC57AD-ACFF-42D1-A36F-2272A2D732A2}"/>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02401-1673-4DF6-A670-BAA632152527}">
  <dimension ref="A2:Z199"/>
  <sheetViews>
    <sheetView zoomScale="60" zoomScaleNormal="60" workbookViewId="0">
      <selection activeCell="S26" sqref="S26"/>
    </sheetView>
  </sheetViews>
  <sheetFormatPr defaultRowHeight="12.3"/>
  <cols>
    <col min="1" max="1" width="16.33203125" style="362" customWidth="1"/>
    <col min="2" max="3" width="14.38671875" style="362" customWidth="1"/>
    <col min="4" max="4" width="18.609375" style="362" customWidth="1"/>
    <col min="5" max="16384" width="8.88671875" style="362"/>
  </cols>
  <sheetData>
    <row r="2" spans="1:26" ht="15">
      <c r="A2" s="929" t="e">
        <f>1+A51</f>
        <v>#VALUE!</v>
      </c>
      <c r="B2" s="929"/>
      <c r="C2" s="930" t="s">
        <v>1135</v>
      </c>
      <c r="D2" s="931"/>
      <c r="E2" s="931"/>
      <c r="F2" s="931"/>
      <c r="G2" s="931"/>
      <c r="H2" s="932"/>
      <c r="I2" s="931"/>
      <c r="J2" s="931"/>
      <c r="K2" s="931"/>
      <c r="L2" s="931"/>
      <c r="M2" s="931"/>
      <c r="N2" s="931"/>
      <c r="O2" s="931"/>
      <c r="P2" s="931"/>
      <c r="Q2" s="931"/>
      <c r="R2" s="931"/>
      <c r="S2" s="931"/>
      <c r="T2" s="932"/>
      <c r="U2" s="932"/>
      <c r="V2" s="932"/>
      <c r="W2" s="932"/>
      <c r="X2" s="932"/>
      <c r="Y2" s="932"/>
      <c r="Z2" s="933"/>
    </row>
    <row r="3" spans="1:26" ht="15">
      <c r="A3" s="929"/>
      <c r="B3" s="929"/>
      <c r="C3" s="930"/>
      <c r="D3" s="931"/>
      <c r="E3" s="931"/>
      <c r="F3" s="931"/>
      <c r="G3" s="931"/>
      <c r="H3" s="932"/>
      <c r="I3" s="931"/>
      <c r="J3" s="931"/>
      <c r="K3" s="931"/>
      <c r="L3" s="931"/>
      <c r="M3" s="931"/>
      <c r="N3" s="931"/>
      <c r="O3" s="931"/>
      <c r="P3" s="931"/>
      <c r="Q3" s="931"/>
      <c r="R3" s="931"/>
      <c r="S3" s="931"/>
      <c r="T3" s="932"/>
      <c r="U3" s="932"/>
      <c r="V3" s="932"/>
      <c r="W3" s="932"/>
      <c r="X3" s="932"/>
      <c r="Y3" s="932"/>
      <c r="Z3" s="933"/>
    </row>
    <row r="4" spans="1:26" ht="14.1">
      <c r="A4" s="934"/>
      <c r="B4" s="934"/>
      <c r="C4" s="934"/>
      <c r="D4" s="934"/>
      <c r="E4" s="934"/>
      <c r="F4" s="934"/>
      <c r="G4" s="934"/>
      <c r="H4" s="934"/>
      <c r="I4" s="934"/>
      <c r="J4" s="934"/>
      <c r="K4" s="934"/>
      <c r="L4" s="934"/>
      <c r="M4" s="934"/>
      <c r="N4" s="934"/>
      <c r="O4" s="934"/>
      <c r="P4" s="934"/>
      <c r="Q4" s="934"/>
      <c r="R4" s="934"/>
      <c r="S4" s="934"/>
      <c r="T4" s="934"/>
      <c r="U4" s="934"/>
      <c r="V4" s="934"/>
      <c r="W4" s="934"/>
      <c r="X4" s="934"/>
      <c r="Y4" s="934"/>
      <c r="Z4" s="935"/>
    </row>
    <row r="5" spans="1:26" ht="70.8" thickBot="1">
      <c r="A5" s="936" t="s">
        <v>195</v>
      </c>
      <c r="B5" s="546" t="s">
        <v>196</v>
      </c>
      <c r="C5" s="937" t="s">
        <v>197</v>
      </c>
      <c r="D5" s="938" t="s">
        <v>198</v>
      </c>
      <c r="E5" s="938" t="s">
        <v>199</v>
      </c>
      <c r="F5" s="939" t="s">
        <v>200</v>
      </c>
      <c r="G5" s="939" t="s">
        <v>194</v>
      </c>
      <c r="H5" s="550" t="s">
        <v>236</v>
      </c>
      <c r="I5" s="551" t="s">
        <v>201</v>
      </c>
      <c r="J5" s="552" t="s">
        <v>237</v>
      </c>
      <c r="K5" s="553" t="s">
        <v>1080</v>
      </c>
      <c r="L5" s="554" t="s">
        <v>203</v>
      </c>
      <c r="M5" s="600" t="s">
        <v>204</v>
      </c>
      <c r="N5" s="601" t="s">
        <v>205</v>
      </c>
      <c r="O5" s="940" t="s">
        <v>206</v>
      </c>
      <c r="P5" s="940" t="s">
        <v>106</v>
      </c>
      <c r="Q5" s="934"/>
      <c r="R5" s="941" t="s">
        <v>238</v>
      </c>
      <c r="S5" s="942" t="s">
        <v>207</v>
      </c>
      <c r="T5" s="942" t="s">
        <v>208</v>
      </c>
      <c r="U5" s="942" t="s">
        <v>209</v>
      </c>
      <c r="V5" s="943" t="s">
        <v>210</v>
      </c>
      <c r="W5" s="934"/>
      <c r="X5" s="934"/>
      <c r="Y5" s="944"/>
      <c r="Z5" s="933"/>
    </row>
    <row r="6" spans="1:26" ht="14.1">
      <c r="A6" s="945">
        <v>1</v>
      </c>
      <c r="B6" s="562" t="str">
        <f>CONCATENATE(E6,": ",C6)</f>
        <v>World: Samberg et al., 2016</v>
      </c>
      <c r="C6" s="946" t="s">
        <v>1081</v>
      </c>
      <c r="D6" s="946" t="s">
        <v>1082</v>
      </c>
      <c r="E6" s="946" t="s">
        <v>192</v>
      </c>
      <c r="F6" s="947"/>
      <c r="G6" s="946"/>
      <c r="H6" s="565"/>
      <c r="I6" s="948"/>
      <c r="J6" s="948"/>
      <c r="K6" s="949">
        <v>0.32726321131587033</v>
      </c>
      <c r="L6" s="950" t="s">
        <v>421</v>
      </c>
      <c r="M6" s="951"/>
      <c r="N6" s="570" t="s">
        <v>421</v>
      </c>
      <c r="O6" s="571"/>
      <c r="P6" s="952" t="s">
        <v>1083</v>
      </c>
      <c r="Q6" s="953"/>
      <c r="R6" s="954"/>
      <c r="S6" s="574">
        <f>IF(R6="Y","",IF(AND(M6="",K6=""),"",IF(M6="",K6,M6)))</f>
        <v>0.32726321131587033</v>
      </c>
      <c r="T6" s="955" t="str">
        <f t="shared" ref="T6:T25" si="0">IF(S6="","",IF($S$110="Y",U6,IF(S6&gt;=$S$102-$AB$68*$S$106,IF(S6&lt;=$S$102+$AB$68*$S$106,S6,""),"")))</f>
        <v/>
      </c>
      <c r="U6" s="574">
        <f>IF(R6="Y","",IF(AND(M6="",K6=""),"",IF(M6="",K6*O6,M6*O6)))</f>
        <v>0</v>
      </c>
      <c r="V6" s="576" t="str">
        <f t="shared" ref="V6:V25" si="1">IF(AND(N6="",L6=""),"",IF(N6="",L6,N6))</f>
        <v>%</v>
      </c>
      <c r="W6" s="944"/>
      <c r="X6" s="944"/>
      <c r="Y6" s="944"/>
      <c r="Z6" s="933"/>
    </row>
    <row r="7" spans="1:26" ht="14.1">
      <c r="A7" s="945">
        <v>2</v>
      </c>
      <c r="B7" s="562" t="str">
        <f>CONCATENATE(E7,": ",C7)</f>
        <v>World: Lowder et al 2016</v>
      </c>
      <c r="C7" s="946" t="s">
        <v>1084</v>
      </c>
      <c r="D7" s="946" t="s">
        <v>1085</v>
      </c>
      <c r="E7" s="946" t="s">
        <v>192</v>
      </c>
      <c r="F7" s="946"/>
      <c r="G7" s="946"/>
      <c r="H7" s="565"/>
      <c r="I7" s="948"/>
      <c r="J7" s="948"/>
      <c r="K7" s="579">
        <v>0.17798050600334372</v>
      </c>
      <c r="L7" s="950" t="s">
        <v>421</v>
      </c>
      <c r="M7" s="951"/>
      <c r="N7" s="570" t="s">
        <v>421</v>
      </c>
      <c r="O7" s="571"/>
      <c r="P7" s="952" t="s">
        <v>1083</v>
      </c>
      <c r="Q7" s="953"/>
      <c r="R7" s="954"/>
      <c r="S7" s="574">
        <f t="shared" ref="S7:S25" si="2">IF(R7="Y","",IF(AND(M7="",K7=""),"",IF(M7="",K7,M7)))</f>
        <v>0.17798050600334372</v>
      </c>
      <c r="T7" s="955" t="str">
        <f t="shared" si="0"/>
        <v/>
      </c>
      <c r="U7" s="574">
        <f t="shared" ref="U7:U25" si="3">IF(R7="Y","",IF(AND(M7="",K7=""),"",IF(M7="",K7*O7,M7*O7)))</f>
        <v>0</v>
      </c>
      <c r="V7" s="576" t="str">
        <f t="shared" si="1"/>
        <v>%</v>
      </c>
      <c r="W7" s="944"/>
      <c r="X7" s="944"/>
      <c r="Y7" s="944"/>
      <c r="Z7" s="933"/>
    </row>
    <row r="8" spans="1:26" ht="14.1">
      <c r="A8" s="945">
        <v>3</v>
      </c>
      <c r="B8" s="562" t="str">
        <f>CONCATENATE(E8,": ",C8)</f>
        <v>World: Ricardi et al 2018</v>
      </c>
      <c r="C8" s="948" t="s">
        <v>1086</v>
      </c>
      <c r="D8" s="948" t="s">
        <v>1087</v>
      </c>
      <c r="E8" s="946" t="s">
        <v>192</v>
      </c>
      <c r="F8" s="948"/>
      <c r="G8" s="946"/>
      <c r="H8" s="565"/>
      <c r="I8" s="948"/>
      <c r="J8" s="948"/>
      <c r="K8" s="956">
        <v>0.44248545759514796</v>
      </c>
      <c r="L8" s="950" t="s">
        <v>421</v>
      </c>
      <c r="M8" s="951"/>
      <c r="N8" s="570" t="s">
        <v>421</v>
      </c>
      <c r="O8" s="571"/>
      <c r="P8" s="952" t="s">
        <v>1083</v>
      </c>
      <c r="Q8" s="953"/>
      <c r="R8" s="954"/>
      <c r="S8" s="574">
        <f t="shared" si="2"/>
        <v>0.44248545759514796</v>
      </c>
      <c r="T8" s="955" t="str">
        <f t="shared" si="0"/>
        <v/>
      </c>
      <c r="U8" s="574">
        <f t="shared" si="3"/>
        <v>0</v>
      </c>
      <c r="V8" s="576" t="str">
        <f t="shared" si="1"/>
        <v>%</v>
      </c>
      <c r="W8" s="944"/>
      <c r="X8" s="944"/>
      <c r="Y8" s="944"/>
      <c r="Z8" s="933"/>
    </row>
    <row r="9" spans="1:26" ht="14.1">
      <c r="A9" s="945">
        <v>4</v>
      </c>
      <c r="B9" s="562" t="str">
        <f t="shared" ref="B9:B25" si="4">CONCATENATE(E9,": ",C9)</f>
        <v xml:space="preserve">: </v>
      </c>
      <c r="C9" s="948"/>
      <c r="D9" s="948"/>
      <c r="E9" s="946"/>
      <c r="F9" s="948"/>
      <c r="G9" s="946"/>
      <c r="H9" s="565"/>
      <c r="I9" s="948"/>
      <c r="J9" s="948"/>
      <c r="K9" s="952"/>
      <c r="L9" s="950" t="s">
        <v>421</v>
      </c>
      <c r="M9" s="951"/>
      <c r="N9" s="570" t="s">
        <v>421</v>
      </c>
      <c r="O9" s="571"/>
      <c r="P9" s="952"/>
      <c r="Q9" s="953"/>
      <c r="R9" s="954"/>
      <c r="S9" s="574" t="str">
        <f t="shared" si="2"/>
        <v/>
      </c>
      <c r="T9" s="955" t="str">
        <f t="shared" si="0"/>
        <v/>
      </c>
      <c r="U9" s="574" t="str">
        <f t="shared" si="3"/>
        <v/>
      </c>
      <c r="V9" s="576" t="str">
        <f t="shared" si="1"/>
        <v>%</v>
      </c>
      <c r="W9" s="944"/>
      <c r="X9" s="944"/>
      <c r="Y9" s="944"/>
      <c r="Z9" s="933"/>
    </row>
    <row r="10" spans="1:26" ht="14.1">
      <c r="A10" s="945">
        <v>5</v>
      </c>
      <c r="B10" s="562" t="str">
        <f t="shared" si="4"/>
        <v xml:space="preserve">: </v>
      </c>
      <c r="C10" s="948"/>
      <c r="D10" s="948"/>
      <c r="E10" s="946"/>
      <c r="F10" s="948"/>
      <c r="G10" s="946"/>
      <c r="H10" s="565"/>
      <c r="I10" s="948"/>
      <c r="J10" s="948"/>
      <c r="K10" s="952"/>
      <c r="L10" s="950" t="s">
        <v>421</v>
      </c>
      <c r="M10" s="951"/>
      <c r="N10" s="570" t="s">
        <v>421</v>
      </c>
      <c r="O10" s="571"/>
      <c r="P10" s="952"/>
      <c r="Q10" s="953"/>
      <c r="R10" s="954"/>
      <c r="S10" s="574" t="str">
        <f t="shared" si="2"/>
        <v/>
      </c>
      <c r="T10" s="955" t="str">
        <f t="shared" si="0"/>
        <v/>
      </c>
      <c r="U10" s="574" t="str">
        <f t="shared" si="3"/>
        <v/>
      </c>
      <c r="V10" s="576" t="str">
        <f t="shared" si="1"/>
        <v>%</v>
      </c>
      <c r="W10" s="944"/>
      <c r="X10" s="944"/>
      <c r="Y10" s="944"/>
      <c r="Z10" s="933"/>
    </row>
    <row r="11" spans="1:26" ht="14.1">
      <c r="A11" s="945">
        <v>6</v>
      </c>
      <c r="B11" s="562" t="str">
        <f t="shared" si="4"/>
        <v xml:space="preserve">: </v>
      </c>
      <c r="C11" s="948"/>
      <c r="D11" s="948"/>
      <c r="E11" s="946"/>
      <c r="F11" s="948"/>
      <c r="G11" s="946"/>
      <c r="H11" s="565"/>
      <c r="I11" s="948"/>
      <c r="J11" s="948"/>
      <c r="K11" s="952"/>
      <c r="L11" s="950" t="s">
        <v>421</v>
      </c>
      <c r="M11" s="951"/>
      <c r="N11" s="570" t="s">
        <v>421</v>
      </c>
      <c r="O11" s="571"/>
      <c r="P11" s="952"/>
      <c r="Q11" s="953"/>
      <c r="R11" s="954"/>
      <c r="S11" s="574" t="str">
        <f t="shared" si="2"/>
        <v/>
      </c>
      <c r="T11" s="955" t="str">
        <f t="shared" si="0"/>
        <v/>
      </c>
      <c r="U11" s="574" t="str">
        <f t="shared" si="3"/>
        <v/>
      </c>
      <c r="V11" s="576" t="str">
        <f t="shared" si="1"/>
        <v>%</v>
      </c>
      <c r="W11" s="944"/>
      <c r="X11" s="944"/>
      <c r="Y11" s="944"/>
      <c r="Z11" s="933"/>
    </row>
    <row r="12" spans="1:26" ht="14.1">
      <c r="A12" s="945">
        <v>7</v>
      </c>
      <c r="B12" s="562" t="str">
        <f t="shared" si="4"/>
        <v xml:space="preserve">: </v>
      </c>
      <c r="C12" s="948"/>
      <c r="D12" s="948"/>
      <c r="E12" s="946"/>
      <c r="F12" s="948"/>
      <c r="G12" s="946"/>
      <c r="H12" s="565"/>
      <c r="I12" s="948"/>
      <c r="J12" s="948"/>
      <c r="K12" s="952"/>
      <c r="L12" s="950" t="s">
        <v>421</v>
      </c>
      <c r="M12" s="951"/>
      <c r="N12" s="570" t="s">
        <v>421</v>
      </c>
      <c r="O12" s="571"/>
      <c r="P12" s="952"/>
      <c r="Q12" s="953"/>
      <c r="R12" s="954"/>
      <c r="S12" s="574" t="str">
        <f t="shared" si="2"/>
        <v/>
      </c>
      <c r="T12" s="955" t="str">
        <f t="shared" si="0"/>
        <v/>
      </c>
      <c r="U12" s="574" t="str">
        <f t="shared" si="3"/>
        <v/>
      </c>
      <c r="V12" s="576" t="str">
        <f t="shared" si="1"/>
        <v>%</v>
      </c>
      <c r="W12" s="944"/>
      <c r="X12" s="944"/>
      <c r="Y12" s="944"/>
      <c r="Z12" s="933"/>
    </row>
    <row r="13" spans="1:26" ht="14.1">
      <c r="A13" s="945">
        <v>8</v>
      </c>
      <c r="B13" s="562" t="str">
        <f t="shared" si="4"/>
        <v xml:space="preserve">: </v>
      </c>
      <c r="C13" s="948"/>
      <c r="D13" s="948"/>
      <c r="E13" s="946"/>
      <c r="F13" s="948"/>
      <c r="G13" s="946"/>
      <c r="H13" s="565"/>
      <c r="I13" s="948"/>
      <c r="J13" s="948"/>
      <c r="K13" s="952"/>
      <c r="L13" s="950" t="s">
        <v>421</v>
      </c>
      <c r="M13" s="951"/>
      <c r="N13" s="570" t="s">
        <v>421</v>
      </c>
      <c r="O13" s="571"/>
      <c r="P13" s="952"/>
      <c r="Q13" s="953"/>
      <c r="R13" s="954"/>
      <c r="S13" s="574" t="str">
        <f t="shared" si="2"/>
        <v/>
      </c>
      <c r="T13" s="955" t="str">
        <f t="shared" si="0"/>
        <v/>
      </c>
      <c r="U13" s="574" t="str">
        <f t="shared" si="3"/>
        <v/>
      </c>
      <c r="V13" s="576" t="str">
        <f t="shared" si="1"/>
        <v>%</v>
      </c>
      <c r="W13" s="944"/>
      <c r="X13" s="944"/>
      <c r="Y13" s="944"/>
      <c r="Z13" s="933"/>
    </row>
    <row r="14" spans="1:26" ht="14.1">
      <c r="A14" s="945">
        <v>9</v>
      </c>
      <c r="B14" s="562" t="str">
        <f t="shared" si="4"/>
        <v xml:space="preserve">: </v>
      </c>
      <c r="C14" s="948"/>
      <c r="D14" s="948"/>
      <c r="E14" s="946"/>
      <c r="F14" s="948"/>
      <c r="G14" s="946"/>
      <c r="H14" s="565"/>
      <c r="I14" s="948"/>
      <c r="J14" s="948"/>
      <c r="K14" s="952"/>
      <c r="L14" s="950" t="s">
        <v>421</v>
      </c>
      <c r="M14" s="951"/>
      <c r="N14" s="570" t="s">
        <v>421</v>
      </c>
      <c r="O14" s="571"/>
      <c r="P14" s="952"/>
      <c r="Q14" s="953"/>
      <c r="R14" s="954"/>
      <c r="S14" s="574" t="str">
        <f t="shared" si="2"/>
        <v/>
      </c>
      <c r="T14" s="955" t="str">
        <f t="shared" si="0"/>
        <v/>
      </c>
      <c r="U14" s="574" t="str">
        <f t="shared" si="3"/>
        <v/>
      </c>
      <c r="V14" s="576" t="str">
        <f t="shared" si="1"/>
        <v>%</v>
      </c>
      <c r="W14" s="944"/>
      <c r="X14" s="944"/>
      <c r="Y14" s="944"/>
      <c r="Z14" s="933"/>
    </row>
    <row r="15" spans="1:26" ht="14.1">
      <c r="A15" s="945">
        <v>10</v>
      </c>
      <c r="B15" s="562" t="str">
        <f t="shared" si="4"/>
        <v xml:space="preserve">: </v>
      </c>
      <c r="C15" s="948"/>
      <c r="D15" s="948"/>
      <c r="E15" s="946"/>
      <c r="F15" s="948"/>
      <c r="G15" s="946"/>
      <c r="H15" s="565"/>
      <c r="I15" s="948"/>
      <c r="J15" s="948"/>
      <c r="K15" s="952"/>
      <c r="L15" s="950" t="s">
        <v>421</v>
      </c>
      <c r="M15" s="951"/>
      <c r="N15" s="570" t="s">
        <v>421</v>
      </c>
      <c r="O15" s="571"/>
      <c r="P15" s="952"/>
      <c r="Q15" s="953"/>
      <c r="R15" s="954"/>
      <c r="S15" s="574" t="str">
        <f t="shared" si="2"/>
        <v/>
      </c>
      <c r="T15" s="955" t="str">
        <f t="shared" si="0"/>
        <v/>
      </c>
      <c r="U15" s="574" t="str">
        <f t="shared" si="3"/>
        <v/>
      </c>
      <c r="V15" s="576" t="str">
        <f t="shared" si="1"/>
        <v>%</v>
      </c>
      <c r="W15" s="944"/>
      <c r="X15" s="944"/>
      <c r="Y15" s="944"/>
      <c r="Z15" s="933"/>
    </row>
    <row r="16" spans="1:26" ht="14.1">
      <c r="A16" s="945">
        <v>11</v>
      </c>
      <c r="B16" s="562" t="str">
        <f t="shared" si="4"/>
        <v xml:space="preserve">: </v>
      </c>
      <c r="C16" s="948"/>
      <c r="D16" s="948"/>
      <c r="E16" s="946"/>
      <c r="F16" s="948"/>
      <c r="G16" s="946"/>
      <c r="H16" s="565"/>
      <c r="I16" s="948"/>
      <c r="J16" s="948"/>
      <c r="K16" s="952"/>
      <c r="L16" s="950" t="s">
        <v>421</v>
      </c>
      <c r="M16" s="951"/>
      <c r="N16" s="570" t="s">
        <v>421</v>
      </c>
      <c r="O16" s="571"/>
      <c r="P16" s="952"/>
      <c r="Q16" s="953"/>
      <c r="R16" s="954"/>
      <c r="S16" s="574" t="str">
        <f t="shared" si="2"/>
        <v/>
      </c>
      <c r="T16" s="955" t="str">
        <f t="shared" si="0"/>
        <v/>
      </c>
      <c r="U16" s="574" t="str">
        <f t="shared" si="3"/>
        <v/>
      </c>
      <c r="V16" s="576" t="str">
        <f t="shared" si="1"/>
        <v>%</v>
      </c>
      <c r="W16" s="944"/>
      <c r="X16" s="944"/>
      <c r="Y16" s="944"/>
      <c r="Z16" s="933"/>
    </row>
    <row r="17" spans="1:26" ht="14.1">
      <c r="A17" s="945">
        <v>12</v>
      </c>
      <c r="B17" s="562" t="str">
        <f t="shared" si="4"/>
        <v xml:space="preserve">: </v>
      </c>
      <c r="C17" s="948"/>
      <c r="D17" s="948"/>
      <c r="E17" s="946"/>
      <c r="F17" s="948"/>
      <c r="G17" s="946"/>
      <c r="H17" s="565"/>
      <c r="I17" s="948"/>
      <c r="J17" s="948"/>
      <c r="K17" s="952"/>
      <c r="L17" s="950" t="s">
        <v>421</v>
      </c>
      <c r="M17" s="951"/>
      <c r="N17" s="570" t="s">
        <v>421</v>
      </c>
      <c r="O17" s="571"/>
      <c r="P17" s="952"/>
      <c r="Q17" s="953"/>
      <c r="R17" s="954"/>
      <c r="S17" s="574" t="str">
        <f t="shared" si="2"/>
        <v/>
      </c>
      <c r="T17" s="955" t="str">
        <f t="shared" si="0"/>
        <v/>
      </c>
      <c r="U17" s="574" t="str">
        <f t="shared" si="3"/>
        <v/>
      </c>
      <c r="V17" s="576" t="str">
        <f t="shared" si="1"/>
        <v>%</v>
      </c>
      <c r="W17" s="944"/>
      <c r="X17" s="944"/>
      <c r="Y17" s="944"/>
      <c r="Z17" s="933"/>
    </row>
    <row r="18" spans="1:26" ht="14.1">
      <c r="A18" s="945">
        <v>13</v>
      </c>
      <c r="B18" s="562" t="str">
        <f t="shared" si="4"/>
        <v xml:space="preserve">: </v>
      </c>
      <c r="C18" s="948"/>
      <c r="D18" s="948"/>
      <c r="E18" s="946"/>
      <c r="F18" s="948"/>
      <c r="G18" s="946"/>
      <c r="H18" s="565"/>
      <c r="I18" s="948"/>
      <c r="J18" s="948"/>
      <c r="K18" s="952"/>
      <c r="L18" s="950" t="s">
        <v>421</v>
      </c>
      <c r="M18" s="951"/>
      <c r="N18" s="570" t="s">
        <v>421</v>
      </c>
      <c r="O18" s="571"/>
      <c r="P18" s="952"/>
      <c r="Q18" s="953"/>
      <c r="R18" s="954"/>
      <c r="S18" s="574" t="str">
        <f t="shared" si="2"/>
        <v/>
      </c>
      <c r="T18" s="955" t="str">
        <f t="shared" si="0"/>
        <v/>
      </c>
      <c r="U18" s="574" t="str">
        <f t="shared" si="3"/>
        <v/>
      </c>
      <c r="V18" s="576" t="str">
        <f t="shared" si="1"/>
        <v>%</v>
      </c>
      <c r="W18" s="944"/>
      <c r="X18" s="944"/>
      <c r="Y18" s="944"/>
      <c r="Z18" s="933"/>
    </row>
    <row r="19" spans="1:26" ht="14.1">
      <c r="A19" s="945">
        <v>14</v>
      </c>
      <c r="B19" s="562" t="str">
        <f t="shared" si="4"/>
        <v xml:space="preserve">: </v>
      </c>
      <c r="C19" s="948"/>
      <c r="D19" s="948"/>
      <c r="E19" s="946"/>
      <c r="F19" s="948"/>
      <c r="G19" s="946"/>
      <c r="H19" s="565"/>
      <c r="I19" s="948"/>
      <c r="J19" s="948"/>
      <c r="K19" s="952"/>
      <c r="L19" s="950" t="s">
        <v>421</v>
      </c>
      <c r="M19" s="951"/>
      <c r="N19" s="570" t="s">
        <v>421</v>
      </c>
      <c r="O19" s="571"/>
      <c r="P19" s="952"/>
      <c r="Q19" s="953"/>
      <c r="R19" s="954"/>
      <c r="S19" s="574" t="str">
        <f t="shared" si="2"/>
        <v/>
      </c>
      <c r="T19" s="955" t="str">
        <f t="shared" si="0"/>
        <v/>
      </c>
      <c r="U19" s="574" t="str">
        <f t="shared" si="3"/>
        <v/>
      </c>
      <c r="V19" s="576" t="str">
        <f t="shared" si="1"/>
        <v>%</v>
      </c>
      <c r="W19" s="944"/>
      <c r="X19" s="944"/>
      <c r="Y19" s="944"/>
      <c r="Z19" s="933"/>
    </row>
    <row r="20" spans="1:26" ht="14.1">
      <c r="A20" s="945">
        <v>15</v>
      </c>
      <c r="B20" s="562" t="str">
        <f t="shared" si="4"/>
        <v xml:space="preserve">: </v>
      </c>
      <c r="C20" s="948"/>
      <c r="D20" s="948"/>
      <c r="E20" s="946"/>
      <c r="F20" s="948"/>
      <c r="G20" s="946"/>
      <c r="H20" s="565"/>
      <c r="I20" s="948"/>
      <c r="J20" s="948"/>
      <c r="K20" s="952"/>
      <c r="L20" s="950" t="s">
        <v>421</v>
      </c>
      <c r="M20" s="951"/>
      <c r="N20" s="570" t="s">
        <v>421</v>
      </c>
      <c r="O20" s="571"/>
      <c r="P20" s="952"/>
      <c r="Q20" s="953"/>
      <c r="R20" s="954"/>
      <c r="S20" s="574" t="str">
        <f t="shared" si="2"/>
        <v/>
      </c>
      <c r="T20" s="955" t="str">
        <f t="shared" si="0"/>
        <v/>
      </c>
      <c r="U20" s="574" t="str">
        <f t="shared" si="3"/>
        <v/>
      </c>
      <c r="V20" s="576" t="str">
        <f t="shared" si="1"/>
        <v>%</v>
      </c>
      <c r="W20" s="944"/>
      <c r="X20" s="944"/>
      <c r="Y20" s="944"/>
      <c r="Z20" s="933"/>
    </row>
    <row r="21" spans="1:26" ht="14.1">
      <c r="A21" s="945">
        <v>16</v>
      </c>
      <c r="B21" s="562" t="str">
        <f t="shared" si="4"/>
        <v xml:space="preserve">: </v>
      </c>
      <c r="C21" s="948"/>
      <c r="D21" s="948"/>
      <c r="E21" s="563"/>
      <c r="F21" s="948"/>
      <c r="G21" s="563"/>
      <c r="H21" s="565"/>
      <c r="I21" s="948"/>
      <c r="J21" s="948"/>
      <c r="K21" s="952"/>
      <c r="L21" s="950" t="s">
        <v>421</v>
      </c>
      <c r="M21" s="951"/>
      <c r="N21" s="570" t="s">
        <v>421</v>
      </c>
      <c r="O21" s="571"/>
      <c r="P21" s="952"/>
      <c r="Q21" s="953"/>
      <c r="R21" s="954"/>
      <c r="S21" s="574" t="str">
        <f t="shared" si="2"/>
        <v/>
      </c>
      <c r="T21" s="955" t="str">
        <f t="shared" si="0"/>
        <v/>
      </c>
      <c r="U21" s="574" t="str">
        <f t="shared" si="3"/>
        <v/>
      </c>
      <c r="V21" s="576" t="str">
        <f t="shared" si="1"/>
        <v>%</v>
      </c>
      <c r="W21" s="944"/>
      <c r="X21" s="944"/>
      <c r="Y21" s="944"/>
      <c r="Z21" s="933"/>
    </row>
    <row r="22" spans="1:26" ht="14.1">
      <c r="A22" s="945">
        <v>17</v>
      </c>
      <c r="B22" s="562" t="str">
        <f t="shared" si="4"/>
        <v xml:space="preserve">: </v>
      </c>
      <c r="C22" s="948"/>
      <c r="D22" s="948"/>
      <c r="E22" s="563"/>
      <c r="F22" s="948"/>
      <c r="G22" s="563"/>
      <c r="H22" s="565"/>
      <c r="I22" s="948"/>
      <c r="J22" s="948"/>
      <c r="K22" s="952"/>
      <c r="L22" s="950" t="s">
        <v>421</v>
      </c>
      <c r="M22" s="951"/>
      <c r="N22" s="570" t="s">
        <v>421</v>
      </c>
      <c r="O22" s="571"/>
      <c r="P22" s="952"/>
      <c r="Q22" s="953"/>
      <c r="R22" s="954"/>
      <c r="S22" s="574" t="str">
        <f t="shared" si="2"/>
        <v/>
      </c>
      <c r="T22" s="955" t="str">
        <f t="shared" si="0"/>
        <v/>
      </c>
      <c r="U22" s="574" t="str">
        <f t="shared" si="3"/>
        <v/>
      </c>
      <c r="V22" s="576" t="str">
        <f t="shared" si="1"/>
        <v>%</v>
      </c>
      <c r="W22" s="944"/>
      <c r="X22" s="944"/>
      <c r="Y22" s="944"/>
      <c r="Z22" s="933"/>
    </row>
    <row r="23" spans="1:26" ht="14.1">
      <c r="A23" s="945">
        <v>18</v>
      </c>
      <c r="B23" s="562" t="str">
        <f t="shared" si="4"/>
        <v xml:space="preserve">: </v>
      </c>
      <c r="C23" s="948"/>
      <c r="D23" s="948"/>
      <c r="E23" s="563"/>
      <c r="F23" s="948"/>
      <c r="G23" s="563"/>
      <c r="H23" s="565"/>
      <c r="I23" s="948"/>
      <c r="J23" s="948"/>
      <c r="K23" s="952"/>
      <c r="L23" s="950" t="s">
        <v>421</v>
      </c>
      <c r="M23" s="952"/>
      <c r="N23" s="570" t="s">
        <v>421</v>
      </c>
      <c r="O23" s="571"/>
      <c r="P23" s="952"/>
      <c r="Q23" s="953"/>
      <c r="R23" s="954"/>
      <c r="S23" s="574" t="str">
        <f t="shared" si="2"/>
        <v/>
      </c>
      <c r="T23" s="955" t="str">
        <f t="shared" si="0"/>
        <v/>
      </c>
      <c r="U23" s="574" t="str">
        <f t="shared" si="3"/>
        <v/>
      </c>
      <c r="V23" s="576" t="str">
        <f t="shared" si="1"/>
        <v>%</v>
      </c>
      <c r="W23" s="944"/>
      <c r="X23" s="944"/>
      <c r="Y23" s="944"/>
      <c r="Z23" s="933"/>
    </row>
    <row r="24" spans="1:26" ht="14.1">
      <c r="A24" s="945">
        <v>19</v>
      </c>
      <c r="B24" s="562" t="str">
        <f t="shared" si="4"/>
        <v xml:space="preserve">: </v>
      </c>
      <c r="C24" s="948"/>
      <c r="D24" s="948"/>
      <c r="E24" s="563"/>
      <c r="F24" s="948"/>
      <c r="G24" s="563"/>
      <c r="H24" s="565"/>
      <c r="I24" s="948"/>
      <c r="J24" s="948"/>
      <c r="K24" s="952"/>
      <c r="L24" s="950" t="s">
        <v>421</v>
      </c>
      <c r="M24" s="952"/>
      <c r="N24" s="570" t="s">
        <v>421</v>
      </c>
      <c r="O24" s="571"/>
      <c r="P24" s="952"/>
      <c r="Q24" s="953"/>
      <c r="R24" s="954"/>
      <c r="S24" s="574" t="str">
        <f t="shared" si="2"/>
        <v/>
      </c>
      <c r="T24" s="955" t="str">
        <f t="shared" si="0"/>
        <v/>
      </c>
      <c r="U24" s="574" t="str">
        <f t="shared" si="3"/>
        <v/>
      </c>
      <c r="V24" s="576" t="str">
        <f t="shared" si="1"/>
        <v>%</v>
      </c>
      <c r="W24" s="944"/>
      <c r="X24" s="944"/>
      <c r="Y24" s="944"/>
      <c r="Z24" s="933"/>
    </row>
    <row r="25" spans="1:26" ht="14.1">
      <c r="A25" s="945">
        <v>20</v>
      </c>
      <c r="B25" s="562" t="str">
        <f t="shared" si="4"/>
        <v xml:space="preserve">: </v>
      </c>
      <c r="C25" s="948"/>
      <c r="D25" s="948"/>
      <c r="E25" s="563"/>
      <c r="F25" s="948"/>
      <c r="G25" s="563"/>
      <c r="H25" s="565"/>
      <c r="I25" s="948"/>
      <c r="J25" s="948"/>
      <c r="K25" s="952"/>
      <c r="L25" s="950" t="s">
        <v>421</v>
      </c>
      <c r="M25" s="952"/>
      <c r="N25" s="570" t="s">
        <v>421</v>
      </c>
      <c r="O25" s="571"/>
      <c r="P25" s="952"/>
      <c r="Q25" s="953"/>
      <c r="R25" s="954"/>
      <c r="S25" s="574" t="str">
        <f t="shared" si="2"/>
        <v/>
      </c>
      <c r="T25" s="955" t="str">
        <f t="shared" si="0"/>
        <v/>
      </c>
      <c r="U25" s="574" t="str">
        <f t="shared" si="3"/>
        <v/>
      </c>
      <c r="V25" s="576" t="str">
        <f t="shared" si="1"/>
        <v>%</v>
      </c>
      <c r="W25" s="944"/>
      <c r="X25" s="944"/>
      <c r="Y25" s="944"/>
      <c r="Z25" s="933"/>
    </row>
    <row r="26" spans="1:26" ht="14.1">
      <c r="A26" s="945"/>
      <c r="B26" s="582" t="s">
        <v>401</v>
      </c>
      <c r="C26" s="957"/>
      <c r="D26" s="957"/>
      <c r="E26" s="957"/>
      <c r="F26" s="957"/>
      <c r="G26" s="957"/>
      <c r="H26" s="953"/>
      <c r="I26" s="944"/>
      <c r="J26" s="958"/>
      <c r="K26" s="953"/>
      <c r="L26" s="953"/>
      <c r="M26" s="953" t="s">
        <v>211</v>
      </c>
      <c r="N26" s="953"/>
      <c r="O26" s="944"/>
      <c r="P26" s="953"/>
      <c r="Q26" s="953"/>
      <c r="R26" s="958" t="s">
        <v>212</v>
      </c>
      <c r="S26" s="959">
        <f>AVERAGE(S6:S25)</f>
        <v>0.31590972497145398</v>
      </c>
      <c r="T26" s="959" t="e">
        <f>IF(S34="Y",SUM(T6:T25)/SUM(O6:O25),AVERAGE(T6:T25))</f>
        <v>#DIV/0!</v>
      </c>
      <c r="U26" s="960" t="e">
        <f>SUM(U6:U25)/SUM(O6:O25)</f>
        <v>#DIV/0!</v>
      </c>
      <c r="V26" s="944"/>
      <c r="W26" s="944"/>
      <c r="X26" s="944"/>
      <c r="Y26" s="944"/>
      <c r="Z26" s="933"/>
    </row>
    <row r="27" spans="1:26" ht="14.1">
      <c r="A27" s="945"/>
      <c r="B27" s="582" t="s">
        <v>403</v>
      </c>
      <c r="C27" s="957" t="s">
        <v>213</v>
      </c>
      <c r="D27" s="1195"/>
      <c r="E27" s="1196"/>
      <c r="F27" s="1196"/>
      <c r="G27" s="1196"/>
      <c r="H27" s="1196"/>
      <c r="I27" s="1196"/>
      <c r="J27" s="1196"/>
      <c r="K27" s="1197"/>
      <c r="L27" s="953"/>
      <c r="M27" s="953"/>
      <c r="N27" s="953"/>
      <c r="O27" s="944"/>
      <c r="P27" s="953"/>
      <c r="Q27" s="953"/>
      <c r="R27" s="961" t="s">
        <v>214</v>
      </c>
      <c r="S27" s="962">
        <f>S26+V27*S30</f>
        <v>0.42419143654909558</v>
      </c>
      <c r="T27" s="962" t="e">
        <f>T26+V27*T30</f>
        <v>#DIV/0!</v>
      </c>
      <c r="U27" s="962" t="e">
        <f>U26+V27*U30</f>
        <v>#DIV/0!</v>
      </c>
      <c r="V27" s="963">
        <v>1</v>
      </c>
      <c r="W27" s="953" t="s">
        <v>215</v>
      </c>
      <c r="X27" s="944"/>
      <c r="Y27" s="944" t="s">
        <v>239</v>
      </c>
      <c r="Z27" s="933"/>
    </row>
    <row r="28" spans="1:26" ht="14.1">
      <c r="A28" s="945"/>
      <c r="B28" s="582" t="s">
        <v>405</v>
      </c>
      <c r="C28" s="945"/>
      <c r="D28" s="1198"/>
      <c r="E28" s="1199"/>
      <c r="F28" s="1199"/>
      <c r="G28" s="1199"/>
      <c r="H28" s="1199"/>
      <c r="I28" s="1199"/>
      <c r="J28" s="1199"/>
      <c r="K28" s="1200"/>
      <c r="L28" s="944"/>
      <c r="M28" s="944"/>
      <c r="N28" s="953"/>
      <c r="O28" s="953"/>
      <c r="P28" s="953"/>
      <c r="Q28" s="953"/>
      <c r="R28" s="961" t="s">
        <v>216</v>
      </c>
      <c r="S28" s="962">
        <f>IF($Y28="Y",MIN(S6:S25),S26-$V28*S30)</f>
        <v>0.20762801339381237</v>
      </c>
      <c r="T28" s="962" t="e">
        <f t="shared" ref="T28:U28" si="5">IF($Y28="Y",MIN(T6:T25),T26-$V28*T30)</f>
        <v>#DIV/0!</v>
      </c>
      <c r="U28" s="962" t="e">
        <f t="shared" si="5"/>
        <v>#DIV/0!</v>
      </c>
      <c r="V28" s="963">
        <v>1</v>
      </c>
      <c r="W28" s="953" t="s">
        <v>217</v>
      </c>
      <c r="X28" s="944"/>
      <c r="Y28" s="592" t="s">
        <v>223</v>
      </c>
      <c r="Z28" s="964"/>
    </row>
    <row r="29" spans="1:26" ht="13.8">
      <c r="A29" s="945"/>
      <c r="B29" s="945"/>
      <c r="C29" s="945"/>
      <c r="D29" s="1198"/>
      <c r="E29" s="1199"/>
      <c r="F29" s="1199"/>
      <c r="G29" s="1199"/>
      <c r="H29" s="1199"/>
      <c r="I29" s="1199"/>
      <c r="J29" s="1199"/>
      <c r="K29" s="1200"/>
      <c r="L29" s="953"/>
      <c r="M29" s="953"/>
      <c r="N29" s="953"/>
      <c r="O29" s="953"/>
      <c r="P29" s="953"/>
      <c r="Q29" s="953"/>
      <c r="R29" s="961" t="s">
        <v>218</v>
      </c>
      <c r="S29" s="962" t="str">
        <f>IF((0.67*S30)&gt;S26,"no","yes")</f>
        <v>yes</v>
      </c>
      <c r="T29" s="962" t="e">
        <f>IF((0.67*T30)&gt;T26,"no","yes")</f>
        <v>#DIV/0!</v>
      </c>
      <c r="U29" s="962" t="e">
        <f>IF((0.67*U30)&gt;U26,"no","yes")</f>
        <v>#DIV/0!</v>
      </c>
      <c r="V29" s="953"/>
      <c r="W29" s="953"/>
      <c r="X29" s="953"/>
      <c r="Y29" s="953"/>
      <c r="Z29" s="964"/>
    </row>
    <row r="30" spans="1:26" ht="13.8">
      <c r="A30" s="965" t="e">
        <f>HYPERLINK("#"&amp;"'"&amp;#REF!&amp;"'!a1","Back to top")</f>
        <v>#REF!</v>
      </c>
      <c r="B30" s="965"/>
      <c r="C30" s="945"/>
      <c r="D30" s="1198"/>
      <c r="E30" s="1199"/>
      <c r="F30" s="1199"/>
      <c r="G30" s="1199"/>
      <c r="H30" s="1199"/>
      <c r="I30" s="1199"/>
      <c r="J30" s="1199"/>
      <c r="K30" s="1200"/>
      <c r="L30" s="953"/>
      <c r="M30" s="953"/>
      <c r="N30" s="953"/>
      <c r="O30" s="953"/>
      <c r="P30" s="953"/>
      <c r="Q30" s="953"/>
      <c r="R30" s="961" t="s">
        <v>219</v>
      </c>
      <c r="S30" s="962">
        <f>_xlfn.STDEV.P(S6:S25)</f>
        <v>0.1082817115776416</v>
      </c>
      <c r="T30" s="962" t="e">
        <f>IF(S34="Y",SQRT(SUM(IFERROR(O6:O25*(S6:S25-(T26))^2,0))/((COUNTIFS(O6:O25,"&lt;&gt;"&amp;"")-1)/COUNTIFS(O6:O25,"&lt;&gt;"&amp;"")*SUM(O6:O25))),_xlfn.STDEV.P(T6:T25))</f>
        <v>#DIV/0!</v>
      </c>
      <c r="U30" s="962" t="e">
        <f>SQRT(SUM(IFERROR(O6:O25*(S6:S25-(U26))^2,0))/((COUNTIFS(O6:O25,"&lt;&gt;"&amp;"")-1)/COUNTIFS(O6:O25,"&lt;&gt;"&amp;"")*SUM(O6:O25)))</f>
        <v>#DIV/0!</v>
      </c>
      <c r="V30" s="953"/>
      <c r="W30" s="953"/>
      <c r="X30" s="953"/>
      <c r="Y30" s="953"/>
      <c r="Z30" s="964"/>
    </row>
    <row r="31" spans="1:26" ht="14.1">
      <c r="A31" s="945"/>
      <c r="B31" s="945"/>
      <c r="C31" s="945"/>
      <c r="D31" s="1198"/>
      <c r="E31" s="1199"/>
      <c r="F31" s="1199"/>
      <c r="G31" s="1199"/>
      <c r="H31" s="1199"/>
      <c r="I31" s="1199"/>
      <c r="J31" s="1199"/>
      <c r="K31" s="1200"/>
      <c r="L31" s="953"/>
      <c r="M31" s="953"/>
      <c r="N31" s="953"/>
      <c r="O31" s="953"/>
      <c r="P31" s="953"/>
      <c r="Q31" s="953"/>
      <c r="R31" s="966" t="s">
        <v>220</v>
      </c>
      <c r="S31" s="967">
        <f>COUNTIF(S6:S25,"&gt;0")+COUNTIF(S6:S25,"&lt;0")</f>
        <v>3</v>
      </c>
      <c r="T31" s="967">
        <f>COUNTIF(T6:T25,"&gt;0")+COUNTIF(T6:T25,"&lt;0")</f>
        <v>0</v>
      </c>
      <c r="U31" s="968"/>
      <c r="V31" s="969" t="s">
        <v>221</v>
      </c>
      <c r="W31" s="953"/>
      <c r="X31" s="953"/>
      <c r="Y31" s="953"/>
      <c r="Z31" s="964"/>
    </row>
    <row r="32" spans="1:26" ht="13.8">
      <c r="A32" s="945"/>
      <c r="B32" s="945"/>
      <c r="C32" s="945"/>
      <c r="D32" s="1198"/>
      <c r="E32" s="1199"/>
      <c r="F32" s="1199"/>
      <c r="G32" s="1199"/>
      <c r="H32" s="1199"/>
      <c r="I32" s="1199"/>
      <c r="J32" s="1199"/>
      <c r="K32" s="1200"/>
      <c r="L32" s="953"/>
      <c r="M32" s="953"/>
      <c r="N32" s="953"/>
      <c r="O32" s="953"/>
      <c r="P32" s="953"/>
      <c r="Q32" s="953"/>
      <c r="R32" s="953"/>
      <c r="S32" s="953"/>
      <c r="T32" s="953"/>
      <c r="U32" s="953"/>
      <c r="V32" s="1204"/>
      <c r="W32" s="1205"/>
      <c r="X32" s="1206"/>
      <c r="Y32" s="953"/>
      <c r="Z32" s="964"/>
    </row>
    <row r="33" spans="1:26" ht="14.1">
      <c r="A33" s="953"/>
      <c r="B33" s="953"/>
      <c r="C33" s="953"/>
      <c r="D33" s="1201"/>
      <c r="E33" s="1202"/>
      <c r="F33" s="1202"/>
      <c r="G33" s="1202"/>
      <c r="H33" s="1202"/>
      <c r="I33" s="1202"/>
      <c r="J33" s="1202"/>
      <c r="K33" s="1203"/>
      <c r="L33" s="953"/>
      <c r="M33" s="953"/>
      <c r="N33" s="953"/>
      <c r="O33" s="953"/>
      <c r="P33" s="953"/>
      <c r="Q33" s="953"/>
      <c r="R33" s="953"/>
      <c r="S33" s="970" t="s">
        <v>222</v>
      </c>
      <c r="T33" s="953"/>
      <c r="U33" s="953"/>
      <c r="V33" s="1207"/>
      <c r="W33" s="1208"/>
      <c r="X33" s="1209"/>
      <c r="Y33" s="953"/>
      <c r="Z33" s="964"/>
    </row>
    <row r="34" spans="1:26" ht="13.8">
      <c r="A34" s="953"/>
      <c r="B34" s="953"/>
      <c r="C34" s="953"/>
      <c r="D34" s="953"/>
      <c r="E34" s="953"/>
      <c r="F34" s="953"/>
      <c r="G34" s="953"/>
      <c r="H34" s="953"/>
      <c r="I34" s="953"/>
      <c r="J34" s="953"/>
      <c r="K34" s="953"/>
      <c r="L34" s="953"/>
      <c r="M34" s="953"/>
      <c r="N34" s="953"/>
      <c r="O34" s="953"/>
      <c r="P34" s="953"/>
      <c r="Q34" s="953"/>
      <c r="R34" s="953"/>
      <c r="S34" s="971" t="s">
        <v>223</v>
      </c>
      <c r="T34" s="953"/>
      <c r="U34" s="953"/>
      <c r="V34" s="1210"/>
      <c r="W34" s="1211"/>
      <c r="X34" s="1212"/>
      <c r="Y34" s="953"/>
      <c r="Z34" s="964"/>
    </row>
    <row r="35" spans="1:26" ht="13.8">
      <c r="A35" s="953"/>
      <c r="B35" s="953"/>
      <c r="C35" s="953"/>
      <c r="D35" s="953"/>
      <c r="E35" s="953"/>
      <c r="F35" s="953"/>
      <c r="G35" s="953"/>
      <c r="H35" s="953"/>
      <c r="I35" s="953"/>
      <c r="J35" s="953"/>
      <c r="K35" s="953"/>
      <c r="L35" s="953"/>
      <c r="M35" s="953"/>
      <c r="N35" s="953"/>
      <c r="O35" s="953"/>
      <c r="P35" s="953"/>
      <c r="Q35" s="953"/>
      <c r="R35" s="953"/>
      <c r="S35" s="953"/>
      <c r="T35" s="953"/>
      <c r="U35" s="953"/>
      <c r="V35" s="953"/>
      <c r="W35" s="953"/>
      <c r="X35" s="953"/>
      <c r="Y35" s="953"/>
      <c r="Z35" s="964"/>
    </row>
    <row r="37" spans="1:26" ht="13.8">
      <c r="A37" s="972" t="s">
        <v>1088</v>
      </c>
      <c r="B37" s="973"/>
      <c r="C37" s="973"/>
      <c r="D37" s="973"/>
      <c r="E37" s="973"/>
    </row>
    <row r="38" spans="1:26" ht="24.6">
      <c r="A38" s="974" t="s">
        <v>735</v>
      </c>
      <c r="B38" s="975" t="s">
        <v>1089</v>
      </c>
      <c r="C38" s="974" t="s">
        <v>1090</v>
      </c>
      <c r="D38" s="974" t="s">
        <v>1091</v>
      </c>
      <c r="E38" s="974" t="s">
        <v>1092</v>
      </c>
    </row>
    <row r="39" spans="1:26">
      <c r="A39" s="976" t="s">
        <v>736</v>
      </c>
      <c r="B39" s="976">
        <v>127352000</v>
      </c>
      <c r="C39" s="977">
        <v>4.2000000000000003E-2</v>
      </c>
      <c r="D39" s="977">
        <v>1E-3</v>
      </c>
      <c r="E39" s="973">
        <f>D39*B39</f>
        <v>127352</v>
      </c>
    </row>
    <row r="40" spans="1:26">
      <c r="A40" s="976" t="s">
        <v>739</v>
      </c>
      <c r="B40" s="976">
        <v>27569000</v>
      </c>
      <c r="C40" s="977">
        <v>9.6000000000000002E-2</v>
      </c>
      <c r="D40" s="977">
        <v>5.0000000000000001E-3</v>
      </c>
      <c r="E40" s="973">
        <f t="shared" ref="E40:E81" si="6">D40*B40</f>
        <v>137845</v>
      </c>
    </row>
    <row r="41" spans="1:26">
      <c r="A41" s="976" t="s">
        <v>740</v>
      </c>
      <c r="B41" s="976">
        <v>196822000</v>
      </c>
      <c r="C41" s="976" t="s">
        <v>1093</v>
      </c>
      <c r="D41" s="976" t="s">
        <v>1093</v>
      </c>
      <c r="E41" s="973"/>
    </row>
    <row r="42" spans="1:26">
      <c r="A42" s="976" t="s">
        <v>887</v>
      </c>
      <c r="B42" s="976">
        <v>10312000</v>
      </c>
      <c r="C42" s="977">
        <v>0.32500000000000001</v>
      </c>
      <c r="D42" s="977">
        <v>0.13800000000000001</v>
      </c>
      <c r="E42" s="973">
        <f t="shared" si="6"/>
        <v>1423056.0000000002</v>
      </c>
    </row>
    <row r="43" spans="1:26">
      <c r="A43" s="976" t="s">
        <v>741</v>
      </c>
      <c r="B43" s="976">
        <v>5268000</v>
      </c>
      <c r="C43" s="977">
        <v>0.95099999999999996</v>
      </c>
      <c r="D43" s="978">
        <v>0.91</v>
      </c>
      <c r="E43" s="973">
        <f t="shared" si="6"/>
        <v>4793880</v>
      </c>
    </row>
    <row r="44" spans="1:26">
      <c r="A44" s="976" t="s">
        <v>742</v>
      </c>
      <c r="B44" s="976">
        <v>8843000</v>
      </c>
      <c r="C44" s="977">
        <v>0.61499999999999999</v>
      </c>
      <c r="D44" s="977">
        <v>0.20399999999999999</v>
      </c>
      <c r="E44" s="973">
        <f t="shared" si="6"/>
        <v>1803972</v>
      </c>
    </row>
    <row r="45" spans="1:26">
      <c r="A45" s="976" t="s">
        <v>743</v>
      </c>
      <c r="B45" s="976">
        <v>10315000</v>
      </c>
      <c r="C45" s="976" t="s">
        <v>1093</v>
      </c>
      <c r="D45" s="976" t="s">
        <v>1093</v>
      </c>
      <c r="E45" s="973"/>
    </row>
    <row r="46" spans="1:26">
      <c r="A46" s="979" t="s">
        <v>191</v>
      </c>
      <c r="B46" s="976">
        <v>426185000</v>
      </c>
      <c r="C46" s="976">
        <v>93.8</v>
      </c>
      <c r="D46" s="977">
        <v>0.51200000000000001</v>
      </c>
      <c r="E46" s="973">
        <f t="shared" si="6"/>
        <v>218206720</v>
      </c>
    </row>
    <row r="47" spans="1:26">
      <c r="A47" s="976" t="s">
        <v>744</v>
      </c>
      <c r="B47" s="976">
        <v>28700000</v>
      </c>
      <c r="C47" s="977">
        <v>0.26900000000000002</v>
      </c>
      <c r="D47" s="978">
        <v>0.06</v>
      </c>
      <c r="E47" s="973">
        <f t="shared" si="6"/>
        <v>1722000</v>
      </c>
    </row>
    <row r="48" spans="1:26">
      <c r="A48" s="976" t="s">
        <v>1094</v>
      </c>
      <c r="B48" s="976">
        <v>2143000</v>
      </c>
      <c r="C48" s="977">
        <v>0.32100000000000001</v>
      </c>
      <c r="D48" s="977">
        <v>0.13400000000000001</v>
      </c>
      <c r="E48" s="973">
        <f t="shared" si="6"/>
        <v>287162</v>
      </c>
    </row>
    <row r="49" spans="1:5">
      <c r="A49" s="976" t="s">
        <v>907</v>
      </c>
      <c r="B49" s="976">
        <v>4362000</v>
      </c>
      <c r="C49" s="977">
        <v>0.61299999999999999</v>
      </c>
      <c r="D49" s="977">
        <v>0.379</v>
      </c>
      <c r="E49" s="973">
        <f t="shared" si="6"/>
        <v>1653198</v>
      </c>
    </row>
    <row r="50" spans="1:5">
      <c r="A50" s="976" t="s">
        <v>909</v>
      </c>
      <c r="B50" s="976">
        <v>820000</v>
      </c>
      <c r="C50" s="977">
        <v>0.78600000000000003</v>
      </c>
      <c r="D50" s="977">
        <v>0.72699999999999998</v>
      </c>
      <c r="E50" s="973">
        <f t="shared" si="6"/>
        <v>596140</v>
      </c>
    </row>
    <row r="51" spans="1:5">
      <c r="A51" s="976" t="s">
        <v>746</v>
      </c>
      <c r="B51" s="976">
        <v>30904000</v>
      </c>
      <c r="C51" s="977">
        <v>0.85599999999999998</v>
      </c>
      <c r="D51" s="977">
        <v>0.56499999999999995</v>
      </c>
      <c r="E51" s="973">
        <f t="shared" si="6"/>
        <v>17460760</v>
      </c>
    </row>
    <row r="52" spans="1:5">
      <c r="A52" s="976" t="s">
        <v>918</v>
      </c>
      <c r="B52" s="976">
        <v>12544000</v>
      </c>
      <c r="C52" s="977">
        <v>0.63600000000000001</v>
      </c>
      <c r="D52" s="977">
        <v>0.25600000000000001</v>
      </c>
      <c r="E52" s="973">
        <f t="shared" si="6"/>
        <v>3211264</v>
      </c>
    </row>
    <row r="53" spans="1:5">
      <c r="A53" s="976" t="s">
        <v>922</v>
      </c>
      <c r="B53" s="976">
        <v>13422000</v>
      </c>
      <c r="C53" s="976" t="s">
        <v>1093</v>
      </c>
      <c r="D53" s="976" t="s">
        <v>1093</v>
      </c>
      <c r="E53" s="973"/>
    </row>
    <row r="54" spans="1:5">
      <c r="A54" s="976" t="s">
        <v>924</v>
      </c>
      <c r="B54" s="976">
        <v>1546000</v>
      </c>
      <c r="C54" s="978">
        <v>1</v>
      </c>
      <c r="D54" s="978">
        <v>1</v>
      </c>
      <c r="E54" s="973">
        <f t="shared" si="6"/>
        <v>1546000</v>
      </c>
    </row>
    <row r="55" spans="1:5">
      <c r="A55" s="976" t="s">
        <v>190</v>
      </c>
      <c r="B55" s="976">
        <v>175639000</v>
      </c>
      <c r="C55" s="977">
        <v>0.873</v>
      </c>
      <c r="D55" s="977">
        <v>0.83799999999999997</v>
      </c>
      <c r="E55" s="973">
        <f t="shared" si="6"/>
        <v>147185482</v>
      </c>
    </row>
    <row r="56" spans="1:5">
      <c r="A56" s="976" t="s">
        <v>929</v>
      </c>
      <c r="B56" s="976">
        <v>28735000</v>
      </c>
      <c r="C56" s="977">
        <v>0.96299999999999997</v>
      </c>
      <c r="D56" s="977">
        <v>0.877</v>
      </c>
      <c r="E56" s="973">
        <f t="shared" si="6"/>
        <v>25200595</v>
      </c>
    </row>
    <row r="57" spans="1:5">
      <c r="A57" s="976" t="s">
        <v>754</v>
      </c>
      <c r="B57" s="976">
        <v>26951000</v>
      </c>
      <c r="C57" s="977">
        <v>0.47699999999999998</v>
      </c>
      <c r="D57" s="977">
        <v>5.7000000000000002E-2</v>
      </c>
      <c r="E57" s="973">
        <f t="shared" si="6"/>
        <v>1536207</v>
      </c>
    </row>
    <row r="58" spans="1:5">
      <c r="A58" s="976" t="s">
        <v>755</v>
      </c>
      <c r="B58" s="976">
        <v>1040000</v>
      </c>
      <c r="C58" s="978">
        <v>0.72</v>
      </c>
      <c r="D58" s="977">
        <v>0.498</v>
      </c>
      <c r="E58" s="973">
        <f t="shared" si="6"/>
        <v>517920</v>
      </c>
    </row>
    <row r="59" spans="1:5">
      <c r="A59" s="976" t="s">
        <v>950</v>
      </c>
      <c r="B59" s="976">
        <v>3987000</v>
      </c>
      <c r="C59" s="977">
        <v>0.92100000000000004</v>
      </c>
      <c r="D59" s="978">
        <v>0.81</v>
      </c>
      <c r="E59" s="973">
        <f t="shared" si="6"/>
        <v>3229470</v>
      </c>
    </row>
    <row r="60" spans="1:5">
      <c r="A60" s="976" t="s">
        <v>951</v>
      </c>
      <c r="B60" s="976">
        <v>3742000</v>
      </c>
      <c r="C60" s="977">
        <v>0.68600000000000005</v>
      </c>
      <c r="D60" s="977">
        <v>0.61599999999999999</v>
      </c>
      <c r="E60" s="973">
        <f t="shared" si="6"/>
        <v>2305072</v>
      </c>
    </row>
    <row r="61" spans="1:5">
      <c r="A61" s="976" t="s">
        <v>953</v>
      </c>
      <c r="B61" s="976">
        <v>37486000</v>
      </c>
      <c r="C61" s="977">
        <v>1.6E-2</v>
      </c>
      <c r="D61" s="977">
        <v>1E-3</v>
      </c>
      <c r="E61" s="973">
        <f t="shared" si="6"/>
        <v>37486</v>
      </c>
    </row>
    <row r="62" spans="1:5">
      <c r="A62" s="976" t="s">
        <v>958</v>
      </c>
      <c r="B62" s="976">
        <v>79003000</v>
      </c>
      <c r="C62" s="977">
        <v>7.8E-2</v>
      </c>
      <c r="D62" s="977">
        <v>1.4999999999999999E-2</v>
      </c>
      <c r="E62" s="973">
        <f t="shared" si="6"/>
        <v>1185045</v>
      </c>
    </row>
    <row r="63" spans="1:5">
      <c r="A63" s="976" t="s">
        <v>756</v>
      </c>
      <c r="B63" s="976">
        <v>88340000</v>
      </c>
      <c r="C63" s="976" t="s">
        <v>1093</v>
      </c>
      <c r="D63" s="976" t="s">
        <v>1093</v>
      </c>
      <c r="E63" s="973"/>
    </row>
    <row r="64" spans="1:5">
      <c r="A64" s="976" t="s">
        <v>964</v>
      </c>
      <c r="B64" s="976">
        <v>41758000</v>
      </c>
      <c r="C64" s="977">
        <v>0.13500000000000001</v>
      </c>
      <c r="D64" s="978">
        <v>0.03</v>
      </c>
      <c r="E64" s="973">
        <f t="shared" si="6"/>
        <v>1252740</v>
      </c>
    </row>
    <row r="65" spans="1:5">
      <c r="A65" s="976" t="s">
        <v>969</v>
      </c>
      <c r="B65" s="976">
        <v>3544000</v>
      </c>
      <c r="C65" s="977">
        <v>0.104</v>
      </c>
      <c r="D65" s="977">
        <v>3.5000000000000003E-2</v>
      </c>
      <c r="E65" s="973">
        <f t="shared" si="6"/>
        <v>124040.00000000001</v>
      </c>
    </row>
    <row r="66" spans="1:5">
      <c r="A66" s="976" t="s">
        <v>759</v>
      </c>
      <c r="B66" s="976">
        <v>1810000</v>
      </c>
      <c r="C66" s="976" t="s">
        <v>1093</v>
      </c>
      <c r="D66" s="976" t="s">
        <v>1093</v>
      </c>
      <c r="E66" s="973"/>
    </row>
    <row r="67" spans="1:5">
      <c r="A67" s="976" t="s">
        <v>978</v>
      </c>
      <c r="B67" s="976">
        <v>14623000</v>
      </c>
      <c r="C67" s="977">
        <v>4.4999999999999998E-2</v>
      </c>
      <c r="D67" s="977">
        <v>4.0000000000000001E-3</v>
      </c>
      <c r="E67" s="973">
        <f t="shared" si="6"/>
        <v>58492</v>
      </c>
    </row>
    <row r="68" spans="1:5">
      <c r="A68" s="976" t="s">
        <v>761</v>
      </c>
      <c r="B68" s="976">
        <v>19598000</v>
      </c>
      <c r="C68" s="977">
        <v>0.30499999999999999</v>
      </c>
      <c r="D68" s="977">
        <v>6.2E-2</v>
      </c>
      <c r="E68" s="973">
        <f t="shared" si="6"/>
        <v>1215076</v>
      </c>
    </row>
    <row r="69" spans="1:5">
      <c r="A69" s="976" t="s">
        <v>1095</v>
      </c>
      <c r="B69" s="976">
        <v>85553000</v>
      </c>
      <c r="C69" s="977">
        <v>0.995</v>
      </c>
      <c r="D69" s="978">
        <v>1</v>
      </c>
      <c r="E69" s="973">
        <f t="shared" si="6"/>
        <v>85553000</v>
      </c>
    </row>
    <row r="70" spans="1:5">
      <c r="A70" s="976" t="s">
        <v>986</v>
      </c>
      <c r="B70" s="976">
        <v>1068000</v>
      </c>
      <c r="C70" s="977">
        <v>0.98799999999999999</v>
      </c>
      <c r="D70" s="977">
        <v>0.99199999999999999</v>
      </c>
      <c r="E70" s="973">
        <f t="shared" si="6"/>
        <v>1059456</v>
      </c>
    </row>
    <row r="71" spans="1:5">
      <c r="A71" s="976" t="s">
        <v>995</v>
      </c>
      <c r="B71" s="976">
        <v>2170000</v>
      </c>
      <c r="C71" s="977">
        <v>0.32300000000000001</v>
      </c>
      <c r="D71" s="978">
        <v>0.2</v>
      </c>
      <c r="E71" s="973">
        <f t="shared" si="6"/>
        <v>434000</v>
      </c>
    </row>
    <row r="72" spans="1:5">
      <c r="A72" s="976" t="s">
        <v>1001</v>
      </c>
      <c r="B72" s="976">
        <v>38523000</v>
      </c>
      <c r="C72" s="976" t="s">
        <v>1093</v>
      </c>
      <c r="D72" s="976" t="s">
        <v>1093</v>
      </c>
      <c r="E72" s="973"/>
    </row>
    <row r="73" spans="1:5">
      <c r="A73" s="976" t="s">
        <v>1002</v>
      </c>
      <c r="B73" s="976">
        <v>17392000</v>
      </c>
      <c r="C73" s="976" t="s">
        <v>1093</v>
      </c>
      <c r="D73" s="976" t="s">
        <v>1093</v>
      </c>
      <c r="E73" s="973"/>
    </row>
    <row r="74" spans="1:5">
      <c r="A74" s="976" t="s">
        <v>1005</v>
      </c>
      <c r="B74" s="976">
        <v>27113000</v>
      </c>
      <c r="C74" s="977">
        <v>0.13300000000000001</v>
      </c>
      <c r="D74" s="977">
        <v>2.1999999999999999E-2</v>
      </c>
      <c r="E74" s="973">
        <f t="shared" si="6"/>
        <v>596486</v>
      </c>
    </row>
    <row r="75" spans="1:5">
      <c r="A75" s="976" t="s">
        <v>1096</v>
      </c>
      <c r="B75" s="976">
        <v>30904000</v>
      </c>
      <c r="C75" s="977">
        <v>0.502</v>
      </c>
      <c r="D75" s="977">
        <v>0.214</v>
      </c>
      <c r="E75" s="973">
        <f t="shared" si="6"/>
        <v>6613456</v>
      </c>
    </row>
    <row r="76" spans="1:5">
      <c r="A76" s="976" t="s">
        <v>764</v>
      </c>
      <c r="B76" s="976">
        <v>17510000</v>
      </c>
      <c r="C76" s="977">
        <v>0.98499999999999999</v>
      </c>
      <c r="D76" s="977">
        <v>0.96899999999999997</v>
      </c>
      <c r="E76" s="973">
        <f t="shared" si="6"/>
        <v>16967190</v>
      </c>
    </row>
    <row r="77" spans="1:5">
      <c r="A77" s="976" t="s">
        <v>1021</v>
      </c>
      <c r="B77" s="976">
        <v>11278000</v>
      </c>
      <c r="C77" s="977">
        <v>0.78700000000000003</v>
      </c>
      <c r="D77" s="977">
        <v>0.52600000000000002</v>
      </c>
      <c r="E77" s="973">
        <f t="shared" si="6"/>
        <v>5932228</v>
      </c>
    </row>
    <row r="78" spans="1:5">
      <c r="A78" s="976" t="s">
        <v>1027</v>
      </c>
      <c r="B78" s="976">
        <v>9448000</v>
      </c>
      <c r="C78" s="976"/>
      <c r="D78" s="976"/>
      <c r="E78" s="973"/>
    </row>
    <row r="79" spans="1:5">
      <c r="A79" s="976" t="s">
        <v>766</v>
      </c>
      <c r="B79" s="976">
        <v>14655000</v>
      </c>
      <c r="C79" s="978">
        <v>0.22</v>
      </c>
      <c r="D79" s="977">
        <v>2.1999999999999999E-2</v>
      </c>
      <c r="E79" s="973">
        <f t="shared" si="6"/>
        <v>322410</v>
      </c>
    </row>
    <row r="80" spans="1:5">
      <c r="A80" s="976" t="s">
        <v>767</v>
      </c>
      <c r="B80" s="976">
        <v>7982000</v>
      </c>
      <c r="C80" s="978">
        <v>0.91</v>
      </c>
      <c r="D80" s="977">
        <v>0.96699999999999997</v>
      </c>
      <c r="E80" s="973">
        <f t="shared" si="6"/>
        <v>7718594</v>
      </c>
    </row>
    <row r="81" spans="1:6">
      <c r="A81" s="976" t="s">
        <v>768</v>
      </c>
      <c r="B81" s="976">
        <v>21265000</v>
      </c>
      <c r="C81" s="977">
        <v>6.9000000000000006E-2</v>
      </c>
      <c r="D81" s="977">
        <v>1.4E-2</v>
      </c>
      <c r="E81" s="973">
        <f t="shared" si="6"/>
        <v>297710</v>
      </c>
    </row>
    <row r="82" spans="1:6">
      <c r="A82" s="980" t="s">
        <v>1097</v>
      </c>
      <c r="B82" s="980">
        <f>SUM(B39:B81)</f>
        <v>1718224000</v>
      </c>
      <c r="C82" s="981"/>
      <c r="D82" s="982"/>
      <c r="E82" s="980">
        <f>SUM(E39:E81)</f>
        <v>562311504</v>
      </c>
    </row>
    <row r="83" spans="1:6">
      <c r="A83" s="983"/>
      <c r="B83" s="983"/>
      <c r="C83" s="983"/>
      <c r="D83" s="983"/>
      <c r="E83" s="983"/>
    </row>
    <row r="84" spans="1:6">
      <c r="A84" s="981" t="s">
        <v>1098</v>
      </c>
      <c r="B84" s="984">
        <f>E82/B82</f>
        <v>0.32726321131587033</v>
      </c>
      <c r="C84" s="983"/>
      <c r="D84" s="983"/>
      <c r="E84" s="983"/>
    </row>
    <row r="87" spans="1:6" ht="15">
      <c r="A87" s="985" t="s">
        <v>1099</v>
      </c>
      <c r="B87" s="1213" t="s">
        <v>1100</v>
      </c>
      <c r="C87" s="1213"/>
      <c r="D87" s="1213"/>
      <c r="E87" s="986" t="s">
        <v>1101</v>
      </c>
      <c r="F87" s="986"/>
    </row>
    <row r="88" spans="1:6" ht="61.5">
      <c r="A88" s="974" t="s">
        <v>735</v>
      </c>
      <c r="B88" s="974" t="s">
        <v>1102</v>
      </c>
      <c r="C88" s="974" t="s">
        <v>1103</v>
      </c>
      <c r="D88" s="974" t="s">
        <v>1104</v>
      </c>
      <c r="E88" s="987" t="s">
        <v>1105</v>
      </c>
      <c r="F88" s="987" t="s">
        <v>1106</v>
      </c>
    </row>
    <row r="89" spans="1:6">
      <c r="A89" s="976" t="s">
        <v>866</v>
      </c>
      <c r="B89" s="988">
        <v>6.99</v>
      </c>
      <c r="C89" s="988">
        <v>7.19</v>
      </c>
      <c r="D89" s="988">
        <v>7.07</v>
      </c>
      <c r="E89" s="989">
        <f t="shared" ref="E89:E143" si="7">SUM(B89:D89)</f>
        <v>21.25</v>
      </c>
      <c r="F89" s="989">
        <v>33.1</v>
      </c>
    </row>
    <row r="90" spans="1:6">
      <c r="A90" s="976" t="s">
        <v>873</v>
      </c>
      <c r="B90" s="988">
        <v>0</v>
      </c>
      <c r="C90" s="988">
        <v>0.06</v>
      </c>
      <c r="D90" s="988">
        <v>0.18</v>
      </c>
      <c r="E90" s="989">
        <f t="shared" si="7"/>
        <v>0.24</v>
      </c>
      <c r="F90" s="989">
        <v>11.96</v>
      </c>
    </row>
    <row r="91" spans="1:6">
      <c r="A91" s="976" t="s">
        <v>880</v>
      </c>
      <c r="B91" s="988">
        <v>0</v>
      </c>
      <c r="C91" s="988">
        <v>0</v>
      </c>
      <c r="D91" s="988">
        <v>0.05</v>
      </c>
      <c r="E91" s="989">
        <f t="shared" si="7"/>
        <v>0.05</v>
      </c>
      <c r="F91" s="989">
        <v>6.74</v>
      </c>
    </row>
    <row r="92" spans="1:6">
      <c r="A92" s="976" t="s">
        <v>883</v>
      </c>
      <c r="B92" s="988">
        <v>1.07</v>
      </c>
      <c r="C92" s="988">
        <v>0.97</v>
      </c>
      <c r="D92" s="988">
        <v>2.6</v>
      </c>
      <c r="E92" s="989">
        <f t="shared" si="7"/>
        <v>4.6400000000000006</v>
      </c>
      <c r="F92" s="989">
        <v>6.19</v>
      </c>
    </row>
    <row r="93" spans="1:6">
      <c r="A93" s="976" t="s">
        <v>740</v>
      </c>
      <c r="B93" s="988">
        <v>2702.14</v>
      </c>
      <c r="C93" s="988">
        <v>2851.56</v>
      </c>
      <c r="D93" s="988">
        <v>2665.63</v>
      </c>
      <c r="E93" s="989">
        <f t="shared" si="7"/>
        <v>8219.33</v>
      </c>
      <c r="F93" s="989">
        <v>35458.6</v>
      </c>
    </row>
    <row r="94" spans="1:6">
      <c r="A94" s="976" t="s">
        <v>886</v>
      </c>
      <c r="B94" s="988">
        <v>0.51</v>
      </c>
      <c r="C94" s="988">
        <v>0</v>
      </c>
      <c r="D94" s="988">
        <v>0.46</v>
      </c>
      <c r="E94" s="989">
        <f t="shared" si="7"/>
        <v>0.97</v>
      </c>
      <c r="F94" s="989">
        <v>31.89</v>
      </c>
    </row>
    <row r="95" spans="1:6">
      <c r="A95" s="976" t="s">
        <v>887</v>
      </c>
      <c r="B95" s="988">
        <v>0.41</v>
      </c>
      <c r="C95" s="988">
        <v>2.37</v>
      </c>
      <c r="D95" s="988">
        <v>11.13</v>
      </c>
      <c r="E95" s="989">
        <f t="shared" si="7"/>
        <v>13.91</v>
      </c>
      <c r="F95" s="989">
        <v>170.88</v>
      </c>
    </row>
    <row r="96" spans="1:6">
      <c r="A96" s="976" t="s">
        <v>741</v>
      </c>
      <c r="B96" s="988">
        <v>615.54</v>
      </c>
      <c r="C96" s="988">
        <v>667.41</v>
      </c>
      <c r="D96" s="988">
        <v>698.93</v>
      </c>
      <c r="E96" s="989">
        <f t="shared" si="7"/>
        <v>1981.8799999999997</v>
      </c>
      <c r="F96" s="989">
        <v>3465.5399999999995</v>
      </c>
    </row>
    <row r="97" spans="1:6">
      <c r="A97" s="976" t="s">
        <v>744</v>
      </c>
      <c r="B97" s="988">
        <v>1.47</v>
      </c>
      <c r="C97" s="988">
        <v>7.47</v>
      </c>
      <c r="D97" s="988">
        <v>0</v>
      </c>
      <c r="E97" s="989">
        <f t="shared" si="7"/>
        <v>8.94</v>
      </c>
      <c r="F97" s="989">
        <v>3451.48</v>
      </c>
    </row>
    <row r="98" spans="1:6">
      <c r="A98" s="976" t="s">
        <v>745</v>
      </c>
      <c r="B98" s="988">
        <v>0.04</v>
      </c>
      <c r="C98" s="988">
        <v>0.1</v>
      </c>
      <c r="D98" s="988">
        <v>0.33</v>
      </c>
      <c r="E98" s="989">
        <f t="shared" si="7"/>
        <v>0.47000000000000003</v>
      </c>
      <c r="F98" s="989">
        <v>4.13</v>
      </c>
    </row>
    <row r="99" spans="1:6">
      <c r="A99" s="976" t="s">
        <v>895</v>
      </c>
      <c r="B99" s="988">
        <v>0.21</v>
      </c>
      <c r="C99" s="988">
        <v>0.21</v>
      </c>
      <c r="D99" s="988">
        <v>1.02</v>
      </c>
      <c r="E99" s="989">
        <f t="shared" si="7"/>
        <v>1.44</v>
      </c>
      <c r="F99" s="989">
        <v>8.4499999999999993</v>
      </c>
    </row>
    <row r="100" spans="1:6">
      <c r="A100" s="976" t="s">
        <v>898</v>
      </c>
      <c r="B100" s="988">
        <v>7.0000000000000007E-2</v>
      </c>
      <c r="C100" s="988">
        <v>7.0000000000000007E-2</v>
      </c>
      <c r="D100" s="988">
        <v>0.1</v>
      </c>
      <c r="E100" s="989">
        <f t="shared" si="7"/>
        <v>0.24000000000000002</v>
      </c>
      <c r="F100" s="989">
        <v>0.62</v>
      </c>
    </row>
    <row r="101" spans="1:6">
      <c r="A101" s="976" t="s">
        <v>903</v>
      </c>
      <c r="B101" s="988">
        <v>0</v>
      </c>
      <c r="C101" s="988">
        <v>0</v>
      </c>
      <c r="D101" s="988">
        <v>0</v>
      </c>
      <c r="E101" s="989">
        <f t="shared" si="7"/>
        <v>0</v>
      </c>
      <c r="F101" s="989">
        <v>18.829999999999998</v>
      </c>
    </row>
    <row r="102" spans="1:6">
      <c r="A102" s="976" t="s">
        <v>912</v>
      </c>
      <c r="B102" s="988">
        <v>0</v>
      </c>
      <c r="C102" s="988">
        <v>0</v>
      </c>
      <c r="D102" s="988">
        <v>0.01</v>
      </c>
      <c r="E102" s="989">
        <f t="shared" si="7"/>
        <v>0.01</v>
      </c>
      <c r="F102" s="989">
        <v>4.2300000000000004</v>
      </c>
    </row>
    <row r="103" spans="1:6">
      <c r="A103" s="976" t="s">
        <v>746</v>
      </c>
      <c r="B103" s="988">
        <v>504.75</v>
      </c>
      <c r="C103" s="988">
        <v>508.39</v>
      </c>
      <c r="D103" s="988">
        <v>509.47</v>
      </c>
      <c r="E103" s="989">
        <f t="shared" si="7"/>
        <v>1522.6100000000001</v>
      </c>
      <c r="F103" s="989">
        <v>2696.8700000000003</v>
      </c>
    </row>
    <row r="104" spans="1:6">
      <c r="A104" s="976" t="s">
        <v>747</v>
      </c>
      <c r="B104" s="988">
        <v>0</v>
      </c>
      <c r="C104" s="988">
        <v>0</v>
      </c>
      <c r="D104" s="988">
        <v>0.02</v>
      </c>
      <c r="E104" s="989">
        <f t="shared" si="7"/>
        <v>0.02</v>
      </c>
      <c r="F104" s="989">
        <v>12.77</v>
      </c>
    </row>
    <row r="105" spans="1:6">
      <c r="A105" s="976" t="s">
        <v>915</v>
      </c>
      <c r="B105" s="988">
        <v>0</v>
      </c>
      <c r="C105" s="988">
        <v>0.21</v>
      </c>
      <c r="D105" s="988">
        <v>0.68</v>
      </c>
      <c r="E105" s="989">
        <f t="shared" si="7"/>
        <v>0.89</v>
      </c>
      <c r="F105" s="989">
        <v>139.5</v>
      </c>
    </row>
    <row r="106" spans="1:6">
      <c r="A106" s="976" t="s">
        <v>917</v>
      </c>
      <c r="B106" s="988">
        <v>0.02</v>
      </c>
      <c r="C106" s="988">
        <v>0.05</v>
      </c>
      <c r="D106" s="988">
        <v>0.15</v>
      </c>
      <c r="E106" s="989">
        <f t="shared" si="7"/>
        <v>0.22</v>
      </c>
      <c r="F106" s="989">
        <v>108.89</v>
      </c>
    </row>
    <row r="107" spans="1:6">
      <c r="A107" s="976" t="s">
        <v>918</v>
      </c>
      <c r="B107" s="988">
        <v>360.21</v>
      </c>
      <c r="C107" s="988">
        <v>366.09</v>
      </c>
      <c r="D107" s="988">
        <v>390.96</v>
      </c>
      <c r="E107" s="989">
        <f t="shared" si="7"/>
        <v>1117.26</v>
      </c>
      <c r="F107" s="989">
        <v>1854.61</v>
      </c>
    </row>
    <row r="108" spans="1:6">
      <c r="A108" s="976" t="s">
        <v>919</v>
      </c>
      <c r="B108" s="988">
        <v>0</v>
      </c>
      <c r="C108" s="988">
        <v>2.46</v>
      </c>
      <c r="D108" s="988">
        <v>4.53</v>
      </c>
      <c r="E108" s="989">
        <f t="shared" si="7"/>
        <v>6.99</v>
      </c>
      <c r="F108" s="989">
        <v>22.900000000000002</v>
      </c>
    </row>
    <row r="109" spans="1:6">
      <c r="A109" s="976" t="s">
        <v>927</v>
      </c>
      <c r="B109" s="988">
        <v>0.35</v>
      </c>
      <c r="C109" s="988">
        <v>0.35</v>
      </c>
      <c r="D109" s="988">
        <v>0.95</v>
      </c>
      <c r="E109" s="989">
        <f t="shared" si="7"/>
        <v>1.65</v>
      </c>
      <c r="F109" s="989">
        <v>32.909999999999997</v>
      </c>
    </row>
    <row r="110" spans="1:6">
      <c r="A110" s="976" t="s">
        <v>190</v>
      </c>
      <c r="B110" s="988">
        <v>52828.97</v>
      </c>
      <c r="C110" s="988">
        <v>54462.16</v>
      </c>
      <c r="D110" s="988">
        <v>53805.77</v>
      </c>
      <c r="E110" s="989">
        <f t="shared" si="7"/>
        <v>161096.9</v>
      </c>
      <c r="F110" s="989">
        <v>325835.06000000006</v>
      </c>
    </row>
    <row r="111" spans="1:6">
      <c r="A111" s="976" t="s">
        <v>932</v>
      </c>
      <c r="B111" s="988">
        <v>0</v>
      </c>
      <c r="C111" s="988">
        <v>0</v>
      </c>
      <c r="D111" s="988">
        <v>0</v>
      </c>
      <c r="E111" s="989">
        <f t="shared" si="7"/>
        <v>0</v>
      </c>
      <c r="F111" s="989">
        <v>3.5300000000000002</v>
      </c>
    </row>
    <row r="112" spans="1:6">
      <c r="A112" s="976" t="s">
        <v>934</v>
      </c>
      <c r="B112" s="988">
        <v>1.17</v>
      </c>
      <c r="C112" s="988">
        <v>1.72</v>
      </c>
      <c r="D112" s="988">
        <v>7.08</v>
      </c>
      <c r="E112" s="989">
        <f t="shared" si="7"/>
        <v>9.9699999999999989</v>
      </c>
      <c r="F112" s="989">
        <v>63.739999999999995</v>
      </c>
    </row>
    <row r="113" spans="1:6">
      <c r="A113" s="976" t="s">
        <v>942</v>
      </c>
      <c r="B113" s="988">
        <v>0</v>
      </c>
      <c r="C113" s="988">
        <v>0.03</v>
      </c>
      <c r="D113" s="988">
        <v>0.09</v>
      </c>
      <c r="E113" s="989">
        <f t="shared" si="7"/>
        <v>0.12</v>
      </c>
      <c r="F113" s="989">
        <v>7.71</v>
      </c>
    </row>
    <row r="114" spans="1:6">
      <c r="A114" s="976" t="s">
        <v>947</v>
      </c>
      <c r="B114" s="988">
        <v>0</v>
      </c>
      <c r="C114" s="988">
        <v>0.11</v>
      </c>
      <c r="D114" s="988">
        <v>0.56000000000000005</v>
      </c>
      <c r="E114" s="989">
        <f t="shared" si="7"/>
        <v>0.67</v>
      </c>
      <c r="F114" s="989">
        <v>16.149999999999999</v>
      </c>
    </row>
    <row r="115" spans="1:6">
      <c r="A115" s="976" t="s">
        <v>948</v>
      </c>
      <c r="B115" s="988">
        <v>0</v>
      </c>
      <c r="C115" s="988">
        <v>0</v>
      </c>
      <c r="D115" s="988">
        <v>0</v>
      </c>
      <c r="E115" s="989">
        <f t="shared" si="7"/>
        <v>0</v>
      </c>
      <c r="F115" s="989">
        <v>0.5</v>
      </c>
    </row>
    <row r="116" spans="1:6">
      <c r="A116" s="976" t="s">
        <v>950</v>
      </c>
      <c r="B116" s="988">
        <v>7.71</v>
      </c>
      <c r="C116" s="988">
        <v>7.46</v>
      </c>
      <c r="D116" s="988">
        <v>3.17</v>
      </c>
      <c r="E116" s="989">
        <f t="shared" si="7"/>
        <v>18.34</v>
      </c>
      <c r="F116" s="989">
        <v>18.489999999999998</v>
      </c>
    </row>
    <row r="117" spans="1:6">
      <c r="A117" s="976" t="s">
        <v>953</v>
      </c>
      <c r="B117" s="988">
        <v>181.76</v>
      </c>
      <c r="C117" s="988">
        <v>201.31</v>
      </c>
      <c r="D117" s="988">
        <v>141.97999999999999</v>
      </c>
      <c r="E117" s="989">
        <f t="shared" si="7"/>
        <v>525.04999999999995</v>
      </c>
      <c r="F117" s="989">
        <v>1682.57</v>
      </c>
    </row>
    <row r="118" spans="1:6">
      <c r="A118" s="976" t="s">
        <v>954</v>
      </c>
      <c r="B118" s="988">
        <v>0</v>
      </c>
      <c r="C118" s="988">
        <v>0</v>
      </c>
      <c r="D118" s="988">
        <v>0.01</v>
      </c>
      <c r="E118" s="989">
        <f t="shared" si="7"/>
        <v>0.01</v>
      </c>
      <c r="F118" s="989">
        <v>0.01</v>
      </c>
    </row>
    <row r="119" spans="1:6">
      <c r="A119" s="976" t="s">
        <v>958</v>
      </c>
      <c r="B119" s="988">
        <v>137.41</v>
      </c>
      <c r="C119" s="988">
        <v>136.77000000000001</v>
      </c>
      <c r="D119" s="988">
        <v>144.82</v>
      </c>
      <c r="E119" s="989">
        <f t="shared" si="7"/>
        <v>419</v>
      </c>
      <c r="F119" s="989">
        <v>1084.8700000000001</v>
      </c>
    </row>
    <row r="120" spans="1:6">
      <c r="A120" s="976" t="s">
        <v>756</v>
      </c>
      <c r="B120" s="988">
        <v>0</v>
      </c>
      <c r="C120" s="988">
        <v>0</v>
      </c>
      <c r="D120" s="988">
        <v>0</v>
      </c>
      <c r="E120" s="989">
        <f t="shared" si="7"/>
        <v>0</v>
      </c>
      <c r="F120" s="989">
        <v>8.3699999999999992</v>
      </c>
    </row>
    <row r="121" spans="1:6">
      <c r="A121" s="976" t="s">
        <v>967</v>
      </c>
      <c r="B121" s="988">
        <v>0</v>
      </c>
      <c r="C121" s="988">
        <v>0.01</v>
      </c>
      <c r="D121" s="988">
        <v>7.0000000000000007E-2</v>
      </c>
      <c r="E121" s="989">
        <f t="shared" si="7"/>
        <v>0.08</v>
      </c>
      <c r="F121" s="989">
        <v>6.9399999999999995</v>
      </c>
    </row>
    <row r="122" spans="1:6">
      <c r="A122" s="976" t="s">
        <v>970</v>
      </c>
      <c r="B122" s="988">
        <v>47.04</v>
      </c>
      <c r="C122" s="988">
        <v>46.84</v>
      </c>
      <c r="D122" s="988">
        <v>49.73</v>
      </c>
      <c r="E122" s="989">
        <f t="shared" si="7"/>
        <v>143.60999999999999</v>
      </c>
      <c r="F122" s="989">
        <v>183.98</v>
      </c>
    </row>
    <row r="123" spans="1:6">
      <c r="A123" s="976" t="s">
        <v>971</v>
      </c>
      <c r="B123" s="988">
        <v>77.760000000000005</v>
      </c>
      <c r="C123" s="988">
        <v>96.31</v>
      </c>
      <c r="D123" s="988">
        <v>137.1</v>
      </c>
      <c r="E123" s="989">
        <f t="shared" si="7"/>
        <v>311.16999999999996</v>
      </c>
      <c r="F123" s="989">
        <v>370.85999999999996</v>
      </c>
    </row>
    <row r="124" spans="1:6">
      <c r="A124" s="976" t="s">
        <v>973</v>
      </c>
      <c r="B124" s="988">
        <v>0</v>
      </c>
      <c r="C124" s="988">
        <v>0</v>
      </c>
      <c r="D124" s="988">
        <v>0.02</v>
      </c>
      <c r="E124" s="989">
        <f t="shared" si="7"/>
        <v>0.02</v>
      </c>
      <c r="F124" s="989">
        <v>3.06</v>
      </c>
    </row>
    <row r="125" spans="1:6">
      <c r="A125" s="976" t="s">
        <v>759</v>
      </c>
      <c r="B125" s="988">
        <v>7.29</v>
      </c>
      <c r="C125" s="988">
        <v>7.25</v>
      </c>
      <c r="D125" s="988">
        <v>12.33</v>
      </c>
      <c r="E125" s="989">
        <f t="shared" si="7"/>
        <v>26.869999999999997</v>
      </c>
      <c r="F125" s="989">
        <v>109.33000000000001</v>
      </c>
    </row>
    <row r="126" spans="1:6">
      <c r="A126" s="976" t="s">
        <v>978</v>
      </c>
      <c r="B126" s="988">
        <v>264.73</v>
      </c>
      <c r="C126" s="988">
        <v>522.04</v>
      </c>
      <c r="D126" s="988">
        <v>522.07000000000005</v>
      </c>
      <c r="E126" s="989">
        <f t="shared" si="7"/>
        <v>1308.8400000000001</v>
      </c>
      <c r="F126" s="989">
        <v>7162.72</v>
      </c>
    </row>
    <row r="127" spans="1:6">
      <c r="A127" s="976" t="s">
        <v>761</v>
      </c>
      <c r="B127" s="988">
        <v>20172.349999999999</v>
      </c>
      <c r="C127" s="988">
        <v>22929.58</v>
      </c>
      <c r="D127" s="988">
        <v>0</v>
      </c>
      <c r="E127" s="989">
        <f t="shared" si="7"/>
        <v>43101.93</v>
      </c>
      <c r="F127" s="989">
        <v>111771.71</v>
      </c>
    </row>
    <row r="128" spans="1:6">
      <c r="A128" s="976" t="s">
        <v>980</v>
      </c>
      <c r="B128" s="988">
        <v>0.9</v>
      </c>
      <c r="C128" s="988">
        <v>1.49</v>
      </c>
      <c r="D128" s="988">
        <v>8.9600000000000009</v>
      </c>
      <c r="E128" s="989">
        <f t="shared" si="7"/>
        <v>11.350000000000001</v>
      </c>
      <c r="F128" s="989">
        <v>99.590000000000018</v>
      </c>
    </row>
    <row r="129" spans="1:6">
      <c r="A129" s="976" t="s">
        <v>981</v>
      </c>
      <c r="B129" s="988">
        <v>0.25</v>
      </c>
      <c r="C129" s="988">
        <v>0.56999999999999995</v>
      </c>
      <c r="D129" s="988">
        <v>1.35</v>
      </c>
      <c r="E129" s="989">
        <f t="shared" si="7"/>
        <v>2.17</v>
      </c>
      <c r="F129" s="989">
        <v>11.13</v>
      </c>
    </row>
    <row r="130" spans="1:6">
      <c r="A130" s="976" t="s">
        <v>984</v>
      </c>
      <c r="B130" s="988">
        <v>3.33</v>
      </c>
      <c r="C130" s="988">
        <v>5.51</v>
      </c>
      <c r="D130" s="988">
        <v>10.37</v>
      </c>
      <c r="E130" s="989">
        <f t="shared" si="7"/>
        <v>19.21</v>
      </c>
      <c r="F130" s="989">
        <v>70.320000000000007</v>
      </c>
    </row>
    <row r="131" spans="1:6">
      <c r="A131" s="976" t="s">
        <v>985</v>
      </c>
      <c r="B131" s="988">
        <v>36.630000000000003</v>
      </c>
      <c r="C131" s="988">
        <v>40.549999999999997</v>
      </c>
      <c r="D131" s="988">
        <v>64.2</v>
      </c>
      <c r="E131" s="989">
        <f t="shared" si="7"/>
        <v>141.38</v>
      </c>
      <c r="F131" s="989">
        <v>536.73</v>
      </c>
    </row>
    <row r="132" spans="1:6">
      <c r="A132" s="976" t="s">
        <v>997</v>
      </c>
      <c r="B132" s="988">
        <v>0.02</v>
      </c>
      <c r="C132" s="988">
        <v>0.02</v>
      </c>
      <c r="D132" s="988">
        <v>0.11</v>
      </c>
      <c r="E132" s="989">
        <f t="shared" si="7"/>
        <v>0.15</v>
      </c>
      <c r="F132" s="989">
        <v>11.62</v>
      </c>
    </row>
    <row r="133" spans="1:6">
      <c r="A133" s="976" t="s">
        <v>998</v>
      </c>
      <c r="B133" s="988">
        <v>0.05</v>
      </c>
      <c r="C133" s="988">
        <v>0.05</v>
      </c>
      <c r="D133" s="988">
        <v>0.24</v>
      </c>
      <c r="E133" s="989">
        <f t="shared" si="7"/>
        <v>0.33999999999999997</v>
      </c>
      <c r="F133" s="989">
        <v>1.69</v>
      </c>
    </row>
    <row r="134" spans="1:6">
      <c r="A134" s="976" t="s">
        <v>1001</v>
      </c>
      <c r="B134" s="988">
        <v>174.67</v>
      </c>
      <c r="C134" s="988">
        <v>238.2</v>
      </c>
      <c r="D134" s="988">
        <v>119.08</v>
      </c>
      <c r="E134" s="989">
        <f t="shared" si="7"/>
        <v>531.95000000000005</v>
      </c>
      <c r="F134" s="989">
        <v>765.97</v>
      </c>
    </row>
    <row r="135" spans="1:6">
      <c r="A135" s="976" t="s">
        <v>1003</v>
      </c>
      <c r="B135" s="988">
        <v>0.98</v>
      </c>
      <c r="C135" s="988">
        <v>0.98</v>
      </c>
      <c r="D135" s="988">
        <v>5.29</v>
      </c>
      <c r="E135" s="989">
        <f t="shared" si="7"/>
        <v>7.25</v>
      </c>
      <c r="F135" s="989">
        <v>117.76</v>
      </c>
    </row>
    <row r="136" spans="1:6">
      <c r="A136" s="976" t="s">
        <v>1007</v>
      </c>
      <c r="B136" s="988">
        <v>0</v>
      </c>
      <c r="C136" s="988">
        <v>0</v>
      </c>
      <c r="D136" s="988">
        <v>0.01</v>
      </c>
      <c r="E136" s="989">
        <f t="shared" si="7"/>
        <v>0.01</v>
      </c>
      <c r="F136" s="989">
        <v>12.26</v>
      </c>
    </row>
    <row r="137" spans="1:6">
      <c r="A137" s="976" t="s">
        <v>1012</v>
      </c>
      <c r="B137" s="988">
        <v>0</v>
      </c>
      <c r="C137" s="988">
        <v>4.7300000000000004</v>
      </c>
      <c r="D137" s="988">
        <v>6.04</v>
      </c>
      <c r="E137" s="989">
        <f t="shared" si="7"/>
        <v>10.77</v>
      </c>
      <c r="F137" s="989">
        <v>45.620000000000005</v>
      </c>
    </row>
    <row r="138" spans="1:6">
      <c r="A138" s="976" t="s">
        <v>1014</v>
      </c>
      <c r="B138" s="988">
        <v>8.81</v>
      </c>
      <c r="C138" s="988">
        <v>7.22</v>
      </c>
      <c r="D138" s="988">
        <v>6.23</v>
      </c>
      <c r="E138" s="989">
        <f t="shared" si="7"/>
        <v>22.26</v>
      </c>
      <c r="F138" s="989">
        <v>30.330000000000002</v>
      </c>
    </row>
    <row r="139" spans="1:6">
      <c r="A139" s="976" t="s">
        <v>1021</v>
      </c>
      <c r="B139" s="988">
        <v>214.22</v>
      </c>
      <c r="C139" s="988">
        <v>194.27</v>
      </c>
      <c r="D139" s="988">
        <v>162.79</v>
      </c>
      <c r="E139" s="989">
        <f t="shared" si="7"/>
        <v>571.28</v>
      </c>
      <c r="F139" s="989">
        <v>691.38</v>
      </c>
    </row>
    <row r="140" spans="1:6">
      <c r="A140" s="976" t="s">
        <v>1024</v>
      </c>
      <c r="B140" s="988">
        <v>0</v>
      </c>
      <c r="C140" s="988">
        <v>0</v>
      </c>
      <c r="D140" s="988">
        <v>0.01</v>
      </c>
      <c r="E140" s="989">
        <f t="shared" si="7"/>
        <v>0.01</v>
      </c>
      <c r="F140" s="989">
        <v>43.58</v>
      </c>
    </row>
    <row r="141" spans="1:6">
      <c r="A141" s="976" t="s">
        <v>1096</v>
      </c>
      <c r="B141" s="988">
        <v>1718.75</v>
      </c>
      <c r="C141" s="988">
        <v>1773.16</v>
      </c>
      <c r="D141" s="988">
        <v>1740.6</v>
      </c>
      <c r="E141" s="989">
        <f t="shared" si="7"/>
        <v>5232.51</v>
      </c>
      <c r="F141" s="989">
        <v>9899.7299999999977</v>
      </c>
    </row>
    <row r="142" spans="1:6">
      <c r="A142" s="990" t="s">
        <v>1107</v>
      </c>
      <c r="B142" s="988">
        <v>0</v>
      </c>
      <c r="C142" s="988">
        <v>0</v>
      </c>
      <c r="D142" s="988">
        <v>51.82</v>
      </c>
      <c r="E142" s="989">
        <f t="shared" si="7"/>
        <v>51.82</v>
      </c>
      <c r="F142" s="989">
        <v>1410.99</v>
      </c>
    </row>
    <row r="143" spans="1:6">
      <c r="A143" s="976" t="s">
        <v>1027</v>
      </c>
      <c r="B143" s="988">
        <v>0</v>
      </c>
      <c r="C143" s="988">
        <v>61.1</v>
      </c>
      <c r="D143" s="988">
        <v>77.83</v>
      </c>
      <c r="E143" s="989">
        <f t="shared" si="7"/>
        <v>138.93</v>
      </c>
      <c r="F143" s="989">
        <v>2503.6099999999997</v>
      </c>
    </row>
    <row r="144" spans="1:6" ht="14.1">
      <c r="A144" s="991"/>
      <c r="B144" s="991"/>
      <c r="C144" s="991"/>
      <c r="D144" s="992" t="s">
        <v>1108</v>
      </c>
      <c r="E144" s="993">
        <f>SUM(E89:E143)</f>
        <v>226606.98</v>
      </c>
      <c r="F144" s="993">
        <f>SUM(F89:F143)</f>
        <v>512123.00000000012</v>
      </c>
    </row>
    <row r="145" spans="1:12">
      <c r="D145" s="983" t="s">
        <v>1098</v>
      </c>
      <c r="E145" s="994">
        <f>E144/F144</f>
        <v>0.44248545759514796</v>
      </c>
      <c r="F145" s="983"/>
    </row>
    <row r="148" spans="1:12">
      <c r="A148" s="362" t="s">
        <v>1084</v>
      </c>
      <c r="C148" s="857" t="s">
        <v>1085</v>
      </c>
    </row>
    <row r="149" spans="1:12" ht="25.8">
      <c r="A149" s="973"/>
      <c r="B149" s="995" t="s">
        <v>1109</v>
      </c>
      <c r="C149" s="995" t="s">
        <v>1110</v>
      </c>
      <c r="D149" s="995" t="s">
        <v>1111</v>
      </c>
      <c r="E149" s="995" t="s">
        <v>1112</v>
      </c>
      <c r="F149" s="995" t="s">
        <v>1113</v>
      </c>
      <c r="G149" s="995" t="s">
        <v>1114</v>
      </c>
      <c r="H149" s="995" t="s">
        <v>1115</v>
      </c>
      <c r="I149" s="995" t="s">
        <v>1116</v>
      </c>
      <c r="J149" s="995" t="s">
        <v>1117</v>
      </c>
      <c r="K149" s="995" t="s">
        <v>1118</v>
      </c>
      <c r="L149" s="995" t="s">
        <v>1119</v>
      </c>
    </row>
    <row r="150" spans="1:12" ht="12.9">
      <c r="A150" s="996" t="s">
        <v>866</v>
      </c>
      <c r="B150" s="997">
        <v>128508</v>
      </c>
      <c r="C150" s="997">
        <v>198921</v>
      </c>
      <c r="D150" s="997">
        <v>1562069</v>
      </c>
      <c r="E150" s="997"/>
      <c r="F150" s="998"/>
      <c r="G150" s="998"/>
      <c r="H150" s="998"/>
      <c r="I150" s="998"/>
      <c r="J150" s="998"/>
      <c r="K150" s="998"/>
      <c r="L150" s="998"/>
    </row>
    <row r="151" spans="1:12" ht="12.9">
      <c r="A151" s="996" t="s">
        <v>867</v>
      </c>
      <c r="B151" s="997">
        <v>70516</v>
      </c>
      <c r="C151" s="997">
        <v>162315</v>
      </c>
      <c r="D151" s="997">
        <v>722275</v>
      </c>
      <c r="E151" s="997">
        <v>1200598</v>
      </c>
      <c r="F151" s="997">
        <v>1896466</v>
      </c>
      <c r="G151" s="997">
        <v>2484971</v>
      </c>
      <c r="H151" s="997">
        <v>930765</v>
      </c>
      <c r="I151" s="997">
        <v>532146</v>
      </c>
      <c r="J151" s="997">
        <v>458628</v>
      </c>
      <c r="K151" s="998"/>
      <c r="L151" s="998"/>
    </row>
    <row r="152" spans="1:12" ht="12.9">
      <c r="A152" s="996" t="s">
        <v>1120</v>
      </c>
      <c r="B152" s="997">
        <v>1511</v>
      </c>
      <c r="C152" s="997">
        <v>2245</v>
      </c>
      <c r="D152" s="997">
        <v>2352</v>
      </c>
      <c r="E152" s="997">
        <v>1097</v>
      </c>
      <c r="F152" s="997">
        <v>483</v>
      </c>
      <c r="G152" s="997">
        <v>261</v>
      </c>
      <c r="H152" s="998"/>
      <c r="I152" s="998"/>
      <c r="J152" s="998"/>
      <c r="K152" s="998"/>
      <c r="L152" s="998"/>
    </row>
    <row r="153" spans="1:12" ht="12.9">
      <c r="A153" s="996" t="s">
        <v>1121</v>
      </c>
      <c r="B153" s="998"/>
      <c r="C153" s="998"/>
      <c r="D153" s="999">
        <v>148000</v>
      </c>
      <c r="E153" s="999">
        <v>247140</v>
      </c>
      <c r="F153" s="999">
        <v>612991</v>
      </c>
      <c r="G153" s="999">
        <v>2053096</v>
      </c>
      <c r="H153" s="999">
        <v>3646960</v>
      </c>
      <c r="I153" s="999">
        <v>6929412</v>
      </c>
      <c r="J153" s="999">
        <v>15290155</v>
      </c>
      <c r="K153" s="999">
        <v>14870541</v>
      </c>
      <c r="L153" s="999">
        <v>133639103</v>
      </c>
    </row>
    <row r="154" spans="1:12" ht="12.9">
      <c r="A154" s="996" t="s">
        <v>873</v>
      </c>
      <c r="B154" s="998"/>
      <c r="C154" s="1000">
        <v>148860</v>
      </c>
      <c r="D154" s="997">
        <v>357340</v>
      </c>
      <c r="E154" s="997">
        <v>656790</v>
      </c>
      <c r="F154" s="997">
        <v>1208900</v>
      </c>
      <c r="G154" s="997">
        <v>1636300</v>
      </c>
      <c r="H154" s="997">
        <v>650490</v>
      </c>
      <c r="I154" s="997">
        <v>2145930</v>
      </c>
      <c r="J154" s="997"/>
      <c r="K154" s="997"/>
      <c r="L154" s="997"/>
    </row>
    <row r="155" spans="1:12" ht="12.9">
      <c r="A155" s="996" t="s">
        <v>1122</v>
      </c>
      <c r="B155" s="1000">
        <v>290</v>
      </c>
      <c r="C155" s="1000">
        <v>584</v>
      </c>
      <c r="D155" s="997">
        <v>1025</v>
      </c>
      <c r="E155" s="997">
        <v>872</v>
      </c>
      <c r="F155" s="997">
        <v>966</v>
      </c>
      <c r="G155" s="997">
        <v>1456</v>
      </c>
      <c r="H155" s="997">
        <v>15143</v>
      </c>
      <c r="I155" s="997"/>
      <c r="J155" s="997"/>
      <c r="K155" s="997"/>
      <c r="L155" s="997"/>
    </row>
    <row r="156" spans="1:12" ht="12.9">
      <c r="A156" s="996" t="s">
        <v>1123</v>
      </c>
      <c r="B156" s="1000">
        <v>2146</v>
      </c>
      <c r="C156" s="1000">
        <v>660</v>
      </c>
      <c r="D156" s="997">
        <v>552</v>
      </c>
      <c r="E156" s="997">
        <v>294</v>
      </c>
      <c r="F156" s="997">
        <v>366</v>
      </c>
      <c r="G156" s="997">
        <v>669</v>
      </c>
      <c r="H156" s="997">
        <v>1938</v>
      </c>
      <c r="I156" s="997">
        <v>4680</v>
      </c>
      <c r="J156" s="997">
        <v>9605</v>
      </c>
      <c r="K156" s="997">
        <v>650</v>
      </c>
      <c r="L156" s="997"/>
    </row>
    <row r="157" spans="1:12" ht="12.9">
      <c r="A157" s="996" t="s">
        <v>880</v>
      </c>
      <c r="B157" s="998"/>
      <c r="C157" s="1000">
        <v>12380</v>
      </c>
      <c r="D157" s="997">
        <v>30860</v>
      </c>
      <c r="E157" s="997">
        <v>62870</v>
      </c>
      <c r="F157" s="997">
        <v>153600</v>
      </c>
      <c r="G157" s="997">
        <v>551060</v>
      </c>
      <c r="H157" s="997">
        <v>425130</v>
      </c>
      <c r="I157" s="997">
        <v>190880</v>
      </c>
      <c r="J157" s="997"/>
      <c r="K157" s="997"/>
      <c r="L157" s="997"/>
    </row>
    <row r="158" spans="1:12" ht="12.9">
      <c r="A158" s="996" t="s">
        <v>740</v>
      </c>
      <c r="B158" s="997">
        <v>280956</v>
      </c>
      <c r="C158" s="997">
        <v>637186</v>
      </c>
      <c r="D158" s="997">
        <v>2543527</v>
      </c>
      <c r="E158" s="997">
        <v>4420526</v>
      </c>
      <c r="F158" s="997">
        <v>9799204</v>
      </c>
      <c r="G158" s="997">
        <v>25438629</v>
      </c>
      <c r="H158" s="997">
        <v>27455753</v>
      </c>
      <c r="I158" s="997">
        <v>32919190</v>
      </c>
      <c r="J158" s="997">
        <v>50436030</v>
      </c>
      <c r="K158" s="997">
        <v>40186297</v>
      </c>
      <c r="L158" s="997">
        <v>159493948</v>
      </c>
    </row>
    <row r="159" spans="1:12" ht="12.9">
      <c r="A159" s="996" t="s">
        <v>886</v>
      </c>
      <c r="B159" s="997">
        <v>192600</v>
      </c>
      <c r="C159" s="998"/>
      <c r="D159" s="997">
        <v>241900</v>
      </c>
      <c r="E159" s="998"/>
      <c r="F159" s="998"/>
      <c r="G159" s="997">
        <v>191100</v>
      </c>
      <c r="H159" s="997">
        <v>2278900</v>
      </c>
      <c r="I159" s="998"/>
      <c r="J159" s="998"/>
      <c r="K159" s="998"/>
      <c r="L159" s="998"/>
    </row>
    <row r="160" spans="1:12" ht="12.9">
      <c r="A160" s="996" t="s">
        <v>887</v>
      </c>
      <c r="B160" s="999">
        <v>62504</v>
      </c>
      <c r="C160" s="999">
        <v>256963</v>
      </c>
      <c r="D160" s="999">
        <v>1201476</v>
      </c>
      <c r="E160" s="999">
        <v>1274404</v>
      </c>
      <c r="F160" s="999">
        <v>677133</v>
      </c>
      <c r="G160" s="1001"/>
      <c r="H160" s="1001"/>
      <c r="I160" s="1001"/>
      <c r="J160" s="1001"/>
      <c r="K160" s="1001"/>
      <c r="L160" s="1001"/>
    </row>
    <row r="161" spans="1:12" ht="12.9">
      <c r="A161" s="996" t="s">
        <v>743</v>
      </c>
      <c r="B161" s="997">
        <v>20944</v>
      </c>
      <c r="C161" s="997">
        <v>43145</v>
      </c>
      <c r="D161" s="997">
        <v>174216</v>
      </c>
      <c r="E161" s="997">
        <v>355137</v>
      </c>
      <c r="F161" s="997">
        <v>672098</v>
      </c>
      <c r="G161" s="997">
        <v>1363334</v>
      </c>
      <c r="H161" s="997">
        <v>1290506</v>
      </c>
      <c r="I161" s="997">
        <v>1356763</v>
      </c>
      <c r="J161" s="997">
        <v>1985089</v>
      </c>
      <c r="K161" s="997">
        <v>1625089</v>
      </c>
      <c r="L161" s="997">
        <v>17616042</v>
      </c>
    </row>
    <row r="162" spans="1:12" ht="12.9">
      <c r="A162" s="996" t="s">
        <v>744</v>
      </c>
      <c r="B162" s="997">
        <v>191820</v>
      </c>
      <c r="C162" s="997">
        <v>387632</v>
      </c>
      <c r="D162" s="997">
        <v>1356816</v>
      </c>
      <c r="E162" s="997">
        <v>2042050</v>
      </c>
      <c r="F162" s="997">
        <v>3127283</v>
      </c>
      <c r="G162" s="997">
        <v>6884453</v>
      </c>
      <c r="H162" s="997">
        <v>7487517</v>
      </c>
      <c r="I162" s="997">
        <v>7566533</v>
      </c>
      <c r="J162" s="997">
        <v>11598122</v>
      </c>
      <c r="K162" s="997">
        <v>10063227</v>
      </c>
      <c r="L162" s="998"/>
    </row>
    <row r="163" spans="1:12" ht="12.9">
      <c r="A163" s="996" t="s">
        <v>1124</v>
      </c>
      <c r="B163" s="997">
        <v>202483</v>
      </c>
      <c r="C163" s="997">
        <v>235993</v>
      </c>
      <c r="D163" s="997">
        <v>672454</v>
      </c>
      <c r="E163" s="997">
        <v>967115</v>
      </c>
      <c r="F163" s="997">
        <v>1178444</v>
      </c>
      <c r="G163" s="997">
        <v>1095174</v>
      </c>
      <c r="H163" s="1001"/>
      <c r="I163" s="1001"/>
      <c r="J163" s="1001"/>
      <c r="K163" s="1001"/>
      <c r="L163" s="1001"/>
    </row>
    <row r="164" spans="1:12" ht="12.9">
      <c r="A164" s="996" t="s">
        <v>895</v>
      </c>
      <c r="B164" s="1000">
        <v>81982</v>
      </c>
      <c r="C164" s="1000">
        <v>103484</v>
      </c>
      <c r="D164" s="997">
        <v>276780</v>
      </c>
      <c r="E164" s="997">
        <v>294253</v>
      </c>
      <c r="F164" s="997">
        <v>210401</v>
      </c>
      <c r="G164" s="997">
        <v>424722</v>
      </c>
      <c r="H164" s="997"/>
      <c r="I164" s="997"/>
      <c r="J164" s="997"/>
      <c r="K164" s="997"/>
      <c r="L164" s="997"/>
    </row>
    <row r="165" spans="1:12" ht="12.9">
      <c r="A165" s="996" t="s">
        <v>898</v>
      </c>
      <c r="B165" s="1000">
        <v>9954</v>
      </c>
      <c r="C165" s="1000">
        <v>10633</v>
      </c>
      <c r="D165" s="997">
        <v>22554</v>
      </c>
      <c r="E165" s="997">
        <v>19652</v>
      </c>
      <c r="F165" s="997">
        <v>21197</v>
      </c>
      <c r="G165" s="997">
        <v>25723</v>
      </c>
      <c r="H165" s="997">
        <v>17951</v>
      </c>
      <c r="I165" s="997">
        <v>28716</v>
      </c>
      <c r="J165" s="997"/>
      <c r="K165" s="997"/>
      <c r="L165" s="997"/>
    </row>
    <row r="166" spans="1:12" ht="12.9">
      <c r="A166" s="996" t="s">
        <v>899</v>
      </c>
      <c r="B166" s="1000">
        <v>5137</v>
      </c>
      <c r="C166" s="1000">
        <v>11924</v>
      </c>
      <c r="D166" s="997">
        <v>29879</v>
      </c>
      <c r="E166" s="997">
        <v>43318</v>
      </c>
      <c r="F166" s="997">
        <v>74474</v>
      </c>
      <c r="G166" s="997">
        <v>134779</v>
      </c>
      <c r="H166" s="997">
        <v>128596</v>
      </c>
      <c r="I166" s="997">
        <v>154665</v>
      </c>
      <c r="J166" s="997">
        <v>289745</v>
      </c>
      <c r="K166" s="997">
        <v>555147</v>
      </c>
      <c r="L166" s="997">
        <v>2215504</v>
      </c>
    </row>
    <row r="167" spans="1:12" ht="25.8">
      <c r="A167" s="996" t="s">
        <v>902</v>
      </c>
      <c r="B167" s="999">
        <v>1500400</v>
      </c>
      <c r="C167" s="999">
        <v>552500</v>
      </c>
      <c r="D167" s="999">
        <v>334800</v>
      </c>
      <c r="E167" s="1001"/>
      <c r="F167" s="1001"/>
      <c r="G167" s="1001"/>
      <c r="H167" s="1001"/>
      <c r="I167" s="1001"/>
      <c r="J167" s="1001"/>
      <c r="K167" s="1001"/>
      <c r="L167" s="1001"/>
    </row>
    <row r="168" spans="1:12" ht="12.9">
      <c r="A168" s="996" t="s">
        <v>903</v>
      </c>
      <c r="B168" s="998"/>
      <c r="C168" s="1000">
        <v>3140</v>
      </c>
      <c r="D168" s="997">
        <v>5350</v>
      </c>
      <c r="E168" s="997">
        <v>79990</v>
      </c>
      <c r="F168" s="997">
        <v>185360</v>
      </c>
      <c r="G168" s="997">
        <v>599480</v>
      </c>
      <c r="H168" s="997">
        <v>853950</v>
      </c>
      <c r="I168" s="997">
        <v>1151460</v>
      </c>
      <c r="J168" s="997"/>
      <c r="K168" s="997"/>
      <c r="L168" s="997"/>
    </row>
    <row r="169" spans="1:12" ht="12.9">
      <c r="A169" s="996" t="s">
        <v>1125</v>
      </c>
      <c r="B169" s="999">
        <v>1783</v>
      </c>
      <c r="C169" s="999">
        <v>3196</v>
      </c>
      <c r="D169" s="999">
        <v>4618</v>
      </c>
      <c r="E169" s="999">
        <v>2942</v>
      </c>
      <c r="F169" s="999">
        <v>1181</v>
      </c>
      <c r="G169" s="999">
        <v>2119</v>
      </c>
      <c r="H169" s="999">
        <v>2112</v>
      </c>
      <c r="I169" s="999">
        <v>1902</v>
      </c>
      <c r="J169" s="999">
        <v>1293</v>
      </c>
      <c r="K169" s="998"/>
      <c r="L169" s="998"/>
    </row>
    <row r="170" spans="1:12" ht="12.9">
      <c r="A170" s="996" t="s">
        <v>907</v>
      </c>
      <c r="B170" s="997">
        <v>95834</v>
      </c>
      <c r="C170" s="997">
        <v>156016</v>
      </c>
      <c r="D170" s="997">
        <v>522375</v>
      </c>
      <c r="E170" s="997">
        <v>688987</v>
      </c>
      <c r="F170" s="997">
        <v>1017807</v>
      </c>
      <c r="G170" s="997">
        <v>2372027</v>
      </c>
      <c r="H170" s="997">
        <v>2242409</v>
      </c>
      <c r="I170" s="997">
        <v>1666879</v>
      </c>
      <c r="J170" s="997">
        <v>3593497</v>
      </c>
      <c r="K170" s="998"/>
      <c r="L170" s="998"/>
    </row>
    <row r="171" spans="1:12" ht="12.9">
      <c r="A171" s="996" t="s">
        <v>908</v>
      </c>
      <c r="B171" s="997">
        <v>1403153</v>
      </c>
      <c r="C171" s="997">
        <v>665914</v>
      </c>
      <c r="D171" s="997">
        <v>684168</v>
      </c>
      <c r="E171" s="997">
        <v>353250</v>
      </c>
      <c r="F171" s="997">
        <v>236010</v>
      </c>
      <c r="G171" s="997">
        <v>408204</v>
      </c>
      <c r="H171" s="997"/>
      <c r="I171" s="997"/>
      <c r="J171" s="997"/>
      <c r="K171" s="998"/>
      <c r="L171" s="998"/>
    </row>
    <row r="172" spans="1:12" ht="12.9">
      <c r="A172" s="996" t="s">
        <v>912</v>
      </c>
      <c r="B172" s="1000">
        <v>4694</v>
      </c>
      <c r="C172" s="1000">
        <v>19631</v>
      </c>
      <c r="D172" s="997">
        <v>52658</v>
      </c>
      <c r="E172" s="997">
        <v>76356</v>
      </c>
      <c r="F172" s="997">
        <v>107814</v>
      </c>
      <c r="G172" s="997">
        <v>125751</v>
      </c>
      <c r="H172" s="997">
        <v>66346</v>
      </c>
      <c r="I172" s="997">
        <v>422549</v>
      </c>
      <c r="J172" s="997"/>
      <c r="K172" s="997"/>
      <c r="L172" s="997"/>
    </row>
    <row r="173" spans="1:12" ht="12.9">
      <c r="A173" s="996" t="s">
        <v>1126</v>
      </c>
      <c r="B173" s="997">
        <v>2993645</v>
      </c>
      <c r="C173" s="997">
        <v>3682947</v>
      </c>
      <c r="D173" s="997">
        <v>3605515</v>
      </c>
      <c r="E173" s="997">
        <v>612070</v>
      </c>
      <c r="F173" s="997">
        <v>153072</v>
      </c>
      <c r="G173" s="1001"/>
      <c r="H173" s="1001"/>
      <c r="I173" s="1001"/>
      <c r="J173" s="1001"/>
      <c r="K173" s="1001"/>
      <c r="L173" s="1001"/>
    </row>
    <row r="174" spans="1:12" ht="12.9">
      <c r="A174" s="996" t="s">
        <v>914</v>
      </c>
      <c r="B174" s="1002">
        <v>11358</v>
      </c>
      <c r="C174" s="1002">
        <v>16132</v>
      </c>
      <c r="D174" s="1002">
        <v>65189</v>
      </c>
      <c r="E174" s="1002">
        <v>87283</v>
      </c>
      <c r="F174" s="1002">
        <v>85334</v>
      </c>
      <c r="G174" s="1002">
        <v>98141</v>
      </c>
      <c r="H174" s="1002">
        <v>95471</v>
      </c>
      <c r="I174" s="1002">
        <v>132499</v>
      </c>
      <c r="J174" s="1001"/>
      <c r="K174" s="1001"/>
      <c r="L174" s="1001"/>
    </row>
    <row r="175" spans="1:12" ht="12.9">
      <c r="A175" s="996" t="s">
        <v>747</v>
      </c>
      <c r="B175" s="998"/>
      <c r="C175" s="1000">
        <v>62800</v>
      </c>
      <c r="D175" s="997">
        <v>168550</v>
      </c>
      <c r="E175" s="997">
        <v>416110</v>
      </c>
      <c r="F175" s="997">
        <v>1092980</v>
      </c>
      <c r="G175" s="997">
        <v>2500220</v>
      </c>
      <c r="H175" s="997">
        <v>1196790</v>
      </c>
      <c r="I175" s="997">
        <v>428080</v>
      </c>
      <c r="J175" s="997"/>
      <c r="K175" s="997"/>
      <c r="L175" s="997"/>
    </row>
    <row r="176" spans="1:12" ht="12.9">
      <c r="A176" s="996" t="s">
        <v>915</v>
      </c>
      <c r="B176" s="998"/>
      <c r="C176" s="1000">
        <v>212000</v>
      </c>
      <c r="D176" s="997">
        <v>395120</v>
      </c>
      <c r="E176" s="997">
        <v>564790</v>
      </c>
      <c r="F176" s="997">
        <v>1250550</v>
      </c>
      <c r="G176" s="997">
        <v>5176970</v>
      </c>
      <c r="H176" s="997">
        <v>9148280</v>
      </c>
      <c r="I176" s="997">
        <v>13149960</v>
      </c>
      <c r="J176" s="997"/>
      <c r="K176" s="997"/>
      <c r="L176" s="997"/>
    </row>
    <row r="177" spans="1:12" ht="12.9">
      <c r="A177" s="996" t="s">
        <v>1127</v>
      </c>
      <c r="B177" s="1000">
        <v>1561</v>
      </c>
      <c r="C177" s="1000">
        <v>1003</v>
      </c>
      <c r="D177" s="997">
        <v>1097</v>
      </c>
      <c r="E177" s="997">
        <v>898</v>
      </c>
      <c r="F177" s="997">
        <v>857</v>
      </c>
      <c r="G177" s="997">
        <v>13118</v>
      </c>
      <c r="H177" s="997"/>
      <c r="I177" s="997"/>
      <c r="J177" s="997"/>
      <c r="K177" s="997"/>
      <c r="L177" s="997"/>
    </row>
    <row r="178" spans="1:12" ht="12.9">
      <c r="A178" s="996" t="s">
        <v>916</v>
      </c>
      <c r="B178" s="997">
        <v>213266</v>
      </c>
      <c r="C178" s="997">
        <v>207570</v>
      </c>
      <c r="D178" s="997">
        <v>108584</v>
      </c>
      <c r="E178" s="997">
        <v>42663</v>
      </c>
      <c r="F178" s="997">
        <v>35453</v>
      </c>
      <c r="G178" s="997">
        <v>35833</v>
      </c>
      <c r="H178" s="997">
        <v>33029</v>
      </c>
      <c r="I178" s="997">
        <v>42393</v>
      </c>
      <c r="J178" s="997">
        <v>71796</v>
      </c>
      <c r="K178" s="997">
        <v>96179</v>
      </c>
      <c r="L178" s="1001"/>
    </row>
    <row r="179" spans="1:12" ht="12.9">
      <c r="A179" s="996" t="s">
        <v>917</v>
      </c>
      <c r="B179" s="998"/>
      <c r="C179" s="1000">
        <v>63885</v>
      </c>
      <c r="D179" s="997">
        <v>410018</v>
      </c>
      <c r="E179" s="997">
        <v>714453</v>
      </c>
      <c r="F179" s="997">
        <v>1578673</v>
      </c>
      <c r="G179" s="997">
        <v>4270457</v>
      </c>
      <c r="H179" s="997">
        <v>4078209</v>
      </c>
      <c r="I179" s="997">
        <v>2322179</v>
      </c>
      <c r="J179" s="997">
        <v>1540487</v>
      </c>
      <c r="K179" s="997">
        <v>1182704</v>
      </c>
      <c r="L179" s="997">
        <v>2936925</v>
      </c>
    </row>
    <row r="180" spans="1:12" ht="12.9">
      <c r="A180" s="996" t="s">
        <v>919</v>
      </c>
      <c r="B180" s="998"/>
      <c r="C180" s="1000">
        <v>442040</v>
      </c>
      <c r="D180" s="997">
        <v>797380</v>
      </c>
      <c r="E180" s="997">
        <v>791000</v>
      </c>
      <c r="F180" s="997">
        <v>739860</v>
      </c>
      <c r="G180" s="997">
        <v>707980</v>
      </c>
      <c r="H180" s="997">
        <v>225720</v>
      </c>
      <c r="I180" s="997">
        <v>171200</v>
      </c>
      <c r="J180" s="997"/>
      <c r="K180" s="997"/>
      <c r="L180" s="997"/>
    </row>
    <row r="181" spans="1:12" ht="12.9">
      <c r="A181" s="996" t="s">
        <v>1128</v>
      </c>
      <c r="B181" s="999">
        <v>2583</v>
      </c>
      <c r="C181" s="999">
        <v>1950</v>
      </c>
      <c r="D181" s="999">
        <v>2791</v>
      </c>
      <c r="E181" s="999">
        <v>1598</v>
      </c>
      <c r="F181" s="999">
        <v>980</v>
      </c>
      <c r="G181" s="999">
        <v>4262</v>
      </c>
      <c r="H181" s="998"/>
      <c r="I181" s="998"/>
      <c r="J181" s="998"/>
      <c r="K181" s="998"/>
      <c r="L181" s="998"/>
    </row>
    <row r="182" spans="1:12" ht="12.9">
      <c r="A182" s="996" t="s">
        <v>1129</v>
      </c>
      <c r="B182" s="1000">
        <v>18</v>
      </c>
      <c r="C182" s="1000">
        <v>27</v>
      </c>
      <c r="D182" s="997">
        <v>119</v>
      </c>
      <c r="E182" s="997">
        <v>142</v>
      </c>
      <c r="F182" s="997">
        <v>117</v>
      </c>
      <c r="G182" s="997">
        <v>243</v>
      </c>
      <c r="H182" s="997"/>
      <c r="I182" s="997"/>
      <c r="J182" s="997"/>
      <c r="K182" s="997"/>
      <c r="L182" s="997"/>
    </row>
    <row r="183" spans="1:12" ht="12.9">
      <c r="A183" s="996" t="s">
        <v>750</v>
      </c>
      <c r="B183" s="997">
        <v>435318</v>
      </c>
      <c r="C183" s="997">
        <v>251735</v>
      </c>
      <c r="D183" s="997">
        <v>359828</v>
      </c>
      <c r="E183" s="997">
        <v>345045</v>
      </c>
      <c r="F183" s="997">
        <v>200284</v>
      </c>
      <c r="G183" s="997">
        <v>1353840</v>
      </c>
      <c r="H183" s="997">
        <v>121327</v>
      </c>
      <c r="I183" s="997">
        <v>109198</v>
      </c>
      <c r="J183" s="997">
        <v>167520</v>
      </c>
      <c r="K183" s="997">
        <v>247923</v>
      </c>
      <c r="L183" s="997">
        <v>158837</v>
      </c>
    </row>
    <row r="184" spans="1:12" ht="12.9">
      <c r="A184" s="996" t="s">
        <v>1130</v>
      </c>
      <c r="B184" s="999">
        <v>87884</v>
      </c>
      <c r="C184" s="999">
        <v>200059</v>
      </c>
      <c r="D184" s="999">
        <v>375193</v>
      </c>
      <c r="E184" s="999">
        <v>232484</v>
      </c>
      <c r="F184" s="1001"/>
      <c r="G184" s="1001"/>
      <c r="H184" s="1001"/>
      <c r="I184" s="1001"/>
      <c r="J184" s="1001"/>
      <c r="K184" s="1001"/>
      <c r="L184" s="1001"/>
    </row>
    <row r="185" spans="1:12" ht="12.9">
      <c r="A185" s="996" t="s">
        <v>752</v>
      </c>
      <c r="B185" s="1001"/>
      <c r="C185" s="1001"/>
      <c r="D185" s="999">
        <v>280531</v>
      </c>
      <c r="E185" s="999">
        <v>249098</v>
      </c>
      <c r="F185" s="999">
        <v>369364</v>
      </c>
      <c r="G185" s="999">
        <v>2738476</v>
      </c>
      <c r="H185" s="1001"/>
      <c r="I185" s="1001"/>
      <c r="J185" s="1001"/>
      <c r="K185" s="1001"/>
      <c r="L185" s="1001"/>
    </row>
    <row r="186" spans="1:12" ht="12.9">
      <c r="A186" s="996" t="s">
        <v>190</v>
      </c>
      <c r="B186" s="997">
        <v>29806000</v>
      </c>
      <c r="C186" s="997">
        <v>32129000</v>
      </c>
      <c r="D186" s="997">
        <v>49788000</v>
      </c>
      <c r="E186" s="997">
        <v>26579000</v>
      </c>
      <c r="F186" s="997">
        <v>13220000</v>
      </c>
      <c r="G186" s="997">
        <v>7872000</v>
      </c>
      <c r="H186" s="1001"/>
      <c r="I186" s="1001"/>
      <c r="J186" s="1001"/>
      <c r="K186" s="1001"/>
      <c r="L186" s="1001"/>
    </row>
    <row r="187" spans="1:12" ht="12.9">
      <c r="A187" s="996" t="s">
        <v>929</v>
      </c>
      <c r="B187" s="1002">
        <v>5105398</v>
      </c>
      <c r="C187" s="1002">
        <v>4254082</v>
      </c>
      <c r="D187" s="1002">
        <v>5754989</v>
      </c>
      <c r="E187" s="1002">
        <v>1442915</v>
      </c>
      <c r="F187" s="1002">
        <v>587652</v>
      </c>
      <c r="G187" s="1001"/>
      <c r="H187" s="1001"/>
      <c r="I187" s="1001"/>
      <c r="J187" s="1001"/>
      <c r="K187" s="1001"/>
      <c r="L187" s="1001"/>
    </row>
    <row r="188" spans="1:12" ht="25.8">
      <c r="A188" s="996" t="s">
        <v>1131</v>
      </c>
      <c r="B188" s="997">
        <v>407070</v>
      </c>
      <c r="C188" s="997">
        <v>655129</v>
      </c>
      <c r="D188" s="997">
        <v>2377091</v>
      </c>
      <c r="E188" s="997">
        <v>3230892</v>
      </c>
      <c r="F188" s="997">
        <v>3788275</v>
      </c>
      <c r="G188" s="997">
        <v>3736337</v>
      </c>
      <c r="H188" s="997">
        <v>1547657</v>
      </c>
      <c r="I188" s="997">
        <v>836590</v>
      </c>
      <c r="J188" s="997">
        <v>544556</v>
      </c>
      <c r="K188" s="997">
        <v>196293</v>
      </c>
      <c r="L188" s="997">
        <v>345308</v>
      </c>
    </row>
    <row r="189" spans="1:12" ht="12.9">
      <c r="A189" s="996" t="s">
        <v>932</v>
      </c>
      <c r="B189" s="998"/>
      <c r="C189" s="1000">
        <v>5210</v>
      </c>
      <c r="D189" s="997">
        <v>37360</v>
      </c>
      <c r="E189" s="997">
        <v>141680</v>
      </c>
      <c r="F189" s="997">
        <v>543020</v>
      </c>
      <c r="G189" s="997">
        <v>1864840</v>
      </c>
      <c r="H189" s="997">
        <v>1366740</v>
      </c>
      <c r="I189" s="997">
        <v>756120</v>
      </c>
      <c r="J189" s="997"/>
      <c r="K189" s="997"/>
      <c r="L189" s="997"/>
    </row>
    <row r="190" spans="1:12" ht="12.9">
      <c r="A190" s="996" t="s">
        <v>934</v>
      </c>
      <c r="B190" s="1000">
        <v>472729</v>
      </c>
      <c r="C190" s="1000">
        <v>696959</v>
      </c>
      <c r="D190" s="997">
        <v>1674692</v>
      </c>
      <c r="E190" s="997">
        <v>1831387</v>
      </c>
      <c r="F190" s="997">
        <v>2200929</v>
      </c>
      <c r="G190" s="997">
        <v>3155271</v>
      </c>
      <c r="H190" s="997">
        <v>2136698</v>
      </c>
      <c r="I190" s="997">
        <v>7438429</v>
      </c>
      <c r="J190" s="997"/>
      <c r="K190" s="997"/>
      <c r="L190" s="997"/>
    </row>
    <row r="191" spans="1:12" ht="12.9">
      <c r="A191" s="996" t="s">
        <v>753</v>
      </c>
      <c r="B191" s="1000">
        <v>1037000</v>
      </c>
      <c r="C191" s="1000">
        <v>948000</v>
      </c>
      <c r="D191" s="997">
        <v>894000</v>
      </c>
      <c r="E191" s="997">
        <v>316000</v>
      </c>
      <c r="F191" s="997">
        <v>287000</v>
      </c>
      <c r="G191" s="997">
        <v>423000</v>
      </c>
      <c r="H191" s="997">
        <v>215000</v>
      </c>
      <c r="I191" s="997"/>
      <c r="J191" s="997"/>
      <c r="K191" s="997"/>
      <c r="L191" s="997"/>
    </row>
    <row r="192" spans="1:12" ht="12.9">
      <c r="A192" s="996" t="s">
        <v>935</v>
      </c>
      <c r="B192" s="997">
        <v>43459</v>
      </c>
      <c r="C192" s="997">
        <v>38215</v>
      </c>
      <c r="D192" s="997">
        <v>63762</v>
      </c>
      <c r="E192" s="997">
        <v>26217</v>
      </c>
      <c r="F192" s="997">
        <v>17732</v>
      </c>
      <c r="G192" s="997">
        <v>23774</v>
      </c>
      <c r="H192" s="997">
        <v>18319</v>
      </c>
      <c r="I192" s="997">
        <v>23165</v>
      </c>
      <c r="J192" s="997">
        <v>152791</v>
      </c>
      <c r="K192" s="998"/>
      <c r="L192" s="998"/>
    </row>
    <row r="193" spans="1:12" ht="12.9">
      <c r="A193" s="996" t="s">
        <v>936</v>
      </c>
      <c r="B193" s="997">
        <v>12003</v>
      </c>
      <c r="C193" s="997">
        <v>60857</v>
      </c>
      <c r="D193" s="997">
        <v>41892</v>
      </c>
      <c r="E193" s="997">
        <v>41032</v>
      </c>
      <c r="F193" s="997">
        <v>48787</v>
      </c>
      <c r="G193" s="997">
        <v>25734</v>
      </c>
      <c r="H193" s="997">
        <v>18871</v>
      </c>
      <c r="I193" s="997">
        <v>29413</v>
      </c>
      <c r="J193" s="997"/>
      <c r="K193" s="998"/>
      <c r="L193" s="998"/>
    </row>
    <row r="194" spans="1:12" ht="12.9">
      <c r="A194" s="996" t="s">
        <v>1132</v>
      </c>
      <c r="B194" s="1000">
        <v>567691</v>
      </c>
      <c r="C194" s="1000">
        <v>765943</v>
      </c>
      <c r="D194" s="997">
        <v>523857</v>
      </c>
      <c r="E194" s="997"/>
      <c r="F194" s="997"/>
      <c r="G194" s="997"/>
      <c r="H194" s="997"/>
      <c r="I194" s="997"/>
      <c r="J194" s="997"/>
      <c r="K194" s="997"/>
      <c r="L194" s="997"/>
    </row>
    <row r="195" spans="1:12" ht="12.9">
      <c r="A195" s="996" t="s">
        <v>940</v>
      </c>
      <c r="B195" s="997">
        <v>107686</v>
      </c>
      <c r="C195" s="997">
        <v>99503</v>
      </c>
      <c r="D195" s="997">
        <v>202144</v>
      </c>
      <c r="E195" s="997">
        <v>124305</v>
      </c>
      <c r="F195" s="997">
        <v>104293</v>
      </c>
      <c r="G195" s="997">
        <v>120590</v>
      </c>
      <c r="H195" s="997">
        <v>49839</v>
      </c>
      <c r="I195" s="997">
        <v>42044</v>
      </c>
      <c r="J195" s="997">
        <v>76349</v>
      </c>
      <c r="K195" s="997">
        <v>120652</v>
      </c>
      <c r="L195" s="997">
        <v>259382</v>
      </c>
    </row>
    <row r="197" spans="1:12">
      <c r="A197" s="983" t="s">
        <v>1133</v>
      </c>
      <c r="B197" s="1003">
        <f>SUM(B150:D195)</f>
        <v>172845998</v>
      </c>
    </row>
    <row r="198" spans="1:12">
      <c r="A198" s="983" t="s">
        <v>1134</v>
      </c>
      <c r="B198" s="1003">
        <f>SUM(B150:L195)</f>
        <v>971151290</v>
      </c>
    </row>
    <row r="199" spans="1:12" ht="12.9">
      <c r="A199" s="1004" t="s">
        <v>1098</v>
      </c>
      <c r="B199" s="984">
        <f>B197/B198</f>
        <v>0.17798050600334372</v>
      </c>
    </row>
  </sheetData>
  <mergeCells count="3">
    <mergeCell ref="D27:K33"/>
    <mergeCell ref="V32:X34"/>
    <mergeCell ref="B87:D87"/>
  </mergeCells>
  <conditionalFormatting sqref="T29">
    <cfRule type="expression" dxfId="5" priority="6">
      <formula>T29="no"</formula>
    </cfRule>
  </conditionalFormatting>
  <conditionalFormatting sqref="H6:H25">
    <cfRule type="containsText" dxfId="4" priority="1" operator="containsText" text="no">
      <formula>NOT(ISERROR(SEARCH("no",H6)))</formula>
    </cfRule>
    <cfRule type="cellIs" dxfId="3" priority="5" operator="equal">
      <formula>#REF!</formula>
    </cfRule>
  </conditionalFormatting>
  <conditionalFormatting sqref="H6:H25">
    <cfRule type="containsText" dxfId="2" priority="2" operator="containsText" text="yes">
      <formula>NOT(ISERROR(SEARCH("yes",H6)))</formula>
    </cfRule>
  </conditionalFormatting>
  <dataValidations count="4">
    <dataValidation type="list" allowBlank="1" showInputMessage="1" showErrorMessage="1" sqref="H6:H25" xr:uid="{9B315A1B-C3DE-4FD9-BA66-B1644DA6AAE3}">
      <formula1>$AS$37:$AS$43</formula1>
    </dataValidation>
    <dataValidation type="list" allowBlank="1" showInputMessage="1" showErrorMessage="1" sqref="S34 Y28 R6:R25" xr:uid="{62C103F2-FD0C-4EE6-BFE6-17D66153BCF2}">
      <formula1>"Y,N"</formula1>
    </dataValidation>
    <dataValidation type="list" allowBlank="1" showInputMessage="1" showErrorMessage="1" sqref="G6:G25" xr:uid="{DC0341C5-28FF-4F23-B6B2-36F52D004E94}">
      <formula1>"Tropical-Humid,Temperate/Boreal-Humid,Tropical-Semi-Arid,Temperate/Boreal-Semi-Arid,Global Arid,Global Arctic"</formula1>
    </dataValidation>
    <dataValidation type="list" allowBlank="1" showInputMessage="1" showErrorMessage="1" sqref="E6:E25" xr:uid="{332EC93C-5E7C-4895-B2F8-F9D713241DB3}">
      <formula1>"World,OECD90,Eastern Europe,Asia (Sans Japan),Middle East and Africa,Latin America,China,India,EU,USA"</formula1>
    </dataValidation>
  </dataValidations>
  <hyperlinks>
    <hyperlink ref="C148" r:id="rId1" xr:uid="{0732ACE5-3F47-415A-9E1C-F55C634A91F3}"/>
  </hyperlinks>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x14:cfRule type="containsText" priority="3" operator="containsText" id="{9C6AECA4-489B-4E1C-ADB0-D9E351368C28}">
            <xm:f>NOT(ISERROR(SEARCH(#REF!,H6)))</xm:f>
            <xm:f>#REF!</xm:f>
            <x14:dxf>
              <font>
                <color rgb="FF9C0006"/>
              </font>
              <fill>
                <patternFill>
                  <bgColor rgb="FFFFC7CE"/>
                </patternFill>
              </fill>
            </x14:dxf>
          </x14:cfRule>
          <x14:cfRule type="containsText" priority="4" operator="containsText" id="{6A314C34-888E-4521-824A-9A16346A29F3}">
            <xm:f>NOT(ISERROR(SEARCH(#REF!,H6)))</xm:f>
            <xm:f>#REF!</xm:f>
            <x14:dxf>
              <font>
                <color rgb="FF006100"/>
              </font>
              <fill>
                <patternFill>
                  <bgColor rgb="FFC6EFCE"/>
                </patternFill>
              </fill>
            </x14:dxf>
          </x14:cfRule>
          <xm:sqref>H6:H25</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vt:i4>
      </vt:variant>
    </vt:vector>
  </HeadingPairs>
  <TitlesOfParts>
    <vt:vector size="52" baseType="lpstr">
      <vt:lpstr>Advance Control</vt:lpstr>
      <vt:lpstr>Peatland area by landtype</vt:lpstr>
      <vt:lpstr>Discrete Solution</vt:lpstr>
      <vt:lpstr>Addon-General Solution</vt:lpstr>
      <vt:lpstr>Land Allocation - Max TLA</vt:lpstr>
      <vt:lpstr>WLD - OLD</vt:lpstr>
      <vt:lpstr>Mangrove-Data</vt:lpstr>
      <vt:lpstr>World Land Data</vt:lpstr>
      <vt:lpstr>Forest AEZ Benchmarking</vt:lpstr>
      <vt:lpstr>IP current adoption by climate</vt:lpstr>
      <vt:lpstr>VMA Degraded Area</vt:lpstr>
      <vt:lpstr>Grassland AEZ Benchmarking</vt:lpstr>
      <vt:lpstr>Cropland AEZ Benchmarking</vt:lpstr>
      <vt:lpstr>Benchmark IPCC</vt:lpstr>
      <vt:lpstr>Smallholder VMA</vt:lpstr>
      <vt:lpstr>'VMA Degraded Area'!COMMONCONVERSIONS</vt:lpstr>
      <vt:lpstr>'VMA Degraded Area'!EstimateLearningRate</vt:lpstr>
      <vt:lpstr>'VMA Degraded Area'!SequestrationRates</vt:lpstr>
      <vt:lpstr>'VMA Degraded Area'!Variable19</vt:lpstr>
      <vt:lpstr>'VMA Degraded Area'!Variable20</vt:lpstr>
      <vt:lpstr>'VMA Degraded Area'!Variable21</vt:lpstr>
      <vt:lpstr>'VMA Degraded Area'!Variable22</vt:lpstr>
      <vt:lpstr>'VMA Degraded Area'!Variable23</vt:lpstr>
      <vt:lpstr>'VMA Degraded Area'!Variable24</vt:lpstr>
      <vt:lpstr>'VMA Degraded Area'!Variable25</vt:lpstr>
      <vt:lpstr>'VMA Degraded Area'!Variable26</vt:lpstr>
      <vt:lpstr>'VMA Degraded Area'!Variable27</vt:lpstr>
      <vt:lpstr>'VMA Degraded Area'!Variable28</vt:lpstr>
      <vt:lpstr>'VMA Degraded Area'!Variable29</vt:lpstr>
      <vt:lpstr>'VMA Degraded Area'!Variable30</vt:lpstr>
      <vt:lpstr>'VMA Degraded Area'!Variable9</vt:lpstr>
      <vt:lpstr>'VMA Degraded Area'!VariableAnnualEnergyConv</vt:lpstr>
      <vt:lpstr>'VMA Degraded Area'!VariableAnnualEnergyReduced</vt:lpstr>
      <vt:lpstr>'VMA Degraded Area'!VariableCH4Reduced</vt:lpstr>
      <vt:lpstr>'VMA Degraded Area'!VariableCO2PerFuel</vt:lpstr>
      <vt:lpstr>'VMA Degraded Area'!VariableConventionalAnnualCapacity</vt:lpstr>
      <vt:lpstr>'VMA Degraded Area'!VariableConventionalDirectEmissions</vt:lpstr>
      <vt:lpstr>'VMA Degraded Area'!VariableConventionalDisposal</vt:lpstr>
      <vt:lpstr>'VMA Degraded Area'!VariableConventionalFirstCost</vt:lpstr>
      <vt:lpstr>'VMA Degraded Area'!VariableConventionalIndirectCO2</vt:lpstr>
      <vt:lpstr>'VMA Degraded Area'!VariableConventionalLifetime</vt:lpstr>
      <vt:lpstr>'VMA Degraded Area'!VariableConventionalOperatingCost</vt:lpstr>
      <vt:lpstr>'VMA Degraded Area'!VariableFuelConsumed</vt:lpstr>
      <vt:lpstr>'VMA Degraded Area'!VariableFuelEfficiencyFactorSolution</vt:lpstr>
      <vt:lpstr>'VMA Degraded Area'!VariableSolutionAnnualCapacity</vt:lpstr>
      <vt:lpstr>'VMA Degraded Area'!VariableSolutionDirectEmissions</vt:lpstr>
      <vt:lpstr>'VMA Degraded Area'!VariableSolutionDisposal</vt:lpstr>
      <vt:lpstr>'VMA Degraded Area'!VariableSolutionFirstCost</vt:lpstr>
      <vt:lpstr>'VMA Degraded Area'!VariableSolutionFuelEfficiencyFactor</vt:lpstr>
      <vt:lpstr>'VMA Degraded Area'!VariableSolutionIndirectCO2</vt:lpstr>
      <vt:lpstr>'VMA Degraded Area'!VariableSolutionLifetime</vt:lpstr>
      <vt:lpstr>'VMA Degraded Area'!VariableSolutionOperatingCost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Mamta</dc:creator>
  <cp:lastModifiedBy>Mamta</cp:lastModifiedBy>
  <dcterms:created xsi:type="dcterms:W3CDTF">2017-01-20T02:36:23Z</dcterms:created>
  <dcterms:modified xsi:type="dcterms:W3CDTF">2021-03-19T22:43:40Z</dcterms:modified>
</cp:coreProperties>
</file>